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687B440-37E5-4441-92A8-9475D914585C}" xr6:coauthVersionLast="45" xr6:coauthVersionMax="45" xr10:uidLastSave="{00000000-0000-0000-0000-000000000000}"/>
  <bookViews>
    <workbookView xWindow="-120" yWindow="-120" windowWidth="29040" windowHeight="15840" activeTab="4" xr2:uid="{4290D6C0-A698-42A0-942B-FFC3CD8D5D5C}"/>
    <workbookView xWindow="-120" yWindow="-120" windowWidth="29040" windowHeight="15840"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MapTable!$Q$1:$Q$243</definedName>
    <definedName name="_xlnm._FilterDatabase" localSheetId="1" hidden="1">StageTable!$AL$1:$AL$2591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7" i="4" l="1"/>
  <c r="J3" i="4" l="1"/>
  <c r="I3" i="4"/>
  <c r="AL1941" i="1" l="1"/>
  <c r="AL1991" i="1" s="1"/>
  <c r="AL2041" i="1" s="1"/>
  <c r="AL2091" i="1" s="1"/>
  <c r="AL2141" i="1" s="1"/>
  <c r="AL2191" i="1" s="1"/>
  <c r="AL2241" i="1" s="1"/>
  <c r="AL2291" i="1" s="1"/>
  <c r="AL2341" i="1" s="1"/>
  <c r="AL2391" i="1" s="1"/>
  <c r="AL2441" i="1" s="1"/>
  <c r="AL2491" i="1" s="1"/>
  <c r="AL2541" i="1" s="1"/>
  <c r="AL2591" i="1" s="1"/>
  <c r="AL1940" i="1"/>
  <c r="AL1990" i="1" s="1"/>
  <c r="AL2040" i="1" s="1"/>
  <c r="AL2090" i="1" s="1"/>
  <c r="AL2140" i="1" s="1"/>
  <c r="AL2190" i="1" s="1"/>
  <c r="AL2240" i="1" s="1"/>
  <c r="AL2290" i="1" s="1"/>
  <c r="AL2340" i="1" s="1"/>
  <c r="AL2390" i="1" s="1"/>
  <c r="AL2440" i="1" s="1"/>
  <c r="AL2490" i="1" s="1"/>
  <c r="AL2540" i="1" s="1"/>
  <c r="AL2590" i="1" s="1"/>
  <c r="AL1939" i="1"/>
  <c r="AL1989" i="1" s="1"/>
  <c r="AL2039" i="1" s="1"/>
  <c r="AL2089" i="1" s="1"/>
  <c r="AL2139" i="1" s="1"/>
  <c r="AL2189" i="1" s="1"/>
  <c r="AL2239" i="1" s="1"/>
  <c r="AL2289" i="1" s="1"/>
  <c r="AL2339" i="1" s="1"/>
  <c r="AL2389" i="1" s="1"/>
  <c r="AL2439" i="1" s="1"/>
  <c r="AL2489" i="1" s="1"/>
  <c r="AL2539" i="1" s="1"/>
  <c r="AL2589" i="1" s="1"/>
  <c r="AL1938" i="1"/>
  <c r="AL1988" i="1" s="1"/>
  <c r="AL2038" i="1" s="1"/>
  <c r="AL2088" i="1" s="1"/>
  <c r="AL2138" i="1" s="1"/>
  <c r="AL2188" i="1" s="1"/>
  <c r="AL2238" i="1" s="1"/>
  <c r="AL2288" i="1" s="1"/>
  <c r="AL2338" i="1" s="1"/>
  <c r="AL2388" i="1" s="1"/>
  <c r="AL2438" i="1" s="1"/>
  <c r="AL2488" i="1" s="1"/>
  <c r="AL2538" i="1" s="1"/>
  <c r="AL2588" i="1" s="1"/>
  <c r="AL1937" i="1"/>
  <c r="AL1987" i="1" s="1"/>
  <c r="AL2037" i="1" s="1"/>
  <c r="AL2087" i="1" s="1"/>
  <c r="AL2137" i="1" s="1"/>
  <c r="AL2187" i="1" s="1"/>
  <c r="AL2237" i="1" s="1"/>
  <c r="AL2287" i="1" s="1"/>
  <c r="AL2337" i="1" s="1"/>
  <c r="AL2387" i="1" s="1"/>
  <c r="AL2437" i="1" s="1"/>
  <c r="AL2487" i="1" s="1"/>
  <c r="AL2537" i="1" s="1"/>
  <c r="AL2587" i="1" s="1"/>
  <c r="AL1936" i="1"/>
  <c r="AL1986" i="1" s="1"/>
  <c r="AL2036" i="1" s="1"/>
  <c r="AL2086" i="1" s="1"/>
  <c r="AL2136" i="1" s="1"/>
  <c r="AL2186" i="1" s="1"/>
  <c r="AL2236" i="1" s="1"/>
  <c r="AL2286" i="1" s="1"/>
  <c r="AL2336" i="1" s="1"/>
  <c r="AL2386" i="1" s="1"/>
  <c r="AL2436" i="1" s="1"/>
  <c r="AL2486" i="1" s="1"/>
  <c r="AL2536" i="1" s="1"/>
  <c r="AL2586" i="1" s="1"/>
  <c r="AL1935" i="1"/>
  <c r="AL1985" i="1" s="1"/>
  <c r="AL2035" i="1" s="1"/>
  <c r="AL2085" i="1" s="1"/>
  <c r="AL2135" i="1" s="1"/>
  <c r="AL2185" i="1" s="1"/>
  <c r="AL2235" i="1" s="1"/>
  <c r="AL2285" i="1" s="1"/>
  <c r="AL2335" i="1" s="1"/>
  <c r="AL2385" i="1" s="1"/>
  <c r="AL2435" i="1" s="1"/>
  <c r="AL2485" i="1" s="1"/>
  <c r="AL2535" i="1" s="1"/>
  <c r="AL2585" i="1" s="1"/>
  <c r="AL1934" i="1"/>
  <c r="AL1984" i="1" s="1"/>
  <c r="AL2034" i="1" s="1"/>
  <c r="AL2084" i="1" s="1"/>
  <c r="AL2134" i="1" s="1"/>
  <c r="AL2184" i="1" s="1"/>
  <c r="AL2234" i="1" s="1"/>
  <c r="AL2284" i="1" s="1"/>
  <c r="AL2334" i="1" s="1"/>
  <c r="AL2384" i="1" s="1"/>
  <c r="AL2434" i="1" s="1"/>
  <c r="AL2484" i="1" s="1"/>
  <c r="AL2534" i="1" s="1"/>
  <c r="AL2584" i="1" s="1"/>
  <c r="AL1933" i="1"/>
  <c r="AL1983" i="1" s="1"/>
  <c r="AL2033" i="1" s="1"/>
  <c r="AL2083" i="1" s="1"/>
  <c r="AL2133" i="1" s="1"/>
  <c r="AL2183" i="1" s="1"/>
  <c r="AL2233" i="1" s="1"/>
  <c r="AL2283" i="1" s="1"/>
  <c r="AL2333" i="1" s="1"/>
  <c r="AL2383" i="1" s="1"/>
  <c r="AL2433" i="1" s="1"/>
  <c r="AL2483" i="1" s="1"/>
  <c r="AL2533" i="1" s="1"/>
  <c r="AL2583" i="1" s="1"/>
  <c r="AL1932" i="1"/>
  <c r="AL1982" i="1" s="1"/>
  <c r="AL2032" i="1" s="1"/>
  <c r="AL2082" i="1" s="1"/>
  <c r="AL2132" i="1" s="1"/>
  <c r="AL2182" i="1" s="1"/>
  <c r="AL2232" i="1" s="1"/>
  <c r="AL2282" i="1" s="1"/>
  <c r="AL2332" i="1" s="1"/>
  <c r="AL2382" i="1" s="1"/>
  <c r="AL2432" i="1" s="1"/>
  <c r="AL2482" i="1" s="1"/>
  <c r="AL2532" i="1" s="1"/>
  <c r="AL2582" i="1" s="1"/>
  <c r="AL1931" i="1"/>
  <c r="AL1981" i="1" s="1"/>
  <c r="AL2031" i="1" s="1"/>
  <c r="AL2081" i="1" s="1"/>
  <c r="AL2131" i="1" s="1"/>
  <c r="AL2181" i="1" s="1"/>
  <c r="AL2231" i="1" s="1"/>
  <c r="AL2281" i="1" s="1"/>
  <c r="AL2331" i="1" s="1"/>
  <c r="AL2381" i="1" s="1"/>
  <c r="AL2431" i="1" s="1"/>
  <c r="AL2481" i="1" s="1"/>
  <c r="AL2531" i="1" s="1"/>
  <c r="AL2581" i="1" s="1"/>
  <c r="AL1930" i="1"/>
  <c r="AL1980" i="1" s="1"/>
  <c r="AL2030" i="1" s="1"/>
  <c r="AL2080" i="1" s="1"/>
  <c r="AL2130" i="1" s="1"/>
  <c r="AL2180" i="1" s="1"/>
  <c r="AL2230" i="1" s="1"/>
  <c r="AL2280" i="1" s="1"/>
  <c r="AL2330" i="1" s="1"/>
  <c r="AL2380" i="1" s="1"/>
  <c r="AL2430" i="1" s="1"/>
  <c r="AL2480" i="1" s="1"/>
  <c r="AL2530" i="1" s="1"/>
  <c r="AL2580" i="1" s="1"/>
  <c r="AL1929" i="1"/>
  <c r="AL1979" i="1" s="1"/>
  <c r="AL2029" i="1" s="1"/>
  <c r="AL2079" i="1" s="1"/>
  <c r="AL2129" i="1" s="1"/>
  <c r="AL2179" i="1" s="1"/>
  <c r="AL2229" i="1" s="1"/>
  <c r="AL2279" i="1" s="1"/>
  <c r="AL2329" i="1" s="1"/>
  <c r="AL2379" i="1" s="1"/>
  <c r="AL2429" i="1" s="1"/>
  <c r="AL2479" i="1" s="1"/>
  <c r="AL2529" i="1" s="1"/>
  <c r="AL2579" i="1" s="1"/>
  <c r="AL1928" i="1"/>
  <c r="AL1978" i="1" s="1"/>
  <c r="AL2028" i="1" s="1"/>
  <c r="AL2078" i="1" s="1"/>
  <c r="AL2128" i="1" s="1"/>
  <c r="AL2178" i="1" s="1"/>
  <c r="AL2228" i="1" s="1"/>
  <c r="AL2278" i="1" s="1"/>
  <c r="AL2328" i="1" s="1"/>
  <c r="AL2378" i="1" s="1"/>
  <c r="AL2428" i="1" s="1"/>
  <c r="AL2478" i="1" s="1"/>
  <c r="AL2528" i="1" s="1"/>
  <c r="AL2578" i="1" s="1"/>
  <c r="AL1927" i="1"/>
  <c r="AL1977" i="1" s="1"/>
  <c r="AL2027" i="1" s="1"/>
  <c r="AL2077" i="1" s="1"/>
  <c r="AL2127" i="1" s="1"/>
  <c r="AL2177" i="1" s="1"/>
  <c r="AL2227" i="1" s="1"/>
  <c r="AL2277" i="1" s="1"/>
  <c r="AL2327" i="1" s="1"/>
  <c r="AL2377" i="1" s="1"/>
  <c r="AL2427" i="1" s="1"/>
  <c r="AL2477" i="1" s="1"/>
  <c r="AL2527" i="1" s="1"/>
  <c r="AL2577" i="1" s="1"/>
  <c r="AL1926" i="1"/>
  <c r="AL1976" i="1" s="1"/>
  <c r="AL2026" i="1" s="1"/>
  <c r="AL2076" i="1" s="1"/>
  <c r="AL2126" i="1" s="1"/>
  <c r="AL2176" i="1" s="1"/>
  <c r="AL2226" i="1" s="1"/>
  <c r="AL2276" i="1" s="1"/>
  <c r="AL2326" i="1" s="1"/>
  <c r="AL2376" i="1" s="1"/>
  <c r="AL2426" i="1" s="1"/>
  <c r="AL2476" i="1" s="1"/>
  <c r="AL2526" i="1" s="1"/>
  <c r="AL2576" i="1" s="1"/>
  <c r="AL1925" i="1"/>
  <c r="AL1975" i="1" s="1"/>
  <c r="AL2025" i="1" s="1"/>
  <c r="AL2075" i="1" s="1"/>
  <c r="AL2125" i="1" s="1"/>
  <c r="AL2175" i="1" s="1"/>
  <c r="AL2225" i="1" s="1"/>
  <c r="AL2275" i="1" s="1"/>
  <c r="AL2325" i="1" s="1"/>
  <c r="AL2375" i="1" s="1"/>
  <c r="AL2425" i="1" s="1"/>
  <c r="AL2475" i="1" s="1"/>
  <c r="AL2525" i="1" s="1"/>
  <c r="AL2575" i="1" s="1"/>
  <c r="AL1924" i="1"/>
  <c r="AL1974" i="1" s="1"/>
  <c r="AL2024" i="1" s="1"/>
  <c r="AL2074" i="1" s="1"/>
  <c r="AL2124" i="1" s="1"/>
  <c r="AL2174" i="1" s="1"/>
  <c r="AL2224" i="1" s="1"/>
  <c r="AL2274" i="1" s="1"/>
  <c r="AL2324" i="1" s="1"/>
  <c r="AL2374" i="1" s="1"/>
  <c r="AL2424" i="1" s="1"/>
  <c r="AL2474" i="1" s="1"/>
  <c r="AL2524" i="1" s="1"/>
  <c r="AL2574" i="1" s="1"/>
  <c r="AL1923" i="1"/>
  <c r="AL1973" i="1" s="1"/>
  <c r="AL2023" i="1" s="1"/>
  <c r="AL2073" i="1" s="1"/>
  <c r="AL2123" i="1" s="1"/>
  <c r="AL2173" i="1" s="1"/>
  <c r="AL2223" i="1" s="1"/>
  <c r="AL2273" i="1" s="1"/>
  <c r="AL2323" i="1" s="1"/>
  <c r="AL2373" i="1" s="1"/>
  <c r="AL2423" i="1" s="1"/>
  <c r="AL2473" i="1" s="1"/>
  <c r="AL2523" i="1" s="1"/>
  <c r="AL2573" i="1" s="1"/>
  <c r="AL1922" i="1"/>
  <c r="AL1972" i="1" s="1"/>
  <c r="AL2022" i="1" s="1"/>
  <c r="AL2072" i="1" s="1"/>
  <c r="AL2122" i="1" s="1"/>
  <c r="AL2172" i="1" s="1"/>
  <c r="AL2222" i="1" s="1"/>
  <c r="AL2272" i="1" s="1"/>
  <c r="AL2322" i="1" s="1"/>
  <c r="AL2372" i="1" s="1"/>
  <c r="AL2422" i="1" s="1"/>
  <c r="AL2472" i="1" s="1"/>
  <c r="AL2522" i="1" s="1"/>
  <c r="AL2572" i="1" s="1"/>
  <c r="AL1921" i="1"/>
  <c r="AL1971" i="1" s="1"/>
  <c r="AL2021" i="1" s="1"/>
  <c r="AL2071" i="1" s="1"/>
  <c r="AL2121" i="1" s="1"/>
  <c r="AL2171" i="1" s="1"/>
  <c r="AL2221" i="1" s="1"/>
  <c r="AL2271" i="1" s="1"/>
  <c r="AL2321" i="1" s="1"/>
  <c r="AL2371" i="1" s="1"/>
  <c r="AL2421" i="1" s="1"/>
  <c r="AL2471" i="1" s="1"/>
  <c r="AL2521" i="1" s="1"/>
  <c r="AL2571" i="1" s="1"/>
  <c r="AL1920" i="1"/>
  <c r="AL1970" i="1" s="1"/>
  <c r="AL2020" i="1" s="1"/>
  <c r="AL2070" i="1" s="1"/>
  <c r="AL2120" i="1" s="1"/>
  <c r="AL2170" i="1" s="1"/>
  <c r="AL2220" i="1" s="1"/>
  <c r="AL2270" i="1" s="1"/>
  <c r="AL2320" i="1" s="1"/>
  <c r="AL2370" i="1" s="1"/>
  <c r="AL2420" i="1" s="1"/>
  <c r="AL2470" i="1" s="1"/>
  <c r="AL2520" i="1" s="1"/>
  <c r="AL2570" i="1" s="1"/>
  <c r="AL1919" i="1"/>
  <c r="AL1969" i="1" s="1"/>
  <c r="AL2019" i="1" s="1"/>
  <c r="AL2069" i="1" s="1"/>
  <c r="AL2119" i="1" s="1"/>
  <c r="AL2169" i="1" s="1"/>
  <c r="AL2219" i="1" s="1"/>
  <c r="AL2269" i="1" s="1"/>
  <c r="AL2319" i="1" s="1"/>
  <c r="AL2369" i="1" s="1"/>
  <c r="AL2419" i="1" s="1"/>
  <c r="AL2469" i="1" s="1"/>
  <c r="AL2519" i="1" s="1"/>
  <c r="AL2569" i="1" s="1"/>
  <c r="AL1918" i="1"/>
  <c r="AL1968" i="1" s="1"/>
  <c r="AL2018" i="1" s="1"/>
  <c r="AL2068" i="1" s="1"/>
  <c r="AL2118" i="1" s="1"/>
  <c r="AL2168" i="1" s="1"/>
  <c r="AL2218" i="1" s="1"/>
  <c r="AL2268" i="1" s="1"/>
  <c r="AL2318" i="1" s="1"/>
  <c r="AL2368" i="1" s="1"/>
  <c r="AL2418" i="1" s="1"/>
  <c r="AL2468" i="1" s="1"/>
  <c r="AL2518" i="1" s="1"/>
  <c r="AL2568" i="1" s="1"/>
  <c r="AL1917" i="1"/>
  <c r="AL1967" i="1" s="1"/>
  <c r="AL2017" i="1" s="1"/>
  <c r="AL2067" i="1" s="1"/>
  <c r="AL2117" i="1" s="1"/>
  <c r="AL2167" i="1" s="1"/>
  <c r="AL2217" i="1" s="1"/>
  <c r="AL2267" i="1" s="1"/>
  <c r="AL2317" i="1" s="1"/>
  <c r="AL2367" i="1" s="1"/>
  <c r="AL2417" i="1" s="1"/>
  <c r="AL2467" i="1" s="1"/>
  <c r="AL2517" i="1" s="1"/>
  <c r="AL2567" i="1" s="1"/>
  <c r="AL1916" i="1"/>
  <c r="AL1966" i="1" s="1"/>
  <c r="AL2016" i="1" s="1"/>
  <c r="AL2066" i="1" s="1"/>
  <c r="AL2116" i="1" s="1"/>
  <c r="AL2166" i="1" s="1"/>
  <c r="AL2216" i="1" s="1"/>
  <c r="AL2266" i="1" s="1"/>
  <c r="AL2316" i="1" s="1"/>
  <c r="AL2366" i="1" s="1"/>
  <c r="AL2416" i="1" s="1"/>
  <c r="AL2466" i="1" s="1"/>
  <c r="AL2516" i="1" s="1"/>
  <c r="AL2566" i="1" s="1"/>
  <c r="AL1915" i="1"/>
  <c r="AL1965" i="1" s="1"/>
  <c r="AL2015" i="1" s="1"/>
  <c r="AL2065" i="1" s="1"/>
  <c r="AL2115" i="1" s="1"/>
  <c r="AL2165" i="1" s="1"/>
  <c r="AL2215" i="1" s="1"/>
  <c r="AL2265" i="1" s="1"/>
  <c r="AL2315" i="1" s="1"/>
  <c r="AL2365" i="1" s="1"/>
  <c r="AL2415" i="1" s="1"/>
  <c r="AL2465" i="1" s="1"/>
  <c r="AL2515" i="1" s="1"/>
  <c r="AL2565" i="1" s="1"/>
  <c r="AL1914" i="1"/>
  <c r="AL1964" i="1" s="1"/>
  <c r="AL2014" i="1" s="1"/>
  <c r="AL2064" i="1" s="1"/>
  <c r="AL2114" i="1" s="1"/>
  <c r="AL2164" i="1" s="1"/>
  <c r="AL2214" i="1" s="1"/>
  <c r="AL2264" i="1" s="1"/>
  <c r="AL2314" i="1" s="1"/>
  <c r="AL2364" i="1" s="1"/>
  <c r="AL2414" i="1" s="1"/>
  <c r="AL2464" i="1" s="1"/>
  <c r="AL2514" i="1" s="1"/>
  <c r="AL2564" i="1" s="1"/>
  <c r="AL1913" i="1"/>
  <c r="AL1963" i="1" s="1"/>
  <c r="AL2013" i="1" s="1"/>
  <c r="AL2063" i="1" s="1"/>
  <c r="AL2113" i="1" s="1"/>
  <c r="AL2163" i="1" s="1"/>
  <c r="AL2213" i="1" s="1"/>
  <c r="AL2263" i="1" s="1"/>
  <c r="AL2313" i="1" s="1"/>
  <c r="AL2363" i="1" s="1"/>
  <c r="AL2413" i="1" s="1"/>
  <c r="AL2463" i="1" s="1"/>
  <c r="AL2513" i="1" s="1"/>
  <c r="AL2563" i="1" s="1"/>
  <c r="AL1912" i="1"/>
  <c r="AL1962" i="1" s="1"/>
  <c r="AL2012" i="1" s="1"/>
  <c r="AL2062" i="1" s="1"/>
  <c r="AL2112" i="1" s="1"/>
  <c r="AL2162" i="1" s="1"/>
  <c r="AL2212" i="1" s="1"/>
  <c r="AL2262" i="1" s="1"/>
  <c r="AL2312" i="1" s="1"/>
  <c r="AL2362" i="1" s="1"/>
  <c r="AL2412" i="1" s="1"/>
  <c r="AL2462" i="1" s="1"/>
  <c r="AL2512" i="1" s="1"/>
  <c r="AL2562" i="1" s="1"/>
  <c r="AL1911" i="1"/>
  <c r="AL1961" i="1" s="1"/>
  <c r="AL2011" i="1" s="1"/>
  <c r="AL2061" i="1" s="1"/>
  <c r="AL2111" i="1" s="1"/>
  <c r="AL2161" i="1" s="1"/>
  <c r="AL2211" i="1" s="1"/>
  <c r="AL2261" i="1" s="1"/>
  <c r="AL2311" i="1" s="1"/>
  <c r="AL2361" i="1" s="1"/>
  <c r="AL2411" i="1" s="1"/>
  <c r="AL2461" i="1" s="1"/>
  <c r="AL2511" i="1" s="1"/>
  <c r="AL2561" i="1" s="1"/>
  <c r="AL1910" i="1"/>
  <c r="AL1960" i="1" s="1"/>
  <c r="AL2010" i="1" s="1"/>
  <c r="AL2060" i="1" s="1"/>
  <c r="AL2110" i="1" s="1"/>
  <c r="AL2160" i="1" s="1"/>
  <c r="AL2210" i="1" s="1"/>
  <c r="AL2260" i="1" s="1"/>
  <c r="AL2310" i="1" s="1"/>
  <c r="AL2360" i="1" s="1"/>
  <c r="AL2410" i="1" s="1"/>
  <c r="AL2460" i="1" s="1"/>
  <c r="AL2510" i="1" s="1"/>
  <c r="AL2560" i="1" s="1"/>
  <c r="AL1909" i="1"/>
  <c r="AL1959" i="1" s="1"/>
  <c r="AL2009" i="1" s="1"/>
  <c r="AL2059" i="1" s="1"/>
  <c r="AL2109" i="1" s="1"/>
  <c r="AL2159" i="1" s="1"/>
  <c r="AL2209" i="1" s="1"/>
  <c r="AL2259" i="1" s="1"/>
  <c r="AL2309" i="1" s="1"/>
  <c r="AL2359" i="1" s="1"/>
  <c r="AL2409" i="1" s="1"/>
  <c r="AL2459" i="1" s="1"/>
  <c r="AL2509" i="1" s="1"/>
  <c r="AL2559" i="1" s="1"/>
  <c r="AL1908" i="1"/>
  <c r="AL1958" i="1" s="1"/>
  <c r="AL2008" i="1" s="1"/>
  <c r="AL2058" i="1" s="1"/>
  <c r="AL2108" i="1" s="1"/>
  <c r="AL2158" i="1" s="1"/>
  <c r="AL2208" i="1" s="1"/>
  <c r="AL2258" i="1" s="1"/>
  <c r="AL2308" i="1" s="1"/>
  <c r="AL2358" i="1" s="1"/>
  <c r="AL2408" i="1" s="1"/>
  <c r="AL2458" i="1" s="1"/>
  <c r="AL2508" i="1" s="1"/>
  <c r="AL2558" i="1" s="1"/>
  <c r="AL1907" i="1"/>
  <c r="AL1957" i="1" s="1"/>
  <c r="AL2007" i="1" s="1"/>
  <c r="AL2057" i="1" s="1"/>
  <c r="AL2107" i="1" s="1"/>
  <c r="AL2157" i="1" s="1"/>
  <c r="AL2207" i="1" s="1"/>
  <c r="AL2257" i="1" s="1"/>
  <c r="AL2307" i="1" s="1"/>
  <c r="AL2357" i="1" s="1"/>
  <c r="AL2407" i="1" s="1"/>
  <c r="AL2457" i="1" s="1"/>
  <c r="AL2507" i="1" s="1"/>
  <c r="AL2557" i="1" s="1"/>
  <c r="AL1906" i="1"/>
  <c r="AL1956" i="1" s="1"/>
  <c r="AL2006" i="1" s="1"/>
  <c r="AL2056" i="1" s="1"/>
  <c r="AL2106" i="1" s="1"/>
  <c r="AL2156" i="1" s="1"/>
  <c r="AL2206" i="1" s="1"/>
  <c r="AL2256" i="1" s="1"/>
  <c r="AL2306" i="1" s="1"/>
  <c r="AL2356" i="1" s="1"/>
  <c r="AL2406" i="1" s="1"/>
  <c r="AL2456" i="1" s="1"/>
  <c r="AL2506" i="1" s="1"/>
  <c r="AL2556" i="1" s="1"/>
  <c r="AL1905" i="1"/>
  <c r="AL1955" i="1" s="1"/>
  <c r="AL2005" i="1" s="1"/>
  <c r="AL2055" i="1" s="1"/>
  <c r="AL2105" i="1" s="1"/>
  <c r="AL2155" i="1" s="1"/>
  <c r="AL2205" i="1" s="1"/>
  <c r="AL2255" i="1" s="1"/>
  <c r="AL2305" i="1" s="1"/>
  <c r="AL2355" i="1" s="1"/>
  <c r="AL2405" i="1" s="1"/>
  <c r="AL2455" i="1" s="1"/>
  <c r="AL2505" i="1" s="1"/>
  <c r="AL2555" i="1" s="1"/>
  <c r="AL1904" i="1"/>
  <c r="AL1954" i="1" s="1"/>
  <c r="AL2004" i="1" s="1"/>
  <c r="AL2054" i="1" s="1"/>
  <c r="AL2104" i="1" s="1"/>
  <c r="AL2154" i="1" s="1"/>
  <c r="AL2204" i="1" s="1"/>
  <c r="AL2254" i="1" s="1"/>
  <c r="AL2304" i="1" s="1"/>
  <c r="AL2354" i="1" s="1"/>
  <c r="AL2404" i="1" s="1"/>
  <c r="AL2454" i="1" s="1"/>
  <c r="AL2504" i="1" s="1"/>
  <c r="AL2554" i="1" s="1"/>
  <c r="AL1903" i="1"/>
  <c r="AL1953" i="1" s="1"/>
  <c r="AL2003" i="1" s="1"/>
  <c r="AL2053" i="1" s="1"/>
  <c r="AL2103" i="1" s="1"/>
  <c r="AL2153" i="1" s="1"/>
  <c r="AL2203" i="1" s="1"/>
  <c r="AL2253" i="1" s="1"/>
  <c r="AL2303" i="1" s="1"/>
  <c r="AL2353" i="1" s="1"/>
  <c r="AL2403" i="1" s="1"/>
  <c r="AL2453" i="1" s="1"/>
  <c r="AL2503" i="1" s="1"/>
  <c r="AL2553" i="1" s="1"/>
  <c r="AL1902" i="1"/>
  <c r="AL1952" i="1" s="1"/>
  <c r="AL2002" i="1" s="1"/>
  <c r="AL2052" i="1" s="1"/>
  <c r="AL2102" i="1" s="1"/>
  <c r="AL2152" i="1" s="1"/>
  <c r="AL2202" i="1" s="1"/>
  <c r="AL2252" i="1" s="1"/>
  <c r="AL2302" i="1" s="1"/>
  <c r="AL2352" i="1" s="1"/>
  <c r="AL2402" i="1" s="1"/>
  <c r="AL2452" i="1" s="1"/>
  <c r="AL2502" i="1" s="1"/>
  <c r="AL2552" i="1" s="1"/>
  <c r="AL1901" i="1"/>
  <c r="AL1951" i="1" s="1"/>
  <c r="AL2001" i="1" s="1"/>
  <c r="AL2051" i="1" s="1"/>
  <c r="AL2101" i="1" s="1"/>
  <c r="AL2151" i="1" s="1"/>
  <c r="AL2201" i="1" s="1"/>
  <c r="AL2251" i="1" s="1"/>
  <c r="AL2301" i="1" s="1"/>
  <c r="AL2351" i="1" s="1"/>
  <c r="AL2401" i="1" s="1"/>
  <c r="AL2451" i="1" s="1"/>
  <c r="AL2501" i="1" s="1"/>
  <c r="AL2551" i="1" s="1"/>
  <c r="AL1900" i="1"/>
  <c r="AL1950" i="1" s="1"/>
  <c r="AL2000" i="1" s="1"/>
  <c r="AL2050" i="1" s="1"/>
  <c r="AL2100" i="1" s="1"/>
  <c r="AL2150" i="1" s="1"/>
  <c r="AL2200" i="1" s="1"/>
  <c r="AL2250" i="1" s="1"/>
  <c r="AL2300" i="1" s="1"/>
  <c r="AL2350" i="1" s="1"/>
  <c r="AL2400" i="1" s="1"/>
  <c r="AL2450" i="1" s="1"/>
  <c r="AL2500" i="1" s="1"/>
  <c r="AL2550" i="1" s="1"/>
  <c r="AL1899" i="1"/>
  <c r="AL1949" i="1" s="1"/>
  <c r="AL1999" i="1" s="1"/>
  <c r="AL2049" i="1" s="1"/>
  <c r="AL2099" i="1" s="1"/>
  <c r="AL2149" i="1" s="1"/>
  <c r="AL2199" i="1" s="1"/>
  <c r="AL2249" i="1" s="1"/>
  <c r="AL2299" i="1" s="1"/>
  <c r="AL2349" i="1" s="1"/>
  <c r="AL2399" i="1" s="1"/>
  <c r="AL2449" i="1" s="1"/>
  <c r="AL2499" i="1" s="1"/>
  <c r="AL2549" i="1" s="1"/>
  <c r="AL1898" i="1"/>
  <c r="AL1948" i="1" s="1"/>
  <c r="AL1998" i="1" s="1"/>
  <c r="AL2048" i="1" s="1"/>
  <c r="AL2098" i="1" s="1"/>
  <c r="AL2148" i="1" s="1"/>
  <c r="AL2198" i="1" s="1"/>
  <c r="AL2248" i="1" s="1"/>
  <c r="AL2298" i="1" s="1"/>
  <c r="AL2348" i="1" s="1"/>
  <c r="AL2398" i="1" s="1"/>
  <c r="AL2448" i="1" s="1"/>
  <c r="AL2498" i="1" s="1"/>
  <c r="AL2548" i="1" s="1"/>
  <c r="AL1897" i="1"/>
  <c r="AL1947" i="1" s="1"/>
  <c r="AL1997" i="1" s="1"/>
  <c r="AL2047" i="1" s="1"/>
  <c r="AL2097" i="1" s="1"/>
  <c r="AL2147" i="1" s="1"/>
  <c r="AL2197" i="1" s="1"/>
  <c r="AL2247" i="1" s="1"/>
  <c r="AL2297" i="1" s="1"/>
  <c r="AL2347" i="1" s="1"/>
  <c r="AL2397" i="1" s="1"/>
  <c r="AL2447" i="1" s="1"/>
  <c r="AL2497" i="1" s="1"/>
  <c r="AL2547" i="1" s="1"/>
  <c r="AL1896" i="1"/>
  <c r="AL1946" i="1" s="1"/>
  <c r="AL1996" i="1" s="1"/>
  <c r="AL2046" i="1" s="1"/>
  <c r="AL2096" i="1" s="1"/>
  <c r="AL2146" i="1" s="1"/>
  <c r="AL2196" i="1" s="1"/>
  <c r="AL2246" i="1" s="1"/>
  <c r="AL2296" i="1" s="1"/>
  <c r="AL2346" i="1" s="1"/>
  <c r="AL2396" i="1" s="1"/>
  <c r="AL2446" i="1" s="1"/>
  <c r="AL2496" i="1" s="1"/>
  <c r="AL2546" i="1" s="1"/>
  <c r="AL1895" i="1"/>
  <c r="AL1945" i="1" s="1"/>
  <c r="AL1995" i="1" s="1"/>
  <c r="AL2045" i="1" s="1"/>
  <c r="AL2095" i="1" s="1"/>
  <c r="AL2145" i="1" s="1"/>
  <c r="AL2195" i="1" s="1"/>
  <c r="AL2245" i="1" s="1"/>
  <c r="AL2295" i="1" s="1"/>
  <c r="AL2345" i="1" s="1"/>
  <c r="AL2395" i="1" s="1"/>
  <c r="AL2445" i="1" s="1"/>
  <c r="AL2495" i="1" s="1"/>
  <c r="AL2545" i="1" s="1"/>
  <c r="AL1894" i="1"/>
  <c r="AL1944" i="1" s="1"/>
  <c r="AL1994" i="1" s="1"/>
  <c r="AL2044" i="1" s="1"/>
  <c r="AL2094" i="1" s="1"/>
  <c r="AL2144" i="1" s="1"/>
  <c r="AL2194" i="1" s="1"/>
  <c r="AL2244" i="1" s="1"/>
  <c r="AL2294" i="1" s="1"/>
  <c r="AL2344" i="1" s="1"/>
  <c r="AL2394" i="1" s="1"/>
  <c r="AL2444" i="1" s="1"/>
  <c r="AL2494" i="1" s="1"/>
  <c r="AL2544" i="1" s="1"/>
  <c r="AL1893" i="1"/>
  <c r="AL1943" i="1" s="1"/>
  <c r="AL1993" i="1" s="1"/>
  <c r="AL2043" i="1" s="1"/>
  <c r="AL2093" i="1" s="1"/>
  <c r="AL2143" i="1" s="1"/>
  <c r="AL2193" i="1" s="1"/>
  <c r="AL2243" i="1" s="1"/>
  <c r="AL2293" i="1" s="1"/>
  <c r="AL2343" i="1" s="1"/>
  <c r="AL2393" i="1" s="1"/>
  <c r="AL2443" i="1" s="1"/>
  <c r="AL2493" i="1" s="1"/>
  <c r="AL2543" i="1" s="1"/>
  <c r="AL1892" i="1"/>
  <c r="AL1942" i="1" s="1"/>
  <c r="AL1992" i="1" s="1"/>
  <c r="AL2042" i="1" s="1"/>
  <c r="AL2092" i="1" s="1"/>
  <c r="AL2142" i="1" s="1"/>
  <c r="AL2192" i="1" s="1"/>
  <c r="AL2242" i="1" s="1"/>
  <c r="AL2292" i="1" s="1"/>
  <c r="AL2342" i="1" s="1"/>
  <c r="AL2392" i="1" s="1"/>
  <c r="AL2442" i="1" s="1"/>
  <c r="AL2492" i="1" s="1"/>
  <c r="AL2542" i="1" s="1"/>
  <c r="H2" i="4" l="1"/>
  <c r="F2" i="4"/>
  <c r="AK2591" i="1" l="1"/>
  <c r="AJ2591" i="1"/>
  <c r="AI2591" i="1"/>
  <c r="AE2591" i="1"/>
  <c r="AC2591" i="1"/>
  <c r="X2591" i="1"/>
  <c r="R2591" i="1"/>
  <c r="T2591" i="1" s="1"/>
  <c r="O2591" i="1"/>
  <c r="Q2591" i="1" s="1"/>
  <c r="N2591" i="1"/>
  <c r="J2591" i="1"/>
  <c r="D2591" i="1"/>
  <c r="C2591" i="1"/>
  <c r="AK2590" i="1"/>
  <c r="AJ2590" i="1"/>
  <c r="AI2590" i="1"/>
  <c r="AE2590" i="1"/>
  <c r="AC2590" i="1"/>
  <c r="X2590" i="1"/>
  <c r="R2590" i="1"/>
  <c r="T2590" i="1" s="1"/>
  <c r="O2590" i="1"/>
  <c r="Q2590" i="1" s="1"/>
  <c r="N2590" i="1"/>
  <c r="J2590" i="1"/>
  <c r="D2590" i="1"/>
  <c r="C2590" i="1"/>
  <c r="AK2589" i="1"/>
  <c r="AJ2589" i="1"/>
  <c r="AI2589" i="1"/>
  <c r="AE2589" i="1"/>
  <c r="AC2589" i="1"/>
  <c r="X2589" i="1"/>
  <c r="R2589" i="1"/>
  <c r="T2589" i="1" s="1"/>
  <c r="O2589" i="1"/>
  <c r="Q2589" i="1" s="1"/>
  <c r="N2589" i="1"/>
  <c r="J2589" i="1"/>
  <c r="D2589" i="1"/>
  <c r="C2589" i="1"/>
  <c r="AK2588" i="1"/>
  <c r="AJ2588" i="1"/>
  <c r="AI2588" i="1"/>
  <c r="AE2588" i="1"/>
  <c r="AC2588" i="1"/>
  <c r="X2588" i="1"/>
  <c r="R2588" i="1"/>
  <c r="T2588" i="1" s="1"/>
  <c r="O2588" i="1"/>
  <c r="Q2588" i="1" s="1"/>
  <c r="N2588" i="1"/>
  <c r="J2588" i="1"/>
  <c r="D2588" i="1"/>
  <c r="C2588" i="1"/>
  <c r="AK2587" i="1"/>
  <c r="AJ2587" i="1"/>
  <c r="AI2587" i="1"/>
  <c r="AE2587" i="1"/>
  <c r="AC2587" i="1"/>
  <c r="X2587" i="1"/>
  <c r="R2587" i="1"/>
  <c r="T2587" i="1" s="1"/>
  <c r="O2587" i="1"/>
  <c r="Q2587" i="1" s="1"/>
  <c r="N2587" i="1"/>
  <c r="J2587" i="1"/>
  <c r="D2587" i="1"/>
  <c r="C2587" i="1"/>
  <c r="AK2586" i="1"/>
  <c r="AJ2586" i="1"/>
  <c r="AI2586" i="1"/>
  <c r="AE2586" i="1"/>
  <c r="AC2586" i="1"/>
  <c r="X2586" i="1"/>
  <c r="R2586" i="1"/>
  <c r="T2586" i="1" s="1"/>
  <c r="O2586" i="1"/>
  <c r="Q2586" i="1" s="1"/>
  <c r="N2586" i="1"/>
  <c r="J2586" i="1"/>
  <c r="D2586" i="1"/>
  <c r="C2586" i="1"/>
  <c r="AK2585" i="1"/>
  <c r="AJ2585" i="1"/>
  <c r="AI2585" i="1"/>
  <c r="AE2585" i="1"/>
  <c r="AC2585" i="1"/>
  <c r="X2585" i="1"/>
  <c r="R2585" i="1"/>
  <c r="T2585" i="1" s="1"/>
  <c r="O2585" i="1"/>
  <c r="Q2585" i="1" s="1"/>
  <c r="N2585" i="1"/>
  <c r="J2585" i="1"/>
  <c r="D2585" i="1"/>
  <c r="C2585" i="1"/>
  <c r="AK2584" i="1"/>
  <c r="AJ2584" i="1"/>
  <c r="AI2584" i="1"/>
  <c r="AE2584" i="1"/>
  <c r="AC2584" i="1"/>
  <c r="X2584" i="1"/>
  <c r="R2584" i="1"/>
  <c r="T2584" i="1" s="1"/>
  <c r="O2584" i="1"/>
  <c r="Q2584" i="1" s="1"/>
  <c r="N2584" i="1"/>
  <c r="J2584" i="1"/>
  <c r="D2584" i="1"/>
  <c r="C2584" i="1"/>
  <c r="AK2583" i="1"/>
  <c r="AJ2583" i="1"/>
  <c r="AI2583" i="1"/>
  <c r="AE2583" i="1"/>
  <c r="AC2583" i="1"/>
  <c r="X2583" i="1"/>
  <c r="R2583" i="1"/>
  <c r="T2583" i="1" s="1"/>
  <c r="O2583" i="1"/>
  <c r="Q2583" i="1" s="1"/>
  <c r="N2583" i="1"/>
  <c r="J2583" i="1"/>
  <c r="D2583" i="1"/>
  <c r="C2583" i="1"/>
  <c r="AK2582" i="1"/>
  <c r="AJ2582" i="1"/>
  <c r="AI2582" i="1"/>
  <c r="AE2582" i="1"/>
  <c r="AC2582" i="1"/>
  <c r="X2582" i="1"/>
  <c r="R2582" i="1"/>
  <c r="T2582" i="1" s="1"/>
  <c r="O2582" i="1"/>
  <c r="Q2582" i="1" s="1"/>
  <c r="N2582" i="1"/>
  <c r="J2582" i="1"/>
  <c r="D2582" i="1"/>
  <c r="C2582" i="1"/>
  <c r="AK2581" i="1"/>
  <c r="AJ2581" i="1"/>
  <c r="AI2581" i="1"/>
  <c r="AE2581" i="1"/>
  <c r="AC2581" i="1"/>
  <c r="X2581" i="1"/>
  <c r="R2581" i="1"/>
  <c r="T2581" i="1" s="1"/>
  <c r="O2581" i="1"/>
  <c r="Q2581" i="1" s="1"/>
  <c r="N2581" i="1"/>
  <c r="J2581" i="1"/>
  <c r="D2581" i="1"/>
  <c r="C2581" i="1"/>
  <c r="AK2580" i="1"/>
  <c r="AJ2580" i="1"/>
  <c r="AI2580" i="1"/>
  <c r="AE2580" i="1"/>
  <c r="AC2580" i="1"/>
  <c r="X2580" i="1"/>
  <c r="R2580" i="1"/>
  <c r="T2580" i="1" s="1"/>
  <c r="O2580" i="1"/>
  <c r="Q2580" i="1" s="1"/>
  <c r="N2580" i="1"/>
  <c r="J2580" i="1"/>
  <c r="D2580" i="1"/>
  <c r="C2580" i="1"/>
  <c r="AK2579" i="1"/>
  <c r="AJ2579" i="1"/>
  <c r="AI2579" i="1"/>
  <c r="AE2579" i="1"/>
  <c r="AC2579" i="1"/>
  <c r="X2579" i="1"/>
  <c r="R2579" i="1"/>
  <c r="T2579" i="1" s="1"/>
  <c r="O2579" i="1"/>
  <c r="Q2579" i="1" s="1"/>
  <c r="N2579" i="1"/>
  <c r="J2579" i="1"/>
  <c r="D2579" i="1"/>
  <c r="C2579" i="1"/>
  <c r="AK2578" i="1"/>
  <c r="AJ2578" i="1"/>
  <c r="AI2578" i="1"/>
  <c r="AE2578" i="1"/>
  <c r="AC2578" i="1"/>
  <c r="X2578" i="1"/>
  <c r="R2578" i="1"/>
  <c r="T2578" i="1" s="1"/>
  <c r="O2578" i="1"/>
  <c r="Q2578" i="1" s="1"/>
  <c r="N2578" i="1"/>
  <c r="J2578" i="1"/>
  <c r="D2578" i="1"/>
  <c r="C2578" i="1"/>
  <c r="AK2577" i="1"/>
  <c r="AJ2577" i="1"/>
  <c r="AI2577" i="1"/>
  <c r="AE2577" i="1"/>
  <c r="AC2577" i="1"/>
  <c r="X2577" i="1"/>
  <c r="R2577" i="1"/>
  <c r="T2577" i="1" s="1"/>
  <c r="O2577" i="1"/>
  <c r="Q2577" i="1" s="1"/>
  <c r="N2577" i="1"/>
  <c r="J2577" i="1"/>
  <c r="D2577" i="1"/>
  <c r="C2577" i="1"/>
  <c r="AK2576" i="1"/>
  <c r="AJ2576" i="1"/>
  <c r="AI2576" i="1"/>
  <c r="AE2576" i="1"/>
  <c r="AC2576" i="1"/>
  <c r="X2576" i="1"/>
  <c r="R2576" i="1"/>
  <c r="T2576" i="1" s="1"/>
  <c r="O2576" i="1"/>
  <c r="Q2576" i="1" s="1"/>
  <c r="N2576" i="1"/>
  <c r="J2576" i="1"/>
  <c r="D2576" i="1"/>
  <c r="C2576" i="1"/>
  <c r="AK2575" i="1"/>
  <c r="AJ2575" i="1"/>
  <c r="AI2575" i="1"/>
  <c r="AE2575" i="1"/>
  <c r="AC2575" i="1"/>
  <c r="X2575" i="1"/>
  <c r="R2575" i="1"/>
  <c r="T2575" i="1" s="1"/>
  <c r="O2575" i="1"/>
  <c r="Q2575" i="1" s="1"/>
  <c r="N2575" i="1"/>
  <c r="J2575" i="1"/>
  <c r="D2575" i="1"/>
  <c r="C2575" i="1"/>
  <c r="AK2574" i="1"/>
  <c r="AJ2574" i="1"/>
  <c r="AI2574" i="1"/>
  <c r="AE2574" i="1"/>
  <c r="AC2574" i="1"/>
  <c r="X2574" i="1"/>
  <c r="R2574" i="1"/>
  <c r="T2574" i="1" s="1"/>
  <c r="O2574" i="1"/>
  <c r="Q2574" i="1" s="1"/>
  <c r="N2574" i="1"/>
  <c r="J2574" i="1"/>
  <c r="D2574" i="1"/>
  <c r="C2574" i="1"/>
  <c r="AK2573" i="1"/>
  <c r="AJ2573" i="1"/>
  <c r="AI2573" i="1"/>
  <c r="AE2573" i="1"/>
  <c r="AC2573" i="1"/>
  <c r="X2573" i="1"/>
  <c r="R2573" i="1"/>
  <c r="T2573" i="1" s="1"/>
  <c r="O2573" i="1"/>
  <c r="Q2573" i="1" s="1"/>
  <c r="N2573" i="1"/>
  <c r="J2573" i="1"/>
  <c r="D2573" i="1"/>
  <c r="C2573" i="1"/>
  <c r="AK2572" i="1"/>
  <c r="AJ2572" i="1"/>
  <c r="AI2572" i="1"/>
  <c r="AE2572" i="1"/>
  <c r="AC2572" i="1"/>
  <c r="X2572" i="1"/>
  <c r="R2572" i="1"/>
  <c r="T2572" i="1" s="1"/>
  <c r="O2572" i="1"/>
  <c r="Q2572" i="1" s="1"/>
  <c r="N2572" i="1"/>
  <c r="J2572" i="1"/>
  <c r="D2572" i="1"/>
  <c r="C2572" i="1"/>
  <c r="AK2571" i="1"/>
  <c r="AJ2571" i="1"/>
  <c r="AI2571" i="1"/>
  <c r="AE2571" i="1"/>
  <c r="AC2571" i="1"/>
  <c r="X2571" i="1"/>
  <c r="R2571" i="1"/>
  <c r="T2571" i="1" s="1"/>
  <c r="O2571" i="1"/>
  <c r="Q2571" i="1" s="1"/>
  <c r="N2571" i="1"/>
  <c r="J2571" i="1"/>
  <c r="D2571" i="1"/>
  <c r="C2571" i="1"/>
  <c r="AK2570" i="1"/>
  <c r="AJ2570" i="1"/>
  <c r="AI2570" i="1"/>
  <c r="AE2570" i="1"/>
  <c r="AC2570" i="1"/>
  <c r="X2570" i="1"/>
  <c r="R2570" i="1"/>
  <c r="T2570" i="1" s="1"/>
  <c r="O2570" i="1"/>
  <c r="Q2570" i="1" s="1"/>
  <c r="N2570" i="1"/>
  <c r="J2570" i="1"/>
  <c r="D2570" i="1"/>
  <c r="C2570" i="1"/>
  <c r="AK2569" i="1"/>
  <c r="AJ2569" i="1"/>
  <c r="AI2569" i="1"/>
  <c r="AE2569" i="1"/>
  <c r="AC2569" i="1"/>
  <c r="X2569" i="1"/>
  <c r="R2569" i="1"/>
  <c r="T2569" i="1" s="1"/>
  <c r="O2569" i="1"/>
  <c r="Q2569" i="1" s="1"/>
  <c r="N2569" i="1"/>
  <c r="J2569" i="1"/>
  <c r="D2569" i="1"/>
  <c r="C2569" i="1"/>
  <c r="AK2568" i="1"/>
  <c r="AJ2568" i="1"/>
  <c r="AI2568" i="1"/>
  <c r="AE2568" i="1"/>
  <c r="AC2568" i="1"/>
  <c r="X2568" i="1"/>
  <c r="R2568" i="1"/>
  <c r="T2568" i="1" s="1"/>
  <c r="O2568" i="1"/>
  <c r="Q2568" i="1" s="1"/>
  <c r="N2568" i="1"/>
  <c r="J2568" i="1"/>
  <c r="D2568" i="1"/>
  <c r="C2568" i="1"/>
  <c r="AK2567" i="1"/>
  <c r="AJ2567" i="1"/>
  <c r="AI2567" i="1"/>
  <c r="AE2567" i="1"/>
  <c r="AC2567" i="1"/>
  <c r="X2567" i="1"/>
  <c r="R2567" i="1"/>
  <c r="T2567" i="1" s="1"/>
  <c r="O2567" i="1"/>
  <c r="Q2567" i="1" s="1"/>
  <c r="N2567" i="1"/>
  <c r="J2567" i="1"/>
  <c r="D2567" i="1"/>
  <c r="C2567" i="1"/>
  <c r="AK2566" i="1"/>
  <c r="AJ2566" i="1"/>
  <c r="AI2566" i="1"/>
  <c r="AE2566" i="1"/>
  <c r="AC2566" i="1"/>
  <c r="X2566" i="1"/>
  <c r="R2566" i="1"/>
  <c r="T2566" i="1" s="1"/>
  <c r="O2566" i="1"/>
  <c r="Q2566" i="1" s="1"/>
  <c r="N2566" i="1"/>
  <c r="J2566" i="1"/>
  <c r="D2566" i="1"/>
  <c r="C2566" i="1"/>
  <c r="AK2565" i="1"/>
  <c r="AJ2565" i="1"/>
  <c r="AI2565" i="1"/>
  <c r="AE2565" i="1"/>
  <c r="AC2565" i="1"/>
  <c r="X2565" i="1"/>
  <c r="R2565" i="1"/>
  <c r="T2565" i="1" s="1"/>
  <c r="O2565" i="1"/>
  <c r="Q2565" i="1" s="1"/>
  <c r="N2565" i="1"/>
  <c r="J2565" i="1"/>
  <c r="D2565" i="1"/>
  <c r="C2565" i="1"/>
  <c r="AK2564" i="1"/>
  <c r="AJ2564" i="1"/>
  <c r="AI2564" i="1"/>
  <c r="AE2564" i="1"/>
  <c r="AC2564" i="1"/>
  <c r="X2564" i="1"/>
  <c r="R2564" i="1"/>
  <c r="T2564" i="1" s="1"/>
  <c r="O2564" i="1"/>
  <c r="Q2564" i="1" s="1"/>
  <c r="N2564" i="1"/>
  <c r="J2564" i="1"/>
  <c r="D2564" i="1"/>
  <c r="C2564" i="1"/>
  <c r="AK2563" i="1"/>
  <c r="AJ2563" i="1"/>
  <c r="AI2563" i="1"/>
  <c r="AE2563" i="1"/>
  <c r="AC2563" i="1"/>
  <c r="X2563" i="1"/>
  <c r="R2563" i="1"/>
  <c r="T2563" i="1" s="1"/>
  <c r="O2563" i="1"/>
  <c r="Q2563" i="1" s="1"/>
  <c r="N2563" i="1"/>
  <c r="J2563" i="1"/>
  <c r="D2563" i="1"/>
  <c r="C2563" i="1"/>
  <c r="AK2562" i="1"/>
  <c r="AJ2562" i="1"/>
  <c r="AI2562" i="1"/>
  <c r="AE2562" i="1"/>
  <c r="AC2562" i="1"/>
  <c r="X2562" i="1"/>
  <c r="R2562" i="1"/>
  <c r="T2562" i="1" s="1"/>
  <c r="O2562" i="1"/>
  <c r="Q2562" i="1" s="1"/>
  <c r="N2562" i="1"/>
  <c r="J2562" i="1"/>
  <c r="D2562" i="1"/>
  <c r="C2562" i="1"/>
  <c r="AK2561" i="1"/>
  <c r="AJ2561" i="1"/>
  <c r="AI2561" i="1"/>
  <c r="AE2561" i="1"/>
  <c r="AC2561" i="1"/>
  <c r="X2561" i="1"/>
  <c r="R2561" i="1"/>
  <c r="T2561" i="1" s="1"/>
  <c r="O2561" i="1"/>
  <c r="Q2561" i="1" s="1"/>
  <c r="N2561" i="1"/>
  <c r="J2561" i="1"/>
  <c r="D2561" i="1"/>
  <c r="C2561" i="1"/>
  <c r="AK2560" i="1"/>
  <c r="AJ2560" i="1"/>
  <c r="AI2560" i="1"/>
  <c r="AE2560" i="1"/>
  <c r="AC2560" i="1"/>
  <c r="X2560" i="1"/>
  <c r="R2560" i="1"/>
  <c r="T2560" i="1" s="1"/>
  <c r="O2560" i="1"/>
  <c r="Q2560" i="1" s="1"/>
  <c r="N2560" i="1"/>
  <c r="J2560" i="1"/>
  <c r="D2560" i="1"/>
  <c r="C2560" i="1"/>
  <c r="AK2559" i="1"/>
  <c r="AJ2559" i="1"/>
  <c r="AI2559" i="1"/>
  <c r="AE2559" i="1"/>
  <c r="AC2559" i="1"/>
  <c r="X2559" i="1"/>
  <c r="R2559" i="1"/>
  <c r="T2559" i="1" s="1"/>
  <c r="O2559" i="1"/>
  <c r="Q2559" i="1" s="1"/>
  <c r="N2559" i="1"/>
  <c r="J2559" i="1"/>
  <c r="D2559" i="1"/>
  <c r="C2559" i="1"/>
  <c r="AK2558" i="1"/>
  <c r="AJ2558" i="1"/>
  <c r="AI2558" i="1"/>
  <c r="AE2558" i="1"/>
  <c r="AC2558" i="1"/>
  <c r="X2558" i="1"/>
  <c r="R2558" i="1"/>
  <c r="T2558" i="1" s="1"/>
  <c r="O2558" i="1"/>
  <c r="Q2558" i="1" s="1"/>
  <c r="N2558" i="1"/>
  <c r="J2558" i="1"/>
  <c r="D2558" i="1"/>
  <c r="C2558" i="1"/>
  <c r="AK2557" i="1"/>
  <c r="AJ2557" i="1"/>
  <c r="AI2557" i="1"/>
  <c r="AE2557" i="1"/>
  <c r="AC2557" i="1"/>
  <c r="X2557" i="1"/>
  <c r="R2557" i="1"/>
  <c r="T2557" i="1" s="1"/>
  <c r="O2557" i="1"/>
  <c r="Q2557" i="1" s="1"/>
  <c r="N2557" i="1"/>
  <c r="J2557" i="1"/>
  <c r="D2557" i="1"/>
  <c r="C2557" i="1"/>
  <c r="AK2556" i="1"/>
  <c r="AJ2556" i="1"/>
  <c r="AI2556" i="1"/>
  <c r="AE2556" i="1"/>
  <c r="AC2556" i="1"/>
  <c r="X2556" i="1"/>
  <c r="R2556" i="1"/>
  <c r="T2556" i="1" s="1"/>
  <c r="O2556" i="1"/>
  <c r="Q2556" i="1" s="1"/>
  <c r="N2556" i="1"/>
  <c r="J2556" i="1"/>
  <c r="D2556" i="1"/>
  <c r="C2556" i="1"/>
  <c r="AK2555" i="1"/>
  <c r="AJ2555" i="1"/>
  <c r="AI2555" i="1"/>
  <c r="AE2555" i="1"/>
  <c r="AC2555" i="1"/>
  <c r="X2555" i="1"/>
  <c r="R2555" i="1"/>
  <c r="T2555" i="1" s="1"/>
  <c r="O2555" i="1"/>
  <c r="Q2555" i="1" s="1"/>
  <c r="N2555" i="1"/>
  <c r="J2555" i="1"/>
  <c r="D2555" i="1"/>
  <c r="C2555" i="1"/>
  <c r="AK2554" i="1"/>
  <c r="AJ2554" i="1"/>
  <c r="AI2554" i="1"/>
  <c r="AE2554" i="1"/>
  <c r="AC2554" i="1"/>
  <c r="X2554" i="1"/>
  <c r="R2554" i="1"/>
  <c r="T2554" i="1" s="1"/>
  <c r="O2554" i="1"/>
  <c r="Q2554" i="1" s="1"/>
  <c r="N2554" i="1"/>
  <c r="J2554" i="1"/>
  <c r="D2554" i="1"/>
  <c r="C2554" i="1"/>
  <c r="AK2553" i="1"/>
  <c r="AJ2553" i="1"/>
  <c r="AI2553" i="1"/>
  <c r="AE2553" i="1"/>
  <c r="AC2553" i="1"/>
  <c r="X2553" i="1"/>
  <c r="R2553" i="1"/>
  <c r="T2553" i="1" s="1"/>
  <c r="O2553" i="1"/>
  <c r="Q2553" i="1" s="1"/>
  <c r="N2553" i="1"/>
  <c r="J2553" i="1"/>
  <c r="D2553" i="1"/>
  <c r="C2553" i="1"/>
  <c r="AK2552" i="1"/>
  <c r="AJ2552" i="1"/>
  <c r="AI2552" i="1"/>
  <c r="AE2552" i="1"/>
  <c r="AC2552" i="1"/>
  <c r="X2552" i="1"/>
  <c r="R2552" i="1"/>
  <c r="T2552" i="1" s="1"/>
  <c r="O2552" i="1"/>
  <c r="Q2552" i="1" s="1"/>
  <c r="N2552" i="1"/>
  <c r="J2552" i="1"/>
  <c r="D2552" i="1"/>
  <c r="C2552" i="1"/>
  <c r="AK2551" i="1"/>
  <c r="AJ2551" i="1"/>
  <c r="AI2551" i="1"/>
  <c r="AE2551" i="1"/>
  <c r="AC2551" i="1"/>
  <c r="X2551" i="1"/>
  <c r="R2551" i="1"/>
  <c r="T2551" i="1" s="1"/>
  <c r="O2551" i="1"/>
  <c r="Q2551" i="1" s="1"/>
  <c r="N2551" i="1"/>
  <c r="J2551" i="1"/>
  <c r="D2551" i="1"/>
  <c r="C2551" i="1"/>
  <c r="AK2550" i="1"/>
  <c r="AJ2550" i="1"/>
  <c r="AI2550" i="1"/>
  <c r="AE2550" i="1"/>
  <c r="AC2550" i="1"/>
  <c r="X2550" i="1"/>
  <c r="R2550" i="1"/>
  <c r="T2550" i="1" s="1"/>
  <c r="O2550" i="1"/>
  <c r="Q2550" i="1" s="1"/>
  <c r="N2550" i="1"/>
  <c r="J2550" i="1"/>
  <c r="D2550" i="1"/>
  <c r="C2550" i="1"/>
  <c r="AK2549" i="1"/>
  <c r="AJ2549" i="1"/>
  <c r="AI2549" i="1"/>
  <c r="AE2549" i="1"/>
  <c r="AC2549" i="1"/>
  <c r="X2549" i="1"/>
  <c r="R2549" i="1"/>
  <c r="T2549" i="1" s="1"/>
  <c r="O2549" i="1"/>
  <c r="Q2549" i="1" s="1"/>
  <c r="N2549" i="1"/>
  <c r="J2549" i="1"/>
  <c r="D2549" i="1"/>
  <c r="C2549" i="1"/>
  <c r="AK2548" i="1"/>
  <c r="AJ2548" i="1"/>
  <c r="AI2548" i="1"/>
  <c r="AE2548" i="1"/>
  <c r="AC2548" i="1"/>
  <c r="X2548" i="1"/>
  <c r="R2548" i="1"/>
  <c r="T2548" i="1" s="1"/>
  <c r="O2548" i="1"/>
  <c r="Q2548" i="1" s="1"/>
  <c r="N2548" i="1"/>
  <c r="J2548" i="1"/>
  <c r="D2548" i="1"/>
  <c r="C2548" i="1"/>
  <c r="AK2547" i="1"/>
  <c r="AJ2547" i="1"/>
  <c r="AI2547" i="1"/>
  <c r="AE2547" i="1"/>
  <c r="AC2547" i="1"/>
  <c r="X2547" i="1"/>
  <c r="R2547" i="1"/>
  <c r="T2547" i="1" s="1"/>
  <c r="O2547" i="1"/>
  <c r="Q2547" i="1" s="1"/>
  <c r="N2547" i="1"/>
  <c r="J2547" i="1"/>
  <c r="D2547" i="1"/>
  <c r="C2547" i="1"/>
  <c r="AK2546" i="1"/>
  <c r="AJ2546" i="1"/>
  <c r="AI2546" i="1"/>
  <c r="AE2546" i="1"/>
  <c r="AC2546" i="1"/>
  <c r="X2546" i="1"/>
  <c r="R2546" i="1"/>
  <c r="T2546" i="1" s="1"/>
  <c r="O2546" i="1"/>
  <c r="Q2546" i="1" s="1"/>
  <c r="N2546" i="1"/>
  <c r="J2546" i="1"/>
  <c r="D2546" i="1"/>
  <c r="C2546" i="1"/>
  <c r="AK2545" i="1"/>
  <c r="AJ2545" i="1"/>
  <c r="AI2545" i="1"/>
  <c r="AE2545" i="1"/>
  <c r="AC2545" i="1"/>
  <c r="X2545" i="1"/>
  <c r="R2545" i="1"/>
  <c r="T2545" i="1" s="1"/>
  <c r="O2545" i="1"/>
  <c r="Q2545" i="1" s="1"/>
  <c r="N2545" i="1"/>
  <c r="J2545" i="1"/>
  <c r="D2545" i="1"/>
  <c r="C2545" i="1"/>
  <c r="AK2544" i="1"/>
  <c r="AJ2544" i="1"/>
  <c r="AI2544" i="1"/>
  <c r="AE2544" i="1"/>
  <c r="AC2544" i="1"/>
  <c r="X2544" i="1"/>
  <c r="R2544" i="1"/>
  <c r="T2544" i="1" s="1"/>
  <c r="O2544" i="1"/>
  <c r="Q2544" i="1" s="1"/>
  <c r="N2544" i="1"/>
  <c r="J2544" i="1"/>
  <c r="D2544" i="1"/>
  <c r="C2544" i="1"/>
  <c r="AK2543" i="1"/>
  <c r="AJ2543" i="1"/>
  <c r="AI2543" i="1"/>
  <c r="AE2543" i="1"/>
  <c r="AC2543" i="1"/>
  <c r="X2543" i="1"/>
  <c r="R2543" i="1"/>
  <c r="T2543" i="1" s="1"/>
  <c r="O2543" i="1"/>
  <c r="Q2543" i="1" s="1"/>
  <c r="N2543" i="1"/>
  <c r="J2543" i="1"/>
  <c r="D2543" i="1"/>
  <c r="C2543" i="1"/>
  <c r="AK2542" i="1"/>
  <c r="AJ2542" i="1"/>
  <c r="AI2542" i="1"/>
  <c r="AE2542" i="1"/>
  <c r="AC2542" i="1"/>
  <c r="X2542" i="1"/>
  <c r="R2542" i="1"/>
  <c r="T2542" i="1" s="1"/>
  <c r="O2542" i="1"/>
  <c r="Q2542" i="1" s="1"/>
  <c r="N2542" i="1"/>
  <c r="J2542" i="1"/>
  <c r="D2542" i="1"/>
  <c r="C2542" i="1"/>
  <c r="AK2541" i="1" l="1"/>
  <c r="AK2540" i="1"/>
  <c r="AK2539" i="1"/>
  <c r="AK2538" i="1"/>
  <c r="AK2537" i="1"/>
  <c r="AK2536" i="1"/>
  <c r="AK2535" i="1"/>
  <c r="AK2534" i="1"/>
  <c r="AK2533" i="1"/>
  <c r="AK2532" i="1"/>
  <c r="AK2531" i="1"/>
  <c r="AK2530" i="1"/>
  <c r="AK2529" i="1"/>
  <c r="AK2528" i="1"/>
  <c r="AK2527" i="1"/>
  <c r="AK2526" i="1"/>
  <c r="AK2525" i="1"/>
  <c r="AK2524" i="1"/>
  <c r="AK2523" i="1"/>
  <c r="AK2522" i="1"/>
  <c r="AK2521" i="1"/>
  <c r="AK2520" i="1"/>
  <c r="AK2519" i="1"/>
  <c r="AK2518" i="1"/>
  <c r="AK2517" i="1"/>
  <c r="AK2516" i="1"/>
  <c r="AK2515" i="1"/>
  <c r="AK2514" i="1"/>
  <c r="AK2513" i="1"/>
  <c r="AK2512" i="1"/>
  <c r="AK2511" i="1"/>
  <c r="AK2510" i="1"/>
  <c r="AK2509" i="1"/>
  <c r="AK2508" i="1"/>
  <c r="AK2507" i="1"/>
  <c r="AK2506" i="1"/>
  <c r="AK2505" i="1"/>
  <c r="AK2504" i="1"/>
  <c r="AK2503" i="1"/>
  <c r="AK2502" i="1"/>
  <c r="AK2501" i="1"/>
  <c r="AK2500" i="1"/>
  <c r="AK2499" i="1"/>
  <c r="AK2498" i="1"/>
  <c r="AK2497" i="1"/>
  <c r="AK2496" i="1"/>
  <c r="AK2495" i="1"/>
  <c r="AK2494" i="1"/>
  <c r="AK2493" i="1"/>
  <c r="AK2492" i="1"/>
  <c r="AK2491" i="1"/>
  <c r="AK2490" i="1"/>
  <c r="AK2489" i="1"/>
  <c r="AK2488" i="1"/>
  <c r="AK2487" i="1"/>
  <c r="AK2486" i="1"/>
  <c r="AK2485" i="1"/>
  <c r="AK2484" i="1"/>
  <c r="AK2483" i="1"/>
  <c r="AK2482" i="1"/>
  <c r="AK2481" i="1"/>
  <c r="AK2480" i="1"/>
  <c r="AK2479" i="1"/>
  <c r="AK2478" i="1"/>
  <c r="AK2477" i="1"/>
  <c r="AK2476" i="1"/>
  <c r="AK2475" i="1"/>
  <c r="AK2474" i="1"/>
  <c r="AK2473" i="1"/>
  <c r="AK2472" i="1"/>
  <c r="AK2471" i="1"/>
  <c r="AK2470" i="1"/>
  <c r="AK2469" i="1"/>
  <c r="AK2468" i="1"/>
  <c r="AK2467" i="1"/>
  <c r="AK2466" i="1"/>
  <c r="AK2465" i="1"/>
  <c r="AK2464" i="1"/>
  <c r="AK2463" i="1"/>
  <c r="AK2462" i="1"/>
  <c r="AK2461" i="1"/>
  <c r="AK2460" i="1"/>
  <c r="AK2459" i="1"/>
  <c r="AK2458" i="1"/>
  <c r="AK2457" i="1"/>
  <c r="AK2456" i="1"/>
  <c r="AK2455" i="1"/>
  <c r="AK2454" i="1"/>
  <c r="AK2453" i="1"/>
  <c r="AK2452" i="1"/>
  <c r="AK2451" i="1"/>
  <c r="AK2450" i="1"/>
  <c r="AK2449" i="1"/>
  <c r="AK2448" i="1"/>
  <c r="AK2447" i="1"/>
  <c r="AK2446" i="1"/>
  <c r="AK2445" i="1"/>
  <c r="AK2444" i="1"/>
  <c r="AK2443" i="1"/>
  <c r="AK2442" i="1"/>
  <c r="AK2441" i="1"/>
  <c r="AK2440" i="1"/>
  <c r="AK2439" i="1"/>
  <c r="AK2438" i="1"/>
  <c r="AK2437" i="1"/>
  <c r="AK2436" i="1"/>
  <c r="AK2435" i="1"/>
  <c r="AK2434" i="1"/>
  <c r="AK2433" i="1"/>
  <c r="AK2432" i="1"/>
  <c r="AK2431" i="1"/>
  <c r="AK2430" i="1"/>
  <c r="AK2429" i="1"/>
  <c r="AK2428" i="1"/>
  <c r="AK2427" i="1"/>
  <c r="AK2426" i="1"/>
  <c r="AK2425" i="1"/>
  <c r="AK2424" i="1"/>
  <c r="AK2423" i="1"/>
  <c r="AK2422" i="1"/>
  <c r="AK2421" i="1"/>
  <c r="AK2420" i="1"/>
  <c r="AK2419" i="1"/>
  <c r="AK2418" i="1"/>
  <c r="AK2417" i="1"/>
  <c r="AK2416" i="1"/>
  <c r="AK2415" i="1"/>
  <c r="AK2414" i="1"/>
  <c r="AK2413" i="1"/>
  <c r="AK2412" i="1"/>
  <c r="AK2411" i="1"/>
  <c r="AK2410" i="1"/>
  <c r="AK2409" i="1"/>
  <c r="AK2408" i="1"/>
  <c r="AK2407" i="1"/>
  <c r="AK2406" i="1"/>
  <c r="AK2405" i="1"/>
  <c r="AK2404" i="1"/>
  <c r="AK2403" i="1"/>
  <c r="AK2402" i="1"/>
  <c r="AK2401" i="1"/>
  <c r="AK2400" i="1"/>
  <c r="AK2399" i="1"/>
  <c r="AK2398" i="1"/>
  <c r="AK2397" i="1"/>
  <c r="AK2396" i="1"/>
  <c r="AK2395" i="1"/>
  <c r="AK2394" i="1"/>
  <c r="AK2393" i="1"/>
  <c r="AK2392" i="1"/>
  <c r="AK2391" i="1"/>
  <c r="AK2390" i="1"/>
  <c r="AK2389" i="1"/>
  <c r="AK2388" i="1"/>
  <c r="AK2387" i="1"/>
  <c r="AK2386" i="1"/>
  <c r="AK2385" i="1"/>
  <c r="AK2384" i="1"/>
  <c r="AK2383" i="1"/>
  <c r="AK2382" i="1"/>
  <c r="AK2381" i="1"/>
  <c r="AK2380" i="1"/>
  <c r="AK2379" i="1"/>
  <c r="AK2378" i="1"/>
  <c r="AK2377" i="1"/>
  <c r="AK2376" i="1"/>
  <c r="AK2375" i="1"/>
  <c r="AK2374" i="1"/>
  <c r="AK2373" i="1"/>
  <c r="AK2372" i="1"/>
  <c r="AK2371" i="1"/>
  <c r="AK2370" i="1"/>
  <c r="AK2369" i="1"/>
  <c r="AK2368" i="1"/>
  <c r="AK2367" i="1"/>
  <c r="AK2366" i="1"/>
  <c r="AK2365" i="1"/>
  <c r="AK2364" i="1"/>
  <c r="AK2363" i="1"/>
  <c r="AK2362" i="1"/>
  <c r="AK2361" i="1"/>
  <c r="AK2360" i="1"/>
  <c r="AK2359" i="1"/>
  <c r="AK2358" i="1"/>
  <c r="AK2357" i="1"/>
  <c r="AK2356" i="1"/>
  <c r="AK2355" i="1"/>
  <c r="AK2354" i="1"/>
  <c r="AK2353" i="1"/>
  <c r="AK2352" i="1"/>
  <c r="AK2351" i="1"/>
  <c r="AK2350" i="1"/>
  <c r="AK2349" i="1"/>
  <c r="AK2348" i="1"/>
  <c r="AK2347" i="1"/>
  <c r="AK2346" i="1"/>
  <c r="AK2345" i="1"/>
  <c r="AK2344" i="1"/>
  <c r="AK2343" i="1"/>
  <c r="AK2342" i="1"/>
  <c r="AK2341" i="1"/>
  <c r="AK2340" i="1"/>
  <c r="AK2339" i="1"/>
  <c r="AK2338" i="1"/>
  <c r="AK2337" i="1"/>
  <c r="AK2336" i="1"/>
  <c r="AK2335" i="1"/>
  <c r="AK2334" i="1"/>
  <c r="AK2333" i="1"/>
  <c r="AK2332" i="1"/>
  <c r="AK2331" i="1"/>
  <c r="AK2330" i="1"/>
  <c r="AK2329" i="1"/>
  <c r="AK2328" i="1"/>
  <c r="AK2327" i="1"/>
  <c r="AK2326" i="1"/>
  <c r="AK2325" i="1"/>
  <c r="AK2324" i="1"/>
  <c r="AK2323" i="1"/>
  <c r="AK2322" i="1"/>
  <c r="AK2321" i="1"/>
  <c r="AK2320" i="1"/>
  <c r="AK2319" i="1"/>
  <c r="AK2318" i="1"/>
  <c r="AK2317" i="1"/>
  <c r="AK2316" i="1"/>
  <c r="AK2315" i="1"/>
  <c r="AK2314" i="1"/>
  <c r="AK2313" i="1"/>
  <c r="AK2312" i="1"/>
  <c r="AK2311" i="1"/>
  <c r="AK2310" i="1"/>
  <c r="AK2309" i="1"/>
  <c r="AK2308" i="1"/>
  <c r="AK2307" i="1"/>
  <c r="AK2306" i="1"/>
  <c r="AK2305" i="1"/>
  <c r="AK2304" i="1"/>
  <c r="AK2303" i="1"/>
  <c r="AK2302" i="1"/>
  <c r="AK2301" i="1"/>
  <c r="AK2300" i="1"/>
  <c r="AK2299" i="1"/>
  <c r="AK2298" i="1"/>
  <c r="AK2297" i="1"/>
  <c r="AK2296" i="1"/>
  <c r="AK2295" i="1"/>
  <c r="AK2294" i="1"/>
  <c r="AK2293" i="1"/>
  <c r="AK2292" i="1"/>
  <c r="AK2291" i="1"/>
  <c r="AK2290" i="1"/>
  <c r="AK2289" i="1"/>
  <c r="AK2288" i="1"/>
  <c r="AK2287" i="1"/>
  <c r="AK2286" i="1"/>
  <c r="AK2285" i="1"/>
  <c r="AK2284" i="1"/>
  <c r="AK2283" i="1"/>
  <c r="AK2282" i="1"/>
  <c r="AK2281" i="1"/>
  <c r="AK2280" i="1"/>
  <c r="AK2279" i="1"/>
  <c r="AK2278" i="1"/>
  <c r="AK2277" i="1"/>
  <c r="AK2276" i="1"/>
  <c r="AK2275" i="1"/>
  <c r="AK2274" i="1"/>
  <c r="AK2273" i="1"/>
  <c r="AK2272" i="1"/>
  <c r="AK2271" i="1"/>
  <c r="AK2270" i="1"/>
  <c r="AK2269" i="1"/>
  <c r="AK2268" i="1"/>
  <c r="AK2267" i="1"/>
  <c r="AK2266" i="1"/>
  <c r="AK2265" i="1"/>
  <c r="AK2264" i="1"/>
  <c r="AK2263" i="1"/>
  <c r="AK2262" i="1"/>
  <c r="AK2261" i="1"/>
  <c r="AK2260" i="1"/>
  <c r="AK2259" i="1"/>
  <c r="AK2258" i="1"/>
  <c r="AK2257" i="1"/>
  <c r="AK2256" i="1"/>
  <c r="AK2255" i="1"/>
  <c r="AK2254" i="1"/>
  <c r="AK2253" i="1"/>
  <c r="AK2252" i="1"/>
  <c r="AK2251" i="1"/>
  <c r="AK2250" i="1"/>
  <c r="AK2249" i="1"/>
  <c r="AK2248" i="1"/>
  <c r="AK2247" i="1"/>
  <c r="AK2246" i="1"/>
  <c r="AK2245" i="1"/>
  <c r="AK2244" i="1"/>
  <c r="AK2243" i="1"/>
  <c r="AK2242" i="1"/>
  <c r="AK2241" i="1"/>
  <c r="AK2240" i="1"/>
  <c r="AK2239" i="1"/>
  <c r="AK2238" i="1"/>
  <c r="AK2237" i="1"/>
  <c r="AK2236" i="1"/>
  <c r="AK2235" i="1"/>
  <c r="AK2234" i="1"/>
  <c r="AK2233" i="1"/>
  <c r="AK2232" i="1"/>
  <c r="AK2231" i="1"/>
  <c r="AK2230" i="1"/>
  <c r="AK2229" i="1"/>
  <c r="AK2228" i="1"/>
  <c r="AK2227" i="1"/>
  <c r="AK2226" i="1"/>
  <c r="AK2225" i="1"/>
  <c r="AK2224" i="1"/>
  <c r="AK2223" i="1"/>
  <c r="AK2222" i="1"/>
  <c r="AK2221" i="1"/>
  <c r="AK2220" i="1"/>
  <c r="AK2219" i="1"/>
  <c r="AK2218" i="1"/>
  <c r="AK2217" i="1"/>
  <c r="AK2216" i="1"/>
  <c r="AK2215" i="1"/>
  <c r="AK2214" i="1"/>
  <c r="AK2213" i="1"/>
  <c r="AK2212" i="1"/>
  <c r="AK2211" i="1"/>
  <c r="AK2210" i="1"/>
  <c r="AK2209" i="1"/>
  <c r="AK2208" i="1"/>
  <c r="AK2207" i="1"/>
  <c r="AK2206" i="1"/>
  <c r="AK2205" i="1"/>
  <c r="AK2204" i="1"/>
  <c r="AK2203" i="1"/>
  <c r="AK2202" i="1"/>
  <c r="AK2201" i="1"/>
  <c r="AK2200" i="1"/>
  <c r="AK2199" i="1"/>
  <c r="AK2198" i="1"/>
  <c r="AK2197" i="1"/>
  <c r="AK2196" i="1"/>
  <c r="AK2195" i="1"/>
  <c r="AK2194" i="1"/>
  <c r="AK2193" i="1"/>
  <c r="AK2192" i="1"/>
  <c r="AK2191" i="1"/>
  <c r="AK2190" i="1"/>
  <c r="AK2189" i="1"/>
  <c r="AK2188" i="1"/>
  <c r="AK2187" i="1"/>
  <c r="AK2186" i="1"/>
  <c r="AK2185" i="1"/>
  <c r="AK2184" i="1"/>
  <c r="AK2183" i="1"/>
  <c r="AK2182" i="1"/>
  <c r="AK2181" i="1"/>
  <c r="AK2180" i="1"/>
  <c r="AK2179" i="1"/>
  <c r="AK2178" i="1"/>
  <c r="AK2177" i="1"/>
  <c r="AK2176" i="1"/>
  <c r="AK2175" i="1"/>
  <c r="AK2174" i="1"/>
  <c r="AK2173" i="1"/>
  <c r="AK2172" i="1"/>
  <c r="AK2171" i="1"/>
  <c r="AK2170" i="1"/>
  <c r="AK2169" i="1"/>
  <c r="AK2168" i="1"/>
  <c r="AK2167" i="1"/>
  <c r="AK2166" i="1"/>
  <c r="AK2165" i="1"/>
  <c r="AK2164" i="1"/>
  <c r="AK2163" i="1"/>
  <c r="AK2162" i="1"/>
  <c r="AK2161" i="1"/>
  <c r="AK2160" i="1"/>
  <c r="AK2159" i="1"/>
  <c r="AK2158" i="1"/>
  <c r="AK2157" i="1"/>
  <c r="AK2156" i="1"/>
  <c r="AK2155" i="1"/>
  <c r="AK2154" i="1"/>
  <c r="AK2153" i="1"/>
  <c r="AK2152" i="1"/>
  <c r="AK2151" i="1"/>
  <c r="AK2150" i="1"/>
  <c r="AK2149" i="1"/>
  <c r="AK2148" i="1"/>
  <c r="AK2147" i="1"/>
  <c r="AK2146" i="1"/>
  <c r="AK2145" i="1"/>
  <c r="AK2144" i="1"/>
  <c r="AK2143" i="1"/>
  <c r="AK2142" i="1"/>
  <c r="AK2141" i="1"/>
  <c r="AK2140" i="1"/>
  <c r="AK2139" i="1"/>
  <c r="AK2138" i="1"/>
  <c r="AK2137" i="1"/>
  <c r="AK2136" i="1"/>
  <c r="AK2135" i="1"/>
  <c r="AK2134" i="1"/>
  <c r="AK2133" i="1"/>
  <c r="AK2132" i="1"/>
  <c r="AK2131" i="1"/>
  <c r="AK2130" i="1"/>
  <c r="AK2129" i="1"/>
  <c r="AK2128" i="1"/>
  <c r="AK2127" i="1"/>
  <c r="AK2126" i="1"/>
  <c r="AK2125" i="1"/>
  <c r="AK2124" i="1"/>
  <c r="AK2123" i="1"/>
  <c r="AK2122" i="1"/>
  <c r="AK2121" i="1"/>
  <c r="AK2120" i="1"/>
  <c r="AK2119" i="1"/>
  <c r="AK2118" i="1"/>
  <c r="AK2117" i="1"/>
  <c r="AK2116" i="1"/>
  <c r="AK2115" i="1"/>
  <c r="AK2114" i="1"/>
  <c r="AK2113" i="1"/>
  <c r="AK2112" i="1"/>
  <c r="AK2111" i="1"/>
  <c r="AK2110" i="1"/>
  <c r="AK2109" i="1"/>
  <c r="AK2108" i="1"/>
  <c r="AK2107" i="1"/>
  <c r="AK2106" i="1"/>
  <c r="AK2105" i="1"/>
  <c r="AK2104" i="1"/>
  <c r="AK2103" i="1"/>
  <c r="AK2102" i="1"/>
  <c r="AK2101" i="1"/>
  <c r="AK2100" i="1"/>
  <c r="AK2099" i="1"/>
  <c r="AK2098" i="1"/>
  <c r="AK2097" i="1"/>
  <c r="AK2096" i="1"/>
  <c r="AK2095" i="1"/>
  <c r="AK2094" i="1"/>
  <c r="AK2093" i="1"/>
  <c r="AK2092" i="1"/>
  <c r="AK2091" i="1"/>
  <c r="AK2090" i="1"/>
  <c r="AK2089" i="1"/>
  <c r="AK2088" i="1"/>
  <c r="AK2087" i="1"/>
  <c r="AK2086" i="1"/>
  <c r="AK2085" i="1"/>
  <c r="AK2084" i="1"/>
  <c r="AK2083" i="1"/>
  <c r="AK2082" i="1"/>
  <c r="AK2081" i="1"/>
  <c r="AK2080" i="1"/>
  <c r="AK2079" i="1"/>
  <c r="AK2078" i="1"/>
  <c r="AK2077" i="1"/>
  <c r="AK2076" i="1"/>
  <c r="AK2075" i="1"/>
  <c r="AK2074" i="1"/>
  <c r="AK2073" i="1"/>
  <c r="AK2072" i="1"/>
  <c r="AK2071" i="1"/>
  <c r="AK2070" i="1"/>
  <c r="AK2069" i="1"/>
  <c r="AK2068" i="1"/>
  <c r="AK2067" i="1"/>
  <c r="AK2066" i="1"/>
  <c r="AK2065" i="1"/>
  <c r="AK2064" i="1"/>
  <c r="AK2063" i="1"/>
  <c r="AK2062" i="1"/>
  <c r="AK2061" i="1"/>
  <c r="AK2060" i="1"/>
  <c r="AK2059" i="1"/>
  <c r="AK2058" i="1"/>
  <c r="AK2057" i="1"/>
  <c r="AK2056" i="1"/>
  <c r="AK2055" i="1"/>
  <c r="AK2054" i="1"/>
  <c r="AK2053" i="1"/>
  <c r="AK2052" i="1"/>
  <c r="AK2051" i="1"/>
  <c r="AK2050" i="1"/>
  <c r="AK2049" i="1"/>
  <c r="AK2048" i="1"/>
  <c r="AK2047" i="1"/>
  <c r="AK2046" i="1"/>
  <c r="AK2045" i="1"/>
  <c r="AK2044" i="1"/>
  <c r="AK2043" i="1"/>
  <c r="AK2042" i="1"/>
  <c r="AK2041" i="1"/>
  <c r="AK2040" i="1"/>
  <c r="AK2039" i="1"/>
  <c r="AK2038" i="1"/>
  <c r="AK2037" i="1"/>
  <c r="AK2036" i="1"/>
  <c r="AK2035" i="1"/>
  <c r="AK2034" i="1"/>
  <c r="AK2033" i="1"/>
  <c r="AK2032" i="1"/>
  <c r="AK2031" i="1"/>
  <c r="AK2030" i="1"/>
  <c r="AK2029" i="1"/>
  <c r="AK2028" i="1"/>
  <c r="AK2027" i="1"/>
  <c r="AK2026" i="1"/>
  <c r="AK2025" i="1"/>
  <c r="AK2024" i="1"/>
  <c r="AK2023" i="1"/>
  <c r="AK2022" i="1"/>
  <c r="AK2021" i="1"/>
  <c r="AK2020" i="1"/>
  <c r="AK2019" i="1"/>
  <c r="AK2018" i="1"/>
  <c r="AK2017" i="1"/>
  <c r="AK2016" i="1"/>
  <c r="AK2015" i="1"/>
  <c r="AK2014" i="1"/>
  <c r="AK2013" i="1"/>
  <c r="AK2012" i="1"/>
  <c r="AK2011" i="1"/>
  <c r="AK2010" i="1"/>
  <c r="AK2009" i="1"/>
  <c r="AK2008" i="1"/>
  <c r="AK2007" i="1"/>
  <c r="AK2006" i="1"/>
  <c r="AK2005" i="1"/>
  <c r="AK2004" i="1"/>
  <c r="AK2003" i="1"/>
  <c r="AK2002" i="1"/>
  <c r="AK2001" i="1"/>
  <c r="AK2000" i="1"/>
  <c r="AK1999" i="1"/>
  <c r="AK1998" i="1"/>
  <c r="AK1997" i="1"/>
  <c r="AK1996" i="1"/>
  <c r="AK1995" i="1"/>
  <c r="AK1994" i="1"/>
  <c r="AK1993" i="1"/>
  <c r="AK1992" i="1"/>
  <c r="AK1991" i="1"/>
  <c r="AK1990" i="1"/>
  <c r="AK1989" i="1"/>
  <c r="AK1988" i="1"/>
  <c r="AK1987" i="1"/>
  <c r="AK1986" i="1"/>
  <c r="AK1985" i="1"/>
  <c r="AK1984" i="1"/>
  <c r="AK1983" i="1"/>
  <c r="AK1982" i="1"/>
  <c r="AK1981" i="1"/>
  <c r="AK1980" i="1"/>
  <c r="AK1979" i="1"/>
  <c r="AK1978" i="1"/>
  <c r="AK1977" i="1"/>
  <c r="AK1976" i="1"/>
  <c r="AK1975" i="1"/>
  <c r="AK1974" i="1"/>
  <c r="AK1973" i="1"/>
  <c r="AK1972" i="1"/>
  <c r="AK1971" i="1"/>
  <c r="AK1970" i="1"/>
  <c r="AK1969" i="1"/>
  <c r="AK1968" i="1"/>
  <c r="AK1967" i="1"/>
  <c r="AK1966" i="1"/>
  <c r="AK1965" i="1"/>
  <c r="AK1964" i="1"/>
  <c r="AK1963" i="1"/>
  <c r="AK1962" i="1"/>
  <c r="AK1961" i="1"/>
  <c r="AK1960" i="1"/>
  <c r="AK1959" i="1"/>
  <c r="AK1958" i="1"/>
  <c r="AK1957" i="1"/>
  <c r="AK1956" i="1"/>
  <c r="AK1955" i="1"/>
  <c r="AK1954" i="1"/>
  <c r="AK1953" i="1"/>
  <c r="AK1952" i="1"/>
  <c r="AK1951" i="1"/>
  <c r="AK1950" i="1"/>
  <c r="AK1949" i="1"/>
  <c r="AK1948" i="1"/>
  <c r="AK1947" i="1"/>
  <c r="AK1946" i="1"/>
  <c r="AK1945" i="1"/>
  <c r="AK1944" i="1"/>
  <c r="AK1943" i="1"/>
  <c r="AK1942" i="1"/>
  <c r="AK1941" i="1"/>
  <c r="AK1940" i="1"/>
  <c r="AK1939" i="1"/>
  <c r="AK1938" i="1"/>
  <c r="AK1937" i="1"/>
  <c r="AK1936" i="1"/>
  <c r="AK1935" i="1"/>
  <c r="AK1934" i="1"/>
  <c r="AK1933" i="1"/>
  <c r="AK1932" i="1"/>
  <c r="AK1931" i="1"/>
  <c r="AK1930" i="1"/>
  <c r="AK1929" i="1"/>
  <c r="AK1928" i="1"/>
  <c r="AK1927" i="1"/>
  <c r="AK1926" i="1"/>
  <c r="AK1925" i="1"/>
  <c r="AK1924" i="1"/>
  <c r="AK1923" i="1"/>
  <c r="AK1922" i="1"/>
  <c r="AK1921" i="1"/>
  <c r="AK1920" i="1"/>
  <c r="AK1919" i="1"/>
  <c r="AK1918" i="1"/>
  <c r="AK1917" i="1"/>
  <c r="AK1916" i="1"/>
  <c r="AK1915" i="1"/>
  <c r="AK1914" i="1"/>
  <c r="AK1913" i="1"/>
  <c r="AK1912" i="1"/>
  <c r="AK1911" i="1"/>
  <c r="AK1910" i="1"/>
  <c r="AK1909" i="1"/>
  <c r="AK1908" i="1"/>
  <c r="AK1907" i="1"/>
  <c r="AK1906" i="1"/>
  <c r="AK1905" i="1"/>
  <c r="AK1904" i="1"/>
  <c r="AK1903" i="1"/>
  <c r="AK1902" i="1"/>
  <c r="AK1901" i="1"/>
  <c r="AK1900" i="1"/>
  <c r="AK1899" i="1"/>
  <c r="AK1898" i="1"/>
  <c r="AK1897" i="1"/>
  <c r="AK1896" i="1"/>
  <c r="AK1895" i="1"/>
  <c r="AK1894" i="1"/>
  <c r="AK1893" i="1"/>
  <c r="AK1892" i="1"/>
  <c r="AK1891" i="1"/>
  <c r="AK1890" i="1"/>
  <c r="AK1889" i="1"/>
  <c r="AK1888" i="1"/>
  <c r="AK1887" i="1"/>
  <c r="AK1886" i="1"/>
  <c r="AK1885" i="1"/>
  <c r="AK1884" i="1"/>
  <c r="AK1883" i="1"/>
  <c r="AK1882" i="1"/>
  <c r="AK1881" i="1"/>
  <c r="AK1880" i="1"/>
  <c r="AK1879" i="1"/>
  <c r="AK1878" i="1"/>
  <c r="AK1877" i="1"/>
  <c r="AK1876" i="1"/>
  <c r="AK1875" i="1"/>
  <c r="AK1874" i="1"/>
  <c r="AK1873" i="1"/>
  <c r="AK1872" i="1"/>
  <c r="AK1871" i="1"/>
  <c r="AK1870" i="1"/>
  <c r="AK1869" i="1"/>
  <c r="AK1868" i="1"/>
  <c r="AK1867" i="1"/>
  <c r="AK1866" i="1"/>
  <c r="AK1865" i="1"/>
  <c r="AK1864" i="1"/>
  <c r="AK1863" i="1"/>
  <c r="AK1862" i="1"/>
  <c r="AK1861" i="1"/>
  <c r="AK1860" i="1"/>
  <c r="AK1859" i="1"/>
  <c r="AK1858" i="1"/>
  <c r="AK1857" i="1"/>
  <c r="AK1856" i="1"/>
  <c r="AK1855" i="1"/>
  <c r="AK1854" i="1"/>
  <c r="AK1853" i="1"/>
  <c r="AK1852" i="1"/>
  <c r="AK1851" i="1"/>
  <c r="AK1850" i="1"/>
  <c r="AK1849" i="1"/>
  <c r="AK1848" i="1"/>
  <c r="AK1847" i="1"/>
  <c r="AK1846" i="1"/>
  <c r="AK1845" i="1"/>
  <c r="AK1844" i="1"/>
  <c r="AK1843" i="1"/>
  <c r="AK1842" i="1"/>
  <c r="AK1841" i="1"/>
  <c r="AK1840" i="1"/>
  <c r="AK1839" i="1"/>
  <c r="AK1838" i="1"/>
  <c r="AK1837" i="1"/>
  <c r="AK1836" i="1"/>
  <c r="AK1835" i="1"/>
  <c r="AK1834" i="1"/>
  <c r="AK1833" i="1"/>
  <c r="AK1832" i="1"/>
  <c r="AK1831" i="1"/>
  <c r="AK1830" i="1"/>
  <c r="AK1829" i="1"/>
  <c r="AK1828" i="1"/>
  <c r="AK1827" i="1"/>
  <c r="AK1826" i="1"/>
  <c r="AK1825" i="1"/>
  <c r="AK1824" i="1"/>
  <c r="AK1823" i="1"/>
  <c r="AK1822" i="1"/>
  <c r="AK1821" i="1"/>
  <c r="AK1820" i="1"/>
  <c r="AK1819" i="1"/>
  <c r="AK1818" i="1"/>
  <c r="AK1817" i="1"/>
  <c r="AK1816" i="1"/>
  <c r="AK1815" i="1"/>
  <c r="AK1814" i="1"/>
  <c r="AK1813" i="1"/>
  <c r="AK1812" i="1"/>
  <c r="AK1811" i="1"/>
  <c r="AK1810" i="1"/>
  <c r="AK1809" i="1"/>
  <c r="AK1808" i="1"/>
  <c r="AK1807" i="1"/>
  <c r="AK1806" i="1"/>
  <c r="AK1805" i="1"/>
  <c r="AK1804" i="1"/>
  <c r="AK1803" i="1"/>
  <c r="AK1802" i="1"/>
  <c r="AK1801" i="1"/>
  <c r="AK1800" i="1"/>
  <c r="AK1799" i="1"/>
  <c r="AK1798" i="1"/>
  <c r="AK1797" i="1"/>
  <c r="AK1796" i="1"/>
  <c r="AK1795" i="1"/>
  <c r="AK1794" i="1"/>
  <c r="AK1793" i="1"/>
  <c r="AK1792" i="1"/>
  <c r="AK1791" i="1"/>
  <c r="AK1790" i="1"/>
  <c r="AK1789" i="1"/>
  <c r="AK1788" i="1"/>
  <c r="AK1787" i="1"/>
  <c r="AK1786" i="1"/>
  <c r="AK1785" i="1"/>
  <c r="AK1784" i="1"/>
  <c r="AK1783" i="1"/>
  <c r="AK1782" i="1"/>
  <c r="AK1781" i="1"/>
  <c r="AK1780" i="1"/>
  <c r="AK1779" i="1"/>
  <c r="AK1778" i="1"/>
  <c r="AK1777" i="1"/>
  <c r="AK1776" i="1"/>
  <c r="AK1775" i="1"/>
  <c r="AK1774" i="1"/>
  <c r="AK1773" i="1"/>
  <c r="AK1772" i="1"/>
  <c r="AK1771" i="1"/>
  <c r="AK1770" i="1"/>
  <c r="AK1769" i="1"/>
  <c r="AK1768" i="1"/>
  <c r="AK1767" i="1"/>
  <c r="AK1766" i="1"/>
  <c r="AK1765" i="1"/>
  <c r="AK1764" i="1"/>
  <c r="AK1763" i="1"/>
  <c r="AK1762" i="1"/>
  <c r="AK1761" i="1"/>
  <c r="AK1760" i="1"/>
  <c r="AK1759" i="1"/>
  <c r="AK1758" i="1"/>
  <c r="AK1757" i="1"/>
  <c r="AK1756" i="1"/>
  <c r="AK1755" i="1"/>
  <c r="AK1754" i="1"/>
  <c r="AK1753" i="1"/>
  <c r="AK1752" i="1"/>
  <c r="AK1751" i="1"/>
  <c r="AK1750" i="1"/>
  <c r="AK1749" i="1"/>
  <c r="AK1748" i="1"/>
  <c r="AK1747" i="1"/>
  <c r="AK1746" i="1"/>
  <c r="AK1745" i="1"/>
  <c r="AK1744" i="1"/>
  <c r="AK1743" i="1"/>
  <c r="AK1742" i="1"/>
  <c r="AK1741" i="1"/>
  <c r="AK1740" i="1"/>
  <c r="AK1739" i="1"/>
  <c r="AK1738" i="1"/>
  <c r="AK1737" i="1"/>
  <c r="AK1736" i="1"/>
  <c r="AK1735" i="1"/>
  <c r="AK1734" i="1"/>
  <c r="AK1733" i="1"/>
  <c r="AK1732" i="1"/>
  <c r="AK1731" i="1"/>
  <c r="AK1730" i="1"/>
  <c r="AK1729" i="1"/>
  <c r="AK1728" i="1"/>
  <c r="AK1727" i="1"/>
  <c r="AK1726" i="1"/>
  <c r="AK1725" i="1"/>
  <c r="AK1724" i="1"/>
  <c r="AK1723" i="1"/>
  <c r="AK1722" i="1"/>
  <c r="AK1721" i="1"/>
  <c r="AK1720" i="1"/>
  <c r="AK1719" i="1"/>
  <c r="AK1718" i="1"/>
  <c r="AK1717" i="1"/>
  <c r="AK1716" i="1"/>
  <c r="AK1715" i="1"/>
  <c r="AK1714" i="1"/>
  <c r="AK1713" i="1"/>
  <c r="AK1712" i="1"/>
  <c r="AK1711" i="1"/>
  <c r="AK1710" i="1"/>
  <c r="AK1709" i="1"/>
  <c r="AK1708" i="1"/>
  <c r="AK1707" i="1"/>
  <c r="AK1706" i="1"/>
  <c r="AK1705" i="1"/>
  <c r="AK1704" i="1"/>
  <c r="AK1703" i="1"/>
  <c r="AK1702" i="1"/>
  <c r="AK1701" i="1"/>
  <c r="AK1700" i="1"/>
  <c r="AK1699" i="1"/>
  <c r="AK1698" i="1"/>
  <c r="AK1697" i="1"/>
  <c r="AK1696" i="1"/>
  <c r="AK1695" i="1"/>
  <c r="AK1694" i="1"/>
  <c r="AK1693" i="1"/>
  <c r="AK1692" i="1"/>
  <c r="AK1691" i="1"/>
  <c r="AK1690" i="1"/>
  <c r="AK1689" i="1"/>
  <c r="AK1688" i="1"/>
  <c r="AK1687" i="1"/>
  <c r="AK1686" i="1"/>
  <c r="AK1685" i="1"/>
  <c r="AK1684" i="1"/>
  <c r="AK1683" i="1"/>
  <c r="AK1682" i="1"/>
  <c r="AK1681" i="1"/>
  <c r="AK1680" i="1"/>
  <c r="AK1679" i="1"/>
  <c r="AK1678" i="1"/>
  <c r="AK1677" i="1"/>
  <c r="AK1676" i="1"/>
  <c r="AK1675" i="1"/>
  <c r="AK1674" i="1"/>
  <c r="AK1673" i="1"/>
  <c r="AK1672" i="1"/>
  <c r="AK1671" i="1"/>
  <c r="AK1670" i="1"/>
  <c r="AK1669" i="1"/>
  <c r="AK1668" i="1"/>
  <c r="AK1667" i="1"/>
  <c r="AK1666" i="1"/>
  <c r="AK1665" i="1"/>
  <c r="AK1664" i="1"/>
  <c r="AK1663" i="1"/>
  <c r="AK1662" i="1"/>
  <c r="AK1661" i="1"/>
  <c r="AK1660" i="1"/>
  <c r="AK1659" i="1"/>
  <c r="AK1658" i="1"/>
  <c r="AK1657" i="1"/>
  <c r="AK1656" i="1"/>
  <c r="AK1655" i="1"/>
  <c r="AK1654" i="1"/>
  <c r="AK1653" i="1"/>
  <c r="AK1652" i="1"/>
  <c r="AK1651" i="1"/>
  <c r="AK1650" i="1"/>
  <c r="AK1649" i="1"/>
  <c r="AK1648" i="1"/>
  <c r="AK1647" i="1"/>
  <c r="AK1646" i="1"/>
  <c r="AK1645" i="1"/>
  <c r="AK1644" i="1"/>
  <c r="AK1643" i="1"/>
  <c r="AK1642" i="1"/>
  <c r="AK1641" i="1"/>
  <c r="AK1640" i="1"/>
  <c r="AK1639" i="1"/>
  <c r="AK1638" i="1"/>
  <c r="AK1637" i="1"/>
  <c r="AK1636" i="1"/>
  <c r="AK1635" i="1"/>
  <c r="AK1634" i="1"/>
  <c r="AK1633" i="1"/>
  <c r="AK1632" i="1"/>
  <c r="AK1631" i="1"/>
  <c r="AK1630" i="1"/>
  <c r="AK1629" i="1"/>
  <c r="AK1628" i="1"/>
  <c r="AK1627" i="1"/>
  <c r="AK1626" i="1"/>
  <c r="AK1625" i="1"/>
  <c r="AK1624" i="1"/>
  <c r="AK1623" i="1"/>
  <c r="AK1622" i="1"/>
  <c r="AK1621" i="1"/>
  <c r="AK1620" i="1"/>
  <c r="AK1619" i="1"/>
  <c r="AK1618" i="1"/>
  <c r="AK1617" i="1"/>
  <c r="AK1616" i="1"/>
  <c r="AK1615" i="1"/>
  <c r="AK1614" i="1"/>
  <c r="AK1613" i="1"/>
  <c r="AK1612" i="1"/>
  <c r="AK1611" i="1"/>
  <c r="AK1610" i="1"/>
  <c r="AK1609" i="1"/>
  <c r="AK1608" i="1"/>
  <c r="AK1607" i="1"/>
  <c r="AK1606" i="1"/>
  <c r="AK1605" i="1"/>
  <c r="AK1604" i="1"/>
  <c r="AK1603" i="1"/>
  <c r="AK1602" i="1"/>
  <c r="AK1601" i="1"/>
  <c r="AK1600" i="1"/>
  <c r="AK1599" i="1"/>
  <c r="AK1598" i="1"/>
  <c r="AK1597" i="1"/>
  <c r="AK1596" i="1"/>
  <c r="AK1595" i="1"/>
  <c r="AK1594" i="1"/>
  <c r="AK1593" i="1"/>
  <c r="AK1592" i="1"/>
  <c r="AK1591" i="1"/>
  <c r="AK1590" i="1"/>
  <c r="AK1589" i="1"/>
  <c r="AK1588" i="1"/>
  <c r="AK1587" i="1"/>
  <c r="AK1586" i="1"/>
  <c r="AK1585" i="1"/>
  <c r="AK1584" i="1"/>
  <c r="AK1583" i="1"/>
  <c r="AK1582" i="1"/>
  <c r="AK1581" i="1"/>
  <c r="AK1580" i="1"/>
  <c r="AK1579" i="1"/>
  <c r="AK1578" i="1"/>
  <c r="AK1577" i="1"/>
  <c r="AK1576" i="1"/>
  <c r="AK1575" i="1"/>
  <c r="AK1574" i="1"/>
  <c r="AK1573" i="1"/>
  <c r="AK1572" i="1"/>
  <c r="AK1571" i="1"/>
  <c r="AK1570" i="1"/>
  <c r="AK1569" i="1"/>
  <c r="AK1568" i="1"/>
  <c r="AK1567" i="1"/>
  <c r="AK1566" i="1"/>
  <c r="AK1565" i="1"/>
  <c r="AK1564" i="1"/>
  <c r="AK1563" i="1"/>
  <c r="AK1562" i="1"/>
  <c r="AK1561" i="1"/>
  <c r="AK1560" i="1"/>
  <c r="AK1559" i="1"/>
  <c r="AK1558" i="1"/>
  <c r="AK1557" i="1"/>
  <c r="AK1556" i="1"/>
  <c r="AK1555" i="1"/>
  <c r="AK1554" i="1"/>
  <c r="AK1553" i="1"/>
  <c r="AK1552" i="1"/>
  <c r="AK1551" i="1"/>
  <c r="AK1550" i="1"/>
  <c r="AK1549" i="1"/>
  <c r="AK1548" i="1"/>
  <c r="AK1547" i="1"/>
  <c r="AK1546" i="1"/>
  <c r="AK1545" i="1"/>
  <c r="AK1544" i="1"/>
  <c r="AK1543" i="1"/>
  <c r="AK1542" i="1"/>
  <c r="AK1541" i="1"/>
  <c r="AK1540" i="1"/>
  <c r="AK1539" i="1"/>
  <c r="AK1538" i="1"/>
  <c r="AK1537" i="1"/>
  <c r="AK1536" i="1"/>
  <c r="AK1535" i="1"/>
  <c r="AK1534" i="1"/>
  <c r="AK1533" i="1"/>
  <c r="AK1532" i="1"/>
  <c r="AK1531" i="1"/>
  <c r="AK1530" i="1"/>
  <c r="AK1529" i="1"/>
  <c r="AK1528" i="1"/>
  <c r="AK1527" i="1"/>
  <c r="AK1526" i="1"/>
  <c r="AK1525" i="1"/>
  <c r="AK1524" i="1"/>
  <c r="AK1523" i="1"/>
  <c r="AK1522" i="1"/>
  <c r="AK1521" i="1"/>
  <c r="AK1520" i="1"/>
  <c r="AK1519" i="1"/>
  <c r="AK1518" i="1"/>
  <c r="AK1517" i="1"/>
  <c r="AK1516" i="1"/>
  <c r="AK1515" i="1"/>
  <c r="AK1514" i="1"/>
  <c r="AK1513" i="1"/>
  <c r="AK1512" i="1"/>
  <c r="AK1511" i="1"/>
  <c r="AK1510" i="1"/>
  <c r="AK1509" i="1"/>
  <c r="AK1508" i="1"/>
  <c r="AK1507" i="1"/>
  <c r="AK1506" i="1"/>
  <c r="AK1505" i="1"/>
  <c r="AK1504" i="1"/>
  <c r="AK1503" i="1"/>
  <c r="AK1502" i="1"/>
  <c r="AK1501" i="1"/>
  <c r="AK1500" i="1"/>
  <c r="AK1499" i="1"/>
  <c r="AK1498" i="1"/>
  <c r="AK1497" i="1"/>
  <c r="AK1496" i="1"/>
  <c r="AK1495" i="1"/>
  <c r="AK1494" i="1"/>
  <c r="AK1493" i="1"/>
  <c r="AK1492" i="1"/>
  <c r="AK1491" i="1"/>
  <c r="AK1490" i="1"/>
  <c r="AK1489" i="1"/>
  <c r="AK1488" i="1"/>
  <c r="AK1487" i="1"/>
  <c r="AK1486" i="1"/>
  <c r="AK1485" i="1"/>
  <c r="AK1484" i="1"/>
  <c r="AK1483" i="1"/>
  <c r="AK1482" i="1"/>
  <c r="AK1481" i="1"/>
  <c r="AK1480" i="1"/>
  <c r="AK1479" i="1"/>
  <c r="AK1478" i="1"/>
  <c r="AK1477" i="1"/>
  <c r="AK1476" i="1"/>
  <c r="AK1475" i="1"/>
  <c r="AK1474" i="1"/>
  <c r="AK1473" i="1"/>
  <c r="AK1472" i="1"/>
  <c r="AK1471" i="1"/>
  <c r="AK1470" i="1"/>
  <c r="AK1469" i="1"/>
  <c r="AK1468" i="1"/>
  <c r="AK1467" i="1"/>
  <c r="AK1466" i="1"/>
  <c r="AK1465" i="1"/>
  <c r="AK1464" i="1"/>
  <c r="AK1463" i="1"/>
  <c r="AK1462" i="1"/>
  <c r="AK1461" i="1"/>
  <c r="AK1460" i="1"/>
  <c r="AK1459" i="1"/>
  <c r="AK1458" i="1"/>
  <c r="AK1457" i="1"/>
  <c r="AK1456" i="1"/>
  <c r="AK1455" i="1"/>
  <c r="AK1454" i="1"/>
  <c r="AK1453" i="1"/>
  <c r="AK1452" i="1"/>
  <c r="AK1451" i="1"/>
  <c r="AK1450" i="1"/>
  <c r="AK1449" i="1"/>
  <c r="AK1448" i="1"/>
  <c r="AK1447" i="1"/>
  <c r="AK1446" i="1"/>
  <c r="AK1445" i="1"/>
  <c r="AK1444" i="1"/>
  <c r="AK1443" i="1"/>
  <c r="AK1442" i="1"/>
  <c r="AK1441" i="1"/>
  <c r="AK1440" i="1"/>
  <c r="AK1439" i="1"/>
  <c r="AK1438" i="1"/>
  <c r="AK1437" i="1"/>
  <c r="AK1436" i="1"/>
  <c r="AK1435" i="1"/>
  <c r="AK1434" i="1"/>
  <c r="AK1433" i="1"/>
  <c r="AK1432" i="1"/>
  <c r="AK1431" i="1"/>
  <c r="AK1430" i="1"/>
  <c r="AK1429" i="1"/>
  <c r="AK1428" i="1"/>
  <c r="AK1427" i="1"/>
  <c r="AK1426" i="1"/>
  <c r="AK1425" i="1"/>
  <c r="AK1424" i="1"/>
  <c r="AK1423" i="1"/>
  <c r="AK1422" i="1"/>
  <c r="AK1421" i="1"/>
  <c r="AK1420" i="1"/>
  <c r="AK1419" i="1"/>
  <c r="AK1418" i="1"/>
  <c r="AK1417" i="1"/>
  <c r="AK1416" i="1"/>
  <c r="AK1415" i="1"/>
  <c r="AK1414" i="1"/>
  <c r="AK1413" i="1"/>
  <c r="AK1412" i="1"/>
  <c r="AK1411" i="1"/>
  <c r="AK1410" i="1"/>
  <c r="AK1409" i="1"/>
  <c r="AK1408" i="1"/>
  <c r="AK1407" i="1"/>
  <c r="AK1406" i="1"/>
  <c r="AK1405" i="1"/>
  <c r="AK1404" i="1"/>
  <c r="AK1403" i="1"/>
  <c r="AK1402" i="1"/>
  <c r="AK1401" i="1"/>
  <c r="AK1400" i="1"/>
  <c r="AK1399" i="1"/>
  <c r="AK1398" i="1"/>
  <c r="AK1397" i="1"/>
  <c r="AK1396" i="1"/>
  <c r="AK1395" i="1"/>
  <c r="AK1394" i="1"/>
  <c r="AK1393" i="1"/>
  <c r="AK1392" i="1"/>
  <c r="AK1391" i="1"/>
  <c r="AK1390" i="1"/>
  <c r="AK1389" i="1"/>
  <c r="AK1388" i="1"/>
  <c r="AK1387" i="1"/>
  <c r="AK1386" i="1"/>
  <c r="AK1385" i="1"/>
  <c r="AK1384" i="1"/>
  <c r="AK1383" i="1"/>
  <c r="AK1382" i="1"/>
  <c r="AK1381" i="1"/>
  <c r="AK1380" i="1"/>
  <c r="AK1379" i="1"/>
  <c r="AK1378" i="1"/>
  <c r="AK1377" i="1"/>
  <c r="AK1376" i="1"/>
  <c r="AK1375" i="1"/>
  <c r="AK1374" i="1"/>
  <c r="AK1373" i="1"/>
  <c r="AK1372" i="1"/>
  <c r="AK1371" i="1"/>
  <c r="AK1370" i="1"/>
  <c r="AK1369" i="1"/>
  <c r="AK1368" i="1"/>
  <c r="AK1367" i="1"/>
  <c r="AK1366" i="1"/>
  <c r="AK1365" i="1"/>
  <c r="AK1364" i="1"/>
  <c r="AK1363" i="1"/>
  <c r="AK1362" i="1"/>
  <c r="AK1361" i="1"/>
  <c r="AK1360" i="1"/>
  <c r="AK1359" i="1"/>
  <c r="AK1358" i="1"/>
  <c r="AK1357" i="1"/>
  <c r="AK1356" i="1"/>
  <c r="AK1355" i="1"/>
  <c r="AK1354" i="1"/>
  <c r="AK1353" i="1"/>
  <c r="AK1352" i="1"/>
  <c r="AK1351" i="1"/>
  <c r="AK1350" i="1"/>
  <c r="AK1349" i="1"/>
  <c r="AK1348" i="1"/>
  <c r="AK1347" i="1"/>
  <c r="AK1346" i="1"/>
  <c r="AK1345" i="1"/>
  <c r="AK1344" i="1"/>
  <c r="AK1343" i="1"/>
  <c r="AK1342" i="1"/>
  <c r="AK1341" i="1"/>
  <c r="AK1340" i="1"/>
  <c r="AK1339" i="1"/>
  <c r="AK1338" i="1"/>
  <c r="AK1337" i="1"/>
  <c r="AK1336" i="1"/>
  <c r="AK1335" i="1"/>
  <c r="AK1334" i="1"/>
  <c r="AK1333" i="1"/>
  <c r="AK1332" i="1"/>
  <c r="AK1331" i="1"/>
  <c r="AK1330" i="1"/>
  <c r="AK1329" i="1"/>
  <c r="AK1328" i="1"/>
  <c r="AK1327" i="1"/>
  <c r="AK1326" i="1"/>
  <c r="AK1325" i="1"/>
  <c r="AK1324" i="1"/>
  <c r="AK1323" i="1"/>
  <c r="AK1322" i="1"/>
  <c r="AK1321" i="1"/>
  <c r="AK1320" i="1"/>
  <c r="AK1319" i="1"/>
  <c r="AK1318" i="1"/>
  <c r="AK1317" i="1"/>
  <c r="AK1316" i="1"/>
  <c r="AK1315" i="1"/>
  <c r="AK1314" i="1"/>
  <c r="AK1313" i="1"/>
  <c r="AK1312" i="1"/>
  <c r="AK1311" i="1"/>
  <c r="AK1310" i="1"/>
  <c r="AK1309" i="1"/>
  <c r="AK1308" i="1"/>
  <c r="AK1307" i="1"/>
  <c r="AK1306" i="1"/>
  <c r="AK1305" i="1"/>
  <c r="AK1304" i="1"/>
  <c r="AK1303" i="1"/>
  <c r="AK1302" i="1"/>
  <c r="AK1301" i="1"/>
  <c r="AK1300" i="1"/>
  <c r="AK1299" i="1"/>
  <c r="AK1298" i="1"/>
  <c r="AK1297" i="1"/>
  <c r="AK1296" i="1"/>
  <c r="AK1295" i="1"/>
  <c r="AK1294" i="1"/>
  <c r="AK1293" i="1"/>
  <c r="AK1292" i="1"/>
  <c r="AK1291" i="1"/>
  <c r="AK1290" i="1"/>
  <c r="AK1289" i="1"/>
  <c r="AK1288" i="1"/>
  <c r="AK1287" i="1"/>
  <c r="AK1286" i="1"/>
  <c r="AK1285" i="1"/>
  <c r="AK1284" i="1"/>
  <c r="AK1283" i="1"/>
  <c r="AK1282" i="1"/>
  <c r="AK1281" i="1"/>
  <c r="AK1280" i="1"/>
  <c r="AK1279" i="1"/>
  <c r="AK1278" i="1"/>
  <c r="AK1277" i="1"/>
  <c r="AK1276" i="1"/>
  <c r="AK1275" i="1"/>
  <c r="AK1274" i="1"/>
  <c r="AK1273" i="1"/>
  <c r="AK1272" i="1"/>
  <c r="AK1271" i="1"/>
  <c r="AK1270" i="1"/>
  <c r="AK1269" i="1"/>
  <c r="AK1268" i="1"/>
  <c r="AK1267" i="1"/>
  <c r="AK1266" i="1"/>
  <c r="AK1265" i="1"/>
  <c r="AK1264" i="1"/>
  <c r="AK1263" i="1"/>
  <c r="AK1262" i="1"/>
  <c r="AK1261" i="1"/>
  <c r="AK1260" i="1"/>
  <c r="AK1259" i="1"/>
  <c r="AK1258" i="1"/>
  <c r="AK1257" i="1"/>
  <c r="AK1256" i="1"/>
  <c r="AK1255" i="1"/>
  <c r="AK1254" i="1"/>
  <c r="AK1253" i="1"/>
  <c r="AK1252" i="1"/>
  <c r="AK1251" i="1"/>
  <c r="AK1250" i="1"/>
  <c r="AK1249" i="1"/>
  <c r="AK1248" i="1"/>
  <c r="AK1247" i="1"/>
  <c r="AK1246" i="1"/>
  <c r="AK1245" i="1"/>
  <c r="AK1244" i="1"/>
  <c r="AK1243" i="1"/>
  <c r="AK1242" i="1"/>
  <c r="AK1241" i="1"/>
  <c r="AK1240" i="1"/>
  <c r="AK1239" i="1"/>
  <c r="AK1238" i="1"/>
  <c r="AK1237" i="1"/>
  <c r="AK1236" i="1"/>
  <c r="AK1235" i="1"/>
  <c r="AK1234" i="1"/>
  <c r="AK1233" i="1"/>
  <c r="AK1232" i="1"/>
  <c r="AK1231" i="1"/>
  <c r="AK1230" i="1"/>
  <c r="AK1229" i="1"/>
  <c r="AK1228" i="1"/>
  <c r="AK1227" i="1"/>
  <c r="AK1226" i="1"/>
  <c r="AK1225" i="1"/>
  <c r="AK1224" i="1"/>
  <c r="AK1223" i="1"/>
  <c r="AK1222" i="1"/>
  <c r="AK1221" i="1"/>
  <c r="AK1220" i="1"/>
  <c r="AK1219" i="1"/>
  <c r="AK1218" i="1"/>
  <c r="AK1217" i="1"/>
  <c r="AK1216" i="1"/>
  <c r="AK1215" i="1"/>
  <c r="AK1214" i="1"/>
  <c r="AK1213" i="1"/>
  <c r="AK1212" i="1"/>
  <c r="AK1211" i="1"/>
  <c r="AK1210" i="1"/>
  <c r="AK1209" i="1"/>
  <c r="AK1208" i="1"/>
  <c r="AK1207" i="1"/>
  <c r="AK1206" i="1"/>
  <c r="AK1205" i="1"/>
  <c r="AK1204" i="1"/>
  <c r="AK1203" i="1"/>
  <c r="AK1202" i="1"/>
  <c r="AK1201" i="1"/>
  <c r="AK1200" i="1"/>
  <c r="AK1199" i="1"/>
  <c r="AK1198" i="1"/>
  <c r="AK1197" i="1"/>
  <c r="AK1196" i="1"/>
  <c r="AK1195" i="1"/>
  <c r="AK1194" i="1"/>
  <c r="AK1193" i="1"/>
  <c r="AK1192" i="1"/>
  <c r="AK1191" i="1"/>
  <c r="AK1190" i="1"/>
  <c r="AK1189" i="1"/>
  <c r="AK1188" i="1"/>
  <c r="AK1187" i="1"/>
  <c r="AK1186" i="1"/>
  <c r="AK1185" i="1"/>
  <c r="AK1184" i="1"/>
  <c r="AK1183" i="1"/>
  <c r="AK1182" i="1"/>
  <c r="AK1181" i="1"/>
  <c r="AK1180" i="1"/>
  <c r="AK1179" i="1"/>
  <c r="AK1178" i="1"/>
  <c r="AK1177" i="1"/>
  <c r="AK1176" i="1"/>
  <c r="AK1175" i="1"/>
  <c r="AK1174" i="1"/>
  <c r="AK1173" i="1"/>
  <c r="AK1172" i="1"/>
  <c r="AK1171" i="1"/>
  <c r="AK1170" i="1"/>
  <c r="AK1169" i="1"/>
  <c r="AK1168" i="1"/>
  <c r="AK1167" i="1"/>
  <c r="AK1166" i="1"/>
  <c r="AK1165" i="1"/>
  <c r="AK1164" i="1"/>
  <c r="AK1163" i="1"/>
  <c r="AK1162" i="1"/>
  <c r="AK1161" i="1"/>
  <c r="AK1160" i="1"/>
  <c r="AK1159" i="1"/>
  <c r="AK1158" i="1"/>
  <c r="AK1157" i="1"/>
  <c r="AK1156" i="1"/>
  <c r="AK1155" i="1"/>
  <c r="AK1154" i="1"/>
  <c r="AK1153" i="1"/>
  <c r="AK1152"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1124" i="1"/>
  <c r="AK1123" i="1"/>
  <c r="AK1122" i="1"/>
  <c r="AK1121" i="1"/>
  <c r="AK1120" i="1"/>
  <c r="AK1119" i="1"/>
  <c r="AK1118" i="1"/>
  <c r="AK1117" i="1"/>
  <c r="AK1116" i="1"/>
  <c r="AK1115" i="1"/>
  <c r="AK1114" i="1"/>
  <c r="AK1113" i="1"/>
  <c r="AK1112" i="1"/>
  <c r="AK1111" i="1"/>
  <c r="AK1110" i="1"/>
  <c r="AK1109" i="1"/>
  <c r="AK1108" i="1"/>
  <c r="AK1107" i="1"/>
  <c r="AK1106" i="1"/>
  <c r="AK1105" i="1"/>
  <c r="AK1104" i="1"/>
  <c r="AK1103" i="1"/>
  <c r="AK1102" i="1"/>
  <c r="AK1101" i="1"/>
  <c r="AK1100" i="1"/>
  <c r="AK1099" i="1"/>
  <c r="AK1098" i="1"/>
  <c r="AK1097" i="1"/>
  <c r="AK1096" i="1"/>
  <c r="AK1095" i="1"/>
  <c r="AK1094" i="1"/>
  <c r="AK1093" i="1"/>
  <c r="AK1092" i="1"/>
  <c r="AK1091" i="1"/>
  <c r="AK1090" i="1"/>
  <c r="AK1089" i="1"/>
  <c r="AK1088" i="1"/>
  <c r="AK1087" i="1"/>
  <c r="AK1086" i="1"/>
  <c r="AK1085" i="1"/>
  <c r="AK1084" i="1"/>
  <c r="AK1083" i="1"/>
  <c r="AK1082" i="1"/>
  <c r="AK1081" i="1"/>
  <c r="AK1080" i="1"/>
  <c r="AK1079" i="1"/>
  <c r="AK1078" i="1"/>
  <c r="AK1077" i="1"/>
  <c r="AK1076" i="1"/>
  <c r="AK1075" i="1"/>
  <c r="AK1074" i="1"/>
  <c r="AK1073" i="1"/>
  <c r="AK1072" i="1"/>
  <c r="AK1071" i="1"/>
  <c r="AK1070" i="1"/>
  <c r="AK1069" i="1"/>
  <c r="AK1068" i="1"/>
  <c r="AK1067" i="1"/>
  <c r="AK1066" i="1"/>
  <c r="AK1065" i="1"/>
  <c r="AK1064" i="1"/>
  <c r="AK1063" i="1"/>
  <c r="AK1062" i="1"/>
  <c r="AK1061" i="1"/>
  <c r="AK1060" i="1"/>
  <c r="AK1059" i="1"/>
  <c r="AK1058" i="1"/>
  <c r="AK1057" i="1"/>
  <c r="AK1056" i="1"/>
  <c r="AK1055" i="1"/>
  <c r="AK1054" i="1"/>
  <c r="AK1053" i="1"/>
  <c r="AK1052" i="1"/>
  <c r="AK1051" i="1"/>
  <c r="AK1050" i="1"/>
  <c r="AK1049" i="1"/>
  <c r="AK1048" i="1"/>
  <c r="AK1047" i="1"/>
  <c r="AK1046" i="1"/>
  <c r="AK1045" i="1"/>
  <c r="AK1044" i="1"/>
  <c r="AK1043" i="1"/>
  <c r="AK1042" i="1"/>
  <c r="AK1041" i="1"/>
  <c r="AK1040" i="1"/>
  <c r="AK1039" i="1"/>
  <c r="AK1038" i="1"/>
  <c r="AK1037" i="1"/>
  <c r="AK1036" i="1"/>
  <c r="AK1035" i="1"/>
  <c r="AK1034" i="1"/>
  <c r="AK1033" i="1"/>
  <c r="AK1032" i="1"/>
  <c r="AK1031" i="1"/>
  <c r="AK1030" i="1"/>
  <c r="AK1029" i="1"/>
  <c r="AK1028" i="1"/>
  <c r="AK1027" i="1"/>
  <c r="AK1026" i="1"/>
  <c r="AK1025" i="1"/>
  <c r="AK1024" i="1"/>
  <c r="AK1023" i="1"/>
  <c r="AK1022" i="1"/>
  <c r="AK1021" i="1"/>
  <c r="AK1020" i="1"/>
  <c r="AK1019" i="1"/>
  <c r="AK1018" i="1"/>
  <c r="AK1017" i="1"/>
  <c r="AK1016" i="1"/>
  <c r="AK1015" i="1"/>
  <c r="AK1014" i="1"/>
  <c r="AK1013" i="1"/>
  <c r="AK1012" i="1"/>
  <c r="AK1011" i="1"/>
  <c r="AK1010" i="1"/>
  <c r="AK1009" i="1"/>
  <c r="AK1008" i="1"/>
  <c r="AK1007" i="1"/>
  <c r="AK1006" i="1"/>
  <c r="AK1005" i="1"/>
  <c r="AK1004" i="1"/>
  <c r="AK1003" i="1"/>
  <c r="AK1002" i="1"/>
  <c r="AK1001" i="1"/>
  <c r="AK1000" i="1"/>
  <c r="AK999" i="1"/>
  <c r="AK998" i="1"/>
  <c r="AK997" i="1"/>
  <c r="AK996" i="1"/>
  <c r="AK995" i="1"/>
  <c r="AK994" i="1"/>
  <c r="AK993" i="1"/>
  <c r="AK992" i="1"/>
  <c r="AK991" i="1"/>
  <c r="AK990" i="1"/>
  <c r="AK989" i="1"/>
  <c r="AK988" i="1"/>
  <c r="AK987" i="1"/>
  <c r="AK986" i="1"/>
  <c r="AK985" i="1"/>
  <c r="AK984" i="1"/>
  <c r="AK983" i="1"/>
  <c r="AK982" i="1"/>
  <c r="AK981" i="1"/>
  <c r="AK980" i="1"/>
  <c r="AK979" i="1"/>
  <c r="AK978" i="1"/>
  <c r="AK977" i="1"/>
  <c r="AK976" i="1"/>
  <c r="AK975" i="1"/>
  <c r="AK974" i="1"/>
  <c r="AK973" i="1"/>
  <c r="AK972" i="1"/>
  <c r="AK971" i="1"/>
  <c r="AK970" i="1"/>
  <c r="AK969" i="1"/>
  <c r="AK968" i="1"/>
  <c r="AK967" i="1"/>
  <c r="AK966" i="1"/>
  <c r="AK965" i="1"/>
  <c r="AK964" i="1"/>
  <c r="AK963" i="1"/>
  <c r="AK962" i="1"/>
  <c r="AK961" i="1"/>
  <c r="AK960" i="1"/>
  <c r="AK959" i="1"/>
  <c r="AK958" i="1"/>
  <c r="AK957" i="1"/>
  <c r="AK956" i="1"/>
  <c r="AK955" i="1"/>
  <c r="AK954" i="1"/>
  <c r="AK953" i="1"/>
  <c r="AK952" i="1"/>
  <c r="AK951" i="1"/>
  <c r="AK950" i="1"/>
  <c r="AK949" i="1"/>
  <c r="AK948" i="1"/>
  <c r="AK947" i="1"/>
  <c r="AK946" i="1"/>
  <c r="AK945" i="1"/>
  <c r="AK944" i="1"/>
  <c r="AK943" i="1"/>
  <c r="AK942" i="1"/>
  <c r="AK941" i="1"/>
  <c r="AK940" i="1"/>
  <c r="AK939" i="1"/>
  <c r="AK938" i="1"/>
  <c r="AK937" i="1"/>
  <c r="AK936" i="1"/>
  <c r="AK935" i="1"/>
  <c r="AK934" i="1"/>
  <c r="AK933" i="1"/>
  <c r="AK932" i="1"/>
  <c r="AK931" i="1"/>
  <c r="AK930" i="1"/>
  <c r="AK929" i="1"/>
  <c r="AK928" i="1"/>
  <c r="AK927" i="1"/>
  <c r="AK926" i="1"/>
  <c r="AK925" i="1"/>
  <c r="AK924" i="1"/>
  <c r="AK923" i="1"/>
  <c r="AK922" i="1"/>
  <c r="AK921" i="1"/>
  <c r="AK920" i="1"/>
  <c r="AK919" i="1"/>
  <c r="AK918" i="1"/>
  <c r="AK917" i="1"/>
  <c r="AK916" i="1"/>
  <c r="AK915" i="1"/>
  <c r="AK914" i="1"/>
  <c r="AK913" i="1"/>
  <c r="AK912" i="1"/>
  <c r="AK911" i="1"/>
  <c r="AK910" i="1"/>
  <c r="AK909" i="1"/>
  <c r="AK908" i="1"/>
  <c r="AK907" i="1"/>
  <c r="AK906" i="1"/>
  <c r="AK905" i="1"/>
  <c r="AK904" i="1"/>
  <c r="AK903" i="1"/>
  <c r="AK902" i="1"/>
  <c r="AK901" i="1"/>
  <c r="AK900" i="1"/>
  <c r="AK899" i="1"/>
  <c r="AK898" i="1"/>
  <c r="AK897" i="1"/>
  <c r="AK896" i="1"/>
  <c r="AK895" i="1"/>
  <c r="AK894" i="1"/>
  <c r="AK893" i="1"/>
  <c r="AK892" i="1"/>
  <c r="AK891" i="1"/>
  <c r="AK890" i="1"/>
  <c r="AK889" i="1"/>
  <c r="AK888" i="1"/>
  <c r="AK887" i="1"/>
  <c r="AK886" i="1"/>
  <c r="AK885" i="1"/>
  <c r="AK884" i="1"/>
  <c r="AK883" i="1"/>
  <c r="AK882" i="1"/>
  <c r="AK881" i="1"/>
  <c r="AK880" i="1"/>
  <c r="AK879" i="1"/>
  <c r="AK878" i="1"/>
  <c r="AK877" i="1"/>
  <c r="AK876" i="1"/>
  <c r="AK875" i="1"/>
  <c r="AK874" i="1"/>
  <c r="AK873" i="1"/>
  <c r="AK872" i="1"/>
  <c r="AK871" i="1"/>
  <c r="AK870" i="1"/>
  <c r="AK869" i="1"/>
  <c r="AK868" i="1"/>
  <c r="AK867"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843" i="1"/>
  <c r="AK842" i="1"/>
  <c r="AK841" i="1"/>
  <c r="AK840" i="1"/>
  <c r="AK839" i="1"/>
  <c r="AK838" i="1"/>
  <c r="AK837" i="1"/>
  <c r="AK836" i="1"/>
  <c r="AK835" i="1"/>
  <c r="AK834" i="1"/>
  <c r="AK833" i="1"/>
  <c r="AK832" i="1"/>
  <c r="AK831" i="1"/>
  <c r="AK830" i="1"/>
  <c r="AK829" i="1"/>
  <c r="AK828" i="1"/>
  <c r="AK827" i="1"/>
  <c r="AK826" i="1"/>
  <c r="AK825" i="1"/>
  <c r="AK824" i="1"/>
  <c r="AK823" i="1"/>
  <c r="AK822" i="1"/>
  <c r="AK821" i="1"/>
  <c r="AK820" i="1"/>
  <c r="AK819" i="1"/>
  <c r="AK818" i="1"/>
  <c r="AK817" i="1"/>
  <c r="AK816" i="1"/>
  <c r="AK815" i="1"/>
  <c r="AK814" i="1"/>
  <c r="AK813" i="1"/>
  <c r="AK812" i="1"/>
  <c r="AK811" i="1"/>
  <c r="AK810" i="1"/>
  <c r="AK809" i="1"/>
  <c r="AK808" i="1"/>
  <c r="AK807" i="1"/>
  <c r="AK806" i="1"/>
  <c r="AK805" i="1"/>
  <c r="AK804" i="1"/>
  <c r="AK803" i="1"/>
  <c r="AK802" i="1"/>
  <c r="AK801" i="1"/>
  <c r="AK800" i="1"/>
  <c r="AK799" i="1"/>
  <c r="AK798" i="1"/>
  <c r="AK797" i="1"/>
  <c r="AK796" i="1"/>
  <c r="AK795" i="1"/>
  <c r="AK794" i="1"/>
  <c r="AK793" i="1"/>
  <c r="AK792" i="1"/>
  <c r="AK791" i="1"/>
  <c r="AK790" i="1"/>
  <c r="AK789" i="1"/>
  <c r="AK788" i="1"/>
  <c r="AK787" i="1"/>
  <c r="AK786" i="1"/>
  <c r="AK785" i="1"/>
  <c r="AK784" i="1"/>
  <c r="AK783" i="1"/>
  <c r="AK782" i="1"/>
  <c r="AK781" i="1"/>
  <c r="AK780" i="1"/>
  <c r="AK779" i="1"/>
  <c r="AK778" i="1"/>
  <c r="AK777" i="1"/>
  <c r="AK776" i="1"/>
  <c r="AK775" i="1"/>
  <c r="AK774" i="1"/>
  <c r="AK773" i="1"/>
  <c r="AK772" i="1"/>
  <c r="AK771" i="1"/>
  <c r="AK770" i="1"/>
  <c r="AK769" i="1"/>
  <c r="AK768" i="1"/>
  <c r="AK767" i="1"/>
  <c r="AK766" i="1"/>
  <c r="AK765" i="1"/>
  <c r="AK764" i="1"/>
  <c r="AK763" i="1"/>
  <c r="AK762" i="1"/>
  <c r="AK761" i="1"/>
  <c r="AK760" i="1"/>
  <c r="AK759" i="1"/>
  <c r="AK758" i="1"/>
  <c r="AK757" i="1"/>
  <c r="AK756" i="1"/>
  <c r="AK755" i="1"/>
  <c r="AK754" i="1"/>
  <c r="AK753" i="1"/>
  <c r="AK752" i="1"/>
  <c r="AK751" i="1"/>
  <c r="AK750" i="1"/>
  <c r="AK749" i="1"/>
  <c r="AK748" i="1"/>
  <c r="AK747" i="1"/>
  <c r="AK746" i="1"/>
  <c r="AK745" i="1"/>
  <c r="AK744" i="1"/>
  <c r="AK743" i="1"/>
  <c r="AK742" i="1"/>
  <c r="AK741" i="1"/>
  <c r="AK740" i="1"/>
  <c r="AK739" i="1"/>
  <c r="AK738" i="1"/>
  <c r="AK737" i="1"/>
  <c r="AK736" i="1"/>
  <c r="AK735" i="1"/>
  <c r="AK734" i="1"/>
  <c r="AK733" i="1"/>
  <c r="AK732" i="1"/>
  <c r="AK731" i="1"/>
  <c r="AK730" i="1"/>
  <c r="AK729" i="1"/>
  <c r="AK728" i="1"/>
  <c r="AK727" i="1"/>
  <c r="AK726" i="1"/>
  <c r="AK725" i="1"/>
  <c r="AK724" i="1"/>
  <c r="AK723" i="1"/>
  <c r="AK722" i="1"/>
  <c r="AK721" i="1"/>
  <c r="AK720" i="1"/>
  <c r="AK719" i="1"/>
  <c r="AK718" i="1"/>
  <c r="AK717" i="1"/>
  <c r="AK716" i="1"/>
  <c r="AK715" i="1"/>
  <c r="AK714" i="1"/>
  <c r="AK713" i="1"/>
  <c r="AK712" i="1"/>
  <c r="AK711" i="1"/>
  <c r="AK710" i="1"/>
  <c r="AK709" i="1"/>
  <c r="AK708" i="1"/>
  <c r="AK707" i="1"/>
  <c r="AK706" i="1"/>
  <c r="AK705" i="1"/>
  <c r="AK704" i="1"/>
  <c r="AK703" i="1"/>
  <c r="AK702" i="1"/>
  <c r="AK701" i="1"/>
  <c r="AK700" i="1"/>
  <c r="AK699" i="1"/>
  <c r="AK698" i="1"/>
  <c r="AK697" i="1"/>
  <c r="AK696" i="1"/>
  <c r="AK695" i="1"/>
  <c r="AK694" i="1"/>
  <c r="AK693" i="1"/>
  <c r="AK692" i="1"/>
  <c r="AK691" i="1"/>
  <c r="AK690" i="1"/>
  <c r="AK689" i="1"/>
  <c r="AK688" i="1"/>
  <c r="AK687" i="1"/>
  <c r="AK686" i="1"/>
  <c r="AK685" i="1"/>
  <c r="AK684" i="1"/>
  <c r="AK683" i="1"/>
  <c r="AK682" i="1"/>
  <c r="AK681" i="1"/>
  <c r="AK680" i="1"/>
  <c r="AK679" i="1"/>
  <c r="AK678" i="1"/>
  <c r="AK677" i="1"/>
  <c r="AK676" i="1"/>
  <c r="AK675" i="1"/>
  <c r="AK674" i="1"/>
  <c r="AK673" i="1"/>
  <c r="AK672" i="1"/>
  <c r="AK671" i="1"/>
  <c r="AK670" i="1"/>
  <c r="AK669" i="1"/>
  <c r="AK668" i="1"/>
  <c r="AK667" i="1"/>
  <c r="AK666" i="1"/>
  <c r="AK665" i="1"/>
  <c r="AK664" i="1"/>
  <c r="AK663" i="1"/>
  <c r="AK662" i="1"/>
  <c r="AK661" i="1"/>
  <c r="AK660" i="1"/>
  <c r="AK659" i="1"/>
  <c r="AK658" i="1"/>
  <c r="AK657" i="1"/>
  <c r="AK656" i="1"/>
  <c r="AK655" i="1"/>
  <c r="AK654" i="1"/>
  <c r="AK653" i="1"/>
  <c r="AK652" i="1"/>
  <c r="AK651" i="1"/>
  <c r="AK650" i="1"/>
  <c r="AK649" i="1"/>
  <c r="AK648" i="1"/>
  <c r="AK647" i="1"/>
  <c r="AK646" i="1"/>
  <c r="AK645" i="1"/>
  <c r="AK644" i="1"/>
  <c r="AK643" i="1"/>
  <c r="AK642" i="1"/>
  <c r="AK641" i="1"/>
  <c r="AK640" i="1"/>
  <c r="AK639" i="1"/>
  <c r="AK638" i="1"/>
  <c r="AK637" i="1"/>
  <c r="AK636" i="1"/>
  <c r="AK635" i="1"/>
  <c r="AK634" i="1"/>
  <c r="AK633" i="1"/>
  <c r="AK632" i="1"/>
  <c r="AK631" i="1"/>
  <c r="AK630" i="1"/>
  <c r="AK629" i="1"/>
  <c r="AK628" i="1"/>
  <c r="AK627" i="1"/>
  <c r="AK626" i="1"/>
  <c r="AK625" i="1"/>
  <c r="AK624" i="1"/>
  <c r="AK623" i="1"/>
  <c r="AK622" i="1"/>
  <c r="AK621" i="1"/>
  <c r="AK620" i="1"/>
  <c r="AK619" i="1"/>
  <c r="AK618" i="1"/>
  <c r="AK617" i="1"/>
  <c r="AK616" i="1"/>
  <c r="AK615" i="1"/>
  <c r="AK614" i="1"/>
  <c r="AK613" i="1"/>
  <c r="AK612" i="1"/>
  <c r="AK611" i="1"/>
  <c r="AK610" i="1"/>
  <c r="AK609" i="1"/>
  <c r="AK608" i="1"/>
  <c r="AK607" i="1"/>
  <c r="AK606" i="1"/>
  <c r="AK605" i="1"/>
  <c r="AK604" i="1"/>
  <c r="AK603" i="1"/>
  <c r="AK602" i="1"/>
  <c r="AK601" i="1"/>
  <c r="AK600" i="1"/>
  <c r="AK599" i="1"/>
  <c r="AK598" i="1"/>
  <c r="AK597" i="1"/>
  <c r="AK596" i="1"/>
  <c r="AK595" i="1"/>
  <c r="AK594" i="1"/>
  <c r="AK593" i="1"/>
  <c r="AK592" i="1"/>
  <c r="AK591" i="1"/>
  <c r="AK590" i="1"/>
  <c r="AK589" i="1"/>
  <c r="AK588" i="1"/>
  <c r="AK587" i="1"/>
  <c r="AK586" i="1"/>
  <c r="AK585" i="1"/>
  <c r="AK584" i="1"/>
  <c r="AK583" i="1"/>
  <c r="AK582" i="1"/>
  <c r="AK581" i="1"/>
  <c r="AK580" i="1"/>
  <c r="AK579" i="1"/>
  <c r="AK578" i="1"/>
  <c r="AK577" i="1"/>
  <c r="AK576" i="1"/>
  <c r="AK575" i="1"/>
  <c r="AK574" i="1"/>
  <c r="AK573" i="1"/>
  <c r="AK572" i="1"/>
  <c r="AK571" i="1"/>
  <c r="AK570" i="1"/>
  <c r="AK569"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543" i="1"/>
  <c r="AK542" i="1"/>
  <c r="AK541" i="1"/>
  <c r="AK540" i="1"/>
  <c r="AK539" i="1"/>
  <c r="AK538" i="1"/>
  <c r="AK537" i="1"/>
  <c r="AK536" i="1"/>
  <c r="AK535" i="1"/>
  <c r="AK534" i="1"/>
  <c r="AK533" i="1"/>
  <c r="AK532" i="1"/>
  <c r="AK531" i="1"/>
  <c r="AK530" i="1"/>
  <c r="AK529" i="1"/>
  <c r="AK528" i="1"/>
  <c r="AK527" i="1"/>
  <c r="AK526" i="1"/>
  <c r="AK525" i="1"/>
  <c r="AK524" i="1"/>
  <c r="AK523" i="1"/>
  <c r="AK522" i="1"/>
  <c r="AK521" i="1"/>
  <c r="AK520" i="1"/>
  <c r="AK519" i="1"/>
  <c r="AK518" i="1"/>
  <c r="AK517" i="1"/>
  <c r="AK516" i="1"/>
  <c r="AK515" i="1"/>
  <c r="AK514" i="1"/>
  <c r="AK513" i="1"/>
  <c r="AK512" i="1"/>
  <c r="AK511" i="1"/>
  <c r="AK510" i="1"/>
  <c r="AK509" i="1"/>
  <c r="AK508" i="1"/>
  <c r="AK507" i="1"/>
  <c r="AK506" i="1"/>
  <c r="AK505" i="1"/>
  <c r="AK504" i="1"/>
  <c r="AK503" i="1"/>
  <c r="AK502" i="1"/>
  <c r="AK501" i="1"/>
  <c r="AK500" i="1"/>
  <c r="AK499" i="1"/>
  <c r="AK498" i="1"/>
  <c r="AK497" i="1"/>
  <c r="AK496" i="1"/>
  <c r="AK495" i="1"/>
  <c r="AK494" i="1"/>
  <c r="AK493" i="1"/>
  <c r="AK492" i="1"/>
  <c r="AK491" i="1"/>
  <c r="AK490" i="1"/>
  <c r="AK489" i="1"/>
  <c r="AK488" i="1"/>
  <c r="AK487" i="1"/>
  <c r="AK486" i="1"/>
  <c r="AK485" i="1"/>
  <c r="AK484" i="1"/>
  <c r="AK483" i="1"/>
  <c r="AK482"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1" i="1"/>
  <c r="AK30" i="1"/>
  <c r="AK29" i="1"/>
  <c r="AK28" i="1"/>
  <c r="AK27" i="1"/>
  <c r="AK26" i="1"/>
  <c r="AK25" i="1"/>
  <c r="AK24" i="1"/>
  <c r="AK23" i="1"/>
  <c r="AK21" i="1"/>
  <c r="AK20" i="1"/>
  <c r="AK19" i="1"/>
  <c r="AK18" i="1"/>
  <c r="AK17" i="1"/>
  <c r="AK16" i="1"/>
  <c r="AK15" i="1"/>
  <c r="AK14" i="1"/>
  <c r="AK13" i="1"/>
  <c r="AK12" i="1"/>
  <c r="AK11" i="1"/>
  <c r="AK10" i="1"/>
  <c r="AK9" i="1"/>
  <c r="AK8" i="1"/>
  <c r="AK7" i="1"/>
  <c r="AK6" i="1"/>
  <c r="AK5" i="1"/>
  <c r="AK4" i="1"/>
  <c r="AK3" i="1"/>
  <c r="AK2" i="1"/>
  <c r="AJ2541" i="1"/>
  <c r="AJ2540" i="1"/>
  <c r="AJ2539" i="1"/>
  <c r="AJ2538" i="1"/>
  <c r="AJ2537" i="1"/>
  <c r="AJ2536" i="1"/>
  <c r="AJ2535" i="1"/>
  <c r="AJ2534" i="1"/>
  <c r="AJ2533" i="1"/>
  <c r="AJ2532" i="1"/>
  <c r="AJ2531" i="1"/>
  <c r="AJ2530" i="1"/>
  <c r="AJ2529" i="1"/>
  <c r="AJ2528" i="1"/>
  <c r="AJ2527" i="1"/>
  <c r="AJ2526" i="1"/>
  <c r="AJ2525" i="1"/>
  <c r="AJ2524" i="1"/>
  <c r="AJ2523" i="1"/>
  <c r="AJ2522" i="1"/>
  <c r="AJ2521" i="1"/>
  <c r="AJ2520" i="1"/>
  <c r="AJ2519" i="1"/>
  <c r="AJ2518" i="1"/>
  <c r="AJ2517" i="1"/>
  <c r="AJ2516" i="1"/>
  <c r="AJ2515" i="1"/>
  <c r="AJ2514" i="1"/>
  <c r="AJ2513" i="1"/>
  <c r="AJ2512" i="1"/>
  <c r="AJ2511" i="1"/>
  <c r="AJ2510" i="1"/>
  <c r="AJ2509" i="1"/>
  <c r="AJ2508" i="1"/>
  <c r="AJ2507" i="1"/>
  <c r="AJ2506" i="1"/>
  <c r="AJ2505" i="1"/>
  <c r="AJ2504" i="1"/>
  <c r="AJ2503" i="1"/>
  <c r="AJ2502" i="1"/>
  <c r="AJ2501" i="1"/>
  <c r="AJ2500" i="1"/>
  <c r="AJ2499" i="1"/>
  <c r="AJ2498" i="1"/>
  <c r="AJ2497" i="1"/>
  <c r="AJ2496" i="1"/>
  <c r="AJ2495" i="1"/>
  <c r="AJ2494" i="1"/>
  <c r="AJ2493" i="1"/>
  <c r="AJ2492" i="1"/>
  <c r="AJ2491" i="1"/>
  <c r="AJ2490" i="1"/>
  <c r="AJ2489" i="1"/>
  <c r="AJ2488" i="1"/>
  <c r="AJ2487" i="1"/>
  <c r="AJ2486" i="1"/>
  <c r="AJ2485" i="1"/>
  <c r="AJ2484" i="1"/>
  <c r="AJ2483" i="1"/>
  <c r="AJ2482" i="1"/>
  <c r="AJ2481" i="1"/>
  <c r="AJ2480" i="1"/>
  <c r="AJ2479" i="1"/>
  <c r="AJ2478" i="1"/>
  <c r="AJ2477" i="1"/>
  <c r="AJ2476" i="1"/>
  <c r="AJ2475" i="1"/>
  <c r="AJ2474" i="1"/>
  <c r="AJ2473" i="1"/>
  <c r="AJ2472" i="1"/>
  <c r="AJ2471" i="1"/>
  <c r="AJ2470" i="1"/>
  <c r="AJ2469" i="1"/>
  <c r="AJ2468" i="1"/>
  <c r="AJ2467" i="1"/>
  <c r="AJ2466" i="1"/>
  <c r="AJ2465" i="1"/>
  <c r="AJ2464" i="1"/>
  <c r="AJ2463" i="1"/>
  <c r="AJ2462" i="1"/>
  <c r="AJ2461" i="1"/>
  <c r="AJ2460" i="1"/>
  <c r="AJ2459" i="1"/>
  <c r="AJ2458" i="1"/>
  <c r="AJ2457" i="1"/>
  <c r="AJ2456" i="1"/>
  <c r="AJ2455" i="1"/>
  <c r="AJ2454" i="1"/>
  <c r="AJ2453" i="1"/>
  <c r="AJ2452" i="1"/>
  <c r="AJ2451" i="1"/>
  <c r="AJ2450" i="1"/>
  <c r="AJ2449" i="1"/>
  <c r="AJ2448" i="1"/>
  <c r="AJ2447" i="1"/>
  <c r="AJ2446" i="1"/>
  <c r="AJ2445" i="1"/>
  <c r="AJ2444" i="1"/>
  <c r="AJ2443" i="1"/>
  <c r="AJ2442" i="1"/>
  <c r="AJ2441" i="1"/>
  <c r="AJ2440" i="1"/>
  <c r="AJ2439" i="1"/>
  <c r="AJ2438" i="1"/>
  <c r="AJ2437" i="1"/>
  <c r="AJ2436" i="1"/>
  <c r="AJ2435" i="1"/>
  <c r="AJ2434" i="1"/>
  <c r="AJ2433" i="1"/>
  <c r="AJ2432" i="1"/>
  <c r="AJ2431" i="1"/>
  <c r="AJ2430" i="1"/>
  <c r="AJ2429" i="1"/>
  <c r="AJ2428" i="1"/>
  <c r="AJ2427" i="1"/>
  <c r="AJ2426" i="1"/>
  <c r="AJ2425" i="1"/>
  <c r="AJ2424" i="1"/>
  <c r="AJ2423" i="1"/>
  <c r="AJ2422" i="1"/>
  <c r="AJ2421" i="1"/>
  <c r="AJ2420" i="1"/>
  <c r="AJ2419" i="1"/>
  <c r="AJ2418" i="1"/>
  <c r="AJ2417" i="1"/>
  <c r="AJ2416" i="1"/>
  <c r="AJ2415" i="1"/>
  <c r="AJ2414" i="1"/>
  <c r="AJ2413" i="1"/>
  <c r="AJ2412" i="1"/>
  <c r="AJ2411" i="1"/>
  <c r="AJ2410" i="1"/>
  <c r="AJ2409" i="1"/>
  <c r="AJ2408" i="1"/>
  <c r="AJ2407" i="1"/>
  <c r="AJ2406" i="1"/>
  <c r="AJ2405" i="1"/>
  <c r="AJ2404" i="1"/>
  <c r="AJ2403" i="1"/>
  <c r="AJ2402" i="1"/>
  <c r="AJ2401" i="1"/>
  <c r="AJ2400" i="1"/>
  <c r="AJ2399" i="1"/>
  <c r="AJ2398" i="1"/>
  <c r="AJ2397" i="1"/>
  <c r="AJ2396" i="1"/>
  <c r="AJ2395" i="1"/>
  <c r="AJ2394" i="1"/>
  <c r="AJ2393" i="1"/>
  <c r="AJ2392" i="1"/>
  <c r="AJ2391" i="1"/>
  <c r="AJ2390" i="1"/>
  <c r="AJ2389" i="1"/>
  <c r="AJ2388" i="1"/>
  <c r="AJ2387" i="1"/>
  <c r="AJ2386" i="1"/>
  <c r="AJ2385" i="1"/>
  <c r="AJ2384" i="1"/>
  <c r="AJ2383" i="1"/>
  <c r="AJ2382" i="1"/>
  <c r="AJ2381" i="1"/>
  <c r="AJ2380" i="1"/>
  <c r="AJ2379" i="1"/>
  <c r="AJ2378" i="1"/>
  <c r="AJ2377" i="1"/>
  <c r="AJ2376" i="1"/>
  <c r="AJ2375" i="1"/>
  <c r="AJ2374" i="1"/>
  <c r="AJ2373" i="1"/>
  <c r="AJ2372" i="1"/>
  <c r="AJ2371" i="1"/>
  <c r="AJ2370" i="1"/>
  <c r="AJ2369" i="1"/>
  <c r="AJ2368" i="1"/>
  <c r="AJ2367" i="1"/>
  <c r="AJ2366" i="1"/>
  <c r="AJ2365" i="1"/>
  <c r="AJ2364" i="1"/>
  <c r="AJ2363" i="1"/>
  <c r="AJ2362" i="1"/>
  <c r="AJ2361" i="1"/>
  <c r="AJ2360" i="1"/>
  <c r="AJ2359" i="1"/>
  <c r="AJ2358" i="1"/>
  <c r="AJ2357" i="1"/>
  <c r="AJ2356" i="1"/>
  <c r="AJ2355" i="1"/>
  <c r="AJ2354" i="1"/>
  <c r="AJ2353" i="1"/>
  <c r="AJ2352" i="1"/>
  <c r="AJ2351" i="1"/>
  <c r="AJ2350" i="1"/>
  <c r="AJ2349" i="1"/>
  <c r="AJ2348" i="1"/>
  <c r="AJ2347" i="1"/>
  <c r="AJ2346" i="1"/>
  <c r="AJ2345" i="1"/>
  <c r="AJ2344" i="1"/>
  <c r="AJ2343" i="1"/>
  <c r="AJ2342" i="1"/>
  <c r="AJ2341" i="1"/>
  <c r="AJ2340" i="1"/>
  <c r="AJ2339" i="1"/>
  <c r="AJ2338" i="1"/>
  <c r="AJ2337" i="1"/>
  <c r="AJ2336" i="1"/>
  <c r="AJ2335" i="1"/>
  <c r="AJ2334" i="1"/>
  <c r="AJ2333" i="1"/>
  <c r="AJ2332" i="1"/>
  <c r="AJ2331" i="1"/>
  <c r="AJ2330" i="1"/>
  <c r="AJ2329" i="1"/>
  <c r="AJ2328" i="1"/>
  <c r="AJ2327" i="1"/>
  <c r="AJ2326" i="1"/>
  <c r="AJ2325" i="1"/>
  <c r="AJ2324" i="1"/>
  <c r="AJ2323" i="1"/>
  <c r="AJ2322" i="1"/>
  <c r="AJ2321" i="1"/>
  <c r="AJ2320" i="1"/>
  <c r="AJ2319" i="1"/>
  <c r="AJ2318" i="1"/>
  <c r="AJ2317" i="1"/>
  <c r="AJ2316" i="1"/>
  <c r="AJ2315" i="1"/>
  <c r="AJ2314" i="1"/>
  <c r="AJ2313" i="1"/>
  <c r="AJ2312" i="1"/>
  <c r="AJ2311" i="1"/>
  <c r="AJ2310" i="1"/>
  <c r="AJ2309" i="1"/>
  <c r="AJ2308" i="1"/>
  <c r="AJ2307" i="1"/>
  <c r="AJ2306" i="1"/>
  <c r="AJ2305" i="1"/>
  <c r="AJ2304" i="1"/>
  <c r="AJ2303" i="1"/>
  <c r="AJ2302" i="1"/>
  <c r="AJ2301" i="1"/>
  <c r="AJ2300" i="1"/>
  <c r="AJ2299" i="1"/>
  <c r="AJ2298" i="1"/>
  <c r="AJ2297" i="1"/>
  <c r="AJ2296" i="1"/>
  <c r="AJ2295" i="1"/>
  <c r="AJ2294" i="1"/>
  <c r="AJ2293" i="1"/>
  <c r="AJ2292" i="1"/>
  <c r="AJ2291" i="1"/>
  <c r="AJ2290" i="1"/>
  <c r="AJ2289" i="1"/>
  <c r="AJ2288" i="1"/>
  <c r="AJ2287" i="1"/>
  <c r="AJ2286" i="1"/>
  <c r="AJ2285" i="1"/>
  <c r="AJ2284" i="1"/>
  <c r="AJ2283" i="1"/>
  <c r="AJ2282" i="1"/>
  <c r="AJ2281" i="1"/>
  <c r="AJ2280" i="1"/>
  <c r="AJ2279" i="1"/>
  <c r="AJ2278" i="1"/>
  <c r="AJ2277" i="1"/>
  <c r="AJ2276" i="1"/>
  <c r="AJ2275" i="1"/>
  <c r="AJ2274" i="1"/>
  <c r="AJ2273" i="1"/>
  <c r="AJ2272" i="1"/>
  <c r="AJ2271" i="1"/>
  <c r="AJ2270" i="1"/>
  <c r="AJ2269" i="1"/>
  <c r="AJ2268" i="1"/>
  <c r="AJ2267" i="1"/>
  <c r="AJ2266" i="1"/>
  <c r="AJ2265" i="1"/>
  <c r="AJ2264" i="1"/>
  <c r="AJ2263" i="1"/>
  <c r="AJ2262" i="1"/>
  <c r="AJ2261" i="1"/>
  <c r="AJ2260" i="1"/>
  <c r="AJ2259" i="1"/>
  <c r="AJ2258" i="1"/>
  <c r="AJ2257" i="1"/>
  <c r="AJ2256" i="1"/>
  <c r="AJ2255" i="1"/>
  <c r="AJ2254" i="1"/>
  <c r="AJ2253" i="1"/>
  <c r="AJ2252" i="1"/>
  <c r="AJ2251" i="1"/>
  <c r="AJ2250" i="1"/>
  <c r="AJ2249" i="1"/>
  <c r="AJ2248" i="1"/>
  <c r="AJ2247" i="1"/>
  <c r="AJ2246" i="1"/>
  <c r="AJ2245" i="1"/>
  <c r="AJ2244" i="1"/>
  <c r="AJ2243" i="1"/>
  <c r="AJ2242" i="1"/>
  <c r="AJ2241" i="1"/>
  <c r="AJ2240" i="1"/>
  <c r="AJ2239" i="1"/>
  <c r="AJ2238" i="1"/>
  <c r="AJ2237" i="1"/>
  <c r="AJ2236" i="1"/>
  <c r="AJ2235" i="1"/>
  <c r="AJ2234" i="1"/>
  <c r="AJ2233" i="1"/>
  <c r="AJ2232" i="1"/>
  <c r="AJ2231" i="1"/>
  <c r="AJ2230" i="1"/>
  <c r="AJ2229" i="1"/>
  <c r="AJ2228" i="1"/>
  <c r="AJ2227" i="1"/>
  <c r="AJ2226" i="1"/>
  <c r="AJ2225" i="1"/>
  <c r="AJ2224" i="1"/>
  <c r="AJ2223" i="1"/>
  <c r="AJ2222" i="1"/>
  <c r="AJ2221" i="1"/>
  <c r="AJ2220" i="1"/>
  <c r="AJ2219" i="1"/>
  <c r="AJ2218" i="1"/>
  <c r="AJ2217" i="1"/>
  <c r="AJ2216" i="1"/>
  <c r="AJ2215" i="1"/>
  <c r="AJ2214" i="1"/>
  <c r="AJ2213" i="1"/>
  <c r="AJ2212" i="1"/>
  <c r="AJ2211" i="1"/>
  <c r="AJ2210" i="1"/>
  <c r="AJ2209" i="1"/>
  <c r="AJ2208" i="1"/>
  <c r="AJ2207" i="1"/>
  <c r="AJ2206" i="1"/>
  <c r="AJ2205" i="1"/>
  <c r="AJ2204" i="1"/>
  <c r="AJ2203" i="1"/>
  <c r="AJ2202" i="1"/>
  <c r="AJ2201" i="1"/>
  <c r="AJ2200" i="1"/>
  <c r="AJ2199" i="1"/>
  <c r="AJ2198" i="1"/>
  <c r="AJ2197" i="1"/>
  <c r="AJ2196" i="1"/>
  <c r="AJ2195" i="1"/>
  <c r="AJ2194" i="1"/>
  <c r="AJ2193" i="1"/>
  <c r="AJ2192" i="1"/>
  <c r="AJ2191" i="1"/>
  <c r="AJ2190" i="1"/>
  <c r="AJ2189" i="1"/>
  <c r="AJ2188" i="1"/>
  <c r="AJ2187" i="1"/>
  <c r="AJ2186" i="1"/>
  <c r="AJ2185" i="1"/>
  <c r="AJ2184" i="1"/>
  <c r="AJ2183" i="1"/>
  <c r="AJ2182" i="1"/>
  <c r="AJ2181" i="1"/>
  <c r="AJ2180" i="1"/>
  <c r="AJ2179" i="1"/>
  <c r="AJ2178" i="1"/>
  <c r="AJ2177" i="1"/>
  <c r="AJ2176" i="1"/>
  <c r="AJ2175" i="1"/>
  <c r="AJ2174" i="1"/>
  <c r="AJ2173" i="1"/>
  <c r="AJ2172" i="1"/>
  <c r="AJ2171" i="1"/>
  <c r="AJ2170" i="1"/>
  <c r="AJ2169" i="1"/>
  <c r="AJ2168" i="1"/>
  <c r="AJ2167" i="1"/>
  <c r="AJ2166" i="1"/>
  <c r="AJ2165" i="1"/>
  <c r="AJ2164" i="1"/>
  <c r="AJ2163" i="1"/>
  <c r="AJ2162" i="1"/>
  <c r="AJ2161" i="1"/>
  <c r="AJ2160" i="1"/>
  <c r="AJ2159" i="1"/>
  <c r="AJ2158" i="1"/>
  <c r="AJ2157" i="1"/>
  <c r="AJ2156" i="1"/>
  <c r="AJ2155" i="1"/>
  <c r="AJ2154" i="1"/>
  <c r="AJ2153" i="1"/>
  <c r="AJ2152" i="1"/>
  <c r="AJ2151" i="1"/>
  <c r="AJ2150" i="1"/>
  <c r="AJ2149" i="1"/>
  <c r="AJ2148" i="1"/>
  <c r="AJ2147" i="1"/>
  <c r="AJ2146" i="1"/>
  <c r="AJ2145" i="1"/>
  <c r="AJ2144" i="1"/>
  <c r="AJ2143" i="1"/>
  <c r="AJ2142" i="1"/>
  <c r="AJ2141" i="1"/>
  <c r="AJ2140" i="1"/>
  <c r="AJ2139" i="1"/>
  <c r="AJ2138" i="1"/>
  <c r="AJ2137" i="1"/>
  <c r="AJ2136" i="1"/>
  <c r="AJ2135" i="1"/>
  <c r="AJ2134" i="1"/>
  <c r="AJ2133" i="1"/>
  <c r="AJ2132" i="1"/>
  <c r="AJ2131" i="1"/>
  <c r="AJ2130" i="1"/>
  <c r="AJ2129" i="1"/>
  <c r="AJ2128" i="1"/>
  <c r="AJ2127" i="1"/>
  <c r="AJ2126" i="1"/>
  <c r="AJ2125" i="1"/>
  <c r="AJ2124" i="1"/>
  <c r="AJ2123" i="1"/>
  <c r="AJ2122" i="1"/>
  <c r="AJ2121" i="1"/>
  <c r="AJ2120" i="1"/>
  <c r="AJ2119" i="1"/>
  <c r="AJ2118" i="1"/>
  <c r="AJ2117" i="1"/>
  <c r="AJ2116" i="1"/>
  <c r="AJ2115" i="1"/>
  <c r="AJ2114" i="1"/>
  <c r="AJ2113" i="1"/>
  <c r="AJ2112" i="1"/>
  <c r="AJ2111" i="1"/>
  <c r="AJ2110" i="1"/>
  <c r="AJ2109" i="1"/>
  <c r="AJ2108" i="1"/>
  <c r="AJ2107" i="1"/>
  <c r="AJ2106" i="1"/>
  <c r="AJ2105" i="1"/>
  <c r="AJ2104" i="1"/>
  <c r="AJ2103" i="1"/>
  <c r="AJ2102" i="1"/>
  <c r="AJ2101" i="1"/>
  <c r="AJ2100" i="1"/>
  <c r="AJ2099" i="1"/>
  <c r="AJ2098" i="1"/>
  <c r="AJ2097" i="1"/>
  <c r="AJ2096" i="1"/>
  <c r="AJ2095" i="1"/>
  <c r="AJ2094" i="1"/>
  <c r="AJ2093" i="1"/>
  <c r="AJ2092" i="1"/>
  <c r="AJ2091" i="1"/>
  <c r="AJ2090" i="1"/>
  <c r="AJ2089" i="1"/>
  <c r="AJ2088" i="1"/>
  <c r="AJ2087" i="1"/>
  <c r="AJ2086" i="1"/>
  <c r="AJ2085" i="1"/>
  <c r="AJ2084" i="1"/>
  <c r="AJ2083" i="1"/>
  <c r="AJ2082" i="1"/>
  <c r="AJ2081" i="1"/>
  <c r="AJ2080" i="1"/>
  <c r="AJ2079" i="1"/>
  <c r="AJ2078" i="1"/>
  <c r="AJ2077" i="1"/>
  <c r="AJ2076" i="1"/>
  <c r="AJ2075" i="1"/>
  <c r="AJ2074" i="1"/>
  <c r="AJ2073" i="1"/>
  <c r="AJ2072" i="1"/>
  <c r="AJ2071" i="1"/>
  <c r="AJ2070" i="1"/>
  <c r="AJ2069" i="1"/>
  <c r="AJ2068" i="1"/>
  <c r="AJ2067" i="1"/>
  <c r="AJ2066" i="1"/>
  <c r="AJ2065" i="1"/>
  <c r="AJ2064" i="1"/>
  <c r="AJ2063" i="1"/>
  <c r="AJ2062" i="1"/>
  <c r="AJ2061" i="1"/>
  <c r="AJ2060" i="1"/>
  <c r="AJ2059" i="1"/>
  <c r="AJ2058" i="1"/>
  <c r="AJ2057" i="1"/>
  <c r="AJ2056" i="1"/>
  <c r="AJ2055" i="1"/>
  <c r="AJ2054" i="1"/>
  <c r="AJ2053" i="1"/>
  <c r="AJ2052" i="1"/>
  <c r="AJ2051" i="1"/>
  <c r="AJ2050" i="1"/>
  <c r="AJ2049" i="1"/>
  <c r="AJ2048" i="1"/>
  <c r="AJ2047" i="1"/>
  <c r="AJ2046" i="1"/>
  <c r="AJ2045" i="1"/>
  <c r="AJ2044" i="1"/>
  <c r="AJ2043" i="1"/>
  <c r="AJ2042" i="1"/>
  <c r="AJ2041" i="1"/>
  <c r="AJ2040" i="1"/>
  <c r="AJ2039" i="1"/>
  <c r="AJ2038" i="1"/>
  <c r="AJ2037" i="1"/>
  <c r="AJ2036" i="1"/>
  <c r="AJ2035" i="1"/>
  <c r="AJ2034" i="1"/>
  <c r="AJ2033" i="1"/>
  <c r="AJ2032" i="1"/>
  <c r="AJ2031" i="1"/>
  <c r="AJ2030" i="1"/>
  <c r="AJ2029" i="1"/>
  <c r="AJ2028" i="1"/>
  <c r="AJ2027" i="1"/>
  <c r="AJ2026" i="1"/>
  <c r="AJ2025" i="1"/>
  <c r="AJ2024" i="1"/>
  <c r="AJ2023" i="1"/>
  <c r="AJ2022" i="1"/>
  <c r="AJ2021" i="1"/>
  <c r="AJ2020" i="1"/>
  <c r="AJ2019" i="1"/>
  <c r="AJ2018" i="1"/>
  <c r="AJ2017" i="1"/>
  <c r="AJ2016" i="1"/>
  <c r="AJ2015" i="1"/>
  <c r="AJ2014" i="1"/>
  <c r="AJ2013" i="1"/>
  <c r="AJ2012" i="1"/>
  <c r="AJ2011" i="1"/>
  <c r="AJ2010" i="1"/>
  <c r="AJ2009" i="1"/>
  <c r="AJ2008" i="1"/>
  <c r="AJ2007" i="1"/>
  <c r="AJ2006" i="1"/>
  <c r="AJ2005" i="1"/>
  <c r="AJ2004" i="1"/>
  <c r="AJ2003" i="1"/>
  <c r="AJ2002" i="1"/>
  <c r="AJ2001" i="1"/>
  <c r="AJ2000" i="1"/>
  <c r="AJ1999" i="1"/>
  <c r="AJ1998" i="1"/>
  <c r="AJ1997" i="1"/>
  <c r="AJ1996" i="1"/>
  <c r="AJ1995" i="1"/>
  <c r="AJ1994" i="1"/>
  <c r="AJ1993" i="1"/>
  <c r="AJ1992" i="1"/>
  <c r="AJ1991" i="1"/>
  <c r="AJ1990" i="1"/>
  <c r="AJ1989" i="1"/>
  <c r="AJ1988" i="1"/>
  <c r="AJ1987" i="1"/>
  <c r="AJ1986" i="1"/>
  <c r="AJ1985" i="1"/>
  <c r="AJ1984" i="1"/>
  <c r="AJ1983" i="1"/>
  <c r="AJ1982" i="1"/>
  <c r="AJ1981" i="1"/>
  <c r="AJ1980" i="1"/>
  <c r="AJ1979" i="1"/>
  <c r="AJ1978" i="1"/>
  <c r="AJ1977" i="1"/>
  <c r="AJ1976" i="1"/>
  <c r="AJ1975" i="1"/>
  <c r="AJ1974" i="1"/>
  <c r="AJ1973" i="1"/>
  <c r="AJ1972" i="1"/>
  <c r="AJ1971" i="1"/>
  <c r="AJ1970" i="1"/>
  <c r="AJ1969" i="1"/>
  <c r="AJ1968" i="1"/>
  <c r="AJ1967" i="1"/>
  <c r="AJ1966" i="1"/>
  <c r="AJ1965" i="1"/>
  <c r="AJ1964" i="1"/>
  <c r="AJ1963" i="1"/>
  <c r="AJ1962" i="1"/>
  <c r="AJ1961" i="1"/>
  <c r="AJ1960" i="1"/>
  <c r="AJ1959" i="1"/>
  <c r="AJ1958" i="1"/>
  <c r="AJ1957" i="1"/>
  <c r="AJ1956" i="1"/>
  <c r="AJ1955" i="1"/>
  <c r="AJ1954" i="1"/>
  <c r="AJ1953" i="1"/>
  <c r="AJ1952" i="1"/>
  <c r="AJ1951" i="1"/>
  <c r="AJ1950" i="1"/>
  <c r="AJ1949" i="1"/>
  <c r="AJ1948" i="1"/>
  <c r="AJ1947" i="1"/>
  <c r="AJ1946" i="1"/>
  <c r="AJ1945" i="1"/>
  <c r="AJ1944" i="1"/>
  <c r="AJ1943" i="1"/>
  <c r="AJ1942" i="1"/>
  <c r="AJ1941" i="1"/>
  <c r="AJ1940" i="1"/>
  <c r="AJ1939" i="1"/>
  <c r="AJ1938" i="1"/>
  <c r="AJ1937" i="1"/>
  <c r="AJ1936" i="1"/>
  <c r="AJ1935" i="1"/>
  <c r="AJ1934" i="1"/>
  <c r="AJ1933" i="1"/>
  <c r="AJ1932" i="1"/>
  <c r="AJ1931" i="1"/>
  <c r="AJ1930" i="1"/>
  <c r="AJ1929" i="1"/>
  <c r="AJ1928" i="1"/>
  <c r="AJ1927" i="1"/>
  <c r="AJ1926" i="1"/>
  <c r="AJ1925" i="1"/>
  <c r="AJ1924" i="1"/>
  <c r="AJ1923" i="1"/>
  <c r="AJ1922" i="1"/>
  <c r="AJ1921" i="1"/>
  <c r="AJ1920" i="1"/>
  <c r="AJ1919" i="1"/>
  <c r="AJ1918" i="1"/>
  <c r="AJ1917" i="1"/>
  <c r="AJ1916" i="1"/>
  <c r="AJ1915" i="1"/>
  <c r="AJ1914" i="1"/>
  <c r="AJ1913" i="1"/>
  <c r="AJ1912" i="1"/>
  <c r="AJ1911" i="1"/>
  <c r="AJ1910" i="1"/>
  <c r="AJ1909" i="1"/>
  <c r="AJ1908" i="1"/>
  <c r="AJ1907" i="1"/>
  <c r="AJ1906" i="1"/>
  <c r="AJ1905" i="1"/>
  <c r="AJ1904" i="1"/>
  <c r="AJ1903" i="1"/>
  <c r="AJ1902" i="1"/>
  <c r="AJ1901" i="1"/>
  <c r="AJ1900" i="1"/>
  <c r="AJ1899" i="1"/>
  <c r="AJ1898" i="1"/>
  <c r="AJ1897" i="1"/>
  <c r="AJ1896" i="1"/>
  <c r="AJ1895" i="1"/>
  <c r="AJ1894" i="1"/>
  <c r="AJ1893" i="1"/>
  <c r="AJ1892" i="1"/>
  <c r="AJ1891" i="1"/>
  <c r="AJ1890" i="1"/>
  <c r="AJ1889" i="1"/>
  <c r="AJ1888" i="1"/>
  <c r="AJ1887" i="1"/>
  <c r="AJ1886" i="1"/>
  <c r="AJ1885" i="1"/>
  <c r="AJ1884" i="1"/>
  <c r="AJ1883" i="1"/>
  <c r="AJ1882" i="1"/>
  <c r="AJ1881" i="1"/>
  <c r="AJ1880" i="1"/>
  <c r="AJ1879" i="1"/>
  <c r="AJ1878" i="1"/>
  <c r="AJ1877" i="1"/>
  <c r="AJ1876" i="1"/>
  <c r="AJ1875" i="1"/>
  <c r="AJ1874" i="1"/>
  <c r="AJ1873" i="1"/>
  <c r="AJ1872" i="1"/>
  <c r="AJ1871" i="1"/>
  <c r="AJ1870" i="1"/>
  <c r="AJ1869" i="1"/>
  <c r="AJ1868" i="1"/>
  <c r="AJ1867" i="1"/>
  <c r="AJ1866" i="1"/>
  <c r="AJ1865" i="1"/>
  <c r="AJ1864" i="1"/>
  <c r="AJ1863" i="1"/>
  <c r="AJ1862" i="1"/>
  <c r="AJ1861" i="1"/>
  <c r="AJ1860" i="1"/>
  <c r="AJ1859" i="1"/>
  <c r="AJ1858" i="1"/>
  <c r="AJ1857" i="1"/>
  <c r="AJ1856" i="1"/>
  <c r="AJ1855" i="1"/>
  <c r="AJ1854" i="1"/>
  <c r="AJ1853" i="1"/>
  <c r="AJ1852" i="1"/>
  <c r="AJ1851" i="1"/>
  <c r="AJ1850" i="1"/>
  <c r="AJ1849" i="1"/>
  <c r="AJ1848" i="1"/>
  <c r="AJ1847" i="1"/>
  <c r="AJ1846" i="1"/>
  <c r="AJ1845" i="1"/>
  <c r="AJ1844" i="1"/>
  <c r="AJ1843" i="1"/>
  <c r="AJ1842" i="1"/>
  <c r="AJ1841" i="1"/>
  <c r="AJ1840" i="1"/>
  <c r="AJ1839" i="1"/>
  <c r="AJ1838" i="1"/>
  <c r="AJ1837" i="1"/>
  <c r="AJ1836" i="1"/>
  <c r="AJ1835" i="1"/>
  <c r="AJ1834" i="1"/>
  <c r="AJ1833" i="1"/>
  <c r="AJ1832" i="1"/>
  <c r="AJ1831" i="1"/>
  <c r="AJ1830" i="1"/>
  <c r="AJ1829" i="1"/>
  <c r="AJ1828" i="1"/>
  <c r="AJ1827" i="1"/>
  <c r="AJ1826" i="1"/>
  <c r="AJ1825" i="1"/>
  <c r="AJ1824" i="1"/>
  <c r="AJ1823" i="1"/>
  <c r="AJ1822" i="1"/>
  <c r="AJ1821" i="1"/>
  <c r="AJ1820" i="1"/>
  <c r="AJ1819" i="1"/>
  <c r="AJ1818" i="1"/>
  <c r="AJ1817" i="1"/>
  <c r="AJ1816" i="1"/>
  <c r="AJ1815" i="1"/>
  <c r="AJ1814" i="1"/>
  <c r="AJ1813" i="1"/>
  <c r="AJ1812" i="1"/>
  <c r="AJ1811" i="1"/>
  <c r="AJ1810" i="1"/>
  <c r="AJ1809" i="1"/>
  <c r="AJ1808" i="1"/>
  <c r="AJ1807" i="1"/>
  <c r="AJ1806" i="1"/>
  <c r="AJ1805" i="1"/>
  <c r="AJ1804" i="1"/>
  <c r="AJ1803" i="1"/>
  <c r="AJ1802" i="1"/>
  <c r="AJ1801" i="1"/>
  <c r="AJ1800" i="1"/>
  <c r="AJ1799" i="1"/>
  <c r="AJ1798" i="1"/>
  <c r="AJ1797" i="1"/>
  <c r="AJ1796" i="1"/>
  <c r="AJ1795" i="1"/>
  <c r="AJ1794" i="1"/>
  <c r="AJ1793" i="1"/>
  <c r="AJ1792" i="1"/>
  <c r="AJ1791" i="1"/>
  <c r="AJ1790" i="1"/>
  <c r="AJ1789" i="1"/>
  <c r="AJ1788" i="1"/>
  <c r="AJ1787" i="1"/>
  <c r="AJ1786" i="1"/>
  <c r="AJ1785" i="1"/>
  <c r="AJ1784" i="1"/>
  <c r="AJ1783" i="1"/>
  <c r="AJ1782" i="1"/>
  <c r="AJ1781" i="1"/>
  <c r="AJ1780" i="1"/>
  <c r="AJ1779" i="1"/>
  <c r="AJ1778" i="1"/>
  <c r="AJ1777" i="1"/>
  <c r="AJ1776" i="1"/>
  <c r="AJ1775" i="1"/>
  <c r="AJ1774" i="1"/>
  <c r="AJ1773" i="1"/>
  <c r="AJ1772" i="1"/>
  <c r="AJ1771" i="1"/>
  <c r="AJ1770" i="1"/>
  <c r="AJ1769" i="1"/>
  <c r="AJ1768" i="1"/>
  <c r="AJ1767" i="1"/>
  <c r="AJ1766" i="1"/>
  <c r="AJ1765" i="1"/>
  <c r="AJ1764" i="1"/>
  <c r="AJ1763" i="1"/>
  <c r="AJ1762" i="1"/>
  <c r="AJ1761" i="1"/>
  <c r="AJ1760" i="1"/>
  <c r="AJ1759" i="1"/>
  <c r="AJ1758" i="1"/>
  <c r="AJ1757" i="1"/>
  <c r="AJ1756" i="1"/>
  <c r="AJ1755" i="1"/>
  <c r="AJ1754" i="1"/>
  <c r="AJ1753" i="1"/>
  <c r="AJ1752" i="1"/>
  <c r="AJ1751" i="1"/>
  <c r="AJ1750" i="1"/>
  <c r="AJ1749" i="1"/>
  <c r="AJ1748" i="1"/>
  <c r="AJ1747" i="1"/>
  <c r="AJ1746" i="1"/>
  <c r="AJ1745" i="1"/>
  <c r="AJ1744" i="1"/>
  <c r="AJ1743" i="1"/>
  <c r="AJ1742" i="1"/>
  <c r="AJ1741" i="1"/>
  <c r="AJ1740" i="1"/>
  <c r="AJ1739" i="1"/>
  <c r="AJ1738" i="1"/>
  <c r="AJ1737" i="1"/>
  <c r="AJ1736" i="1"/>
  <c r="AJ1735" i="1"/>
  <c r="AJ1734" i="1"/>
  <c r="AJ1733" i="1"/>
  <c r="AJ1732" i="1"/>
  <c r="AJ1731" i="1"/>
  <c r="AJ1730" i="1"/>
  <c r="AJ1729" i="1"/>
  <c r="AJ1728" i="1"/>
  <c r="AJ1727" i="1"/>
  <c r="AJ1726" i="1"/>
  <c r="AJ1725" i="1"/>
  <c r="AJ1724" i="1"/>
  <c r="AJ1723" i="1"/>
  <c r="AJ1722" i="1"/>
  <c r="AJ1721" i="1"/>
  <c r="AJ1720" i="1"/>
  <c r="AJ1719" i="1"/>
  <c r="AJ1718" i="1"/>
  <c r="AJ1717" i="1"/>
  <c r="AJ1716" i="1"/>
  <c r="AJ1715" i="1"/>
  <c r="AJ1714" i="1"/>
  <c r="AJ1713" i="1"/>
  <c r="AJ1712" i="1"/>
  <c r="AJ1711" i="1"/>
  <c r="AJ1710" i="1"/>
  <c r="AJ1709" i="1"/>
  <c r="AJ1708" i="1"/>
  <c r="AJ1707" i="1"/>
  <c r="AJ1706" i="1"/>
  <c r="AJ1705" i="1"/>
  <c r="AJ1704" i="1"/>
  <c r="AJ1703" i="1"/>
  <c r="AJ1702" i="1"/>
  <c r="AJ1701" i="1"/>
  <c r="AJ1700" i="1"/>
  <c r="AJ1699" i="1"/>
  <c r="AJ1698" i="1"/>
  <c r="AJ1697" i="1"/>
  <c r="AJ1696" i="1"/>
  <c r="AJ1695" i="1"/>
  <c r="AJ1694" i="1"/>
  <c r="AJ1693" i="1"/>
  <c r="AJ1692" i="1"/>
  <c r="AJ1691" i="1"/>
  <c r="AJ1690" i="1"/>
  <c r="AJ1689" i="1"/>
  <c r="AJ1688" i="1"/>
  <c r="AJ1687" i="1"/>
  <c r="AJ1686" i="1"/>
  <c r="AJ1685" i="1"/>
  <c r="AJ1684" i="1"/>
  <c r="AJ1683" i="1"/>
  <c r="AJ1682" i="1"/>
  <c r="AJ1681" i="1"/>
  <c r="AJ1680" i="1"/>
  <c r="AJ1679" i="1"/>
  <c r="AJ1678" i="1"/>
  <c r="AJ1677" i="1"/>
  <c r="AJ1676" i="1"/>
  <c r="AJ1675" i="1"/>
  <c r="AJ1674" i="1"/>
  <c r="AJ1673" i="1"/>
  <c r="AJ1672" i="1"/>
  <c r="AJ1671" i="1"/>
  <c r="AJ1670" i="1"/>
  <c r="AJ1669" i="1"/>
  <c r="AJ1668" i="1"/>
  <c r="AJ1667" i="1"/>
  <c r="AJ1666" i="1"/>
  <c r="AJ1665" i="1"/>
  <c r="AJ1664" i="1"/>
  <c r="AJ1663" i="1"/>
  <c r="AJ1662" i="1"/>
  <c r="AJ1661" i="1"/>
  <c r="AJ1660" i="1"/>
  <c r="AJ1659" i="1"/>
  <c r="AJ1658" i="1"/>
  <c r="AJ1657" i="1"/>
  <c r="AJ1656" i="1"/>
  <c r="AJ1655" i="1"/>
  <c r="AJ1654" i="1"/>
  <c r="AJ1653" i="1"/>
  <c r="AJ1652" i="1"/>
  <c r="AJ1651" i="1"/>
  <c r="AJ1650" i="1"/>
  <c r="AJ1649" i="1"/>
  <c r="AJ1648" i="1"/>
  <c r="AJ1647" i="1"/>
  <c r="AJ1646" i="1"/>
  <c r="AJ1645" i="1"/>
  <c r="AJ1644" i="1"/>
  <c r="AJ1643" i="1"/>
  <c r="AJ1642" i="1"/>
  <c r="AJ1641" i="1"/>
  <c r="AJ1640" i="1"/>
  <c r="AJ1639" i="1"/>
  <c r="AJ1638" i="1"/>
  <c r="AJ1637" i="1"/>
  <c r="AJ1636" i="1"/>
  <c r="AJ1635" i="1"/>
  <c r="AJ1634" i="1"/>
  <c r="AJ1633" i="1"/>
  <c r="AJ1632" i="1"/>
  <c r="AJ1631" i="1"/>
  <c r="AJ1630" i="1"/>
  <c r="AJ1629" i="1"/>
  <c r="AJ1628" i="1"/>
  <c r="AJ1627" i="1"/>
  <c r="AJ1626" i="1"/>
  <c r="AJ1625" i="1"/>
  <c r="AJ1624" i="1"/>
  <c r="AJ1623" i="1"/>
  <c r="AJ1622" i="1"/>
  <c r="AJ1621" i="1"/>
  <c r="AJ1620" i="1"/>
  <c r="AJ1619" i="1"/>
  <c r="AJ1618" i="1"/>
  <c r="AJ1617" i="1"/>
  <c r="AJ1616" i="1"/>
  <c r="AJ1615" i="1"/>
  <c r="AJ1614" i="1"/>
  <c r="AJ1613" i="1"/>
  <c r="AJ1612" i="1"/>
  <c r="AJ1611" i="1"/>
  <c r="AJ1610" i="1"/>
  <c r="AJ1609" i="1"/>
  <c r="AJ1608" i="1"/>
  <c r="AJ1607" i="1"/>
  <c r="AJ1606" i="1"/>
  <c r="AJ1605" i="1"/>
  <c r="AJ1604" i="1"/>
  <c r="AJ1603" i="1"/>
  <c r="AJ1602" i="1"/>
  <c r="AJ1601" i="1"/>
  <c r="AJ1600" i="1"/>
  <c r="AJ1599" i="1"/>
  <c r="AJ1598" i="1"/>
  <c r="AJ1597" i="1"/>
  <c r="AJ1596" i="1"/>
  <c r="AJ1595" i="1"/>
  <c r="AJ1594" i="1"/>
  <c r="AJ1593" i="1"/>
  <c r="AJ1592" i="1"/>
  <c r="AJ1591" i="1"/>
  <c r="AJ1590" i="1"/>
  <c r="AJ1589" i="1"/>
  <c r="AJ1588" i="1"/>
  <c r="AJ1587" i="1"/>
  <c r="AJ1586" i="1"/>
  <c r="AJ1585" i="1"/>
  <c r="AJ1584" i="1"/>
  <c r="AJ1583" i="1"/>
  <c r="AJ1582" i="1"/>
  <c r="AJ1581" i="1"/>
  <c r="AJ1580" i="1"/>
  <c r="AJ1579" i="1"/>
  <c r="AJ1578" i="1"/>
  <c r="AJ1577" i="1"/>
  <c r="AJ1576" i="1"/>
  <c r="AJ1575" i="1"/>
  <c r="AJ1574" i="1"/>
  <c r="AJ1573" i="1"/>
  <c r="AJ1572" i="1"/>
  <c r="AJ1571" i="1"/>
  <c r="AJ1570" i="1"/>
  <c r="AJ1569" i="1"/>
  <c r="AJ1568" i="1"/>
  <c r="AJ1567" i="1"/>
  <c r="AJ1566" i="1"/>
  <c r="AJ1565" i="1"/>
  <c r="AJ1564" i="1"/>
  <c r="AJ1563" i="1"/>
  <c r="AJ1562" i="1"/>
  <c r="AJ1561" i="1"/>
  <c r="AJ1560" i="1"/>
  <c r="AJ1559" i="1"/>
  <c r="AJ1558" i="1"/>
  <c r="AJ1557" i="1"/>
  <c r="AJ1556" i="1"/>
  <c r="AJ1555" i="1"/>
  <c r="AJ1554" i="1"/>
  <c r="AJ1553" i="1"/>
  <c r="AJ1552" i="1"/>
  <c r="AJ1551" i="1"/>
  <c r="AJ1550" i="1"/>
  <c r="AJ1549" i="1"/>
  <c r="AJ1548" i="1"/>
  <c r="AJ1547" i="1"/>
  <c r="AJ1546" i="1"/>
  <c r="AJ1545" i="1"/>
  <c r="AJ1544" i="1"/>
  <c r="AJ1543" i="1"/>
  <c r="AJ1542" i="1"/>
  <c r="AJ1541" i="1"/>
  <c r="AJ1540" i="1"/>
  <c r="AJ1539" i="1"/>
  <c r="AJ1538" i="1"/>
  <c r="AJ1537" i="1"/>
  <c r="AJ1536" i="1"/>
  <c r="AJ1535" i="1"/>
  <c r="AJ1534" i="1"/>
  <c r="AJ1533" i="1"/>
  <c r="AJ1532" i="1"/>
  <c r="AJ1531" i="1"/>
  <c r="AJ1530" i="1"/>
  <c r="AJ1529" i="1"/>
  <c r="AJ1528" i="1"/>
  <c r="AJ1527" i="1"/>
  <c r="AJ1526" i="1"/>
  <c r="AJ1525" i="1"/>
  <c r="AJ1524" i="1"/>
  <c r="AJ1523" i="1"/>
  <c r="AJ1522" i="1"/>
  <c r="AJ1521" i="1"/>
  <c r="AJ1520" i="1"/>
  <c r="AJ1519" i="1"/>
  <c r="AJ1518" i="1"/>
  <c r="AJ1517" i="1"/>
  <c r="AJ1516" i="1"/>
  <c r="AJ1515" i="1"/>
  <c r="AJ1514" i="1"/>
  <c r="AJ1513" i="1"/>
  <c r="AJ1512" i="1"/>
  <c r="AJ1511" i="1"/>
  <c r="AJ1510" i="1"/>
  <c r="AJ1509" i="1"/>
  <c r="AJ1508" i="1"/>
  <c r="AJ1507" i="1"/>
  <c r="AJ1506" i="1"/>
  <c r="AJ1505" i="1"/>
  <c r="AJ1504" i="1"/>
  <c r="AJ1503" i="1"/>
  <c r="AJ1502" i="1"/>
  <c r="AJ1501" i="1"/>
  <c r="AJ1500" i="1"/>
  <c r="AJ1499" i="1"/>
  <c r="AJ1498" i="1"/>
  <c r="AJ1497" i="1"/>
  <c r="AJ1496" i="1"/>
  <c r="AJ1495" i="1"/>
  <c r="AJ1494" i="1"/>
  <c r="AJ1493" i="1"/>
  <c r="AJ1492" i="1"/>
  <c r="AJ1491" i="1"/>
  <c r="AJ1490" i="1"/>
  <c r="AJ1489" i="1"/>
  <c r="AJ1488" i="1"/>
  <c r="AJ1487" i="1"/>
  <c r="AJ1486" i="1"/>
  <c r="AJ1485" i="1"/>
  <c r="AJ1484" i="1"/>
  <c r="AJ1483" i="1"/>
  <c r="AJ1482" i="1"/>
  <c r="AJ1481" i="1"/>
  <c r="AJ1480" i="1"/>
  <c r="AJ1479" i="1"/>
  <c r="AJ1478" i="1"/>
  <c r="AJ1477" i="1"/>
  <c r="AJ1476" i="1"/>
  <c r="AJ1475" i="1"/>
  <c r="AJ1474" i="1"/>
  <c r="AJ1473" i="1"/>
  <c r="AJ1472" i="1"/>
  <c r="AJ1471" i="1"/>
  <c r="AJ1470" i="1"/>
  <c r="AJ1469" i="1"/>
  <c r="AJ1468" i="1"/>
  <c r="AJ1467" i="1"/>
  <c r="AJ1466" i="1"/>
  <c r="AJ1465" i="1"/>
  <c r="AJ1464" i="1"/>
  <c r="AJ1463" i="1"/>
  <c r="AJ1462" i="1"/>
  <c r="AJ1461" i="1"/>
  <c r="AJ1460" i="1"/>
  <c r="AJ1459" i="1"/>
  <c r="AJ1458" i="1"/>
  <c r="AJ1457" i="1"/>
  <c r="AJ1456" i="1"/>
  <c r="AJ1455" i="1"/>
  <c r="AJ1454" i="1"/>
  <c r="AJ1453" i="1"/>
  <c r="AJ1452" i="1"/>
  <c r="AJ1451" i="1"/>
  <c r="AJ1450" i="1"/>
  <c r="AJ1449" i="1"/>
  <c r="AJ1448" i="1"/>
  <c r="AJ1447" i="1"/>
  <c r="AJ1446" i="1"/>
  <c r="AJ1445" i="1"/>
  <c r="AJ1444" i="1"/>
  <c r="AJ1443" i="1"/>
  <c r="AJ1442" i="1"/>
  <c r="AJ1441" i="1"/>
  <c r="AJ1440" i="1"/>
  <c r="AJ1439" i="1"/>
  <c r="AJ1438" i="1"/>
  <c r="AJ1437" i="1"/>
  <c r="AJ1436" i="1"/>
  <c r="AJ1435" i="1"/>
  <c r="AJ1434" i="1"/>
  <c r="AJ1433" i="1"/>
  <c r="AJ1432" i="1"/>
  <c r="AJ1431" i="1"/>
  <c r="AJ1430" i="1"/>
  <c r="AJ1429" i="1"/>
  <c r="AJ1428" i="1"/>
  <c r="AJ1427" i="1"/>
  <c r="AJ1426" i="1"/>
  <c r="AJ1425" i="1"/>
  <c r="AJ1424" i="1"/>
  <c r="AJ1423" i="1"/>
  <c r="AJ1422" i="1"/>
  <c r="AJ1421" i="1"/>
  <c r="AJ1420" i="1"/>
  <c r="AJ1419" i="1"/>
  <c r="AJ1418" i="1"/>
  <c r="AJ1417" i="1"/>
  <c r="AJ1416" i="1"/>
  <c r="AJ1415" i="1"/>
  <c r="AJ1414" i="1"/>
  <c r="AJ1413" i="1"/>
  <c r="AJ1412" i="1"/>
  <c r="AJ1411" i="1"/>
  <c r="AJ1410" i="1"/>
  <c r="AJ1409" i="1"/>
  <c r="AJ1408" i="1"/>
  <c r="AJ1407" i="1"/>
  <c r="AJ1406" i="1"/>
  <c r="AJ1405" i="1"/>
  <c r="AJ1404" i="1"/>
  <c r="AJ1403" i="1"/>
  <c r="AJ1402" i="1"/>
  <c r="AJ1401" i="1"/>
  <c r="AJ1400" i="1"/>
  <c r="AJ1399" i="1"/>
  <c r="AJ1398" i="1"/>
  <c r="AJ1397" i="1"/>
  <c r="AJ1396" i="1"/>
  <c r="AJ1395" i="1"/>
  <c r="AJ1394" i="1"/>
  <c r="AJ1393" i="1"/>
  <c r="AJ1392" i="1"/>
  <c r="AJ1391" i="1"/>
  <c r="AJ1390" i="1"/>
  <c r="AJ1389" i="1"/>
  <c r="AJ1388" i="1"/>
  <c r="AJ1387" i="1"/>
  <c r="AJ1386" i="1"/>
  <c r="AJ1385" i="1"/>
  <c r="AJ1384" i="1"/>
  <c r="AJ1383" i="1"/>
  <c r="AJ1382" i="1"/>
  <c r="AJ1381" i="1"/>
  <c r="AJ1380" i="1"/>
  <c r="AJ1379" i="1"/>
  <c r="AJ1378" i="1"/>
  <c r="AJ1377" i="1"/>
  <c r="AJ1376" i="1"/>
  <c r="AJ1375" i="1"/>
  <c r="AJ1374" i="1"/>
  <c r="AJ1373" i="1"/>
  <c r="AJ1372" i="1"/>
  <c r="AJ1371" i="1"/>
  <c r="AJ1370" i="1"/>
  <c r="AJ1369" i="1"/>
  <c r="AJ1368" i="1"/>
  <c r="AJ1367" i="1"/>
  <c r="AJ1366" i="1"/>
  <c r="AJ1365" i="1"/>
  <c r="AJ1364" i="1"/>
  <c r="AJ1363" i="1"/>
  <c r="AJ1362" i="1"/>
  <c r="AJ1361" i="1"/>
  <c r="AJ1360" i="1"/>
  <c r="AJ1359" i="1"/>
  <c r="AJ1358" i="1"/>
  <c r="AJ1357" i="1"/>
  <c r="AJ1356" i="1"/>
  <c r="AJ1355" i="1"/>
  <c r="AJ1354" i="1"/>
  <c r="AJ1353" i="1"/>
  <c r="AJ1352" i="1"/>
  <c r="AJ1351" i="1"/>
  <c r="AJ1350" i="1"/>
  <c r="AJ1349" i="1"/>
  <c r="AJ1348" i="1"/>
  <c r="AJ1347" i="1"/>
  <c r="AJ1346" i="1"/>
  <c r="AJ1345" i="1"/>
  <c r="AJ1344" i="1"/>
  <c r="AJ1343" i="1"/>
  <c r="AJ1342" i="1"/>
  <c r="AJ1341" i="1"/>
  <c r="AJ1340" i="1"/>
  <c r="AJ1339" i="1"/>
  <c r="AJ1338" i="1"/>
  <c r="AJ1337" i="1"/>
  <c r="AJ1336" i="1"/>
  <c r="AJ1335" i="1"/>
  <c r="AJ1334" i="1"/>
  <c r="AJ1333" i="1"/>
  <c r="AJ1332" i="1"/>
  <c r="AJ1331" i="1"/>
  <c r="AJ1330" i="1"/>
  <c r="AJ1329" i="1"/>
  <c r="AJ1328" i="1"/>
  <c r="AJ1327" i="1"/>
  <c r="AJ1326" i="1"/>
  <c r="AJ1325" i="1"/>
  <c r="AJ1324" i="1"/>
  <c r="AJ1323" i="1"/>
  <c r="AJ1322" i="1"/>
  <c r="AJ1321" i="1"/>
  <c r="AJ1320" i="1"/>
  <c r="AJ1319" i="1"/>
  <c r="AJ1318" i="1"/>
  <c r="AJ1317" i="1"/>
  <c r="AJ1316" i="1"/>
  <c r="AJ1315" i="1"/>
  <c r="AJ1314" i="1"/>
  <c r="AJ1313" i="1"/>
  <c r="AJ1312" i="1"/>
  <c r="AJ1311" i="1"/>
  <c r="AJ1310" i="1"/>
  <c r="AJ1309" i="1"/>
  <c r="AJ1308" i="1"/>
  <c r="AJ1307" i="1"/>
  <c r="AJ1306" i="1"/>
  <c r="AJ1305" i="1"/>
  <c r="AJ1304" i="1"/>
  <c r="AJ1303" i="1"/>
  <c r="AJ1302" i="1"/>
  <c r="AJ1301" i="1"/>
  <c r="AJ1300" i="1"/>
  <c r="AJ1299" i="1"/>
  <c r="AJ1298" i="1"/>
  <c r="AJ1297" i="1"/>
  <c r="AJ1296" i="1"/>
  <c r="AJ1295" i="1"/>
  <c r="AJ1294" i="1"/>
  <c r="AJ1293" i="1"/>
  <c r="AJ1292" i="1"/>
  <c r="AJ1291" i="1"/>
  <c r="AJ1290" i="1"/>
  <c r="AJ1289" i="1"/>
  <c r="AJ1288" i="1"/>
  <c r="AJ1287" i="1"/>
  <c r="AJ1286" i="1"/>
  <c r="AJ1285" i="1"/>
  <c r="AJ1284" i="1"/>
  <c r="AJ1283" i="1"/>
  <c r="AJ1282" i="1"/>
  <c r="AJ1281" i="1"/>
  <c r="AJ1280" i="1"/>
  <c r="AJ1279" i="1"/>
  <c r="AJ1278" i="1"/>
  <c r="AJ1277" i="1"/>
  <c r="AJ1276" i="1"/>
  <c r="AJ1275" i="1"/>
  <c r="AJ1274" i="1"/>
  <c r="AJ1273" i="1"/>
  <c r="AJ1272" i="1"/>
  <c r="AJ1271" i="1"/>
  <c r="AJ1270" i="1"/>
  <c r="AJ1269" i="1"/>
  <c r="AJ1268" i="1"/>
  <c r="AJ1267" i="1"/>
  <c r="AJ1266" i="1"/>
  <c r="AJ1265" i="1"/>
  <c r="AJ1264" i="1"/>
  <c r="AJ1263" i="1"/>
  <c r="AJ1262" i="1"/>
  <c r="AJ1261" i="1"/>
  <c r="AJ1260" i="1"/>
  <c r="AJ1259" i="1"/>
  <c r="AJ1258" i="1"/>
  <c r="AJ1257" i="1"/>
  <c r="AJ1256" i="1"/>
  <c r="AJ1255" i="1"/>
  <c r="AJ1254" i="1"/>
  <c r="AJ1253" i="1"/>
  <c r="AJ1252" i="1"/>
  <c r="AJ1251" i="1"/>
  <c r="AJ1250" i="1"/>
  <c r="AJ1249" i="1"/>
  <c r="AJ1248" i="1"/>
  <c r="AJ1247" i="1"/>
  <c r="AJ1246" i="1"/>
  <c r="AJ1245" i="1"/>
  <c r="AJ1244" i="1"/>
  <c r="AJ1243" i="1"/>
  <c r="AJ1242" i="1"/>
  <c r="AJ1241" i="1"/>
  <c r="AJ1240" i="1"/>
  <c r="AJ1239" i="1"/>
  <c r="AJ1238" i="1"/>
  <c r="AJ1237" i="1"/>
  <c r="AJ1236" i="1"/>
  <c r="AJ1235" i="1"/>
  <c r="AJ1234" i="1"/>
  <c r="AJ1233" i="1"/>
  <c r="AJ1232" i="1"/>
  <c r="AJ1231" i="1"/>
  <c r="AJ1230" i="1"/>
  <c r="AJ1229" i="1"/>
  <c r="AJ1228" i="1"/>
  <c r="AJ1227" i="1"/>
  <c r="AJ1226" i="1"/>
  <c r="AJ1225" i="1"/>
  <c r="AJ1224" i="1"/>
  <c r="AJ1223" i="1"/>
  <c r="AJ1222" i="1"/>
  <c r="AJ1221" i="1"/>
  <c r="AJ1220" i="1"/>
  <c r="AJ1219" i="1"/>
  <c r="AJ1218" i="1"/>
  <c r="AJ1217" i="1"/>
  <c r="AJ1216" i="1"/>
  <c r="AJ1215" i="1"/>
  <c r="AJ1214" i="1"/>
  <c r="AJ1213" i="1"/>
  <c r="AJ1212" i="1"/>
  <c r="AJ1211" i="1"/>
  <c r="AJ1210" i="1"/>
  <c r="AJ1209" i="1"/>
  <c r="AJ1208" i="1"/>
  <c r="AJ1207" i="1"/>
  <c r="AJ1206" i="1"/>
  <c r="AJ1205" i="1"/>
  <c r="AJ1204" i="1"/>
  <c r="AJ1203" i="1"/>
  <c r="AJ1202" i="1"/>
  <c r="AJ1201" i="1"/>
  <c r="AJ1200" i="1"/>
  <c r="AJ1199" i="1"/>
  <c r="AJ1198" i="1"/>
  <c r="AJ1197" i="1"/>
  <c r="AJ1196" i="1"/>
  <c r="AJ1195" i="1"/>
  <c r="AJ1194" i="1"/>
  <c r="AJ1193" i="1"/>
  <c r="AJ1192" i="1"/>
  <c r="AJ1191" i="1"/>
  <c r="AJ1190" i="1"/>
  <c r="AJ1189" i="1"/>
  <c r="AJ1188" i="1"/>
  <c r="AJ1187" i="1"/>
  <c r="AJ1186" i="1"/>
  <c r="AJ1185" i="1"/>
  <c r="AJ1184" i="1"/>
  <c r="AJ1183" i="1"/>
  <c r="AJ1182" i="1"/>
  <c r="AJ1181" i="1"/>
  <c r="AJ1180" i="1"/>
  <c r="AJ1179" i="1"/>
  <c r="AJ1178" i="1"/>
  <c r="AJ1177" i="1"/>
  <c r="AJ1176" i="1"/>
  <c r="AJ1175" i="1"/>
  <c r="AJ1174" i="1"/>
  <c r="AJ1173" i="1"/>
  <c r="AJ1172" i="1"/>
  <c r="AJ1171" i="1"/>
  <c r="AJ1170" i="1"/>
  <c r="AJ1169" i="1"/>
  <c r="AJ1168" i="1"/>
  <c r="AJ1167" i="1"/>
  <c r="AJ1166" i="1"/>
  <c r="AJ1165" i="1"/>
  <c r="AJ1164" i="1"/>
  <c r="AJ1163" i="1"/>
  <c r="AJ1162" i="1"/>
  <c r="AJ1161" i="1"/>
  <c r="AJ1160" i="1"/>
  <c r="AJ1159" i="1"/>
  <c r="AJ1158" i="1"/>
  <c r="AJ1157" i="1"/>
  <c r="AJ1156" i="1"/>
  <c r="AJ1155" i="1"/>
  <c r="AJ1154" i="1"/>
  <c r="AJ1153" i="1"/>
  <c r="AJ1152" i="1"/>
  <c r="AJ1151" i="1"/>
  <c r="AJ1150" i="1"/>
  <c r="AJ1149" i="1"/>
  <c r="AJ1148" i="1"/>
  <c r="AJ1147" i="1"/>
  <c r="AJ1146" i="1"/>
  <c r="AJ1145" i="1"/>
  <c r="AJ1144" i="1"/>
  <c r="AJ1143" i="1"/>
  <c r="AJ1142" i="1"/>
  <c r="AJ1141" i="1"/>
  <c r="AJ1140" i="1"/>
  <c r="AJ1139" i="1"/>
  <c r="AJ1138" i="1"/>
  <c r="AJ1137" i="1"/>
  <c r="AJ1136" i="1"/>
  <c r="AJ1135" i="1"/>
  <c r="AJ1134" i="1"/>
  <c r="AJ1133" i="1"/>
  <c r="AJ1132" i="1"/>
  <c r="AJ1131" i="1"/>
  <c r="AJ1130" i="1"/>
  <c r="AJ1129" i="1"/>
  <c r="AJ1128" i="1"/>
  <c r="AJ1127" i="1"/>
  <c r="AJ1126" i="1"/>
  <c r="AJ1125" i="1"/>
  <c r="AJ1124" i="1"/>
  <c r="AJ1123" i="1"/>
  <c r="AJ1122" i="1"/>
  <c r="AJ1121" i="1"/>
  <c r="AJ1120" i="1"/>
  <c r="AJ1119" i="1"/>
  <c r="AJ1118" i="1"/>
  <c r="AJ1117" i="1"/>
  <c r="AJ1116" i="1"/>
  <c r="AJ1115" i="1"/>
  <c r="AJ1114" i="1"/>
  <c r="AJ1113" i="1"/>
  <c r="AJ1112" i="1"/>
  <c r="AJ1111" i="1"/>
  <c r="AJ1110" i="1"/>
  <c r="AJ1109" i="1"/>
  <c r="AJ1108" i="1"/>
  <c r="AJ1107" i="1"/>
  <c r="AJ1106" i="1"/>
  <c r="AJ1105" i="1"/>
  <c r="AJ1104" i="1"/>
  <c r="AJ1103" i="1"/>
  <c r="AJ1102" i="1"/>
  <c r="AJ1101" i="1"/>
  <c r="AJ1100" i="1"/>
  <c r="AJ1099" i="1"/>
  <c r="AJ1098" i="1"/>
  <c r="AJ1097" i="1"/>
  <c r="AJ1096" i="1"/>
  <c r="AJ1095" i="1"/>
  <c r="AJ1094" i="1"/>
  <c r="AJ1093" i="1"/>
  <c r="AJ1092" i="1"/>
  <c r="AJ1091" i="1"/>
  <c r="AJ1090" i="1"/>
  <c r="AJ1089" i="1"/>
  <c r="AJ1088" i="1"/>
  <c r="AJ1087" i="1"/>
  <c r="AJ1086" i="1"/>
  <c r="AJ1085" i="1"/>
  <c r="AJ1084" i="1"/>
  <c r="AJ1083" i="1"/>
  <c r="AJ1082" i="1"/>
  <c r="AJ1081" i="1"/>
  <c r="AJ1080" i="1"/>
  <c r="AJ1079" i="1"/>
  <c r="AJ1078" i="1"/>
  <c r="AJ1077" i="1"/>
  <c r="AJ1076" i="1"/>
  <c r="AJ1075" i="1"/>
  <c r="AJ1074" i="1"/>
  <c r="AJ1073" i="1"/>
  <c r="AJ1072" i="1"/>
  <c r="AJ1071" i="1"/>
  <c r="AJ1070" i="1"/>
  <c r="AJ1069" i="1"/>
  <c r="AJ1068" i="1"/>
  <c r="AJ1067" i="1"/>
  <c r="AJ1066" i="1"/>
  <c r="AJ1065" i="1"/>
  <c r="AJ1064" i="1"/>
  <c r="AJ1063" i="1"/>
  <c r="AJ1062" i="1"/>
  <c r="AJ1061" i="1"/>
  <c r="AJ1060" i="1"/>
  <c r="AJ1059" i="1"/>
  <c r="AJ1058" i="1"/>
  <c r="AJ1057" i="1"/>
  <c r="AJ1056" i="1"/>
  <c r="AJ1055" i="1"/>
  <c r="AJ1054" i="1"/>
  <c r="AJ1053" i="1"/>
  <c r="AJ1052" i="1"/>
  <c r="AJ1051" i="1"/>
  <c r="AJ1050" i="1"/>
  <c r="AJ1049" i="1"/>
  <c r="AJ1048" i="1"/>
  <c r="AJ1047" i="1"/>
  <c r="AJ1046" i="1"/>
  <c r="AJ1045" i="1"/>
  <c r="AJ1044" i="1"/>
  <c r="AJ1043" i="1"/>
  <c r="AJ1042" i="1"/>
  <c r="AJ1041" i="1"/>
  <c r="AJ1040" i="1"/>
  <c r="AJ1039" i="1"/>
  <c r="AJ1038" i="1"/>
  <c r="AJ1037" i="1"/>
  <c r="AJ1036" i="1"/>
  <c r="AJ1035" i="1"/>
  <c r="AJ1034" i="1"/>
  <c r="AJ1033" i="1"/>
  <c r="AJ1032" i="1"/>
  <c r="AJ1031" i="1"/>
  <c r="AJ1030" i="1"/>
  <c r="AJ1029" i="1"/>
  <c r="AJ1028" i="1"/>
  <c r="AJ1027" i="1"/>
  <c r="AJ1026" i="1"/>
  <c r="AJ1025" i="1"/>
  <c r="AJ1024" i="1"/>
  <c r="AJ1023" i="1"/>
  <c r="AJ1022" i="1"/>
  <c r="AJ1021" i="1"/>
  <c r="AJ1020" i="1"/>
  <c r="AJ1019" i="1"/>
  <c r="AJ1018" i="1"/>
  <c r="AJ1017" i="1"/>
  <c r="AJ1016" i="1"/>
  <c r="AJ1015" i="1"/>
  <c r="AJ1014" i="1"/>
  <c r="AJ1013" i="1"/>
  <c r="AJ1012" i="1"/>
  <c r="AJ1011" i="1"/>
  <c r="AJ1010" i="1"/>
  <c r="AJ1009" i="1"/>
  <c r="AJ1008" i="1"/>
  <c r="AJ1007" i="1"/>
  <c r="AJ1006" i="1"/>
  <c r="AJ1005" i="1"/>
  <c r="AJ1004" i="1"/>
  <c r="AJ1003" i="1"/>
  <c r="AJ1002" i="1"/>
  <c r="AJ1001" i="1"/>
  <c r="AJ1000" i="1"/>
  <c r="AJ999" i="1"/>
  <c r="AJ998" i="1"/>
  <c r="AJ997" i="1"/>
  <c r="AJ996" i="1"/>
  <c r="AJ995" i="1"/>
  <c r="AJ994" i="1"/>
  <c r="AJ993" i="1"/>
  <c r="AJ992" i="1"/>
  <c r="AJ991" i="1"/>
  <c r="AJ990" i="1"/>
  <c r="AJ989" i="1"/>
  <c r="AJ988" i="1"/>
  <c r="AJ987" i="1"/>
  <c r="AJ986" i="1"/>
  <c r="AJ985" i="1"/>
  <c r="AJ984" i="1"/>
  <c r="AJ983" i="1"/>
  <c r="AJ982" i="1"/>
  <c r="AJ981" i="1"/>
  <c r="AJ980" i="1"/>
  <c r="AJ979" i="1"/>
  <c r="AJ978" i="1"/>
  <c r="AJ977" i="1"/>
  <c r="AJ976" i="1"/>
  <c r="AJ975" i="1"/>
  <c r="AJ974" i="1"/>
  <c r="AJ973" i="1"/>
  <c r="AJ972" i="1"/>
  <c r="AJ971" i="1"/>
  <c r="AJ970" i="1"/>
  <c r="AJ969" i="1"/>
  <c r="AJ968" i="1"/>
  <c r="AJ967" i="1"/>
  <c r="AJ966" i="1"/>
  <c r="AJ965" i="1"/>
  <c r="AJ964" i="1"/>
  <c r="AJ963" i="1"/>
  <c r="AJ962" i="1"/>
  <c r="AJ961" i="1"/>
  <c r="AJ960" i="1"/>
  <c r="AJ959" i="1"/>
  <c r="AJ958" i="1"/>
  <c r="AJ957" i="1"/>
  <c r="AJ956" i="1"/>
  <c r="AJ955" i="1"/>
  <c r="AJ954" i="1"/>
  <c r="AJ953" i="1"/>
  <c r="AJ952" i="1"/>
  <c r="AJ951" i="1"/>
  <c r="AJ950" i="1"/>
  <c r="AJ949" i="1"/>
  <c r="AJ948" i="1"/>
  <c r="AJ947" i="1"/>
  <c r="AJ946" i="1"/>
  <c r="AJ945" i="1"/>
  <c r="AJ944" i="1"/>
  <c r="AJ943" i="1"/>
  <c r="AJ942" i="1"/>
  <c r="AJ941" i="1"/>
  <c r="AJ940" i="1"/>
  <c r="AJ939" i="1"/>
  <c r="AJ938" i="1"/>
  <c r="AJ937" i="1"/>
  <c r="AJ936" i="1"/>
  <c r="AJ935" i="1"/>
  <c r="AJ934" i="1"/>
  <c r="AJ933" i="1"/>
  <c r="AJ932" i="1"/>
  <c r="AJ931" i="1"/>
  <c r="AJ930" i="1"/>
  <c r="AJ929" i="1"/>
  <c r="AJ928" i="1"/>
  <c r="AJ927" i="1"/>
  <c r="AJ926" i="1"/>
  <c r="AJ925" i="1"/>
  <c r="AJ924" i="1"/>
  <c r="AJ923" i="1"/>
  <c r="AJ922" i="1"/>
  <c r="AJ921" i="1"/>
  <c r="AJ920" i="1"/>
  <c r="AJ919" i="1"/>
  <c r="AJ918" i="1"/>
  <c r="AJ917" i="1"/>
  <c r="AJ916" i="1"/>
  <c r="AJ915" i="1"/>
  <c r="AJ914" i="1"/>
  <c r="AJ913" i="1"/>
  <c r="AJ912" i="1"/>
  <c r="AJ911" i="1"/>
  <c r="AJ910" i="1"/>
  <c r="AJ909" i="1"/>
  <c r="AJ908" i="1"/>
  <c r="AJ907" i="1"/>
  <c r="AJ906" i="1"/>
  <c r="AJ905" i="1"/>
  <c r="AJ904" i="1"/>
  <c r="AJ903" i="1"/>
  <c r="AJ902" i="1"/>
  <c r="AJ901" i="1"/>
  <c r="AJ900" i="1"/>
  <c r="AJ899" i="1"/>
  <c r="AJ898" i="1"/>
  <c r="AJ897" i="1"/>
  <c r="AJ896" i="1"/>
  <c r="AJ895" i="1"/>
  <c r="AJ894" i="1"/>
  <c r="AJ893" i="1"/>
  <c r="AJ892" i="1"/>
  <c r="AJ891" i="1"/>
  <c r="AJ890" i="1"/>
  <c r="AJ889" i="1"/>
  <c r="AJ888" i="1"/>
  <c r="AJ887" i="1"/>
  <c r="AJ886" i="1"/>
  <c r="AJ885" i="1"/>
  <c r="AJ884" i="1"/>
  <c r="AJ883" i="1"/>
  <c r="AJ882" i="1"/>
  <c r="AJ881" i="1"/>
  <c r="AJ880" i="1"/>
  <c r="AJ879" i="1"/>
  <c r="AJ878" i="1"/>
  <c r="AJ877" i="1"/>
  <c r="AJ876" i="1"/>
  <c r="AJ875" i="1"/>
  <c r="AJ874" i="1"/>
  <c r="AJ873" i="1"/>
  <c r="AJ872" i="1"/>
  <c r="AJ871" i="1"/>
  <c r="AJ870" i="1"/>
  <c r="AJ869" i="1"/>
  <c r="AJ868" i="1"/>
  <c r="AJ867" i="1"/>
  <c r="AJ866" i="1"/>
  <c r="AJ865" i="1"/>
  <c r="AJ864" i="1"/>
  <c r="AJ863" i="1"/>
  <c r="AJ862" i="1"/>
  <c r="AJ861" i="1"/>
  <c r="AJ860" i="1"/>
  <c r="AJ859" i="1"/>
  <c r="AJ858" i="1"/>
  <c r="AJ857" i="1"/>
  <c r="AJ856" i="1"/>
  <c r="AJ855" i="1"/>
  <c r="AJ854" i="1"/>
  <c r="AJ853" i="1"/>
  <c r="AJ852" i="1"/>
  <c r="AJ851" i="1"/>
  <c r="AJ850" i="1"/>
  <c r="AJ849" i="1"/>
  <c r="AJ848" i="1"/>
  <c r="AJ847" i="1"/>
  <c r="AJ846" i="1"/>
  <c r="AJ845" i="1"/>
  <c r="AJ844" i="1"/>
  <c r="AJ843" i="1"/>
  <c r="AJ842" i="1"/>
  <c r="AJ841" i="1"/>
  <c r="AJ840" i="1"/>
  <c r="AJ839" i="1"/>
  <c r="AJ838" i="1"/>
  <c r="AJ837" i="1"/>
  <c r="AJ836" i="1"/>
  <c r="AJ835" i="1"/>
  <c r="AJ834" i="1"/>
  <c r="AJ833" i="1"/>
  <c r="AJ832" i="1"/>
  <c r="AJ831" i="1"/>
  <c r="AJ830" i="1"/>
  <c r="AJ829" i="1"/>
  <c r="AJ828" i="1"/>
  <c r="AJ827" i="1"/>
  <c r="AJ826" i="1"/>
  <c r="AJ825" i="1"/>
  <c r="AJ824" i="1"/>
  <c r="AJ823" i="1"/>
  <c r="AJ822" i="1"/>
  <c r="AJ821" i="1"/>
  <c r="AJ820" i="1"/>
  <c r="AJ819" i="1"/>
  <c r="AJ818" i="1"/>
  <c r="AJ817" i="1"/>
  <c r="AJ816" i="1"/>
  <c r="AJ815" i="1"/>
  <c r="AJ814" i="1"/>
  <c r="AJ813" i="1"/>
  <c r="AJ812"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1" i="1"/>
  <c r="AJ780" i="1"/>
  <c r="AJ779" i="1"/>
  <c r="AJ778" i="1"/>
  <c r="AJ777" i="1"/>
  <c r="AJ776" i="1"/>
  <c r="AJ775" i="1"/>
  <c r="AJ774"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2"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45"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12" i="1"/>
  <c r="AJ11" i="1"/>
  <c r="AJ10" i="1"/>
  <c r="AJ9" i="1"/>
  <c r="AJ8" i="1"/>
  <c r="AJ7" i="1"/>
  <c r="AJ6" i="1"/>
  <c r="AJ5" i="1"/>
  <c r="AJ4" i="1"/>
  <c r="AJ3" i="1"/>
  <c r="AJ2" i="1"/>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F70" i="2" l="1"/>
  <c r="F79" i="2" l="1"/>
  <c r="F78" i="2"/>
  <c r="F77" i="2"/>
  <c r="F76" i="2"/>
  <c r="F75" i="2"/>
  <c r="F74" i="2"/>
  <c r="F73" i="2"/>
  <c r="F72" i="2"/>
  <c r="F71" i="2"/>
  <c r="F69" i="2"/>
  <c r="F68" i="2"/>
  <c r="F67" i="2"/>
  <c r="F66" i="2"/>
  <c r="F65" i="2"/>
  <c r="F64" i="2"/>
  <c r="F60" i="2"/>
  <c r="F59" i="2"/>
  <c r="F58" i="2"/>
  <c r="F57" i="2"/>
  <c r="F56" i="2"/>
  <c r="F55" i="2"/>
  <c r="F54" i="2"/>
  <c r="I230" i="3" l="1"/>
  <c r="H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F25" i="3" l="1"/>
  <c r="AF24" i="3"/>
  <c r="AF23" i="3"/>
  <c r="AF22" i="3"/>
  <c r="AF21" i="3"/>
  <c r="AF20" i="3"/>
  <c r="AF19" i="3"/>
  <c r="AF18" i="3"/>
  <c r="AF17" i="3"/>
  <c r="AF16" i="3"/>
  <c r="AF15" i="3"/>
  <c r="AF14" i="3"/>
  <c r="AF13" i="3"/>
  <c r="AF12" i="3"/>
  <c r="AF11" i="3"/>
  <c r="AF10" i="3"/>
  <c r="AF9" i="3"/>
  <c r="AF8" i="3"/>
  <c r="AF7" i="3"/>
  <c r="AF6" i="3"/>
  <c r="AF5" i="3"/>
  <c r="AF4" i="3"/>
  <c r="T16" i="3"/>
  <c r="T15" i="3"/>
  <c r="T14" i="3"/>
  <c r="W4" i="3"/>
  <c r="W3" i="3"/>
  <c r="Z217" i="3"/>
  <c r="Z216" i="3"/>
  <c r="Z215" i="3"/>
  <c r="Z214" i="3"/>
  <c r="Z213" i="3"/>
  <c r="Z212" i="3"/>
  <c r="Z211" i="3"/>
  <c r="Z210" i="3"/>
  <c r="Z209" i="3"/>
  <c r="Z208" i="3"/>
  <c r="Z207" i="3"/>
  <c r="Z206" i="3"/>
  <c r="Z205" i="3"/>
  <c r="Z204" i="3"/>
  <c r="Z203" i="3"/>
  <c r="Z202" i="3"/>
  <c r="Z201" i="3"/>
  <c r="Z200" i="3"/>
  <c r="Z199" i="3"/>
  <c r="Z198" i="3"/>
  <c r="Z197" i="3"/>
  <c r="Z196" i="3"/>
  <c r="Z195" i="3"/>
  <c r="Z194" i="3"/>
  <c r="Z193" i="3"/>
  <c r="Z192" i="3"/>
  <c r="Z191" i="3"/>
  <c r="Z190" i="3"/>
  <c r="Z189" i="3"/>
  <c r="Z188" i="3"/>
  <c r="Z187" i="3"/>
  <c r="Z186" i="3"/>
  <c r="Z185" i="3"/>
  <c r="Z184" i="3"/>
  <c r="Z183" i="3"/>
  <c r="Z182" i="3"/>
  <c r="Z181" i="3"/>
  <c r="Z180" i="3"/>
  <c r="Z179" i="3"/>
  <c r="Z178" i="3"/>
  <c r="Z177" i="3"/>
  <c r="Z176" i="3"/>
  <c r="Z175" i="3"/>
  <c r="Z174" i="3"/>
  <c r="Z173" i="3"/>
  <c r="Z172" i="3"/>
  <c r="Z171" i="3"/>
  <c r="Z170" i="3"/>
  <c r="Z169" i="3"/>
  <c r="Z168" i="3"/>
  <c r="Z167" i="3"/>
  <c r="Z166" i="3"/>
  <c r="Z165" i="3"/>
  <c r="Z164" i="3"/>
  <c r="Z163" i="3"/>
  <c r="Z162" i="3"/>
  <c r="Z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Z160" i="3"/>
  <c r="Z159" i="3"/>
  <c r="Z158" i="3"/>
  <c r="Z157" i="3"/>
  <c r="G64" i="2" l="1"/>
  <c r="R35" i="2" l="1"/>
  <c r="O35" i="2"/>
  <c r="H35" i="2"/>
  <c r="R41" i="2" l="1"/>
  <c r="O41" i="2"/>
  <c r="H41" i="2"/>
  <c r="R40" i="2"/>
  <c r="O40" i="2"/>
  <c r="H40" i="2"/>
  <c r="M177" i="3" l="1"/>
  <c r="L177" i="3"/>
  <c r="M176" i="3"/>
  <c r="L176" i="3"/>
  <c r="M175" i="3"/>
  <c r="L175" i="3"/>
  <c r="M174" i="3"/>
  <c r="L174" i="3"/>
  <c r="M173" i="3"/>
  <c r="L173" i="3"/>
  <c r="Z156" i="3" l="1"/>
  <c r="Z155" i="3"/>
  <c r="Z154" i="3"/>
  <c r="Z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T13" i="3"/>
  <c r="T12" i="3"/>
  <c r="T11" i="3"/>
  <c r="AC164" i="3"/>
  <c r="AC163" i="3"/>
  <c r="AC162" i="3"/>
  <c r="AC161" i="3"/>
  <c r="AC160" i="3"/>
  <c r="AC159" i="3"/>
  <c r="AC158" i="3"/>
  <c r="AC157" i="3"/>
  <c r="AC156" i="3"/>
  <c r="AC155" i="3"/>
  <c r="AC154" i="3"/>
  <c r="AC153" i="3"/>
  <c r="AC152" i="3"/>
  <c r="AC151" i="3"/>
  <c r="AC150" i="3"/>
  <c r="AC149" i="3"/>
  <c r="AC148" i="3"/>
  <c r="AC147" i="3"/>
  <c r="AC146" i="3"/>
  <c r="AC145" i="3"/>
  <c r="AC144" i="3"/>
  <c r="AC143" i="3"/>
  <c r="AC142" i="3"/>
  <c r="AC141" i="3"/>
  <c r="AC140" i="3"/>
  <c r="AC139" i="3"/>
  <c r="AC138" i="3"/>
  <c r="AC137" i="3"/>
  <c r="AC136" i="3"/>
  <c r="AC135" i="3"/>
  <c r="AC134" i="3"/>
  <c r="AC133" i="3"/>
  <c r="AC132" i="3"/>
  <c r="AC131" i="3"/>
  <c r="AC130" i="3"/>
  <c r="AC129" i="3"/>
  <c r="AC128" i="3"/>
  <c r="AC127" i="3"/>
  <c r="AC126" i="3"/>
  <c r="AC125" i="3"/>
  <c r="AC124" i="3"/>
  <c r="AC123" i="3"/>
  <c r="AC122" i="3"/>
  <c r="AC121" i="3"/>
  <c r="AC120" i="3"/>
  <c r="AC119" i="3"/>
  <c r="AC118" i="3"/>
  <c r="AC117" i="3"/>
  <c r="AC116" i="3"/>
  <c r="AC115" i="3"/>
  <c r="AC114" i="3"/>
  <c r="AC113" i="3"/>
  <c r="AC112" i="3"/>
  <c r="AC111" i="3"/>
  <c r="AC110" i="3"/>
  <c r="Z152" i="3"/>
  <c r="Z151" i="3"/>
  <c r="Z150" i="3"/>
  <c r="Z149" i="3"/>
  <c r="Z148" i="3"/>
  <c r="Z147" i="3"/>
  <c r="Z146" i="3"/>
  <c r="Z145" i="3"/>
  <c r="Z144" i="3"/>
  <c r="Z143" i="3"/>
  <c r="Z142" i="3"/>
  <c r="Z141" i="3"/>
  <c r="Z140" i="3"/>
  <c r="Z139" i="3"/>
  <c r="Z138" i="3"/>
  <c r="Z137" i="3"/>
  <c r="Z136" i="3"/>
  <c r="Z135" i="3"/>
  <c r="Z134" i="3"/>
  <c r="Z133" i="3"/>
  <c r="Z132" i="3"/>
  <c r="Z131" i="3"/>
  <c r="Z130" i="3"/>
  <c r="Z129" i="3"/>
  <c r="Z128" i="3"/>
  <c r="Z127" i="3"/>
  <c r="Z126" i="3"/>
  <c r="Z125" i="3"/>
  <c r="Z124" i="3"/>
  <c r="Z123" i="3"/>
  <c r="Z122" i="3"/>
  <c r="Z121" i="3"/>
  <c r="Z120" i="3"/>
  <c r="Z119" i="3"/>
  <c r="Z118" i="3"/>
  <c r="Z117" i="3"/>
  <c r="Z116" i="3"/>
  <c r="Z115" i="3"/>
  <c r="Z114" i="3"/>
  <c r="Z113" i="3"/>
  <c r="Z112" i="3"/>
  <c r="Z111" i="3"/>
  <c r="Z110" i="3"/>
  <c r="Z109" i="3"/>
  <c r="Z108" i="3"/>
  <c r="Z107" i="3"/>
  <c r="Z106" i="3"/>
  <c r="Z105" i="3"/>
  <c r="Z104" i="3"/>
  <c r="Z103"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C66" i="3" l="1"/>
  <c r="AC109" i="3"/>
  <c r="AC108" i="3"/>
  <c r="AC107" i="3"/>
  <c r="AC106" i="3"/>
  <c r="AC105" i="3"/>
  <c r="Z77" i="3"/>
  <c r="Z102" i="3"/>
  <c r="R10" i="2" l="1"/>
  <c r="O10" i="2"/>
  <c r="AC104" i="3" l="1"/>
  <c r="AC103" i="3"/>
  <c r="AC102" i="3"/>
  <c r="AC101" i="3"/>
  <c r="AC100" i="3"/>
  <c r="AC99" i="3"/>
  <c r="AC98" i="3"/>
  <c r="AC97" i="3"/>
  <c r="AC96" i="3"/>
  <c r="AC95" i="3"/>
  <c r="AC94" i="3"/>
  <c r="AC93" i="3"/>
  <c r="AC92" i="3"/>
  <c r="AC91" i="3"/>
  <c r="AC90" i="3"/>
  <c r="AC89" i="3"/>
  <c r="AC88" i="3"/>
  <c r="AC87" i="3"/>
  <c r="AC86" i="3"/>
  <c r="AC85" i="3"/>
  <c r="AC84" i="3"/>
  <c r="AC83" i="3"/>
  <c r="AC82" i="3"/>
  <c r="AC81" i="3"/>
  <c r="AC80" i="3"/>
  <c r="AC79" i="3"/>
  <c r="AC78" i="3"/>
  <c r="AC77" i="3"/>
  <c r="AC76" i="3"/>
  <c r="AC75" i="3"/>
  <c r="AC74" i="3"/>
  <c r="AC73" i="3"/>
  <c r="AC72" i="3"/>
  <c r="AC71" i="3"/>
  <c r="AC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0" i="2"/>
  <c r="O60" i="2"/>
  <c r="R58" i="2"/>
  <c r="O58" i="2"/>
  <c r="R26" i="2" l="1"/>
  <c r="O26" i="2"/>
  <c r="R77" i="2" l="1"/>
  <c r="O77" i="2"/>
  <c r="O79" i="2" l="1"/>
  <c r="R79" i="2"/>
  <c r="R78" i="2" l="1"/>
  <c r="O78" i="2"/>
  <c r="Z71" i="3" l="1"/>
  <c r="Z66" i="3"/>
  <c r="AC69" i="3" l="1"/>
  <c r="AC68" i="3"/>
  <c r="AC67" i="3"/>
  <c r="AC65" i="3"/>
  <c r="AC64" i="3"/>
  <c r="AC63" i="3"/>
  <c r="AC62" i="3"/>
  <c r="AC61" i="3"/>
  <c r="AC60" i="3"/>
  <c r="AC59" i="3"/>
  <c r="AC58" i="3"/>
  <c r="AC57" i="3"/>
  <c r="AC56" i="3"/>
  <c r="AC55" i="3"/>
  <c r="Z82" i="3" l="1"/>
  <c r="T10" i="3"/>
  <c r="T9" i="3"/>
  <c r="T8" i="3"/>
  <c r="T7" i="3"/>
  <c r="T6" i="3"/>
  <c r="T5" i="3"/>
  <c r="Z101" i="3"/>
  <c r="Z100" i="3"/>
  <c r="Z99" i="3"/>
  <c r="Z98" i="3"/>
  <c r="Z97" i="3"/>
  <c r="Z96" i="3"/>
  <c r="Z95" i="3"/>
  <c r="Z94" i="3"/>
  <c r="Z93" i="3"/>
  <c r="Z92" i="3"/>
  <c r="Z91" i="3"/>
  <c r="Z90" i="3"/>
  <c r="Z89" i="3"/>
  <c r="Z88" i="3"/>
  <c r="Z87" i="3"/>
  <c r="Z86" i="3"/>
  <c r="Z85" i="3"/>
  <c r="Z84" i="3"/>
  <c r="Z83" i="3"/>
  <c r="Z81" i="3"/>
  <c r="Z80" i="3"/>
  <c r="Z79" i="3"/>
  <c r="Z78" i="3"/>
  <c r="Z76" i="3"/>
  <c r="Z75" i="3"/>
  <c r="Z74" i="3"/>
  <c r="Z73" i="3"/>
  <c r="Z72" i="3"/>
  <c r="Z70" i="3"/>
  <c r="Z69" i="3"/>
  <c r="Z68" i="3"/>
  <c r="Z67" i="3"/>
  <c r="Z65" i="3"/>
  <c r="Z64" i="3"/>
  <c r="Z63" i="3"/>
  <c r="Z62" i="3"/>
  <c r="Z61" i="3"/>
  <c r="Z60" i="3"/>
  <c r="Z59" i="3"/>
  <c r="Z58" i="3"/>
  <c r="Z57" i="3"/>
  <c r="Z56" i="3"/>
  <c r="Z55" i="3"/>
  <c r="Z54" i="3"/>
  <c r="Z53" i="3"/>
  <c r="Z52" i="3"/>
  <c r="R19" i="2" l="1"/>
  <c r="O19" i="2"/>
  <c r="R14" i="2"/>
  <c r="O14" i="2"/>
  <c r="R16" i="2" l="1"/>
  <c r="O16" i="2"/>
  <c r="D24" i="4" l="1"/>
  <c r="D25" i="4"/>
  <c r="D26" i="4"/>
  <c r="D27" i="4"/>
  <c r="D28" i="4"/>
  <c r="D29" i="4"/>
  <c r="D30" i="4"/>
  <c r="D31" i="4"/>
  <c r="D22" i="4"/>
  <c r="D23" i="4"/>
  <c r="D20" i="4"/>
  <c r="D21" i="4"/>
  <c r="D18" i="4"/>
  <c r="D19" i="4"/>
  <c r="D15" i="4"/>
  <c r="D16" i="4"/>
  <c r="D17" i="4"/>
  <c r="D13" i="4"/>
  <c r="D14" i="4"/>
  <c r="D11" i="4"/>
  <c r="D12" i="4"/>
  <c r="D9" i="4"/>
  <c r="D10" i="4"/>
  <c r="D6" i="4"/>
  <c r="D7" i="4"/>
  <c r="D8" i="4"/>
  <c r="D3" i="4"/>
  <c r="D4" i="4"/>
  <c r="D5"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M3" i="4" l="1"/>
  <c r="I2" i="4"/>
  <c r="M2" i="4" s="1"/>
  <c r="N3" i="4"/>
  <c r="J4" i="4" s="1"/>
  <c r="N4" i="4" s="1"/>
  <c r="J5" i="4" s="1"/>
  <c r="J2" i="4"/>
  <c r="N2" i="4" s="1"/>
  <c r="E34" i="1"/>
  <c r="E3" i="1"/>
  <c r="E2" i="1" s="1"/>
  <c r="E33" i="1"/>
  <c r="F34" i="1"/>
  <c r="F3" i="1"/>
  <c r="F2" i="1" s="1"/>
  <c r="F33" i="1"/>
  <c r="I4" i="4"/>
  <c r="M4" i="4" s="1"/>
  <c r="F85" i="1" l="1"/>
  <c r="F84" i="1"/>
  <c r="I5" i="4"/>
  <c r="E84" i="1"/>
  <c r="E85" i="1"/>
  <c r="Z51" i="3"/>
  <c r="AC3" i="3"/>
  <c r="AC54" i="3"/>
  <c r="AC53" i="3"/>
  <c r="AC52" i="3"/>
  <c r="AC51" i="3"/>
  <c r="AC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C49" i="3"/>
  <c r="AC48" i="3"/>
  <c r="AC47" i="3"/>
  <c r="AC46" i="3"/>
  <c r="AC45" i="3"/>
  <c r="AC44" i="3"/>
  <c r="AC43" i="3"/>
  <c r="AC42" i="3"/>
  <c r="AC41" i="3"/>
  <c r="AC40" i="3"/>
  <c r="AC39" i="3"/>
  <c r="AC38" i="3"/>
  <c r="AC37" i="3"/>
  <c r="AC36" i="3"/>
  <c r="AC35" i="3"/>
  <c r="AC34" i="3"/>
  <c r="AC33" i="3"/>
  <c r="AC32" i="3"/>
  <c r="AC31" i="3"/>
  <c r="AC30" i="3"/>
  <c r="AC29" i="3"/>
  <c r="AC28" i="3"/>
  <c r="AC27" i="3"/>
  <c r="AC26" i="3"/>
  <c r="AC25" i="3"/>
  <c r="AC24" i="3"/>
  <c r="AC23" i="3"/>
  <c r="AC22" i="3"/>
  <c r="AC21" i="3"/>
  <c r="AC20" i="3"/>
  <c r="AC19" i="3"/>
  <c r="AC18" i="3"/>
  <c r="AC17" i="3"/>
  <c r="AC16" i="3"/>
  <c r="AC15" i="3"/>
  <c r="AC14" i="3"/>
  <c r="AC13" i="3"/>
  <c r="AC12"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AF1341" i="1" s="1"/>
  <c r="AG1341" i="1" s="1"/>
  <c r="D1340" i="1"/>
  <c r="C1340" i="1"/>
  <c r="D1339" i="1"/>
  <c r="C1339" i="1"/>
  <c r="D1338" i="1"/>
  <c r="C1338" i="1"/>
  <c r="D1337" i="1"/>
  <c r="C1337" i="1"/>
  <c r="D1336" i="1"/>
  <c r="C1336" i="1"/>
  <c r="D1335" i="1"/>
  <c r="C1335" i="1"/>
  <c r="D1334" i="1"/>
  <c r="C1334" i="1"/>
  <c r="D1333" i="1"/>
  <c r="C1333" i="1"/>
  <c r="D1332" i="1"/>
  <c r="C1332" i="1"/>
  <c r="D1331" i="1"/>
  <c r="C1331" i="1"/>
  <c r="AF1331" i="1" s="1"/>
  <c r="AG1331" i="1" s="1"/>
  <c r="D1330" i="1"/>
  <c r="C1330" i="1"/>
  <c r="D1329" i="1"/>
  <c r="C1329" i="1"/>
  <c r="D1328" i="1"/>
  <c r="C1328" i="1"/>
  <c r="D1327" i="1"/>
  <c r="C1327" i="1"/>
  <c r="D1326" i="1"/>
  <c r="C1326" i="1"/>
  <c r="D1325" i="1"/>
  <c r="C1325" i="1"/>
  <c r="D1324" i="1"/>
  <c r="C1324" i="1"/>
  <c r="D1323" i="1"/>
  <c r="C1323" i="1"/>
  <c r="D1322" i="1"/>
  <c r="C1322" i="1"/>
  <c r="D1321" i="1"/>
  <c r="C1321" i="1"/>
  <c r="AF1321" i="1" s="1"/>
  <c r="AG1321" i="1" s="1"/>
  <c r="D1320" i="1"/>
  <c r="C1320" i="1"/>
  <c r="D1319" i="1"/>
  <c r="C1319" i="1"/>
  <c r="D1318" i="1"/>
  <c r="C1318" i="1"/>
  <c r="D1317" i="1"/>
  <c r="C1317" i="1"/>
  <c r="D1316" i="1"/>
  <c r="C1316" i="1"/>
  <c r="D1315" i="1"/>
  <c r="C1315" i="1"/>
  <c r="D1314" i="1"/>
  <c r="C1314" i="1"/>
  <c r="D1313" i="1"/>
  <c r="C1313" i="1"/>
  <c r="D1312" i="1"/>
  <c r="C1312" i="1"/>
  <c r="D1311" i="1"/>
  <c r="C1311" i="1"/>
  <c r="AF1311" i="1" s="1"/>
  <c r="AG1311" i="1" s="1"/>
  <c r="D1310" i="1"/>
  <c r="C1310" i="1"/>
  <c r="D1309" i="1"/>
  <c r="C1309" i="1"/>
  <c r="D1308" i="1"/>
  <c r="C1308" i="1"/>
  <c r="D1307" i="1"/>
  <c r="C1307" i="1"/>
  <c r="D1306" i="1"/>
  <c r="C1306" i="1"/>
  <c r="D1305" i="1"/>
  <c r="C1305" i="1"/>
  <c r="D1304" i="1"/>
  <c r="C1304" i="1"/>
  <c r="D1303" i="1"/>
  <c r="C1303" i="1"/>
  <c r="D1302" i="1"/>
  <c r="C1302" i="1"/>
  <c r="D1301" i="1"/>
  <c r="C1301" i="1"/>
  <c r="AF1301" i="1" s="1"/>
  <c r="AG1301" i="1" s="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P8" i="4"/>
  <c r="M5"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I6" i="4" l="1"/>
  <c r="M6" i="4" s="1"/>
  <c r="E1292" i="1"/>
  <c r="E136" i="1"/>
  <c r="E135" i="1"/>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5" i="4"/>
  <c r="H26" i="4"/>
  <c r="H27" i="4"/>
  <c r="H28" i="4"/>
  <c r="H29" i="4"/>
  <c r="H30" i="4"/>
  <c r="H31" i="4"/>
  <c r="F25" i="4"/>
  <c r="F26" i="4"/>
  <c r="F27" i="4"/>
  <c r="F28" i="4"/>
  <c r="F29" i="4"/>
  <c r="F30" i="4"/>
  <c r="F31" i="4"/>
  <c r="I7" i="4" l="1"/>
  <c r="E186" i="1"/>
  <c r="E187" i="1"/>
  <c r="E1342" i="1"/>
  <c r="J6" i="4"/>
  <c r="N6"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M7" i="4"/>
  <c r="I8"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J7"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N7" i="4"/>
  <c r="M8"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I9" i="4"/>
  <c r="M9"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J8" i="4"/>
  <c r="N8"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J9" i="4"/>
  <c r="N9" i="4" s="1"/>
  <c r="F1442" i="1"/>
  <c r="F288" i="1"/>
  <c r="F289" i="1"/>
  <c r="I10" i="4"/>
  <c r="M10" i="4" s="1"/>
  <c r="E1492" i="1"/>
  <c r="E339" i="1"/>
  <c r="E340" i="1"/>
  <c r="F24" i="4"/>
  <c r="F23" i="4"/>
  <c r="F22" i="4"/>
  <c r="F21" i="4"/>
  <c r="F20" i="4"/>
  <c r="F19" i="4"/>
  <c r="F18" i="4"/>
  <c r="F17" i="4"/>
  <c r="F16" i="4"/>
  <c r="F15" i="4"/>
  <c r="F14" i="4"/>
  <c r="F13" i="4"/>
  <c r="F12" i="4"/>
  <c r="F11" i="4"/>
  <c r="F10" i="4"/>
  <c r="F9" i="4"/>
  <c r="F8" i="4"/>
  <c r="F7" i="4"/>
  <c r="F6" i="4"/>
  <c r="F5" i="4"/>
  <c r="F4" i="4"/>
  <c r="F3" i="4"/>
  <c r="J3" i="1"/>
  <c r="J2" i="1"/>
  <c r="H5" i="7"/>
  <c r="H4" i="7"/>
  <c r="H3" i="7"/>
  <c r="H2" i="7"/>
  <c r="E5" i="7"/>
  <c r="E4" i="7"/>
  <c r="E3" i="7"/>
  <c r="E2" i="7"/>
  <c r="J10"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I11" i="4"/>
  <c r="M11"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C5" i="7"/>
  <c r="C4" i="7"/>
  <c r="C3" i="7"/>
  <c r="C2" i="7"/>
  <c r="J11" i="4" l="1"/>
  <c r="F347" i="1"/>
  <c r="F1542" i="1"/>
  <c r="F346" i="1"/>
  <c r="I12" i="4"/>
  <c r="M12"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N11"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J12"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I13" i="4"/>
  <c r="M13" i="4" s="1"/>
  <c r="E448" i="1"/>
  <c r="E1642" i="1"/>
  <c r="E449" i="1"/>
  <c r="N12"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J13" i="4"/>
  <c r="N13" i="4" s="1"/>
  <c r="F449" i="1"/>
  <c r="F448" i="1"/>
  <c r="F1642" i="1"/>
  <c r="I14" i="4"/>
  <c r="M14" i="4" s="1"/>
  <c r="E500" i="1"/>
  <c r="E499" i="1"/>
  <c r="E1692" i="1"/>
  <c r="H24" i="4"/>
  <c r="H23" i="4"/>
  <c r="H22" i="4"/>
  <c r="H21" i="4"/>
  <c r="H20" i="4"/>
  <c r="H19" i="4"/>
  <c r="H18" i="4"/>
  <c r="H17" i="4"/>
  <c r="H16" i="4"/>
  <c r="H15" i="4"/>
  <c r="H14" i="4"/>
  <c r="H13" i="4"/>
  <c r="H12" i="4"/>
  <c r="H11" i="4"/>
  <c r="H10" i="4"/>
  <c r="H9" i="4"/>
  <c r="H8" i="4"/>
  <c r="H7" i="4"/>
  <c r="H6" i="4"/>
  <c r="H5" i="4"/>
  <c r="H4" i="4"/>
  <c r="H3"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J14"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I15" i="4"/>
  <c r="M15" i="4" s="1"/>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J15" i="4"/>
  <c r="N15" i="4" s="1"/>
  <c r="F1742" i="1"/>
  <c r="F551" i="1"/>
  <c r="F550" i="1"/>
  <c r="I16" i="4"/>
  <c r="M16" i="4" s="1"/>
  <c r="E602" i="1"/>
  <c r="E1792" i="1"/>
  <c r="E601" i="1"/>
  <c r="I17"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J16"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M17" i="4"/>
  <c r="N16" i="4"/>
  <c r="AF3" i="3"/>
  <c r="AF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J17" i="4"/>
  <c r="N17" i="4" s="1"/>
  <c r="F653" i="1"/>
  <c r="F1842" i="1"/>
  <c r="F652" i="1"/>
  <c r="I18" i="4"/>
  <c r="M18" i="4" s="1"/>
  <c r="E1892" i="1"/>
  <c r="E661" i="1"/>
  <c r="E660" i="1"/>
  <c r="I19" i="4" l="1"/>
  <c r="E712" i="1"/>
  <c r="E711" i="1"/>
  <c r="E1942" i="1"/>
  <c r="J18" i="4"/>
  <c r="N18"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M19" i="4"/>
  <c r="R52" i="2"/>
  <c r="R20" i="2"/>
  <c r="R23" i="2"/>
  <c r="R15" i="2"/>
  <c r="J19"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I20"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N19" i="4"/>
  <c r="M20"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I21" i="4"/>
  <c r="M21" i="4" s="1"/>
  <c r="E2042" i="1"/>
  <c r="E814" i="1"/>
  <c r="E813" i="1"/>
  <c r="J20" i="4"/>
  <c r="N20" i="4" s="1"/>
  <c r="F1992" i="1"/>
  <c r="F763" i="1"/>
  <c r="F762" i="1"/>
  <c r="T2" i="3"/>
  <c r="T3" i="3"/>
  <c r="T4" i="3"/>
  <c r="J21"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I22"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M22" i="4"/>
  <c r="N21"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J22" i="4"/>
  <c r="N22"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I23" i="4"/>
  <c r="M23"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I24"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J23"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M24" i="4"/>
  <c r="N23"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J24" i="4"/>
  <c r="N24"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I25" i="4"/>
  <c r="M25"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J25" i="4"/>
  <c r="N25" i="4" s="1"/>
  <c r="F976" i="1"/>
  <c r="F975" i="1"/>
  <c r="F2242" i="1"/>
  <c r="I26"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M26" i="4"/>
  <c r="B1" i="3"/>
  <c r="AC11" i="3"/>
  <c r="AC10" i="3"/>
  <c r="AC9" i="3"/>
  <c r="AC8" i="3"/>
  <c r="AC7" i="3"/>
  <c r="AC6" i="3"/>
  <c r="AC5" i="3"/>
  <c r="AC4" i="3"/>
  <c r="Z10" i="3"/>
  <c r="Z9" i="3"/>
  <c r="Z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J26" i="4"/>
  <c r="N26" i="4" s="1"/>
  <c r="F2292" i="1"/>
  <c r="F1027" i="1"/>
  <c r="F1026" i="1"/>
  <c r="I27" i="4"/>
  <c r="M27" i="4" s="1"/>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I28" i="4"/>
  <c r="M28" i="4" s="1"/>
  <c r="E1128" i="1"/>
  <c r="E2392" i="1"/>
  <c r="E1129" i="1"/>
  <c r="J27"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AC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J28" i="4"/>
  <c r="N28" i="4" s="1"/>
  <c r="F2392" i="1"/>
  <c r="F1129" i="1"/>
  <c r="F1128" i="1"/>
  <c r="I29" i="4"/>
  <c r="M29" i="4" s="1"/>
  <c r="E1180" i="1"/>
  <c r="E2442" i="1"/>
  <c r="E1179" i="1"/>
  <c r="Z7" i="3"/>
  <c r="Z6" i="3"/>
  <c r="Z5" i="3"/>
  <c r="Z4" i="3"/>
  <c r="Z3" i="3"/>
  <c r="Z2" i="3"/>
  <c r="W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J29"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I30" i="4"/>
  <c r="M30" i="4" s="1"/>
  <c r="E2542" i="1" s="1"/>
  <c r="E2492" i="1"/>
  <c r="E1231" i="1"/>
  <c r="E1230" i="1"/>
  <c r="N29" i="4"/>
  <c r="E2546" i="1" l="1"/>
  <c r="E2545" i="1"/>
  <c r="E2563" i="1"/>
  <c r="E2581" i="1"/>
  <c r="E2547" i="1"/>
  <c r="E2565" i="1"/>
  <c r="E2583" i="1"/>
  <c r="E2549" i="1"/>
  <c r="E2567" i="1"/>
  <c r="E2585" i="1"/>
  <c r="E2580" i="1"/>
  <c r="E2544" i="1"/>
  <c r="E2548" i="1"/>
  <c r="E2566" i="1"/>
  <c r="E2584" i="1"/>
  <c r="E2550" i="1"/>
  <c r="E2568" i="1"/>
  <c r="E2586" i="1"/>
  <c r="E2552" i="1"/>
  <c r="E2570" i="1"/>
  <c r="E2588" i="1"/>
  <c r="E2543" i="1"/>
  <c r="E2551" i="1"/>
  <c r="E2569" i="1"/>
  <c r="E2587" i="1"/>
  <c r="E2553" i="1"/>
  <c r="E2571" i="1"/>
  <c r="E2589" i="1"/>
  <c r="E2555" i="1"/>
  <c r="E2573" i="1"/>
  <c r="E2591" i="1"/>
  <c r="E2562" i="1"/>
  <c r="E2582" i="1"/>
  <c r="E2554" i="1"/>
  <c r="E2572" i="1"/>
  <c r="E2590" i="1"/>
  <c r="E2556" i="1"/>
  <c r="E2574" i="1"/>
  <c r="E2558" i="1"/>
  <c r="E2576" i="1"/>
  <c r="E2578" i="1"/>
  <c r="E2564" i="1"/>
  <c r="E2557" i="1"/>
  <c r="E2575" i="1"/>
  <c r="E2559" i="1"/>
  <c r="E2577" i="1"/>
  <c r="E2561" i="1"/>
  <c r="E2579" i="1"/>
  <c r="E2560" i="1"/>
  <c r="I31" i="4"/>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J30"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N30" i="4"/>
  <c r="F2542" i="1" s="1"/>
  <c r="M31" i="4"/>
  <c r="E1291" i="1" s="1"/>
  <c r="F2591" i="1" l="1"/>
  <c r="F2587" i="1"/>
  <c r="F2559" i="1"/>
  <c r="F2577" i="1"/>
  <c r="F2557" i="1"/>
  <c r="F2578" i="1"/>
  <c r="F2555" i="1"/>
  <c r="F2573" i="1"/>
  <c r="F2556" i="1"/>
  <c r="F2552" i="1"/>
  <c r="F2544" i="1"/>
  <c r="F2562" i="1"/>
  <c r="F2580" i="1"/>
  <c r="F2560" i="1"/>
  <c r="F2558" i="1"/>
  <c r="F2576" i="1"/>
  <c r="F2590" i="1"/>
  <c r="F2574" i="1"/>
  <c r="F2575" i="1"/>
  <c r="F2547" i="1"/>
  <c r="F2565" i="1"/>
  <c r="F2583" i="1"/>
  <c r="F2566" i="1"/>
  <c r="F2543" i="1"/>
  <c r="F2561" i="1"/>
  <c r="F2579" i="1"/>
  <c r="F2548" i="1"/>
  <c r="F2550" i="1"/>
  <c r="F2568" i="1"/>
  <c r="F2586" i="1"/>
  <c r="F2569" i="1"/>
  <c r="F2551" i="1"/>
  <c r="F2546" i="1"/>
  <c r="F2564" i="1"/>
  <c r="F2582" i="1"/>
  <c r="F2581" i="1"/>
  <c r="F2588" i="1"/>
  <c r="F2584" i="1"/>
  <c r="F2563" i="1"/>
  <c r="F2553" i="1"/>
  <c r="F2571" i="1"/>
  <c r="F2589" i="1"/>
  <c r="F2572" i="1"/>
  <c r="F2554" i="1"/>
  <c r="F2549" i="1"/>
  <c r="F2567" i="1"/>
  <c r="F2585" i="1"/>
  <c r="F2545" i="1"/>
  <c r="F2570" i="1"/>
  <c r="F2501" i="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J31" i="4"/>
  <c r="N31"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normalMonsterMapEarly</t>
        </r>
        <r>
          <rPr>
            <sz val="9"/>
            <color indexed="81"/>
            <rFont val="돋움"/>
            <family val="3"/>
            <charset val="129"/>
          </rPr>
          <t xml:space="preserve">
</t>
        </r>
        <r>
          <rPr>
            <sz val="9"/>
            <color indexed="81"/>
            <rFont val="Tahoma"/>
            <family val="2"/>
          </rPr>
          <t>1: angelMap
2: normalMonsterMapLate
3: rightBeforeBossMap</t>
        </r>
        <r>
          <rPr>
            <sz val="9"/>
            <color indexed="81"/>
            <rFont val="돋움"/>
            <family val="3"/>
            <charset val="129"/>
          </rPr>
          <t xml:space="preserve">
</t>
        </r>
        <r>
          <rPr>
            <sz val="9"/>
            <color indexed="81"/>
            <rFont val="Tahoma"/>
            <family val="2"/>
          </rPr>
          <t>4: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 ref="AL1" authorId="0" shapeId="0" xr:uid="{1C55776A-E7FC-4AD8-A6B4-09609E375323}">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Q1" authorId="0" shapeId="0" xr:uid="{0437716F-3E14-4242-8BB5-C3FF4210689A}">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<sst xmlns="http://schemas.openxmlformats.org/spreadsheetml/2006/main" count="6019" uniqueCount="1275">
  <si>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</si>
  <si>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</si>
  <si>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</si>
  <si>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</si>
  <si>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</si>
  <si>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</si>
  <si>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</si>
  <si>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</si>
  <si>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</si>
  <si>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</si>
  <si>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</si>
  <si>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</si>
  <si>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</si>
  <si>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</si>
  <si>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</si>
  <si>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</si>
  <si>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</si>
  <si>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</si>
  <si>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</si>
  <si>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</si>
  <si>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</si>
  <si>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</si>
  <si>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</si>
  <si>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</si>
  <si>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</si>
  <si>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</si>
  <si>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</si>
  <si>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</si>
  <si>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</si>
  <si>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</si>
  <si>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</si>
  <si>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</si>
  <si>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</si>
  <si>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</si>
  <si>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</si>
  <si>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</si>
  <si>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</si>
  <si>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</si>
  <si>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</si>
  <si>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</si>
  <si>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</si>
  <si>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</si>
  <si>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</si>
  <si>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</si>
  <si>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</si>
  <si>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</si>
  <si>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</si>
  <si>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</si>
  <si>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</si>
  <si>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</si>
  <si>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</si>
  <si>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</si>
  <si>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</si>
  <si>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</si>
  <si>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</si>
  <si>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</si>
  <si>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</si>
  <si>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</si>
  <si>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</si>
  <si>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</si>
  <si>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</si>
  <si>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</si>
  <si>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</si>
  <si>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</si>
  <si>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</si>
  <si>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</si>
  <si>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</si>
  <si>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</si>
  <si>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</si>
  <si>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</si>
  <si>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</si>
  <si>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</si>
  <si>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</si>
  <si>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</si>
  <si>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</si>
  <si>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</si>
  <si>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</si>
  <si>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</si>
  <si>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</si>
  <si>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</si>
  <si>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</si>
  <si>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</si>
  <si>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</si>
  <si>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</si>
  <si>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</si>
  <si>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</si>
  <si>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</si>
  <si>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</si>
  <si>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</si>
  <si>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</si>
  <si>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</si>
  <si>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</si>
  <si>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</si>
  <si>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</si>
  <si>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</si>
  <si>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</si>
  <si>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</si>
  <si>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</si>
  <si>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</si>
  <si>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</si>
  <si>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</si>
  <si>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</si>
  <si>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</si>
  <si>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</si>
  <si>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</si>
  <si>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</si>
  <si>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</si>
  <si>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</si>
  <si>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</si>
  <si>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</si>
  <si>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</si>
  <si>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</si>
  <si>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</si>
  <si>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</si>
  <si>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</si>
  <si>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</si>
  <si>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</si>
  <si>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</si>
  <si>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</si>
  <si>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</si>
  <si>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</si>
  <si>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</si>
  <si>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</si>
  <si>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</si>
  <si>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</si>
  <si>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</si>
  <si>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</si>
  <si>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</si>
  <si>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</si>
  <si>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</si>
  <si>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</si>
  <si>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</si>
  <si>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</si>
  <si>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</si>
  <si>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</si>
  <si>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</si>
  <si>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</si>
  <si>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</si>
  <si>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</si>
  <si>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</si>
  <si>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</si>
  <si>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</si>
  <si>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</si>
  <si>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</si>
  <si>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</si>
  <si>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</si>
  <si>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</si>
  <si>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</si>
  <si>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</si>
  <si>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</si>
  <si>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</si>
  <si>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</si>
  <si>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</si>
  <si>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</si>
  <si>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</si>
  <si>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</si>
  <si>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</si>
  <si>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</si>
  <si>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</si>
  <si>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</si>
  <si>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</si>
  <si>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</si>
  <si>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</si>
  <si>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</si>
  <si>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</si>
  <si>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</si>
  <si>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</si>
  <si>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</si>
  <si>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</si>
  <si>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</si>
  <si>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</si>
  <si>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</si>
  <si>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</si>
  <si>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</si>
  <si>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</si>
  <si>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</si>
  <si>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</si>
  <si>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</si>
  <si>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</si>
  <si>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</si>
  <si>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</si>
  <si>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</si>
  <si>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</si>
  <si>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</si>
  <si>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</si>
  <si>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</si>
  <si>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</si>
  <si>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</si>
  <si>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</si>
  <si>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</si>
  <si>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</si>
  <si>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</si>
  <si>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</si>
  <si>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</si>
  <si>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</si>
  <si>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</si>
  <si>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</si>
  <si>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</si>
  <si>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</si>
  <si>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</si>
  <si>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</si>
  <si>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</si>
  <si>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</si>
  <si>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</si>
  <si>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</si>
  <si>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</si>
  <si>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</si>
  <si>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</si>
  <si>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</si>
  <si>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</si>
  <si>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</si>
  <si>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</si>
  <si>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</si>
  <si>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</si>
  <si>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</si>
  <si>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</si>
  <si>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</si>
  <si>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</si>
  <si>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</si>
  <si>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</si>
  <si>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</si>
  <si>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</si>
  <si>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</si>
  <si>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</si>
  <si>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</si>
  <si>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</si>
  <si>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</si>
  <si>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</si>
  <si>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</si>
  <si>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</si>
  <si>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</si>
  <si>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</si>
  <si>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</si>
  <si>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</si>
  <si>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</si>
  <si>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</si>
  <si>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</si>
  <si>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</si>
  <si>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</si>
  <si>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</si>
  <si>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</si>
  <si>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</si>
  <si>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</si>
  <si>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</si>
  <si>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</si>
  <si>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</si>
  <si>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</si>
  <si>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</si>
  <si>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</si>
  <si>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</si>
  <si>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</si>
  <si>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</si>
  <si>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</si>
  <si>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</si>
  <si>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</si>
  <si>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</si>
  <si>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</si>
  <si>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</si>
  <si>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</si>
  <si>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</si>
  <si>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</si>
  <si>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</si>
  <si>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</si>
  <si>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</si>
  <si>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</si>
  <si>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</si>
  <si>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</si>
  <si>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</si>
  <si>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</si>
  <si>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</si>
  <si>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</si>
  <si>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</si>
  <si>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</si>
  <si>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</si>
  <si>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</si>
  <si>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</si>
  <si>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</si>
  <si>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</si>
  <si>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</si>
  <si>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</si>
  <si>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</si>
  <si>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</si>
  <si>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</si>
  <si>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</si>
  <si>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</si>
  <si>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</si>
  <si>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</si>
  <si>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</si>
  <si>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</si>
  <si>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</si>
  <si>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</si>
  <si>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</si>
  <si>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</si>
  <si>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</si>
  <si>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</si>
  <si>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</si>
  <si>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</si>
  <si>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</si>
  <si>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</si>
  <si>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</si>
  <si>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</si>
  <si>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</si>
  <si>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</si>
  <si>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</si>
  <si>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</si>
  <si>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</si>
  <si>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</si>
  <si>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</si>
  <si>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</si>
  <si>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</si>
  <si>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</si>
  <si>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</si>
  <si>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</si>
  <si>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</si>
  <si>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</si>
  <si>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</si>
  <si>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</si>
  <si>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</si>
  <si>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</si>
  <si>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</si>
  <si>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</si>
  <si>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</si>
  <si>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</si>
  <si>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</si>
  <si>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</si>
  <si>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</si>
  <si>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</si>
  <si>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</si>
  <si>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</si>
  <si>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</si>
  <si>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</si>
  <si>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</si>
  <si>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</si>
  <si>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</si>
  <si>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</si>
  <si>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</si>
  <si>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</si>
  <si>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</si>
  <si>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</si>
  <si>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</si>
  <si>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</si>
  <si>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</si>
  <si>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</si>
  <si>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</si>
  <si>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</si>
  <si>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</si>
  <si>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</si>
  <si>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</si>
  <si>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</si>
  <si>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</si>
  <si>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</si>
  <si>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</si>
  <si>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</si>
  <si>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</si>
  <si>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</si>
  <si>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</si>
  <si>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</si>
  <si>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</si>
  <si>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</si>
  <si>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</si>
  <si>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</si>
  <si>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</si>
  <si>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</si>
  <si>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</si>
  <si>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</si>
  <si>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</si>
  <si>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</si>
  <si>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</si>
  <si>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</si>
  <si>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</si>
  <si>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</si>
  <si>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</si>
  <si>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</si>
  <si>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</si>
  <si>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</si>
  <si>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</si>
  <si>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</si>
  <si>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</si>
  <si>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</si>
  <si>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</si>
  <si>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</si>
  <si>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</si>
  <si>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</si>
  <si>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</si>
  <si>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</si>
  <si>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</si>
  <si>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</si>
  <si>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</si>
  <si>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</si>
  <si>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</si>
  <si>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</si>
  <si>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</si>
  <si>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</si>
  <si>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</si>
  <si>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</si>
  <si>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</si>
  <si>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</si>
  <si>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</si>
  <si>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</si>
  <si>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</si>
  <si>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</si>
  <si>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</si>
  <si>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</si>
  <si>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</si>
  <si>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</si>
  <si>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</si>
  <si>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</si>
  <si>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</si>
  <si>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</si>
  <si>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</si>
  <si>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</si>
  <si>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</si>
  <si>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</si>
  <si>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</si>
  <si>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</si>
  <si>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</si>
  <si>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</si>
  <si>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</si>
  <si>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</si>
  <si>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</si>
  <si>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</si>
  <si>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</si>
  <si>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</si>
  <si>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</si>
  <si>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</si>
  <si>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</si>
  <si>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</si>
  <si>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</si>
  <si>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</si>
  <si>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</si>
  <si>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</si>
  <si>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</si>
  <si>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</si>
  <si>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</si>
  <si>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</si>
  <si>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</si>
  <si>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</si>
  <si>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</si>
  <si>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</si>
  <si>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</si>
  <si>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</si>
  <si>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</si>
  <si>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</si>
  <si>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</si>
  <si>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</si>
  <si>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</si>
  <si>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</si>
  <si>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</si>
  <si>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</si>
  <si>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</si>
  <si>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</si>
  <si>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</si>
  <si>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</si>
  <si>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</si>
  <si>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</si>
  <si>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</si>
  <si>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</si>
  <si>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</si>
  <si>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</si>
  <si>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</si>
  <si>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</si>
  <si>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</si>
  <si>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</si>
  <si>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</si>
  <si>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</si>
  <si>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</si>
  <si>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</si>
  <si>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</si>
  <si>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</si>
  <si>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</si>
  <si>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</si>
  <si>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</si>
  <si>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</si>
  <si>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</si>
  <si>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</si>
  <si>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</si>
  <si>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</si>
  <si>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</si>
  <si>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</si>
  <si>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</si>
  <si>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</si>
  <si>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</si>
  <si>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</si>
  <si>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</si>
  <si>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</si>
  <si>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</si>
  <si>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</si>
  <si>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</si>
  <si>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</si>
  <si>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</si>
  <si>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</si>
  <si>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</si>
  <si>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</si>
  <si>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</si>
  <si>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</si>
  <si>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</si>
  <si>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</si>
  <si>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</si>
  <si>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</si>
  <si>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</si>
  <si>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</si>
  <si>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</si>
  <si>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</si>
  <si>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</si>
  <si>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</si>
  <si>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</si>
  <si>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</si>
  <si>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</si>
  <si>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</si>
  <si>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</si>
  <si>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</si>
  <si>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</si>
  <si>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</si>
  <si>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</si>
  <si>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</si>
  <si>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</si>
  <si>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</si>
  <si>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</si>
  <si>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</si>
  <si>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</si>
  <si>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</si>
  <si>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</si>
  <si>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</si>
  <si>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</si>
  <si>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</si>
  <si>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</si>
  <si>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</si>
  <si>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</si>
  <si>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</si>
  <si>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</si>
  <si>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</si>
  <si>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</si>
  <si>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</si>
  <si>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</si>
  <si>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</si>
  <si>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</si>
  <si>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</si>
  <si>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</si>
  <si>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</si>
  <si>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</si>
  <si>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</si>
  <si>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</si>
  <si>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</si>
  <si>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</si>
  <si>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</si>
  <si>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</si>
  <si>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</si>
  <si>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</si>
  <si>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</si>
  <si>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</si>
  <si>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</si>
  <si>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</si>
  <si>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</si>
  <si>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</si>
  <si>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</si>
  <si>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</si>
  <si>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</si>
  <si>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</si>
  <si>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</si>
  <si>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</si>
  <si>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</si>
  <si>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</si>
  <si>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</si>
  <si>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</si>
  <si>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</si>
  <si>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</si>
  <si>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</si>
  <si>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</si>
  <si>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</si>
  <si>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</si>
  <si>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</si>
  <si>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</si>
  <si>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</si>
  <si>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</si>
  <si>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</si>
  <si>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</si>
  <si>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</si>
  <si>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</si>
  <si>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</si>
  <si>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</si>
  <si>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</si>
  <si>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</si>
  <si>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</si>
  <si>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</si>
  <si>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</si>
  <si>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</si>
  <si>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</si>
  <si>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</si>
  <si>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</si>
  <si>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</si>
  <si>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</si>
  <si>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</si>
  <si>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</si>
  <si>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</si>
  <si>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</si>
  <si>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</si>
  <si>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</si>
  <si>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</si>
  <si>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</si>
  <si>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</si>
  <si>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</si>
  <si>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</si>
  <si>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</si>
  <si>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</si>
  <si>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</si>
  <si>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</si>
  <si>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</si>
  <si>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</si>
  <si>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</si>
  <si>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</si>
  <si>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</si>
  <si>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</si>
  <si>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</si>
  <si>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</si>
  <si>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</si>
  <si>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</si>
  <si>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</si>
  <si>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</si>
  <si>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</si>
  <si>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</si>
  <si>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</si>
  <si>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</si>
  <si>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</si>
  <si>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</si>
  <si>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</si>
  <si>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</si>
  <si>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</si>
  <si>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</si>
  <si>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</si>
  <si>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</si>
  <si>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</si>
  <si>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</si>
  <si>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</si>
  <si>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</si>
  <si>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</si>
  <si>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</si>
  <si>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</si>
  <si>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</si>
  <si>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</si>
  <si>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</si>
  <si>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</si>
  <si>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</si>
  <si>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</si>
  <si>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</si>
  <si>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</si>
  <si>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</si>
  <si>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</si>
  <si>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</si>
  <si>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</si>
  <si>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</si>
  <si>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</si>
  <si>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</si>
  <si>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</si>
  <si>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</si>
  <si>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</si>
  <si>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</si>
  <si>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</si>
  <si>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</si>
  <si>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</si>
  <si>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</si>
  <si>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</si>
  <si>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</si>
  <si>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</si>
  <si>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</si>
  <si>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</si>
  <si>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</si>
  <si>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</si>
  <si>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</si>
  <si>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</si>
  <si>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</si>
  <si>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</si>
  <si>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</si>
  <si>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</si>
  <si>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</si>
  <si>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</si>
  <si>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</si>
  <si>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</si>
  <si>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</si>
  <si>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</si>
  <si>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</si>
  <si>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</si>
  <si>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</si>
  <si>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</si>
  <si>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</si>
  <si>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</si>
  <si>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</si>
  <si>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</si>
  <si>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</si>
  <si>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</si>
  <si>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</si>
  <si>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</si>
  <si>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</si>
  <si>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</si>
  <si>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</si>
  <si>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</si>
  <si>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</si>
  <si>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</si>
  <si>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</si>
  <si>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</si>
  <si>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</si>
  <si>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</si>
  <si>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</si>
  <si>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</si>
  <si>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</si>
  <si>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</si>
  <si>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</si>
  <si>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</si>
  <si>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</si>
  <si>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</si>
  <si>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</si>
  <si>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</si>
  <si>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</si>
  <si>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</si>
  <si>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</si>
  <si>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</si>
  <si>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</si>
  <si>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</si>
  <si>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</si>
  <si>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</si>
  <si>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</si>
  <si>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</si>
  <si>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</si>
  <si>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</si>
  <si>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</si>
  <si>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</si>
  <si>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</si>
  <si>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</si>
  <si>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</si>
  <si>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</si>
  <si>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</si>
  <si>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</si>
  <si>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</si>
  <si>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</si>
  <si>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</si>
  <si>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</si>
  <si>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</si>
  <si>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</si>
  <si>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</si>
  <si>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</si>
  <si>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</si>
  <si>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</si>
  <si>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</si>
  <si>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</si>
  <si>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</si>
  <si>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</si>
  <si>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</si>
  <si>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</si>
  <si>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</si>
  <si>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</si>
  <si>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</si>
  <si>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</si>
  <si>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</si>
  <si>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</si>
  <si>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</si>
  <si>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</si>
  <si>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</si>
  <si>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</si>
  <si>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</si>
  <si>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</si>
  <si>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</si>
  <si>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</si>
  <si>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</si>
  <si>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</si>
  <si>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</si>
  <si>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</si>
  <si>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</si>
  <si>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</si>
  <si>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</si>
  <si>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</si>
  <si>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</si>
  <si>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</si>
  <si>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</si>
  <si>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</si>
  <si>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</si>
  <si>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</si>
  <si>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</si>
  <si>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</si>
  <si>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</si>
  <si>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</si>
  <si>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</si>
  <si>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</si>
  <si>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</si>
  <si>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</si>
  <si>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</si>
  <si>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</si>
  <si>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</si>
  <si>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</si>
  <si>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</si>
  <si>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</si>
  <si>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</si>
  <si>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</si>
  <si>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</si>
  <si>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</si>
  <si>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</si>
  <si>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</si>
  <si>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</si>
  <si>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</si>
  <si>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</si>
  <si>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</si>
  <si>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</si>
  <si>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</si>
  <si>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</si>
  <si>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</si>
  <si>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</si>
  <si>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</si>
  <si>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</si>
  <si>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</si>
  <si>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</si>
  <si>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</si>
  <si>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</si>
  <si>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</si>
  <si>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</si>
  <si>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</si>
  <si>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</si>
  <si>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</si>
  <si>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</si>
  <si>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</si>
  <si>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</si>
  <si>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</si>
  <si>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</si>
  <si>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</si>
  <si>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</si>
  <si>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</si>
  <si>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</si>
  <si>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</si>
  <si>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</si>
  <si>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</si>
  <si>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</si>
  <si>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</si>
  <si>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</si>
  <si>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</si>
  <si>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</si>
  <si>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</si>
  <si>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</si>
  <si>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</si>
  <si>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</si>
  <si>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</si>
  <si>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</si>
  <si>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</si>
  <si>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</si>
  <si>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</si>
  <si>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</si>
  <si>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</si>
  <si>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</si>
  <si>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</si>
  <si>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</si>
  <si>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</si>
  <si>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</si>
  <si>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</si>
  <si>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</si>
  <si>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</si>
  <si>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</si>
  <si>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</si>
  <si>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</si>
  <si>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</si>
  <si>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</si>
  <si>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</si>
  <si>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</si>
  <si>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</si>
  <si>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</si>
  <si>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</si>
  <si>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</si>
  <si>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</si>
  <si>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</si>
  <si>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</si>
  <si>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</si>
  <si>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</si>
  <si>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</si>
  <si>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</si>
  <si>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</si>
  <si>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</si>
  <si>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</si>
  <si>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</si>
  <si>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</si>
  <si>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</si>
  <si>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</si>
  <si>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</si>
  <si>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</si>
  <si>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</si>
  <si>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</si>
  <si>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</si>
  <si>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</si>
  <si>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</si>
  <si>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</si>
  <si>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</si>
  <si>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</si>
  <si>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</si>
  <si>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</si>
  <si>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</si>
  <si>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</si>
  <si>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</si>
  <si>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</si>
  <si>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</si>
  <si>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</si>
  <si>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</si>
  <si>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</si>
  <si>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</si>
  <si>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</si>
  <si>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</si>
  <si>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</si>
  <si>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</si>
  <si>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</si>
  <si>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</si>
  <si>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</si>
  <si>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</si>
  <si>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</si>
  <si>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</si>
  <si>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</si>
  <si>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</si>
  <si>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</si>
  <si>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</si>
  <si>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</si>
  <si>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</si>
  <si>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</si>
  <si>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</si>
  <si>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</si>
  <si>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</si>
  <si>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</si>
  <si>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</si>
  <si>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</si>
  <si>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</si>
  <si>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</si>
  <si>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</si>
  <si>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</si>
  <si>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</si>
  <si>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</si>
  <si>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</si>
  <si>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</si>
  <si>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</si>
  <si>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</si>
  <si>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</si>
  <si>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</si>
  <si>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</si>
  <si>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</si>
  <si>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</si>
  <si>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</si>
  <si>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</si>
  <si>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</si>
  <si>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</si>
  <si>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</si>
  <si>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</si>
  <si>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</si>
  <si>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</si>
  <si>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</si>
  <si>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</si>
  <si>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</si>
  <si>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</si>
  <si>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</si>
  <si>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</si>
  <si>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</si>
  <si>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</si>
  <si>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</si>
  <si>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</si>
  <si>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</si>
  <si>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</si>
  <si>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</si>
  <si>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</si>
  <si>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</si>
  <si>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</si>
  <si>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</si>
  <si>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</si>
  <si>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</si>
  <si>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</si>
  <si>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</si>
  <si>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</si>
  <si>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</si>
  <si>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</si>
  <si>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</si>
  <si>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</si>
  <si>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</si>
  <si>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</si>
  <si>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</si>
  <si>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</si>
  <si>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</si>
  <si>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</si>
  <si>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</si>
  <si>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</si>
  <si>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</si>
  <si>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</si>
  <si>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</si>
  <si>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</si>
  <si>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</si>
  <si>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</si>
  <si>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</si>
  <si>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</si>
  <si>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</si>
  <si>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</si>
  <si>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</si>
  <si>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</si>
  <si>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</si>
  <si>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</si>
  <si>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</si>
  <si>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</si>
  <si>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</si>
  <si>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</si>
  <si>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</si>
  <si>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</si>
  <si>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</si>
  <si>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</si>
  <si>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</si>
  <si>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</si>
  <si>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</si>
  <si>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</si>
  <si>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</si>
  <si>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</si>
  <si>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</si>
  <si>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</si>
  <si>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</si>
  <si>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</si>
  <si>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</si>
  <si>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</si>
  <si>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</si>
  <si>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</si>
  <si>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</si>
  <si>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</si>
  <si>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</si>
  <si>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</si>
  <si>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</si>
  <si>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</si>
  <si>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</si>
  <si>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</si>
  <si>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</si>
  <si>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</si>
  <si>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</si>
  <si>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</si>
  <si>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</si>
  <si>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</si>
  <si>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</si>
  <si>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</si>
  <si>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</si>
  <si>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</si>
  <si>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</si>
  <si>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</si>
  <si>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</si>
  <si>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</si>
  <si>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</si>
  <si>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</si>
  <si>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</si>
  <si>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</si>
  <si>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</si>
  <si>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</si>
  <si>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</si>
  <si>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</si>
  <si>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</si>
  <si>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</si>
  <si>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</si>
  <si>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</si>
  <si>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</si>
  <si>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</si>
  <si>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</si>
  <si>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</si>
  <si>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</si>
  <si>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</si>
  <si>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</si>
  <si>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</si>
  <si>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</si>
  <si>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</si>
  <si>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</si>
  <si>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</si>
  <si>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</si>
  <si>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</si>
  <si>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</si>
  <si>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</si>
  <si>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</si>
  <si>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</si>
  <si>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</si>
  <si>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</si>
  <si>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</si>
  <si>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</si>
  <si>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</si>
  <si>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</si>
  <si>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</si>
  <si>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</si>
  <si>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</si>
  <si>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</si>
  <si>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</si>
  <si>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</si>
  <si>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</si>
  <si>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</si>
  <si>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</si>
  <si>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</si>
  <si>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</si>
  <si>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</si>
  <si>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</si>
  <si>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</si>
  <si>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</si>
  <si>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</si>
  <si>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</si>
  <si>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</si>
  <si>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</si>
  <si>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</si>
  <si>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</si>
  <si>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</si>
  <si>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</si>
  <si>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</si>
  <si>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</si>
  <si>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</si>
  <si>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</si>
  <si>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</si>
  <si>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</si>
  <si>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</si>
  <si>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</si>
  <si>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</si>
  <si>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</si>
  <si>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</si>
  <si>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</si>
  <si>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</si>
  <si>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</si>
  <si>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</si>
  <si>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</si>
  <si>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</si>
  <si>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</si>
  <si>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</si>
  <si>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</si>
  <si>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</si>
  <si>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</si>
  <si>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</si>
  <si>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</si>
  <si>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</si>
  <si>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</si>
  <si>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</si>
  <si>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</si>
  <si>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</si>
  <si>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</si>
  <si>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</si>
  <si>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</si>
  <si>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</si>
  <si>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</si>
  <si>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</si>
  <si>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</si>
  <si>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</si>
  <si>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</si>
  <si>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</si>
  <si>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</si>
  <si>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</si>
  <si>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</si>
  <si>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</si>
  <si>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</si>
  <si>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</si>
  <si>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</si>
  <si>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</si>
  <si>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</si>
  <si>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</si>
  <si>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</si>
  <si>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</si>
  <si>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</si>
  <si>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</si>
  <si>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</si>
  <si>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</si>
  <si>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</si>
  <si>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</si>
  <si>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</si>
  <si>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</si>
  <si>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</si>
  <si>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</si>
  <si>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</si>
  <si>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</si>
  <si>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</si>
  <si>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</si>
  <si>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</si>
  <si>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</si>
  <si>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</si>
  <si>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</si>
  <si>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</si>
  <si>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</si>
  <si>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</si>
  <si>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</si>
  <si>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</si>
  <si>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</si>
  <si>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</si>
  <si>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</si>
  <si>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</si>
  <si>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</si>
  <si>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</si>
  <si>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</si>
  <si>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</si>
  <si>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</si>
  <si>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</si>
  <si>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</si>
  <si>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</si>
  <si>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</si>
  <si>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</si>
  <si>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</si>
  <si>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</si>
  <si>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</si>
  <si>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</si>
  <si>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</si>
  <si>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</si>
  <si>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</si>
  <si>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</si>
  <si>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</si>
  <si>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</si>
  <si>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</si>
  <si>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</si>
  <si>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</si>
  <si>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</si>
  <si>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</si>
  <si>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</si>
  <si>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</si>
  <si>
    <t>Map_1xAngel2</t>
  </si>
  <si>
    <t>Map_1x39, Map_1x39_1</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</si>
  <si>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</si>
  <si>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</si>
  <si>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</si>
  <si>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</si>
  <si>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</si>
  <si>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</si>
  <si>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</si>
  <si>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</si>
  <si>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</si>
  <si>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</si>
  <si>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</si>
  <si>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</si>
  <si>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</si>
  <si>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</si>
  <si>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</si>
  <si>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</si>
  <si>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</si>
  <si>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</si>
  <si>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</si>
  <si>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</si>
  <si>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</si>
  <si>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</si>
  <si>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</si>
  <si>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</si>
  <si>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</si>
  <si>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normalMonsterMapEarly|String!</t>
    <phoneticPr fontId="1" type="noConversion"/>
  </si>
  <si>
    <t>normalMonsterMapLate|String!</t>
    <phoneticPr fontId="1" type="noConversion"/>
  </si>
  <si>
    <t>Map_1x1, Map_1x1_1, Map_1x2, Map_1x3</t>
  </si>
  <si>
    <t>Map_1x4, Map_1x6, Map_1x7, Map_1x8, Map_1x8_1</t>
  </si>
  <si>
    <t>Map_1x11, Map_1x12, Map_1x12_1, Map_1x13, Map_1x13_1</t>
  </si>
  <si>
    <t>Map_1x14, Map_1x16, Map_1x17, Map_1x18</t>
  </si>
  <si>
    <t>Map_1x21, Map_1x22, Map_1x23, Map_1x23_1</t>
  </si>
  <si>
    <t>Map_1x24, Map_1x26, Map_1x27, Map_1x28</t>
  </si>
  <si>
    <t>Map_1x31, Map_1x32, Map_1x33, Map_1x33_1</t>
  </si>
  <si>
    <t>Map_1x34, Map_1x34_1, Map_1x36, Map_1x37, Map_1x38</t>
  </si>
  <si>
    <t>Map_1x41, Map_1x42, Map_1x43</t>
  </si>
  <si>
    <t>Map_1x44, Map_1x46, Map_1x47, Map_1x48</t>
  </si>
  <si>
    <t>Map_2x1, Map_2x2, Map_2x2_1, Map_2x3</t>
  </si>
  <si>
    <t>Map_2x4, Map_2x6, Map_2x6_1, Map_2x7, Map_2x8</t>
  </si>
  <si>
    <t>Map_2x11, Map_2x12, Map_2x12_1, Map_2x13</t>
  </si>
  <si>
    <t>Map_2x14, Map_2x16, Map_2x16_1, Map_2x17, Map_2x18</t>
  </si>
  <si>
    <t>Map_2x21, Map_2x22, Map_2x22_1, Map_2x23</t>
  </si>
  <si>
    <t>Map_2x24, Map_2x26, Map_2x27, Map_2x28</t>
  </si>
  <si>
    <t>Map_2x31, Map_2x31_1, Map_2x32, Map_2x32_1, Map_2x33</t>
  </si>
  <si>
    <t>Map_2x34, Map_2x36, Map_2x36_1, Map_2x37, Map_2x38</t>
  </si>
  <si>
    <t>Map_2x41, Map_2x41_1, Map_2x42, Map_2x43</t>
  </si>
  <si>
    <t>Map_2x44, Map_2x46, Map_2x47, Map_2x47_1, Map_2x48</t>
  </si>
  <si>
    <t>Map_3x1, Map_3x2, Map_3x3, Map_3x3_1</t>
  </si>
  <si>
    <t>Map_3x4, Map_3x6, Map_3x7, Map_3x7_1, Map_3x8</t>
  </si>
  <si>
    <t>Map_3x11, Map_3x12, Map_3x13</t>
  </si>
  <si>
    <t>Map_3x14, Map_3x14_1, Map_3x16, Map_3x17, Map_3x17_1, Map_3x18</t>
  </si>
  <si>
    <t>Map_3x21, Map_3x22, Map_3x22_1, Map_3x23</t>
  </si>
  <si>
    <t>Map_3x24, Map_3x26, Map_3x26_1, Map_3x27, Map_3x28</t>
  </si>
  <si>
    <t>Map_3x31, Map_3x32, Map_3x33</t>
  </si>
  <si>
    <t>Map_3x34, Map_3x34_1, Map_3x36, Map_3x37, Map_3x37_1, Map_3x38</t>
  </si>
  <si>
    <t>Map_3x41, Map_3x42, Map_3x43</t>
  </si>
  <si>
    <t>Map_3x44, Map_3x44_1, Map_3x46, Map_3x47, Map_3x48, Map_3x48_1</t>
  </si>
  <si>
    <t>Map_4x1, Map_4x2, Map_4x3</t>
  </si>
  <si>
    <t>Map_4x4, Map_4x4_1, Map_4x6, Map_4x7, Map_4x7_1, Map_4x8</t>
  </si>
  <si>
    <t>Map_4x11, Map_4x11_1, Map_4x12, Map_4x13</t>
  </si>
  <si>
    <t>Map_4x14, Map_4x16, Map_4x17, Map_4x17_1, Map_4x18</t>
  </si>
  <si>
    <t>Map_4x21, Map_4x21_1, Map_4x22, Map_4x23</t>
  </si>
  <si>
    <t>Map_4x24, Map_4x26, Map_4x27, Map_4x27_1, Map_4x28</t>
  </si>
  <si>
    <t>Map_4x31, Map_4x32, Map_4x32_1, Map_4x33</t>
  </si>
  <si>
    <t>Map_4x34, Map_4x36, Map_4x36_1, Map_4x37, Map_4x38</t>
  </si>
  <si>
    <t>Map_4x41, Map_4x42, Map_4x42_1, Map_4x43</t>
  </si>
  <si>
    <t>Map_4x44, Map_4x46, Map_4x47, Map_4x47_1, Map_4x48</t>
  </si>
  <si>
    <t>Env_Night, Env_Sunset</t>
    <phoneticPr fontId="1" type="noConversion"/>
  </si>
  <si>
    <t>Env_Dawn, Env_DayLight</t>
    <phoneticPr fontId="1" type="noConversion"/>
  </si>
  <si>
    <t>DropHeartAdjustment|Float</t>
    <phoneticPr fontId="1" type="noConversion"/>
  </si>
  <si>
    <t>DropExpAdjustment|Float</t>
    <phoneticPr fontId="1" type="noConversion"/>
  </si>
  <si>
    <t>Chapter0Name</t>
    <phoneticPr fontId="1" type="noConversion"/>
  </si>
  <si>
    <t>Chapter0Desc</t>
    <phoneticPr fontId="1" type="noConversion"/>
  </si>
  <si>
    <t>업데이트순번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</si>
</sst>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SystemUI_Info</v>
          </cell>
          <cell r="B6" t="str">
            <v>안내</v>
          </cell>
          <cell r="C6" t="str">
            <v>Information</v>
          </cell>
        </row>
        <row r="7">
          <cell r="A7" t="str">
            <v>SystemUI_DisconnectServer</v>
          </cell>
          <cell r="B7" t="str">
            <v>서버와의 접속이 원활하지 않습니다._x000D_
프로그램을 재시작합니다.</v>
          </cell>
          <cell r="C7" t="str">
            <v>Bad connection_x000D_
Restarting the app</v>
          </cell>
        </row>
        <row r="8">
          <cell r="A8" t="str">
            <v>SystemUI_Reconnect</v>
          </cell>
          <cell r="B8" t="str">
            <v>서버와의 접속이 원활하지 않습니다. 재시도하시겠습니까?_x000D_
_x000D_
취소 시 프로그램을 재시작합니다.</v>
          </cell>
          <cell r="C8" t="str">
            <v>In progress of translating…(8)</v>
          </cell>
        </row>
        <row r="9">
          <cell r="A9" t="str">
            <v>SystemUI_ForceDownload</v>
          </cell>
          <cell r="B9" t="str">
            <v>이후 진행을 위해서는 {0} 다운로드가 필요합니다. 데이터 환경에 따라 통신사 요금이 부과될 수 있습니다._x000D_
_x000D_
다운로드를 진행하시겠습니까?</v>
          </cell>
          <cell r="C9" t="str">
            <v>In progress of translating…(9)</v>
          </cell>
        </row>
        <row r="10">
          <cell r="A10" t="str">
            <v>SystemUI_Downloading</v>
          </cell>
          <cell r="B10" t="str">
            <v>다운로드 중</v>
          </cell>
          <cell r="C10" t="str">
            <v>Downloading</v>
          </cell>
        </row>
        <row r="11">
          <cell r="A11" t="str">
            <v>SystemUI_Mainternance</v>
          </cell>
          <cell r="B11" t="str">
            <v>서버 점검 중입니다.</v>
          </cell>
          <cell r="C11" t="str">
            <v>We're on a mainternance</v>
          </cell>
        </row>
        <row r="12">
          <cell r="A12" t="str">
            <v>SystemUI_MainternanceDetail</v>
          </cell>
          <cell r="B12" t="str">
            <v>5월 29일 화요일 오전 3시부터 대략 11시까지 정기 점검 예정입니다. 이 동안 서버 및 웹 서비스 등을 사용하실 수 없습니다._x000D_
_x000D_
감사합니다.</v>
          </cell>
          <cell r="C12" t="str">
            <v>We will be performing scheduled maintenance on Tuesday, May 29th. Maintenance will begin at 3:00 AM PDT and conclude at approximately 11:00 AM PDT. During this time, servers and many web services will be unavailable._x000D_
_x000D_
Thank you for your patience.</v>
          </cell>
        </row>
        <row r="13">
          <cell r="A13" t="str">
            <v>SystemUI_Banned</v>
          </cell>
          <cell r="B13" t="str">
            <v>비정상적 플레이가 관찰되어 일정 기간 로그인할 수 없습니다.</v>
          </cell>
          <cell r="C13" t="str">
            <v>In progress of translating…(13)</v>
          </cell>
        </row>
        <row r="14">
          <cell r="A14" t="str">
            <v>GameUI_SignIn</v>
          </cell>
          <cell r="B14" t="str">
            <v>계정연동</v>
          </cell>
          <cell r="C14" t="str">
            <v>Sign In</v>
          </cell>
        </row>
        <row r="15">
          <cell r="A15" t="str">
            <v>GameUI_RomanNumber0</v>
          </cell>
          <cell r="B15" t="str">
            <v>?</v>
          </cell>
          <cell r="C15" t="str">
            <v>?</v>
          </cell>
        </row>
        <row r="16">
          <cell r="A16" t="str">
            <v>GameUI_RomanNumber1</v>
          </cell>
          <cell r="B16" t="str">
            <v>I</v>
          </cell>
          <cell r="C16" t="str">
            <v>I</v>
          </cell>
        </row>
        <row r="17">
          <cell r="A17" t="str">
            <v>GameUI_RomanNumber2</v>
          </cell>
          <cell r="B17" t="str">
            <v>II</v>
          </cell>
          <cell r="C17" t="str">
            <v>II</v>
          </cell>
        </row>
        <row r="18">
          <cell r="A18" t="str">
            <v>GameUI_RomanNumber3</v>
          </cell>
          <cell r="B18" t="str">
            <v>III</v>
          </cell>
          <cell r="C18" t="str">
            <v>III</v>
          </cell>
        </row>
        <row r="19">
          <cell r="A19" t="str">
            <v>GameUI_RomanNumber4</v>
          </cell>
          <cell r="B19" t="str">
            <v>IV</v>
          </cell>
          <cell r="C19" t="str">
            <v>IV</v>
          </cell>
        </row>
        <row r="20">
          <cell r="A20" t="str">
            <v>GameUI_RomanNumber5</v>
          </cell>
          <cell r="B20" t="str">
            <v>V</v>
          </cell>
          <cell r="C20" t="str">
            <v>V</v>
          </cell>
        </row>
        <row r="21">
          <cell r="A21" t="str">
            <v>GameUI_RomanNumber6</v>
          </cell>
          <cell r="B21" t="str">
            <v>VI</v>
          </cell>
          <cell r="C21" t="str">
            <v>VI</v>
          </cell>
        </row>
        <row r="22">
          <cell r="A22" t="str">
            <v>GameUI_RomanNumber7</v>
          </cell>
          <cell r="B22" t="str">
            <v>VII</v>
          </cell>
          <cell r="C22" t="str">
            <v>VII</v>
          </cell>
        </row>
        <row r="23">
          <cell r="A23" t="str">
            <v>GameUI_RomanNumber8</v>
          </cell>
          <cell r="B23" t="str">
            <v>VIII</v>
          </cell>
          <cell r="C23" t="str">
            <v>VIII</v>
          </cell>
        </row>
        <row r="24">
          <cell r="A24" t="str">
            <v>GameUI_RomanNumber9</v>
          </cell>
          <cell r="B24" t="str">
            <v>IX</v>
          </cell>
          <cell r="C24" t="str">
            <v>IX</v>
          </cell>
        </row>
        <row r="25">
          <cell r="A25" t="str">
            <v>GameUI_RomanNumber10</v>
          </cell>
          <cell r="B25" t="str">
            <v>X</v>
          </cell>
          <cell r="C25" t="str">
            <v>X</v>
          </cell>
        </row>
        <row r="26">
          <cell r="A26" t="str">
            <v>GameUI_RomanNumber11</v>
          </cell>
          <cell r="B26" t="str">
            <v>XI</v>
          </cell>
          <cell r="C26" t="str">
            <v>XI</v>
          </cell>
        </row>
        <row r="27">
          <cell r="A27" t="str">
            <v>GameUI_RomanNumber12</v>
          </cell>
          <cell r="B27" t="str">
            <v>XII</v>
          </cell>
          <cell r="C27" t="str">
            <v>XII</v>
          </cell>
        </row>
        <row r="28">
          <cell r="A28" t="str">
            <v>GameUI_RomanNumber13</v>
          </cell>
          <cell r="B28" t="str">
            <v>XIII</v>
          </cell>
          <cell r="C28" t="str">
            <v>XIII</v>
          </cell>
        </row>
        <row r="29">
          <cell r="A29" t="str">
            <v>GameUI_RomanNumber14</v>
          </cell>
          <cell r="B29" t="str">
            <v>XIV</v>
          </cell>
          <cell r="C29" t="str">
            <v>XIV</v>
          </cell>
        </row>
        <row r="30">
          <cell r="A30" t="str">
            <v>GameUI_RomanNumber15</v>
          </cell>
          <cell r="B30" t="str">
            <v>XV</v>
          </cell>
          <cell r="C30" t="str">
            <v>XV</v>
          </cell>
        </row>
        <row r="31">
          <cell r="A31" t="str">
            <v>GameUI_RomanNumber16</v>
          </cell>
          <cell r="B31" t="str">
            <v>XVI</v>
          </cell>
          <cell r="C31" t="str">
            <v>XVI</v>
          </cell>
        </row>
        <row r="32">
          <cell r="A32" t="str">
            <v>GameUI_RomanNumber17</v>
          </cell>
          <cell r="B32" t="str">
            <v>XVII</v>
          </cell>
          <cell r="C32" t="str">
            <v>XVII</v>
          </cell>
        </row>
        <row r="33">
          <cell r="A33" t="str">
            <v>GameUI_RomanNumber18</v>
          </cell>
          <cell r="B33" t="str">
            <v>XVIII</v>
          </cell>
          <cell r="C33" t="str">
            <v>XVIII</v>
          </cell>
        </row>
        <row r="34">
          <cell r="A34" t="str">
            <v>GameUI_RomanNumber19</v>
          </cell>
          <cell r="B34" t="str">
            <v>XIX</v>
          </cell>
          <cell r="C34" t="str">
            <v>XIX</v>
          </cell>
        </row>
        <row r="35">
          <cell r="A35" t="str">
            <v>GameUI_RomanNumber20</v>
          </cell>
          <cell r="B35" t="str">
            <v>XX</v>
          </cell>
          <cell r="C35" t="str">
            <v>XX</v>
          </cell>
        </row>
        <row r="36">
          <cell r="A36" t="str">
            <v>GameUI_RomanNumber21</v>
          </cell>
          <cell r="B36" t="str">
            <v>XXI</v>
          </cell>
          <cell r="C36" t="str">
            <v>XXI</v>
          </cell>
        </row>
        <row r="37">
          <cell r="A37" t="str">
            <v>GameUI_RomanNumber22</v>
          </cell>
          <cell r="B37" t="str">
            <v>XXII</v>
          </cell>
          <cell r="C37" t="str">
            <v>XXII</v>
          </cell>
        </row>
        <row r="38">
          <cell r="A38" t="str">
            <v>GameUI_RomanNumber23</v>
          </cell>
          <cell r="B38" t="str">
            <v>XXIII</v>
          </cell>
          <cell r="C38" t="str">
            <v>XXIII</v>
          </cell>
        </row>
        <row r="39">
          <cell r="A39" t="str">
            <v>GameUI_RomanNumber24</v>
          </cell>
          <cell r="B39" t="str">
            <v>XXIV</v>
          </cell>
          <cell r="C39" t="str">
            <v>XXIV</v>
          </cell>
        </row>
        <row r="40">
          <cell r="A40" t="str">
            <v>GameUI_RomanNumber25</v>
          </cell>
          <cell r="B40" t="str">
            <v>XXV</v>
          </cell>
          <cell r="C40" t="str">
            <v>XXV</v>
          </cell>
        </row>
        <row r="41">
          <cell r="A41" t="str">
            <v>GameUI_RomanNumber26</v>
          </cell>
          <cell r="B41" t="str">
            <v>XXVI</v>
          </cell>
          <cell r="C41" t="str">
            <v>XXVI</v>
          </cell>
        </row>
        <row r="42">
          <cell r="A42" t="str">
            <v>GameUI_RomanNumber27</v>
          </cell>
          <cell r="B42" t="str">
            <v>XXVII</v>
          </cell>
          <cell r="C42" t="str">
            <v>XXVII</v>
          </cell>
        </row>
        <row r="43">
          <cell r="A43" t="str">
            <v>GameUI_RomanNumber28</v>
          </cell>
          <cell r="B43" t="str">
            <v>XXVIII</v>
          </cell>
          <cell r="C43" t="str">
            <v>XXVIII</v>
          </cell>
        </row>
        <row r="44">
          <cell r="A44" t="str">
            <v>GameUI_RomanNumber29</v>
          </cell>
          <cell r="B44" t="str">
            <v>XXIX</v>
          </cell>
          <cell r="C44" t="str">
            <v>XXIX</v>
          </cell>
        </row>
        <row r="45">
          <cell r="A45" t="str">
            <v>GameUI_RomanNumber30</v>
          </cell>
          <cell r="B45" t="str">
            <v>XXX</v>
          </cell>
          <cell r="C45" t="str">
            <v>XXX</v>
          </cell>
        </row>
        <row r="46">
          <cell r="A46" t="str">
            <v>GameUI_Magic</v>
          </cell>
          <cell r="B46" t="str">
            <v>마법</v>
          </cell>
          <cell r="C46" t="str">
            <v>Magic</v>
          </cell>
        </row>
        <row r="47">
          <cell r="A47" t="str">
            <v>GameUI_Machine</v>
          </cell>
          <cell r="B47" t="str">
            <v>기계</v>
          </cell>
          <cell r="C47" t="str">
            <v>Machine</v>
          </cell>
        </row>
        <row r="48">
          <cell r="A48" t="str">
            <v>GameUI_Nature</v>
          </cell>
          <cell r="B48" t="str">
            <v>자연</v>
          </cell>
          <cell r="C48" t="str">
            <v>Nature</v>
          </cell>
        </row>
        <row r="49">
          <cell r="A49" t="str">
            <v>GameUI_Qigong</v>
          </cell>
          <cell r="B49" t="str">
            <v>기공</v>
          </cell>
          <cell r="C49" t="str">
            <v>Qigong</v>
          </cell>
        </row>
        <row r="50">
          <cell r="A50" t="str">
            <v>GameUI_CharGrade0</v>
          </cell>
          <cell r="B50" t="str">
            <v>일반</v>
          </cell>
          <cell r="C50" t="str">
            <v>Normal</v>
          </cell>
        </row>
        <row r="51">
          <cell r="A51" t="str">
            <v>GameUI_CharGrade1</v>
          </cell>
          <cell r="B51" t="str">
            <v>영웅</v>
          </cell>
          <cell r="C51" t="str">
            <v>Heroic</v>
          </cell>
        </row>
        <row r="52">
          <cell r="A52" t="str">
            <v>GameUI_CharGrade2</v>
          </cell>
          <cell r="B52" t="str">
            <v>전설</v>
          </cell>
          <cell r="C52" t="str">
            <v>Legendary</v>
          </cell>
        </row>
        <row r="53">
          <cell r="A53" t="str">
            <v>GameUI_EquipGrade0</v>
          </cell>
          <cell r="B53" t="str">
            <v>일반</v>
          </cell>
          <cell r="C53" t="str">
            <v>Normal</v>
          </cell>
        </row>
        <row r="54">
          <cell r="A54" t="str">
            <v>GameUI_EquipGrade1</v>
          </cell>
          <cell r="B54" t="str">
            <v>희귀</v>
          </cell>
          <cell r="C54" t="str">
            <v>Rare</v>
          </cell>
        </row>
        <row r="55">
          <cell r="A55" t="str">
            <v>GameUI_EquipGrade2</v>
          </cell>
          <cell r="B55" t="str">
            <v>영웅</v>
          </cell>
          <cell r="C55" t="str">
            <v>Heroic</v>
          </cell>
        </row>
        <row r="56">
          <cell r="A56" t="str">
            <v>GameUI_EquipGrade3</v>
          </cell>
          <cell r="B56" t="str">
            <v>에픽</v>
          </cell>
          <cell r="C56" t="str">
            <v>Epic</v>
          </cell>
        </row>
        <row r="57">
          <cell r="A57" t="str">
            <v>GameUI_EquipGrade4</v>
          </cell>
          <cell r="B57" t="str">
            <v>전설</v>
          </cell>
          <cell r="C57" t="str">
            <v>Legendary</v>
          </cell>
        </row>
        <row r="58">
          <cell r="A58" t="str">
            <v>GameUI_InfoInvokeReal</v>
          </cell>
          <cell r="B58" t="str">
            <v>청약철회는 구매일로부터 7일 이내 가능(단, 아이템이 게시되거나 사용 시 청약철회가 제한됨)_x000D_
법정대리인 동의 없는 미성년자명의 결제 시 취소가능</v>
          </cell>
          <cell r="C58" t="str">
            <v>In progress of translating…(58)</v>
          </cell>
        </row>
        <row r="59">
          <cell r="A59" t="str">
            <v>GameUI_DiamondDesc</v>
          </cell>
          <cell r="B59" t="str">
            <v>&lt;color=#00A800&gt;보석&lt;/color&gt;은 상점에서 상자, 특별 상품을 구매하는데 사용됩니다._x000D_
_x000D_
일일퀘스트 상자에서 보석을 획득하거나 상점에서 구매하세요!</v>
          </cell>
          <cell r="C59" t="str">
            <v>In progress of translating…(59)</v>
          </cell>
        </row>
        <row r="60">
          <cell r="A60" t="str">
            <v>GameUI_GoldDesc</v>
          </cell>
          <cell r="B60" t="str">
            <v>&lt;color=#DE7710&gt;골드&lt;/color&gt;는 캐릭터 업그레이드에 사용됩니다._x000D_
_x000D_
적을 처치하거나 상자를 열어서 골드를 획득할 수 있습니다!</v>
          </cell>
          <cell r="C60" t="str">
            <v>In progress of translating…(60)</v>
          </cell>
        </row>
        <row r="61">
          <cell r="A61" t="str">
            <v>GameUI_Lv</v>
          </cell>
          <cell r="B61" t="str">
            <v>Lv. {0}</v>
          </cell>
          <cell r="C61" t="str">
            <v>Lv. {0}</v>
          </cell>
        </row>
        <row r="62">
          <cell r="A62" t="str">
            <v>GameUI_LevelPackLv</v>
          </cell>
          <cell r="B62" t="str">
            <v>Lv. &lt;size=30&gt;{0}&lt;/size&gt;</v>
          </cell>
          <cell r="C62" t="str">
            <v>Lv. &lt;size=30&gt;{0}&lt;/size&gt;</v>
          </cell>
        </row>
        <row r="63">
          <cell r="A63" t="str">
            <v>GameUI_ExitGame</v>
          </cell>
          <cell r="B63" t="str">
            <v>나가기</v>
          </cell>
          <cell r="C63" t="str">
            <v>Exit</v>
          </cell>
        </row>
        <row r="64">
          <cell r="A64" t="str">
            <v>GameUI_ExitGameDescription</v>
          </cell>
          <cell r="B64" t="str">
            <v>게임을 종료하시겠습니까?</v>
          </cell>
          <cell r="C64" t="str">
            <v>Quit the game?</v>
          </cell>
        </row>
        <row r="65">
          <cell r="A65" t="str">
            <v>GameUI_BackToLobby</v>
          </cell>
          <cell r="B65" t="str">
            <v>나가기</v>
          </cell>
          <cell r="C65" t="str">
            <v>Exit</v>
          </cell>
        </row>
        <row r="66">
          <cell r="A66" t="str">
            <v>GameUI_BackToLobbyDescription</v>
          </cell>
          <cell r="B66" t="str">
            <v>현재 획득한 골드, 아이템 등은 획득할 수 없습니다._x000D_
전투를 중지하시겠습니까?</v>
          </cell>
          <cell r="C66" t="str">
            <v>You cannot get gold, items you got til now._x000D_
Sure to quit the battle?</v>
          </cell>
        </row>
        <row r="67">
          <cell r="A67" t="str">
            <v>GameUI_RefillEnergy</v>
          </cell>
          <cell r="B67" t="str">
            <v>입장 시 &lt;color=#FF8080&gt;5 에너지&lt;/color&gt;가 필요합니다._x000D_
_x000D_
충전하시겠습니까?_x000D_
&lt;color=#80FF80&gt;+30 에너지&lt;/color&gt;</v>
          </cell>
          <cell r="C67" t="str">
            <v>In progress of translating…(67)</v>
          </cell>
        </row>
        <row r="68">
          <cell r="A68" t="str">
            <v>GameUI_NotEnoughDiamond</v>
          </cell>
          <cell r="B68" t="str">
            <v>보석이 부족합니다</v>
          </cell>
          <cell r="C68" t="str">
            <v>Not enough Gems</v>
          </cell>
        </row>
        <row r="69">
          <cell r="A69" t="str">
            <v>GameUI_TouchToMove</v>
          </cell>
          <cell r="B69" t="str">
            <v>터치하여 이동하세요</v>
          </cell>
          <cell r="C69" t="str">
            <v>Touch to move</v>
          </cell>
        </row>
        <row r="70">
          <cell r="A70" t="str">
            <v>GameUI_BossReady</v>
          </cell>
          <cell r="B70" t="str">
            <v>보스에 대비하세요</v>
          </cell>
          <cell r="C70" t="str">
            <v>Prepare for the boss</v>
          </cell>
        </row>
        <row r="71">
          <cell r="A71" t="str">
            <v>GameUI_PossibleAfterTraining</v>
          </cell>
          <cell r="B71" t="str">
            <v>훈련 챕터 클리어 후 진행 가능합니다</v>
          </cell>
          <cell r="C71" t="str">
            <v>Available to play after the training chapter</v>
          </cell>
        </row>
        <row r="72">
          <cell r="A72" t="str">
            <v>GameUI_PossibleAfterDownload</v>
          </cell>
          <cell r="B72" t="str">
            <v>다운로드 완료 후 진행 가능합니다</v>
          </cell>
          <cell r="C72" t="str">
            <v>Available to play after the download</v>
          </cell>
        </row>
        <row r="73">
          <cell r="A73" t="str">
            <v>GameUI_GameSetting</v>
          </cell>
          <cell r="B73" t="str">
            <v>게임설정</v>
          </cell>
          <cell r="C73" t="str">
            <v>Game Setting</v>
          </cell>
        </row>
        <row r="74">
          <cell r="A74" t="str">
            <v>GameUI_EmptyLevelPack</v>
          </cell>
          <cell r="B74" t="str">
            <v>획득한 전투팩이 없습니다</v>
          </cell>
          <cell r="C74" t="str">
            <v>Empty Battle Pack</v>
          </cell>
        </row>
        <row r="75">
          <cell r="A75" t="str">
            <v>GameUI_SoundFX</v>
          </cell>
          <cell r="B75" t="str">
            <v>효과음</v>
          </cell>
          <cell r="C75" t="str">
            <v>Sound FX</v>
          </cell>
        </row>
        <row r="76">
          <cell r="A76" t="str">
            <v>GameUI_Music</v>
          </cell>
          <cell r="B76" t="str">
            <v>BGM</v>
          </cell>
          <cell r="C76" t="str">
            <v>BGM</v>
          </cell>
        </row>
        <row r="77">
          <cell r="A77" t="str">
            <v>GameUI_UltimateWithDoubleTap</v>
          </cell>
          <cell r="B77" t="str">
            <v>전투 중 더블탭으로 궁극기 사용</v>
          </cell>
          <cell r="C77" t="str">
            <v>Use Ultimate Skill with double-tap during battle</v>
          </cell>
        </row>
        <row r="78">
          <cell r="A78" t="str">
            <v>GameUI_FixUltimateIcon</v>
          </cell>
          <cell r="B78" t="str">
            <v>궁극기 아이콘 위치 고정</v>
          </cell>
          <cell r="C78" t="str">
            <v>Fixed Ultimate Skill position</v>
          </cell>
        </row>
        <row r="79">
          <cell r="A79" t="str">
            <v>GameUI_SystemSetting</v>
          </cell>
          <cell r="B79" t="str">
            <v>시스템설정</v>
          </cell>
          <cell r="C79" t="str">
            <v>System Setting</v>
          </cell>
        </row>
        <row r="80">
          <cell r="A80" t="str">
            <v>GameUI_Language</v>
          </cell>
          <cell r="B80" t="str">
            <v>언어</v>
          </cell>
          <cell r="C80" t="str">
            <v>Language</v>
          </cell>
        </row>
        <row r="81">
          <cell r="A81" t="str">
            <v>GameUI_Language_KOR</v>
          </cell>
          <cell r="B81" t="str">
            <v>한국어</v>
          </cell>
          <cell r="C81" t="str">
            <v>Korean</v>
          </cell>
        </row>
        <row r="82">
          <cell r="A82" t="str">
            <v>GameUI_Language_ENG</v>
          </cell>
          <cell r="B82" t="str">
            <v>영어</v>
          </cell>
          <cell r="C82" t="str">
            <v>English</v>
          </cell>
        </row>
        <row r="83">
          <cell r="A83" t="str">
            <v>GameUI_Confirm</v>
          </cell>
          <cell r="B83" t="str">
            <v>확인</v>
          </cell>
          <cell r="C83" t="str">
            <v>Confirm</v>
          </cell>
        </row>
        <row r="84">
          <cell r="A84" t="str">
            <v>GameUI_ChangeLanguageDesc</v>
          </cell>
          <cell r="B84" t="str">
            <v>언어를 변경하시겠습니까?</v>
          </cell>
          <cell r="C84" t="str">
            <v>Would you change the language?</v>
          </cell>
        </row>
        <row r="85">
          <cell r="A85" t="str">
            <v>GameUI_FrameRate</v>
          </cell>
          <cell r="B85" t="str">
            <v>재생 속도</v>
          </cell>
          <cell r="C85" t="str">
            <v>Frame Rate</v>
          </cell>
        </row>
        <row r="86">
          <cell r="A86" t="str">
            <v>GameUI_OneCharBox</v>
          </cell>
          <cell r="B86" t="str">
            <v>오리진상자</v>
          </cell>
          <cell r="C86" t="str">
            <v>In progress of translating…(86)</v>
          </cell>
        </row>
        <row r="87">
          <cell r="A87" t="str">
            <v>GameUI_ThreeCharBox</v>
          </cell>
          <cell r="B87" t="str">
            <v>대형상자</v>
          </cell>
          <cell r="C87" t="str">
            <v>In progress of translating…(87)</v>
          </cell>
        </row>
        <row r="88">
          <cell r="A88" t="str">
            <v>GameUI_TenCharBox</v>
          </cell>
          <cell r="B88" t="str">
            <v>메가상자</v>
          </cell>
          <cell r="C88" t="str">
            <v>In progress of translating…(88)</v>
          </cell>
        </row>
        <row r="89">
          <cell r="A89" t="str">
            <v>GameUI_ThreeEquipBox</v>
          </cell>
          <cell r="B89" t="str">
            <v>대형장비상자</v>
          </cell>
          <cell r="C89" t="str">
            <v>In progress of translating…(89)</v>
          </cell>
        </row>
        <row r="90">
          <cell r="A90" t="str">
            <v>GameUI_TenEquipBox</v>
          </cell>
          <cell r="B90" t="str">
            <v>메가장비상자</v>
          </cell>
          <cell r="C90" t="str">
            <v>In progress of translating…(90)</v>
          </cell>
        </row>
        <row r="91">
          <cell r="A91" t="str">
            <v>GameUI_AttendanceBox</v>
          </cell>
          <cell r="B91" t="str">
            <v>출석상자</v>
          </cell>
          <cell r="C91" t="str">
            <v>Daily Box</v>
          </cell>
        </row>
        <row r="92">
          <cell r="A92" t="str">
            <v>GameUI_Shop</v>
          </cell>
          <cell r="B92" t="str">
            <v>상점</v>
          </cell>
          <cell r="C92" t="str">
            <v>Shop</v>
          </cell>
        </row>
        <row r="93">
          <cell r="A93" t="str">
            <v>GameUI_ChapterText</v>
          </cell>
          <cell r="B93" t="str">
            <v>챕터</v>
          </cell>
          <cell r="C93" t="str">
            <v>Chapters</v>
          </cell>
        </row>
        <row r="94">
          <cell r="A94" t="str">
            <v>GameUI_Character</v>
          </cell>
          <cell r="B94" t="str">
            <v>캐릭터</v>
          </cell>
          <cell r="C94" t="str">
            <v>Characters</v>
          </cell>
        </row>
        <row r="95">
          <cell r="A95" t="str">
            <v>GameUI_Mail</v>
          </cell>
          <cell r="B95" t="str">
            <v>우편함</v>
          </cell>
          <cell r="C95" t="str">
            <v>Inbox</v>
          </cell>
        </row>
        <row r="96">
          <cell r="A96" t="str">
            <v>GameUI_Research</v>
          </cell>
          <cell r="B96" t="str">
            <v>연구</v>
          </cell>
          <cell r="C96" t="str">
            <v>Research</v>
          </cell>
        </row>
        <row r="97">
          <cell r="A97" t="str">
            <v>GameUI_Swappable</v>
          </cell>
          <cell r="B97" t="str">
            <v>교체 가능</v>
          </cell>
          <cell r="C97" t="str">
            <v>Can be swapped</v>
          </cell>
        </row>
        <row r="98">
          <cell r="A98" t="str">
            <v>GameUI_EnterInfo</v>
          </cell>
          <cell r="B98" t="str">
            <v>입장 안내</v>
          </cell>
          <cell r="C98" t="str">
            <v>Entry Info</v>
          </cell>
        </row>
        <row r="99">
          <cell r="A99" t="str">
            <v>GameUI_EnterInfoDesc</v>
          </cell>
          <cell r="B99" t="str">
            <v>현재 캐릭터의 파워레벨이 부족합니다_x000D_
_x000D_
캐릭터를 변경하시겠습니까?</v>
          </cell>
          <cell r="C99" t="str">
            <v>Not enough Power Level_x000D_
_x000D_
Change the player?</v>
          </cell>
        </row>
        <row r="100">
          <cell r="A100" t="str">
            <v>GameUI_EnterRecommendDesc</v>
          </cell>
          <cell r="B100" t="str">
            <v>더 적합한 추천 캐릭터가 있습니다_x000D_
_x000D_
캐릭터를 변경하시겠습니까?</v>
          </cell>
          <cell r="C100" t="str">
            <v>There is a more suitable recommended chracter_x000D_
_x000D_
Change the player?</v>
          </cell>
        </row>
        <row r="101">
          <cell r="A101" t="str">
            <v>GameUI_EnterTooPowerfulDesc</v>
          </cell>
          <cell r="B101" t="str">
            <v>파워레벨이 너무 높아 보상이 제한됩니다_x000D_
_x000D_
캐릭터를 변경하시겠습니까?</v>
          </cell>
          <cell r="C101" t="str">
            <v>In progress of translating…(101)</v>
          </cell>
        </row>
        <row r="102">
          <cell r="A102" t="str">
            <v>GameUI_ChangeCharacter</v>
          </cell>
          <cell r="B102" t="str">
            <v>캐릭터 교체</v>
          </cell>
          <cell r="C102" t="str">
            <v>Change Character</v>
          </cell>
        </row>
        <row r="103">
          <cell r="A103" t="str">
            <v>GameUI_Chapter</v>
          </cell>
          <cell r="B103" t="str">
            <v>CHAPTER &lt;size=46&gt;{0}&lt;/size&gt;</v>
          </cell>
          <cell r="C103" t="str">
            <v>CHAPTER &lt;size=46&gt;{0}&lt;/size&gt;</v>
          </cell>
        </row>
        <row r="104">
          <cell r="A104" t="str">
            <v>GameUI_ChapterInIndicator</v>
          </cell>
          <cell r="B104" t="str">
            <v>{0} 챕터{1}</v>
          </cell>
          <cell r="C104" t="str">
            <v>Chapter {0}{1}</v>
          </cell>
        </row>
        <row r="105">
          <cell r="A105" t="str">
            <v>GameUI_ChapterIndicatorParam</v>
          </cell>
          <cell r="B105" t="str">
            <v xml:space="preserve"> 카오스 모드</v>
          </cell>
          <cell r="C105" t="str">
            <v>, Chaos Mode</v>
          </cell>
        </row>
        <row r="106">
          <cell r="A106" t="str">
            <v>GameUI_ChapterIndicatorChallenge</v>
          </cell>
          <cell r="B106" t="str">
            <v xml:space="preserve"> 도전 모드</v>
          </cell>
          <cell r="C106" t="str">
            <v>, Challenge Mode</v>
          </cell>
        </row>
        <row r="107">
          <cell r="A107" t="str">
            <v>GameUI_ChaosMode</v>
          </cell>
          <cell r="B107" t="str">
            <v>카오스 모드</v>
          </cell>
          <cell r="C107" t="str">
            <v>Chaos Mode</v>
          </cell>
        </row>
        <row r="108">
          <cell r="A108" t="str">
            <v>GameUI_ChaosModeDesc</v>
          </cell>
          <cell r="B108" t="str">
            <v>게이트 필라가 불안정하여 지정된 곳으로 이동할 수 없고 마구잡이로 이동하게 됩니다. 5회를 채워서 안정화시키면 정상챕터에 도전할 수 있습니다.</v>
          </cell>
          <cell r="C108" t="str">
            <v>In progress of translating…(108)</v>
          </cell>
        </row>
        <row r="109">
          <cell r="A109" t="str">
            <v>GameUI_SuggestedPowerLevel</v>
          </cell>
          <cell r="B109" t="str">
            <v>권장 파워레벨</v>
          </cell>
          <cell r="C109" t="str">
            <v>Recommended Power Level</v>
          </cell>
        </row>
        <row r="110">
          <cell r="A110" t="str">
            <v>GameUI_NumberRange</v>
          </cell>
          <cell r="B110" t="str">
            <v>{0}~{1}</v>
          </cell>
          <cell r="C110" t="str">
            <v>{0}-{1}</v>
          </cell>
        </row>
        <row r="111">
          <cell r="A111" t="str">
            <v>GameUI_Power</v>
          </cell>
          <cell r="B111" t="str">
            <v>&lt;color=#E0E0E0&gt;POWER&lt;/color&gt; &lt;size=17&gt;{0}&lt;/size&gt;</v>
          </cell>
          <cell r="C111" t="str">
            <v>&lt;color=#E0E0E0&gt;POWER&lt;/color&gt; &lt;size=17&gt;{0}&lt;/size&gt;</v>
          </cell>
        </row>
        <row r="112">
          <cell r="A112" t="str">
            <v>GameUI_Suggested</v>
          </cell>
          <cell r="B112" t="str">
            <v>추천캐릭터</v>
          </cell>
          <cell r="C112" t="str">
            <v>Recommended</v>
          </cell>
        </row>
        <row r="113">
          <cell r="A113" t="str">
            <v>GameUI_FirstSwapHealNotApplied</v>
          </cell>
          <cell r="B113" t="str">
            <v>이미 전투에 참가하여 회복할 수 없습니다</v>
          </cell>
          <cell r="C113" t="str">
            <v>Characters already in combat will not recover</v>
          </cell>
        </row>
        <row r="114">
          <cell r="A114" t="str">
            <v>GameUI_TooPowerfulToReward</v>
          </cell>
          <cell r="B114" t="str">
            <v>파워레벨이 너무 높아 보상이 제한됩니다</v>
          </cell>
          <cell r="C114" t="str">
            <v>In progress of translating…(114)</v>
          </cell>
        </row>
        <row r="115">
          <cell r="A115" t="str">
            <v>GameUI_NowPlayingCharacter</v>
          </cell>
          <cell r="B115" t="str">
            <v>현재 플레이 중인 캐릭터입니다</v>
          </cell>
          <cell r="C115" t="str">
            <v>Now playing!</v>
          </cell>
        </row>
        <row r="116">
          <cell r="A116" t="str">
            <v>GameUI_BattleEnd</v>
          </cell>
          <cell r="B116" t="str">
            <v>전투 종료</v>
          </cell>
          <cell r="C116" t="str">
            <v>Battle End</v>
          </cell>
        </row>
        <row r="117">
          <cell r="A117" t="str">
            <v>GameUI_Stage</v>
          </cell>
          <cell r="B117" t="str">
            <v>스테이지</v>
          </cell>
          <cell r="C117" t="str">
            <v>Stage</v>
          </cell>
        </row>
        <row r="118">
          <cell r="A118" t="str">
            <v>GameUI_Chp0ClearReward</v>
          </cell>
          <cell r="B118" t="str">
            <v>클리어 시 &lt;color=#80FF80&gt;킵시리즈&lt;/color&gt; 합류</v>
          </cell>
          <cell r="C118" t="str">
            <v>In progress of translating…(118)</v>
          </cell>
        </row>
        <row r="119">
          <cell r="A119" t="str">
            <v>GameUI_Chp0ClearRewardGot</v>
          </cell>
          <cell r="B119" t="str">
            <v>&lt;color=#80FF80&gt;킵시리즈&lt;/color&gt; 합류!</v>
          </cell>
          <cell r="C119" t="str">
            <v>In progress of translating…(119)</v>
          </cell>
        </row>
        <row r="120">
          <cell r="A120" t="str">
            <v>GameUI_Chp1ClearReward</v>
          </cell>
          <cell r="B120" t="str">
            <v>클리어 시 &lt;color=#80FF80&gt;빅뱃서큐버스&lt;/color&gt; 합류</v>
          </cell>
          <cell r="C120" t="str">
            <v>In progress of translating…(120)</v>
          </cell>
        </row>
        <row r="121">
          <cell r="A121" t="str">
            <v>GameUI_Chp1ClearRewardGot</v>
          </cell>
          <cell r="B121" t="str">
            <v>&lt;color=#80FF80&gt;빅뱃서큐버스&lt;/color&gt; 합류!</v>
          </cell>
          <cell r="C121" t="str">
            <v>In progress of translating…(121)</v>
          </cell>
        </row>
        <row r="122">
          <cell r="A122" t="str">
            <v>GameUI_GoldReward</v>
          </cell>
          <cell r="B122" t="str">
            <v>획득 골드</v>
          </cell>
          <cell r="C122" t="str">
            <v>Gold Reward</v>
          </cell>
        </row>
        <row r="123">
          <cell r="A123" t="str">
            <v>GameUI_ItemReward</v>
          </cell>
          <cell r="B123" t="str">
            <v>획득 아이템</v>
          </cell>
          <cell r="C123" t="str">
            <v>Item Reward</v>
          </cell>
        </row>
        <row r="124">
          <cell r="A124" t="str">
            <v>GameUI_NotAcquired</v>
          </cell>
          <cell r="B124" t="str">
            <v>&lt;color=#808080&gt;미획득&lt;/color&gt;</v>
          </cell>
          <cell r="C124" t="str">
            <v>&lt;color=#808080&gt;Unacquired&lt;/color&gt;</v>
          </cell>
        </row>
        <row r="125">
          <cell r="A125" t="str">
            <v>GameUI_Completed</v>
          </cell>
          <cell r="B125" t="str">
            <v>&lt;color=#808080&gt;완료됨&lt;/color&gt;</v>
          </cell>
          <cell r="C125" t="str">
            <v>&lt;color=#808080&gt;Completed&lt;/color&gt;</v>
          </cell>
        </row>
        <row r="126">
          <cell r="A126" t="str">
            <v>GameUI_SealDesc</v>
          </cell>
          <cell r="B126" t="str">
            <v>보스급 몬스터를 처치하여 인장을 얻고 일일 퀘스트 상자를 열 수 있습니다</v>
          </cell>
          <cell r="C126" t="str">
            <v>Defeat boss-class monsters to earn seals and open the daily quest box</v>
          </cell>
        </row>
        <row r="127">
          <cell r="A127" t="str">
            <v>GameUI_SealAddedDesc</v>
          </cell>
          <cell r="B127" t="str">
            <v>현재 챕터에서는 인장을 얻을 수 없습니다</v>
          </cell>
          <cell r="C127" t="str">
            <v>You cannot get seals in this chapter</v>
          </cell>
        </row>
        <row r="128">
          <cell r="A128" t="str">
            <v>GameUI_TouchToExit</v>
          </cell>
          <cell r="B128" t="str">
            <v>터치하여 나가기</v>
          </cell>
          <cell r="C128" t="str">
            <v>Touch to exit</v>
          </cell>
        </row>
        <row r="129">
          <cell r="A129" t="str">
            <v>GameUI_AcceptMember</v>
          </cell>
          <cell r="B129" t="str">
            <v>영입</v>
          </cell>
          <cell r="C129" t="str">
            <v>GET</v>
          </cell>
        </row>
        <row r="130">
          <cell r="A130" t="str">
            <v>GameUI_Chp1AcceptingDesc</v>
          </cell>
          <cell r="B130" t="str">
            <v>마물화된 허수아비를 뚫고 간파울 아저씨가 구조한 첫 번째 생존자. 멸망을 막지 못 했다는 죄책감을 느낄 시간도 없이 생존자 구조에 힘을 쓰던 중 만난 소녀._x000D_
_x000D_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C130" t="str">
            <v>In progress of translating…(130)</v>
          </cell>
        </row>
        <row r="131">
          <cell r="A131" t="str">
            <v>GameUI_ForMore</v>
          </cell>
          <cell r="B131" t="str">
            <v>자세히</v>
          </cell>
          <cell r="C131" t="str">
            <v>For more</v>
          </cell>
        </row>
        <row r="132">
          <cell r="A132" t="str">
            <v>GameUI_Chp1AcceptingNote</v>
          </cell>
          <cell r="B132" t="str">
            <v>당분간 킵시리즈로 진입해야 합니다.</v>
          </cell>
          <cell r="C132" t="str">
            <v>In progress of translating…(132)</v>
          </cell>
        </row>
        <row r="133">
          <cell r="A133" t="str">
            <v>GameUI_WaitForUpdateEvent</v>
          </cell>
          <cell r="B133" t="str">
            <v>업데이트 대기 중으로 도전 모드는 준비 중이라 카오스 모드만 진행 가능합니다._x000D_
_x000D_
곧 업데이트가 진행될 예정이니 기대해주세요!</v>
          </cell>
          <cell r="C133" t="str">
            <v>In progress of translating…(133)</v>
          </cell>
        </row>
        <row r="134">
          <cell r="A134" t="str">
            <v>GameUI_CannotChallengeForUpdate</v>
          </cell>
          <cell r="B134" t="str">
            <v>미개방 지역으로 아직 도전할 수 없습니다</v>
          </cell>
          <cell r="C134" t="str">
            <v>In progress of translating…(134)</v>
          </cell>
        </row>
        <row r="135">
          <cell r="A135" t="str">
            <v>GameUI_ChapterTooLow</v>
          </cell>
          <cell r="B135" t="str">
            <v>{0} 챕터 이하에서는 인장을 얻을 수 없습니다</v>
          </cell>
          <cell r="C135" t="str">
            <v>In progress of translating…(135)</v>
          </cell>
        </row>
        <row r="136">
          <cell r="A136" t="str">
            <v>GameUI_ChapterWaitUpdate</v>
          </cell>
          <cell r="B136" t="str">
            <v>도전 모드는 업데이트 대기 중으로 카오스 모드로 진입합니다</v>
          </cell>
          <cell r="C136" t="str">
            <v>In progress of translating…(136)</v>
          </cell>
        </row>
        <row r="137">
          <cell r="A137" t="str">
            <v>GameUI_MenuChapter</v>
          </cell>
          <cell r="B137" t="str">
            <v>CHAPTER {0}</v>
          </cell>
          <cell r="C137" t="str">
            <v>CHAPTER {0}</v>
          </cell>
        </row>
        <row r="138">
          <cell r="A138" t="str">
            <v>GameUI_StageFraction</v>
          </cell>
          <cell r="B138" t="str">
            <v>{0}/{1}</v>
          </cell>
          <cell r="C138" t="str">
            <v>{0}/{1}</v>
          </cell>
        </row>
        <row r="139">
          <cell r="A139" t="str">
            <v>GameUI_CannotGoChapter</v>
          </cell>
          <cell r="B139" t="str">
            <v>{0} 챕터 클리어 후 진입 가능합니다</v>
          </cell>
          <cell r="C139" t="str">
            <v>In progress of translating…(139)</v>
          </cell>
        </row>
        <row r="140">
          <cell r="A140" t="str">
            <v>GameUI_CannotGoTrainingChapter</v>
          </cell>
          <cell r="B140" t="str">
            <v>훈련 챕터로는 되돌아갈 수 없습니다</v>
          </cell>
          <cell r="C140" t="str">
            <v>In progress of translating…(140)</v>
          </cell>
        </row>
        <row r="141">
          <cell r="A141" t="str">
            <v>GameUI_OrderByPowerLevel</v>
          </cell>
          <cell r="B141" t="str">
            <v>파워레벨순</v>
          </cell>
          <cell r="C141" t="str">
            <v>Power Level</v>
          </cell>
        </row>
        <row r="142">
          <cell r="A142" t="str">
            <v>GameUI_OrderByPowerLevelDescending</v>
          </cell>
          <cell r="B142" t="str">
            <v>낮은 파워레벨순</v>
          </cell>
          <cell r="C142" t="str">
            <v>Power Level Descending</v>
          </cell>
        </row>
        <row r="143">
          <cell r="A143" t="str">
            <v>GameUI_OrderByPowerSource</v>
          </cell>
          <cell r="B143" t="str">
            <v>파워소스별</v>
          </cell>
          <cell r="C143" t="str">
            <v>Power Source</v>
          </cell>
        </row>
        <row r="144">
          <cell r="A144" t="str">
            <v>GameUI_NotYetJoinedCharacter</v>
          </cell>
          <cell r="B144" t="str">
            <v>아직 합류하지 않은 동료</v>
          </cell>
          <cell r="C144" t="str">
            <v>Companions Not Yet Joined</v>
          </cell>
        </row>
        <row r="145">
          <cell r="A145" t="str">
            <v>GameUI_Chp1SwapUnavailable</v>
          </cell>
          <cell r="B145" t="str">
            <v>1챕터 클리어까지 킵시리즈로 진입해야 합니다</v>
          </cell>
          <cell r="C145" t="str">
            <v>In progress of translating…(145)</v>
          </cell>
        </row>
        <row r="146">
          <cell r="A146" t="str">
            <v>GameUI_MainCharacterAlready</v>
          </cell>
          <cell r="B146" t="str">
            <v>이미 대표 캐릭터로 설정되어 있습니다</v>
          </cell>
          <cell r="C146" t="str">
            <v>In progress of translating…(146)</v>
          </cell>
        </row>
        <row r="147">
          <cell r="A147" t="str">
            <v>GameUI_MainCharacterChanged</v>
          </cell>
          <cell r="B147" t="str">
            <v>대표 캐릭터로 설정되었습니다!</v>
          </cell>
          <cell r="C147" t="str">
            <v>In progress of translating…(147)</v>
          </cell>
        </row>
        <row r="148">
          <cell r="A148" t="str">
            <v>GameUI_ChaosPopName</v>
          </cell>
          <cell r="B148" t="str">
            <v>게이트 필라 안정화</v>
          </cell>
          <cell r="C148" t="str">
            <v>In progress of translating…(148)</v>
          </cell>
        </row>
        <row r="149">
          <cell r="A149" t="str">
            <v>GameUI_ChaosPopMore</v>
          </cell>
          <cell r="B149" t="str">
            <v>불안정했던 게이트 필라에 에너지를 융합시켜 일시적으로 안정화시켰습니다. 에너지는 두 가지 방향으로 유도할 수 있습니다._x000D_
_x000D_
도전모드로 변환하면 카오스 모드였던 상태를 정상화시키고 챕터에 도전할 수 있게 됩니다. 챕터를 클리어하여 다음 챕터로 진행하려면 도전모드로 변환하여 주세요._x000D_
_x000D_
혹은 도전의 기회를 잃는 대신 에너지를 환원하여 골드, 아이템 등의 보상을 획득할 수 있습니다. 아직 챕터를 클리어할 만한 힘이 부족하다고 느껴진다면 보상을 받고 더 강해진 다음 도전할 수 있습니다.</v>
          </cell>
          <cell r="C149" t="str">
            <v>In progress of translating…(149)</v>
          </cell>
        </row>
        <row r="150">
          <cell r="A150" t="str">
            <v>GameUI_ChaosPopDesc</v>
          </cell>
          <cell r="B150" t="str">
            <v>안정화된 에너지를 어디에 사용할지 선택해주세요</v>
          </cell>
          <cell r="C150" t="str">
            <v>In progress of translating…(150)</v>
          </cell>
        </row>
        <row r="151">
          <cell r="A151" t="str">
            <v>GameUI_ChaosPopChallenge</v>
          </cell>
          <cell r="B151" t="str">
            <v>도전모드로 변환</v>
          </cell>
          <cell r="C151" t="str">
            <v>In progress of translating…(151)</v>
          </cell>
        </row>
        <row r="152">
          <cell r="A152" t="str">
            <v>GameUI_ChaosPopDescRevert</v>
          </cell>
          <cell r="B152" t="str">
            <v>환원하여 보상 받기</v>
          </cell>
          <cell r="C152" t="str">
            <v>In progress of translating…(152)</v>
          </cell>
        </row>
        <row r="153">
          <cell r="A153" t="str">
            <v>GameUI_Invincible</v>
          </cell>
          <cell r="B153" t="str">
            <v>무적!</v>
          </cell>
          <cell r="C153" t="str">
            <v>INVINCIBLE!</v>
          </cell>
        </row>
        <row r="154">
          <cell r="A154" t="str">
            <v>GameUI_Miss</v>
          </cell>
          <cell r="B154" t="str">
            <v>빗맞음</v>
          </cell>
          <cell r="C154" t="str">
            <v>MISS</v>
          </cell>
        </row>
        <row r="155">
          <cell r="A155" t="str">
            <v>GameUI_Headshot</v>
          </cell>
          <cell r="B155" t="str">
            <v>즉사!</v>
          </cell>
          <cell r="C155" t="str">
            <v>DEATH!</v>
          </cell>
        </row>
        <row r="156">
          <cell r="A156" t="str">
            <v>GameUI_ImmortalWill</v>
          </cell>
          <cell r="B156" t="str">
            <v>불사!</v>
          </cell>
          <cell r="C156" t="str">
            <v>IMMORTAL!</v>
          </cell>
        </row>
        <row r="157">
          <cell r="A157" t="str">
            <v>GameUI_ReduceContinuousDmg</v>
          </cell>
          <cell r="B157" t="str">
            <v>연타 저항!</v>
          </cell>
          <cell r="C157" t="str">
            <v>RESIST REPEAT!</v>
          </cell>
        </row>
        <row r="158">
          <cell r="A158" t="str">
            <v>GameUI_DefenseStrongDmg</v>
          </cell>
          <cell r="B158" t="str">
            <v>강공격 방어!</v>
          </cell>
          <cell r="C158" t="str">
            <v>RESIST STRONG!</v>
          </cell>
        </row>
        <row r="159">
          <cell r="A159" t="str">
            <v>GameUI_HealSp</v>
          </cell>
          <cell r="B159" t="str">
            <v>SP 회복!</v>
          </cell>
          <cell r="C159" t="str">
            <v>Got SP!</v>
          </cell>
        </row>
        <row r="160">
          <cell r="A160" t="str">
            <v>GameUI_PaybackSp</v>
          </cell>
          <cell r="B160" t="str">
            <v>페이백!</v>
          </cell>
          <cell r="C160" t="str">
            <v>PAYBACK!</v>
          </cell>
        </row>
        <row r="161">
          <cell r="A161" t="str">
            <v>GameUI_Critical</v>
          </cell>
          <cell r="B161" t="str">
            <v>치명타!</v>
          </cell>
          <cell r="C161" t="str">
            <v>CRITICAL!</v>
          </cell>
        </row>
        <row r="162">
          <cell r="A162" t="str">
            <v>TimeSpaceUI_Low</v>
          </cell>
          <cell r="B162" t="str">
            <v>소</v>
          </cell>
          <cell r="C162" t="str">
            <v>Low</v>
          </cell>
        </row>
        <row r="163">
          <cell r="A163" t="str">
            <v>TimeSpaceUI_Medium</v>
          </cell>
          <cell r="B163" t="str">
            <v>중</v>
          </cell>
          <cell r="C163" t="str">
            <v>Medium</v>
          </cell>
        </row>
        <row r="164">
          <cell r="A164" t="str">
            <v>TimeSpaceUI_High</v>
          </cell>
          <cell r="B164" t="str">
            <v>대</v>
          </cell>
          <cell r="C164" t="str">
            <v>High</v>
          </cell>
        </row>
        <row r="165">
          <cell r="A165" t="str">
            <v>TimeSpaceUI_Ultra</v>
          </cell>
          <cell r="B165" t="str">
            <v>극대</v>
          </cell>
          <cell r="C165" t="str">
            <v>Ultra</v>
          </cell>
        </row>
        <row r="166">
          <cell r="A166" t="str">
            <v>TimeSpaceUI_ExtraUltra</v>
          </cell>
          <cell r="B166" t="str">
            <v>초극대</v>
          </cell>
          <cell r="C166" t="str">
            <v>ExtraUltra</v>
          </cell>
        </row>
        <row r="167">
          <cell r="A167" t="str">
            <v>PowerSourceUI_ComeHere</v>
          </cell>
          <cell r="B167" t="str">
            <v>가까이 다가가 힘의 원천으로부터 축복을 받으세요</v>
          </cell>
          <cell r="C167" t="str">
            <v>Get close to be blessed from Power Source</v>
          </cell>
        </row>
        <row r="168">
          <cell r="A168" t="str">
            <v>PowerSourceUI_Heal</v>
          </cell>
          <cell r="B168" t="str">
            <v>힘의 원천으로부터 눈부신 빛이 흘러나옵니다</v>
          </cell>
          <cell r="C168" t="str">
            <v>The bright light flows from Power Source</v>
          </cell>
        </row>
        <row r="169">
          <cell r="A169" t="str">
            <v>AfterSwapUI_Heal</v>
          </cell>
          <cell r="B169" t="str">
            <v>출전 보너스로 일정량 체력과 SP를 회복합니다</v>
          </cell>
          <cell r="C169" t="str">
            <v>Entering in the battle field gets you healed HP and SP</v>
          </cell>
        </row>
        <row r="170">
          <cell r="A170" t="str">
            <v>MindTextUI_FarAtkFallenAngel</v>
          </cell>
          <cell r="B170" t="str">
            <v>거리가 멀어지면 돌진 공격을 사용하는 듯 하다!</v>
          </cell>
          <cell r="C170" t="str">
            <v>It looks like Fallen Angel uses Charge Attack when being far!</v>
          </cell>
        </row>
        <row r="171">
          <cell r="A171" t="str">
            <v>MindTextUI_OneAngelStatue_Big</v>
          </cell>
          <cell r="B171" t="str">
            <v>천사 석상이 문지기를 잃어 분노의 공격을 퍼붓기 시작합니다!</v>
          </cell>
          <cell r="C171" t="str">
            <v>In progress of translating…(171)</v>
          </cell>
        </row>
        <row r="172">
          <cell r="A172" t="str">
            <v>GameUI_Exclusive</v>
          </cell>
          <cell r="B172" t="str">
            <v>전용</v>
          </cell>
          <cell r="C172" t="str">
            <v>Exclusive</v>
          </cell>
        </row>
        <row r="173">
          <cell r="A173" t="str">
            <v>GameUI_SelectLevelPack</v>
          </cell>
          <cell r="B173" t="str">
            <v>전투팩을 선택하세요</v>
          </cell>
          <cell r="C173" t="str">
            <v>Choose a Battle Pack</v>
          </cell>
        </row>
        <row r="174">
          <cell r="A174" t="str">
            <v>GameUI_BossClearReward</v>
          </cell>
          <cell r="B174" t="str">
            <v>보스 클리어 보상</v>
          </cell>
          <cell r="C174" t="str">
            <v>Boss Clear Reward</v>
          </cell>
        </row>
        <row r="175">
          <cell r="A175" t="str">
            <v>GameUI_NoHitClearReward</v>
          </cell>
          <cell r="B175" t="str">
            <v>&lt;color=#FFC080&gt;노히트&lt;/color&gt; 클리어 보상</v>
          </cell>
          <cell r="C175" t="str">
            <v>&lt;color=#FFC080&gt;No Hit&lt;/color&gt; Clear Reward</v>
          </cell>
        </row>
        <row r="176">
          <cell r="A176" t="str">
            <v>GameUI_GetExclusiveLevelPack</v>
          </cell>
          <cell r="B176" t="str">
            <v>{0}레벨 달성! 전용 전투팩 지급</v>
          </cell>
          <cell r="C176" t="str">
            <v>Reached level {0}! Got an exclusive Battle Pack</v>
          </cell>
        </row>
        <row r="177">
          <cell r="A177" t="str">
            <v>GameUI_LevelPack</v>
          </cell>
          <cell r="B177" t="str">
            <v>전투팩</v>
          </cell>
          <cell r="C177" t="str">
            <v>Battle Pack</v>
          </cell>
        </row>
        <row r="178">
          <cell r="A178" t="str">
            <v>GameUI_Seal</v>
          </cell>
          <cell r="B178" t="str">
            <v>인장</v>
          </cell>
          <cell r="C178" t="str">
            <v>Seal</v>
          </cell>
        </row>
        <row r="179">
          <cell r="A179" t="str">
            <v>GameUI_CharacterOrigin</v>
          </cell>
          <cell r="B179" t="str">
            <v>오리진</v>
          </cell>
          <cell r="C179" t="str">
            <v>Origin</v>
          </cell>
        </row>
        <row r="180">
          <cell r="A180" t="str">
            <v>GameUI_CharacterPowerPoint</v>
          </cell>
          <cell r="B180" t="str">
            <v>PP</v>
          </cell>
          <cell r="C180" t="str">
            <v>PP</v>
          </cell>
        </row>
        <row r="181">
          <cell r="A181" t="str">
            <v>GameUI_CharacterTranscendence</v>
          </cell>
          <cell r="B181" t="str">
            <v>초월권</v>
          </cell>
          <cell r="C181" t="str">
            <v>Transcendence</v>
          </cell>
        </row>
        <row r="182">
          <cell r="A182" t="str">
            <v>GameUI_NoHitLevelPack</v>
          </cell>
          <cell r="B182" t="str">
            <v>&lt;color=#FFC080&gt;노히트&lt;/color&gt; 전투팩</v>
          </cell>
          <cell r="C182" t="str">
            <v>&lt;color=#FFC080&gt;No Hit&lt;/color&gt; Battle Pack</v>
          </cell>
        </row>
        <row r="183">
          <cell r="A183" t="str">
            <v>LevelPackUIName_Atk</v>
          </cell>
          <cell r="B183" t="str">
            <v>공격력</v>
          </cell>
          <cell r="C183" t="str">
            <v>Attack Boost</v>
          </cell>
        </row>
        <row r="184">
          <cell r="A184" t="str">
            <v>LevelPackUIName_AtkBetter</v>
          </cell>
          <cell r="B184" t="str">
            <v>&lt;color=#FFC080&gt;상급&lt;/color&gt; 공격력</v>
          </cell>
          <cell r="C184" t="str">
            <v>&lt;color=#FFC080&gt;Better&lt;/color&gt; Attack Boost</v>
          </cell>
        </row>
        <row r="185">
          <cell r="A185" t="str">
            <v>LevelPackUIName_AtkBetterForGanfaul</v>
          </cell>
          <cell r="B185" t="str">
            <v>&lt;color=#FFC080&gt;구원자의 힘&lt;/color&gt;</v>
          </cell>
          <cell r="C185" t="str">
            <v>&lt;color=#FFC080&gt;Better&lt;/color&gt; Attack Boost</v>
          </cell>
        </row>
        <row r="186">
          <cell r="A186" t="str">
            <v>LevelPackUIName_AtkBetterForBei</v>
          </cell>
          <cell r="B186" t="str">
            <v>&lt;color=#FFC080&gt;불꽃의 노래&lt;/color&gt;</v>
          </cell>
          <cell r="C186" t="str">
            <v>&lt;color=#FFC080&gt;Better&lt;/color&gt; Attack Boost</v>
          </cell>
        </row>
        <row r="187">
          <cell r="A187" t="str">
            <v>LevelPackUIName_AtkBest</v>
          </cell>
          <cell r="B187" t="str">
            <v>&lt;color=#FFC080&gt;최상급&lt;/color&gt; 공격력</v>
          </cell>
          <cell r="C187" t="str">
            <v>&lt;color=#FFC080&gt;Best&lt;/color&gt; Attack Boost</v>
          </cell>
        </row>
        <row r="188">
          <cell r="A188" t="str">
            <v>LevelPackUIName_AtkSpeed</v>
          </cell>
          <cell r="B188" t="str">
            <v>공격 속도</v>
          </cell>
          <cell r="C188" t="str">
            <v>Attack Speed Boost</v>
          </cell>
        </row>
        <row r="189">
          <cell r="A189" t="str">
            <v>LevelPackUIName_AtkSpeedBetter</v>
          </cell>
          <cell r="B189" t="str">
            <v>&lt;color=#FFC080&gt;상급&lt;/color&gt; 공격 속도</v>
          </cell>
          <cell r="C189" t="str">
            <v>In progress of translating…(189)</v>
          </cell>
        </row>
        <row r="190">
          <cell r="A190" t="str">
            <v>LevelPackUIName_AtkSpeedBetterForBigBatSuccubus</v>
          </cell>
          <cell r="B190" t="str">
            <v>&lt;color=#FFC080&gt;야수의 민첩함&lt;/color&gt;</v>
          </cell>
          <cell r="C190" t="str">
            <v>In progress of translating…(190)</v>
          </cell>
        </row>
        <row r="191">
          <cell r="A191" t="str">
            <v>LevelPackUIName_AtkSpeedBest</v>
          </cell>
          <cell r="B191" t="str">
            <v>&lt;color=#FFC080&gt;최상급&lt;/color&gt; 공격 속도</v>
          </cell>
          <cell r="C191" t="str">
            <v>In progress of translating…(191)</v>
          </cell>
        </row>
        <row r="192">
          <cell r="A192" t="str">
            <v>LevelPackUIName_Crit</v>
          </cell>
          <cell r="B192" t="str">
            <v>치명타 공격</v>
          </cell>
          <cell r="C192" t="str">
            <v>In progress of translating…(192)</v>
          </cell>
        </row>
        <row r="193">
          <cell r="A193" t="str">
            <v>LevelPackUIName_CritBetter</v>
          </cell>
          <cell r="B193" t="str">
            <v>&lt;color=#FFC080&gt;상급&lt;/color&gt; 치명타 공격</v>
          </cell>
          <cell r="C193" t="str">
            <v>In progress of translating…(193)</v>
          </cell>
        </row>
        <row r="194">
          <cell r="A194" t="str">
            <v>LevelPackUIName_CritBest</v>
          </cell>
          <cell r="B194" t="str">
            <v>&lt;color=#FFC080&gt;최상급&lt;/color&gt; 치명타 공격</v>
          </cell>
          <cell r="C194" t="str">
            <v>In progress of translating…(194)</v>
          </cell>
        </row>
        <row r="195">
          <cell r="A195" t="str">
            <v>LevelPackUIName_MaxHp</v>
          </cell>
          <cell r="B195" t="str">
            <v>최대 체력</v>
          </cell>
          <cell r="C195" t="str">
            <v>In progress of translating…(195)</v>
          </cell>
        </row>
        <row r="196">
          <cell r="A196" t="str">
            <v>LevelPackUIName_MaxHpBetter</v>
          </cell>
          <cell r="B196" t="str">
            <v>&lt;color=#FFC080&gt;상급&lt;/color&gt; 최대 체력</v>
          </cell>
          <cell r="C196" t="str">
            <v>In progress of translating…(196)</v>
          </cell>
        </row>
        <row r="197">
          <cell r="A197" t="str">
            <v>LevelPackUIName_MaxHpBest</v>
          </cell>
          <cell r="B197" t="str">
            <v>&lt;color=#FFC080&gt;최상급&lt;/color&gt; 최대 체력</v>
          </cell>
          <cell r="C197" t="str">
            <v>In progress of translating…(197)</v>
          </cell>
        </row>
        <row r="198">
          <cell r="A198" t="str">
            <v>LevelPackUIName_ReduceDmgProjectile</v>
          </cell>
          <cell r="B198" t="str">
            <v>발사체 대미지 감소</v>
          </cell>
          <cell r="C198" t="str">
            <v>In progress of translating…(198)</v>
          </cell>
        </row>
        <row r="199">
          <cell r="A199" t="str">
            <v>LevelPackUIName_ReduceDmgProjectileBetter</v>
          </cell>
          <cell r="B199" t="str">
            <v>&lt;color=#FFC080&gt;상급&lt;/color&gt; 발사체 대미지 감소</v>
          </cell>
          <cell r="C199" t="str">
            <v>In progress of translating…(199)</v>
          </cell>
        </row>
        <row r="200">
          <cell r="A200" t="str">
            <v>LevelPackUIName_ReduceDmgMelee</v>
          </cell>
          <cell r="B200" t="str">
            <v>근접공격 대미지 감소</v>
          </cell>
          <cell r="C200" t="str">
            <v>In progress of translating…(200)</v>
          </cell>
        </row>
        <row r="201">
          <cell r="A201" t="str">
            <v>LevelPackUIName_ReduceDmgMeleeBetter</v>
          </cell>
          <cell r="B201" t="str">
            <v>&lt;color=#FFC080&gt;상급&lt;/color&gt; 근접공격 대미지 감소</v>
          </cell>
          <cell r="C201" t="str">
            <v>In progress of translating…(201)</v>
          </cell>
        </row>
        <row r="202">
          <cell r="A202" t="str">
            <v>LevelPackUIName_ReduceDmgClose</v>
          </cell>
          <cell r="B202" t="str">
            <v>충돌 대미지 감소</v>
          </cell>
          <cell r="C202" t="str">
            <v>In progress of translating…(202)</v>
          </cell>
        </row>
        <row r="203">
          <cell r="A203" t="str">
            <v>LevelPackUIName_ReduceDmgCloseBetter</v>
          </cell>
          <cell r="B203" t="str">
            <v>&lt;color=#FFC080&gt;상급&lt;/color&gt; 충돌 대미지 감소</v>
          </cell>
          <cell r="C203" t="str">
            <v>In progress of translating…(203)</v>
          </cell>
        </row>
        <row r="204">
          <cell r="A204" t="str">
            <v>LevelPackUIName_ReduceDmgTrap</v>
          </cell>
          <cell r="B204" t="str">
            <v>트랩 대미지 감소</v>
          </cell>
          <cell r="C204" t="str">
            <v>In progress of translating…(204)</v>
          </cell>
        </row>
        <row r="205">
          <cell r="A205" t="str">
            <v>LevelPackUIName_ReduceDmgTrapBetter</v>
          </cell>
          <cell r="B205" t="str">
            <v>&lt;color=#FFC080&gt;상급&lt;/color&gt; 트랩 대미지 감소</v>
          </cell>
          <cell r="C205" t="str">
            <v>In progress of translating…(205)</v>
          </cell>
        </row>
        <row r="206">
          <cell r="A206" t="str">
            <v>LevelPackUIName_ReduceContinuousDmg</v>
          </cell>
          <cell r="B206" t="str">
            <v>&lt;color=#FFC080&gt;연타 저항&lt;/color&gt;</v>
          </cell>
          <cell r="C206" t="str">
            <v>In progress of translating…(206)</v>
          </cell>
        </row>
        <row r="207">
          <cell r="A207" t="str">
            <v>LevelPackUIName_DefenseStrongDmg</v>
          </cell>
          <cell r="B207" t="str">
            <v>&lt;color=#FFC080&gt;강공격 방어&lt;/color&gt;</v>
          </cell>
          <cell r="C207" t="str">
            <v>In progress of translating…(207)</v>
          </cell>
        </row>
        <row r="208">
          <cell r="A208" t="str">
            <v>LevelPackUIName_ExtraGold</v>
          </cell>
          <cell r="B208" t="str">
            <v>골드 획득량 증가</v>
          </cell>
          <cell r="C208" t="str">
            <v>In progress of translating…(208)</v>
          </cell>
        </row>
        <row r="209">
          <cell r="A209" t="str">
            <v>LevelPackUIName_ExtraGoldBetter</v>
          </cell>
          <cell r="B209" t="str">
            <v>&lt;color=#FFC080&gt;상급&lt;/color&gt; 골드 획득량 증가</v>
          </cell>
          <cell r="C209" t="str">
            <v>In progress of translating…(209)</v>
          </cell>
        </row>
        <row r="210">
          <cell r="A210" t="str">
            <v>LevelPackUIName_ItemChanceBoost</v>
          </cell>
          <cell r="B210" t="str">
            <v>아이템 확률 증가</v>
          </cell>
          <cell r="C210" t="str">
            <v>In progress of translating…(210)</v>
          </cell>
        </row>
        <row r="211">
          <cell r="A211" t="str">
            <v>LevelPackUIName_ItemChanceBoostBetter</v>
          </cell>
          <cell r="B211" t="str">
            <v>&lt;color=#FFC080&gt;상급&lt;/color&gt; 아이템 확률 증가</v>
          </cell>
          <cell r="C211" t="str">
            <v>In progress of translating…(211)</v>
          </cell>
        </row>
        <row r="212">
          <cell r="A212" t="str">
            <v>LevelPackUIName_HealChanceBoost</v>
          </cell>
          <cell r="B212" t="str">
            <v>회복구슬 확률 증가</v>
          </cell>
          <cell r="C212" t="str">
            <v>In progress of translating…(212)</v>
          </cell>
        </row>
        <row r="213">
          <cell r="A213" t="str">
            <v>LevelPackUIName_HealChanceBoostBetter</v>
          </cell>
          <cell r="B213" t="str">
            <v>&lt;color=#FFC080&gt;상급&lt;/color&gt; 회복구슬 확률 증가</v>
          </cell>
          <cell r="C213" t="str">
            <v>In progress of translating…(213)</v>
          </cell>
        </row>
        <row r="214">
          <cell r="A214" t="str">
            <v>LevelPackUIName_MonsterThrough</v>
          </cell>
          <cell r="B214" t="str">
            <v>&lt;color=#FFC080&gt;몬스터 관통샷&lt;/color&gt;</v>
          </cell>
          <cell r="C214" t="str">
            <v>In progress of translating…(214)</v>
          </cell>
        </row>
        <row r="215">
          <cell r="A215" t="str">
            <v>LevelPackUIName_Ricochet</v>
          </cell>
          <cell r="B215" t="str">
            <v>&lt;color=#FFC080&gt;체인샷&lt;/color&gt;</v>
          </cell>
          <cell r="C215" t="str">
            <v>In progress of translating…(215)</v>
          </cell>
        </row>
        <row r="216">
          <cell r="A216" t="str">
            <v>LevelPackUIName_BounceWallQuad</v>
          </cell>
          <cell r="B216" t="str">
            <v>&lt;color=#FFC080&gt;벽 반사샷&lt;/color&gt;</v>
          </cell>
          <cell r="C216" t="str">
            <v>In progress of translating…(216)</v>
          </cell>
        </row>
        <row r="217">
          <cell r="A217" t="str">
            <v>LevelPackUIName_Parallel</v>
          </cell>
          <cell r="B217" t="str">
            <v>&lt;color=#FFC080&gt;전방샷&lt;/color&gt;</v>
          </cell>
          <cell r="C217" t="str">
            <v>In progress of translating…(217)</v>
          </cell>
        </row>
        <row r="218">
          <cell r="A218" t="str">
            <v>LevelPackUIName_DiagonalNwayGenerator</v>
          </cell>
          <cell r="B218" t="str">
            <v>&lt;color=#FFC080&gt;대각샷&lt;/color&gt;</v>
          </cell>
          <cell r="C218" t="str">
            <v>In progress of translating…(218)</v>
          </cell>
        </row>
        <row r="219">
          <cell r="A219" t="str">
            <v>LevelPackUIName_LeftRightNwayGenerator</v>
          </cell>
          <cell r="B219" t="str">
            <v>&lt;color=#FFC080&gt;좌우샷&lt;/color&gt;</v>
          </cell>
          <cell r="C219" t="str">
            <v>In progress of translating…(219)</v>
          </cell>
        </row>
        <row r="220">
          <cell r="A220" t="str">
            <v>LevelPackUIName_BackNwayGenerator</v>
          </cell>
          <cell r="B220" t="str">
            <v>&lt;color=#FFC080&gt;후방샷&lt;/color&gt;</v>
          </cell>
          <cell r="C220" t="str">
            <v>In progress of translating…(220)</v>
          </cell>
        </row>
        <row r="221">
          <cell r="A221" t="str">
            <v>LevelPackUIName_Repeat</v>
          </cell>
          <cell r="B221" t="str">
            <v>&lt;color=#FFC080&gt;반복 공격&lt;/color&gt;</v>
          </cell>
          <cell r="C221" t="str">
            <v>In progress of translating…(221)</v>
          </cell>
        </row>
        <row r="222">
          <cell r="A222" t="str">
            <v>LevelPackUIName_HealOnKill</v>
          </cell>
          <cell r="B222" t="str">
            <v>몬스터 킬 시 회복</v>
          </cell>
          <cell r="C222" t="str">
            <v>In progress of translating…(222)</v>
          </cell>
        </row>
        <row r="223">
          <cell r="A223" t="str">
            <v>LevelPackUIName_HealOnKillBetter</v>
          </cell>
          <cell r="B223" t="str">
            <v>&lt;color=#FFC080&gt;상급&lt;/color&gt; 몬스터 킬 시 회복</v>
          </cell>
          <cell r="C223" t="str">
            <v>In progress of translating…(223)</v>
          </cell>
        </row>
        <row r="224">
          <cell r="A224" t="str">
            <v>LevelPackUIName_AtkSpeedUpOnEncounter</v>
          </cell>
          <cell r="B224" t="str">
            <v>적 조우 시_x000D_
공격 속도 증가</v>
          </cell>
          <cell r="C224" t="str">
            <v>In progress of translating…(224)</v>
          </cell>
        </row>
        <row r="225">
          <cell r="A225" t="str">
            <v>LevelPackUIName_AtkSpeedUpOnEncounterBetter</v>
          </cell>
          <cell r="B225" t="str">
            <v>&lt;color=#FFC080&gt;상급&lt;/color&gt; 적 조우 시_x000D_
공격 속도 증가</v>
          </cell>
          <cell r="C225" t="str">
            <v>In progress of translating…(225)</v>
          </cell>
        </row>
        <row r="226">
          <cell r="A226" t="str">
            <v>LevelPackUIName_VampireOnAttack</v>
          </cell>
          <cell r="B226" t="str">
            <v>공격 시 흡혈</v>
          </cell>
          <cell r="C226" t="str">
            <v>In progress of translating…(226)</v>
          </cell>
        </row>
        <row r="227">
          <cell r="A227" t="str">
            <v>LevelPackUIName_VampireOnAttackBetter</v>
          </cell>
          <cell r="B227" t="str">
            <v>&lt;color=#FFC080&gt;상급&lt;/color&gt; 공격 시 흡혈</v>
          </cell>
          <cell r="C227" t="str">
            <v>In progress of translating…(227)</v>
          </cell>
        </row>
        <row r="228">
          <cell r="A228" t="str">
            <v>LevelPackUIName_RecoverOnAttacked</v>
          </cell>
          <cell r="B228" t="str">
            <v>&lt;color=#FFC080&gt;피격 시 HP 리젠&lt;/color&gt;</v>
          </cell>
          <cell r="C228" t="str">
            <v>In progress of translating…(228)</v>
          </cell>
        </row>
        <row r="229">
          <cell r="A229" t="str">
            <v>LevelPackUIName_ReflectOnAttacked</v>
          </cell>
          <cell r="B229" t="str">
            <v>피격 시 반사</v>
          </cell>
          <cell r="C229" t="str">
            <v>In progress of translating…(229)</v>
          </cell>
        </row>
        <row r="230">
          <cell r="A230" t="str">
            <v>LevelPackUIName_ReflectOnAttackedBetter</v>
          </cell>
          <cell r="B230" t="str">
            <v>&lt;color=#FFC080&gt;상급&lt;/color&gt; 피격 시 반사</v>
          </cell>
          <cell r="C230" t="str">
            <v>In progress of translating…(230)</v>
          </cell>
        </row>
        <row r="231">
          <cell r="A231" t="str">
            <v>LevelPackUIName_AtkUpOnLowerHp</v>
          </cell>
          <cell r="B231" t="str">
            <v>HP 낮을수록_x000D_
공격력 증가</v>
          </cell>
          <cell r="C231" t="str">
            <v>In progress of translating…(231)</v>
          </cell>
        </row>
        <row r="232">
          <cell r="A232" t="str">
            <v>LevelPackUIName_AtkUpOnLowerHpBetter</v>
          </cell>
          <cell r="B232" t="str">
            <v>&lt;color=#FFC080&gt;상급&lt;/color&gt; HP 낮을수록_x000D_
공격력 증가</v>
          </cell>
          <cell r="C232" t="str">
            <v>In progress of translating…(232)</v>
          </cell>
        </row>
        <row r="233">
          <cell r="A233" t="str">
            <v>LevelPackUIName_CritDmgUpOnLowerHp</v>
          </cell>
          <cell r="B233" t="str">
            <v>적 HP 낮을수록_x000D_
치명타 대미지 증가</v>
          </cell>
          <cell r="C233" t="str">
            <v>In progress of translating…(233)</v>
          </cell>
        </row>
        <row r="234">
          <cell r="A234" t="str">
            <v>LevelPackUIName_CritDmgUpOnLowerHpBetter</v>
          </cell>
          <cell r="B234" t="str">
            <v>&lt;color=#FFC080&gt;상급&lt;/color&gt; 적 HP 낮을수록_x000D_
치명타 대미지 증가</v>
          </cell>
          <cell r="C234" t="str">
            <v>In progress of translating…(234)</v>
          </cell>
        </row>
        <row r="235">
          <cell r="A235" t="str">
            <v>LevelPackUIName_InstantKill</v>
          </cell>
          <cell r="B235" t="str">
            <v>일정확률로 즉사</v>
          </cell>
          <cell r="C235" t="str">
            <v>In progress of translating…(235)</v>
          </cell>
        </row>
        <row r="236">
          <cell r="A236" t="str">
            <v>LevelPackUIName_InstantKillBetter</v>
          </cell>
          <cell r="B236" t="str">
            <v>&lt;color=#FFC080&gt;상급&lt;/color&gt; 일정확률로 즉사</v>
          </cell>
          <cell r="C236" t="str">
            <v>In progress of translating…(236)</v>
          </cell>
        </row>
        <row r="237">
          <cell r="A237" t="str">
            <v>LevelPackUIName_ImmortalWill</v>
          </cell>
          <cell r="B237" t="str">
            <v>불사의 의지</v>
          </cell>
          <cell r="C237" t="str">
            <v>In progress of translating…(237)</v>
          </cell>
        </row>
        <row r="238">
          <cell r="A238" t="str">
            <v>LevelPackUIName_ImmortalWillBetter</v>
          </cell>
          <cell r="B238" t="str">
            <v>&lt;color=#FFC080&gt;상급&lt;/color&gt; 불사의 의지</v>
          </cell>
          <cell r="C238" t="str">
            <v>In progress of translating…(238)</v>
          </cell>
        </row>
        <row r="239">
          <cell r="A239" t="str">
            <v>LevelPackUIName_HealAreaOnEncounter</v>
          </cell>
          <cell r="B239" t="str">
            <v>&lt;color=#FFC080&gt;적 조우 시 회복지대&lt;/color&gt;</v>
          </cell>
          <cell r="C239" t="str">
            <v>In progress of translating…(239)</v>
          </cell>
        </row>
        <row r="240">
          <cell r="A240" t="str">
            <v>LevelPackUIName_MoveSpeedUpOnAttacked</v>
          </cell>
          <cell r="B240" t="str">
            <v>&lt;color=#FFC080&gt;피격 시_x000D_
이동 속도 증가&lt;/color&gt;</v>
          </cell>
          <cell r="C240" t="str">
            <v>In progress of translating…(240)</v>
          </cell>
        </row>
        <row r="241">
          <cell r="A241" t="str">
            <v>LevelPackUIName_MoveSpeedUpOnKill</v>
          </cell>
          <cell r="B241" t="str">
            <v>&lt;color=#FFC080&gt;킬 시_x000D_
이동 속도 증가&lt;/color&gt;</v>
          </cell>
          <cell r="C241" t="str">
            <v>In progress of translating…(241)</v>
          </cell>
        </row>
        <row r="242">
          <cell r="A242" t="str">
            <v>LevelPackUIName_MineOnMove</v>
          </cell>
          <cell r="B242" t="str">
            <v>&lt;color=#FFC080&gt;이동 중 오브 설치&lt;/color&gt;</v>
          </cell>
          <cell r="C242" t="str">
            <v>In progress of translating…(242)</v>
          </cell>
        </row>
        <row r="243">
          <cell r="A243" t="str">
            <v>LevelPackUIName_SlowHitObject</v>
          </cell>
          <cell r="B243" t="str">
            <v>발사체 속도 감소</v>
          </cell>
          <cell r="C243" t="str">
            <v>In progress of translating…(243)</v>
          </cell>
        </row>
        <row r="244">
          <cell r="A244" t="str">
            <v>LevelPackUIName_SlowHitObjectBetter</v>
          </cell>
          <cell r="B244" t="str">
            <v>&lt;color=#FFC080&gt;상급&lt;/color&gt; 발사체 속도 감소</v>
          </cell>
          <cell r="C244" t="str">
            <v>In progress of translating…(244)</v>
          </cell>
        </row>
        <row r="245">
          <cell r="A245" t="str">
            <v>LevelPackUIName_Paralyze</v>
          </cell>
          <cell r="B245" t="str">
            <v>&lt;color=#FFC080&gt;마비 효과&lt;/color&gt;</v>
          </cell>
          <cell r="C245" t="str">
            <v>In progress of translating…(245)</v>
          </cell>
        </row>
        <row r="246">
          <cell r="A246" t="str">
            <v>LevelPackUIName_Hold</v>
          </cell>
          <cell r="B246" t="str">
            <v>&lt;color=#FFC080&gt;이동 불가 효과&lt;/color&gt;</v>
          </cell>
          <cell r="C246" t="str">
            <v>In progress of translating…(246)</v>
          </cell>
        </row>
        <row r="247">
          <cell r="A247" t="str">
            <v>LevelPackUIName_Transport</v>
          </cell>
          <cell r="B247" t="str">
            <v>&lt;color=#FFC080&gt;몬스터 전이 효과&lt;/color&gt;</v>
          </cell>
          <cell r="C247" t="str">
            <v>In progress of translating…(247)</v>
          </cell>
        </row>
        <row r="248">
          <cell r="A248" t="str">
            <v>LevelPackUIName_SummonShield</v>
          </cell>
          <cell r="B248" t="str">
            <v>&lt;color=#FFC080&gt;쉴드 소환&lt;/color&gt;</v>
          </cell>
          <cell r="C248" t="str">
            <v>In progress of translating…(248)</v>
          </cell>
        </row>
        <row r="249">
          <cell r="A249" t="str">
            <v>LevelPackUIName_HealSpOnAttack</v>
          </cell>
          <cell r="B249" t="str">
            <v>공격 시 궁게이지 획득</v>
          </cell>
          <cell r="C249" t="str">
            <v>In progress of translating…(249)</v>
          </cell>
        </row>
        <row r="250">
          <cell r="A250" t="str">
            <v>LevelPackUIName_HealSpOnAttackBetter</v>
          </cell>
          <cell r="B250" t="str">
            <v>&lt;color=#FFC080&gt;상급&lt;/color&gt; 공격 시 궁게이지 획득</v>
          </cell>
          <cell r="C250" t="str">
            <v>In progress of translating…(250)</v>
          </cell>
        </row>
        <row r="251">
          <cell r="A251" t="str">
            <v>LevelPackUIName_PaybackSp</v>
          </cell>
          <cell r="B251" t="str">
            <v>&lt;color=#FFC080&gt;궁게이지 페이백&lt;/color&gt;</v>
          </cell>
          <cell r="C251" t="str">
            <v>In progress of translating…(251)</v>
          </cell>
        </row>
        <row r="252">
          <cell r="A252" t="str">
            <v>LevelPackUIDesc_Atk</v>
          </cell>
          <cell r="B252" t="str">
            <v>공격력이 증가합니다</v>
          </cell>
          <cell r="C252" t="str">
            <v>In progress of translating…(252)</v>
          </cell>
        </row>
        <row r="253">
          <cell r="A253" t="str">
            <v>LevelPackUIDesc_AtkBetter</v>
          </cell>
          <cell r="B253" t="str">
            <v>공격력이 많이 증가합니다</v>
          </cell>
          <cell r="C253" t="str">
            <v>In progress of translating…(253)</v>
          </cell>
        </row>
        <row r="254">
          <cell r="A254" t="str">
            <v>LevelPackUIDesc_AtkBest</v>
          </cell>
          <cell r="B254" t="str">
            <v>공격력이 매우 많이 증가합니다</v>
          </cell>
          <cell r="C254" t="str">
            <v>In progress of translating…(254)</v>
          </cell>
        </row>
        <row r="255">
          <cell r="A255" t="str">
            <v>LevelPackUIDesc_AtkSpeed</v>
          </cell>
          <cell r="B255" t="str">
            <v>공격 속도가 증가합니다</v>
          </cell>
          <cell r="C255" t="str">
            <v>In progress of translating…(255)</v>
          </cell>
        </row>
        <row r="256">
          <cell r="A256" t="str">
            <v>LevelPackUIDesc_AtkSpeedBetter</v>
          </cell>
          <cell r="B256" t="str">
            <v>공격 속도가 많이 증가합니다</v>
          </cell>
          <cell r="C256" t="str">
            <v>In progress of translating…(256)</v>
          </cell>
        </row>
        <row r="257">
          <cell r="A257" t="str">
            <v>LevelPackUIDesc_AtkSpeedBest</v>
          </cell>
          <cell r="B257" t="str">
            <v>공격 속도가 매우 많이 증가합니다</v>
          </cell>
          <cell r="C257" t="str">
            <v>In progress of translating…(257)</v>
          </cell>
        </row>
        <row r="258">
          <cell r="A258" t="str">
            <v>LevelPackUIDesc_Crit</v>
          </cell>
          <cell r="B258" t="str">
            <v>치명타 확률과 치명타 대미지가 증가합니다</v>
          </cell>
          <cell r="C258" t="str">
            <v>In progress of translating…(258)</v>
          </cell>
        </row>
        <row r="259">
          <cell r="A259" t="str">
            <v>LevelPackUIDesc_CritBetter</v>
          </cell>
          <cell r="B259" t="str">
            <v>치명타 확률과 치명타 대미지가 많이 증가합니다</v>
          </cell>
          <cell r="C259" t="str">
            <v>In progress of translating…(259)</v>
          </cell>
        </row>
        <row r="260">
          <cell r="A260" t="str">
            <v>LevelPackUIDesc_CritBest</v>
          </cell>
          <cell r="B260" t="str">
            <v>치명타 확률과 치명타 대미지가 매우 많이 증가합니다</v>
          </cell>
          <cell r="C260" t="str">
            <v>In progress of translating…(260)</v>
          </cell>
        </row>
        <row r="261">
          <cell r="A261" t="str">
            <v>LevelPackUIDesc_MaxHp</v>
          </cell>
          <cell r="B261" t="str">
            <v>최대 체력이 증가합니다</v>
          </cell>
          <cell r="C261" t="str">
            <v>In progress of translating…(261)</v>
          </cell>
        </row>
        <row r="262">
          <cell r="A262" t="str">
            <v>LevelPackUIDesc_MaxHpBetter</v>
          </cell>
          <cell r="B262" t="str">
            <v>최대 체력이 많이 증가합니다</v>
          </cell>
          <cell r="C262" t="str">
            <v>In progress of translating…(262)</v>
          </cell>
        </row>
        <row r="263">
          <cell r="A263" t="str">
            <v>LevelPackUIDesc_MaxHpBest</v>
          </cell>
          <cell r="B263" t="str">
            <v>최대 체력이 매우 많이 증가합니다</v>
          </cell>
          <cell r="C263" t="str">
            <v>In progress of translating…(263)</v>
          </cell>
        </row>
        <row r="264">
          <cell r="A264" t="str">
            <v>LevelPackUIDesc_ReduceDmgProjectile</v>
          </cell>
          <cell r="B264" t="str">
            <v>발사체의 대미지가 감소합니다</v>
          </cell>
          <cell r="C264" t="str">
            <v>In progress of translating…(264)</v>
          </cell>
        </row>
        <row r="265">
          <cell r="A265" t="str">
            <v>LevelPackUIDesc_ReduceDmgProjectileBetter</v>
          </cell>
          <cell r="B265" t="str">
            <v>발사체의 대미지가 더 많이 감소합니다</v>
          </cell>
          <cell r="C265" t="str">
            <v>In progress of translating…(265)</v>
          </cell>
        </row>
        <row r="266">
          <cell r="A266" t="str">
            <v>LevelPackUIDesc_ReduceDmgMelee</v>
          </cell>
          <cell r="B266" t="str">
            <v>근접공격의 대미지가 감소합니다</v>
          </cell>
          <cell r="C266" t="str">
            <v>In progress of translating…(266)</v>
          </cell>
        </row>
        <row r="267">
          <cell r="A267" t="str">
            <v>LevelPackUIDesc_ReduceDmgMeleeBetter</v>
          </cell>
          <cell r="B267" t="str">
            <v>근접공격의 대미지가 더 많이 감소합니다</v>
          </cell>
          <cell r="C267" t="str">
            <v>In progress of translating…(267)</v>
          </cell>
        </row>
        <row r="268">
          <cell r="A268" t="str">
            <v>LevelPackUIDesc_ReduceDmgClose</v>
          </cell>
          <cell r="B268" t="str">
            <v>몬스터와 충돌 시 대미지가 감소합니다</v>
          </cell>
          <cell r="C268" t="str">
            <v>In progress of translating…(268)</v>
          </cell>
        </row>
        <row r="269">
          <cell r="A269" t="str">
            <v>LevelPackUIDesc_ReduceDmgCloseBetter</v>
          </cell>
          <cell r="B269" t="str">
            <v>몬스터와 충돌 시 대미지가 더 많이 감소합니다</v>
          </cell>
          <cell r="C269" t="str">
            <v>In progress of translating…(269)</v>
          </cell>
        </row>
        <row r="270">
          <cell r="A270" t="str">
            <v>LevelPackUIDesc_ReduceDmgTrap</v>
          </cell>
          <cell r="B270" t="str">
            <v>트랩의 대미지가 감소합니다</v>
          </cell>
          <cell r="C270" t="str">
            <v>In progress of translating…(270)</v>
          </cell>
        </row>
        <row r="271">
          <cell r="A271" t="str">
            <v>LevelPackUIDesc_ReduceDmgTrapBetter</v>
          </cell>
          <cell r="B271" t="str">
            <v>트랩의 대미지가 더 많이 감소합니다</v>
          </cell>
          <cell r="C271" t="str">
            <v>In progress of translating…(271)</v>
          </cell>
        </row>
        <row r="272">
          <cell r="A272" t="str">
            <v>LevelPackUIDesc_ReduceContinuousDmg</v>
          </cell>
          <cell r="B272" t="str">
            <v>몬스터에게 피격 시 짧은 시간 동안 대미지가 감소합니다</v>
          </cell>
          <cell r="C272" t="str">
            <v>In progress of translating…(272)</v>
          </cell>
        </row>
        <row r="273">
          <cell r="A273" t="str">
            <v>LevelPackUIDesc_DefenseStrongDmg</v>
          </cell>
          <cell r="B273" t="str">
            <v>대미지가 최대 체력의 일정량을 넘지 않습니다</v>
          </cell>
          <cell r="C273" t="str">
            <v>In progress of translating…(273)</v>
          </cell>
        </row>
        <row r="274">
          <cell r="A274" t="str">
            <v>LevelPackUIDesc_ExtraGold</v>
          </cell>
          <cell r="B274" t="str">
            <v>골드 획득량이 증가합니다</v>
          </cell>
          <cell r="C274" t="str">
            <v>In progress of translating…(274)</v>
          </cell>
        </row>
        <row r="275">
          <cell r="A275" t="str">
            <v>LevelPackUIDesc_ExtraGoldBetter</v>
          </cell>
          <cell r="B275" t="str">
            <v>골드 획득량이 더 많이 증가합니다</v>
          </cell>
          <cell r="C275" t="str">
            <v>In progress of translating…(275)</v>
          </cell>
        </row>
        <row r="276">
          <cell r="A276" t="str">
            <v>LevelPackUIDesc_ItemChanceBoost</v>
          </cell>
          <cell r="B276" t="str">
            <v>아이템 획득 확률이 증가합니다</v>
          </cell>
          <cell r="C276" t="str">
            <v>In progress of translating…(276)</v>
          </cell>
        </row>
        <row r="277">
          <cell r="A277" t="str">
            <v>LevelPackUIDesc_ItemChanceBoostBetter</v>
          </cell>
          <cell r="B277" t="str">
            <v>아이템 획득 확률이 더 많이 증가합니다</v>
          </cell>
          <cell r="C277" t="str">
            <v>In progress of translating…(277)</v>
          </cell>
        </row>
        <row r="278">
          <cell r="A278" t="str">
            <v>LevelPackUIDesc_HealChanceBoost</v>
          </cell>
          <cell r="B278" t="str">
            <v>회복구슬 획득 확률이 증가합니다</v>
          </cell>
          <cell r="C278" t="str">
            <v>In progress of translating…(278)</v>
          </cell>
        </row>
        <row r="279">
          <cell r="A279" t="str">
            <v>LevelPackUIDesc_HealChanceBoostBetter</v>
          </cell>
          <cell r="B279" t="str">
            <v>회복구슬 획득 확률이 더 많이 증가합니다</v>
          </cell>
          <cell r="C279" t="str">
            <v>In progress of translating…(279)</v>
          </cell>
        </row>
        <row r="280">
          <cell r="A280" t="str">
            <v>LevelPackUIDesc_MonsterThrough</v>
          </cell>
          <cell r="B280" t="str">
            <v>평타 공격이 몬스터를 더 많이 관통합니다</v>
          </cell>
          <cell r="C280" t="str">
            <v>In progress of translating…(280)</v>
          </cell>
        </row>
        <row r="281">
          <cell r="A281" t="str">
            <v>LevelPackUIDesc_Ricochet</v>
          </cell>
          <cell r="B281" t="str">
            <v>평타 공격이 더 많이 몬스터 명중 후 다른 몬스터로 향해갑니다</v>
          </cell>
          <cell r="C281" t="str">
            <v>In progress of translating…(281)</v>
          </cell>
        </row>
        <row r="282">
          <cell r="A282" t="str">
            <v>LevelPackUIDesc_BounceWallQuad</v>
          </cell>
          <cell r="B282" t="str">
            <v>평타 공격이 더 많이 벽에 튕겨 날아갑니다</v>
          </cell>
          <cell r="C282" t="str">
            <v>In progress of translating…(282)</v>
          </cell>
        </row>
        <row r="283">
          <cell r="A283" t="str">
            <v>LevelPackUIDesc_Parallel</v>
          </cell>
          <cell r="B283" t="str">
            <v>평타 공격이 전방으로 더 발사됩니다</v>
          </cell>
          <cell r="C283" t="str">
            <v>In progress of translating…(283)</v>
          </cell>
        </row>
        <row r="284">
          <cell r="A284" t="str">
            <v>LevelPackUIDesc_DiagonalNwayGenerator</v>
          </cell>
          <cell r="B284" t="str">
            <v>평타 공격이 대각으로 더 발사됩니다</v>
          </cell>
          <cell r="C284" t="str">
            <v>In progress of translating…(284)</v>
          </cell>
        </row>
        <row r="285">
          <cell r="A285" t="str">
            <v>LevelPackUIDesc_LeftRightNwayGenerator</v>
          </cell>
          <cell r="B285" t="str">
            <v>평타 공격이 좌우로 더 발사됩니다</v>
          </cell>
          <cell r="C285" t="str">
            <v>In progress of translating…(285)</v>
          </cell>
        </row>
        <row r="286">
          <cell r="A286" t="str">
            <v>LevelPackUIDesc_BackNwayGenerator</v>
          </cell>
          <cell r="B286" t="str">
            <v>평타 공격이 후방으로 더 발사됩니다</v>
          </cell>
          <cell r="C286" t="str">
            <v>In progress of translating…(286)</v>
          </cell>
        </row>
        <row r="287">
          <cell r="A287" t="str">
            <v>LevelPackUIDesc_Repeat</v>
          </cell>
          <cell r="B287" t="str">
            <v>평타 공격이 한 번 더 반복됩니다</v>
          </cell>
          <cell r="C287" t="str">
            <v>In progress of translating…(287)</v>
          </cell>
        </row>
        <row r="288">
          <cell r="A288" t="str">
            <v>LevelPackUIDesc_HealOnKill</v>
          </cell>
          <cell r="B288" t="str">
            <v>몬스터를 죽일 때 회복합니다</v>
          </cell>
          <cell r="C288" t="str">
            <v>In progress of translating…(288)</v>
          </cell>
        </row>
        <row r="289">
          <cell r="A289" t="str">
            <v>LevelPackUIDesc_HealOnKillBetter</v>
          </cell>
          <cell r="B289" t="str">
            <v>몬스터를 죽일 때 더 많이 회복합니다</v>
          </cell>
          <cell r="C289" t="str">
            <v>In progress of translating…(289)</v>
          </cell>
        </row>
        <row r="290">
          <cell r="A290" t="str">
            <v>LevelPackUIDesc_AtkSpeedUpOnEncounter</v>
          </cell>
          <cell r="B290" t="str">
            <v>몬스터 조우 시 공격 속도가 증가합니다</v>
          </cell>
          <cell r="C290" t="str">
            <v>In progress of translating…(290)</v>
          </cell>
        </row>
        <row r="291">
          <cell r="A291" t="str">
            <v>LevelPackUIDesc_AtkSpeedUpOnEncounterBetter</v>
          </cell>
          <cell r="B291" t="str">
            <v>몬스터 조우 시 공격 속도가 더 많이 증가합니다</v>
          </cell>
          <cell r="C291" t="str">
            <v>In progress of translating…(291)</v>
          </cell>
        </row>
        <row r="292">
          <cell r="A292" t="str">
            <v>LevelPackUIDesc_VampireOnAttack</v>
          </cell>
          <cell r="B292" t="str">
            <v>몬스터 공격 시 대미지의 일부를 흡수합니다</v>
          </cell>
          <cell r="C292" t="str">
            <v>In progress of translating…(292)</v>
          </cell>
        </row>
        <row r="293">
          <cell r="A293" t="str">
            <v>LevelPackUIDesc_VampireOnAttackBetter</v>
          </cell>
          <cell r="B293" t="str">
            <v>몬스터 공격 시 대미지의 일부를 더 많이 흡수합니다</v>
          </cell>
          <cell r="C293" t="str">
            <v>In progress of translating…(293)</v>
          </cell>
        </row>
        <row r="294">
          <cell r="A294" t="str">
            <v>LevelPackUIDesc_RecoverOnAttacked</v>
          </cell>
          <cell r="B294" t="str">
            <v>HP를 잃을 때 대미지의 일부를 서서히 회복합니다</v>
          </cell>
          <cell r="C294" t="str">
            <v>In progress of translating…(294)</v>
          </cell>
        </row>
        <row r="295">
          <cell r="A295" t="str">
            <v>LevelPackUIDesc_ReflectOnAttacked</v>
          </cell>
          <cell r="B295" t="str">
            <v>몬스터에게 피격 시 대미지의 일부를 반사합니다</v>
          </cell>
          <cell r="C295" t="str">
            <v>In progress of translating…(295)</v>
          </cell>
        </row>
        <row r="296">
          <cell r="A296" t="str">
            <v>LevelPackUIDesc_ReflectOnAttackedBetter</v>
          </cell>
          <cell r="B296" t="str">
            <v>몬스터에게 피격 시 대미지의 일부를 더 많이 반사합니다</v>
          </cell>
          <cell r="C296" t="str">
            <v>In progress of translating…(296)</v>
          </cell>
        </row>
        <row r="297">
          <cell r="A297" t="str">
            <v>LevelPackUIDesc_AtkUpOnLowerHp</v>
          </cell>
          <cell r="B297" t="str">
            <v>HP가 낮을수록 공격력이 증가합니다</v>
          </cell>
          <cell r="C297" t="str">
            <v>In progress of translating…(297)</v>
          </cell>
        </row>
        <row r="298">
          <cell r="A298" t="str">
            <v>LevelPackUIDesc_AtkUpOnLowerHpBetter</v>
          </cell>
          <cell r="B298" t="str">
            <v>HP가 낮을수록 공격력이 더 많이 증가합니다</v>
          </cell>
          <cell r="C298" t="str">
            <v>In progress of translating…(298)</v>
          </cell>
        </row>
        <row r="299">
          <cell r="A299" t="str">
            <v>LevelPackUIDesc_CritDmgUpOnLowerHp</v>
          </cell>
          <cell r="B299" t="str">
            <v>상대의 HP가 낮을수록 치명타 대미지가 증가합니다</v>
          </cell>
          <cell r="C299" t="str">
            <v>In progress of translating…(299)</v>
          </cell>
        </row>
        <row r="300">
          <cell r="A300" t="str">
            <v>LevelPackUIDesc_CritDmgUpOnLowerHpBetter</v>
          </cell>
          <cell r="B300" t="str">
            <v>상대의 HP가 낮을수록 치명타 대미지가 더 많이 증가합니다</v>
          </cell>
          <cell r="C300" t="str">
            <v>In progress of translating…(300)</v>
          </cell>
        </row>
        <row r="301">
          <cell r="A301" t="str">
            <v>LevelPackUIDesc_InstantKill</v>
          </cell>
          <cell r="B301" t="str">
            <v>몬스터를 확률로 한 방에 죽입니다</v>
          </cell>
          <cell r="C301" t="str">
            <v>In progress of translating…(301)</v>
          </cell>
        </row>
        <row r="302">
          <cell r="A302" t="str">
            <v>LevelPackUIDesc_InstantKillBetter</v>
          </cell>
          <cell r="B302" t="str">
            <v>몬스터를 더 높은 확률로 한 방에 죽입니다</v>
          </cell>
          <cell r="C302" t="str">
            <v>In progress of translating…(302)</v>
          </cell>
        </row>
        <row r="303">
          <cell r="A303" t="str">
            <v>LevelPackUIDesc_ImmortalWill</v>
          </cell>
          <cell r="B303" t="str">
            <v>HP가 0 이 될 때 확률로 살아납니다</v>
          </cell>
          <cell r="C303" t="str">
            <v>In progress of translating…(303)</v>
          </cell>
        </row>
        <row r="304">
          <cell r="A304" t="str">
            <v>LevelPackUIDesc_ImmortalWillBetter</v>
          </cell>
          <cell r="B304" t="str">
            <v>HP가 0 이 될 때 더 높은 확률로 살아납니다</v>
          </cell>
          <cell r="C304" t="str">
            <v>In progress of translating…(304)</v>
          </cell>
        </row>
        <row r="305">
          <cell r="A305" t="str">
            <v>LevelPackUIDesc_HealAreaOnEncounter</v>
          </cell>
          <cell r="B305" t="str">
            <v>몬스터 조우 시 회복지대가 생성됩니다</v>
          </cell>
          <cell r="C305" t="str">
            <v>In progress of translating…(305)</v>
          </cell>
        </row>
        <row r="306">
          <cell r="A306" t="str">
            <v>LevelPackUIDesc_MoveSpeedUpOnAttacked</v>
          </cell>
          <cell r="B306" t="str">
            <v>HP를 잃을 때 이동 속도가 증가합니다</v>
          </cell>
          <cell r="C306" t="str">
            <v>In progress of translating…(306)</v>
          </cell>
        </row>
        <row r="307">
          <cell r="A307" t="str">
            <v>LevelPackUIDesc_MoveSpeedUpOnKill</v>
          </cell>
          <cell r="B307" t="str">
            <v>몬스터를 죽일 때 이동 속도가 증가합니다</v>
          </cell>
          <cell r="C307" t="str">
            <v>In progress of translating…(307)</v>
          </cell>
        </row>
        <row r="308">
          <cell r="A308" t="str">
            <v>LevelPackUIDesc_MineOnMove</v>
          </cell>
          <cell r="B308" t="str">
            <v>이동 시 공격구체를 설치합니다</v>
          </cell>
          <cell r="C308" t="str">
            <v>In progress of translating…(308)</v>
          </cell>
        </row>
        <row r="309">
          <cell r="A309" t="str">
            <v>LevelPackUIDesc_SlowHitObject</v>
          </cell>
          <cell r="B309" t="str">
            <v>몬스터의 발사체 속도가 줄어듭니다</v>
          </cell>
          <cell r="C309" t="str">
            <v>In progress of translating…(309)</v>
          </cell>
        </row>
        <row r="310">
          <cell r="A310" t="str">
            <v>LevelPackUIDesc_SlowHitObjectBetter</v>
          </cell>
          <cell r="B310" t="str">
            <v>몬스터의 발사체 속도가 더 많이 줄어듭니다</v>
          </cell>
          <cell r="C310" t="str">
            <v>In progress of translating…(310)</v>
          </cell>
        </row>
        <row r="311">
          <cell r="A311" t="str">
            <v>LevelPackUIDesc_Paralyze</v>
          </cell>
          <cell r="B311" t="str">
            <v>공격에 마비 효과를 부여합니다</v>
          </cell>
          <cell r="C311" t="str">
            <v>In progress of translating…(311)</v>
          </cell>
        </row>
        <row r="312">
          <cell r="A312" t="str">
            <v>LevelPackUIDesc_Hold</v>
          </cell>
          <cell r="B312" t="str">
            <v>공격에 이동 불가 효과를 부여합니다</v>
          </cell>
          <cell r="C312" t="str">
            <v>In progress of translating…(312)</v>
          </cell>
        </row>
        <row r="313">
          <cell r="A313" t="str">
            <v>LevelPackUIDesc_Transport</v>
          </cell>
          <cell r="B313" t="str">
            <v>공격에 몬스터 전이 효과를 부여합니다</v>
          </cell>
          <cell r="C313" t="str">
            <v>In progress of translating…(313)</v>
          </cell>
        </row>
        <row r="314">
          <cell r="A314" t="str">
            <v>LevelPackUIDesc_SummonShield</v>
          </cell>
          <cell r="B314" t="str">
            <v>주기적으로 발사체를 막는 쉴드를 소환합니다</v>
          </cell>
          <cell r="C314" t="str">
            <v>In progress of translating…(314)</v>
          </cell>
        </row>
        <row r="315">
          <cell r="A315" t="str">
            <v>LevelPackUIDesc_HealSpOnAttack</v>
          </cell>
          <cell r="B315" t="str">
            <v>몬스터 공격 시 확률로 궁극기 게이지를 획득합니다</v>
          </cell>
          <cell r="C315" t="str">
            <v>In progress of translating…(315)</v>
          </cell>
        </row>
        <row r="316">
          <cell r="A316" t="str">
            <v>LevelPackUIDesc_HealSpOnAttackBetter</v>
          </cell>
          <cell r="B316" t="str">
            <v>몬스터 공격 시 더 높은 확률로 궁극기 게이지를 획득합니다</v>
          </cell>
          <cell r="C316" t="str">
            <v>In progress of translating…(316)</v>
          </cell>
        </row>
        <row r="317">
          <cell r="A317" t="str">
            <v>LevelPackUIDesc_PaybackSp</v>
          </cell>
          <cell r="B317" t="str">
            <v>궁극기 사용 시 일부 궁극기 게이지를 돌려받습니다</v>
          </cell>
          <cell r="C317" t="str">
            <v>In progress of translating…(317)</v>
          </cell>
        </row>
        <row r="318">
          <cell r="A318" t="str">
            <v>Chapter0Name</v>
          </cell>
          <cell r="B318" t="str">
            <v>훈련 챕터</v>
          </cell>
          <cell r="C318" t="str">
            <v>In progress of translating…(318)</v>
          </cell>
        </row>
        <row r="319">
          <cell r="A319" t="str">
            <v>Chapter1Name</v>
          </cell>
          <cell r="B319" t="str">
            <v>여정의 시작</v>
          </cell>
          <cell r="C319" t="str">
            <v>In progress of translating…(319)</v>
          </cell>
        </row>
        <row r="320">
          <cell r="A320" t="str">
            <v>Chapter2Name</v>
          </cell>
          <cell r="B320" t="str">
            <v>또 다른 생존자</v>
          </cell>
          <cell r="C320" t="str">
            <v>In progress of translating…(320)</v>
          </cell>
        </row>
        <row r="321">
          <cell r="A321" t="str">
            <v>Chapter3Name</v>
          </cell>
          <cell r="B321" t="str">
            <v>오염된 땅</v>
          </cell>
          <cell r="C321" t="str">
            <v>In progress of translating…(321)</v>
          </cell>
        </row>
        <row r="322">
          <cell r="A322" t="str">
            <v>Chapter4Name</v>
          </cell>
          <cell r="B322" t="str">
            <v>살아있는 돌</v>
          </cell>
          <cell r="C322" t="str">
            <v>In progress of translating…(322)</v>
          </cell>
        </row>
        <row r="323">
          <cell r="A323" t="str">
            <v>Chapter5Name</v>
          </cell>
          <cell r="B323" t="str">
            <v>희망은 다시 절망으로</v>
          </cell>
          <cell r="C323" t="str">
            <v>In progress of translating…(323)</v>
          </cell>
        </row>
        <row r="324">
          <cell r="A324" t="str">
            <v>Chapter6Name</v>
          </cell>
          <cell r="B324" t="str">
            <v>인간금지구역</v>
          </cell>
          <cell r="C324" t="str">
            <v>In progress of translating…(324)</v>
          </cell>
        </row>
        <row r="325">
          <cell r="A325" t="str">
            <v>Chapter7Name</v>
          </cell>
          <cell r="B325" t="str">
            <v>미지의 영역</v>
          </cell>
          <cell r="C325" t="str">
            <v>In progress of translating…(325)</v>
          </cell>
        </row>
        <row r="326">
          <cell r="A326" t="str">
            <v>Chapter8Name</v>
          </cell>
          <cell r="B326" t="str">
            <v>드넓은 평야8</v>
          </cell>
          <cell r="C326" t="str">
            <v>In progress of translating…(326)</v>
          </cell>
        </row>
        <row r="327">
          <cell r="A327" t="str">
            <v>Chapter9Name</v>
          </cell>
          <cell r="B327" t="str">
            <v>드넓은 평야9</v>
          </cell>
          <cell r="C327" t="str">
            <v>In progress of translating…(327)</v>
          </cell>
        </row>
        <row r="328">
          <cell r="A328" t="str">
            <v>Chapter10Name</v>
          </cell>
          <cell r="B328" t="str">
            <v>드넓은 평야10</v>
          </cell>
          <cell r="C328" t="str">
            <v>In progress of translating…(328)</v>
          </cell>
        </row>
        <row r="329">
          <cell r="A329" t="str">
            <v>Chapter11Name</v>
          </cell>
          <cell r="B329" t="str">
            <v>드넓은 평야11</v>
          </cell>
          <cell r="C329" t="str">
            <v>In progress of translating…(329)</v>
          </cell>
        </row>
        <row r="330">
          <cell r="A330" t="str">
            <v>Chapter12Name</v>
          </cell>
          <cell r="B330" t="str">
            <v>드넓은 평야12</v>
          </cell>
          <cell r="C330" t="str">
            <v>In progress of translating…(330)</v>
          </cell>
        </row>
        <row r="331">
          <cell r="A331" t="str">
            <v>Chapter13Name</v>
          </cell>
          <cell r="B331" t="str">
            <v>드넓은 평야13</v>
          </cell>
          <cell r="C331" t="str">
            <v>In progress of translating…(331)</v>
          </cell>
        </row>
        <row r="332">
          <cell r="A332" t="str">
            <v>Chapter14Name</v>
          </cell>
          <cell r="B332" t="str">
            <v>드넓은 평야14</v>
          </cell>
          <cell r="C332" t="str">
            <v>In progress of translating…(332)</v>
          </cell>
        </row>
        <row r="333">
          <cell r="A333" t="str">
            <v>Chapter15Name</v>
          </cell>
          <cell r="B333" t="str">
            <v>드넓은 평야15</v>
          </cell>
          <cell r="C333" t="str">
            <v>In progress of translating…(333)</v>
          </cell>
        </row>
        <row r="334">
          <cell r="A334" t="str">
            <v>Chapter16Name</v>
          </cell>
          <cell r="B334" t="str">
            <v>드넓은 평야16</v>
          </cell>
          <cell r="C334" t="str">
            <v>In progress of translating…(334)</v>
          </cell>
        </row>
        <row r="335">
          <cell r="A335" t="str">
            <v>Chapter17Name</v>
          </cell>
          <cell r="B335" t="str">
            <v>드넓은 평야17</v>
          </cell>
          <cell r="C335" t="str">
            <v>In progress of translating…(335)</v>
          </cell>
        </row>
        <row r="336">
          <cell r="A336" t="str">
            <v>Chapter18Name</v>
          </cell>
          <cell r="B336" t="str">
            <v>드넓은 평야18</v>
          </cell>
          <cell r="C336" t="str">
            <v>In progress of translating…(336)</v>
          </cell>
        </row>
        <row r="337">
          <cell r="A337" t="str">
            <v>Chapter19Name</v>
          </cell>
          <cell r="B337" t="str">
            <v>드넓은 평야19</v>
          </cell>
          <cell r="C337" t="str">
            <v>In progress of translating…(337)</v>
          </cell>
        </row>
        <row r="338">
          <cell r="A338" t="str">
            <v>Chapter20Name</v>
          </cell>
          <cell r="B338" t="str">
            <v>드넓은 평야20</v>
          </cell>
          <cell r="C338" t="str">
            <v>In progress of translating…(338)</v>
          </cell>
        </row>
        <row r="339">
          <cell r="A339" t="str">
            <v>Chapter21Name</v>
          </cell>
          <cell r="B339" t="str">
            <v>드넓은 평야21</v>
          </cell>
          <cell r="C339" t="str">
            <v>In progress of translating…(339)</v>
          </cell>
        </row>
        <row r="340">
          <cell r="A340" t="str">
            <v>Chapter22Name</v>
          </cell>
          <cell r="B340" t="str">
            <v>드넓은 평야22</v>
          </cell>
          <cell r="C340" t="str">
            <v>In progress of translating…(340)</v>
          </cell>
        </row>
        <row r="341">
          <cell r="A341" t="str">
            <v>Chapter23Name</v>
          </cell>
          <cell r="B341" t="str">
            <v>드넓은 평야23</v>
          </cell>
          <cell r="C341" t="str">
            <v>In progress of translating…(341)</v>
          </cell>
        </row>
        <row r="342">
          <cell r="A342" t="str">
            <v>Chapter24Name</v>
          </cell>
          <cell r="B342" t="str">
            <v>드넓은 평야24</v>
          </cell>
          <cell r="C342" t="str">
            <v>In progress of translating…(342)</v>
          </cell>
        </row>
        <row r="343">
          <cell r="A343" t="str">
            <v>Chapter25Name</v>
          </cell>
          <cell r="B343" t="str">
            <v>드넓은 평야25</v>
          </cell>
          <cell r="C343" t="str">
            <v>In progress of translating…(343)</v>
          </cell>
        </row>
        <row r="344">
          <cell r="A344" t="str">
            <v>Chapter26Name</v>
          </cell>
          <cell r="B344" t="str">
            <v>드넓은 평야26</v>
          </cell>
          <cell r="C344" t="str">
            <v>In progress of translating…(344)</v>
          </cell>
        </row>
        <row r="345">
          <cell r="A345" t="str">
            <v>Chapter27Name</v>
          </cell>
          <cell r="B345" t="str">
            <v>드넓은 평야27</v>
          </cell>
          <cell r="C345" t="str">
            <v>In progress of translating…(345)</v>
          </cell>
        </row>
        <row r="346">
          <cell r="A346" t="str">
            <v>Chapter28Name</v>
          </cell>
          <cell r="B346" t="str">
            <v>드넓은 평야28</v>
          </cell>
          <cell r="C346" t="str">
            <v>In progress of translating…(346)</v>
          </cell>
        </row>
        <row r="347">
          <cell r="A347" t="str">
            <v>Chapter29Name</v>
          </cell>
          <cell r="B347" t="str">
            <v>드넓은 평야29</v>
          </cell>
          <cell r="C347" t="str">
            <v>In progress of translating…(347)</v>
          </cell>
        </row>
        <row r="348">
          <cell r="A348" t="str">
            <v>Chapter0Desc</v>
          </cell>
          <cell r="B348" t="str">
            <v>그 일로 인해 온 세상이 혼돈스러워졌다._x000D_
_x000D_
먼저 구조부터 해야 한다. 저 멀리 마물화된 허수아비들 너머에 여자아이가 보이는 거 같다.</v>
          </cell>
          <cell r="C348" t="str">
            <v>In progress of translating…(348)</v>
          </cell>
        </row>
        <row r="349">
          <cell r="A349" t="str">
            <v>Chapter1Desc</v>
          </cell>
          <cell r="B349" t="str">
            <v>간파울 아저씨는 구조 신호를 따라 급하게 길을 떠났다. 킵시리즈는 잠시 아저씨가 올 때까지 은신처에 있으려 했으나 몬스터의 침입으로 몰래 빠져나와 아저씨가 간 흔적을 찾아 간다._x000D_
_x000D_
마법은 사용하지 못 하지만 아저씨가 구해다 준 총 한자루에 의존해서 따라가야 한다. 더 위험해지기 전에 아저씨를 만나야 한다.</v>
          </cell>
          <cell r="C349" t="str">
            <v>In progress of translating…(349)</v>
          </cell>
        </row>
        <row r="350">
          <cell r="A350" t="str">
            <v>Chapter2Desc</v>
          </cell>
          <cell r="B350"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한다._x000D_
_x000D_
마물들이 너무 날뛰고 있어서 제압하는데 어려움을 겪고 있다. 먼저 무기가 될 만한 것을 찾아야겠다.</v>
          </cell>
          <cell r="C350" t="str">
            <v>In progress of translating…(350)</v>
          </cell>
        </row>
        <row r="351">
          <cell r="A351" t="str">
            <v>Chapter3Desc</v>
          </cell>
          <cell r="B351" t="str">
            <v>연구시설에서 간파울 아저씨는 마법, 기계, 자연, 기공의 힘을 가진 사람들이 모였을 때 그 힘을 모아 모두에게 힘을 다시 더 증폭시키는 원리를 배워왔다._x000D_
_x000D_
우선 생존자들을 더욱 찾아야 한다. 생존자 구조 신호를 따라 인간이 살 수 없을 것만 같은 지역으로 들어간다.</v>
          </cell>
          <cell r="C351" t="str">
            <v>In progress of translating…(351)</v>
          </cell>
        </row>
        <row r="352">
          <cell r="A352" t="str">
            <v>Chapter4Desc</v>
          </cell>
          <cell r="B352" t="str">
            <v>몬스터를 계속 소환했던 악마같은 마물을 쓰러뜨리고 검붉은 땅을 벗어나 도착한 곳은 한 때 많은 사람들이 거주했던 큰 도시였다. 도시는 폐허가 되었고 부서진 잔해들이 벽을 이루고 있다._x000D_
_x000D_
인적 없는 거리를 헤매다보면 저주 받은 돌들이 마치 살아 움직이는 것처럼 보인다. 벽을 넘어 공격할 수 있는 힘을 가진 사람이 있으면 좋을 것 같다.</v>
          </cell>
          <cell r="C352" t="str">
            <v>In progress of translating…(352)</v>
          </cell>
        </row>
        <row r="353">
          <cell r="A353" t="str">
            <v>Chapter5Desc</v>
          </cell>
          <cell r="B353" t="str">
            <v>챕터5 디스크립션 {0} 등을 이용해서 저지하세요.</v>
          </cell>
          <cell r="C353" t="str">
            <v>In progress of translating…(353)</v>
          </cell>
        </row>
        <row r="354">
          <cell r="A354" t="str">
            <v>Chapter6Desc</v>
          </cell>
          <cell r="B354" t="str">
            <v>챕터6 디스크립션 {0} 등을 이용해서 저지하세요.</v>
          </cell>
          <cell r="C354" t="str">
            <v>In progress of translating…(354)</v>
          </cell>
        </row>
        <row r="355">
          <cell r="A355" t="str">
            <v>Chapter7Desc</v>
          </cell>
          <cell r="B355" t="str">
            <v>6개의 관문을 통과해야 합니다 래빗 무리가 몰려오고 있으니 {0} 등을 이용해서 저지하세요.</v>
          </cell>
          <cell r="C355" t="str">
            <v>In progress of translating…(355)</v>
          </cell>
        </row>
        <row r="356">
          <cell r="A356" t="str">
            <v>Chapter8Desc</v>
          </cell>
          <cell r="B356" t="str">
            <v>챕터8 디스크립션 {0} 등을 이용해서 저지하세요.</v>
          </cell>
          <cell r="C356" t="str">
            <v>In progress of translating…(356)</v>
          </cell>
        </row>
        <row r="357">
          <cell r="A357" t="str">
            <v>Chapter9Desc</v>
          </cell>
          <cell r="B357" t="str">
            <v>챕터9 디스크립션 {0} 등을 이용해서 저지하세요.</v>
          </cell>
          <cell r="C357" t="str">
            <v>In progress of translating…(357)</v>
          </cell>
        </row>
        <row r="358">
          <cell r="A358" t="str">
            <v>Chapter10Desc</v>
          </cell>
          <cell r="B358" t="str">
            <v>챕터10 디스크립션 {0} 등을 이용해서 저지하세요.</v>
          </cell>
          <cell r="C358" t="str">
            <v>In progress of translating…(358)</v>
          </cell>
        </row>
        <row r="359">
          <cell r="A359" t="str">
            <v>Chapter11Desc</v>
          </cell>
          <cell r="B359" t="str">
            <v>챕터11 디스크립션 {0} 등을 이용해서 저지하세요.</v>
          </cell>
          <cell r="C359" t="str">
            <v>In progress of translating…(359)</v>
          </cell>
        </row>
        <row r="360">
          <cell r="A360" t="str">
            <v>Chapter12Desc</v>
          </cell>
          <cell r="B360" t="str">
            <v>챕터12 디스크립션 {0} 등을 이용해서 저지하세요.</v>
          </cell>
          <cell r="C360" t="str">
            <v>In progress of translating…(360)</v>
          </cell>
        </row>
        <row r="361">
          <cell r="A361" t="str">
            <v>Chapter13Desc</v>
          </cell>
          <cell r="B361" t="str">
            <v>챕터13 디스크립션 {0} 등을 이용해서 저지하세요.</v>
          </cell>
          <cell r="C361" t="str">
            <v>In progress of translating…(361)</v>
          </cell>
        </row>
        <row r="362">
          <cell r="A362" t="str">
            <v>Chapter14Desc</v>
          </cell>
          <cell r="B362" t="str">
            <v>챕터14 디스크립션 {0} 등을 이용해서 저지하세요.</v>
          </cell>
          <cell r="C362" t="str">
            <v>In progress of translating…(362)</v>
          </cell>
        </row>
        <row r="363">
          <cell r="A363" t="str">
            <v>Chapter15Desc</v>
          </cell>
          <cell r="B363" t="str">
            <v>챕터15 디스크립션 {0} 등을 이용해서 저지하세요.</v>
          </cell>
          <cell r="C363" t="str">
            <v>In progress of translating…(363)</v>
          </cell>
        </row>
        <row r="364">
          <cell r="A364" t="str">
            <v>Chapter16Desc</v>
          </cell>
          <cell r="B364" t="str">
            <v>챕터16 디스크립션 {0} 등을 이용해서 저지하세요.</v>
          </cell>
          <cell r="C364" t="str">
            <v>In progress of translating…(364)</v>
          </cell>
        </row>
        <row r="365">
          <cell r="A365" t="str">
            <v>Chapter17Desc</v>
          </cell>
          <cell r="B365" t="str">
            <v>챕터17 디스크립션 {0} 등을 이용해서 저지하세요.</v>
          </cell>
          <cell r="C365" t="str">
            <v>In progress of translating…(365)</v>
          </cell>
        </row>
        <row r="366">
          <cell r="A366" t="str">
            <v>Chapter18Desc</v>
          </cell>
          <cell r="B366" t="str">
            <v>챕터18 디스크립션 {0} 등을 이용해서 저지하세요.</v>
          </cell>
          <cell r="C366" t="str">
            <v>In progress of translating…(366)</v>
          </cell>
        </row>
        <row r="367">
          <cell r="A367" t="str">
            <v>Chapter19Desc</v>
          </cell>
          <cell r="B367" t="str">
            <v>챕터19 디스크립션 {0} 등을 이용해서 저지하세요.</v>
          </cell>
          <cell r="C367" t="str">
            <v>In progress of translating…(367)</v>
          </cell>
        </row>
        <row r="368">
          <cell r="A368" t="str">
            <v>Chapter20Desc</v>
          </cell>
          <cell r="B368" t="str">
            <v>챕터20 디스크립션 {0} 등을 이용해서 저지하세요.</v>
          </cell>
          <cell r="C368" t="str">
            <v>In progress of translating…(368)</v>
          </cell>
        </row>
        <row r="369">
          <cell r="A369" t="str">
            <v>Chapter21Desc</v>
          </cell>
          <cell r="B369" t="str">
            <v>챕터21 디스크립션 {0} 등을 이용해서 저지하세요.</v>
          </cell>
          <cell r="C369" t="str">
            <v>In progress of translating…(369)</v>
          </cell>
        </row>
        <row r="370">
          <cell r="A370" t="str">
            <v>Chapter22Desc</v>
          </cell>
          <cell r="B370" t="str">
            <v>챕터22 디스크립션 {0} 등을 이용해서 저지하세요.</v>
          </cell>
          <cell r="C370" t="str">
            <v>In progress of translating…(370)</v>
          </cell>
        </row>
        <row r="371">
          <cell r="A371" t="str">
            <v>Chapter23Desc</v>
          </cell>
          <cell r="B371" t="str">
            <v>챕터23 디스크립션 {0} 등을 이용해서 저지하세요.</v>
          </cell>
          <cell r="C371" t="str">
            <v>In progress of translating…(371)</v>
          </cell>
        </row>
        <row r="372">
          <cell r="A372" t="str">
            <v>Chapter24Desc</v>
          </cell>
          <cell r="B372" t="str">
            <v>챕터24 디스크립션 {0} 등을 이용해서 저지하세요.</v>
          </cell>
          <cell r="C372" t="str">
            <v>In progress of translating…(372)</v>
          </cell>
        </row>
        <row r="373">
          <cell r="A373" t="str">
            <v>Chapter25Desc</v>
          </cell>
          <cell r="B373" t="str">
            <v>챕터25 디스크립션 {0} 등을 이용해서 저지하세요.</v>
          </cell>
          <cell r="C373" t="str">
            <v>In progress of translating…(373)</v>
          </cell>
        </row>
        <row r="374">
          <cell r="A374" t="str">
            <v>Chapter26Desc</v>
          </cell>
          <cell r="B374" t="str">
            <v>챕터26 디스크립션 {0} 등을 이용해서 저지하세요.</v>
          </cell>
          <cell r="C374" t="str">
            <v>In progress of translating…(374)</v>
          </cell>
        </row>
        <row r="375">
          <cell r="A375" t="str">
            <v>Chapter27Desc</v>
          </cell>
          <cell r="B375" t="str">
            <v>챕터27 디스크립션 {0} 등을 이용해서 저지하세요.</v>
          </cell>
          <cell r="C375" t="str">
            <v>In progress of translating…(375)</v>
          </cell>
        </row>
        <row r="376">
          <cell r="A376" t="str">
            <v>Chapter28Desc</v>
          </cell>
          <cell r="B376" t="str">
            <v>챕터28 디스크립션 {0} 등을 이용해서 저지하세요.</v>
          </cell>
          <cell r="C376" t="str">
            <v>In progress of translating…(376)</v>
          </cell>
        </row>
        <row r="377">
          <cell r="A377" t="str">
            <v>Chapter29Desc</v>
          </cell>
          <cell r="B377" t="str">
            <v>챕터29 디스크립션 {0} 등을 이용해서 저지하세요.</v>
          </cell>
          <cell r="C377" t="str">
            <v>In progress of translating…(377)</v>
          </cell>
        </row>
        <row r="378">
          <cell r="A378" t="str">
            <v>CharName_Ganfaul</v>
          </cell>
          <cell r="B378" t="str">
            <v>간파울</v>
          </cell>
          <cell r="C378" t="str">
            <v>Ganfaul</v>
          </cell>
        </row>
        <row r="379">
          <cell r="A379" t="str">
            <v>CharStory_Ganfaul</v>
          </cell>
          <cell r="B379" t="str">
            <v>마법협회장과 함께 일하며 결류자가 세계 2차 멸망을 시도할 때 최전방에서 막으려 했으나 실패했다. 그 뒤 부서진 세상을 재건하며 흩어진 생존자들을 모아 살아남는데 애쓰고 있다.</v>
          </cell>
          <cell r="C379" t="str">
            <v>In progress of translating…(379)</v>
          </cell>
        </row>
        <row r="380">
          <cell r="A380" t="str">
            <v>CharDesc_Ganfaul</v>
          </cell>
          <cell r="B380" t="str">
            <v>적을 꿰뚫어버리는 강력한 한 방의 마법을 구사한다.</v>
          </cell>
          <cell r="C380" t="str">
            <v>In progress of translating…(380)</v>
          </cell>
        </row>
        <row r="381">
          <cell r="A381" t="str">
            <v>CharName_KeepSeries</v>
          </cell>
          <cell r="B381" t="str">
            <v>킵시리즈</v>
          </cell>
          <cell r="C381" t="str">
            <v>KeepSeries</v>
          </cell>
        </row>
        <row r="382">
          <cell r="A382" t="str">
            <v>CharStory_KeepSeries</v>
          </cell>
          <cell r="B382"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C382" t="str">
            <v>In progress of translating…(382)</v>
          </cell>
        </row>
        <row r="383">
          <cell r="A383" t="str">
            <v>CharDesc_KeepSeries</v>
          </cell>
          <cell r="B383" t="str">
            <v>범위 공격으로 다수의 적을 효과적으로 처리할 수 있다.</v>
          </cell>
          <cell r="C383" t="str">
            <v>In progress of translating…(383)</v>
          </cell>
        </row>
        <row r="384">
          <cell r="A384" t="str">
            <v>CharName_BigBatSuccubus</v>
          </cell>
          <cell r="B384" t="str">
            <v>빅뱃서큐버스</v>
          </cell>
          <cell r="C384" t="str">
            <v>Succubus</v>
          </cell>
        </row>
        <row r="385">
          <cell r="A385" t="str">
            <v>CharStory_BigBatSuccubus</v>
          </cell>
          <cell r="B385" t="str">
            <v xml:space="preserve">생물학적 변이로 인간의 힘을 초월하는 근력과 체격을 얻었다. 간파울의 도움을 받고 스피릿킹이 지키고 있던 시설에서 탈출하였다. </v>
          </cell>
          <cell r="C385" t="str">
            <v>In progress of translating…(385)</v>
          </cell>
        </row>
        <row r="386">
          <cell r="A386" t="str">
            <v>CharDesc_BigBatSuccubus</v>
          </cell>
          <cell r="B386" t="str">
            <v>꽃잎을 응축하여 만든 탄환 여러 발을 빠르게 난사한다.</v>
          </cell>
          <cell r="C386" t="str">
            <v>In progress of translating…(386)</v>
          </cell>
        </row>
        <row r="387">
          <cell r="A387" t="str">
            <v>CharName_Bei</v>
          </cell>
          <cell r="B387" t="str">
            <v>베이</v>
          </cell>
          <cell r="C387" t="str">
            <v>Bei</v>
          </cell>
        </row>
        <row r="388">
          <cell r="A388" t="str">
            <v>CharStory_Bei</v>
          </cell>
          <cell r="B388" t="str">
            <v>베이의 설명 우다다다</v>
          </cell>
          <cell r="C388" t="str">
            <v>In progress of translating…(388)</v>
          </cell>
        </row>
        <row r="389">
          <cell r="A389" t="str">
            <v>CharDesc_Bei</v>
          </cell>
          <cell r="B389" t="str">
            <v>장판 공격을 사용한다</v>
          </cell>
          <cell r="C389" t="str">
            <v>In progress of translating…(389)</v>
          </cell>
        </row>
        <row r="390">
          <cell r="A390" t="str">
            <v>CharName_JellyFishGirl</v>
          </cell>
          <cell r="B390" t="str">
            <v>젤리피쉬걸</v>
          </cell>
          <cell r="C390" t="str">
            <v>JellyFIshGirl</v>
          </cell>
        </row>
        <row r="391">
          <cell r="A391" t="str">
            <v>CharStory_JellyFishGirl</v>
          </cell>
          <cell r="B391" t="str">
            <v xml:space="preserve">멸망의 날 직장 나간 엄마와는 통화가 되지를 않고 아빠가 아수라장을 뚫고 찾아와 피난길에 나섰다. 집에서 가장 가까운 대피소로 향하던 중 </v>
          </cell>
          <cell r="C391" t="str">
            <v>In progress of translating…(391)</v>
          </cell>
        </row>
        <row r="392">
          <cell r="A392" t="str">
            <v>CharDesc_JellyFishGirl</v>
          </cell>
          <cell r="B392" t="str">
            <v>다이나몹 아저씨가 만들어준 물총인 듯 물총 아닌 물총 같은 무기로 벽을 넘는 곡사 공격을 한다.</v>
          </cell>
          <cell r="C392" t="str">
            <v>In progress of translating…(392)</v>
          </cell>
        </row>
        <row r="393">
          <cell r="A393" t="str">
            <v>CharName_EarthMage</v>
          </cell>
          <cell r="B393" t="str">
            <v>어스메이지</v>
          </cell>
          <cell r="C393" t="str">
            <v>EarthMage</v>
          </cell>
        </row>
        <row r="394">
          <cell r="A394" t="str">
            <v>CharStory_EarthMage</v>
          </cell>
          <cell r="B394" t="str">
            <v>어스메이지의 설명 우다다다</v>
          </cell>
          <cell r="C394" t="str">
            <v>In progress of translating…(394)</v>
          </cell>
        </row>
        <row r="395">
          <cell r="A395" t="str">
            <v>CharDesc_EarthMage</v>
          </cell>
          <cell r="B395" t="str">
            <v>적의 미스를 무마시키는 백발백중 캐릭터</v>
          </cell>
          <cell r="C395" t="str">
            <v>In progress of translating…(395)</v>
          </cell>
        </row>
        <row r="396">
          <cell r="A396" t="str">
            <v>CharName_DynaMob</v>
          </cell>
          <cell r="B396" t="str">
            <v>다이나몹</v>
          </cell>
          <cell r="C396" t="str">
            <v>DynaMob</v>
          </cell>
        </row>
        <row r="397">
          <cell r="A397" t="str">
            <v>CharStory_DynaMob</v>
          </cell>
          <cell r="B397"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C397" t="str">
            <v>In progress of translating…(397)</v>
          </cell>
        </row>
        <row r="398">
          <cell r="A398" t="str">
            <v>CharDesc_DynaMob</v>
          </cell>
          <cell r="B398" t="str">
            <v>테슬라 코일을 사용하여 근거리 내 모든 적을 공격할 수 있다. 전용 전투팩으로 상급 공격력을 가지고 있다.</v>
          </cell>
          <cell r="C398" t="str">
            <v>In progress of translating…(398)</v>
          </cell>
        </row>
        <row r="399">
          <cell r="A399" t="str">
            <v>CharName_SciFiWarrior</v>
          </cell>
          <cell r="B399" t="str">
            <v>SF워리어</v>
          </cell>
          <cell r="C399" t="str">
            <v>SFWarrior</v>
          </cell>
        </row>
        <row r="400">
          <cell r="A400" t="str">
            <v>CharStory_SciFiWarrior</v>
          </cell>
          <cell r="B400" t="str">
            <v>SF워리어의 설명 우다다다</v>
          </cell>
          <cell r="C400" t="str">
            <v>In progress of translating…(400)</v>
          </cell>
        </row>
        <row r="401">
          <cell r="A401" t="str">
            <v>CharDesc_SciFiWarrior</v>
          </cell>
          <cell r="B401" t="str">
            <v>멀티타겟 프리셋으로 공격한다</v>
          </cell>
          <cell r="C401" t="str">
            <v>In progress of translating…(401)</v>
          </cell>
        </row>
        <row r="402">
          <cell r="A402" t="str">
            <v>CharName_ChaosElemental</v>
          </cell>
          <cell r="B402" t="str">
            <v>카오스엘리멘탈</v>
          </cell>
          <cell r="C402" t="str">
            <v>ChaosElemental</v>
          </cell>
        </row>
        <row r="403">
          <cell r="A403" t="str">
            <v>CharStory_ChaosElemental</v>
          </cell>
          <cell r="B403" t="str">
            <v>카오스엘리멘탈의 설명 우다다다</v>
          </cell>
          <cell r="C403" t="str">
            <v>In progress of translating…(403)</v>
          </cell>
        </row>
        <row r="404">
          <cell r="A404" t="str">
            <v>CharDesc_ChaosElemental</v>
          </cell>
          <cell r="B404" t="str">
            <v>멀티타겟 프리셋으로 공격한다</v>
          </cell>
          <cell r="C404" t="str">
            <v>In progress of translating…(404)</v>
          </cell>
        </row>
        <row r="405">
          <cell r="A405" t="str">
            <v>CharName_SuperHero</v>
          </cell>
          <cell r="B405" t="str">
            <v>슈퍼히어로</v>
          </cell>
          <cell r="C405" t="str">
            <v>SuperHero</v>
          </cell>
        </row>
        <row r="406">
          <cell r="A406" t="str">
            <v>CharStory_SuperHero</v>
          </cell>
          <cell r="B406"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C406" t="str">
            <v>In progress of translating…(406)</v>
          </cell>
        </row>
        <row r="407">
          <cell r="A407" t="str">
            <v>CharDesc_SuperHero</v>
          </cell>
          <cell r="B407" t="str">
            <v>눈에서 나오는 광선으로 적을 꿰뚫을 수 있다.</v>
          </cell>
          <cell r="C407" t="str">
            <v>In progress of translating…(407)</v>
          </cell>
        </row>
        <row r="408">
          <cell r="A408" t="str">
            <v>CharName_Meryl</v>
          </cell>
          <cell r="B408" t="str">
            <v>메릴</v>
          </cell>
          <cell r="C408" t="str">
            <v>Meryl</v>
          </cell>
        </row>
        <row r="409">
          <cell r="A409" t="str">
            <v>CharStory_Meryl</v>
          </cell>
          <cell r="B409" t="str">
            <v>메릴의 설명 우다다다</v>
          </cell>
          <cell r="C409" t="str">
            <v>In progress of translating…(409)</v>
          </cell>
        </row>
        <row r="410">
          <cell r="A410" t="str">
            <v>CharDesc_Meryl</v>
          </cell>
          <cell r="B410" t="str">
            <v>멀티타겟 프리셋으로 공격한다</v>
          </cell>
          <cell r="C410" t="str">
            <v>In progress of translating…(410)</v>
          </cell>
        </row>
        <row r="411">
          <cell r="A411" t="str">
            <v>CharName_GreekWarrior</v>
          </cell>
          <cell r="B411" t="str">
            <v>그릭워리어</v>
          </cell>
          <cell r="C411" t="str">
            <v>GreekWarrior</v>
          </cell>
        </row>
        <row r="412">
          <cell r="A412" t="str">
            <v>CharStory_GreekWarrior</v>
          </cell>
          <cell r="B412" t="str">
            <v>그릭워리어의 설명 우다다다</v>
          </cell>
          <cell r="C412" t="str">
            <v>In progress of translating…(412)</v>
          </cell>
        </row>
        <row r="413">
          <cell r="A413" t="str">
            <v>CharDesc_GreekWarrior</v>
          </cell>
          <cell r="B413" t="str">
            <v>멀티타겟 프리셋으로 공격한다</v>
          </cell>
          <cell r="C413" t="str">
            <v>In progress of translating…(413)</v>
          </cell>
        </row>
        <row r="414">
          <cell r="A414" t="str">
            <v>CharName_Akai</v>
          </cell>
          <cell r="B414" t="str">
            <v>아카이</v>
          </cell>
          <cell r="C414" t="str">
            <v>Akai</v>
          </cell>
        </row>
        <row r="415">
          <cell r="A415" t="str">
            <v>CharStory_Akai</v>
          </cell>
          <cell r="B415" t="str">
            <v>아카이의 설명 우다다다</v>
          </cell>
          <cell r="C415" t="str">
            <v>In progress of translating…(415)</v>
          </cell>
        </row>
        <row r="416">
          <cell r="A416" t="str">
            <v>CharDesc_Akai</v>
          </cell>
          <cell r="B416" t="str">
            <v>멀티타겟 프리셋으로 공격한다</v>
          </cell>
          <cell r="C416" t="str">
            <v>In progress of translating…(416)</v>
          </cell>
        </row>
        <row r="417">
          <cell r="A417" t="str">
            <v>CharName_Yuka</v>
          </cell>
          <cell r="B417" t="str">
            <v>유카</v>
          </cell>
          <cell r="C417" t="str">
            <v>Yuka</v>
          </cell>
        </row>
        <row r="418">
          <cell r="A418" t="str">
            <v>CharStory_Yuka</v>
          </cell>
          <cell r="B418" t="str">
            <v>유카의 설명 우다다다</v>
          </cell>
          <cell r="C418" t="str">
            <v>In progress of translating…(418)</v>
          </cell>
        </row>
        <row r="419">
          <cell r="A419" t="str">
            <v>CharDesc_Yuka</v>
          </cell>
          <cell r="B419" t="str">
            <v>멀티타겟 프리셋으로 공격한다</v>
          </cell>
          <cell r="C419" t="str">
            <v>In progress of translating…(419)</v>
          </cell>
        </row>
        <row r="420">
          <cell r="A420" t="str">
            <v>CharName_SteampunkRobot</v>
          </cell>
          <cell r="B420" t="str">
            <v>스팀펑크로봇</v>
          </cell>
          <cell r="C420" t="str">
            <v>SteampunkRobot</v>
          </cell>
        </row>
        <row r="421">
          <cell r="A421" t="str">
            <v>CharStory_SteampunkRobot</v>
          </cell>
          <cell r="B421" t="str">
            <v>스팀펑크로봇의 설명 우다다다</v>
          </cell>
          <cell r="C421" t="str">
            <v>In progress of translating…(421)</v>
          </cell>
        </row>
        <row r="422">
          <cell r="A422" t="str">
            <v>CharDesc_SteampunkRobot</v>
          </cell>
          <cell r="B422" t="str">
            <v>멀티타겟 프리셋으로 공격한다</v>
          </cell>
          <cell r="C422" t="str">
            <v>In progress of translating…(422)</v>
          </cell>
        </row>
        <row r="423">
          <cell r="A423" t="str">
            <v>CharName_Kachujin</v>
          </cell>
          <cell r="B423" t="str">
            <v>카츄진</v>
          </cell>
          <cell r="C423" t="str">
            <v>Kachujin</v>
          </cell>
        </row>
        <row r="424">
          <cell r="A424" t="str">
            <v>CharStory_Kachujin</v>
          </cell>
          <cell r="B424" t="str">
            <v>카츄진의 설명 우다다다</v>
          </cell>
          <cell r="C424" t="str">
            <v>In progress of translating…(424)</v>
          </cell>
        </row>
        <row r="425">
          <cell r="A425" t="str">
            <v>CharDesc_Kachujin</v>
          </cell>
          <cell r="B425" t="str">
            <v>멀티타겟 프리셋으로 공격한다</v>
          </cell>
          <cell r="C425" t="str">
            <v>In progress of translating…(425)</v>
          </cell>
        </row>
        <row r="426">
          <cell r="A426" t="str">
            <v>CharName_Medea</v>
          </cell>
          <cell r="B426" t="str">
            <v>메디아</v>
          </cell>
          <cell r="C426" t="str">
            <v>Medea</v>
          </cell>
        </row>
        <row r="427">
          <cell r="A427" t="str">
            <v>CharStory_Medea</v>
          </cell>
          <cell r="B427" t="str">
            <v>메디아의 설명 우다다다</v>
          </cell>
          <cell r="C427" t="str">
            <v>In progress of translating…(427)</v>
          </cell>
        </row>
        <row r="428">
          <cell r="A428" t="str">
            <v>CharDesc_Medea</v>
          </cell>
          <cell r="B428" t="str">
            <v>메디아의 설명 우다다다</v>
          </cell>
          <cell r="C428" t="str">
            <v>In progress of translating…(428)</v>
          </cell>
        </row>
        <row r="429">
          <cell r="A429" t="str">
            <v>CharName_Lola</v>
          </cell>
          <cell r="B429" t="str">
            <v>롤라</v>
          </cell>
          <cell r="C429" t="str">
            <v>Lola</v>
          </cell>
        </row>
        <row r="430">
          <cell r="A430" t="str">
            <v>CharStory_Lola</v>
          </cell>
          <cell r="B430" t="str">
            <v>롤라의 설명 우다다다</v>
          </cell>
          <cell r="C430" t="str">
            <v>In progress of translating…(430)</v>
          </cell>
        </row>
        <row r="431">
          <cell r="A431" t="str">
            <v>CharDesc_Lola</v>
          </cell>
          <cell r="B431" t="str">
            <v>멀티타겟 프리셋으로 공격한다</v>
          </cell>
          <cell r="C431" t="str">
            <v>In progress of translating…(431)</v>
          </cell>
        </row>
        <row r="432">
          <cell r="A432" t="str">
            <v>CharName_RockElemental</v>
          </cell>
          <cell r="B432" t="str">
            <v>바위엘리멘탈</v>
          </cell>
          <cell r="C432" t="str">
            <v>RockElemental</v>
          </cell>
        </row>
        <row r="433">
          <cell r="A433" t="str">
            <v>CharStory_RockElemental</v>
          </cell>
          <cell r="B433" t="str">
            <v>바위엘리멘탈의 설명 우다다다</v>
          </cell>
          <cell r="C433" t="str">
            <v>In progress of translating…(433)</v>
          </cell>
        </row>
        <row r="434">
          <cell r="A434" t="str">
            <v>CharDesc_RockElemental</v>
          </cell>
          <cell r="B434" t="str">
            <v>멀티타겟 프리셋으로 공격한다</v>
          </cell>
          <cell r="C434" t="str">
            <v>In progress of translating…(434)</v>
          </cell>
        </row>
        <row r="435">
          <cell r="A435" t="str">
            <v>CharName_Soldier</v>
          </cell>
          <cell r="B435" t="str">
            <v>솔져</v>
          </cell>
          <cell r="C435" t="str">
            <v>Soldier</v>
          </cell>
        </row>
        <row r="436">
          <cell r="A436" t="str">
            <v>CharStory_Soldier</v>
          </cell>
          <cell r="B436" t="str">
            <v>솔져의 설명 우다다다</v>
          </cell>
          <cell r="C436" t="str">
            <v>In progress of translating…(436)</v>
          </cell>
        </row>
        <row r="437">
          <cell r="A437" t="str">
            <v>CharDesc_Soldier</v>
          </cell>
          <cell r="B437" t="str">
            <v>멀티타겟 프리셋으로 공격한다</v>
          </cell>
          <cell r="C437" t="str">
            <v>In progress of translating…(437)</v>
          </cell>
        </row>
        <row r="438">
          <cell r="A438" t="str">
            <v>CharName_DualWarrior</v>
          </cell>
          <cell r="B438" t="str">
            <v>듀얼워리어</v>
          </cell>
          <cell r="C438" t="str">
            <v>DualWarrior</v>
          </cell>
        </row>
        <row r="439">
          <cell r="A439" t="str">
            <v>CharStory_DualWarrior</v>
          </cell>
          <cell r="B439" t="str">
            <v>듀얼워리어의 설명 우다다다</v>
          </cell>
          <cell r="C439" t="str">
            <v>In progress of translating…(439)</v>
          </cell>
        </row>
        <row r="440">
          <cell r="A440" t="str">
            <v>CharDesc_DualWarrior</v>
          </cell>
          <cell r="B440" t="str">
            <v>멀티타겟 프리셋으로 공격한다</v>
          </cell>
          <cell r="C440" t="str">
            <v>In progress of translating…(440)</v>
          </cell>
        </row>
        <row r="441">
          <cell r="A441" t="str">
            <v>CharName_GloryArmor</v>
          </cell>
          <cell r="B441" t="str">
            <v>글로리아머</v>
          </cell>
          <cell r="C441" t="str">
            <v>GloryArmor</v>
          </cell>
        </row>
        <row r="442">
          <cell r="A442" t="str">
            <v>CharStory_GloryArmor</v>
          </cell>
          <cell r="B442" t="str">
            <v>글로리아머의 설명 우다다다</v>
          </cell>
          <cell r="C442" t="str">
            <v>In progress of translating…(442)</v>
          </cell>
        </row>
        <row r="443">
          <cell r="A443" t="str">
            <v>CharDesc_GloryArmor</v>
          </cell>
          <cell r="B443" t="str">
            <v>멀티타겟 프리셋으로 공격한다</v>
          </cell>
          <cell r="C443" t="str">
            <v>In progress of translating…(443)</v>
          </cell>
        </row>
        <row r="444">
          <cell r="A444" t="str">
            <v>CharName_RpgKnight</v>
          </cell>
          <cell r="B444" t="str">
            <v>RPG나이트</v>
          </cell>
          <cell r="C444" t="str">
            <v>RpgKnight</v>
          </cell>
        </row>
        <row r="445">
          <cell r="A445" t="str">
            <v>CharStory_RpgKnight</v>
          </cell>
          <cell r="B445" t="str">
            <v>RPG나이트의 설명 우다다다</v>
          </cell>
          <cell r="C445" t="str">
            <v>In progress of translating…(445)</v>
          </cell>
        </row>
        <row r="446">
          <cell r="A446" t="str">
            <v>CharDesc_RpgKnight</v>
          </cell>
          <cell r="B446" t="str">
            <v>멀티타겟 프리셋으로 공격한다</v>
          </cell>
          <cell r="C446" t="str">
            <v>In progress of translating…(446)</v>
          </cell>
        </row>
        <row r="447">
          <cell r="A447" t="str">
            <v>CharName_DemonHuntress</v>
          </cell>
          <cell r="B447" t="str">
            <v>데몬헌트리스</v>
          </cell>
          <cell r="C447" t="str">
            <v>DemonHuntress</v>
          </cell>
        </row>
        <row r="448">
          <cell r="A448" t="str">
            <v>CharStory_DemonHuntress</v>
          </cell>
          <cell r="B448" t="str">
            <v>데몬헌트리스의 설명 우다다다</v>
          </cell>
          <cell r="C448" t="str">
            <v>In progress of translating…(448)</v>
          </cell>
        </row>
        <row r="449">
          <cell r="A449" t="str">
            <v>CharDesc_DemonHuntress</v>
          </cell>
          <cell r="B449" t="str">
            <v>멀티타겟 프리셋으로 공격한다</v>
          </cell>
          <cell r="C449" t="str">
            <v>In progress of translating…(449)</v>
          </cell>
        </row>
        <row r="450">
          <cell r="A450" t="str">
            <v>CharName_MobileFemale</v>
          </cell>
          <cell r="B450" t="str">
            <v>모바일피메일</v>
          </cell>
          <cell r="C450" t="str">
            <v>MobileFemale</v>
          </cell>
        </row>
        <row r="451">
          <cell r="A451" t="str">
            <v>CharStory_MobileFemale</v>
          </cell>
          <cell r="B451" t="str">
            <v>모바일피메일의 설명 우다다다</v>
          </cell>
          <cell r="C451" t="str">
            <v>In progress of translating…(451)</v>
          </cell>
        </row>
        <row r="452">
          <cell r="A452" t="str">
            <v>CharDesc_MobileFemale</v>
          </cell>
          <cell r="B452" t="str">
            <v>멀티타겟 프리셋으로 공격한다</v>
          </cell>
          <cell r="C452" t="str">
            <v>In progress of translating…(452)</v>
          </cell>
        </row>
        <row r="453">
          <cell r="A453" t="str">
            <v>CharName_CyborgCharacter</v>
          </cell>
          <cell r="B453" t="str">
            <v>사이보그캐릭터</v>
          </cell>
          <cell r="C453" t="str">
            <v>CyborgCharacter</v>
          </cell>
        </row>
        <row r="454">
          <cell r="A454" t="str">
            <v>CharStory_CyborgCharacter</v>
          </cell>
          <cell r="B454" t="str">
            <v>사이보그캐릭터의 설명 우다다다</v>
          </cell>
          <cell r="C454" t="str">
            <v>In progress of translating…(454)</v>
          </cell>
        </row>
        <row r="455">
          <cell r="A455" t="str">
            <v>CharDesc_CyborgCharacter</v>
          </cell>
          <cell r="B455" t="str">
            <v>멀티타겟 프리셋으로 공격한다</v>
          </cell>
          <cell r="C455" t="str">
            <v>In progress of translating…(455)</v>
          </cell>
        </row>
        <row r="456">
          <cell r="A456" t="str">
            <v>CharName_SandWarrior</v>
          </cell>
          <cell r="B456" t="str">
            <v>샌드워리어</v>
          </cell>
          <cell r="C456" t="str">
            <v>SandWarrior</v>
          </cell>
        </row>
        <row r="457">
          <cell r="A457" t="str">
            <v>CharStory_SandWarrior</v>
          </cell>
          <cell r="B457" t="str">
            <v>샌드워리어의 설명 우다다다</v>
          </cell>
          <cell r="C457" t="str">
            <v>In progress of translating…(457)</v>
          </cell>
        </row>
        <row r="458">
          <cell r="A458" t="str">
            <v>CharDesc_SandWarrior</v>
          </cell>
          <cell r="B458" t="str">
            <v>멀티타겟 프리셋으로 공격한다</v>
          </cell>
          <cell r="C458" t="str">
            <v>In progress of translating…(458)</v>
          </cell>
        </row>
        <row r="459">
          <cell r="A459" t="str">
            <v>CharName_BladeFanDancer</v>
          </cell>
          <cell r="B459" t="str">
            <v>블레이드팬댄서</v>
          </cell>
          <cell r="C459" t="str">
            <v>BladeFanDancer</v>
          </cell>
        </row>
        <row r="460">
          <cell r="A460" t="str">
            <v>CharStory_BladeFanDancer</v>
          </cell>
          <cell r="B460" t="str">
            <v>블레이드팬댄서의 설명 우다다다</v>
          </cell>
          <cell r="C460" t="str">
            <v>In progress of translating…(460)</v>
          </cell>
        </row>
        <row r="461">
          <cell r="A461" t="str">
            <v>CharDesc_BladeFanDancer</v>
          </cell>
          <cell r="B461" t="str">
            <v>멀티타겟 프리셋으로 공격한다</v>
          </cell>
          <cell r="C461" t="str">
            <v>In progress of translating…(461)</v>
          </cell>
        </row>
        <row r="462">
          <cell r="A462" t="str">
            <v>CharName_Syria</v>
          </cell>
          <cell r="B462" t="str">
            <v>시리아</v>
          </cell>
          <cell r="C462" t="str">
            <v>Syria</v>
          </cell>
        </row>
        <row r="463">
          <cell r="A463" t="str">
            <v>CharStory_Syria</v>
          </cell>
          <cell r="B463" t="str">
            <v>시리아의 설명 우다다다</v>
          </cell>
          <cell r="C463" t="str">
            <v>In progress of translating…(463)</v>
          </cell>
        </row>
        <row r="464">
          <cell r="A464" t="str">
            <v>CharDesc_Syria</v>
          </cell>
          <cell r="B464" t="str">
            <v>멀티타겟 프리셋으로 공격한다</v>
          </cell>
          <cell r="C464" t="str">
            <v>In progress of translating…(464)</v>
          </cell>
        </row>
        <row r="465">
          <cell r="A465" t="str">
            <v>CharName_Linhi</v>
          </cell>
          <cell r="B465" t="str">
            <v>린하이</v>
          </cell>
          <cell r="C465" t="str">
            <v>Linhi</v>
          </cell>
        </row>
        <row r="466">
          <cell r="A466" t="str">
            <v>CharStory_Linhi</v>
          </cell>
          <cell r="B466" t="str">
            <v>린하이의 설명 우다다다</v>
          </cell>
          <cell r="C466" t="str">
            <v>In progress of translating…(466)</v>
          </cell>
        </row>
        <row r="467">
          <cell r="A467" t="str">
            <v>CharDesc_Linhi</v>
          </cell>
          <cell r="B467" t="str">
            <v>멀티타겟 프리셋으로 공격한다</v>
          </cell>
          <cell r="C467" t="str">
            <v>In progress of translating…(467)</v>
          </cell>
        </row>
        <row r="468">
          <cell r="A468" t="str">
            <v>CharName_NecromancerFour</v>
          </cell>
          <cell r="B468" t="str">
            <v>네크로맨서포</v>
          </cell>
          <cell r="C468" t="str">
            <v>NecromancerFour</v>
          </cell>
        </row>
        <row r="469">
          <cell r="A469" t="str">
            <v>CharStory_NecromancerFour</v>
          </cell>
          <cell r="B469" t="str">
            <v>네크로맨서포의 설명 우다다다</v>
          </cell>
          <cell r="C469" t="str">
            <v>In progress of translating…(469)</v>
          </cell>
        </row>
        <row r="470">
          <cell r="A470" t="str">
            <v>CharDesc_NecromancerFour</v>
          </cell>
          <cell r="B470" t="str">
            <v>멀티타겟 프리셋으로 공격한다</v>
          </cell>
          <cell r="C470" t="str">
            <v>In progress of translating…(470)</v>
          </cell>
        </row>
        <row r="471">
          <cell r="A471" t="str">
            <v>CharName_GirlWarrior</v>
          </cell>
          <cell r="B471" t="str">
            <v>걸워리어</v>
          </cell>
          <cell r="C471" t="str">
            <v>GirlWarrior</v>
          </cell>
        </row>
        <row r="472">
          <cell r="A472" t="str">
            <v>CharStory_GirlWarrior</v>
          </cell>
          <cell r="B472" t="str">
            <v>걸워리어의 설명 우다다다</v>
          </cell>
          <cell r="C472" t="str">
            <v>In progress of translating…(472)</v>
          </cell>
        </row>
        <row r="473">
          <cell r="A473" t="str">
            <v>CharDesc_GirlWarrior</v>
          </cell>
          <cell r="B473" t="str">
            <v>멀티타겟 프리셋으로 공격한다</v>
          </cell>
          <cell r="C473" t="str">
            <v>In progress of translating…(473)</v>
          </cell>
        </row>
        <row r="474">
          <cell r="A474" t="str">
            <v>CharName_GirlArcher</v>
          </cell>
          <cell r="B474" t="str">
            <v>걸아처</v>
          </cell>
          <cell r="C474" t="str">
            <v>GirlArcher</v>
          </cell>
        </row>
        <row r="475">
          <cell r="A475" t="str">
            <v>CharStory_GirlArcher</v>
          </cell>
          <cell r="B475" t="str">
            <v>걸아처의 설명 우다다다</v>
          </cell>
          <cell r="C475" t="str">
            <v>In progress of translating…(475)</v>
          </cell>
        </row>
        <row r="476">
          <cell r="A476" t="str">
            <v>CharDesc_GirlArcher</v>
          </cell>
          <cell r="B476" t="str">
            <v>멀티타겟 프리셋으로 공격한다</v>
          </cell>
          <cell r="C476" t="str">
            <v>In progress of translating…(476)</v>
          </cell>
        </row>
        <row r="477">
          <cell r="A477" t="str">
            <v>CharName_EnergyShieldRobot</v>
          </cell>
          <cell r="B477" t="str">
            <v>에너지실드로봇</v>
          </cell>
          <cell r="C477" t="str">
            <v>EnergyShieldRobot</v>
          </cell>
        </row>
        <row r="478">
          <cell r="A478" t="str">
            <v>CharStory_EnergyShieldRobot</v>
          </cell>
          <cell r="B478" t="str">
            <v>에너지실드로봇의 설명 우다다다</v>
          </cell>
          <cell r="C478" t="str">
            <v>In progress of translating…(478)</v>
          </cell>
        </row>
        <row r="479">
          <cell r="A479" t="str">
            <v>CharDesc_EnergyShieldRobot</v>
          </cell>
          <cell r="B479" t="str">
            <v>멀티타겟 프리셋으로 공격한다</v>
          </cell>
          <cell r="C479" t="str">
            <v>In progress of translating…(479)</v>
          </cell>
        </row>
        <row r="480">
          <cell r="A480" t="str">
            <v>CharName_IceMagician</v>
          </cell>
          <cell r="B480" t="str">
            <v>아이스매지션</v>
          </cell>
          <cell r="C480" t="str">
            <v>IceMagician</v>
          </cell>
        </row>
        <row r="481">
          <cell r="A481" t="str">
            <v>CharStory_IceMagician</v>
          </cell>
          <cell r="B481" t="str">
            <v>아이스매지션의 설명 우다다다</v>
          </cell>
          <cell r="C481" t="str">
            <v>In progress of translating…(481)</v>
          </cell>
        </row>
        <row r="482">
          <cell r="A482" t="str">
            <v>CharDesc_IceMagician</v>
          </cell>
          <cell r="B482" t="str">
            <v>멀티타겟 프리셋으로 공격한다</v>
          </cell>
          <cell r="C482" t="str">
            <v>In progress of translating…(482)</v>
          </cell>
        </row>
        <row r="483">
          <cell r="A483" t="str">
            <v>CharName_AngelicWarrior</v>
          </cell>
          <cell r="B483" t="str">
            <v>앤젤릭워리어</v>
          </cell>
          <cell r="C483" t="str">
            <v>AngelicWarrior</v>
          </cell>
        </row>
        <row r="484">
          <cell r="A484" t="str">
            <v>CharStory_AngelicWarrior</v>
          </cell>
          <cell r="B484" t="str">
            <v>앤젤릭워리어의 설명 우다다다</v>
          </cell>
          <cell r="C484" t="str">
            <v>In progress of translating…(484)</v>
          </cell>
        </row>
        <row r="485">
          <cell r="A485" t="str">
            <v>CharDesc_AngelicWarrior</v>
          </cell>
          <cell r="B485" t="str">
            <v>멀티타겟 프리셋으로 공격한다</v>
          </cell>
          <cell r="C485" t="str">
            <v>In progress of translating…(485)</v>
          </cell>
        </row>
        <row r="486">
          <cell r="A486" t="str">
            <v>BossName_SlimeRabbit</v>
          </cell>
          <cell r="B486" t="str">
            <v>초록 토끼귀 슬라임</v>
          </cell>
          <cell r="C486" t="str">
            <v>Green Rabbit Slimes</v>
          </cell>
        </row>
        <row r="487">
          <cell r="A487" t="str">
            <v>BossName_SlimeRabbit_Red</v>
          </cell>
          <cell r="B487" t="str">
            <v>붉은 토끼귀 슬라임</v>
          </cell>
          <cell r="C487" t="str">
            <v>Red Rabbit Slimes</v>
          </cell>
        </row>
        <row r="488">
          <cell r="A488" t="str">
            <v>BossName_TerribleStump_Purple</v>
          </cell>
          <cell r="B488" t="str">
            <v>나무귀신</v>
          </cell>
          <cell r="C488" t="str">
            <v>Terrible Stump</v>
          </cell>
        </row>
        <row r="489">
          <cell r="A489" t="str">
            <v>BossName_PolygonalMetalon_Red</v>
          </cell>
          <cell r="B489" t="str">
            <v>외뿔 풍뎅이</v>
          </cell>
          <cell r="C489" t="str">
            <v>In progress of translating…(489)</v>
          </cell>
        </row>
        <row r="490">
          <cell r="A490" t="str">
            <v>BossName_SpiritKing</v>
          </cell>
          <cell r="B490" t="str">
            <v>스피릿 킹</v>
          </cell>
          <cell r="C490" t="str">
            <v>Spirit King</v>
          </cell>
        </row>
        <row r="491">
          <cell r="A491" t="str">
            <v>BossName_CuteUniq</v>
          </cell>
          <cell r="B491" t="str">
            <v>유니콘</v>
          </cell>
          <cell r="C491" t="str">
            <v>In progress of translating…(491)</v>
          </cell>
        </row>
        <row r="492">
          <cell r="A492" t="str">
            <v>BossName_RobotSphere</v>
          </cell>
          <cell r="B492" t="str">
            <v>로봇스피어 2체</v>
          </cell>
          <cell r="C492" t="str">
            <v>In progress of translating…(492)</v>
          </cell>
        </row>
        <row r="493">
          <cell r="A493" t="str">
            <v>BossName_CreatureStump_Brown</v>
          </cell>
          <cell r="B493" t="str">
            <v>크리처스텀프브라운</v>
          </cell>
          <cell r="C493" t="str">
            <v>In progress of translating…(493)</v>
          </cell>
        </row>
        <row r="494">
          <cell r="A494" t="str">
            <v>BossName_RpgDemon_Violet</v>
          </cell>
          <cell r="B494" t="str">
            <v>알피지데몬</v>
          </cell>
          <cell r="C494" t="str">
            <v>In progress of translating…(494)</v>
          </cell>
        </row>
        <row r="495">
          <cell r="A495" t="str">
            <v>BossName_BigBatCrab</v>
          </cell>
          <cell r="B495" t="str">
            <v>빅뱃크랩</v>
          </cell>
          <cell r="C495" t="str">
            <v>In progress of translating…(495)</v>
          </cell>
        </row>
        <row r="496">
          <cell r="A496" t="str">
            <v>BossName_DemonBladeLord</v>
          </cell>
          <cell r="B496" t="str">
            <v>데몬블레이드로드</v>
          </cell>
          <cell r="C496" t="str">
            <v>In progress of translating…(496)</v>
          </cell>
        </row>
        <row r="497">
          <cell r="A497" t="str">
            <v>BossName_FallenAngel</v>
          </cell>
          <cell r="B497" t="str">
            <v>폴른 앤젤</v>
          </cell>
          <cell r="C497" t="str">
            <v>In progress of translating…(497)</v>
          </cell>
        </row>
        <row r="498">
          <cell r="A498" t="str">
            <v>BossName_LowPolyCyc</v>
          </cell>
          <cell r="B498" t="str">
            <v>싸이클롭스</v>
          </cell>
          <cell r="C498" t="str">
            <v>In progress of translating…(498)</v>
          </cell>
        </row>
        <row r="499">
          <cell r="A499" t="str">
            <v>BossName_WarAssassin</v>
          </cell>
          <cell r="B499" t="str">
            <v>워어쌔신 3인방</v>
          </cell>
          <cell r="C499" t="str">
            <v>In progress of translating…(499)</v>
          </cell>
        </row>
        <row r="500">
          <cell r="A500" t="str">
            <v>BossName_EvilLich</v>
          </cell>
          <cell r="B500" t="str">
            <v>이블 리치왕</v>
          </cell>
          <cell r="C500" t="str">
            <v>In progress of translating…(500)</v>
          </cell>
        </row>
        <row r="501">
          <cell r="A501" t="str">
            <v>BossName_Zippermouth_Green</v>
          </cell>
          <cell r="B501" t="str">
            <v>지퍼 마우스</v>
          </cell>
          <cell r="C501" t="str">
            <v>In progress of translating…(501)</v>
          </cell>
        </row>
        <row r="502">
          <cell r="A502" t="str">
            <v>BossName_OneEyedWizard_Blue</v>
          </cell>
          <cell r="B502" t="str">
            <v>외눈 위저드</v>
          </cell>
          <cell r="C502" t="str">
            <v>In progress of translating…(502)</v>
          </cell>
        </row>
        <row r="503">
          <cell r="A503" t="str">
            <v>BossName_HeavyKnight_Yellow</v>
          </cell>
          <cell r="B503" t="str">
            <v>헤비나이트</v>
          </cell>
          <cell r="C503" t="str">
            <v>In progress of translating…(503)</v>
          </cell>
        </row>
        <row r="504">
          <cell r="A504" t="str">
            <v>BossName_ElfMage</v>
          </cell>
          <cell r="B504" t="str">
            <v>엘프 메이지</v>
          </cell>
          <cell r="C504" t="str">
            <v>In progress of translating…(504)</v>
          </cell>
        </row>
        <row r="505">
          <cell r="A505" t="str">
            <v>BossName_AngelStatue_Big</v>
          </cell>
          <cell r="B505" t="str">
            <v>타락한 천사 석상</v>
          </cell>
          <cell r="C505" t="str">
            <v>In progress of translating…(505)</v>
          </cell>
        </row>
        <row r="506">
          <cell r="A506" t="str">
            <v>BossDesc_SlimeRabbit</v>
          </cell>
          <cell r="B506" t="str">
            <v>친구들을 계속 불러내는 슬라임 무리입니다. 광역 공격을 할 수 있는 {0} 등 캐릭터를 사용하세요!</v>
          </cell>
          <cell r="C506" t="str">
            <v>In progress of translating…(506)</v>
          </cell>
        </row>
        <row r="507">
          <cell r="A507" t="str">
            <v>BossDesc_SlimeRabbit_Red</v>
          </cell>
          <cell r="B507" t="str">
            <v>좀 더 공격적인 슬라임 무리입니다. 광역 공격을 할 수 있는 {0} 등 캐릭터를 사용하세요!</v>
          </cell>
          <cell r="C507" t="str">
            <v>In progress of translating…(507)</v>
          </cell>
        </row>
        <row r="508">
          <cell r="A508" t="str">
            <v>BossDesc_TerribleStump_Purple</v>
          </cell>
          <cell r="B508" t="str">
            <v>화가 단단히 난 듯한 나무 귀신입니다. {0} 등 단일 개체에게 강한 캐릭터로 저지하세요!</v>
          </cell>
          <cell r="C508" t="str">
            <v>In progress of translating…(508)</v>
          </cell>
        </row>
        <row r="509">
          <cell r="A509" t="str">
            <v>BossDesc_PolygonalMetalon_Red</v>
          </cell>
          <cell r="B509" t="str">
            <v>거대한 몸집의 풍뎅이네요. {0} 등 단일 개체에게 강한 캐릭터로 저지하세요!</v>
          </cell>
          <cell r="C509" t="str">
            <v>In progress of translating…(509)</v>
          </cell>
        </row>
        <row r="510">
          <cell r="A510" t="str">
            <v>BossDesc_SpiritKing</v>
          </cell>
          <cell r="B510" t="str">
            <v>무시무시한 눈빛과 거대한 몸집을 가진 스피릿 킹입니다. {0} 등 큰 개체에게 공격할 수 있는 캐릭터를 써보세요!</v>
          </cell>
          <cell r="C510" t="str">
            <v>In progress of translating…(510)</v>
          </cell>
        </row>
        <row r="511">
          <cell r="A511" t="str">
            <v>BossDesc_CuteUniq</v>
          </cell>
          <cell r="B511" t="str">
            <v>돌진하여 공격하는 강력한 몬스터예요. {0} 등 근거리에서 강한 캐릭터로 저지하세요!</v>
          </cell>
          <cell r="C511" t="str">
            <v>In progress of translating…(511)</v>
          </cell>
        </row>
        <row r="512">
          <cell r="A512" t="str">
            <v>BossDesc_RobotSphere</v>
          </cell>
          <cell r="B512" t="str">
            <v>데굴데굴 굴러다니는 로봇이에요. {0} 등 근거리에서 강한 캐릭터를 써보세요!</v>
          </cell>
          <cell r="C512" t="str">
            <v>In progress of translating…(512)</v>
          </cell>
        </row>
        <row r="513">
          <cell r="A513" t="str">
            <v>BossDesc_CreatureStump_Brown</v>
          </cell>
          <cell r="B513" t="str">
            <v>떼로 몰려오네요. {0} 등 광역 개체에게 강한 캐릭터로 저지하세요!</v>
          </cell>
          <cell r="C513" t="str">
            <v>In progress of translating…(513)</v>
          </cell>
        </row>
        <row r="514">
          <cell r="A514" t="str">
            <v>BossDesc_RpgDemon_Violet</v>
          </cell>
          <cell r="B514" t="str">
            <v>단일 공격을 할 수 있는 {0} 등 캐릭터를 사용하세요!</v>
          </cell>
          <cell r="C514" t="str">
            <v>In progress of translating…(514)</v>
          </cell>
        </row>
        <row r="515">
          <cell r="A515" t="str">
            <v>BossDesc_BigBatCrab</v>
          </cell>
          <cell r="B515" t="str">
            <v>단일 공격을 할 수 있는 {0} 등 캐릭터를 사용하세요!</v>
          </cell>
          <cell r="C515" t="str">
            <v>In progress of translating…(515)</v>
          </cell>
        </row>
        <row r="516">
          <cell r="A516" t="str">
            <v>BossDesc_DemonBladeLord</v>
          </cell>
          <cell r="B516" t="str">
            <v>가만히 있을 때도 등 뒤의 마법 원형체가 공격을 하니 조심하세요! {0} 등 사거리를 유지할 수 있는 캐릭터를 쓰세요!</v>
          </cell>
          <cell r="C516" t="str">
            <v>In progress of translating…(516)</v>
          </cell>
        </row>
        <row r="517">
          <cell r="A517" t="str">
            <v>BossDesc_FallenAngel</v>
          </cell>
          <cell r="B517" t="str">
            <v>단일 공격을 할 수 있는 {0} 등 캐릭터를 사용하세요!</v>
          </cell>
          <cell r="C517" t="str">
            <v>In progress of translating…(517)</v>
          </cell>
        </row>
        <row r="518">
          <cell r="A518" t="str">
            <v>BossDesc_LowPolyCyc</v>
          </cell>
          <cell r="B518" t="str">
            <v>단일 공격을 할 수 있는 {0} 등 캐릭터를 사용하세요!</v>
          </cell>
          <cell r="C518" t="str">
            <v>In progress of translating…(518)</v>
          </cell>
        </row>
        <row r="519">
          <cell r="A519" t="str">
            <v>BossDesc_WarAssassin</v>
          </cell>
          <cell r="B519" t="str">
            <v>등 뒤로 순간이동하여 암살하는 악명 높은 3인방입니다. {0} 등 근거리에서 강한 캐릭터로 저지하세요!</v>
          </cell>
          <cell r="C519" t="str">
            <v>In progress of translating…(519)</v>
          </cell>
        </row>
        <row r="520">
          <cell r="A520" t="str">
            <v>BossDesc_EvilLich</v>
          </cell>
          <cell r="B520" t="str">
            <v>현혹하여 소환하는 스킬을 사용하는 리치왕입니다. {0} 등 다수 적에게 강한 캐릭터를 써보세요!</v>
          </cell>
          <cell r="C520" t="str">
            <v>In progress of translating…(520)</v>
          </cell>
        </row>
        <row r="521">
          <cell r="A521" t="str">
            <v>BossDesc_Zippermouth_Green</v>
          </cell>
          <cell r="B521" t="str">
            <v>입에 지퍼가 달린 몬스터예요. 입을 열면 빙그르르 위험한 공격을 하니 조심하세요. {0} 등 근거리에서 강한 캐릭터를 사용하세요!</v>
          </cell>
          <cell r="C521" t="str">
            <v>In progress of translating…(521)</v>
          </cell>
        </row>
        <row r="522">
          <cell r="A522" t="str">
            <v>BossDesc_OneEyedWizard_Blue</v>
          </cell>
          <cell r="B522" t="str">
            <v>신출귀몰 사라졌다 나타나네요. {0} 등 벽을 너머 공격할 수 있는 캐릭터로 상대하세요!</v>
          </cell>
          <cell r="C522" t="str">
            <v>In progress of translating…(522)</v>
          </cell>
        </row>
        <row r="523">
          <cell r="A523" t="str">
            <v>BossDesc_HeavyKnight_Yellow</v>
          </cell>
          <cell r="B523" t="str">
            <v>왼손으로 찌르기, 오른손으로 철퇴 끝에서 마법을 발사하네요. 근거리에서 강한 {0} 등 캐릭터를 사용하세요!</v>
          </cell>
          <cell r="C523" t="str">
            <v>In progress of translating…(523)</v>
          </cell>
        </row>
        <row r="524">
          <cell r="A524" t="str">
            <v>BossDesc_ElfMage</v>
          </cell>
          <cell r="B524" t="str">
            <v>엄청난 마법탄을 발사하는 적이에요 {0} 등 멀리서도 싸울 수 있는 캐릭터로 저지하세요!</v>
          </cell>
          <cell r="C524" t="str">
            <v>In progress of translating…(524)</v>
          </cell>
        </row>
        <row r="525">
          <cell r="A525" t="str">
            <v>BossDesc_AngelStatue_Big</v>
          </cell>
          <cell r="B525" t="str">
            <v>적이 어마어마한 융단 폭격을 날리네요. {0} 등 벽을 너머 공격할 수 있는 캐릭터를 써보세요!</v>
          </cell>
          <cell r="C525" t="str">
            <v>In progress of translating…(525)</v>
          </cell>
        </row>
        <row r="526">
          <cell r="A526" t="str">
            <v>PenaltyUIName_One</v>
          </cell>
          <cell r="B526" t="str">
            <v>&lt;color=#FF0000&gt;{0}&lt;/color&gt; 계열 캐릭터의 &lt;color=#FF0000&gt;대미지 피해 {1}배&lt;/color&gt;</v>
          </cell>
          <cell r="C526" t="str">
            <v>In progress of translating…(526)</v>
          </cell>
        </row>
        <row r="527">
          <cell r="A527" t="str">
            <v>PenaltyUIMind_One</v>
          </cell>
          <cell r="B527" t="str">
            <v>던전의 으스스한 기운으로 &lt;color=#FF0000&gt;{0}&lt;/color&gt; 계열이 &lt;color=#FF0000&gt;더 많은 대미지&lt;/color&gt;를 입게 됩니다</v>
          </cell>
          <cell r="C527" t="str">
            <v>In progress of translating…(527)</v>
          </cell>
        </row>
        <row r="528">
          <cell r="A528" t="str">
            <v>PenaltyUIRepre_OneOfTwo</v>
          </cell>
          <cell r="B528" t="str">
            <v>&lt;color=#FF0000&gt;{0}&lt;/color&gt; 또는 &lt;color=#FF0000&gt;{1}&lt;/color&gt; 계열 캐릭터의 &lt;color=#FF0000&gt;대미지 피해 {2}배&lt;/color&gt;</v>
          </cell>
          <cell r="C528" t="str">
            <v>In progress of translating…(528)</v>
          </cell>
        </row>
        <row r="529">
          <cell r="A529" t="str">
            <v>PenaltyUIName_Two</v>
          </cell>
          <cell r="B529" t="str">
            <v>&lt;color=#FF0000&gt;{0}&lt;/color&gt;, &lt;color=#FF0000&gt;{1}&lt;/color&gt; 계열 캐릭터의 &lt;color=#FF0000&gt;대미지 피해 {2}배&lt;/color&gt;</v>
          </cell>
          <cell r="C529" t="str">
            <v>In progress of translating…(529)</v>
          </cell>
        </row>
        <row r="530">
          <cell r="A530" t="str">
            <v>PenaltyUIMind_Two</v>
          </cell>
          <cell r="B530" t="str">
            <v>던전의 으스스한 기운으로 &lt;color=#FF0000&gt;{0}&lt;/color&gt;, &lt;color=#FF0000&gt;{1}&lt;/color&gt; 계열이 &lt;color=#FF0000&gt;더 많은 대미지&lt;/color&gt;를 입게 됩니다</v>
          </cell>
          <cell r="C530" t="str">
            <v>In progress of translating…(530)</v>
          </cell>
        </row>
        <row r="531">
          <cell r="A531" t="str">
            <v>PenaltyUIRepre_TwoOfFour</v>
          </cell>
          <cell r="B531" t="str">
            <v>&lt;color=#FF0000&gt;{0}&lt;/color&gt;, &lt;color=#FF0000&gt;{1}&lt;/color&gt;, &lt;color=#FF0000&gt;{2}&lt;/color&gt;, &lt;color=#FF0000&gt;{3}&lt;/color&gt; 계열 중 &lt;color=#FF0000&gt;{4} 계열&lt;/color&gt; 캐릭터의 &lt;color=#FF0000&gt;대미지 피해 {5}배&lt;/color&gt;</v>
          </cell>
          <cell r="C531" t="str">
            <v>In progress of translating…(531)</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PotentialTable"/>
      <sheetName val="ExtraStatTable"/>
      <sheetName val="DyeingTable"/>
      <sheetName val="WingLookTable"/>
      <sheetName val="WingPowerTable"/>
    </sheetNames>
    <sheetDataSet>
      <sheetData sheetId="0" refreshError="1"/>
      <sheetData sheetId="1" refreshError="1"/>
      <sheetData sheetId="2">
        <row r="2">
          <cell r="B2">
            <v>400</v>
          </cell>
          <cell r="C2">
            <v>100</v>
          </cell>
        </row>
      </sheetData>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 val="드랍규칙"/>
    </sheetNames>
    <sheetDataSet>
      <sheetData sheetId="0">
        <row r="1">
          <cell r="A1" t="str">
            <v>dropId|String</v>
          </cell>
          <cell r="B1" t="str">
            <v>드랍설명참고</v>
          </cell>
        </row>
        <row r="2">
          <cell r="A2">
            <v>1000</v>
          </cell>
          <cell r="B2" t="str">
            <v>잔몹</v>
          </cell>
        </row>
        <row r="3">
          <cell r="A3">
            <v>1001</v>
          </cell>
        </row>
        <row r="4">
          <cell r="A4">
            <v>1002</v>
          </cell>
        </row>
        <row r="5">
          <cell r="A5">
            <v>1003</v>
          </cell>
        </row>
        <row r="6">
          <cell r="A6">
            <v>1004</v>
          </cell>
        </row>
        <row r="7">
          <cell r="A7">
            <v>5000</v>
          </cell>
          <cell r="B7" t="str">
            <v>중보</v>
          </cell>
        </row>
        <row r="8">
          <cell r="A8">
            <v>5001</v>
          </cell>
        </row>
        <row r="9">
          <cell r="A9">
            <v>5002</v>
          </cell>
        </row>
        <row r="10">
          <cell r="A10">
            <v>5003</v>
          </cell>
        </row>
        <row r="11">
          <cell r="A11">
            <v>5004</v>
          </cell>
        </row>
        <row r="12">
          <cell r="A12">
            <v>6000</v>
          </cell>
          <cell r="B12" t="str">
            <v>최종보스</v>
          </cell>
        </row>
        <row r="13">
          <cell r="A13">
            <v>6001</v>
          </cell>
        </row>
        <row r="14">
          <cell r="A14">
            <v>6002</v>
          </cell>
        </row>
        <row r="15">
          <cell r="A15">
            <v>6003</v>
          </cell>
        </row>
        <row r="16">
          <cell r="A16">
            <v>6004</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너비</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Information</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프로그램을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 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 획득한 골드, 아이템 등은 획득할 수 없습니다.
전투를 중지하시겠습니까?</v>
          </cell>
          <cell r="D66" t="str">
            <v>You cannot get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GameUI_TouchToMove</v>
          </cell>
          <cell r="B69">
            <v>1</v>
          </cell>
          <cell r="C69" t="str">
            <v>터치하여 이동하세요</v>
          </cell>
          <cell r="D69" t="str">
            <v>Touch to move</v>
          </cell>
        </row>
        <row r="70">
          <cell r="A70" t="str">
            <v>GameUI_BossReady</v>
          </cell>
          <cell r="B70">
            <v>1</v>
          </cell>
          <cell r="C70" t="str">
            <v>보스에 대비하세요</v>
          </cell>
          <cell r="D70" t="str">
            <v>Prepare for the boss</v>
          </cell>
        </row>
        <row r="71">
          <cell r="A71" t="str">
            <v>GameUI_PossibleAfterTraining</v>
          </cell>
          <cell r="B71">
            <v>1</v>
          </cell>
          <cell r="C71" t="str">
            <v>훈련 챕터 클리어 후 진행 가능합니다</v>
          </cell>
          <cell r="D71" t="str">
            <v>Available to play after the training chapter</v>
          </cell>
        </row>
        <row r="72">
          <cell r="A72" t="str">
            <v>GameUI_PossibleAfterDownload</v>
          </cell>
          <cell r="B72">
            <v>1</v>
          </cell>
          <cell r="C72" t="str">
            <v>다운로드 완료 후 진행 가능합니다</v>
          </cell>
          <cell r="D72" t="str">
            <v>Available to play after the download</v>
          </cell>
        </row>
        <row r="73">
          <cell r="A73" t="str">
            <v>GameUI_GameSetting</v>
          </cell>
          <cell r="B73">
            <v>1</v>
          </cell>
          <cell r="C73" t="str">
            <v>게임설정</v>
          </cell>
          <cell r="D73" t="str">
            <v>Game Setting</v>
          </cell>
        </row>
        <row r="74">
          <cell r="A74" t="str">
            <v>GameUI_EmptyLevelPack</v>
          </cell>
          <cell r="B74">
            <v>1</v>
          </cell>
          <cell r="C74" t="str">
            <v>획득한 전투팩이 없습니다</v>
          </cell>
          <cell r="D74" t="str">
            <v>Empty Battle Pack</v>
          </cell>
        </row>
        <row r="75">
          <cell r="A75" t="str">
            <v>GameUI_SoundFX</v>
          </cell>
          <cell r="B75">
            <v>1</v>
          </cell>
          <cell r="C75" t="str">
            <v>효과음</v>
          </cell>
          <cell r="D75" t="str">
            <v>Sound FX</v>
          </cell>
        </row>
        <row r="76">
          <cell r="A76" t="str">
            <v>GameUI_Music</v>
          </cell>
          <cell r="B76">
            <v>1</v>
          </cell>
          <cell r="C76" t="str">
            <v>BGM</v>
          </cell>
          <cell r="D76" t="str">
            <v>BGM</v>
          </cell>
        </row>
        <row r="77">
          <cell r="A77" t="str">
            <v>GameUI_UltimateWithDoubleTap</v>
          </cell>
          <cell r="B77">
            <v>1</v>
          </cell>
          <cell r="C77" t="str">
            <v>전투 중 더블탭으로 궁극기 사용</v>
          </cell>
          <cell r="D77" t="str">
            <v>Use Ultimate Skill with double-tap during battle</v>
          </cell>
        </row>
        <row r="78">
          <cell r="A78" t="str">
            <v>GameUI_FixUltimateIcon</v>
          </cell>
          <cell r="B78">
            <v>1</v>
          </cell>
          <cell r="C78" t="str">
            <v>궁극기 아이콘 위치 고정</v>
          </cell>
          <cell r="D78" t="str">
            <v>Fixed Ultimate Skill position</v>
          </cell>
        </row>
        <row r="79">
          <cell r="A79" t="str">
            <v>GameUI_SystemSetting</v>
          </cell>
          <cell r="B79">
            <v>1</v>
          </cell>
          <cell r="C79" t="str">
            <v>시스템설정</v>
          </cell>
          <cell r="D79" t="str">
            <v>System Setting</v>
          </cell>
        </row>
        <row r="80">
          <cell r="A80" t="str">
            <v>GameUI_Language</v>
          </cell>
          <cell r="B80">
            <v>1</v>
          </cell>
          <cell r="C80" t="str">
            <v>언어</v>
          </cell>
          <cell r="D80" t="str">
            <v>Language</v>
          </cell>
        </row>
        <row r="81">
          <cell r="A81" t="str">
            <v>GameUI_Language_KOR</v>
          </cell>
          <cell r="B81">
            <v>1</v>
          </cell>
          <cell r="C81" t="str">
            <v>한국어</v>
          </cell>
          <cell r="D81" t="str">
            <v>Korean</v>
          </cell>
        </row>
        <row r="82">
          <cell r="A82" t="str">
            <v>GameUI_Language_ENG</v>
          </cell>
          <cell r="B82">
            <v>1</v>
          </cell>
          <cell r="C82" t="str">
            <v>영어</v>
          </cell>
          <cell r="D82" t="str">
            <v>English</v>
          </cell>
        </row>
        <row r="83">
          <cell r="A83" t="str">
            <v>GameUI_Confirm</v>
          </cell>
          <cell r="B83">
            <v>1</v>
          </cell>
          <cell r="C83" t="str">
            <v>확인</v>
          </cell>
          <cell r="D83" t="str">
            <v>Confirm</v>
          </cell>
        </row>
        <row r="84">
          <cell r="A84" t="str">
            <v>GameUI_ChangeLanguageDesc</v>
          </cell>
          <cell r="B84">
            <v>1</v>
          </cell>
          <cell r="C84" t="str">
            <v>언어를 변경하시겠습니까?</v>
          </cell>
          <cell r="D84" t="str">
            <v>Would you change the language?</v>
          </cell>
        </row>
        <row r="85">
          <cell r="A85" t="str">
            <v>GameUI_FrameRate</v>
          </cell>
          <cell r="B85">
            <v>1</v>
          </cell>
          <cell r="C85" t="str">
            <v>재생 속도</v>
          </cell>
          <cell r="D85" t="str">
            <v>Frame Rate</v>
          </cell>
        </row>
        <row r="86">
          <cell r="A86" t="str">
            <v>GameUI_OneCharBox</v>
          </cell>
          <cell r="B86">
            <v>1</v>
          </cell>
          <cell r="C86" t="str">
            <v>오리진상자</v>
          </cell>
          <cell r="D86" t="str">
            <v>In progress of translating…(86)</v>
          </cell>
        </row>
        <row r="87">
          <cell r="A87" t="str">
            <v>GameUI_ThreeCharBox</v>
          </cell>
          <cell r="B87">
            <v>1</v>
          </cell>
          <cell r="C87" t="str">
            <v>대형상자</v>
          </cell>
          <cell r="D87" t="str">
            <v>In progress of translating…(87)</v>
          </cell>
        </row>
        <row r="88">
          <cell r="A88" t="str">
            <v>GameUI_TenCharBox</v>
          </cell>
          <cell r="B88">
            <v>1</v>
          </cell>
          <cell r="C88" t="str">
            <v>메가상자</v>
          </cell>
          <cell r="D88" t="str">
            <v>In progress of translating…(88)</v>
          </cell>
        </row>
        <row r="89">
          <cell r="A89" t="str">
            <v>GameUI_ThreeEquipBox</v>
          </cell>
          <cell r="B89">
            <v>1</v>
          </cell>
          <cell r="C89" t="str">
            <v>대형장비상자</v>
          </cell>
          <cell r="D89" t="str">
            <v>In progress of translating…(89)</v>
          </cell>
        </row>
        <row r="90">
          <cell r="A90" t="str">
            <v>GameUI_TenEquipBox</v>
          </cell>
          <cell r="B90">
            <v>1</v>
          </cell>
          <cell r="C90" t="str">
            <v>메가장비상자</v>
          </cell>
          <cell r="D90" t="str">
            <v>In progress of translating…(90)</v>
          </cell>
        </row>
        <row r="91">
          <cell r="A91" t="str">
            <v>GameUI_AttendanceBox</v>
          </cell>
          <cell r="B91">
            <v>1</v>
          </cell>
          <cell r="C91" t="str">
            <v>출석상자</v>
          </cell>
          <cell r="D91" t="str">
            <v>Daily Box</v>
          </cell>
        </row>
        <row r="92">
          <cell r="A92" t="str">
            <v>GameUI_Shop</v>
          </cell>
          <cell r="B92">
            <v>1</v>
          </cell>
          <cell r="C92" t="str">
            <v>상점</v>
          </cell>
          <cell r="D92" t="str">
            <v>Shop</v>
          </cell>
        </row>
        <row r="93">
          <cell r="A93" t="str">
            <v>GameUI_ChapterText</v>
          </cell>
          <cell r="B93">
            <v>1</v>
          </cell>
          <cell r="C93" t="str">
            <v>챕터</v>
          </cell>
          <cell r="D93" t="str">
            <v>Chapters</v>
          </cell>
        </row>
        <row r="94">
          <cell r="A94" t="str">
            <v>GameUI_Character</v>
          </cell>
          <cell r="B94">
            <v>1</v>
          </cell>
          <cell r="C94" t="str">
            <v>캐릭터</v>
          </cell>
          <cell r="D94" t="str">
            <v>Characters</v>
          </cell>
        </row>
        <row r="95">
          <cell r="A95" t="str">
            <v>GameUI_Mail</v>
          </cell>
          <cell r="B95">
            <v>1</v>
          </cell>
          <cell r="C95" t="str">
            <v>우편함</v>
          </cell>
          <cell r="D95" t="str">
            <v>Inbox</v>
          </cell>
        </row>
        <row r="96">
          <cell r="A96" t="str">
            <v>GameUI_Research</v>
          </cell>
          <cell r="B96">
            <v>1</v>
          </cell>
          <cell r="C96" t="str">
            <v>연구</v>
          </cell>
          <cell r="D96" t="str">
            <v>Research</v>
          </cell>
        </row>
        <row r="97">
          <cell r="A97" t="str">
            <v>GameUI_Swappable</v>
          </cell>
          <cell r="B97">
            <v>1</v>
          </cell>
          <cell r="C97" t="str">
            <v>교체 가능</v>
          </cell>
          <cell r="D97" t="str">
            <v>Can be swapped</v>
          </cell>
        </row>
        <row r="98">
          <cell r="A98" t="str">
            <v>GameUI_EnterInfo</v>
          </cell>
          <cell r="B98">
            <v>1</v>
          </cell>
          <cell r="C98" t="str">
            <v>입장 안내</v>
          </cell>
          <cell r="D98" t="str">
            <v>Entry Info</v>
          </cell>
        </row>
        <row r="99">
          <cell r="A99" t="str">
            <v>GameUI_EnterInfoDesc</v>
          </cell>
          <cell r="B99">
            <v>1</v>
          </cell>
          <cell r="C99" t="str">
            <v>현재 캐릭터의 파워레벨이 부족합니다
캐릭터를 변경하시겠습니까?</v>
          </cell>
          <cell r="D99" t="str">
            <v>Not enough Power Level
Change the player?</v>
          </cell>
        </row>
        <row r="100">
          <cell r="A100" t="str">
            <v>GameUI_EnterRecommendDesc</v>
          </cell>
          <cell r="B100">
            <v>1</v>
          </cell>
          <cell r="C100" t="str">
            <v>더 적합한 추천 캐릭터가 있습니다
캐릭터를 변경하시겠습니까?</v>
          </cell>
          <cell r="D100" t="str">
            <v>There is a more suitable recommended chracter
Change the player?</v>
          </cell>
        </row>
        <row r="101">
          <cell r="A101" t="str">
            <v>GameUI_EnterTooPowerfulDesc</v>
          </cell>
          <cell r="B101">
            <v>1</v>
          </cell>
          <cell r="C101" t="str">
            <v>파워레벨이 너무 높아 보상이 제한됩니다
캐릭터를 변경하시겠습니까?</v>
          </cell>
          <cell r="D101" t="str">
            <v>In progress of translating…(101)</v>
          </cell>
        </row>
        <row r="102">
          <cell r="A102" t="str">
            <v>GameUI_ChangeCharacter</v>
          </cell>
          <cell r="B102">
            <v>1</v>
          </cell>
          <cell r="C102" t="str">
            <v>캐릭터 교체</v>
          </cell>
          <cell r="D102" t="str">
            <v>Change Character</v>
          </cell>
        </row>
        <row r="103">
          <cell r="A103" t="str">
            <v>GameUI_Chapter</v>
          </cell>
          <cell r="B103">
            <v>1</v>
          </cell>
          <cell r="C103" t="str">
            <v>CHAPTER &lt;size=46&gt;{0}&lt;/size&gt;</v>
          </cell>
          <cell r="D103" t="str">
            <v>CHAPTER &lt;size=46&gt;{0}&lt;/size&gt;</v>
          </cell>
        </row>
        <row r="104">
          <cell r="A104" t="str">
            <v>GameUI_ChapterInIndicator</v>
          </cell>
          <cell r="B104">
            <v>1</v>
          </cell>
          <cell r="C104" t="str">
            <v>{0} 챕터{1}</v>
          </cell>
          <cell r="D104" t="str">
            <v>Chapter {0}{1}</v>
          </cell>
        </row>
        <row r="105">
          <cell r="A105" t="str">
            <v>GameUI_ChapterIndicatorParam</v>
          </cell>
          <cell r="B105">
            <v>1</v>
          </cell>
          <cell r="C105" t="str">
            <v xml:space="preserve"> 카오스 모드</v>
          </cell>
          <cell r="D105" t="str">
            <v>, Chaos Mode</v>
          </cell>
        </row>
        <row r="106">
          <cell r="A106" t="str">
            <v>GameUI_ChapterIndicatorChallenge</v>
          </cell>
          <cell r="B106">
            <v>1</v>
          </cell>
          <cell r="C106" t="str">
            <v xml:space="preserve"> 도전 모드</v>
          </cell>
          <cell r="D106" t="str">
            <v>, Challenge Mode</v>
          </cell>
        </row>
        <row r="107">
          <cell r="A107" t="str">
            <v>GameUI_ChaosMode</v>
          </cell>
          <cell r="B107">
            <v>1</v>
          </cell>
          <cell r="C107" t="str">
            <v>카오스 모드</v>
          </cell>
          <cell r="D107" t="str">
            <v>Chaos Mode</v>
          </cell>
        </row>
        <row r="108">
          <cell r="A108" t="str">
            <v>GameUI_ChaosModeDesc</v>
          </cell>
          <cell r="B108">
            <v>1</v>
          </cell>
          <cell r="C108" t="str">
            <v>게이트 필라가 불안정하여 지정된 곳으로 이동할 수 없고 마구잡이로 이동하게 됩니다. 5회를 채워서 안정화시키면 정상챕터에 도전할 수 있습니다.</v>
          </cell>
          <cell r="D108" t="str">
            <v>In progress of translating…(108)</v>
          </cell>
        </row>
        <row r="109">
          <cell r="A109" t="str">
            <v>GameUI_SuggestedPowerLevel</v>
          </cell>
          <cell r="B109">
            <v>1</v>
          </cell>
          <cell r="C109" t="str">
            <v>권장 파워레벨</v>
          </cell>
          <cell r="D109" t="str">
            <v>Recommended Power Level</v>
          </cell>
        </row>
        <row r="110">
          <cell r="A110" t="str">
            <v>GameUI_NumberRange</v>
          </cell>
          <cell r="B110">
            <v>1</v>
          </cell>
          <cell r="C110" t="str">
            <v>{0}~{1}</v>
          </cell>
          <cell r="D110" t="str">
            <v>{0}-{1}</v>
          </cell>
        </row>
        <row r="111">
          <cell r="A111" t="str">
            <v>GameUI_Power</v>
          </cell>
          <cell r="B111">
            <v>1</v>
          </cell>
          <cell r="C111" t="str">
            <v>&lt;color=#E0E0E0&gt;POWER&lt;/color&gt; &lt;size=17&gt;{0}&lt;/size&gt;</v>
          </cell>
          <cell r="D111" t="str">
            <v>&lt;color=#E0E0E0&gt;POWER&lt;/color&gt; &lt;size=17&gt;{0}&lt;/size&gt;</v>
          </cell>
        </row>
        <row r="112">
          <cell r="A112" t="str">
            <v>GameUI_Suggested</v>
          </cell>
          <cell r="B112">
            <v>1</v>
          </cell>
          <cell r="C112" t="str">
            <v>추천캐릭터</v>
          </cell>
          <cell r="D112" t="str">
            <v>Recommended</v>
          </cell>
        </row>
        <row r="113">
          <cell r="A113" t="str">
            <v>GameUI_FirstSwapHealNotApplied</v>
          </cell>
          <cell r="B113">
            <v>1</v>
          </cell>
          <cell r="C113" t="str">
            <v>이미 전투에 참가하여 회복할 수 없습니다</v>
          </cell>
          <cell r="D113" t="str">
            <v>Characters already in combat will not recover</v>
          </cell>
        </row>
        <row r="114">
          <cell r="A114" t="str">
            <v>GameUI_TooPowerfulToReward</v>
          </cell>
          <cell r="B114">
            <v>1</v>
          </cell>
          <cell r="C114" t="str">
            <v>파워레벨이 너무 높아 보상이 제한됩니다</v>
          </cell>
          <cell r="D114" t="str">
            <v>In progress of translating…(114)</v>
          </cell>
        </row>
        <row r="115">
          <cell r="A115" t="str">
            <v>GameUI_NowPlayingCharacter</v>
          </cell>
          <cell r="B115">
            <v>1</v>
          </cell>
          <cell r="C115" t="str">
            <v>현재 플레이 중인 캐릭터입니다</v>
          </cell>
          <cell r="D115" t="str">
            <v>Now playing!</v>
          </cell>
        </row>
        <row r="116">
          <cell r="A116" t="str">
            <v>GameUI_BattleEnd</v>
          </cell>
          <cell r="B116">
            <v>1</v>
          </cell>
          <cell r="C116" t="str">
            <v>전투 종료</v>
          </cell>
          <cell r="D116" t="str">
            <v>Battle End</v>
          </cell>
        </row>
        <row r="117">
          <cell r="A117" t="str">
            <v>GameUI_Stage</v>
          </cell>
          <cell r="B117">
            <v>1</v>
          </cell>
          <cell r="C117" t="str">
            <v>스테이지</v>
          </cell>
          <cell r="D117" t="str">
            <v>Stage</v>
          </cell>
        </row>
        <row r="118">
          <cell r="A118" t="str">
            <v>GameUI_Chp0ClearReward</v>
          </cell>
          <cell r="B118">
            <v>1</v>
          </cell>
          <cell r="C118" t="str">
            <v>클리어 시 &lt;color=#80FF80&gt;킵시리즈&lt;/color&gt; 합류</v>
          </cell>
          <cell r="D118" t="str">
            <v>In progress of translating…(118)</v>
          </cell>
        </row>
        <row r="119">
          <cell r="A119" t="str">
            <v>GameUI_Chp0ClearRewardGot</v>
          </cell>
          <cell r="B119">
            <v>1</v>
          </cell>
          <cell r="C119" t="str">
            <v>&lt;color=#80FF80&gt;킵시리즈&lt;/color&gt; 합류!</v>
          </cell>
          <cell r="D119" t="str">
            <v>In progress of translating…(119)</v>
          </cell>
        </row>
        <row r="120">
          <cell r="A120" t="str">
            <v>GameUI_Chp1ClearReward</v>
          </cell>
          <cell r="B120">
            <v>1</v>
          </cell>
          <cell r="C120" t="str">
            <v>클리어 시 &lt;color=#80FF80&gt;빅뱃서큐버스&lt;/color&gt; 합류</v>
          </cell>
          <cell r="D120" t="str">
            <v>In progress of translating…(120)</v>
          </cell>
        </row>
        <row r="121">
          <cell r="A121" t="str">
            <v>GameUI_Chp1ClearRewardGot</v>
          </cell>
          <cell r="B121">
            <v>1</v>
          </cell>
          <cell r="C121" t="str">
            <v>&lt;color=#80FF80&gt;빅뱃서큐버스&lt;/color&gt; 합류!</v>
          </cell>
          <cell r="D121" t="str">
            <v>In progress of translating…(121)</v>
          </cell>
        </row>
        <row r="122">
          <cell r="A122" t="str">
            <v>GameUI_GoldReward</v>
          </cell>
          <cell r="B122">
            <v>1</v>
          </cell>
          <cell r="C122" t="str">
            <v>획득 골드</v>
          </cell>
          <cell r="D122" t="str">
            <v>Gold Reward</v>
          </cell>
        </row>
        <row r="123">
          <cell r="A123" t="str">
            <v>GameUI_ItemReward</v>
          </cell>
          <cell r="B123">
            <v>1</v>
          </cell>
          <cell r="C123" t="str">
            <v>획득 아이템</v>
          </cell>
          <cell r="D123" t="str">
            <v>Item Reward</v>
          </cell>
        </row>
        <row r="124">
          <cell r="A124" t="str">
            <v>GameUI_NotAcquired</v>
          </cell>
          <cell r="B124">
            <v>1</v>
          </cell>
          <cell r="C124" t="str">
            <v>&lt;color=#808080&gt;미획득&lt;/color&gt;</v>
          </cell>
          <cell r="D124" t="str">
            <v>&lt;color=#808080&gt;Unacquired&lt;/color&gt;</v>
          </cell>
        </row>
        <row r="125">
          <cell r="A125" t="str">
            <v>GameUI_Completed</v>
          </cell>
          <cell r="B125">
            <v>1</v>
          </cell>
          <cell r="C125" t="str">
            <v>&lt;color=#808080&gt;완료됨&lt;/color&gt;</v>
          </cell>
          <cell r="D125" t="str">
            <v>&lt;color=#808080&gt;Completed&lt;/color&gt;</v>
          </cell>
        </row>
        <row r="126">
          <cell r="A126" t="str">
            <v>GameUI_SealDesc</v>
          </cell>
          <cell r="B126">
            <v>1</v>
          </cell>
          <cell r="C126" t="str">
            <v>보스급 몬스터를 처치하여 인장을 얻고 일일 퀘스트 상자를 열 수 있습니다</v>
          </cell>
          <cell r="D126" t="str">
            <v>Defeat boss-class monsters to earn seals and open the daily quest box</v>
          </cell>
        </row>
        <row r="127">
          <cell r="A127" t="str">
            <v>GameUI_SealAddedDesc</v>
          </cell>
          <cell r="B127">
            <v>1</v>
          </cell>
          <cell r="C127" t="str">
            <v>현재 챕터에서는 인장을 얻을 수 없습니다</v>
          </cell>
          <cell r="D127" t="str">
            <v>You cannot get seals in this chapter</v>
          </cell>
        </row>
        <row r="128">
          <cell r="A128" t="str">
            <v>GameUI_TouchToExit</v>
          </cell>
          <cell r="B128">
            <v>1</v>
          </cell>
          <cell r="C128" t="str">
            <v>터치하여 나가기</v>
          </cell>
          <cell r="D128" t="str">
            <v>Touch to exit</v>
          </cell>
        </row>
        <row r="129">
          <cell r="A129" t="str">
            <v>GameUI_AcceptMember</v>
          </cell>
          <cell r="B129">
            <v>1</v>
          </cell>
          <cell r="C129" t="str">
            <v>영입</v>
          </cell>
          <cell r="D129" t="str">
            <v>GET</v>
          </cell>
        </row>
        <row r="130">
          <cell r="A130" t="str">
            <v>GameUI_Chp1AcceptingDesc</v>
          </cell>
          <cell r="B130">
            <v>1</v>
          </cell>
          <cell r="C130"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0" t="str">
            <v>In progress of translating…(130)</v>
          </cell>
        </row>
        <row r="131">
          <cell r="A131" t="str">
            <v>GameUI_ForMore</v>
          </cell>
          <cell r="B131">
            <v>1</v>
          </cell>
          <cell r="C131" t="str">
            <v>자세히</v>
          </cell>
          <cell r="D131" t="str">
            <v>For more</v>
          </cell>
        </row>
        <row r="132">
          <cell r="A132" t="str">
            <v>GameUI_Chp1AcceptingNote</v>
          </cell>
          <cell r="B132">
            <v>1</v>
          </cell>
          <cell r="C132" t="str">
            <v>당분간 킵시리즈로 진입해야 합니다.</v>
          </cell>
          <cell r="D132" t="str">
            <v>In progress of translating…(132)</v>
          </cell>
          <cell r="E132">
            <v>38</v>
          </cell>
        </row>
        <row r="133">
          <cell r="A133" t="str">
            <v>GameUI_WaitForUpdateEvent</v>
          </cell>
          <cell r="B133">
            <v>1</v>
          </cell>
          <cell r="C133" t="str">
            <v>업데이트 대기 중으로 도전 모드는 준비 중이라 카오스 모드만 진행 가능합니다.
곧 업데이트가 진행될 예정이니 기대해주세요!</v>
          </cell>
          <cell r="D133" t="str">
            <v>In progress of translating…(133)</v>
          </cell>
        </row>
        <row r="134">
          <cell r="A134" t="str">
            <v>GameUI_CannotChallengeForUpdate</v>
          </cell>
          <cell r="B134">
            <v>1</v>
          </cell>
          <cell r="C134" t="str">
            <v>미개방 지역으로 아직 도전할 수 없습니다</v>
          </cell>
          <cell r="D134" t="str">
            <v>In progress of translating…(134)</v>
          </cell>
        </row>
        <row r="135">
          <cell r="A135" t="str">
            <v>GameUI_ChapterTooLow</v>
          </cell>
          <cell r="B135">
            <v>1</v>
          </cell>
          <cell r="C135" t="str">
            <v>{0} 챕터 이하에서는 인장을 얻을 수 없습니다</v>
          </cell>
          <cell r="D135" t="str">
            <v>In progress of translating…(135)</v>
          </cell>
        </row>
        <row r="136">
          <cell r="A136" t="str">
            <v>GameUI_ChapterWaitUpdate</v>
          </cell>
          <cell r="B136">
            <v>1</v>
          </cell>
          <cell r="C136" t="str">
            <v>도전 모드는 업데이트 대기 중으로 카오스 모드로 진입합니다</v>
          </cell>
          <cell r="D136" t="str">
            <v>In progress of translating…(136)</v>
          </cell>
        </row>
        <row r="137">
          <cell r="A137" t="str">
            <v>GameUI_MenuChapter</v>
          </cell>
          <cell r="B137">
            <v>1</v>
          </cell>
          <cell r="C137" t="str">
            <v>CHAPTER {0}</v>
          </cell>
          <cell r="D137" t="str">
            <v>CHAPTER {0}</v>
          </cell>
        </row>
        <row r="138">
          <cell r="A138" t="str">
            <v>GameUI_StageFraction</v>
          </cell>
          <cell r="B138">
            <v>1</v>
          </cell>
          <cell r="C138" t="str">
            <v>{0}/{1}</v>
          </cell>
          <cell r="D138" t="str">
            <v>{0}/{1}</v>
          </cell>
        </row>
        <row r="139">
          <cell r="A139" t="str">
            <v>GameUI_CannotGoChapter</v>
          </cell>
          <cell r="B139">
            <v>1</v>
          </cell>
          <cell r="C139" t="str">
            <v>{0} 챕터 클리어 후 진입 가능합니다</v>
          </cell>
          <cell r="D139" t="str">
            <v>In progress of translating…(139)</v>
          </cell>
        </row>
        <row r="140">
          <cell r="A140" t="str">
            <v>GameUI_CannotGoTrainingChapter</v>
          </cell>
          <cell r="B140">
            <v>1</v>
          </cell>
          <cell r="C140" t="str">
            <v>훈련 챕터로는 되돌아갈 수 없습니다</v>
          </cell>
          <cell r="D140" t="str">
            <v>In progress of translating…(140)</v>
          </cell>
        </row>
        <row r="141">
          <cell r="A141" t="str">
            <v>GameUI_OrderByPowerLevel</v>
          </cell>
          <cell r="B141">
            <v>1</v>
          </cell>
          <cell r="C141" t="str">
            <v>파워레벨순</v>
          </cell>
          <cell r="D141" t="str">
            <v>Power Level</v>
          </cell>
        </row>
        <row r="142">
          <cell r="A142" t="str">
            <v>GameUI_OrderByPowerLevelDescending</v>
          </cell>
          <cell r="B142">
            <v>1</v>
          </cell>
          <cell r="C142" t="str">
            <v>낮은 파워레벨순</v>
          </cell>
          <cell r="D142" t="str">
            <v>Power Level Descending</v>
          </cell>
        </row>
        <row r="143">
          <cell r="A143" t="str">
            <v>GameUI_OrderByPowerSource</v>
          </cell>
          <cell r="B143">
            <v>1</v>
          </cell>
          <cell r="C143" t="str">
            <v>파워소스별</v>
          </cell>
          <cell r="D143" t="str">
            <v>Power Source</v>
          </cell>
        </row>
        <row r="144">
          <cell r="A144" t="str">
            <v>GameUI_NotYetJoinedCharacter</v>
          </cell>
          <cell r="B144">
            <v>1</v>
          </cell>
          <cell r="C144" t="str">
            <v>아직 합류하지 않은 동료</v>
          </cell>
          <cell r="D144" t="str">
            <v>Companions Not Yet Joined</v>
          </cell>
        </row>
        <row r="145">
          <cell r="A145" t="str">
            <v>GameUI_Chp1SwapUnavailable</v>
          </cell>
          <cell r="B145">
            <v>1</v>
          </cell>
          <cell r="C145" t="str">
            <v>1챕터 클리어까지 킵시리즈로 진입해야 합니다</v>
          </cell>
          <cell r="D145" t="str">
            <v>In progress of translating…(145)</v>
          </cell>
        </row>
        <row r="146">
          <cell r="A146" t="str">
            <v>GameUI_MainCharacterAlready</v>
          </cell>
          <cell r="B146">
            <v>1</v>
          </cell>
          <cell r="C146" t="str">
            <v>이미 대표 캐릭터로 설정되어 있습니다</v>
          </cell>
          <cell r="D146" t="str">
            <v>In progress of translating…(146)</v>
          </cell>
        </row>
        <row r="147">
          <cell r="A147" t="str">
            <v>GameUI_MainCharacterChanged</v>
          </cell>
          <cell r="B147">
            <v>1</v>
          </cell>
          <cell r="C147" t="str">
            <v>대표 캐릭터로 설정되었습니다!</v>
          </cell>
          <cell r="D147" t="str">
            <v>In progress of translating…(147)</v>
          </cell>
        </row>
        <row r="148">
          <cell r="A148" t="str">
            <v>GameUI_ChaosPopName</v>
          </cell>
          <cell r="B148">
            <v>1</v>
          </cell>
          <cell r="C148" t="str">
            <v>게이트 필라 안정화</v>
          </cell>
          <cell r="D148" t="str">
            <v>In progress of translating…(148)</v>
          </cell>
        </row>
        <row r="149">
          <cell r="A149" t="str">
            <v>GameUI_ChaosPopMore</v>
          </cell>
          <cell r="B149">
            <v>1</v>
          </cell>
          <cell r="C149" t="str">
            <v>불안정했던 게이트 필라에 에너지를 융합시켜 일시적으로 안정화시켰습니다. 에너지는 두 가지 방향으로 유도할 수 있습니다.
도전모드로 변환하면 카오스 모드였던 상태를 정상화시키고 챕터에 도전할 수 있게 됩니다. 챕터를 클리어하여 다음 챕터로 진행하려면 도전모드로 변환하여 주세요.
혹은 도전의 기회를 잃는 대신 에너지를 환원하여 골드, 아이템 등의 보상을 획득할 수 있습니다. 아직 챕터를 클리어할 만한 힘이 부족하다고 느껴진다면 보상을 받고 더 강해진 다음 도전할 수 있습니다.</v>
          </cell>
          <cell r="D149" t="str">
            <v>In progress of translating…(149)</v>
          </cell>
        </row>
        <row r="150">
          <cell r="A150" t="str">
            <v>GameUI_ChaosPopDesc</v>
          </cell>
          <cell r="B150">
            <v>1</v>
          </cell>
          <cell r="C150" t="str">
            <v>안정화된 에너지를 어디에 사용할지 선택해주세요</v>
          </cell>
          <cell r="D150" t="str">
            <v>In progress of translating…(150)</v>
          </cell>
        </row>
        <row r="151">
          <cell r="A151" t="str">
            <v>GameUI_ChaosPopChallenge</v>
          </cell>
          <cell r="B151">
            <v>1</v>
          </cell>
          <cell r="C151" t="str">
            <v>도전모드로 변환</v>
          </cell>
          <cell r="D151" t="str">
            <v>In progress of translating…(151)</v>
          </cell>
        </row>
        <row r="152">
          <cell r="A152" t="str">
            <v>GameUI_ChaosPopDescRevert</v>
          </cell>
          <cell r="B152">
            <v>1</v>
          </cell>
          <cell r="C152" t="str">
            <v>환원하여 보상 받기</v>
          </cell>
          <cell r="D152" t="str">
            <v>In progress of translating…(152)</v>
          </cell>
        </row>
        <row r="153">
          <cell r="A153" t="str">
            <v>GameUI_Invincible</v>
          </cell>
          <cell r="B153">
            <v>1</v>
          </cell>
          <cell r="C153" t="str">
            <v>무적!</v>
          </cell>
          <cell r="D153" t="str">
            <v>INVINCIBLE!</v>
          </cell>
        </row>
        <row r="154">
          <cell r="A154" t="str">
            <v>GameUI_Miss</v>
          </cell>
          <cell r="B154">
            <v>1</v>
          </cell>
          <cell r="C154" t="str">
            <v>빗맞음</v>
          </cell>
          <cell r="D154" t="str">
            <v>MISS</v>
          </cell>
        </row>
        <row r="155">
          <cell r="A155" t="str">
            <v>GameUI_Headshot</v>
          </cell>
          <cell r="B155">
            <v>1</v>
          </cell>
          <cell r="C155" t="str">
            <v>즉사!</v>
          </cell>
          <cell r="D155" t="str">
            <v>DEATH!</v>
          </cell>
        </row>
        <row r="156">
          <cell r="A156" t="str">
            <v>GameUI_ImmortalWill</v>
          </cell>
          <cell r="B156">
            <v>1</v>
          </cell>
          <cell r="C156" t="str">
            <v>불사!</v>
          </cell>
          <cell r="D156" t="str">
            <v>IMMORTAL!</v>
          </cell>
        </row>
        <row r="157">
          <cell r="A157" t="str">
            <v>GameUI_ReduceContinuousDmg</v>
          </cell>
          <cell r="B157">
            <v>1</v>
          </cell>
          <cell r="C157" t="str">
            <v>연타 저항!</v>
          </cell>
          <cell r="D157" t="str">
            <v>RESIST REPEAT!</v>
          </cell>
        </row>
        <row r="158">
          <cell r="A158" t="str">
            <v>GameUI_DefenseStrongDmg</v>
          </cell>
          <cell r="B158">
            <v>1</v>
          </cell>
          <cell r="C158" t="str">
            <v>강공격 방어!</v>
          </cell>
          <cell r="D158" t="str">
            <v>RESIST STRONG!</v>
          </cell>
        </row>
        <row r="159">
          <cell r="A159" t="str">
            <v>GameUI_HealSp</v>
          </cell>
          <cell r="B159">
            <v>1</v>
          </cell>
          <cell r="C159" t="str">
            <v>SP 회복!</v>
          </cell>
          <cell r="D159" t="str">
            <v>Got SP!</v>
          </cell>
        </row>
        <row r="160">
          <cell r="A160" t="str">
            <v>GameUI_PaybackSp</v>
          </cell>
          <cell r="B160">
            <v>1</v>
          </cell>
          <cell r="C160" t="str">
            <v>페이백!</v>
          </cell>
          <cell r="D160" t="str">
            <v>PAYBACK!</v>
          </cell>
        </row>
        <row r="161">
          <cell r="A161" t="str">
            <v>GameUI_Critical</v>
          </cell>
          <cell r="B161">
            <v>1</v>
          </cell>
          <cell r="C161" t="str">
            <v>치명타!</v>
          </cell>
          <cell r="D161" t="str">
            <v>CRITICAL!</v>
          </cell>
        </row>
        <row r="162">
          <cell r="A162" t="str">
            <v>TimeSpaceUI_Low</v>
          </cell>
          <cell r="B162">
            <v>1</v>
          </cell>
          <cell r="C162" t="str">
            <v>소</v>
          </cell>
          <cell r="D162" t="str">
            <v>Low</v>
          </cell>
        </row>
        <row r="163">
          <cell r="A163" t="str">
            <v>TimeSpaceUI_Medium</v>
          </cell>
          <cell r="B163">
            <v>1</v>
          </cell>
          <cell r="C163" t="str">
            <v>중</v>
          </cell>
          <cell r="D163" t="str">
            <v>Medium</v>
          </cell>
        </row>
        <row r="164">
          <cell r="A164" t="str">
            <v>TimeSpaceUI_High</v>
          </cell>
          <cell r="B164">
            <v>1</v>
          </cell>
          <cell r="C164" t="str">
            <v>대</v>
          </cell>
          <cell r="D164" t="str">
            <v>High</v>
          </cell>
        </row>
        <row r="165">
          <cell r="A165" t="str">
            <v>TimeSpaceUI_Ultra</v>
          </cell>
          <cell r="B165">
            <v>1</v>
          </cell>
          <cell r="C165" t="str">
            <v>극대</v>
          </cell>
          <cell r="D165" t="str">
            <v>Ultra</v>
          </cell>
        </row>
        <row r="166">
          <cell r="A166" t="str">
            <v>TimeSpaceUI_ExtraUltra</v>
          </cell>
          <cell r="B166">
            <v>1</v>
          </cell>
          <cell r="C166" t="str">
            <v>초극대</v>
          </cell>
          <cell r="D166" t="str">
            <v>ExtraUltra</v>
          </cell>
        </row>
        <row r="167">
          <cell r="A167" t="str">
            <v>PowerSourceUI_ComeHere</v>
          </cell>
          <cell r="B167">
            <v>1</v>
          </cell>
          <cell r="C167" t="str">
            <v>가까이 다가가 힘의 원천으로부터 축복을 받으세요</v>
          </cell>
          <cell r="D167" t="str">
            <v>Get close to be blessed from Power Source</v>
          </cell>
        </row>
        <row r="168">
          <cell r="A168" t="str">
            <v>PowerSourceUI_Heal</v>
          </cell>
          <cell r="B168">
            <v>1</v>
          </cell>
          <cell r="C168" t="str">
            <v>힘의 원천으로부터 눈부신 빛이 흘러나옵니다</v>
          </cell>
          <cell r="D168" t="str">
            <v>The bright light flows from Power Source</v>
          </cell>
        </row>
        <row r="169">
          <cell r="A169" t="str">
            <v>AfterSwapUI_Heal</v>
          </cell>
          <cell r="B169">
            <v>1</v>
          </cell>
          <cell r="C169" t="str">
            <v>출전 보너스로 일정량 체력과 SP를 회복합니다</v>
          </cell>
          <cell r="D169" t="str">
            <v>Entering in the battle field gets you healed HP and SP</v>
          </cell>
        </row>
        <row r="170">
          <cell r="A170" t="str">
            <v>MindTextUI_FarAtkFallenAngel</v>
          </cell>
          <cell r="B170">
            <v>1</v>
          </cell>
          <cell r="C170" t="str">
            <v>거리가 멀어지면 돌진 공격을 사용하는 듯 하다!</v>
          </cell>
          <cell r="D170" t="str">
            <v>It looks like Fallen Angel uses Charge Attack when being far!</v>
          </cell>
        </row>
        <row r="171">
          <cell r="A171" t="str">
            <v>MindTextUI_OneAngelStatue_Big</v>
          </cell>
          <cell r="B171">
            <v>1</v>
          </cell>
          <cell r="C171" t="str">
            <v>천사 석상이 문지기를 잃어 분노의 공격을 퍼붓기 시작합니다!</v>
          </cell>
          <cell r="D171" t="str">
            <v>In progress of translating…(171)</v>
          </cell>
        </row>
        <row r="172">
          <cell r="A172" t="str">
            <v>GameUI_Exclusive</v>
          </cell>
          <cell r="B172">
            <v>1</v>
          </cell>
          <cell r="C172" t="str">
            <v>전용</v>
          </cell>
          <cell r="D172" t="str">
            <v>Exclusive</v>
          </cell>
        </row>
        <row r="173">
          <cell r="A173" t="str">
            <v>GameUI_SelectLevelPack</v>
          </cell>
          <cell r="B173">
            <v>1</v>
          </cell>
          <cell r="C173" t="str">
            <v>전투팩을 선택하세요</v>
          </cell>
          <cell r="D173" t="str">
            <v>Choose a Battle Pack</v>
          </cell>
        </row>
        <row r="174">
          <cell r="A174" t="str">
            <v>GameUI_BossClearReward</v>
          </cell>
          <cell r="B174">
            <v>1</v>
          </cell>
          <cell r="C174" t="str">
            <v>보스 클리어 보상</v>
          </cell>
          <cell r="D174" t="str">
            <v>Boss Clear Reward</v>
          </cell>
        </row>
        <row r="175">
          <cell r="A175" t="str">
            <v>GameUI_NoHitClearReward</v>
          </cell>
          <cell r="B175">
            <v>1</v>
          </cell>
          <cell r="C175" t="str">
            <v>&lt;color=#FFC080&gt;노히트&lt;/color&gt; 클리어 보상</v>
          </cell>
          <cell r="D175" t="str">
            <v>&lt;color=#FFC080&gt;No Hit&lt;/color&gt; Clear Reward</v>
          </cell>
        </row>
        <row r="176">
          <cell r="A176" t="str">
            <v>GameUI_GetExclusiveLevelPack</v>
          </cell>
          <cell r="B176">
            <v>1</v>
          </cell>
          <cell r="C176" t="str">
            <v>{0}레벨 달성! 전용 전투팩 지급</v>
          </cell>
          <cell r="D176" t="str">
            <v>Reached level {0}! Got an exclusive Battle Pack</v>
          </cell>
        </row>
        <row r="177">
          <cell r="A177" t="str">
            <v>GameUI_LevelPack</v>
          </cell>
          <cell r="B177">
            <v>1</v>
          </cell>
          <cell r="C177" t="str">
            <v>전투팩</v>
          </cell>
          <cell r="D177" t="str">
            <v>Battle Pack</v>
          </cell>
        </row>
        <row r="178">
          <cell r="A178" t="str">
            <v>GameUI_Seal</v>
          </cell>
          <cell r="B178">
            <v>1</v>
          </cell>
          <cell r="C178" t="str">
            <v>인장</v>
          </cell>
          <cell r="D178" t="str">
            <v>Seal</v>
          </cell>
        </row>
        <row r="179">
          <cell r="A179" t="str">
            <v>GameUI_CharacterOrigin</v>
          </cell>
          <cell r="B179">
            <v>1</v>
          </cell>
          <cell r="C179" t="str">
            <v>오리진</v>
          </cell>
          <cell r="D179" t="str">
            <v>Origin</v>
          </cell>
        </row>
        <row r="180">
          <cell r="A180" t="str">
            <v>GameUI_CharacterPowerPoint</v>
          </cell>
          <cell r="B180">
            <v>1</v>
          </cell>
          <cell r="C180" t="str">
            <v>PP</v>
          </cell>
          <cell r="D180" t="str">
            <v>PP</v>
          </cell>
        </row>
        <row r="181">
          <cell r="A181" t="str">
            <v>GameUI_CharacterTranscendence</v>
          </cell>
          <cell r="B181">
            <v>1</v>
          </cell>
          <cell r="C181" t="str">
            <v>초월권</v>
          </cell>
          <cell r="D181" t="str">
            <v>Transcendence</v>
          </cell>
        </row>
        <row r="182">
          <cell r="A182" t="str">
            <v>GameUI_NoHitLevelPack</v>
          </cell>
          <cell r="B182">
            <v>1</v>
          </cell>
          <cell r="C182" t="str">
            <v>&lt;color=#FFC080&gt;노히트&lt;/color&gt; 전투팩</v>
          </cell>
          <cell r="D182" t="str">
            <v>&lt;color=#FFC080&gt;No Hit&lt;/color&gt; Battle Pack</v>
          </cell>
        </row>
        <row r="183">
          <cell r="A183" t="str">
            <v>LevelPackUIName_Atk</v>
          </cell>
          <cell r="B183">
            <v>1</v>
          </cell>
          <cell r="C183" t="str">
            <v>공격력</v>
          </cell>
          <cell r="D183" t="str">
            <v>Attack Boost</v>
          </cell>
        </row>
        <row r="184">
          <cell r="A184" t="str">
            <v>LevelPackUIName_AtkBetter</v>
          </cell>
          <cell r="B184">
            <v>1</v>
          </cell>
          <cell r="C184" t="str">
            <v>&lt;color=#FFC080&gt;상급&lt;/color&gt; 공격력</v>
          </cell>
          <cell r="D184" t="str">
            <v>&lt;color=#FFC080&gt;Better&lt;/color&gt; Attack Boost</v>
          </cell>
        </row>
        <row r="185">
          <cell r="A185" t="str">
            <v>LevelPackUIName_AtkBetterForGanfaul</v>
          </cell>
          <cell r="B185">
            <v>1</v>
          </cell>
          <cell r="C185" t="str">
            <v>&lt;color=#FFC080&gt;구원자의 힘&lt;/color&gt;</v>
          </cell>
          <cell r="D185" t="str">
            <v>&lt;color=#FFC080&gt;Better&lt;/color&gt; Attack Boost</v>
          </cell>
        </row>
        <row r="186">
          <cell r="A186" t="str">
            <v>LevelPackUIName_AtkBetterForBei</v>
          </cell>
          <cell r="B186">
            <v>1</v>
          </cell>
          <cell r="C186" t="str">
            <v>&lt;color=#FFC080&gt;불꽃의 노래&lt;/color&gt;</v>
          </cell>
          <cell r="D186" t="str">
            <v>&lt;color=#FFC080&gt;Better&lt;/color&gt; Attack Boost</v>
          </cell>
        </row>
        <row r="187">
          <cell r="A187" t="str">
            <v>LevelPackUIName_AtkBest</v>
          </cell>
          <cell r="B187">
            <v>1</v>
          </cell>
          <cell r="C187" t="str">
            <v>&lt;color=#FFC080&gt;최상급&lt;/color&gt; 공격력</v>
          </cell>
          <cell r="D187" t="str">
            <v>&lt;color=#FFC080&gt;Best&lt;/color&gt; Attack Boost</v>
          </cell>
        </row>
        <row r="188">
          <cell r="A188" t="str">
            <v>LevelPackUIName_AtkSpeed</v>
          </cell>
          <cell r="B188">
            <v>1</v>
          </cell>
          <cell r="C188" t="str">
            <v>공격 속도</v>
          </cell>
          <cell r="D188" t="str">
            <v>Attack Speed Boost</v>
          </cell>
        </row>
        <row r="189">
          <cell r="A189" t="str">
            <v>LevelPackUIName_AtkSpeedBetter</v>
          </cell>
          <cell r="B189">
            <v>1</v>
          </cell>
          <cell r="C189" t="str">
            <v>&lt;color=#FFC080&gt;상급&lt;/color&gt; 공격 속도</v>
          </cell>
          <cell r="D189" t="str">
            <v>In progress of translating…(189)</v>
          </cell>
        </row>
        <row r="190">
          <cell r="A190" t="str">
            <v>LevelPackUIName_AtkSpeedBetterForBigBatSuccubus</v>
          </cell>
          <cell r="B190">
            <v>1</v>
          </cell>
          <cell r="C190" t="str">
            <v>&lt;color=#FFC080&gt;야수의 민첩함&lt;/color&gt;</v>
          </cell>
          <cell r="D190" t="str">
            <v>In progress of translating…(190)</v>
          </cell>
        </row>
        <row r="191">
          <cell r="A191" t="str">
            <v>LevelPackUIName_AtkSpeedBest</v>
          </cell>
          <cell r="B191">
            <v>1</v>
          </cell>
          <cell r="C191" t="str">
            <v>&lt;color=#FFC080&gt;최상급&lt;/color&gt; 공격 속도</v>
          </cell>
          <cell r="D191" t="str">
            <v>In progress of translating…(191)</v>
          </cell>
        </row>
        <row r="192">
          <cell r="A192" t="str">
            <v>LevelPackUIName_Crit</v>
          </cell>
          <cell r="B192">
            <v>1</v>
          </cell>
          <cell r="C192" t="str">
            <v>치명타 공격</v>
          </cell>
          <cell r="D192" t="str">
            <v>In progress of translating…(192)</v>
          </cell>
        </row>
        <row r="193">
          <cell r="A193" t="str">
            <v>LevelPackUIName_CritBetter</v>
          </cell>
          <cell r="B193">
            <v>1</v>
          </cell>
          <cell r="C193" t="str">
            <v>&lt;color=#FFC080&gt;상급&lt;/color&gt; 치명타 공격</v>
          </cell>
          <cell r="D193" t="str">
            <v>In progress of translating…(193)</v>
          </cell>
        </row>
        <row r="194">
          <cell r="A194" t="str">
            <v>LevelPackUIName_CritBest</v>
          </cell>
          <cell r="B194">
            <v>1</v>
          </cell>
          <cell r="C194" t="str">
            <v>&lt;color=#FFC080&gt;최상급&lt;/color&gt; 치명타 공격</v>
          </cell>
          <cell r="D194" t="str">
            <v>In progress of translating…(194)</v>
          </cell>
        </row>
        <row r="195">
          <cell r="A195" t="str">
            <v>LevelPackUIName_MaxHp</v>
          </cell>
          <cell r="B195">
            <v>1</v>
          </cell>
          <cell r="C195" t="str">
            <v>최대 체력</v>
          </cell>
          <cell r="D195" t="str">
            <v>In progress of translating…(195)</v>
          </cell>
        </row>
        <row r="196">
          <cell r="A196" t="str">
            <v>LevelPackUIName_MaxHpBetter</v>
          </cell>
          <cell r="B196">
            <v>1</v>
          </cell>
          <cell r="C196" t="str">
            <v>&lt;color=#FFC080&gt;상급&lt;/color&gt; 최대 체력</v>
          </cell>
          <cell r="D196" t="str">
            <v>In progress of translating…(196)</v>
          </cell>
        </row>
        <row r="197">
          <cell r="A197" t="str">
            <v>LevelPackUIName_MaxHpBest</v>
          </cell>
          <cell r="B197">
            <v>1</v>
          </cell>
          <cell r="C197" t="str">
            <v>&lt;color=#FFC080&gt;최상급&lt;/color&gt; 최대 체력</v>
          </cell>
          <cell r="D197" t="str">
            <v>In progress of translating…(197)</v>
          </cell>
        </row>
        <row r="198">
          <cell r="A198" t="str">
            <v>LevelPackUIName_ReduceDmgProjectile</v>
          </cell>
          <cell r="B198">
            <v>1</v>
          </cell>
          <cell r="C198" t="str">
            <v>발사체 대미지 감소</v>
          </cell>
          <cell r="D198" t="str">
            <v>In progress of translating…(198)</v>
          </cell>
        </row>
        <row r="199">
          <cell r="A199" t="str">
            <v>LevelPackUIName_ReduceDmgProjectileBetter</v>
          </cell>
          <cell r="B199">
            <v>1</v>
          </cell>
          <cell r="C199" t="str">
            <v>&lt;color=#FFC080&gt;상급&lt;/color&gt; 발사체 대미지 감소</v>
          </cell>
          <cell r="D199" t="str">
            <v>In progress of translating…(199)</v>
          </cell>
        </row>
        <row r="200">
          <cell r="A200" t="str">
            <v>LevelPackUIName_ReduceDmgMelee</v>
          </cell>
          <cell r="B200">
            <v>1</v>
          </cell>
          <cell r="C200" t="str">
            <v>근접공격 대미지 감소</v>
          </cell>
          <cell r="D200" t="str">
            <v>In progress of translating…(200)</v>
          </cell>
        </row>
        <row r="201">
          <cell r="A201" t="str">
            <v>LevelPackUIName_ReduceDmgMeleeBetter</v>
          </cell>
          <cell r="B201">
            <v>1</v>
          </cell>
          <cell r="C201" t="str">
            <v>&lt;color=#FFC080&gt;상급&lt;/color&gt; 근접공격 대미지 감소</v>
          </cell>
          <cell r="D201" t="str">
            <v>In progress of translating…(201)</v>
          </cell>
        </row>
        <row r="202">
          <cell r="A202" t="str">
            <v>LevelPackUIName_ReduceDmgClose</v>
          </cell>
          <cell r="B202">
            <v>1</v>
          </cell>
          <cell r="C202" t="str">
            <v>충돌 대미지 감소</v>
          </cell>
          <cell r="D202" t="str">
            <v>In progress of translating…(202)</v>
          </cell>
        </row>
        <row r="203">
          <cell r="A203" t="str">
            <v>LevelPackUIName_ReduceDmgCloseBetter</v>
          </cell>
          <cell r="B203">
            <v>1</v>
          </cell>
          <cell r="C203" t="str">
            <v>&lt;color=#FFC080&gt;상급&lt;/color&gt; 충돌 대미지 감소</v>
          </cell>
          <cell r="D203" t="str">
            <v>In progress of translating…(203)</v>
          </cell>
        </row>
        <row r="204">
          <cell r="A204" t="str">
            <v>LevelPackUIName_ReduceDmgTrap</v>
          </cell>
          <cell r="B204">
            <v>1</v>
          </cell>
          <cell r="C204" t="str">
            <v>트랩 대미지 감소</v>
          </cell>
          <cell r="D204" t="str">
            <v>In progress of translating…(204)</v>
          </cell>
        </row>
        <row r="205">
          <cell r="A205" t="str">
            <v>LevelPackUIName_ReduceDmgTrapBetter</v>
          </cell>
          <cell r="B205">
            <v>1</v>
          </cell>
          <cell r="C205" t="str">
            <v>&lt;color=#FFC080&gt;상급&lt;/color&gt; 트랩 대미지 감소</v>
          </cell>
          <cell r="D205" t="str">
            <v>In progress of translating…(205)</v>
          </cell>
        </row>
        <row r="206">
          <cell r="A206" t="str">
            <v>LevelPackUIName_ReduceContinuousDmg</v>
          </cell>
          <cell r="B206">
            <v>1</v>
          </cell>
          <cell r="C206" t="str">
            <v>&lt;color=#FFC080&gt;연타 저항&lt;/color&gt;</v>
          </cell>
          <cell r="D206" t="str">
            <v>In progress of translating…(206)</v>
          </cell>
        </row>
        <row r="207">
          <cell r="A207" t="str">
            <v>LevelPackUIName_DefenseStrongDmg</v>
          </cell>
          <cell r="B207">
            <v>1</v>
          </cell>
          <cell r="C207" t="str">
            <v>&lt;color=#FFC080&gt;강공격 방어&lt;/color&gt;</v>
          </cell>
          <cell r="D207" t="str">
            <v>In progress of translating…(207)</v>
          </cell>
        </row>
        <row r="208">
          <cell r="A208" t="str">
            <v>LevelPackUIName_ExtraGold</v>
          </cell>
          <cell r="B208">
            <v>1</v>
          </cell>
          <cell r="C208" t="str">
            <v>골드 획득량 증가</v>
          </cell>
          <cell r="D208" t="str">
            <v>In progress of translating…(208)</v>
          </cell>
        </row>
        <row r="209">
          <cell r="A209" t="str">
            <v>LevelPackUIName_ExtraGoldBetter</v>
          </cell>
          <cell r="B209">
            <v>1</v>
          </cell>
          <cell r="C209" t="str">
            <v>&lt;color=#FFC080&gt;상급&lt;/color&gt; 골드 획득량 증가</v>
          </cell>
          <cell r="D209" t="str">
            <v>In progress of translating…(209)</v>
          </cell>
        </row>
        <row r="210">
          <cell r="A210" t="str">
            <v>LevelPackUIName_ItemChanceBoost</v>
          </cell>
          <cell r="B210">
            <v>1</v>
          </cell>
          <cell r="C210" t="str">
            <v>아이템 확률 증가</v>
          </cell>
          <cell r="D210" t="str">
            <v>In progress of translating…(210)</v>
          </cell>
        </row>
        <row r="211">
          <cell r="A211" t="str">
            <v>LevelPackUIName_ItemChanceBoostBetter</v>
          </cell>
          <cell r="B211">
            <v>1</v>
          </cell>
          <cell r="C211" t="str">
            <v>&lt;color=#FFC080&gt;상급&lt;/color&gt; 아이템 확률 증가</v>
          </cell>
          <cell r="D211" t="str">
            <v>In progress of translating…(211)</v>
          </cell>
        </row>
        <row r="212">
          <cell r="A212" t="str">
            <v>LevelPackUIName_HealChanceBoost</v>
          </cell>
          <cell r="B212">
            <v>1</v>
          </cell>
          <cell r="C212" t="str">
            <v>회복구슬 확률 증가</v>
          </cell>
          <cell r="D212" t="str">
            <v>In progress of translating…(212)</v>
          </cell>
        </row>
        <row r="213">
          <cell r="A213" t="str">
            <v>LevelPackUIName_HealChanceBoostBetter</v>
          </cell>
          <cell r="B213">
            <v>1</v>
          </cell>
          <cell r="C213" t="str">
            <v>&lt;color=#FFC080&gt;상급&lt;/color&gt; 회복구슬 확률 증가</v>
          </cell>
          <cell r="D213" t="str">
            <v>In progress of translating…(213)</v>
          </cell>
        </row>
        <row r="214">
          <cell r="A214" t="str">
            <v>LevelPackUIName_MonsterThrough</v>
          </cell>
          <cell r="B214">
            <v>1</v>
          </cell>
          <cell r="C214" t="str">
            <v>&lt;color=#FFC080&gt;몬스터 관통샷&lt;/color&gt;</v>
          </cell>
          <cell r="D214" t="str">
            <v>In progress of translating…(214)</v>
          </cell>
        </row>
        <row r="215">
          <cell r="A215" t="str">
            <v>LevelPackUIName_Ricochet</v>
          </cell>
          <cell r="B215">
            <v>1</v>
          </cell>
          <cell r="C215" t="str">
            <v>&lt;color=#FFC080&gt;체인샷&lt;/color&gt;</v>
          </cell>
          <cell r="D215" t="str">
            <v>In progress of translating…(215)</v>
          </cell>
        </row>
        <row r="216">
          <cell r="A216" t="str">
            <v>LevelPackUIName_BounceWallQuad</v>
          </cell>
          <cell r="B216">
            <v>1</v>
          </cell>
          <cell r="C216" t="str">
            <v>&lt;color=#FFC080&gt;벽 반사샷&lt;/color&gt;</v>
          </cell>
          <cell r="D216" t="str">
            <v>In progress of translating…(216)</v>
          </cell>
        </row>
        <row r="217">
          <cell r="A217" t="str">
            <v>LevelPackUIName_Parallel</v>
          </cell>
          <cell r="B217">
            <v>1</v>
          </cell>
          <cell r="C217" t="str">
            <v>&lt;color=#FFC080&gt;전방샷&lt;/color&gt;</v>
          </cell>
          <cell r="D217" t="str">
            <v>In progress of translating…(217)</v>
          </cell>
        </row>
        <row r="218">
          <cell r="A218" t="str">
            <v>LevelPackUIName_DiagonalNwayGenerator</v>
          </cell>
          <cell r="B218">
            <v>1</v>
          </cell>
          <cell r="C218" t="str">
            <v>&lt;color=#FFC080&gt;대각샷&lt;/color&gt;</v>
          </cell>
          <cell r="D218" t="str">
            <v>In progress of translating…(218)</v>
          </cell>
        </row>
        <row r="219">
          <cell r="A219" t="str">
            <v>LevelPackUIName_LeftRightNwayGenerator</v>
          </cell>
          <cell r="B219">
            <v>1</v>
          </cell>
          <cell r="C219" t="str">
            <v>&lt;color=#FFC080&gt;좌우샷&lt;/color&gt;</v>
          </cell>
          <cell r="D219" t="str">
            <v>In progress of translating…(219)</v>
          </cell>
        </row>
        <row r="220">
          <cell r="A220" t="str">
            <v>LevelPackUIName_BackNwayGenerator</v>
          </cell>
          <cell r="B220">
            <v>1</v>
          </cell>
          <cell r="C220" t="str">
            <v>&lt;color=#FFC080&gt;후방샷&lt;/color&gt;</v>
          </cell>
          <cell r="D220" t="str">
            <v>In progress of translating…(220)</v>
          </cell>
        </row>
        <row r="221">
          <cell r="A221" t="str">
            <v>LevelPackUIName_Repeat</v>
          </cell>
          <cell r="B221">
            <v>1</v>
          </cell>
          <cell r="C221" t="str">
            <v>&lt;color=#FFC080&gt;반복 공격&lt;/color&gt;</v>
          </cell>
          <cell r="D221" t="str">
            <v>In progress of translating…(221)</v>
          </cell>
        </row>
        <row r="222">
          <cell r="A222" t="str">
            <v>LevelPackUIName_HealOnKill</v>
          </cell>
          <cell r="B222">
            <v>1</v>
          </cell>
          <cell r="C222" t="str">
            <v>몬스터 킬 시 회복</v>
          </cell>
          <cell r="D222" t="str">
            <v>In progress of translating…(222)</v>
          </cell>
        </row>
        <row r="223">
          <cell r="A223" t="str">
            <v>LevelPackUIName_HealOnKillBetter</v>
          </cell>
          <cell r="B223">
            <v>1</v>
          </cell>
          <cell r="C223" t="str">
            <v>&lt;color=#FFC080&gt;상급&lt;/color&gt; 몬스터 킬 시 회복</v>
          </cell>
          <cell r="D223" t="str">
            <v>In progress of translating…(223)</v>
          </cell>
        </row>
        <row r="224">
          <cell r="A224" t="str">
            <v>LevelPackUIName_AtkSpeedUpOnEncounter</v>
          </cell>
          <cell r="B224">
            <v>1</v>
          </cell>
          <cell r="C224" t="str">
            <v>적 조우 시
공격 속도 증가</v>
          </cell>
          <cell r="D224" t="str">
            <v>In progress of translating…(224)</v>
          </cell>
        </row>
        <row r="225">
          <cell r="A225" t="str">
            <v>LevelPackUIName_AtkSpeedUpOnEncounterBetter</v>
          </cell>
          <cell r="B225">
            <v>1</v>
          </cell>
          <cell r="C225" t="str">
            <v>&lt;color=#FFC080&gt;상급&lt;/color&gt; 적 조우 시
공격 속도 증가</v>
          </cell>
          <cell r="D225" t="str">
            <v>In progress of translating…(225)</v>
          </cell>
        </row>
        <row r="226">
          <cell r="A226" t="str">
            <v>LevelPackUIName_VampireOnAttack</v>
          </cell>
          <cell r="B226">
            <v>1</v>
          </cell>
          <cell r="C226" t="str">
            <v>공격 시 흡혈</v>
          </cell>
          <cell r="D226" t="str">
            <v>In progress of translating…(226)</v>
          </cell>
        </row>
        <row r="227">
          <cell r="A227" t="str">
            <v>LevelPackUIName_VampireOnAttackBetter</v>
          </cell>
          <cell r="B227">
            <v>1</v>
          </cell>
          <cell r="C227" t="str">
            <v>&lt;color=#FFC080&gt;상급&lt;/color&gt; 공격 시 흡혈</v>
          </cell>
          <cell r="D227" t="str">
            <v>In progress of translating…(227)</v>
          </cell>
        </row>
        <row r="228">
          <cell r="A228" t="str">
            <v>LevelPackUIName_RecoverOnAttacked</v>
          </cell>
          <cell r="B228">
            <v>1</v>
          </cell>
          <cell r="C228" t="str">
            <v>&lt;color=#FFC080&gt;피격 시 HP 리젠&lt;/color&gt;</v>
          </cell>
          <cell r="D228" t="str">
            <v>In progress of translating…(228)</v>
          </cell>
        </row>
        <row r="229">
          <cell r="A229" t="str">
            <v>LevelPackUIName_ReflectOnAttacked</v>
          </cell>
          <cell r="B229">
            <v>1</v>
          </cell>
          <cell r="C229" t="str">
            <v>피격 시 반사</v>
          </cell>
          <cell r="D229" t="str">
            <v>In progress of translating…(229)</v>
          </cell>
        </row>
        <row r="230">
          <cell r="A230" t="str">
            <v>LevelPackUIName_ReflectOnAttackedBetter</v>
          </cell>
          <cell r="B230">
            <v>1</v>
          </cell>
          <cell r="C230" t="str">
            <v>&lt;color=#FFC080&gt;상급&lt;/color&gt; 피격 시 반사</v>
          </cell>
          <cell r="D230" t="str">
            <v>In progress of translating…(230)</v>
          </cell>
        </row>
        <row r="231">
          <cell r="A231" t="str">
            <v>LevelPackUIName_AtkUpOnLowerHp</v>
          </cell>
          <cell r="B231">
            <v>1</v>
          </cell>
          <cell r="C231" t="str">
            <v>HP 낮을수록
공격력 증가</v>
          </cell>
          <cell r="D231" t="str">
            <v>In progress of translating…(231)</v>
          </cell>
        </row>
        <row r="232">
          <cell r="A232" t="str">
            <v>LevelPackUIName_AtkUpOnLowerHpBetter</v>
          </cell>
          <cell r="B232">
            <v>1</v>
          </cell>
          <cell r="C232" t="str">
            <v>&lt;color=#FFC080&gt;상급&lt;/color&gt; HP 낮을수록
공격력 증가</v>
          </cell>
          <cell r="D232" t="str">
            <v>In progress of translating…(232)</v>
          </cell>
        </row>
        <row r="233">
          <cell r="A233" t="str">
            <v>LevelPackUIName_CritDmgUpOnLowerHp</v>
          </cell>
          <cell r="B233">
            <v>1</v>
          </cell>
          <cell r="C233" t="str">
            <v>적 HP 낮을수록
치명타 대미지 증가</v>
          </cell>
          <cell r="D233" t="str">
            <v>In progress of translating…(233)</v>
          </cell>
        </row>
        <row r="234">
          <cell r="A234" t="str">
            <v>LevelPackUIName_CritDmgUpOnLowerHpBetter</v>
          </cell>
          <cell r="B234">
            <v>1</v>
          </cell>
          <cell r="C234" t="str">
            <v>&lt;color=#FFC080&gt;상급&lt;/color&gt; 적 HP 낮을수록
치명타 대미지 증가</v>
          </cell>
          <cell r="D234" t="str">
            <v>In progress of translating…(234)</v>
          </cell>
        </row>
        <row r="235">
          <cell r="A235" t="str">
            <v>LevelPackUIName_InstantKill</v>
          </cell>
          <cell r="B235">
            <v>1</v>
          </cell>
          <cell r="C235" t="str">
            <v>일정확률로 즉사</v>
          </cell>
          <cell r="D235" t="str">
            <v>In progress of translating…(235)</v>
          </cell>
        </row>
        <row r="236">
          <cell r="A236" t="str">
            <v>LevelPackUIName_InstantKillBetter</v>
          </cell>
          <cell r="B236">
            <v>1</v>
          </cell>
          <cell r="C236" t="str">
            <v>&lt;color=#FFC080&gt;상급&lt;/color&gt; 일정확률로 즉사</v>
          </cell>
          <cell r="D236" t="str">
            <v>In progress of translating…(236)</v>
          </cell>
        </row>
        <row r="237">
          <cell r="A237" t="str">
            <v>LevelPackUIName_ImmortalWill</v>
          </cell>
          <cell r="B237">
            <v>1</v>
          </cell>
          <cell r="C237" t="str">
            <v>불사의 의지</v>
          </cell>
          <cell r="D237" t="str">
            <v>In progress of translating…(237)</v>
          </cell>
        </row>
        <row r="238">
          <cell r="A238" t="str">
            <v>LevelPackUIName_ImmortalWillBetter</v>
          </cell>
          <cell r="B238">
            <v>1</v>
          </cell>
          <cell r="C238" t="str">
            <v>&lt;color=#FFC080&gt;상급&lt;/color&gt; 불사의 의지</v>
          </cell>
          <cell r="D238" t="str">
            <v>In progress of translating…(238)</v>
          </cell>
        </row>
        <row r="239">
          <cell r="A239" t="str">
            <v>LevelPackUIName_HealAreaOnEncounter</v>
          </cell>
          <cell r="B239">
            <v>1</v>
          </cell>
          <cell r="C239" t="str">
            <v>&lt;color=#FFC080&gt;적 조우 시 회복지대&lt;/color&gt;</v>
          </cell>
          <cell r="D239" t="str">
            <v>In progress of translating…(239)</v>
          </cell>
        </row>
        <row r="240">
          <cell r="A240" t="str">
            <v>LevelPackUIName_MoveSpeedUpOnAttacked</v>
          </cell>
          <cell r="B240">
            <v>1</v>
          </cell>
          <cell r="C240" t="str">
            <v>&lt;color=#FFC080&gt;피격 시
이동 속도 증가&lt;/color&gt;</v>
          </cell>
          <cell r="D240" t="str">
            <v>In progress of translating…(240)</v>
          </cell>
        </row>
        <row r="241">
          <cell r="A241" t="str">
            <v>LevelPackUIName_MoveSpeedUpOnKill</v>
          </cell>
          <cell r="B241">
            <v>1</v>
          </cell>
          <cell r="C241" t="str">
            <v>&lt;color=#FFC080&gt;킬 시
이동 속도 증가&lt;/color&gt;</v>
          </cell>
          <cell r="D241" t="str">
            <v>In progress of translating…(241)</v>
          </cell>
        </row>
        <row r="242">
          <cell r="A242" t="str">
            <v>LevelPackUIName_MineOnMove</v>
          </cell>
          <cell r="B242">
            <v>1</v>
          </cell>
          <cell r="C242" t="str">
            <v>&lt;color=#FFC080&gt;이동 중 오브 설치&lt;/color&gt;</v>
          </cell>
          <cell r="D242" t="str">
            <v>In progress of translating…(242)</v>
          </cell>
        </row>
        <row r="243">
          <cell r="A243" t="str">
            <v>LevelPackUIName_SlowHitObject</v>
          </cell>
          <cell r="B243">
            <v>1</v>
          </cell>
          <cell r="C243" t="str">
            <v>발사체 속도 감소</v>
          </cell>
          <cell r="D243" t="str">
            <v>In progress of translating…(243)</v>
          </cell>
        </row>
        <row r="244">
          <cell r="A244" t="str">
            <v>LevelPackUIName_SlowHitObjectBetter</v>
          </cell>
          <cell r="B244">
            <v>1</v>
          </cell>
          <cell r="C244" t="str">
            <v>&lt;color=#FFC080&gt;상급&lt;/color&gt; 발사체 속도 감소</v>
          </cell>
          <cell r="D244" t="str">
            <v>In progress of translating…(244)</v>
          </cell>
        </row>
        <row r="245">
          <cell r="A245" t="str">
            <v>LevelPackUIName_Paralyze</v>
          </cell>
          <cell r="B245">
            <v>1</v>
          </cell>
          <cell r="C245" t="str">
            <v>&lt;color=#FFC080&gt;마비 효과&lt;/color&gt;</v>
          </cell>
          <cell r="D245" t="str">
            <v>In progress of translating…(245)</v>
          </cell>
        </row>
        <row r="246">
          <cell r="A246" t="str">
            <v>LevelPackUIName_Hold</v>
          </cell>
          <cell r="B246">
            <v>1</v>
          </cell>
          <cell r="C246" t="str">
            <v>&lt;color=#FFC080&gt;이동 불가 효과&lt;/color&gt;</v>
          </cell>
          <cell r="D246" t="str">
            <v>In progress of translating…(246)</v>
          </cell>
        </row>
        <row r="247">
          <cell r="A247" t="str">
            <v>LevelPackUIName_Transport</v>
          </cell>
          <cell r="B247">
            <v>1</v>
          </cell>
          <cell r="C247" t="str">
            <v>&lt;color=#FFC080&gt;몬스터 전이 효과&lt;/color&gt;</v>
          </cell>
          <cell r="D247" t="str">
            <v>In progress of translating…(247)</v>
          </cell>
        </row>
        <row r="248">
          <cell r="A248" t="str">
            <v>LevelPackUIName_SummonShield</v>
          </cell>
          <cell r="B248">
            <v>1</v>
          </cell>
          <cell r="C248" t="str">
            <v>&lt;color=#FFC080&gt;쉴드 소환&lt;/color&gt;</v>
          </cell>
          <cell r="D248" t="str">
            <v>In progress of translating…(248)</v>
          </cell>
        </row>
        <row r="249">
          <cell r="A249" t="str">
            <v>LevelPackUIName_HealSpOnAttack</v>
          </cell>
          <cell r="B249">
            <v>1</v>
          </cell>
          <cell r="C249" t="str">
            <v>공격 시 궁게이지 획득</v>
          </cell>
          <cell r="D249" t="str">
            <v>In progress of translating…(249)</v>
          </cell>
        </row>
        <row r="250">
          <cell r="A250" t="str">
            <v>LevelPackUIName_HealSpOnAttackBetter</v>
          </cell>
          <cell r="B250">
            <v>1</v>
          </cell>
          <cell r="C250" t="str">
            <v>&lt;color=#FFC080&gt;상급&lt;/color&gt; 공격 시 궁게이지 획득</v>
          </cell>
          <cell r="D250" t="str">
            <v>In progress of translating…(250)</v>
          </cell>
        </row>
        <row r="251">
          <cell r="A251" t="str">
            <v>LevelPackUIName_PaybackSp</v>
          </cell>
          <cell r="B251">
            <v>1</v>
          </cell>
          <cell r="C251" t="str">
            <v>&lt;color=#FFC080&gt;궁게이지 페이백&lt;/color&gt;</v>
          </cell>
          <cell r="D251" t="str">
            <v>In progress of translating…(251)</v>
          </cell>
        </row>
        <row r="252">
          <cell r="A252" t="str">
            <v>LevelPackUIDesc_Atk</v>
          </cell>
          <cell r="B252">
            <v>1</v>
          </cell>
          <cell r="C252" t="str">
            <v>공격력이 증가합니다</v>
          </cell>
          <cell r="D252" t="str">
            <v>In progress of translating…(252)</v>
          </cell>
        </row>
        <row r="253">
          <cell r="A253" t="str">
            <v>LevelPackUIDesc_AtkBetter</v>
          </cell>
          <cell r="B253">
            <v>1</v>
          </cell>
          <cell r="C253" t="str">
            <v>공격력이 많이 증가합니다</v>
          </cell>
          <cell r="D253" t="str">
            <v>In progress of translating…(253)</v>
          </cell>
        </row>
        <row r="254">
          <cell r="A254" t="str">
            <v>LevelPackUIDesc_AtkBest</v>
          </cell>
          <cell r="B254">
            <v>1</v>
          </cell>
          <cell r="C254" t="str">
            <v>공격력이 매우 많이 증가합니다</v>
          </cell>
          <cell r="D254" t="str">
            <v>In progress of translating…(254)</v>
          </cell>
        </row>
        <row r="255">
          <cell r="A255" t="str">
            <v>LevelPackUIDesc_AtkSpeed</v>
          </cell>
          <cell r="B255">
            <v>1</v>
          </cell>
          <cell r="C255" t="str">
            <v>공격 속도가 증가합니다</v>
          </cell>
          <cell r="D255" t="str">
            <v>In progress of translating…(255)</v>
          </cell>
        </row>
        <row r="256">
          <cell r="A256" t="str">
            <v>LevelPackUIDesc_AtkSpeedBetter</v>
          </cell>
          <cell r="B256">
            <v>1</v>
          </cell>
          <cell r="C256" t="str">
            <v>공격 속도가 많이 증가합니다</v>
          </cell>
          <cell r="D256" t="str">
            <v>In progress of translating…(256)</v>
          </cell>
        </row>
        <row r="257">
          <cell r="A257" t="str">
            <v>LevelPackUIDesc_AtkSpeedBest</v>
          </cell>
          <cell r="B257">
            <v>1</v>
          </cell>
          <cell r="C257" t="str">
            <v>공격 속도가 매우 많이 증가합니다</v>
          </cell>
          <cell r="D257" t="str">
            <v>In progress of translating…(257)</v>
          </cell>
        </row>
        <row r="258">
          <cell r="A258" t="str">
            <v>LevelPackUIDesc_Crit</v>
          </cell>
          <cell r="B258">
            <v>1</v>
          </cell>
          <cell r="C258" t="str">
            <v>치명타 확률과 치명타 대미지가 증가합니다</v>
          </cell>
          <cell r="D258" t="str">
            <v>In progress of translating…(258)</v>
          </cell>
        </row>
        <row r="259">
          <cell r="A259" t="str">
            <v>LevelPackUIDesc_CritBetter</v>
          </cell>
          <cell r="B259">
            <v>1</v>
          </cell>
          <cell r="C259" t="str">
            <v>치명타 확률과 치명타 대미지가 많이 증가합니다</v>
          </cell>
          <cell r="D259" t="str">
            <v>In progress of translating…(259)</v>
          </cell>
        </row>
        <row r="260">
          <cell r="A260" t="str">
            <v>LevelPackUIDesc_CritBest</v>
          </cell>
          <cell r="B260">
            <v>1</v>
          </cell>
          <cell r="C260" t="str">
            <v>치명타 확률과 치명타 대미지가 매우 많이 증가합니다</v>
          </cell>
          <cell r="D260" t="str">
            <v>In progress of translating…(260)</v>
          </cell>
        </row>
        <row r="261">
          <cell r="A261" t="str">
            <v>LevelPackUIDesc_MaxHp</v>
          </cell>
          <cell r="B261">
            <v>1</v>
          </cell>
          <cell r="C261" t="str">
            <v>최대 체력이 증가합니다</v>
          </cell>
          <cell r="D261" t="str">
            <v>In progress of translating…(261)</v>
          </cell>
        </row>
        <row r="262">
          <cell r="A262" t="str">
            <v>LevelPackUIDesc_MaxHpBetter</v>
          </cell>
          <cell r="B262">
            <v>1</v>
          </cell>
          <cell r="C262" t="str">
            <v>최대 체력이 많이 증가합니다</v>
          </cell>
          <cell r="D262" t="str">
            <v>In progress of translating…(262)</v>
          </cell>
        </row>
        <row r="263">
          <cell r="A263" t="str">
            <v>LevelPackUIDesc_MaxHpBest</v>
          </cell>
          <cell r="B263">
            <v>1</v>
          </cell>
          <cell r="C263" t="str">
            <v>최대 체력이 매우 많이 증가합니다</v>
          </cell>
          <cell r="D263" t="str">
            <v>In progress of translating…(263)</v>
          </cell>
        </row>
        <row r="264">
          <cell r="A264" t="str">
            <v>LevelPackUIDesc_ReduceDmgProjectile</v>
          </cell>
          <cell r="B264">
            <v>1</v>
          </cell>
          <cell r="C264" t="str">
            <v>발사체의 대미지가 감소합니다</v>
          </cell>
          <cell r="D264" t="str">
            <v>In progress of translating…(264)</v>
          </cell>
        </row>
        <row r="265">
          <cell r="A265" t="str">
            <v>LevelPackUIDesc_ReduceDmgProjectileBetter</v>
          </cell>
          <cell r="B265">
            <v>1</v>
          </cell>
          <cell r="C265" t="str">
            <v>발사체의 대미지가 더 많이 감소합니다</v>
          </cell>
          <cell r="D265" t="str">
            <v>In progress of translating…(265)</v>
          </cell>
        </row>
        <row r="266">
          <cell r="A266" t="str">
            <v>LevelPackUIDesc_ReduceDmgMelee</v>
          </cell>
          <cell r="B266">
            <v>1</v>
          </cell>
          <cell r="C266" t="str">
            <v>근접공격의 대미지가 감소합니다</v>
          </cell>
          <cell r="D266" t="str">
            <v>In progress of translating…(266)</v>
          </cell>
        </row>
        <row r="267">
          <cell r="A267" t="str">
            <v>LevelPackUIDesc_ReduceDmgMeleeBetter</v>
          </cell>
          <cell r="B267">
            <v>1</v>
          </cell>
          <cell r="C267" t="str">
            <v>근접공격의 대미지가 더 많이 감소합니다</v>
          </cell>
          <cell r="D267" t="str">
            <v>In progress of translating…(267)</v>
          </cell>
        </row>
        <row r="268">
          <cell r="A268" t="str">
            <v>LevelPackUIDesc_ReduceDmgClose</v>
          </cell>
          <cell r="B268">
            <v>1</v>
          </cell>
          <cell r="C268" t="str">
            <v>몬스터와 충돌 시 대미지가 감소합니다</v>
          </cell>
          <cell r="D268" t="str">
            <v>In progress of translating…(268)</v>
          </cell>
        </row>
        <row r="269">
          <cell r="A269" t="str">
            <v>LevelPackUIDesc_ReduceDmgCloseBetter</v>
          </cell>
          <cell r="B269">
            <v>1</v>
          </cell>
          <cell r="C269" t="str">
            <v>몬스터와 충돌 시 대미지가 더 많이 감소합니다</v>
          </cell>
          <cell r="D269" t="str">
            <v>In progress of translating…(269)</v>
          </cell>
        </row>
        <row r="270">
          <cell r="A270" t="str">
            <v>LevelPackUIDesc_ReduceDmgTrap</v>
          </cell>
          <cell r="B270">
            <v>1</v>
          </cell>
          <cell r="C270" t="str">
            <v>트랩의 대미지가 감소합니다</v>
          </cell>
          <cell r="D270" t="str">
            <v>In progress of translating…(270)</v>
          </cell>
        </row>
        <row r="271">
          <cell r="A271" t="str">
            <v>LevelPackUIDesc_ReduceDmgTrapBetter</v>
          </cell>
          <cell r="B271">
            <v>1</v>
          </cell>
          <cell r="C271" t="str">
            <v>트랩의 대미지가 더 많이 감소합니다</v>
          </cell>
          <cell r="D271" t="str">
            <v>In progress of translating…(271)</v>
          </cell>
        </row>
        <row r="272">
          <cell r="A272" t="str">
            <v>LevelPackUIDesc_ReduceContinuousDmg</v>
          </cell>
          <cell r="B272">
            <v>1</v>
          </cell>
          <cell r="C272" t="str">
            <v>몬스터에게 피격 시 짧은 시간 동안 대미지가 감소합니다</v>
          </cell>
          <cell r="D272" t="str">
            <v>In progress of translating…(272)</v>
          </cell>
        </row>
        <row r="273">
          <cell r="A273" t="str">
            <v>LevelPackUIDesc_DefenseStrongDmg</v>
          </cell>
          <cell r="B273">
            <v>1</v>
          </cell>
          <cell r="C273" t="str">
            <v>대미지가 최대 체력의 일정량을 넘지 않습니다</v>
          </cell>
          <cell r="D273" t="str">
            <v>In progress of translating…(273)</v>
          </cell>
        </row>
        <row r="274">
          <cell r="A274" t="str">
            <v>LevelPackUIDesc_ExtraGold</v>
          </cell>
          <cell r="B274">
            <v>1</v>
          </cell>
          <cell r="C274" t="str">
            <v>골드 획득량이 증가합니다</v>
          </cell>
          <cell r="D274" t="str">
            <v>In progress of translating…(274)</v>
          </cell>
        </row>
        <row r="275">
          <cell r="A275" t="str">
            <v>LevelPackUIDesc_ExtraGoldBetter</v>
          </cell>
          <cell r="B275">
            <v>1</v>
          </cell>
          <cell r="C275" t="str">
            <v>골드 획득량이 더 많이 증가합니다</v>
          </cell>
          <cell r="D275" t="str">
            <v>In progress of translating…(275)</v>
          </cell>
        </row>
        <row r="276">
          <cell r="A276" t="str">
            <v>LevelPackUIDesc_ItemChanceBoost</v>
          </cell>
          <cell r="B276">
            <v>1</v>
          </cell>
          <cell r="C276" t="str">
            <v>아이템 획득 확률이 증가합니다</v>
          </cell>
          <cell r="D276" t="str">
            <v>In progress of translating…(276)</v>
          </cell>
        </row>
        <row r="277">
          <cell r="A277" t="str">
            <v>LevelPackUIDesc_ItemChanceBoostBetter</v>
          </cell>
          <cell r="B277">
            <v>1</v>
          </cell>
          <cell r="C277" t="str">
            <v>아이템 획득 확률이 더 많이 증가합니다</v>
          </cell>
          <cell r="D277" t="str">
            <v>In progress of translating…(277)</v>
          </cell>
        </row>
        <row r="278">
          <cell r="A278" t="str">
            <v>LevelPackUIDesc_HealChanceBoost</v>
          </cell>
          <cell r="B278">
            <v>1</v>
          </cell>
          <cell r="C278" t="str">
            <v>회복구슬 획득 확률이 증가합니다</v>
          </cell>
          <cell r="D278" t="str">
            <v>In progress of translating…(278)</v>
          </cell>
        </row>
        <row r="279">
          <cell r="A279" t="str">
            <v>LevelPackUIDesc_HealChanceBoostBetter</v>
          </cell>
          <cell r="B279">
            <v>1</v>
          </cell>
          <cell r="C279" t="str">
            <v>회복구슬 획득 확률이 더 많이 증가합니다</v>
          </cell>
          <cell r="D279" t="str">
            <v>In progress of translating…(279)</v>
          </cell>
        </row>
        <row r="280">
          <cell r="A280" t="str">
            <v>LevelPackUIDesc_MonsterThrough</v>
          </cell>
          <cell r="B280">
            <v>1</v>
          </cell>
          <cell r="C280" t="str">
            <v>평타 공격이 몬스터를 더 많이 관통합니다</v>
          </cell>
          <cell r="D280" t="str">
            <v>In progress of translating…(280)</v>
          </cell>
        </row>
        <row r="281">
          <cell r="A281" t="str">
            <v>LevelPackUIDesc_Ricochet</v>
          </cell>
          <cell r="B281">
            <v>1</v>
          </cell>
          <cell r="C281" t="str">
            <v>평타 공격이 더 많이 몬스터 명중 후 다른 몬스터로 향해갑니다</v>
          </cell>
          <cell r="D281" t="str">
            <v>In progress of translating…(281)</v>
          </cell>
        </row>
        <row r="282">
          <cell r="A282" t="str">
            <v>LevelPackUIDesc_BounceWallQuad</v>
          </cell>
          <cell r="B282">
            <v>1</v>
          </cell>
          <cell r="C282" t="str">
            <v>평타 공격이 더 많이 벽에 튕겨 날아갑니다</v>
          </cell>
          <cell r="D282" t="str">
            <v>In progress of translating…(282)</v>
          </cell>
        </row>
        <row r="283">
          <cell r="A283" t="str">
            <v>LevelPackUIDesc_Parallel</v>
          </cell>
          <cell r="B283">
            <v>1</v>
          </cell>
          <cell r="C283" t="str">
            <v>평타 공격이 전방으로 더 발사됩니다</v>
          </cell>
          <cell r="D283" t="str">
            <v>In progress of translating…(283)</v>
          </cell>
        </row>
        <row r="284">
          <cell r="A284" t="str">
            <v>LevelPackUIDesc_DiagonalNwayGenerator</v>
          </cell>
          <cell r="B284">
            <v>1</v>
          </cell>
          <cell r="C284" t="str">
            <v>평타 공격이 대각으로 더 발사됩니다</v>
          </cell>
          <cell r="D284" t="str">
            <v>In progress of translating…(284)</v>
          </cell>
        </row>
        <row r="285">
          <cell r="A285" t="str">
            <v>LevelPackUIDesc_LeftRightNwayGenerator</v>
          </cell>
          <cell r="B285">
            <v>1</v>
          </cell>
          <cell r="C285" t="str">
            <v>평타 공격이 좌우로 더 발사됩니다</v>
          </cell>
          <cell r="D285" t="str">
            <v>In progress of translating…(285)</v>
          </cell>
        </row>
        <row r="286">
          <cell r="A286" t="str">
            <v>LevelPackUIDesc_BackNwayGenerator</v>
          </cell>
          <cell r="B286">
            <v>1</v>
          </cell>
          <cell r="C286" t="str">
            <v>평타 공격이 후방으로 더 발사됩니다</v>
          </cell>
          <cell r="D286" t="str">
            <v>In progress of translating…(286)</v>
          </cell>
        </row>
        <row r="287">
          <cell r="A287" t="str">
            <v>LevelPackUIDesc_Repeat</v>
          </cell>
          <cell r="B287">
            <v>1</v>
          </cell>
          <cell r="C287" t="str">
            <v>평타 공격이 한 번 더 반복됩니다</v>
          </cell>
          <cell r="D287" t="str">
            <v>In progress of translating…(287)</v>
          </cell>
        </row>
        <row r="288">
          <cell r="A288" t="str">
            <v>LevelPackUIDesc_HealOnKill</v>
          </cell>
          <cell r="B288">
            <v>1</v>
          </cell>
          <cell r="C288" t="str">
            <v>몬스터를 죽일 때 회복합니다</v>
          </cell>
          <cell r="D288" t="str">
            <v>In progress of translating…(288)</v>
          </cell>
        </row>
        <row r="289">
          <cell r="A289" t="str">
            <v>LevelPackUIDesc_HealOnKillBetter</v>
          </cell>
          <cell r="B289">
            <v>1</v>
          </cell>
          <cell r="C289" t="str">
            <v>몬스터를 죽일 때 더 많이 회복합니다</v>
          </cell>
          <cell r="D289" t="str">
            <v>In progress of translating…(289)</v>
          </cell>
        </row>
        <row r="290">
          <cell r="A290" t="str">
            <v>LevelPackUIDesc_AtkSpeedUpOnEncounter</v>
          </cell>
          <cell r="B290">
            <v>1</v>
          </cell>
          <cell r="C290" t="str">
            <v>몬스터 조우 시 공격 속도가 증가합니다</v>
          </cell>
          <cell r="D290" t="str">
            <v>In progress of translating…(290)</v>
          </cell>
        </row>
        <row r="291">
          <cell r="A291" t="str">
            <v>LevelPackUIDesc_AtkSpeedUpOnEncounterBetter</v>
          </cell>
          <cell r="B291">
            <v>1</v>
          </cell>
          <cell r="C291" t="str">
            <v>몬스터 조우 시 공격 속도가 더 많이 증가합니다</v>
          </cell>
          <cell r="D291" t="str">
            <v>In progress of translating…(291)</v>
          </cell>
        </row>
        <row r="292">
          <cell r="A292" t="str">
            <v>LevelPackUIDesc_VampireOnAttack</v>
          </cell>
          <cell r="B292">
            <v>1</v>
          </cell>
          <cell r="C292" t="str">
            <v>몬스터 공격 시 대미지의 일부를 흡수합니다</v>
          </cell>
          <cell r="D292" t="str">
            <v>In progress of translating…(292)</v>
          </cell>
        </row>
        <row r="293">
          <cell r="A293" t="str">
            <v>LevelPackUIDesc_VampireOnAttackBetter</v>
          </cell>
          <cell r="B293">
            <v>1</v>
          </cell>
          <cell r="C293" t="str">
            <v>몬스터 공격 시 대미지의 일부를 더 많이 흡수합니다</v>
          </cell>
          <cell r="D293" t="str">
            <v>In progress of translating…(293)</v>
          </cell>
        </row>
        <row r="294">
          <cell r="A294" t="str">
            <v>LevelPackUIDesc_RecoverOnAttacked</v>
          </cell>
          <cell r="B294">
            <v>1</v>
          </cell>
          <cell r="C294" t="str">
            <v>HP를 잃을 때 대미지의 일부를 서서히 회복합니다</v>
          </cell>
          <cell r="D294" t="str">
            <v>In progress of translating…(294)</v>
          </cell>
        </row>
        <row r="295">
          <cell r="A295" t="str">
            <v>LevelPackUIDesc_ReflectOnAttacked</v>
          </cell>
          <cell r="B295">
            <v>1</v>
          </cell>
          <cell r="C295" t="str">
            <v>몬스터에게 피격 시 대미지의 일부를 반사합니다</v>
          </cell>
          <cell r="D295" t="str">
            <v>In progress of translating…(295)</v>
          </cell>
        </row>
        <row r="296">
          <cell r="A296" t="str">
            <v>LevelPackUIDesc_ReflectOnAttackedBetter</v>
          </cell>
          <cell r="B296">
            <v>1</v>
          </cell>
          <cell r="C296" t="str">
            <v>몬스터에게 피격 시 대미지의 일부를 더 많이 반사합니다</v>
          </cell>
          <cell r="D296" t="str">
            <v>In progress of translating…(296)</v>
          </cell>
        </row>
        <row r="297">
          <cell r="A297" t="str">
            <v>LevelPackUIDesc_AtkUpOnLowerHp</v>
          </cell>
          <cell r="B297">
            <v>1</v>
          </cell>
          <cell r="C297" t="str">
            <v>HP가 낮을수록 공격력이 증가합니다</v>
          </cell>
          <cell r="D297" t="str">
            <v>In progress of translating…(297)</v>
          </cell>
        </row>
        <row r="298">
          <cell r="A298" t="str">
            <v>LevelPackUIDesc_AtkUpOnLowerHpBetter</v>
          </cell>
          <cell r="B298">
            <v>1</v>
          </cell>
          <cell r="C298" t="str">
            <v>HP가 낮을수록 공격력이 더 많이 증가합니다</v>
          </cell>
          <cell r="D298" t="str">
            <v>In progress of translating…(298)</v>
          </cell>
        </row>
        <row r="299">
          <cell r="A299" t="str">
            <v>LevelPackUIDesc_CritDmgUpOnLowerHp</v>
          </cell>
          <cell r="B299">
            <v>1</v>
          </cell>
          <cell r="C299" t="str">
            <v>상대의 HP가 낮을수록 치명타 대미지가 증가합니다</v>
          </cell>
          <cell r="D299" t="str">
            <v>In progress of translating…(299)</v>
          </cell>
        </row>
        <row r="300">
          <cell r="A300" t="str">
            <v>LevelPackUIDesc_CritDmgUpOnLowerHpBetter</v>
          </cell>
          <cell r="B300">
            <v>1</v>
          </cell>
          <cell r="C300" t="str">
            <v>상대의 HP가 낮을수록 치명타 대미지가 더 많이 증가합니다</v>
          </cell>
          <cell r="D300" t="str">
            <v>In progress of translating…(300)</v>
          </cell>
        </row>
        <row r="301">
          <cell r="A301" t="str">
            <v>LevelPackUIDesc_InstantKill</v>
          </cell>
          <cell r="B301">
            <v>1</v>
          </cell>
          <cell r="C301" t="str">
            <v>몬스터를 확률로 한 방에 죽입니다</v>
          </cell>
          <cell r="D301" t="str">
            <v>In progress of translating…(301)</v>
          </cell>
        </row>
        <row r="302">
          <cell r="A302" t="str">
            <v>LevelPackUIDesc_InstantKillBetter</v>
          </cell>
          <cell r="B302">
            <v>1</v>
          </cell>
          <cell r="C302" t="str">
            <v>몬스터를 더 높은 확률로 한 방에 죽입니다</v>
          </cell>
          <cell r="D302" t="str">
            <v>In progress of translating…(302)</v>
          </cell>
        </row>
        <row r="303">
          <cell r="A303" t="str">
            <v>LevelPackUIDesc_ImmortalWill</v>
          </cell>
          <cell r="B303">
            <v>1</v>
          </cell>
          <cell r="C303" t="str">
            <v>HP가 0 이 될 때 확률로 살아납니다</v>
          </cell>
          <cell r="D303" t="str">
            <v>In progress of translating…(303)</v>
          </cell>
        </row>
        <row r="304">
          <cell r="A304" t="str">
            <v>LevelPackUIDesc_ImmortalWillBetter</v>
          </cell>
          <cell r="B304">
            <v>1</v>
          </cell>
          <cell r="C304" t="str">
            <v>HP가 0 이 될 때 더 높은 확률로 살아납니다</v>
          </cell>
          <cell r="D304" t="str">
            <v>In progress of translating…(304)</v>
          </cell>
        </row>
        <row r="305">
          <cell r="A305" t="str">
            <v>LevelPackUIDesc_HealAreaOnEncounter</v>
          </cell>
          <cell r="B305">
            <v>1</v>
          </cell>
          <cell r="C305" t="str">
            <v>몬스터 조우 시 회복지대가 생성됩니다</v>
          </cell>
          <cell r="D305" t="str">
            <v>In progress of translating…(305)</v>
          </cell>
        </row>
        <row r="306">
          <cell r="A306" t="str">
            <v>LevelPackUIDesc_MoveSpeedUpOnAttacked</v>
          </cell>
          <cell r="B306">
            <v>1</v>
          </cell>
          <cell r="C306" t="str">
            <v>HP를 잃을 때 이동 속도가 증가합니다</v>
          </cell>
          <cell r="D306" t="str">
            <v>In progress of translating…(306)</v>
          </cell>
        </row>
        <row r="307">
          <cell r="A307" t="str">
            <v>LevelPackUIDesc_MoveSpeedUpOnKill</v>
          </cell>
          <cell r="B307">
            <v>1</v>
          </cell>
          <cell r="C307" t="str">
            <v>몬스터를 죽일 때 이동 속도가 증가합니다</v>
          </cell>
          <cell r="D307" t="str">
            <v>In progress of translating…(307)</v>
          </cell>
        </row>
        <row r="308">
          <cell r="A308" t="str">
            <v>LevelPackUIDesc_MineOnMove</v>
          </cell>
          <cell r="B308">
            <v>1</v>
          </cell>
          <cell r="C308" t="str">
            <v>이동 시 공격구체를 설치합니다</v>
          </cell>
          <cell r="D308" t="str">
            <v>In progress of translating…(308)</v>
          </cell>
        </row>
        <row r="309">
          <cell r="A309" t="str">
            <v>LevelPackUIDesc_SlowHitObject</v>
          </cell>
          <cell r="B309">
            <v>1</v>
          </cell>
          <cell r="C309" t="str">
            <v>몬스터의 발사체 속도가 줄어듭니다</v>
          </cell>
          <cell r="D309" t="str">
            <v>In progress of translating…(309)</v>
          </cell>
        </row>
        <row r="310">
          <cell r="A310" t="str">
            <v>LevelPackUIDesc_SlowHitObjectBetter</v>
          </cell>
          <cell r="B310">
            <v>1</v>
          </cell>
          <cell r="C310" t="str">
            <v>몬스터의 발사체 속도가 더 많이 줄어듭니다</v>
          </cell>
          <cell r="D310" t="str">
            <v>In progress of translating…(310)</v>
          </cell>
        </row>
        <row r="311">
          <cell r="A311" t="str">
            <v>LevelPackUIDesc_Paralyze</v>
          </cell>
          <cell r="B311">
            <v>1</v>
          </cell>
          <cell r="C311" t="str">
            <v>공격에 마비 효과를 부여합니다</v>
          </cell>
          <cell r="D311" t="str">
            <v>In progress of translating…(311)</v>
          </cell>
        </row>
        <row r="312">
          <cell r="A312" t="str">
            <v>LevelPackUIDesc_Hold</v>
          </cell>
          <cell r="B312">
            <v>1</v>
          </cell>
          <cell r="C312" t="str">
            <v>공격에 이동 불가 효과를 부여합니다</v>
          </cell>
          <cell r="D312" t="str">
            <v>In progress of translating…(312)</v>
          </cell>
        </row>
        <row r="313">
          <cell r="A313" t="str">
            <v>LevelPackUIDesc_Transport</v>
          </cell>
          <cell r="B313">
            <v>1</v>
          </cell>
          <cell r="C313" t="str">
            <v>공격에 몬스터 전이 효과를 부여합니다</v>
          </cell>
          <cell r="D313" t="str">
            <v>In progress of translating…(313)</v>
          </cell>
        </row>
        <row r="314">
          <cell r="A314" t="str">
            <v>LevelPackUIDesc_SummonShield</v>
          </cell>
          <cell r="B314">
            <v>1</v>
          </cell>
          <cell r="C314" t="str">
            <v>주기적으로 발사체를 막는 쉴드를 소환합니다</v>
          </cell>
          <cell r="D314" t="str">
            <v>In progress of translating…(314)</v>
          </cell>
        </row>
        <row r="315">
          <cell r="A315" t="str">
            <v>LevelPackUIDesc_HealSpOnAttack</v>
          </cell>
          <cell r="B315">
            <v>1</v>
          </cell>
          <cell r="C315" t="str">
            <v>몬스터 공격 시 확률로 궁극기 게이지를 획득합니다</v>
          </cell>
          <cell r="D315" t="str">
            <v>In progress of translating…(315)</v>
          </cell>
        </row>
        <row r="316">
          <cell r="A316" t="str">
            <v>LevelPackUIDesc_HealSpOnAttackBetter</v>
          </cell>
          <cell r="B316">
            <v>1</v>
          </cell>
          <cell r="C316" t="str">
            <v>몬스터 공격 시 더 높은 확률로 궁극기 게이지를 획득합니다</v>
          </cell>
          <cell r="D316" t="str">
            <v>In progress of translating…(316)</v>
          </cell>
        </row>
        <row r="317">
          <cell r="A317" t="str">
            <v>LevelPackUIDesc_PaybackSp</v>
          </cell>
          <cell r="B317">
            <v>1</v>
          </cell>
          <cell r="C317" t="str">
            <v>궁극기 사용 시 일부 궁극기 게이지를 돌려받습니다</v>
          </cell>
          <cell r="D317" t="str">
            <v>In progress of translating…(317)</v>
          </cell>
        </row>
        <row r="318">
          <cell r="A318" t="str">
            <v>Chapter0Name</v>
          </cell>
          <cell r="B318">
            <v>1</v>
          </cell>
          <cell r="C318" t="str">
            <v>훈련 챕터</v>
          </cell>
          <cell r="D318" t="str">
            <v>In progress of translating…(318)</v>
          </cell>
        </row>
        <row r="319">
          <cell r="A319" t="str">
            <v>Chapter1Name</v>
          </cell>
          <cell r="B319">
            <v>1</v>
          </cell>
          <cell r="C319" t="str">
            <v>여정의 시작</v>
          </cell>
          <cell r="D319" t="str">
            <v>In progress of translating…(319)</v>
          </cell>
        </row>
        <row r="320">
          <cell r="A320" t="str">
            <v>Chapter2Name</v>
          </cell>
          <cell r="B320">
            <v>1</v>
          </cell>
          <cell r="C320" t="str">
            <v>또 다른 생존자</v>
          </cell>
          <cell r="D320" t="str">
            <v>In progress of translating…(320)</v>
          </cell>
        </row>
        <row r="321">
          <cell r="A321" t="str">
            <v>Chapter3Name</v>
          </cell>
          <cell r="B321">
            <v>1</v>
          </cell>
          <cell r="C321" t="str">
            <v>오염된 땅</v>
          </cell>
          <cell r="D321" t="str">
            <v>In progress of translating…(321)</v>
          </cell>
        </row>
        <row r="322">
          <cell r="A322" t="str">
            <v>Chapter4Name</v>
          </cell>
          <cell r="B322">
            <v>1</v>
          </cell>
          <cell r="C322" t="str">
            <v>살아있는 돌</v>
          </cell>
          <cell r="D322" t="str">
            <v>In progress of translating…(322)</v>
          </cell>
        </row>
        <row r="323">
          <cell r="A323" t="str">
            <v>Chapter5Name</v>
          </cell>
          <cell r="B323">
            <v>1</v>
          </cell>
          <cell r="C323" t="str">
            <v>희망은 다시 절망으로</v>
          </cell>
          <cell r="D323" t="str">
            <v>In progress of translating…(323)</v>
          </cell>
        </row>
        <row r="324">
          <cell r="A324" t="str">
            <v>Chapter6Name</v>
          </cell>
          <cell r="B324">
            <v>1</v>
          </cell>
          <cell r="C324" t="str">
            <v>인간금지구역</v>
          </cell>
          <cell r="D324" t="str">
            <v>In progress of translating…(324)</v>
          </cell>
        </row>
        <row r="325">
          <cell r="A325" t="str">
            <v>Chapter7Name</v>
          </cell>
          <cell r="B325">
            <v>1</v>
          </cell>
          <cell r="C325" t="str">
            <v>미지의 영역</v>
          </cell>
          <cell r="D325" t="str">
            <v>In progress of translating…(325)</v>
          </cell>
        </row>
        <row r="326">
          <cell r="A326" t="str">
            <v>Chapter8Name</v>
          </cell>
          <cell r="B326">
            <v>1</v>
          </cell>
          <cell r="C326" t="str">
            <v>드넓은 평야8</v>
          </cell>
          <cell r="D326" t="str">
            <v>In progress of translating…(326)</v>
          </cell>
        </row>
        <row r="327">
          <cell r="A327" t="str">
            <v>Chapter9Name</v>
          </cell>
          <cell r="B327">
            <v>1</v>
          </cell>
          <cell r="C327" t="str">
            <v>드넓은 평야9</v>
          </cell>
          <cell r="D327" t="str">
            <v>In progress of translating…(327)</v>
          </cell>
        </row>
        <row r="328">
          <cell r="A328" t="str">
            <v>Chapter10Name</v>
          </cell>
          <cell r="B328">
            <v>1</v>
          </cell>
          <cell r="C328" t="str">
            <v>드넓은 평야10</v>
          </cell>
          <cell r="D328" t="str">
            <v>In progress of translating…(328)</v>
          </cell>
        </row>
        <row r="329">
          <cell r="A329" t="str">
            <v>Chapter11Name</v>
          </cell>
          <cell r="B329">
            <v>1</v>
          </cell>
          <cell r="C329" t="str">
            <v>드넓은 평야11</v>
          </cell>
          <cell r="D329" t="str">
            <v>In progress of translating…(329)</v>
          </cell>
        </row>
        <row r="330">
          <cell r="A330" t="str">
            <v>Chapter12Name</v>
          </cell>
          <cell r="B330">
            <v>1</v>
          </cell>
          <cell r="C330" t="str">
            <v>드넓은 평야12</v>
          </cell>
          <cell r="D330" t="str">
            <v>In progress of translating…(330)</v>
          </cell>
        </row>
        <row r="331">
          <cell r="A331" t="str">
            <v>Chapter13Name</v>
          </cell>
          <cell r="B331">
            <v>1</v>
          </cell>
          <cell r="C331" t="str">
            <v>드넓은 평야13</v>
          </cell>
          <cell r="D331" t="str">
            <v>In progress of translating…(331)</v>
          </cell>
        </row>
        <row r="332">
          <cell r="A332" t="str">
            <v>Chapter14Name</v>
          </cell>
          <cell r="B332">
            <v>1</v>
          </cell>
          <cell r="C332" t="str">
            <v>드넓은 평야14</v>
          </cell>
          <cell r="D332" t="str">
            <v>In progress of translating…(332)</v>
          </cell>
        </row>
        <row r="333">
          <cell r="A333" t="str">
            <v>Chapter15Name</v>
          </cell>
          <cell r="B333">
            <v>1</v>
          </cell>
          <cell r="C333" t="str">
            <v>드넓은 평야15</v>
          </cell>
          <cell r="D333" t="str">
            <v>In progress of translating…(333)</v>
          </cell>
        </row>
        <row r="334">
          <cell r="A334" t="str">
            <v>Chapter16Name</v>
          </cell>
          <cell r="B334">
            <v>1</v>
          </cell>
          <cell r="C334" t="str">
            <v>드넓은 평야16</v>
          </cell>
          <cell r="D334" t="str">
            <v>In progress of translating…(334)</v>
          </cell>
        </row>
        <row r="335">
          <cell r="A335" t="str">
            <v>Chapter17Name</v>
          </cell>
          <cell r="B335">
            <v>1</v>
          </cell>
          <cell r="C335" t="str">
            <v>드넓은 평야17</v>
          </cell>
          <cell r="D335" t="str">
            <v>In progress of translating…(335)</v>
          </cell>
        </row>
        <row r="336">
          <cell r="A336" t="str">
            <v>Chapter18Name</v>
          </cell>
          <cell r="B336">
            <v>1</v>
          </cell>
          <cell r="C336" t="str">
            <v>드넓은 평야18</v>
          </cell>
          <cell r="D336" t="str">
            <v>In progress of translating…(336)</v>
          </cell>
        </row>
        <row r="337">
          <cell r="A337" t="str">
            <v>Chapter19Name</v>
          </cell>
          <cell r="B337">
            <v>1</v>
          </cell>
          <cell r="C337" t="str">
            <v>드넓은 평야19</v>
          </cell>
          <cell r="D337" t="str">
            <v>In progress of translating…(337)</v>
          </cell>
        </row>
        <row r="338">
          <cell r="A338" t="str">
            <v>Chapter20Name</v>
          </cell>
          <cell r="B338">
            <v>1</v>
          </cell>
          <cell r="C338" t="str">
            <v>드넓은 평야20</v>
          </cell>
          <cell r="D338" t="str">
            <v>In progress of translating…(338)</v>
          </cell>
        </row>
        <row r="339">
          <cell r="A339" t="str">
            <v>Chapter21Name</v>
          </cell>
          <cell r="B339">
            <v>1</v>
          </cell>
          <cell r="C339" t="str">
            <v>드넓은 평야21</v>
          </cell>
          <cell r="D339" t="str">
            <v>In progress of translating…(339)</v>
          </cell>
        </row>
        <row r="340">
          <cell r="A340" t="str">
            <v>Chapter22Name</v>
          </cell>
          <cell r="B340">
            <v>1</v>
          </cell>
          <cell r="C340" t="str">
            <v>드넓은 평야22</v>
          </cell>
          <cell r="D340" t="str">
            <v>In progress of translating…(340)</v>
          </cell>
        </row>
        <row r="341">
          <cell r="A341" t="str">
            <v>Chapter23Name</v>
          </cell>
          <cell r="B341">
            <v>1</v>
          </cell>
          <cell r="C341" t="str">
            <v>드넓은 평야23</v>
          </cell>
          <cell r="D341" t="str">
            <v>In progress of translating…(341)</v>
          </cell>
        </row>
        <row r="342">
          <cell r="A342" t="str">
            <v>Chapter24Name</v>
          </cell>
          <cell r="B342">
            <v>1</v>
          </cell>
          <cell r="C342" t="str">
            <v>드넓은 평야24</v>
          </cell>
          <cell r="D342" t="str">
            <v>In progress of translating…(342)</v>
          </cell>
        </row>
        <row r="343">
          <cell r="A343" t="str">
            <v>Chapter25Name</v>
          </cell>
          <cell r="B343">
            <v>1</v>
          </cell>
          <cell r="C343" t="str">
            <v>드넓은 평야25</v>
          </cell>
          <cell r="D343" t="str">
            <v>In progress of translating…(343)</v>
          </cell>
        </row>
        <row r="344">
          <cell r="A344" t="str">
            <v>Chapter26Name</v>
          </cell>
          <cell r="B344">
            <v>1</v>
          </cell>
          <cell r="C344" t="str">
            <v>드넓은 평야26</v>
          </cell>
          <cell r="D344" t="str">
            <v>In progress of translating…(344)</v>
          </cell>
        </row>
        <row r="345">
          <cell r="A345" t="str">
            <v>Chapter27Name</v>
          </cell>
          <cell r="B345">
            <v>1</v>
          </cell>
          <cell r="C345" t="str">
            <v>드넓은 평야27</v>
          </cell>
          <cell r="D345" t="str">
            <v>In progress of translating…(345)</v>
          </cell>
        </row>
        <row r="346">
          <cell r="A346" t="str">
            <v>Chapter28Name</v>
          </cell>
          <cell r="B346">
            <v>1</v>
          </cell>
          <cell r="C346" t="str">
            <v>드넓은 평야28</v>
          </cell>
          <cell r="D346" t="str">
            <v>In progress of translating…(346)</v>
          </cell>
        </row>
        <row r="347">
          <cell r="A347" t="str">
            <v>Chapter29Name</v>
          </cell>
          <cell r="B347">
            <v>1</v>
          </cell>
          <cell r="C347" t="str">
            <v>드넓은 평야29</v>
          </cell>
          <cell r="D347" t="str">
            <v>In progress of translating…(347)</v>
          </cell>
        </row>
        <row r="348">
          <cell r="A348" t="str">
            <v>Chapter0Desc</v>
          </cell>
          <cell r="B348">
            <v>1</v>
          </cell>
          <cell r="C348" t="str">
            <v>그 일로 인해 온 세상이 혼돈스러워졌다.
먼저 구조부터 해야 한다. 저 멀리 마물화된 허수아비들 너머에 여자아이가 보이는 거 같다.</v>
          </cell>
          <cell r="D348" t="str">
            <v>In progress of translating…(348)</v>
          </cell>
        </row>
        <row r="349">
          <cell r="A349" t="str">
            <v>Chapter1Desc</v>
          </cell>
          <cell r="B349">
            <v>1</v>
          </cell>
          <cell r="C349"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49" t="str">
            <v>In progress of translating…(349)</v>
          </cell>
        </row>
        <row r="350">
          <cell r="A350" t="str">
            <v>Chapter2Desc</v>
          </cell>
          <cell r="B350">
            <v>1</v>
          </cell>
          <cell r="C350"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50" t="str">
            <v>In progress of translating…(350)</v>
          </cell>
        </row>
        <row r="351">
          <cell r="A351" t="str">
            <v>Chapter3Desc</v>
          </cell>
          <cell r="B351">
            <v>1</v>
          </cell>
          <cell r="C351"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51" t="str">
            <v>In progress of translating…(351)</v>
          </cell>
        </row>
        <row r="352">
          <cell r="A352" t="str">
            <v>Chapter4Desc</v>
          </cell>
          <cell r="B352">
            <v>1</v>
          </cell>
          <cell r="C352"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52" t="str">
            <v>In progress of translating…(352)</v>
          </cell>
        </row>
        <row r="353">
          <cell r="A353" t="str">
            <v>Chapter5Desc</v>
          </cell>
          <cell r="B353">
            <v>1</v>
          </cell>
          <cell r="C353" t="str">
            <v>챕터5 디스크립션 {0} 등을 이용해서 저지하세요.</v>
          </cell>
          <cell r="D353" t="str">
            <v>In progress of translating…(353)</v>
          </cell>
        </row>
        <row r="354">
          <cell r="A354" t="str">
            <v>Chapter6Desc</v>
          </cell>
          <cell r="B354">
            <v>1</v>
          </cell>
          <cell r="C354" t="str">
            <v>챕터6 디스크립션 {0} 등을 이용해서 저지하세요.</v>
          </cell>
          <cell r="D354" t="str">
            <v>In progress of translating…(354)</v>
          </cell>
        </row>
        <row r="355">
          <cell r="A355" t="str">
            <v>Chapter7Desc</v>
          </cell>
          <cell r="B355">
            <v>1</v>
          </cell>
          <cell r="C355" t="str">
            <v>6개의 관문을 통과해야 합니다 래빗 무리가 몰려오고 있으니 {0} 등을 이용해서 저지하세요.</v>
          </cell>
          <cell r="D355" t="str">
            <v>In progress of translating…(355)</v>
          </cell>
        </row>
        <row r="356">
          <cell r="A356" t="str">
            <v>Chapter8Desc</v>
          </cell>
          <cell r="B356">
            <v>1</v>
          </cell>
          <cell r="C356" t="str">
            <v>챕터8 디스크립션 {0} 등을 이용해서 저지하세요.</v>
          </cell>
          <cell r="D356" t="str">
            <v>In progress of translating…(356)</v>
          </cell>
        </row>
        <row r="357">
          <cell r="A357" t="str">
            <v>Chapter9Desc</v>
          </cell>
          <cell r="B357">
            <v>1</v>
          </cell>
          <cell r="C357" t="str">
            <v>챕터9 디스크립션 {0} 등을 이용해서 저지하세요.</v>
          </cell>
          <cell r="D357" t="str">
            <v>In progress of translating…(357)</v>
          </cell>
        </row>
        <row r="358">
          <cell r="A358" t="str">
            <v>Chapter10Desc</v>
          </cell>
          <cell r="B358">
            <v>1</v>
          </cell>
          <cell r="C358" t="str">
            <v>챕터10 디스크립션 {0} 등을 이용해서 저지하세요.</v>
          </cell>
          <cell r="D358" t="str">
            <v>In progress of translating…(358)</v>
          </cell>
        </row>
        <row r="359">
          <cell r="A359" t="str">
            <v>Chapter11Desc</v>
          </cell>
          <cell r="B359">
            <v>1</v>
          </cell>
          <cell r="C359" t="str">
            <v>챕터11 디스크립션 {0} 등을 이용해서 저지하세요.</v>
          </cell>
          <cell r="D359" t="str">
            <v>In progress of translating…(359)</v>
          </cell>
        </row>
        <row r="360">
          <cell r="A360" t="str">
            <v>Chapter12Desc</v>
          </cell>
          <cell r="B360">
            <v>1</v>
          </cell>
          <cell r="C360" t="str">
            <v>챕터12 디스크립션 {0} 등을 이용해서 저지하세요.</v>
          </cell>
          <cell r="D360" t="str">
            <v>In progress of translating…(360)</v>
          </cell>
        </row>
        <row r="361">
          <cell r="A361" t="str">
            <v>Chapter13Desc</v>
          </cell>
          <cell r="B361">
            <v>1</v>
          </cell>
          <cell r="C361" t="str">
            <v>챕터13 디스크립션 {0} 등을 이용해서 저지하세요.</v>
          </cell>
          <cell r="D361" t="str">
            <v>In progress of translating…(361)</v>
          </cell>
        </row>
        <row r="362">
          <cell r="A362" t="str">
            <v>Chapter14Desc</v>
          </cell>
          <cell r="B362">
            <v>1</v>
          </cell>
          <cell r="C362" t="str">
            <v>챕터14 디스크립션 {0} 등을 이용해서 저지하세요.</v>
          </cell>
          <cell r="D362" t="str">
            <v>In progress of translating…(362)</v>
          </cell>
        </row>
        <row r="363">
          <cell r="A363" t="str">
            <v>Chapter15Desc</v>
          </cell>
          <cell r="B363">
            <v>1</v>
          </cell>
          <cell r="C363" t="str">
            <v>챕터15 디스크립션 {0} 등을 이용해서 저지하세요.</v>
          </cell>
          <cell r="D363" t="str">
            <v>In progress of translating…(363)</v>
          </cell>
        </row>
        <row r="364">
          <cell r="A364" t="str">
            <v>Chapter16Desc</v>
          </cell>
          <cell r="B364">
            <v>1</v>
          </cell>
          <cell r="C364" t="str">
            <v>챕터16 디스크립션 {0} 등을 이용해서 저지하세요.</v>
          </cell>
          <cell r="D364" t="str">
            <v>In progress of translating…(364)</v>
          </cell>
        </row>
        <row r="365">
          <cell r="A365" t="str">
            <v>Chapter17Desc</v>
          </cell>
          <cell r="B365">
            <v>1</v>
          </cell>
          <cell r="C365" t="str">
            <v>챕터17 디스크립션 {0} 등을 이용해서 저지하세요.</v>
          </cell>
          <cell r="D365" t="str">
            <v>In progress of translating…(365)</v>
          </cell>
        </row>
        <row r="366">
          <cell r="A366" t="str">
            <v>Chapter18Desc</v>
          </cell>
          <cell r="B366">
            <v>1</v>
          </cell>
          <cell r="C366" t="str">
            <v>챕터18 디스크립션 {0} 등을 이용해서 저지하세요.</v>
          </cell>
          <cell r="D366" t="str">
            <v>In progress of translating…(366)</v>
          </cell>
        </row>
        <row r="367">
          <cell r="A367" t="str">
            <v>Chapter19Desc</v>
          </cell>
          <cell r="B367">
            <v>1</v>
          </cell>
          <cell r="C367" t="str">
            <v>챕터19 디스크립션 {0} 등을 이용해서 저지하세요.</v>
          </cell>
          <cell r="D367" t="str">
            <v>In progress of translating…(367)</v>
          </cell>
        </row>
        <row r="368">
          <cell r="A368" t="str">
            <v>Chapter20Desc</v>
          </cell>
          <cell r="B368">
            <v>1</v>
          </cell>
          <cell r="C368" t="str">
            <v>챕터20 디스크립션 {0} 등을 이용해서 저지하세요.</v>
          </cell>
          <cell r="D368" t="str">
            <v>In progress of translating…(368)</v>
          </cell>
        </row>
        <row r="369">
          <cell r="A369" t="str">
            <v>Chapter21Desc</v>
          </cell>
          <cell r="B369">
            <v>1</v>
          </cell>
          <cell r="C369" t="str">
            <v>챕터21 디스크립션 {0} 등을 이용해서 저지하세요.</v>
          </cell>
          <cell r="D369" t="str">
            <v>In progress of translating…(369)</v>
          </cell>
        </row>
        <row r="370">
          <cell r="A370" t="str">
            <v>Chapter22Desc</v>
          </cell>
          <cell r="B370">
            <v>1</v>
          </cell>
          <cell r="C370" t="str">
            <v>챕터22 디스크립션 {0} 등을 이용해서 저지하세요.</v>
          </cell>
          <cell r="D370" t="str">
            <v>In progress of translating…(370)</v>
          </cell>
        </row>
        <row r="371">
          <cell r="A371" t="str">
            <v>Chapter23Desc</v>
          </cell>
          <cell r="B371">
            <v>1</v>
          </cell>
          <cell r="C371" t="str">
            <v>챕터23 디스크립션 {0} 등을 이용해서 저지하세요.</v>
          </cell>
          <cell r="D371" t="str">
            <v>In progress of translating…(371)</v>
          </cell>
        </row>
        <row r="372">
          <cell r="A372" t="str">
            <v>Chapter24Desc</v>
          </cell>
          <cell r="B372">
            <v>1</v>
          </cell>
          <cell r="C372" t="str">
            <v>챕터24 디스크립션 {0} 등을 이용해서 저지하세요.</v>
          </cell>
          <cell r="D372" t="str">
            <v>In progress of translating…(372)</v>
          </cell>
        </row>
        <row r="373">
          <cell r="A373" t="str">
            <v>Chapter25Desc</v>
          </cell>
          <cell r="B373">
            <v>1</v>
          </cell>
          <cell r="C373" t="str">
            <v>챕터25 디스크립션 {0} 등을 이용해서 저지하세요.</v>
          </cell>
          <cell r="D373" t="str">
            <v>In progress of translating…(373)</v>
          </cell>
        </row>
        <row r="374">
          <cell r="A374" t="str">
            <v>Chapter26Desc</v>
          </cell>
          <cell r="B374">
            <v>1</v>
          </cell>
          <cell r="C374" t="str">
            <v>챕터26 디스크립션 {0} 등을 이용해서 저지하세요.</v>
          </cell>
          <cell r="D374" t="str">
            <v>In progress of translating…(374)</v>
          </cell>
        </row>
        <row r="375">
          <cell r="A375" t="str">
            <v>Chapter27Desc</v>
          </cell>
          <cell r="B375">
            <v>1</v>
          </cell>
          <cell r="C375" t="str">
            <v>챕터27 디스크립션 {0} 등을 이용해서 저지하세요.</v>
          </cell>
          <cell r="D375" t="str">
            <v>In progress of translating…(375)</v>
          </cell>
        </row>
        <row r="376">
          <cell r="A376" t="str">
            <v>Chapter28Desc</v>
          </cell>
          <cell r="B376">
            <v>1</v>
          </cell>
          <cell r="C376" t="str">
            <v>챕터28 디스크립션 {0} 등을 이용해서 저지하세요.</v>
          </cell>
          <cell r="D376" t="str">
            <v>In progress of translating…(376)</v>
          </cell>
        </row>
        <row r="377">
          <cell r="A377" t="str">
            <v>Chapter29Desc</v>
          </cell>
          <cell r="B377">
            <v>1</v>
          </cell>
          <cell r="C377" t="str">
            <v>챕터29 디스크립션 {0} 등을 이용해서 저지하세요.</v>
          </cell>
          <cell r="D377" t="str">
            <v>In progress of translating…(377)</v>
          </cell>
        </row>
        <row r="378">
          <cell r="A378" t="str">
            <v>CharName_Ganfaul</v>
          </cell>
          <cell r="B378">
            <v>1</v>
          </cell>
          <cell r="C378" t="str">
            <v>간파울</v>
          </cell>
          <cell r="D378" t="str">
            <v>Ganfaul</v>
          </cell>
        </row>
        <row r="379">
          <cell r="A379" t="str">
            <v>CharStory_Ganfaul</v>
          </cell>
          <cell r="B379">
            <v>1</v>
          </cell>
          <cell r="C379" t="str">
            <v>마법협회장과 함께 일하며 결류자가 세계 2차 멸망을 시도할 때 최전방에서 막으려 했으나 실패했다. 그 뒤 부서진 세상을 재건하며 흩어진 생존자들을 모아 살아남는데 애쓰고 있다.</v>
          </cell>
          <cell r="D379" t="str">
            <v>In progress of translating…(379)</v>
          </cell>
        </row>
        <row r="380">
          <cell r="A380" t="str">
            <v>CharDesc_Ganfaul</v>
          </cell>
          <cell r="B380">
            <v>1</v>
          </cell>
          <cell r="C380" t="str">
            <v>적을 꿰뚫어버리는 강력한 한 방의 마법을 구사한다.</v>
          </cell>
          <cell r="D380" t="str">
            <v>In progress of translating…(380)</v>
          </cell>
        </row>
        <row r="381">
          <cell r="A381" t="str">
            <v>CharName_KeepSeries</v>
          </cell>
          <cell r="B381">
            <v>1</v>
          </cell>
          <cell r="C381" t="str">
            <v>킵시리즈</v>
          </cell>
          <cell r="D381" t="str">
            <v>KeepSeries</v>
          </cell>
        </row>
        <row r="382">
          <cell r="A382" t="str">
            <v>CharStory_KeepSeries</v>
          </cell>
          <cell r="B382">
            <v>1</v>
          </cell>
          <cell r="C382"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382" t="str">
            <v>In progress of translating…(382)</v>
          </cell>
        </row>
        <row r="383">
          <cell r="A383" t="str">
            <v>CharDesc_KeepSeries</v>
          </cell>
          <cell r="B383">
            <v>1</v>
          </cell>
          <cell r="C383" t="str">
            <v>범위 공격으로 다수의 적을 효과적으로 처리할 수 있다.</v>
          </cell>
          <cell r="D383" t="str">
            <v>In progress of translating…(383)</v>
          </cell>
        </row>
        <row r="384">
          <cell r="A384" t="str">
            <v>CharName_BigBatSuccubus</v>
          </cell>
          <cell r="B384">
            <v>1</v>
          </cell>
          <cell r="C384" t="str">
            <v>빅뱃서큐버스</v>
          </cell>
          <cell r="D384" t="str">
            <v>Succubus</v>
          </cell>
        </row>
        <row r="385">
          <cell r="A385" t="str">
            <v>CharStory_BigBatSuccubus</v>
          </cell>
          <cell r="B385">
            <v>1</v>
          </cell>
          <cell r="C385" t="str">
            <v xml:space="preserve">생물학적 변이로 인간의 힘을 초월하는 근력과 체격을 얻었다. 간파울의 도움을 받고 스피릿킹이 지키고 있던 시설에서 탈출하였다. </v>
          </cell>
          <cell r="D385" t="str">
            <v>In progress of translating…(385)</v>
          </cell>
        </row>
        <row r="386">
          <cell r="A386" t="str">
            <v>CharDesc_BigBatSuccubus</v>
          </cell>
          <cell r="B386">
            <v>1</v>
          </cell>
          <cell r="C386" t="str">
            <v>꽃잎을 응축하여 만든 탄환 여러 발을 빠르게 난사한다.</v>
          </cell>
          <cell r="D386" t="str">
            <v>In progress of translating…(386)</v>
          </cell>
        </row>
        <row r="387">
          <cell r="A387" t="str">
            <v>CharName_Bei</v>
          </cell>
          <cell r="B387">
            <v>1</v>
          </cell>
          <cell r="C387" t="str">
            <v>베이</v>
          </cell>
          <cell r="D387" t="str">
            <v>Bei</v>
          </cell>
        </row>
        <row r="388">
          <cell r="A388" t="str">
            <v>CharStory_Bei</v>
          </cell>
          <cell r="B388">
            <v>1</v>
          </cell>
          <cell r="C388" t="str">
            <v>베이의 설명 우다다다</v>
          </cell>
          <cell r="D388" t="str">
            <v>In progress of translating…(388)</v>
          </cell>
        </row>
        <row r="389">
          <cell r="A389" t="str">
            <v>CharDesc_Bei</v>
          </cell>
          <cell r="B389">
            <v>1</v>
          </cell>
          <cell r="C389" t="str">
            <v>장판 공격을 사용한다</v>
          </cell>
          <cell r="D389" t="str">
            <v>In progress of translating…(389)</v>
          </cell>
        </row>
        <row r="390">
          <cell r="A390" t="str">
            <v>CharName_JellyFishGirl</v>
          </cell>
          <cell r="B390">
            <v>1</v>
          </cell>
          <cell r="C390" t="str">
            <v>젤리피쉬걸</v>
          </cell>
          <cell r="D390" t="str">
            <v>JellyFIshGirl</v>
          </cell>
        </row>
        <row r="391">
          <cell r="A391" t="str">
            <v>CharStory_JellyFishGirl</v>
          </cell>
          <cell r="B391">
            <v>1</v>
          </cell>
          <cell r="C391" t="str">
            <v xml:space="preserve">멸망의 날 직장 나간 엄마와는 통화가 되지를 않고 아빠가 아수라장을 뚫고 찾아와 피난길에 나섰다. 집에서 가장 가까운 대피소로 향하던 중 </v>
          </cell>
          <cell r="D391" t="str">
            <v>In progress of translating…(391)</v>
          </cell>
        </row>
        <row r="392">
          <cell r="A392" t="str">
            <v>CharDesc_JellyFishGirl</v>
          </cell>
          <cell r="B392">
            <v>1</v>
          </cell>
          <cell r="C392" t="str">
            <v>다이나몹 아저씨가 만들어준 물총인 듯 물총 아닌 물총 같은 무기로 벽을 넘는 곡사 공격을 한다.</v>
          </cell>
          <cell r="D392" t="str">
            <v>In progress of translating…(392)</v>
          </cell>
        </row>
        <row r="393">
          <cell r="A393" t="str">
            <v>CharName_EarthMage</v>
          </cell>
          <cell r="B393">
            <v>1</v>
          </cell>
          <cell r="C393" t="str">
            <v>어스메이지</v>
          </cell>
          <cell r="D393" t="str">
            <v>EarthMage</v>
          </cell>
        </row>
        <row r="394">
          <cell r="A394" t="str">
            <v>CharStory_EarthMage</v>
          </cell>
          <cell r="B394">
            <v>1</v>
          </cell>
          <cell r="C394" t="str">
            <v>어스메이지의 설명 우다다다</v>
          </cell>
          <cell r="D394" t="str">
            <v>In progress of translating…(394)</v>
          </cell>
        </row>
        <row r="395">
          <cell r="A395" t="str">
            <v>CharDesc_EarthMage</v>
          </cell>
          <cell r="B395">
            <v>1</v>
          </cell>
          <cell r="C395" t="str">
            <v>적의 미스를 무마시키는 백발백중 캐릭터</v>
          </cell>
          <cell r="D395" t="str">
            <v>In progress of translating…(395)</v>
          </cell>
        </row>
        <row r="396">
          <cell r="A396" t="str">
            <v>CharName_DynaMob</v>
          </cell>
          <cell r="B396">
            <v>1</v>
          </cell>
          <cell r="C396" t="str">
            <v>다이나몹</v>
          </cell>
          <cell r="D396" t="str">
            <v>DynaMob</v>
          </cell>
        </row>
        <row r="397">
          <cell r="A397" t="str">
            <v>CharStory_DynaMob</v>
          </cell>
          <cell r="B397">
            <v>1</v>
          </cell>
          <cell r="C397"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397" t="str">
            <v>In progress of translating…(397)</v>
          </cell>
        </row>
        <row r="398">
          <cell r="A398" t="str">
            <v>CharDesc_DynaMob</v>
          </cell>
          <cell r="B398">
            <v>1</v>
          </cell>
          <cell r="C398" t="str">
            <v>테슬라 코일을 사용하여 근거리 내 모든 적을 공격할 수 있다. 전용 전투팩으로 상급 공격력을 가지고 있다.</v>
          </cell>
          <cell r="D398" t="str">
            <v>In progress of translating…(398)</v>
          </cell>
        </row>
        <row r="399">
          <cell r="A399" t="str">
            <v>CharName_SciFiWarrior</v>
          </cell>
          <cell r="B399">
            <v>1</v>
          </cell>
          <cell r="C399" t="str">
            <v>SF워리어</v>
          </cell>
          <cell r="D399" t="str">
            <v>SFWarrior</v>
          </cell>
        </row>
        <row r="400">
          <cell r="A400" t="str">
            <v>CharStory_SciFiWarrior</v>
          </cell>
          <cell r="B400">
            <v>1</v>
          </cell>
          <cell r="C400" t="str">
            <v>SF워리어의 설명 우다다다</v>
          </cell>
          <cell r="D400" t="str">
            <v>In progress of translating…(400)</v>
          </cell>
        </row>
        <row r="401">
          <cell r="A401" t="str">
            <v>CharDesc_SciFiWarrior</v>
          </cell>
          <cell r="B401">
            <v>1</v>
          </cell>
          <cell r="C401" t="str">
            <v>멀티타겟 프리셋으로 공격한다</v>
          </cell>
          <cell r="D401" t="str">
            <v>In progress of translating…(401)</v>
          </cell>
        </row>
        <row r="402">
          <cell r="A402" t="str">
            <v>CharName_ChaosElemental</v>
          </cell>
          <cell r="B402">
            <v>1</v>
          </cell>
          <cell r="C402" t="str">
            <v>카오스엘리멘탈</v>
          </cell>
          <cell r="D402" t="str">
            <v>ChaosElemental</v>
          </cell>
        </row>
        <row r="403">
          <cell r="A403" t="str">
            <v>CharStory_ChaosElemental</v>
          </cell>
          <cell r="B403">
            <v>1</v>
          </cell>
          <cell r="C403" t="str">
            <v>카오스엘리멘탈의 설명 우다다다</v>
          </cell>
          <cell r="D403" t="str">
            <v>In progress of translating…(403)</v>
          </cell>
        </row>
        <row r="404">
          <cell r="A404" t="str">
            <v>CharDesc_ChaosElemental</v>
          </cell>
          <cell r="B404">
            <v>1</v>
          </cell>
          <cell r="C404" t="str">
            <v>멀티타겟 프리셋으로 공격한다</v>
          </cell>
          <cell r="D404" t="str">
            <v>In progress of translating…(404)</v>
          </cell>
        </row>
        <row r="405">
          <cell r="A405" t="str">
            <v>CharName_SuperHero</v>
          </cell>
          <cell r="B405">
            <v>1</v>
          </cell>
          <cell r="C405" t="str">
            <v>슈퍼히어로</v>
          </cell>
          <cell r="D405" t="str">
            <v>SuperHero</v>
          </cell>
        </row>
        <row r="406">
          <cell r="A406" t="str">
            <v>CharStory_SuperHero</v>
          </cell>
          <cell r="B406">
            <v>1</v>
          </cell>
          <cell r="C406"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06" t="str">
            <v>In progress of translating…(406)</v>
          </cell>
        </row>
        <row r="407">
          <cell r="A407" t="str">
            <v>CharDesc_SuperHero</v>
          </cell>
          <cell r="B407">
            <v>1</v>
          </cell>
          <cell r="C407" t="str">
            <v>눈에서 나오는 광선으로 적을 꿰뚫을 수 있다.</v>
          </cell>
          <cell r="D407" t="str">
            <v>In progress of translating…(407)</v>
          </cell>
        </row>
        <row r="408">
          <cell r="A408" t="str">
            <v>CharName_Meryl</v>
          </cell>
          <cell r="B408">
            <v>1</v>
          </cell>
          <cell r="C408" t="str">
            <v>메릴</v>
          </cell>
          <cell r="D408" t="str">
            <v>Meryl</v>
          </cell>
        </row>
        <row r="409">
          <cell r="A409" t="str">
            <v>CharStory_Meryl</v>
          </cell>
          <cell r="B409">
            <v>1</v>
          </cell>
          <cell r="C409" t="str">
            <v>메릴의 설명 우다다다</v>
          </cell>
          <cell r="D409" t="str">
            <v>In progress of translating…(409)</v>
          </cell>
        </row>
        <row r="410">
          <cell r="A410" t="str">
            <v>CharDesc_Meryl</v>
          </cell>
          <cell r="B410">
            <v>1</v>
          </cell>
          <cell r="C410" t="str">
            <v>멀티타겟 프리셋으로 공격한다</v>
          </cell>
          <cell r="D410" t="str">
            <v>In progress of translating…(410)</v>
          </cell>
        </row>
        <row r="411">
          <cell r="A411" t="str">
            <v>CharName_GreekWarrior</v>
          </cell>
          <cell r="B411">
            <v>1</v>
          </cell>
          <cell r="C411" t="str">
            <v>그릭워리어</v>
          </cell>
          <cell r="D411" t="str">
            <v>GreekWarrior</v>
          </cell>
        </row>
        <row r="412">
          <cell r="A412" t="str">
            <v>CharStory_GreekWarrior</v>
          </cell>
          <cell r="B412">
            <v>1</v>
          </cell>
          <cell r="C412" t="str">
            <v>그릭워리어의 설명 우다다다</v>
          </cell>
          <cell r="D412" t="str">
            <v>In progress of translating…(412)</v>
          </cell>
        </row>
        <row r="413">
          <cell r="A413" t="str">
            <v>CharDesc_GreekWarrior</v>
          </cell>
          <cell r="B413">
            <v>1</v>
          </cell>
          <cell r="C413" t="str">
            <v>멀티타겟 프리셋으로 공격한다</v>
          </cell>
          <cell r="D413" t="str">
            <v>In progress of translating…(413)</v>
          </cell>
        </row>
        <row r="414">
          <cell r="A414" t="str">
            <v>CharName_Akai</v>
          </cell>
          <cell r="B414">
            <v>1</v>
          </cell>
          <cell r="C414" t="str">
            <v>아카이</v>
          </cell>
          <cell r="D414" t="str">
            <v>Akai</v>
          </cell>
        </row>
        <row r="415">
          <cell r="A415" t="str">
            <v>CharStory_Akai</v>
          </cell>
          <cell r="B415">
            <v>1</v>
          </cell>
          <cell r="C415" t="str">
            <v>아카이의 설명 우다다다</v>
          </cell>
          <cell r="D415" t="str">
            <v>In progress of translating…(415)</v>
          </cell>
        </row>
        <row r="416">
          <cell r="A416" t="str">
            <v>CharDesc_Akai</v>
          </cell>
          <cell r="B416">
            <v>1</v>
          </cell>
          <cell r="C416" t="str">
            <v>멀티타겟 프리셋으로 공격한다</v>
          </cell>
          <cell r="D416" t="str">
            <v>In progress of translating…(416)</v>
          </cell>
        </row>
        <row r="417">
          <cell r="A417" t="str">
            <v>CharName_Yuka</v>
          </cell>
          <cell r="B417">
            <v>1</v>
          </cell>
          <cell r="C417" t="str">
            <v>유카</v>
          </cell>
          <cell r="D417" t="str">
            <v>Yuka</v>
          </cell>
        </row>
        <row r="418">
          <cell r="A418" t="str">
            <v>CharStory_Yuka</v>
          </cell>
          <cell r="B418">
            <v>1</v>
          </cell>
          <cell r="C418" t="str">
            <v>유카의 설명 우다다다</v>
          </cell>
          <cell r="D418" t="str">
            <v>In progress of translating…(418)</v>
          </cell>
        </row>
        <row r="419">
          <cell r="A419" t="str">
            <v>CharDesc_Yuka</v>
          </cell>
          <cell r="B419">
            <v>1</v>
          </cell>
          <cell r="C419" t="str">
            <v>멀티타겟 프리셋으로 공격한다</v>
          </cell>
          <cell r="D419" t="str">
            <v>In progress of translating…(419)</v>
          </cell>
        </row>
        <row r="420">
          <cell r="A420" t="str">
            <v>CharName_SteampunkRobot</v>
          </cell>
          <cell r="B420">
            <v>1</v>
          </cell>
          <cell r="C420" t="str">
            <v>스팀펑크로봇</v>
          </cell>
          <cell r="D420" t="str">
            <v>SteampunkRobot</v>
          </cell>
        </row>
        <row r="421">
          <cell r="A421" t="str">
            <v>CharStory_SteampunkRobot</v>
          </cell>
          <cell r="B421">
            <v>1</v>
          </cell>
          <cell r="C421" t="str">
            <v>스팀펑크로봇의 설명 우다다다</v>
          </cell>
          <cell r="D421" t="str">
            <v>In progress of translating…(421)</v>
          </cell>
        </row>
        <row r="422">
          <cell r="A422" t="str">
            <v>CharDesc_SteampunkRobot</v>
          </cell>
          <cell r="B422">
            <v>1</v>
          </cell>
          <cell r="C422" t="str">
            <v>멀티타겟 프리셋으로 공격한다</v>
          </cell>
          <cell r="D422" t="str">
            <v>In progress of translating…(422)</v>
          </cell>
        </row>
        <row r="423">
          <cell r="A423" t="str">
            <v>CharName_Kachujin</v>
          </cell>
          <cell r="B423">
            <v>1</v>
          </cell>
          <cell r="C423" t="str">
            <v>카츄진</v>
          </cell>
          <cell r="D423" t="str">
            <v>Kachujin</v>
          </cell>
        </row>
        <row r="424">
          <cell r="A424" t="str">
            <v>CharStory_Kachujin</v>
          </cell>
          <cell r="B424">
            <v>1</v>
          </cell>
          <cell r="C424" t="str">
            <v>카츄진의 설명 우다다다</v>
          </cell>
          <cell r="D424" t="str">
            <v>In progress of translating…(424)</v>
          </cell>
        </row>
        <row r="425">
          <cell r="A425" t="str">
            <v>CharDesc_Kachujin</v>
          </cell>
          <cell r="B425">
            <v>1</v>
          </cell>
          <cell r="C425" t="str">
            <v>멀티타겟 프리셋으로 공격한다</v>
          </cell>
          <cell r="D425" t="str">
            <v>In progress of translating…(425)</v>
          </cell>
        </row>
        <row r="426">
          <cell r="A426" t="str">
            <v>CharName_Medea</v>
          </cell>
          <cell r="B426">
            <v>1</v>
          </cell>
          <cell r="C426" t="str">
            <v>메디아</v>
          </cell>
          <cell r="D426" t="str">
            <v>Medea</v>
          </cell>
        </row>
        <row r="427">
          <cell r="A427" t="str">
            <v>CharStory_Medea</v>
          </cell>
          <cell r="B427">
            <v>1</v>
          </cell>
          <cell r="C427" t="str">
            <v>메디아의 설명 우다다다</v>
          </cell>
          <cell r="D427" t="str">
            <v>In progress of translating…(427)</v>
          </cell>
        </row>
        <row r="428">
          <cell r="A428" t="str">
            <v>CharDesc_Medea</v>
          </cell>
          <cell r="B428">
            <v>1</v>
          </cell>
          <cell r="C428" t="str">
            <v>메디아의 설명 우다다다</v>
          </cell>
          <cell r="D428" t="str">
            <v>In progress of translating…(428)</v>
          </cell>
        </row>
        <row r="429">
          <cell r="A429" t="str">
            <v>CharName_Lola</v>
          </cell>
          <cell r="B429">
            <v>1</v>
          </cell>
          <cell r="C429" t="str">
            <v>롤라</v>
          </cell>
          <cell r="D429" t="str">
            <v>Lola</v>
          </cell>
        </row>
        <row r="430">
          <cell r="A430" t="str">
            <v>CharStory_Lola</v>
          </cell>
          <cell r="B430">
            <v>1</v>
          </cell>
          <cell r="C430" t="str">
            <v>롤라의 설명 우다다다</v>
          </cell>
          <cell r="D430" t="str">
            <v>In progress of translating…(430)</v>
          </cell>
        </row>
        <row r="431">
          <cell r="A431" t="str">
            <v>CharDesc_Lola</v>
          </cell>
          <cell r="B431">
            <v>1</v>
          </cell>
          <cell r="C431" t="str">
            <v>멀티타겟 프리셋으로 공격한다</v>
          </cell>
          <cell r="D431" t="str">
            <v>In progress of translating…(431)</v>
          </cell>
        </row>
        <row r="432">
          <cell r="A432" t="str">
            <v>CharName_RockElemental</v>
          </cell>
          <cell r="B432">
            <v>1</v>
          </cell>
          <cell r="C432" t="str">
            <v>바위엘리멘탈</v>
          </cell>
          <cell r="D432" t="str">
            <v>RockElemental</v>
          </cell>
        </row>
        <row r="433">
          <cell r="A433" t="str">
            <v>CharStory_RockElemental</v>
          </cell>
          <cell r="B433">
            <v>1</v>
          </cell>
          <cell r="C433" t="str">
            <v>바위엘리멘탈의 설명 우다다다</v>
          </cell>
          <cell r="D433" t="str">
            <v>In progress of translating…(433)</v>
          </cell>
        </row>
        <row r="434">
          <cell r="A434" t="str">
            <v>CharDesc_RockElemental</v>
          </cell>
          <cell r="B434">
            <v>1</v>
          </cell>
          <cell r="C434" t="str">
            <v>멀티타겟 프리셋으로 공격한다</v>
          </cell>
          <cell r="D434" t="str">
            <v>In progress of translating…(434)</v>
          </cell>
        </row>
        <row r="435">
          <cell r="A435" t="str">
            <v>CharName_Soldier</v>
          </cell>
          <cell r="B435">
            <v>1</v>
          </cell>
          <cell r="C435" t="str">
            <v>솔져</v>
          </cell>
          <cell r="D435" t="str">
            <v>Soldier</v>
          </cell>
        </row>
        <row r="436">
          <cell r="A436" t="str">
            <v>CharStory_Soldier</v>
          </cell>
          <cell r="B436">
            <v>1</v>
          </cell>
          <cell r="C436" t="str">
            <v>솔져의 설명 우다다다</v>
          </cell>
          <cell r="D436" t="str">
            <v>In progress of translating…(436)</v>
          </cell>
        </row>
        <row r="437">
          <cell r="A437" t="str">
            <v>CharDesc_Soldier</v>
          </cell>
          <cell r="B437">
            <v>1</v>
          </cell>
          <cell r="C437" t="str">
            <v>멀티타겟 프리셋으로 공격한다</v>
          </cell>
          <cell r="D437" t="str">
            <v>In progress of translating…(437)</v>
          </cell>
        </row>
        <row r="438">
          <cell r="A438" t="str">
            <v>CharName_DualWarrior</v>
          </cell>
          <cell r="B438">
            <v>1</v>
          </cell>
          <cell r="C438" t="str">
            <v>듀얼워리어</v>
          </cell>
          <cell r="D438" t="str">
            <v>DualWarrior</v>
          </cell>
        </row>
        <row r="439">
          <cell r="A439" t="str">
            <v>CharStory_DualWarrior</v>
          </cell>
          <cell r="B439">
            <v>1</v>
          </cell>
          <cell r="C439" t="str">
            <v>듀얼워리어의 설명 우다다다</v>
          </cell>
          <cell r="D439" t="str">
            <v>In progress of translating…(439)</v>
          </cell>
        </row>
        <row r="440">
          <cell r="A440" t="str">
            <v>CharDesc_DualWarrior</v>
          </cell>
          <cell r="B440">
            <v>1</v>
          </cell>
          <cell r="C440" t="str">
            <v>멀티타겟 프리셋으로 공격한다</v>
          </cell>
          <cell r="D440" t="str">
            <v>In progress of translating…(440)</v>
          </cell>
        </row>
        <row r="441">
          <cell r="A441" t="str">
            <v>CharName_GloryArmor</v>
          </cell>
          <cell r="B441">
            <v>1</v>
          </cell>
          <cell r="C441" t="str">
            <v>글로리아머</v>
          </cell>
          <cell r="D441" t="str">
            <v>GloryArmor</v>
          </cell>
        </row>
        <row r="442">
          <cell r="A442" t="str">
            <v>CharStory_GloryArmor</v>
          </cell>
          <cell r="B442">
            <v>1</v>
          </cell>
          <cell r="C442" t="str">
            <v>글로리아머의 설명 우다다다</v>
          </cell>
          <cell r="D442" t="str">
            <v>In progress of translating…(442)</v>
          </cell>
        </row>
        <row r="443">
          <cell r="A443" t="str">
            <v>CharDesc_GloryArmor</v>
          </cell>
          <cell r="B443">
            <v>1</v>
          </cell>
          <cell r="C443" t="str">
            <v>멀티타겟 프리셋으로 공격한다</v>
          </cell>
          <cell r="D443" t="str">
            <v>In progress of translating…(443)</v>
          </cell>
        </row>
        <row r="444">
          <cell r="A444" t="str">
            <v>CharName_RpgKnight</v>
          </cell>
          <cell r="B444">
            <v>1</v>
          </cell>
          <cell r="C444" t="str">
            <v>RPG나이트</v>
          </cell>
          <cell r="D444" t="str">
            <v>RpgKnight</v>
          </cell>
        </row>
        <row r="445">
          <cell r="A445" t="str">
            <v>CharStory_RpgKnight</v>
          </cell>
          <cell r="B445">
            <v>1</v>
          </cell>
          <cell r="C445" t="str">
            <v>RPG나이트의 설명 우다다다</v>
          </cell>
          <cell r="D445" t="str">
            <v>In progress of translating…(445)</v>
          </cell>
        </row>
        <row r="446">
          <cell r="A446" t="str">
            <v>CharDesc_RpgKnight</v>
          </cell>
          <cell r="B446">
            <v>1</v>
          </cell>
          <cell r="C446" t="str">
            <v>멀티타겟 프리셋으로 공격한다</v>
          </cell>
          <cell r="D446" t="str">
            <v>In progress of translating…(446)</v>
          </cell>
        </row>
        <row r="447">
          <cell r="A447" t="str">
            <v>CharName_DemonHuntress</v>
          </cell>
          <cell r="B447">
            <v>1</v>
          </cell>
          <cell r="C447" t="str">
            <v>데몬헌트리스</v>
          </cell>
          <cell r="D447" t="str">
            <v>DemonHuntress</v>
          </cell>
        </row>
        <row r="448">
          <cell r="A448" t="str">
            <v>CharStory_DemonHuntress</v>
          </cell>
          <cell r="B448">
            <v>1</v>
          </cell>
          <cell r="C448" t="str">
            <v>데몬헌트리스의 설명 우다다다</v>
          </cell>
          <cell r="D448" t="str">
            <v>In progress of translating…(448)</v>
          </cell>
        </row>
        <row r="449">
          <cell r="A449" t="str">
            <v>CharDesc_DemonHuntress</v>
          </cell>
          <cell r="B449">
            <v>1</v>
          </cell>
          <cell r="C449" t="str">
            <v>멀티타겟 프리셋으로 공격한다</v>
          </cell>
          <cell r="D449" t="str">
            <v>In progress of translating…(449)</v>
          </cell>
        </row>
        <row r="450">
          <cell r="A450" t="str">
            <v>CharName_MobileFemale</v>
          </cell>
          <cell r="B450">
            <v>1</v>
          </cell>
          <cell r="C450" t="str">
            <v>모바일피메일</v>
          </cell>
          <cell r="D450" t="str">
            <v>MobileFemale</v>
          </cell>
        </row>
        <row r="451">
          <cell r="A451" t="str">
            <v>CharStory_MobileFemale</v>
          </cell>
          <cell r="B451">
            <v>1</v>
          </cell>
          <cell r="C451" t="str">
            <v>모바일피메일의 설명 우다다다</v>
          </cell>
          <cell r="D451" t="str">
            <v>In progress of translating…(451)</v>
          </cell>
        </row>
        <row r="452">
          <cell r="A452" t="str">
            <v>CharDesc_MobileFemale</v>
          </cell>
          <cell r="B452">
            <v>1</v>
          </cell>
          <cell r="C452" t="str">
            <v>멀티타겟 프리셋으로 공격한다</v>
          </cell>
          <cell r="D452" t="str">
            <v>In progress of translating…(452)</v>
          </cell>
        </row>
        <row r="453">
          <cell r="A453" t="str">
            <v>CharName_CyborgCharacter</v>
          </cell>
          <cell r="B453">
            <v>1</v>
          </cell>
          <cell r="C453" t="str">
            <v>사이보그캐릭터</v>
          </cell>
          <cell r="D453" t="str">
            <v>CyborgCharacter</v>
          </cell>
        </row>
        <row r="454">
          <cell r="A454" t="str">
            <v>CharStory_CyborgCharacter</v>
          </cell>
          <cell r="B454">
            <v>1</v>
          </cell>
          <cell r="C454" t="str">
            <v>사이보그캐릭터의 설명 우다다다</v>
          </cell>
          <cell r="D454" t="str">
            <v>In progress of translating…(454)</v>
          </cell>
        </row>
        <row r="455">
          <cell r="A455" t="str">
            <v>CharDesc_CyborgCharacter</v>
          </cell>
          <cell r="B455">
            <v>1</v>
          </cell>
          <cell r="C455" t="str">
            <v>멀티타겟 프리셋으로 공격한다</v>
          </cell>
          <cell r="D455" t="str">
            <v>In progress of translating…(455)</v>
          </cell>
        </row>
        <row r="456">
          <cell r="A456" t="str">
            <v>CharName_SandWarrior</v>
          </cell>
          <cell r="B456">
            <v>1</v>
          </cell>
          <cell r="C456" t="str">
            <v>샌드워리어</v>
          </cell>
          <cell r="D456" t="str">
            <v>SandWarrior</v>
          </cell>
        </row>
        <row r="457">
          <cell r="A457" t="str">
            <v>CharStory_SandWarrior</v>
          </cell>
          <cell r="B457">
            <v>1</v>
          </cell>
          <cell r="C457" t="str">
            <v>샌드워리어의 설명 우다다다</v>
          </cell>
          <cell r="D457" t="str">
            <v>In progress of translating…(457)</v>
          </cell>
        </row>
        <row r="458">
          <cell r="A458" t="str">
            <v>CharDesc_SandWarrior</v>
          </cell>
          <cell r="B458">
            <v>1</v>
          </cell>
          <cell r="C458" t="str">
            <v>멀티타겟 프리셋으로 공격한다</v>
          </cell>
          <cell r="D458" t="str">
            <v>In progress of translating…(458)</v>
          </cell>
        </row>
        <row r="459">
          <cell r="A459" t="str">
            <v>CharName_BladeFanDancer</v>
          </cell>
          <cell r="B459">
            <v>1</v>
          </cell>
          <cell r="C459" t="str">
            <v>블레이드팬댄서</v>
          </cell>
          <cell r="D459" t="str">
            <v>BladeFanDancer</v>
          </cell>
        </row>
        <row r="460">
          <cell r="A460" t="str">
            <v>CharStory_BladeFanDancer</v>
          </cell>
          <cell r="B460">
            <v>1</v>
          </cell>
          <cell r="C460" t="str">
            <v>블레이드팬댄서의 설명 우다다다</v>
          </cell>
          <cell r="D460" t="str">
            <v>In progress of translating…(460)</v>
          </cell>
        </row>
        <row r="461">
          <cell r="A461" t="str">
            <v>CharDesc_BladeFanDancer</v>
          </cell>
          <cell r="B461">
            <v>1</v>
          </cell>
          <cell r="C461" t="str">
            <v>멀티타겟 프리셋으로 공격한다</v>
          </cell>
          <cell r="D461" t="str">
            <v>In progress of translating…(461)</v>
          </cell>
        </row>
        <row r="462">
          <cell r="A462" t="str">
            <v>CharName_Syria</v>
          </cell>
          <cell r="B462">
            <v>1</v>
          </cell>
          <cell r="C462" t="str">
            <v>시리아</v>
          </cell>
          <cell r="D462" t="str">
            <v>Syria</v>
          </cell>
        </row>
        <row r="463">
          <cell r="A463" t="str">
            <v>CharStory_Syria</v>
          </cell>
          <cell r="B463">
            <v>1</v>
          </cell>
          <cell r="C463" t="str">
            <v>시리아의 설명 우다다다</v>
          </cell>
          <cell r="D463" t="str">
            <v>In progress of translating…(463)</v>
          </cell>
        </row>
        <row r="464">
          <cell r="A464" t="str">
            <v>CharDesc_Syria</v>
          </cell>
          <cell r="B464">
            <v>1</v>
          </cell>
          <cell r="C464" t="str">
            <v>멀티타겟 프리셋으로 공격한다</v>
          </cell>
          <cell r="D464" t="str">
            <v>In progress of translating…(464)</v>
          </cell>
        </row>
        <row r="465">
          <cell r="A465" t="str">
            <v>CharName_Linhi</v>
          </cell>
          <cell r="B465">
            <v>1</v>
          </cell>
          <cell r="C465" t="str">
            <v>린하이</v>
          </cell>
          <cell r="D465" t="str">
            <v>Linhi</v>
          </cell>
        </row>
        <row r="466">
          <cell r="A466" t="str">
            <v>CharStory_Linhi</v>
          </cell>
          <cell r="B466">
            <v>1</v>
          </cell>
          <cell r="C466" t="str">
            <v>린하이의 설명 우다다다</v>
          </cell>
          <cell r="D466" t="str">
            <v>In progress of translating…(466)</v>
          </cell>
        </row>
        <row r="467">
          <cell r="A467" t="str">
            <v>CharDesc_Linhi</v>
          </cell>
          <cell r="B467">
            <v>1</v>
          </cell>
          <cell r="C467" t="str">
            <v>멀티타겟 프리셋으로 공격한다</v>
          </cell>
          <cell r="D467" t="str">
            <v>In progress of translating…(467)</v>
          </cell>
        </row>
        <row r="468">
          <cell r="A468" t="str">
            <v>CharName_NecromancerFour</v>
          </cell>
          <cell r="B468">
            <v>1</v>
          </cell>
          <cell r="C468" t="str">
            <v>네크로맨서포</v>
          </cell>
          <cell r="D468" t="str">
            <v>NecromancerFour</v>
          </cell>
        </row>
        <row r="469">
          <cell r="A469" t="str">
            <v>CharStory_NecromancerFour</v>
          </cell>
          <cell r="B469">
            <v>1</v>
          </cell>
          <cell r="C469" t="str">
            <v>네크로맨서포의 설명 우다다다</v>
          </cell>
          <cell r="D469" t="str">
            <v>In progress of translating…(469)</v>
          </cell>
        </row>
        <row r="470">
          <cell r="A470" t="str">
            <v>CharDesc_NecromancerFour</v>
          </cell>
          <cell r="B470">
            <v>1</v>
          </cell>
          <cell r="C470" t="str">
            <v>멀티타겟 프리셋으로 공격한다</v>
          </cell>
          <cell r="D470" t="str">
            <v>In progress of translating…(470)</v>
          </cell>
        </row>
        <row r="471">
          <cell r="A471" t="str">
            <v>CharName_GirlWarrior</v>
          </cell>
          <cell r="B471">
            <v>1</v>
          </cell>
          <cell r="C471" t="str">
            <v>걸워리어</v>
          </cell>
          <cell r="D471" t="str">
            <v>GirlWarrior</v>
          </cell>
        </row>
        <row r="472">
          <cell r="A472" t="str">
            <v>CharStory_GirlWarrior</v>
          </cell>
          <cell r="B472">
            <v>1</v>
          </cell>
          <cell r="C472" t="str">
            <v>걸워리어의 설명 우다다다</v>
          </cell>
          <cell r="D472" t="str">
            <v>In progress of translating…(472)</v>
          </cell>
        </row>
        <row r="473">
          <cell r="A473" t="str">
            <v>CharDesc_GirlWarrior</v>
          </cell>
          <cell r="B473">
            <v>1</v>
          </cell>
          <cell r="C473" t="str">
            <v>멀티타겟 프리셋으로 공격한다</v>
          </cell>
          <cell r="D473" t="str">
            <v>In progress of translating…(473)</v>
          </cell>
        </row>
        <row r="474">
          <cell r="A474" t="str">
            <v>CharName_GirlArcher</v>
          </cell>
          <cell r="B474">
            <v>1</v>
          </cell>
          <cell r="C474" t="str">
            <v>걸아처</v>
          </cell>
          <cell r="D474" t="str">
            <v>GirlArcher</v>
          </cell>
        </row>
        <row r="475">
          <cell r="A475" t="str">
            <v>CharStory_GirlArcher</v>
          </cell>
          <cell r="B475">
            <v>1</v>
          </cell>
          <cell r="C475" t="str">
            <v>걸아처의 설명 우다다다</v>
          </cell>
          <cell r="D475" t="str">
            <v>In progress of translating…(475)</v>
          </cell>
        </row>
        <row r="476">
          <cell r="A476" t="str">
            <v>CharDesc_GirlArcher</v>
          </cell>
          <cell r="B476">
            <v>1</v>
          </cell>
          <cell r="C476" t="str">
            <v>멀티타겟 프리셋으로 공격한다</v>
          </cell>
          <cell r="D476" t="str">
            <v>In progress of translating…(476)</v>
          </cell>
        </row>
        <row r="477">
          <cell r="A477" t="str">
            <v>CharName_EnergyShieldRobot</v>
          </cell>
          <cell r="B477">
            <v>1</v>
          </cell>
          <cell r="C477" t="str">
            <v>에너지실드로봇</v>
          </cell>
          <cell r="D477" t="str">
            <v>EnergyShieldRobot</v>
          </cell>
        </row>
        <row r="478">
          <cell r="A478" t="str">
            <v>CharStory_EnergyShieldRobot</v>
          </cell>
          <cell r="B478">
            <v>1</v>
          </cell>
          <cell r="C478" t="str">
            <v>에너지실드로봇의 설명 우다다다</v>
          </cell>
          <cell r="D478" t="str">
            <v>In progress of translating…(478)</v>
          </cell>
        </row>
        <row r="479">
          <cell r="A479" t="str">
            <v>CharDesc_EnergyShieldRobot</v>
          </cell>
          <cell r="B479">
            <v>1</v>
          </cell>
          <cell r="C479" t="str">
            <v>멀티타겟 프리셋으로 공격한다</v>
          </cell>
          <cell r="D479" t="str">
            <v>In progress of translating…(479)</v>
          </cell>
        </row>
        <row r="480">
          <cell r="A480" t="str">
            <v>CharName_IceMagician</v>
          </cell>
          <cell r="B480">
            <v>1</v>
          </cell>
          <cell r="C480" t="str">
            <v>아이스매지션</v>
          </cell>
          <cell r="D480" t="str">
            <v>IceMagician</v>
          </cell>
        </row>
        <row r="481">
          <cell r="A481" t="str">
            <v>CharStory_IceMagician</v>
          </cell>
          <cell r="B481">
            <v>1</v>
          </cell>
          <cell r="C481" t="str">
            <v>아이스매지션의 설명 우다다다</v>
          </cell>
          <cell r="D481" t="str">
            <v>In progress of translating…(481)</v>
          </cell>
        </row>
        <row r="482">
          <cell r="A482" t="str">
            <v>CharDesc_IceMagician</v>
          </cell>
          <cell r="B482">
            <v>1</v>
          </cell>
          <cell r="C482" t="str">
            <v>멀티타겟 프리셋으로 공격한다</v>
          </cell>
          <cell r="D482" t="str">
            <v>In progress of translating…(482)</v>
          </cell>
        </row>
        <row r="483">
          <cell r="A483" t="str">
            <v>CharName_AngelicWarrior</v>
          </cell>
          <cell r="B483">
            <v>1</v>
          </cell>
          <cell r="C483" t="str">
            <v>앤젤릭워리어</v>
          </cell>
          <cell r="D483" t="str">
            <v>AngelicWarrior</v>
          </cell>
        </row>
        <row r="484">
          <cell r="A484" t="str">
            <v>CharStory_AngelicWarrior</v>
          </cell>
          <cell r="B484">
            <v>1</v>
          </cell>
          <cell r="C484" t="str">
            <v>앤젤릭워리어의 설명 우다다다</v>
          </cell>
          <cell r="D484" t="str">
            <v>In progress of translating…(484)</v>
          </cell>
        </row>
        <row r="485">
          <cell r="A485" t="str">
            <v>CharDesc_AngelicWarrior</v>
          </cell>
          <cell r="B485">
            <v>1</v>
          </cell>
          <cell r="C485" t="str">
            <v>멀티타겟 프리셋으로 공격한다</v>
          </cell>
          <cell r="D485" t="str">
            <v>In progress of translating…(485)</v>
          </cell>
        </row>
        <row r="486">
          <cell r="A486" t="str">
            <v>BossName_SlimeRabbit</v>
          </cell>
          <cell r="B486">
            <v>1</v>
          </cell>
          <cell r="C486" t="str">
            <v>초록 토끼귀 슬라임</v>
          </cell>
          <cell r="D486" t="str">
            <v>Green Rabbit Slimes</v>
          </cell>
        </row>
        <row r="487">
          <cell r="A487" t="str">
            <v>BossName_SlimeRabbit_Red</v>
          </cell>
          <cell r="B487">
            <v>1</v>
          </cell>
          <cell r="C487" t="str">
            <v>붉은 토끼귀 슬라임</v>
          </cell>
          <cell r="D487" t="str">
            <v>Red Rabbit Slimes</v>
          </cell>
        </row>
        <row r="488">
          <cell r="A488" t="str">
            <v>BossName_TerribleStump_Purple</v>
          </cell>
          <cell r="B488">
            <v>1</v>
          </cell>
          <cell r="C488" t="str">
            <v>나무귀신</v>
          </cell>
          <cell r="D488" t="str">
            <v>Terrible Stump</v>
          </cell>
        </row>
        <row r="489">
          <cell r="A489" t="str">
            <v>BossName_PolygonalMetalon_Red</v>
          </cell>
          <cell r="B489">
            <v>1</v>
          </cell>
          <cell r="C489" t="str">
            <v>외뿔 풍뎅이</v>
          </cell>
          <cell r="D489" t="str">
            <v>In progress of translating…(489)</v>
          </cell>
        </row>
        <row r="490">
          <cell r="A490" t="str">
            <v>BossName_SpiritKing</v>
          </cell>
          <cell r="B490">
            <v>1</v>
          </cell>
          <cell r="C490" t="str">
            <v>스피릿 킹</v>
          </cell>
          <cell r="D490" t="str">
            <v>Spirit King</v>
          </cell>
        </row>
        <row r="491">
          <cell r="A491" t="str">
            <v>BossName_CuteUniq</v>
          </cell>
          <cell r="B491">
            <v>1</v>
          </cell>
          <cell r="C491" t="str">
            <v>유니콘</v>
          </cell>
          <cell r="D491" t="str">
            <v>In progress of translating…(491)</v>
          </cell>
        </row>
        <row r="492">
          <cell r="A492" t="str">
            <v>BossName_RobotSphere</v>
          </cell>
          <cell r="B492">
            <v>1</v>
          </cell>
          <cell r="C492" t="str">
            <v>로봇스피어 2체</v>
          </cell>
          <cell r="D492" t="str">
            <v>In progress of translating…(492)</v>
          </cell>
        </row>
        <row r="493">
          <cell r="A493" t="str">
            <v>BossName_CreatureStump_Brown</v>
          </cell>
          <cell r="B493">
            <v>1</v>
          </cell>
          <cell r="C493" t="str">
            <v>크리처스텀프브라운</v>
          </cell>
          <cell r="D493" t="str">
            <v>In progress of translating…(493)</v>
          </cell>
        </row>
        <row r="494">
          <cell r="A494" t="str">
            <v>BossName_RpgDemon_Violet</v>
          </cell>
          <cell r="B494">
            <v>1</v>
          </cell>
          <cell r="C494" t="str">
            <v>알피지데몬</v>
          </cell>
          <cell r="D494" t="str">
            <v>In progress of translating…(494)</v>
          </cell>
        </row>
        <row r="495">
          <cell r="A495" t="str">
            <v>BossName_BigBatCrab</v>
          </cell>
          <cell r="B495">
            <v>1</v>
          </cell>
          <cell r="C495" t="str">
            <v>빅뱃크랩</v>
          </cell>
          <cell r="D495" t="str">
            <v>In progress of translating…(495)</v>
          </cell>
        </row>
        <row r="496">
          <cell r="A496" t="str">
            <v>BossName_DemonBladeLord</v>
          </cell>
          <cell r="B496">
            <v>1</v>
          </cell>
          <cell r="C496" t="str">
            <v>데몬블레이드로드</v>
          </cell>
          <cell r="D496" t="str">
            <v>In progress of translating…(496)</v>
          </cell>
        </row>
        <row r="497">
          <cell r="A497" t="str">
            <v>BossName_FallenAngel</v>
          </cell>
          <cell r="B497">
            <v>1</v>
          </cell>
          <cell r="C497" t="str">
            <v>폴른 앤젤</v>
          </cell>
          <cell r="D497" t="str">
            <v>In progress of translating…(497)</v>
          </cell>
        </row>
        <row r="498">
          <cell r="A498" t="str">
            <v>BossName_LowPolyCyc</v>
          </cell>
          <cell r="B498">
            <v>1</v>
          </cell>
          <cell r="C498" t="str">
            <v>싸이클롭스</v>
          </cell>
          <cell r="D498" t="str">
            <v>In progress of translating…(498)</v>
          </cell>
        </row>
        <row r="499">
          <cell r="A499" t="str">
            <v>BossName_WarAssassin</v>
          </cell>
          <cell r="B499">
            <v>1</v>
          </cell>
          <cell r="C499" t="str">
            <v>워어쌔신 3인방</v>
          </cell>
          <cell r="D499" t="str">
            <v>In progress of translating…(499)</v>
          </cell>
        </row>
        <row r="500">
          <cell r="A500" t="str">
            <v>BossName_EvilLich</v>
          </cell>
          <cell r="B500">
            <v>1</v>
          </cell>
          <cell r="C500" t="str">
            <v>이블 리치왕</v>
          </cell>
          <cell r="D500" t="str">
            <v>In progress of translating…(500)</v>
          </cell>
        </row>
        <row r="501">
          <cell r="A501" t="str">
            <v>BossName_Zippermouth_Green</v>
          </cell>
          <cell r="B501">
            <v>1</v>
          </cell>
          <cell r="C501" t="str">
            <v>지퍼 마우스</v>
          </cell>
          <cell r="D501" t="str">
            <v>In progress of translating…(501)</v>
          </cell>
        </row>
        <row r="502">
          <cell r="A502" t="str">
            <v>BossName_OneEyedWizard_Blue</v>
          </cell>
          <cell r="B502">
            <v>1</v>
          </cell>
          <cell r="C502" t="str">
            <v>외눈 위저드</v>
          </cell>
          <cell r="D502" t="str">
            <v>In progress of translating…(502)</v>
          </cell>
        </row>
        <row r="503">
          <cell r="A503" t="str">
            <v>BossName_HeavyKnight_Yellow</v>
          </cell>
          <cell r="B503">
            <v>1</v>
          </cell>
          <cell r="C503" t="str">
            <v>헤비나이트</v>
          </cell>
          <cell r="D503" t="str">
            <v>In progress of translating…(503)</v>
          </cell>
        </row>
        <row r="504">
          <cell r="A504" t="str">
            <v>BossName_ElfMage</v>
          </cell>
          <cell r="B504">
            <v>1</v>
          </cell>
          <cell r="C504" t="str">
            <v>엘프 메이지</v>
          </cell>
          <cell r="D504" t="str">
            <v>In progress of translating…(504)</v>
          </cell>
        </row>
        <row r="505">
          <cell r="A505" t="str">
            <v>BossName_AngelStatue_Big</v>
          </cell>
          <cell r="B505">
            <v>1</v>
          </cell>
          <cell r="C505" t="str">
            <v>타락한 천사 석상</v>
          </cell>
          <cell r="D505" t="str">
            <v>In progress of translating…(505)</v>
          </cell>
        </row>
        <row r="506">
          <cell r="A506" t="str">
            <v>BossDesc_SlimeRabbit</v>
          </cell>
          <cell r="B506">
            <v>1</v>
          </cell>
          <cell r="C506" t="str">
            <v>친구들을 계속 불러내는 슬라임 무리입니다. 광역 공격을 할 수 있는 {0} 등 캐릭터를 사용하세요!</v>
          </cell>
          <cell r="D506" t="str">
            <v>In progress of translating…(506)</v>
          </cell>
        </row>
        <row r="507">
          <cell r="A507" t="str">
            <v>BossDesc_SlimeRabbit_Red</v>
          </cell>
          <cell r="B507">
            <v>1</v>
          </cell>
          <cell r="C507" t="str">
            <v>좀 더 공격적인 슬라임 무리입니다. 광역 공격을 할 수 있는 {0} 등 캐릭터를 사용하세요!</v>
          </cell>
          <cell r="D507" t="str">
            <v>In progress of translating…(507)</v>
          </cell>
        </row>
        <row r="508">
          <cell r="A508" t="str">
            <v>BossDesc_TerribleStump_Purple</v>
          </cell>
          <cell r="B508">
            <v>1</v>
          </cell>
          <cell r="C508" t="str">
            <v>화가 단단히 난 듯한 나무 귀신입니다. {0} 등 단일 개체에게 강한 캐릭터로 저지하세요!</v>
          </cell>
          <cell r="D508" t="str">
            <v>In progress of translating…(508)</v>
          </cell>
        </row>
        <row r="509">
          <cell r="A509" t="str">
            <v>BossDesc_PolygonalMetalon_Red</v>
          </cell>
          <cell r="B509">
            <v>1</v>
          </cell>
          <cell r="C509" t="str">
            <v>거대한 몸집의 풍뎅이네요. {0} 등 단일 개체에게 강한 캐릭터로 저지하세요!</v>
          </cell>
          <cell r="D509" t="str">
            <v>In progress of translating…(509)</v>
          </cell>
        </row>
        <row r="510">
          <cell r="A510" t="str">
            <v>BossDesc_SpiritKing</v>
          </cell>
          <cell r="B510">
            <v>1</v>
          </cell>
          <cell r="C510" t="str">
            <v>무시무시한 눈빛과 거대한 몸집을 가진 스피릿 킹입니다. {0} 등 큰 개체에게 공격할 수 있는 캐릭터를 써보세요!</v>
          </cell>
          <cell r="D510" t="str">
            <v>In progress of translating…(510)</v>
          </cell>
        </row>
        <row r="511">
          <cell r="A511" t="str">
            <v>BossDesc_CuteUniq</v>
          </cell>
          <cell r="B511">
            <v>1</v>
          </cell>
          <cell r="C511" t="str">
            <v>돌진하여 공격하는 강력한 몬스터예요. {0} 등 근거리에서 강한 캐릭터로 저지하세요!</v>
          </cell>
          <cell r="D511" t="str">
            <v>In progress of translating…(511)</v>
          </cell>
        </row>
        <row r="512">
          <cell r="A512" t="str">
            <v>BossDesc_RobotSphere</v>
          </cell>
          <cell r="B512">
            <v>1</v>
          </cell>
          <cell r="C512" t="str">
            <v>데굴데굴 굴러다니는 로봇이에요. {0} 등 근거리에서 강한 캐릭터를 써보세요!</v>
          </cell>
          <cell r="D512" t="str">
            <v>In progress of translating…(512)</v>
          </cell>
        </row>
        <row r="513">
          <cell r="A513" t="str">
            <v>BossDesc_CreatureStump_Brown</v>
          </cell>
          <cell r="B513">
            <v>1</v>
          </cell>
          <cell r="C513" t="str">
            <v>떼로 몰려오네요. {0} 등 광역 개체에게 강한 캐릭터로 저지하세요!</v>
          </cell>
          <cell r="D513" t="str">
            <v>In progress of translating…(513)</v>
          </cell>
        </row>
        <row r="514">
          <cell r="A514" t="str">
            <v>BossDesc_RpgDemon_Violet</v>
          </cell>
          <cell r="B514">
            <v>1</v>
          </cell>
          <cell r="C514" t="str">
            <v>단일 공격을 할 수 있는 {0} 등 캐릭터를 사용하세요!</v>
          </cell>
          <cell r="D514" t="str">
            <v>In progress of translating…(514)</v>
          </cell>
        </row>
        <row r="515">
          <cell r="A515" t="str">
            <v>BossDesc_BigBatCrab</v>
          </cell>
          <cell r="B515">
            <v>1</v>
          </cell>
          <cell r="C515" t="str">
            <v>단일 공격을 할 수 있는 {0} 등 캐릭터를 사용하세요!</v>
          </cell>
          <cell r="D515" t="str">
            <v>In progress of translating…(515)</v>
          </cell>
        </row>
        <row r="516">
          <cell r="A516" t="str">
            <v>BossDesc_DemonBladeLord</v>
          </cell>
          <cell r="B516">
            <v>1</v>
          </cell>
          <cell r="C516" t="str">
            <v>가만히 있을 때도 등 뒤의 마법 원형체가 공격을 하니 조심하세요! {0} 등 사거리를 유지할 수 있는 캐릭터를 쓰세요!</v>
          </cell>
          <cell r="D516" t="str">
            <v>In progress of translating…(516)</v>
          </cell>
        </row>
        <row r="517">
          <cell r="A517" t="str">
            <v>BossDesc_FallenAngel</v>
          </cell>
          <cell r="B517">
            <v>1</v>
          </cell>
          <cell r="C517" t="str">
            <v>단일 공격을 할 수 있는 {0} 등 캐릭터를 사용하세요!</v>
          </cell>
          <cell r="D517" t="str">
            <v>In progress of translating…(517)</v>
          </cell>
        </row>
        <row r="518">
          <cell r="A518" t="str">
            <v>BossDesc_LowPolyCyc</v>
          </cell>
          <cell r="B518">
            <v>1</v>
          </cell>
          <cell r="C518" t="str">
            <v>단일 공격을 할 수 있는 {0} 등 캐릭터를 사용하세요!</v>
          </cell>
          <cell r="D518" t="str">
            <v>In progress of translating…(518)</v>
          </cell>
        </row>
        <row r="519">
          <cell r="A519" t="str">
            <v>BossDesc_WarAssassin</v>
          </cell>
          <cell r="B519">
            <v>1</v>
          </cell>
          <cell r="C519" t="str">
            <v>등 뒤로 순간이동하여 암살하는 악명 높은 3인방입니다. {0} 등 근거리에서 강한 캐릭터로 저지하세요!</v>
          </cell>
          <cell r="D519" t="str">
            <v>In progress of translating…(519)</v>
          </cell>
        </row>
        <row r="520">
          <cell r="A520" t="str">
            <v>BossDesc_EvilLich</v>
          </cell>
          <cell r="B520">
            <v>1</v>
          </cell>
          <cell r="C520" t="str">
            <v>현혹하여 소환하는 스킬을 사용하는 리치왕입니다. {0} 등 다수 적에게 강한 캐릭터를 써보세요!</v>
          </cell>
          <cell r="D520" t="str">
            <v>In progress of translating…(520)</v>
          </cell>
        </row>
        <row r="521">
          <cell r="A521" t="str">
            <v>BossDesc_Zippermouth_Green</v>
          </cell>
          <cell r="B521">
            <v>1</v>
          </cell>
          <cell r="C521" t="str">
            <v>입에 지퍼가 달린 몬스터예요. 입을 열면 빙그르르 위험한 공격을 하니 조심하세요. {0} 등 근거리에서 강한 캐릭터를 사용하세요!</v>
          </cell>
          <cell r="D521" t="str">
            <v>In progress of translating…(521)</v>
          </cell>
        </row>
        <row r="522">
          <cell r="A522" t="str">
            <v>BossDesc_OneEyedWizard_Blue</v>
          </cell>
          <cell r="B522">
            <v>1</v>
          </cell>
          <cell r="C522" t="str">
            <v>신출귀몰 사라졌다 나타나네요. {0} 등 벽을 너머 공격할 수 있는 캐릭터로 상대하세요!</v>
          </cell>
          <cell r="D522" t="str">
            <v>In progress of translating…(522)</v>
          </cell>
        </row>
        <row r="523">
          <cell r="A523" t="str">
            <v>BossDesc_HeavyKnight_Yellow</v>
          </cell>
          <cell r="B523">
            <v>1</v>
          </cell>
          <cell r="C523" t="str">
            <v>왼손으로 찌르기, 오른손으로 철퇴 끝에서 마법을 발사하네요. 근거리에서 강한 {0} 등 캐릭터를 사용하세요!</v>
          </cell>
          <cell r="D523" t="str">
            <v>In progress of translating…(523)</v>
          </cell>
        </row>
        <row r="524">
          <cell r="A524" t="str">
            <v>BossDesc_ElfMage</v>
          </cell>
          <cell r="B524">
            <v>1</v>
          </cell>
          <cell r="C524" t="str">
            <v>엄청난 마법탄을 발사하는 적이에요 {0} 등 멀리서도 싸울 수 있는 캐릭터로 저지하세요!</v>
          </cell>
          <cell r="D524" t="str">
            <v>In progress of translating…(524)</v>
          </cell>
        </row>
        <row r="525">
          <cell r="A525" t="str">
            <v>BossDesc_AngelStatue_Big</v>
          </cell>
          <cell r="B525">
            <v>1</v>
          </cell>
          <cell r="C525" t="str">
            <v>적이 어마어마한 융단 폭격을 날리네요. {0} 등 벽을 너머 공격할 수 있는 캐릭터를 써보세요!</v>
          </cell>
          <cell r="D525" t="str">
            <v>In progress of translating…(525)</v>
          </cell>
        </row>
        <row r="526">
          <cell r="A526" t="str">
            <v>PenaltyUIName_One</v>
          </cell>
          <cell r="B526">
            <v>1</v>
          </cell>
          <cell r="C526" t="str">
            <v>&lt;color=#FF0000&gt;{0}&lt;/color&gt; 계열 캐릭터의 &lt;color=#FF0000&gt;대미지 피해 {1}배&lt;/color&gt;</v>
          </cell>
          <cell r="D526" t="str">
            <v>In progress of translating…(526)</v>
          </cell>
        </row>
        <row r="527">
          <cell r="A527" t="str">
            <v>PenaltyUIMind_One</v>
          </cell>
          <cell r="B527">
            <v>1</v>
          </cell>
          <cell r="C527" t="str">
            <v>던전의 으스스한 기운으로 &lt;color=#FF0000&gt;{0}&lt;/color&gt; 계열이 &lt;color=#FF0000&gt;더 많은 대미지&lt;/color&gt;를 입게 됩니다</v>
          </cell>
          <cell r="D527" t="str">
            <v>In progress of translating…(527)</v>
          </cell>
        </row>
        <row r="528">
          <cell r="A528" t="str">
            <v>PenaltyUIRepre_OneOfTwo</v>
          </cell>
          <cell r="B528">
            <v>1</v>
          </cell>
          <cell r="C528" t="str">
            <v>&lt;color=#FF0000&gt;{0}&lt;/color&gt; 또는 &lt;color=#FF0000&gt;{1}&lt;/color&gt; 계열 캐릭터의 &lt;color=#FF0000&gt;대미지 피해 {2}배&lt;/color&gt;</v>
          </cell>
          <cell r="D528" t="str">
            <v>In progress of translating…(528)</v>
          </cell>
        </row>
        <row r="529">
          <cell r="A529" t="str">
            <v>PenaltyUIName_Two</v>
          </cell>
          <cell r="B529">
            <v>1</v>
          </cell>
          <cell r="C529" t="str">
            <v>&lt;color=#FF0000&gt;{0}&lt;/color&gt;, &lt;color=#FF0000&gt;{1}&lt;/color&gt; 계열 캐릭터의 &lt;color=#FF0000&gt;대미지 피해 {2}배&lt;/color&gt;</v>
          </cell>
          <cell r="D529" t="str">
            <v>In progress of translating…(529)</v>
          </cell>
        </row>
        <row r="530">
          <cell r="A530" t="str">
            <v>PenaltyUIMind_Two</v>
          </cell>
          <cell r="B530">
            <v>1</v>
          </cell>
          <cell r="C530" t="str">
            <v>던전의 으스스한 기운으로 &lt;color=#FF0000&gt;{0}&lt;/color&gt;, &lt;color=#FF0000&gt;{1}&lt;/color&gt; 계열이 &lt;color=#FF0000&gt;더 많은 대미지&lt;/color&gt;를 입게 됩니다</v>
          </cell>
          <cell r="D530" t="str">
            <v>In progress of translating…(530)</v>
          </cell>
        </row>
        <row r="531">
          <cell r="A531" t="str">
            <v>PenaltyUIRepre_TwoOfFour</v>
          </cell>
          <cell r="B531">
            <v>1</v>
          </cell>
          <cell r="C531" t="str">
            <v>&lt;color=#FF0000&gt;{0}&lt;/color&gt;, &lt;color=#FF0000&gt;{1}&lt;/color&gt;, &lt;color=#FF0000&gt;{2}&lt;/color&gt;, &lt;color=#FF0000&gt;{3}&lt;/color&gt; 계열 중 &lt;color=#FF0000&gt;{4} 계열&lt;/color&gt; 캐릭터의 &lt;color=#FF0000&gt;대미지 피해 {5}배&lt;/color&gt;</v>
          </cell>
          <cell r="D531" t="str">
            <v>In progress of translating…(531)</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1"/>
  <sheetViews>
    <sheetView workbookViewId="0">
      <selection activeCell="E18" sqref="E18"/>
    </sheetView>
    <sheetView tabSelected="1" workbookViewId="1">
      <selection activeCell="B2" sqref="B2"/>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9.875" hidden="1" customWidth="1" outlineLevel="1"/>
    <col min="10" max="14" width="8.625" hidden="1" customWidth="1" outlineLevel="1"/>
    <col min="15" max="15" width="9" collapsed="1"/>
    <col min="16" max="16" width="16" hidden="1" customWidth="1" outlineLevel="1"/>
    <col min="17" max="17" width="9" collapsed="1"/>
    <col min="18" max="18" width="16" hidden="1" customWidth="1" outlineLevel="1"/>
    <col min="19" max="19" width="9" hidden="1" customWidth="1" outlineLevel="1"/>
    <col min="20" max="20" width="9" collapsed="1"/>
  </cols>
  <sheetData>
    <row r="1" spans="1:19" ht="27" customHeight="1" x14ac:dyDescent="0.3">
      <c r="A1" t="s">
        <v>0</v>
      </c>
      <c r="B1" t="s">
        <v>124</v>
      </c>
      <c r="C1" t="s">
        <v>100</v>
      </c>
      <c r="D1" t="s">
        <v>460</v>
      </c>
      <c r="E1" t="s">
        <v>125</v>
      </c>
      <c r="F1" t="s">
        <v>123</v>
      </c>
      <c r="G1" t="s">
        <v>101</v>
      </c>
      <c r="H1" t="s">
        <v>123</v>
      </c>
      <c r="I1" t="s">
        <v>218</v>
      </c>
      <c r="J1" t="s">
        <v>219</v>
      </c>
      <c r="K1" t="s">
        <v>348</v>
      </c>
      <c r="L1" t="s">
        <v>349</v>
      </c>
      <c r="M1" t="s">
        <v>350</v>
      </c>
      <c r="N1" t="s">
        <v>351</v>
      </c>
      <c r="P1" t="s">
        <v>217</v>
      </c>
      <c r="R1" t="s">
        <v>227</v>
      </c>
      <c r="S1">
        <v>5</v>
      </c>
    </row>
    <row r="2" spans="1:19" x14ac:dyDescent="0.3">
      <c r="A2">
        <v>0</v>
      </c>
      <c r="B2">
        <v>30</v>
      </c>
      <c r="C2">
        <v>1</v>
      </c>
      <c r="D2">
        <v>1</v>
      </c>
      <c r="E2" t="s">
        <v>1272</v>
      </c>
      <c r="F2" t="str">
        <f>IF(ISBLANK(E2),"",
IFERROR(VLOOKUP(E2,[1]StringTable!$1:$1048576,MATCH([1]StringTable!$B$1,[1]StringTable!$1:$1,0),0),
IFERROR(VLOOKUP(E2,[1]InApkStringTable!$1:$1048576,MATCH([1]InApkStringTable!$B$1,[1]InApkStringTable!$1:$1,0),0),
"스트링없음")))</f>
        <v>훈련 챕터</v>
      </c>
      <c r="G2" t="s">
        <v>1273</v>
      </c>
      <c r="H2" t="str">
        <f>IF(ISBLANK(G2),"",
IFERROR(VLOOKUP(G2,[1]StringTable!$1:$1048576,MATCH([1]StringTable!$B$1,[1]StringTable!$1:$1,0),0),
IFERROR(VLOOKUP(G2,[1]InApkStringTable!$1:$1048576,MATCH([1]InApkStringTable!$B$1,[1]InApkStringTable!$1:$1,0),0),
"스트링없음")))</f>
        <v>그 일로 인해 온 세상이 혼돈스러워졌다._x000D_
_x000D_
먼저 구조부터 해야 한다. 저 멀리 마물화된 허수아비들 너머에 여자아이가 보이는 거 같다.</v>
      </c>
      <c r="I2">
        <f>$P$17*I3</f>
        <v>107.14285714285714</v>
      </c>
      <c r="J2">
        <f>$P$17*J3</f>
        <v>44.642857142857139</v>
      </c>
      <c r="M2">
        <f>IF(ISBLANK(K2),I2,K2)</f>
        <v>107.14285714285714</v>
      </c>
      <c r="N2">
        <f t="shared" ref="N2" si="0">IF(ISBLANK(L2),J2,L2)</f>
        <v>44.642857142857139</v>
      </c>
      <c r="P2">
        <v>1.2</v>
      </c>
      <c r="R2" t="s">
        <v>226</v>
      </c>
      <c r="S2">
        <v>0</v>
      </c>
    </row>
    <row r="3" spans="1:19" x14ac:dyDescent="0.3">
      <c r="A3">
        <v>1</v>
      </c>
      <c r="B3">
        <v>50</v>
      </c>
      <c r="C3">
        <v>1</v>
      </c>
      <c r="D3">
        <f t="shared" ref="D3:D5" si="1">C3+2</f>
        <v>3</v>
      </c>
      <c r="E3" t="s">
        <v>160</v>
      </c>
      <c r="F3" t="str">
        <f>IF(ISBLANK(E3),"",
IFERROR(VLOOKUP(E3,[1]StringTable!$1:$1048576,MATCH([1]StringTable!$B$1,[1]StringTable!$1:$1,0),0),
IFERROR(VLOOKUP(E3,[1]InApkStringTable!$1:$1048576,MATCH([1]InApkStringTable!$B$1,[1]InApkStringTable!$1:$1,0),0),
"스트링없음")))</f>
        <v>여정의 시작</v>
      </c>
      <c r="G3" t="s">
        <v>102</v>
      </c>
      <c r="H3" t="str">
        <f>IF(ISBLANK(G3),"",
IFERROR(VLOOKUP(G3,[1]StringTable!$1:$1048576,MATCH([1]StringTable!$B$1,[1]StringTable!$1:$1,0),0),
IFERROR(VLOOKUP(G3,[1]InApkStringTable!$1:$1048576,MATCH([1]InApkStringTable!$B$1,[1]InApkStringTable!$1:$1,0),0),
"스트링없음")))</f>
        <v>간파울 아저씨는 구조 신호를 따라 급하게 길을 떠났다. 킵시리즈는 잠시 아저씨가 올 때까지 은신처에 있으려 했으나 몬스터의 침입으로 몰래 빠져나와 아저씨가 간 흔적을 찾아 간다._x000D_
_x000D_
마법은 사용하지 못 하지만 아저씨가 구해다 준 총 한자루에 의존해서 따라가야 한다. 더 위험해지기 전에 아저씨를 만나야 한다.</v>
      </c>
      <c r="I3">
        <f>[2]PowerLevelTable!$C$2*P2</f>
        <v>120</v>
      </c>
      <c r="J3">
        <f>[2]PowerLevelTable!$B$2/P5</f>
        <v>50</v>
      </c>
      <c r="M3">
        <f>IF(ISBLANK(K3),I3,K3)</f>
        <v>120</v>
      </c>
      <c r="N3">
        <f t="shared" ref="N3:N31" si="2">IF(ISBLANK(L3),J3,L3)</f>
        <v>50</v>
      </c>
      <c r="R3" t="s">
        <v>228</v>
      </c>
      <c r="S3">
        <v>1</v>
      </c>
    </row>
    <row r="4" spans="1:19" x14ac:dyDescent="0.3">
      <c r="A4">
        <v>2</v>
      </c>
      <c r="B4">
        <v>50</v>
      </c>
      <c r="C4">
        <v>1</v>
      </c>
      <c r="D4">
        <f t="shared" si="1"/>
        <v>3</v>
      </c>
      <c r="E4" t="s">
        <v>161</v>
      </c>
      <c r="F4" t="str">
        <f>IF(ISBLANK(E4),"",
IFERROR(VLOOKUP(E4,[1]StringTable!$1:$1048576,MATCH([1]StringTable!$B$1,[1]StringTable!$1:$1,0),0),
IFERROR(VLOOKUP(E4,[1]InApkStringTable!$1:$1048576,MATCH([1]InApkStringTable!$B$1,[1]InApkStringTable!$1:$1,0),0),
"스트링없음")))</f>
        <v>또 다른 생존자</v>
      </c>
      <c r="G4" t="s">
        <v>103</v>
      </c>
      <c r="H4" t="str">
        <f>IF(ISBLANK(G4),"",
IFERROR(VLOOKUP(G4,[1]StringTable!$1:$1048576,MATCH([1]StringTable!$B$1,[1]StringTable!$1:$1,0),0),
IFERROR(VLOOKUP(G4,[1]InApkStringTable!$1:$1048576,MATCH([1]InApkStringTable!$B$1,[1]InApkStringTable!$1:$1,0),0),
"스트링없음")))</f>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한다._x000D_
_x000D_
마물들이 너무 날뛰고 있어서 제압하는데 어려움을 겪고 있다. 먼저 무기가 될 만한 것을 찾아야겠다.</v>
      </c>
      <c r="I4">
        <f>M3*$P$20</f>
        <v>180</v>
      </c>
      <c r="J4">
        <f>N3*$P$20</f>
        <v>75</v>
      </c>
      <c r="M4">
        <f t="shared" ref="M4:M31" si="3">IF(ISBLANK(K4),I4,K4)</f>
        <v>180</v>
      </c>
      <c r="N4">
        <f t="shared" si="2"/>
        <v>75</v>
      </c>
      <c r="P4" t="s">
        <v>215</v>
      </c>
      <c r="R4" t="s">
        <v>229</v>
      </c>
      <c r="S4">
        <v>1</v>
      </c>
    </row>
    <row r="5" spans="1:19" x14ac:dyDescent="0.3">
      <c r="A5">
        <v>3</v>
      </c>
      <c r="B5">
        <v>50</v>
      </c>
      <c r="C5">
        <v>2</v>
      </c>
      <c r="D5">
        <f t="shared" si="1"/>
        <v>4</v>
      </c>
      <c r="E5" t="s">
        <v>162</v>
      </c>
      <c r="F5" t="str">
        <f>IF(ISBLANK(E5),"",
IFERROR(VLOOKUP(E5,[1]StringTable!$1:$1048576,MATCH([1]StringTable!$B$1,[1]StringTable!$1:$1,0),0),
IFERROR(VLOOKUP(E5,[1]InApkStringTable!$1:$1048576,MATCH([1]InApkStringTable!$B$1,[1]InApkStringTable!$1:$1,0),0),
"스트링없음")))</f>
        <v>오염된 땅</v>
      </c>
      <c r="G5" t="s">
        <v>104</v>
      </c>
      <c r="H5" t="str">
        <f>IF(ISBLANK(G5),"",
IFERROR(VLOOKUP(G5,[1]StringTable!$1:$1048576,MATCH([1]StringTable!$B$1,[1]StringTable!$1:$1,0),0),
IFERROR(VLOOKUP(G5,[1]InApkStringTable!$1:$1048576,MATCH([1]InApkStringTable!$B$1,[1]InApkStringTable!$1:$1,0),0),
"스트링없음")))</f>
        <v>연구시설에서 간파울 아저씨는 마법, 기계, 자연, 기공의 힘을 가진 사람들이 모였을 때 그 힘을 모아 모두에게 힘을 다시 더 증폭시키는 원리를 배워왔다._x000D_
_x000D_
우선 생존자들을 더욱 찾아야 한다. 생존자 구조 신호를 따라 인간이 살 수 없을 것만 같은 지역으로 들어간다.</v>
      </c>
      <c r="I5">
        <f t="shared" ref="I5:I31" si="4">M4*$P$20</f>
        <v>270</v>
      </c>
      <c r="J5">
        <f t="shared" ref="J5:J31" si="5">N4*$P$20</f>
        <v>112.5</v>
      </c>
      <c r="M5">
        <f t="shared" si="3"/>
        <v>270</v>
      </c>
      <c r="N5">
        <f t="shared" si="2"/>
        <v>112.5</v>
      </c>
      <c r="P5">
        <v>8</v>
      </c>
      <c r="R5" t="s">
        <v>230</v>
      </c>
      <c r="S5">
        <v>0.2</v>
      </c>
    </row>
    <row r="6" spans="1:19" x14ac:dyDescent="0.3">
      <c r="A6">
        <v>4</v>
      </c>
      <c r="B6">
        <v>50</v>
      </c>
      <c r="C6">
        <v>2</v>
      </c>
      <c r="D6">
        <f t="shared" ref="D6:D8" si="6">C6+3</f>
        <v>5</v>
      </c>
      <c r="E6" t="s">
        <v>163</v>
      </c>
      <c r="F6" t="str">
        <f>IF(ISBLANK(E6),"",
IFERROR(VLOOKUP(E6,[1]StringTable!$1:$1048576,MATCH([1]StringTable!$B$1,[1]StringTable!$1:$1,0),0),
IFERROR(VLOOKUP(E6,[1]InApkStringTable!$1:$1048576,MATCH([1]InApkStringTable!$B$1,[1]InApkStringTable!$1:$1,0),0),
"스트링없음")))</f>
        <v>살아있는 돌</v>
      </c>
      <c r="G6" t="s">
        <v>105</v>
      </c>
      <c r="H6" t="str">
        <f>IF(ISBLANK(G6),"",
IFERROR(VLOOKUP(G6,[1]StringTable!$1:$1048576,MATCH([1]StringTable!$B$1,[1]StringTable!$1:$1,0),0),
IFERROR(VLOOKUP(G6,[1]InApkStringTable!$1:$1048576,MATCH([1]InApkStringTable!$B$1,[1]InApkStringTable!$1:$1,0),0),
"스트링없음")))</f>
        <v>몬스터를 계속 소환했던 악마같은 마물을 쓰러뜨리고 검붉은 땅을 벗어나 도착한 곳은 한 때 많은 사람들이 거주했던 큰 도시였다. 도시는 폐허가 되었고 부서진 잔해들이 벽을 이루고 있다._x000D_
_x000D_
인적 없는 거리를 헤매다보면 저주 받은 돌들이 마치 살아 움직이는 것처럼 보인다. 벽을 넘어 공격할 수 있는 힘을 가진 사람이 있으면 좋을 것 같다.</v>
      </c>
      <c r="I6">
        <f t="shared" si="4"/>
        <v>405</v>
      </c>
      <c r="J6">
        <f t="shared" si="5"/>
        <v>168.75</v>
      </c>
      <c r="M6">
        <f t="shared" si="3"/>
        <v>405</v>
      </c>
      <c r="N6">
        <f t="shared" si="2"/>
        <v>168.75</v>
      </c>
      <c r="R6" t="s">
        <v>231</v>
      </c>
      <c r="S6">
        <v>7.4999999999999997E-2</v>
      </c>
    </row>
    <row r="7" spans="1:19" x14ac:dyDescent="0.3">
      <c r="A7">
        <v>5</v>
      </c>
      <c r="B7">
        <v>50</v>
      </c>
      <c r="C7">
        <v>3</v>
      </c>
      <c r="D7">
        <f t="shared" si="6"/>
        <v>6</v>
      </c>
      <c r="E7" t="s">
        <v>164</v>
      </c>
      <c r="F7" t="str">
        <f>IF(ISBLANK(E7),"",
IFERROR(VLOOKUP(E7,[1]StringTable!$1:$1048576,MATCH([1]StringTable!$B$1,[1]StringTable!$1:$1,0),0),
IFERROR(VLOOKUP(E7,[1]InApkStringTable!$1:$1048576,MATCH([1]InApkStringTable!$B$1,[1]InApkStringTable!$1:$1,0),0),
"스트링없음")))</f>
        <v>희망은 다시 절망으로</v>
      </c>
      <c r="G7" t="s">
        <v>106</v>
      </c>
      <c r="H7" t="str">
        <f>IF(ISBLANK(G7),"",
IFERROR(VLOOKUP(G7,[1]StringTable!$1:$1048576,MATCH([1]StringTable!$B$1,[1]StringTable!$1:$1,0),0),
IFERROR(VLOOKUP(G7,[1]InApkStringTable!$1:$1048576,MATCH([1]InApkStringTable!$B$1,[1]InApkStringTable!$1:$1,0),0),
"스트링없음")))</f>
        <v>챕터5 디스크립션 {0} 등을 이용해서 저지하세요.</v>
      </c>
      <c r="I7">
        <f t="shared" si="4"/>
        <v>607.5</v>
      </c>
      <c r="J7">
        <f t="shared" si="5"/>
        <v>253.125</v>
      </c>
      <c r="M7">
        <f t="shared" si="3"/>
        <v>607.5</v>
      </c>
      <c r="N7">
        <f t="shared" si="2"/>
        <v>253.125</v>
      </c>
      <c r="P7" t="s">
        <v>216</v>
      </c>
    </row>
    <row r="8" spans="1:19" x14ac:dyDescent="0.3">
      <c r="A8">
        <v>6</v>
      </c>
      <c r="B8">
        <v>50</v>
      </c>
      <c r="C8">
        <v>3</v>
      </c>
      <c r="D8">
        <f t="shared" si="6"/>
        <v>6</v>
      </c>
      <c r="E8" t="s">
        <v>165</v>
      </c>
      <c r="F8" t="str">
        <f>IF(ISBLANK(E8),"",
IFERROR(VLOOKUP(E8,[1]StringTable!$1:$1048576,MATCH([1]StringTable!$B$1,[1]StringTable!$1:$1,0),0),
IFERROR(VLOOKUP(E8,[1]InApkStringTable!$1:$1048576,MATCH([1]InApkStringTable!$B$1,[1]InApkStringTable!$1:$1,0),0),
"스트링없음")))</f>
        <v>인간금지구역</v>
      </c>
      <c r="G8" t="s">
        <v>107</v>
      </c>
      <c r="H8" t="str">
        <f>IF(ISBLANK(G8),"",
IFERROR(VLOOKUP(G8,[1]StringTable!$1:$1048576,MATCH([1]StringTable!$B$1,[1]StringTable!$1:$1,0),0),
IFERROR(VLOOKUP(G8,[1]InApkStringTable!$1:$1048576,MATCH([1]InApkStringTable!$B$1,[1]InApkStringTable!$1:$1,0),0),
"스트링없음")))</f>
        <v>챕터6 디스크립션 {0} 등을 이용해서 저지하세요.</v>
      </c>
      <c r="I8">
        <f t="shared" si="4"/>
        <v>911.25</v>
      </c>
      <c r="J8">
        <f t="shared" si="5"/>
        <v>379.6875</v>
      </c>
      <c r="M8">
        <f t="shared" si="3"/>
        <v>911.25</v>
      </c>
      <c r="N8">
        <f t="shared" si="2"/>
        <v>379.6875</v>
      </c>
      <c r="P8">
        <f>1/P5</f>
        <v>0.125</v>
      </c>
      <c r="R8" t="s">
        <v>234</v>
      </c>
      <c r="S8">
        <v>0</v>
      </c>
    </row>
    <row r="9" spans="1:19" x14ac:dyDescent="0.3">
      <c r="A9">
        <v>7</v>
      </c>
      <c r="B9">
        <v>6</v>
      </c>
      <c r="C9">
        <v>4</v>
      </c>
      <c r="D9">
        <f t="shared" ref="D9:D10" si="7">C9+4</f>
        <v>8</v>
      </c>
      <c r="E9" t="s">
        <v>166</v>
      </c>
      <c r="F9" t="str">
        <f>IF(ISBLANK(E9),"",
IFERROR(VLOOKUP(E9,[1]StringTable!$1:$1048576,MATCH([1]StringTable!$B$1,[1]StringTable!$1:$1,0),0),
IFERROR(VLOOKUP(E9,[1]InApkStringTable!$1:$1048576,MATCH([1]InApkStringTable!$B$1,[1]InApkStringTable!$1:$1,0),0),
"스트링없음")))</f>
        <v>미지의 영역</v>
      </c>
      <c r="G9" t="s">
        <v>108</v>
      </c>
      <c r="H9" t="str">
        <f>IF(ISBLANK(G9),"",
IFERROR(VLOOKUP(G9,[1]StringTable!$1:$1048576,MATCH([1]StringTable!$B$1,[1]StringTable!$1:$1,0),0),
IFERROR(VLOOKUP(G9,[1]InApkStringTable!$1:$1048576,MATCH([1]InApkStringTable!$B$1,[1]InApkStringTable!$1:$1,0),0),
"스트링없음")))</f>
        <v>6개의 관문을 통과해야 합니다 래빗 무리가 몰려오고 있으니 {0} 등을 이용해서 저지하세요.</v>
      </c>
      <c r="I9">
        <f t="shared" si="4"/>
        <v>1366.875</v>
      </c>
      <c r="J9">
        <f t="shared" si="5"/>
        <v>569.53125</v>
      </c>
      <c r="M9">
        <f t="shared" si="3"/>
        <v>1366.875</v>
      </c>
      <c r="N9">
        <f t="shared" si="2"/>
        <v>569.53125</v>
      </c>
      <c r="R9" t="s">
        <v>235</v>
      </c>
      <c r="S9">
        <v>-1</v>
      </c>
    </row>
    <row r="10" spans="1:19" x14ac:dyDescent="0.3">
      <c r="A10">
        <v>8</v>
      </c>
      <c r="B10">
        <v>50</v>
      </c>
      <c r="C10">
        <v>4</v>
      </c>
      <c r="D10">
        <f t="shared" si="7"/>
        <v>8</v>
      </c>
      <c r="E10" t="s">
        <v>167</v>
      </c>
      <c r="F10" t="str">
        <f>IF(ISBLANK(E10),"",
IFERROR(VLOOKUP(E10,[1]StringTable!$1:$1048576,MATCH([1]StringTable!$B$1,[1]StringTable!$1:$1,0),0),
IFERROR(VLOOKUP(E10,[1]InApkStringTable!$1:$1048576,MATCH([1]InApkStringTable!$B$1,[1]InApkStringTable!$1:$1,0),0),
"스트링없음")))</f>
        <v>드넓은 평야8</v>
      </c>
      <c r="G10" t="s">
        <v>109</v>
      </c>
      <c r="H10" t="str">
        <f>IF(ISBLANK(G10),"",
IFERROR(VLOOKUP(G10,[1]StringTable!$1:$1048576,MATCH([1]StringTable!$B$1,[1]StringTable!$1:$1,0),0),
IFERROR(VLOOKUP(G10,[1]InApkStringTable!$1:$1048576,MATCH([1]InApkStringTable!$B$1,[1]InApkStringTable!$1:$1,0),0),
"스트링없음")))</f>
        <v>챕터8 디스크립션 {0} 등을 이용해서 저지하세요.</v>
      </c>
      <c r="I10">
        <f t="shared" si="4"/>
        <v>2050.3125</v>
      </c>
      <c r="J10">
        <f t="shared" si="5"/>
        <v>854.296875</v>
      </c>
      <c r="M10">
        <f t="shared" si="3"/>
        <v>2050.3125</v>
      </c>
      <c r="N10">
        <f t="shared" si="2"/>
        <v>854.296875</v>
      </c>
      <c r="P10" t="s">
        <v>220</v>
      </c>
      <c r="R10" t="s">
        <v>238</v>
      </c>
      <c r="S10">
        <v>1</v>
      </c>
    </row>
    <row r="11" spans="1:19" x14ac:dyDescent="0.3">
      <c r="A11">
        <v>9</v>
      </c>
      <c r="B11">
        <v>50</v>
      </c>
      <c r="C11">
        <v>4</v>
      </c>
      <c r="D11">
        <f t="shared" ref="D11:D12" si="8">C11+5</f>
        <v>9</v>
      </c>
      <c r="E11" t="s">
        <v>168</v>
      </c>
      <c r="F11" t="str">
        <f>IF(ISBLANK(E11),"",
IFERROR(VLOOKUP(E11,[1]StringTable!$1:$1048576,MATCH([1]StringTable!$B$1,[1]StringTable!$1:$1,0),0),
IFERROR(VLOOKUP(E11,[1]InApkStringTable!$1:$1048576,MATCH([1]InApkStringTable!$B$1,[1]InApkStringTable!$1:$1,0),0),
"스트링없음")))</f>
        <v>드넓은 평야9</v>
      </c>
      <c r="G11" t="s">
        <v>110</v>
      </c>
      <c r="H11" t="str">
        <f>IF(ISBLANK(G11),"",
IFERROR(VLOOKUP(G11,[1]StringTable!$1:$1048576,MATCH([1]StringTable!$B$1,[1]StringTable!$1:$1,0),0),
IFERROR(VLOOKUP(G11,[1]InApkStringTable!$1:$1048576,MATCH([1]InApkStringTable!$B$1,[1]InApkStringTable!$1:$1,0),0),
"스트링없음")))</f>
        <v>챕터9 디스크립션 {0} 등을 이용해서 저지하세요.</v>
      </c>
      <c r="I11">
        <f t="shared" si="4"/>
        <v>3075.46875</v>
      </c>
      <c r="J11">
        <f t="shared" si="5"/>
        <v>1281.4453125</v>
      </c>
      <c r="M11">
        <f t="shared" si="3"/>
        <v>3075.46875</v>
      </c>
      <c r="N11">
        <f t="shared" si="2"/>
        <v>1281.4453125</v>
      </c>
      <c r="P11">
        <v>1</v>
      </c>
      <c r="R11" t="s">
        <v>239</v>
      </c>
      <c r="S11">
        <v>1</v>
      </c>
    </row>
    <row r="12" spans="1:19" x14ac:dyDescent="0.3">
      <c r="A12">
        <v>10</v>
      </c>
      <c r="B12">
        <v>50</v>
      </c>
      <c r="C12">
        <v>5</v>
      </c>
      <c r="D12">
        <f t="shared" si="8"/>
        <v>10</v>
      </c>
      <c r="E12" t="s">
        <v>169</v>
      </c>
      <c r="F12" t="str">
        <f>IF(ISBLANK(E12),"",
IFERROR(VLOOKUP(E12,[1]StringTable!$1:$1048576,MATCH([1]StringTable!$B$1,[1]StringTable!$1:$1,0),0),
IFERROR(VLOOKUP(E12,[1]InApkStringTable!$1:$1048576,MATCH([1]InApkStringTable!$B$1,[1]InApkStringTable!$1:$1,0),0),
"스트링없음")))</f>
        <v>드넓은 평야10</v>
      </c>
      <c r="G12" t="s">
        <v>111</v>
      </c>
      <c r="H12" t="str">
        <f>IF(ISBLANK(G12),"",
IFERROR(VLOOKUP(G12,[1]StringTable!$1:$1048576,MATCH([1]StringTable!$B$1,[1]StringTable!$1:$1,0),0),
IFERROR(VLOOKUP(G12,[1]InApkStringTable!$1:$1048576,MATCH([1]InApkStringTable!$B$1,[1]InApkStringTable!$1:$1,0),0),
"스트링없음")))</f>
        <v>챕터10 디스크립션 {0} 등을 이용해서 저지하세요.</v>
      </c>
      <c r="I12">
        <f t="shared" si="4"/>
        <v>4613.203125</v>
      </c>
      <c r="J12">
        <f t="shared" si="5"/>
        <v>1922.16796875</v>
      </c>
      <c r="M12">
        <f t="shared" si="3"/>
        <v>4613.203125</v>
      </c>
      <c r="N12">
        <f t="shared" si="2"/>
        <v>1922.16796875</v>
      </c>
      <c r="R12" t="s">
        <v>240</v>
      </c>
      <c r="S12">
        <v>0.2</v>
      </c>
    </row>
    <row r="13" spans="1:19" x14ac:dyDescent="0.3">
      <c r="A13">
        <v>11</v>
      </c>
      <c r="B13">
        <v>50</v>
      </c>
      <c r="C13">
        <v>5</v>
      </c>
      <c r="D13">
        <f t="shared" ref="D13:D14" si="9">C13+6</f>
        <v>11</v>
      </c>
      <c r="E13" t="s">
        <v>170</v>
      </c>
      <c r="F13" t="str">
        <f>IF(ISBLANK(E13),"",
IFERROR(VLOOKUP(E13,[1]StringTable!$1:$1048576,MATCH([1]StringTable!$B$1,[1]StringTable!$1:$1,0),0),
IFERROR(VLOOKUP(E13,[1]InApkStringTable!$1:$1048576,MATCH([1]InApkStringTable!$B$1,[1]InApkStringTable!$1:$1,0),0),
"스트링없음")))</f>
        <v>드넓은 평야11</v>
      </c>
      <c r="G13" t="s">
        <v>112</v>
      </c>
      <c r="H13" t="str">
        <f>IF(ISBLANK(G13),"",
IFERROR(VLOOKUP(G13,[1]StringTable!$1:$1048576,MATCH([1]StringTable!$B$1,[1]StringTable!$1:$1,0),0),
IFERROR(VLOOKUP(G13,[1]InApkStringTable!$1:$1048576,MATCH([1]InApkStringTable!$B$1,[1]InApkStringTable!$1:$1,0),0),
"스트링없음")))</f>
        <v>챕터11 디스크립션 {0} 등을 이용해서 저지하세요.</v>
      </c>
      <c r="I13">
        <f t="shared" si="4"/>
        <v>6919.8046875</v>
      </c>
      <c r="J13">
        <f t="shared" si="5"/>
        <v>2883.251953125</v>
      </c>
      <c r="M13">
        <f t="shared" si="3"/>
        <v>6919.8046875</v>
      </c>
      <c r="N13">
        <f t="shared" si="2"/>
        <v>2883.251953125</v>
      </c>
      <c r="P13" t="s">
        <v>221</v>
      </c>
      <c r="R13" t="s">
        <v>241</v>
      </c>
      <c r="S13">
        <v>7.4999999999999997E-2</v>
      </c>
    </row>
    <row r="14" spans="1:19" x14ac:dyDescent="0.3">
      <c r="A14">
        <v>12</v>
      </c>
      <c r="B14">
        <v>50</v>
      </c>
      <c r="C14">
        <v>5</v>
      </c>
      <c r="D14">
        <f t="shared" si="9"/>
        <v>11</v>
      </c>
      <c r="E14" t="s">
        <v>171</v>
      </c>
      <c r="F14" t="str">
        <f>IF(ISBLANK(E14),"",
IFERROR(VLOOKUP(E14,[1]StringTable!$1:$1048576,MATCH([1]StringTable!$B$1,[1]StringTable!$1:$1,0),0),
IFERROR(VLOOKUP(E14,[1]InApkStringTable!$1:$1048576,MATCH([1]InApkStringTable!$B$1,[1]InApkStringTable!$1:$1,0),0),
"스트링없음")))</f>
        <v>드넓은 평야12</v>
      </c>
      <c r="G14" t="s">
        <v>113</v>
      </c>
      <c r="H14" t="str">
        <f>IF(ISBLANK(G14),"",
IFERROR(VLOOKUP(G14,[1]StringTable!$1:$1048576,MATCH([1]StringTable!$B$1,[1]StringTable!$1:$1,0),0),
IFERROR(VLOOKUP(G14,[1]InApkStringTable!$1:$1048576,MATCH([1]InApkStringTable!$B$1,[1]InApkStringTable!$1:$1,0),0),
"스트링없음")))</f>
        <v>챕터12 디스크립션 {0} 등을 이용해서 저지하세요.</v>
      </c>
      <c r="I14">
        <f t="shared" si="4"/>
        <v>10379.70703125</v>
      </c>
      <c r="J14">
        <f t="shared" si="5"/>
        <v>4324.8779296875</v>
      </c>
      <c r="M14">
        <f t="shared" si="3"/>
        <v>10379.70703125</v>
      </c>
      <c r="N14">
        <f t="shared" si="2"/>
        <v>4324.8779296875</v>
      </c>
      <c r="P14">
        <v>1.1499999999999999</v>
      </c>
    </row>
    <row r="15" spans="1:19" x14ac:dyDescent="0.3">
      <c r="A15">
        <v>13</v>
      </c>
      <c r="B15">
        <v>50</v>
      </c>
      <c r="C15">
        <v>5</v>
      </c>
      <c r="D15">
        <f t="shared" ref="D15:D17" si="10">C15+7</f>
        <v>12</v>
      </c>
      <c r="E15" t="s">
        <v>172</v>
      </c>
      <c r="F15" t="str">
        <f>IF(ISBLANK(E15),"",
IFERROR(VLOOKUP(E15,[1]StringTable!$1:$1048576,MATCH([1]StringTable!$B$1,[1]StringTable!$1:$1,0),0),
IFERROR(VLOOKUP(E15,[1]InApkStringTable!$1:$1048576,MATCH([1]InApkStringTable!$B$1,[1]InApkStringTable!$1:$1,0),0),
"스트링없음")))</f>
        <v>드넓은 평야13</v>
      </c>
      <c r="G15" t="s">
        <v>114</v>
      </c>
      <c r="H15" t="str">
        <f>IF(ISBLANK(G15),"",
IFERROR(VLOOKUP(G15,[1]StringTable!$1:$1048576,MATCH([1]StringTable!$B$1,[1]StringTable!$1:$1,0),0),
IFERROR(VLOOKUP(G15,[1]InApkStringTable!$1:$1048576,MATCH([1]InApkStringTable!$B$1,[1]InApkStringTable!$1:$1,0),0),
"스트링없음")))</f>
        <v>챕터13 디스크립션 {0} 등을 이용해서 저지하세요.</v>
      </c>
      <c r="I15">
        <f t="shared" si="4"/>
        <v>15569.560546875</v>
      </c>
      <c r="J15">
        <f t="shared" si="5"/>
        <v>6487.31689453125</v>
      </c>
      <c r="M15">
        <f t="shared" si="3"/>
        <v>15569.560546875</v>
      </c>
      <c r="N15">
        <f t="shared" si="2"/>
        <v>6487.31689453125</v>
      </c>
    </row>
    <row r="16" spans="1:19" x14ac:dyDescent="0.3">
      <c r="A16">
        <v>14</v>
      </c>
      <c r="B16">
        <v>7</v>
      </c>
      <c r="C16">
        <v>6</v>
      </c>
      <c r="D16">
        <f t="shared" si="10"/>
        <v>13</v>
      </c>
      <c r="E16" t="s">
        <v>173</v>
      </c>
      <c r="F16" t="str">
        <f>IF(ISBLANK(E16),"",
IFERROR(VLOOKUP(E16,[1]StringTable!$1:$1048576,MATCH([1]StringTable!$B$1,[1]StringTable!$1:$1,0),0),
IFERROR(VLOOKUP(E16,[1]InApkStringTable!$1:$1048576,MATCH([1]InApkStringTable!$B$1,[1]InApkStringTable!$1:$1,0),0),
"스트링없음")))</f>
        <v>드넓은 평야14</v>
      </c>
      <c r="G16" t="s">
        <v>115</v>
      </c>
      <c r="H16" t="str">
        <f>IF(ISBLANK(G16),"",
IFERROR(VLOOKUP(G16,[1]StringTable!$1:$1048576,MATCH([1]StringTable!$B$1,[1]StringTable!$1:$1,0),0),
IFERROR(VLOOKUP(G16,[1]InApkStringTable!$1:$1048576,MATCH([1]InApkStringTable!$B$1,[1]InApkStringTable!$1:$1,0),0),
"스트링없음")))</f>
        <v>챕터14 디스크립션 {0} 등을 이용해서 저지하세요.</v>
      </c>
      <c r="I16">
        <f t="shared" si="4"/>
        <v>23354.3408203125</v>
      </c>
      <c r="J16">
        <f t="shared" si="5"/>
        <v>9730.975341796875</v>
      </c>
      <c r="M16">
        <f t="shared" si="3"/>
        <v>23354.3408203125</v>
      </c>
      <c r="N16">
        <f t="shared" si="2"/>
        <v>9730.975341796875</v>
      </c>
      <c r="P16" t="s">
        <v>233</v>
      </c>
      <c r="R16" t="s">
        <v>724</v>
      </c>
    </row>
    <row r="17" spans="1:18" x14ac:dyDescent="0.3">
      <c r="A17">
        <v>15</v>
      </c>
      <c r="B17">
        <v>50</v>
      </c>
      <c r="C17">
        <v>6</v>
      </c>
      <c r="D17">
        <f t="shared" si="10"/>
        <v>13</v>
      </c>
      <c r="E17" t="s">
        <v>174</v>
      </c>
      <c r="F17" t="str">
        <f>IF(ISBLANK(E17),"",
IFERROR(VLOOKUP(E17,[1]StringTable!$1:$1048576,MATCH([1]StringTable!$B$1,[1]StringTable!$1:$1,0),0),
IFERROR(VLOOKUP(E17,[1]InApkStringTable!$1:$1048576,MATCH([1]InApkStringTable!$B$1,[1]InApkStringTable!$1:$1,0),0),
"스트링없음")))</f>
        <v>드넓은 평야15</v>
      </c>
      <c r="G17" t="s">
        <v>116</v>
      </c>
      <c r="H17" t="str">
        <f>IF(ISBLANK(G17),"",
IFERROR(VLOOKUP(G17,[1]StringTable!$1:$1048576,MATCH([1]StringTable!$B$1,[1]StringTable!$1:$1,0),0),
IFERROR(VLOOKUP(G17,[1]InApkStringTable!$1:$1048576,MATCH([1]InApkStringTable!$B$1,[1]InApkStringTable!$1:$1,0),0),
"스트링없음")))</f>
        <v>챕터15 디스크립션 {0} 등을 이용해서 저지하세요.</v>
      </c>
      <c r="I17">
        <f t="shared" si="4"/>
        <v>35031.51123046875</v>
      </c>
      <c r="J17">
        <f t="shared" si="5"/>
        <v>14596.463012695313</v>
      </c>
      <c r="M17">
        <f t="shared" si="3"/>
        <v>35031.51123046875</v>
      </c>
      <c r="N17">
        <f t="shared" si="2"/>
        <v>14596.463012695313</v>
      </c>
      <c r="P17">
        <f>1/1.12</f>
        <v>0.89285714285714279</v>
      </c>
      <c r="R17">
        <v>1.3</v>
      </c>
    </row>
    <row r="18" spans="1:18" x14ac:dyDescent="0.3">
      <c r="A18">
        <v>16</v>
      </c>
      <c r="B18">
        <v>50</v>
      </c>
      <c r="C18">
        <v>6</v>
      </c>
      <c r="D18">
        <f t="shared" ref="D18:D19" si="11">C18+8</f>
        <v>14</v>
      </c>
      <c r="E18" t="s">
        <v>175</v>
      </c>
      <c r="F18" t="str">
        <f>IF(ISBLANK(E18),"",
IFERROR(VLOOKUP(E18,[1]StringTable!$1:$1048576,MATCH([1]StringTable!$B$1,[1]StringTable!$1:$1,0),0),
IFERROR(VLOOKUP(E18,[1]InApkStringTable!$1:$1048576,MATCH([1]InApkStringTable!$B$1,[1]InApkStringTable!$1:$1,0),0),
"스트링없음")))</f>
        <v>드넓은 평야16</v>
      </c>
      <c r="G18" t="s">
        <v>117</v>
      </c>
      <c r="H18" t="str">
        <f>IF(ISBLANK(G18),"",
IFERROR(VLOOKUP(G18,[1]StringTable!$1:$1048576,MATCH([1]StringTable!$B$1,[1]StringTable!$1:$1,0),0),
IFERROR(VLOOKUP(G18,[1]InApkStringTable!$1:$1048576,MATCH([1]InApkStringTable!$B$1,[1]InApkStringTable!$1:$1,0),0),
"스트링없음")))</f>
        <v>챕터16 디스크립션 {0} 등을 이용해서 저지하세요.</v>
      </c>
      <c r="I18">
        <f t="shared" si="4"/>
        <v>52547.266845703125</v>
      </c>
      <c r="J18">
        <f t="shared" si="5"/>
        <v>21894.694519042969</v>
      </c>
      <c r="M18">
        <f t="shared" si="3"/>
        <v>52547.266845703125</v>
      </c>
      <c r="N18">
        <f t="shared" si="2"/>
        <v>21894.694519042969</v>
      </c>
    </row>
    <row r="19" spans="1:18" x14ac:dyDescent="0.3">
      <c r="A19">
        <v>17</v>
      </c>
      <c r="B19">
        <v>50</v>
      </c>
      <c r="C19">
        <v>6</v>
      </c>
      <c r="D19">
        <f t="shared" si="11"/>
        <v>14</v>
      </c>
      <c r="E19" t="s">
        <v>176</v>
      </c>
      <c r="F19" t="str">
        <f>IF(ISBLANK(E19),"",
IFERROR(VLOOKUP(E19,[1]StringTable!$1:$1048576,MATCH([1]StringTable!$B$1,[1]StringTable!$1:$1,0),0),
IFERROR(VLOOKUP(E19,[1]InApkStringTable!$1:$1048576,MATCH([1]InApkStringTable!$B$1,[1]InApkStringTable!$1:$1,0),0),
"스트링없음")))</f>
        <v>드넓은 평야17</v>
      </c>
      <c r="G19" t="s">
        <v>118</v>
      </c>
      <c r="H19" t="str">
        <f>IF(ISBLANK(G19),"",
IFERROR(VLOOKUP(G19,[1]StringTable!$1:$1048576,MATCH([1]StringTable!$B$1,[1]StringTable!$1:$1,0),0),
IFERROR(VLOOKUP(G19,[1]InApkStringTable!$1:$1048576,MATCH([1]InApkStringTable!$B$1,[1]InApkStringTable!$1:$1,0),0),
"스트링없음")))</f>
        <v>챕터17 디스크립션 {0} 등을 이용해서 저지하세요.</v>
      </c>
      <c r="I19">
        <f t="shared" si="4"/>
        <v>78820.900268554688</v>
      </c>
      <c r="J19">
        <f t="shared" si="5"/>
        <v>32842.041778564453</v>
      </c>
      <c r="M19">
        <f t="shared" si="3"/>
        <v>78820.900268554688</v>
      </c>
      <c r="N19">
        <f t="shared" si="2"/>
        <v>32842.041778564453</v>
      </c>
      <c r="P19" t="s">
        <v>222</v>
      </c>
      <c r="R19" t="s">
        <v>242</v>
      </c>
    </row>
    <row r="20" spans="1:18" x14ac:dyDescent="0.3">
      <c r="A20">
        <v>18</v>
      </c>
      <c r="B20">
        <v>50</v>
      </c>
      <c r="C20">
        <v>6</v>
      </c>
      <c r="D20">
        <f t="shared" ref="D20:D21" si="12">C20+9</f>
        <v>15</v>
      </c>
      <c r="E20" t="s">
        <v>177</v>
      </c>
      <c r="F20" t="str">
        <f>IF(ISBLANK(E20),"",
IFERROR(VLOOKUP(E20,[1]StringTable!$1:$1048576,MATCH([1]StringTable!$B$1,[1]StringTable!$1:$1,0),0),
IFERROR(VLOOKUP(E20,[1]InApkStringTable!$1:$1048576,MATCH([1]InApkStringTable!$B$1,[1]InApkStringTable!$1:$1,0),0),
"스트링없음")))</f>
        <v>드넓은 평야18</v>
      </c>
      <c r="G20" t="s">
        <v>119</v>
      </c>
      <c r="H20" t="str">
        <f>IF(ISBLANK(G20),"",
IFERROR(VLOOKUP(G20,[1]StringTable!$1:$1048576,MATCH([1]StringTable!$B$1,[1]StringTable!$1:$1,0),0),
IFERROR(VLOOKUP(G20,[1]InApkStringTable!$1:$1048576,MATCH([1]InApkStringTable!$B$1,[1]InApkStringTable!$1:$1,0),0),
"스트링없음")))</f>
        <v>챕터18 디스크립션 {0} 등을 이용해서 저지하세요.</v>
      </c>
      <c r="I20">
        <f t="shared" si="4"/>
        <v>118231.35040283203</v>
      </c>
      <c r="J20">
        <f t="shared" si="5"/>
        <v>49263.06266784668</v>
      </c>
      <c r="M20">
        <f t="shared" si="3"/>
        <v>118231.35040283203</v>
      </c>
      <c r="N20">
        <f t="shared" si="2"/>
        <v>49263.06266784668</v>
      </c>
      <c r="P20">
        <v>1.5</v>
      </c>
      <c r="R20">
        <v>7</v>
      </c>
    </row>
    <row r="21" spans="1:18" x14ac:dyDescent="0.3">
      <c r="A21">
        <v>19</v>
      </c>
      <c r="B21">
        <v>50</v>
      </c>
      <c r="C21">
        <v>7</v>
      </c>
      <c r="D21">
        <f t="shared" si="12"/>
        <v>16</v>
      </c>
      <c r="E21" t="s">
        <v>178</v>
      </c>
      <c r="F21" t="str">
        <f>IF(ISBLANK(E21),"",
IFERROR(VLOOKUP(E21,[1]StringTable!$1:$1048576,MATCH([1]StringTable!$B$1,[1]StringTable!$1:$1,0),0),
IFERROR(VLOOKUP(E21,[1]InApkStringTable!$1:$1048576,MATCH([1]InApkStringTable!$B$1,[1]InApkStringTable!$1:$1,0),0),
"스트링없음")))</f>
        <v>드넓은 평야19</v>
      </c>
      <c r="G21" t="s">
        <v>120</v>
      </c>
      <c r="H21" t="str">
        <f>IF(ISBLANK(G21),"",
IFERROR(VLOOKUP(G21,[1]StringTable!$1:$1048576,MATCH([1]StringTable!$B$1,[1]StringTable!$1:$1,0),0),
IFERROR(VLOOKUP(G21,[1]InApkStringTable!$1:$1048576,MATCH([1]InApkStringTable!$B$1,[1]InApkStringTable!$1:$1,0),0),
"스트링없음")))</f>
        <v>챕터19 디스크립션 {0} 등을 이용해서 저지하세요.</v>
      </c>
      <c r="I21">
        <f t="shared" si="4"/>
        <v>177347.02560424805</v>
      </c>
      <c r="J21">
        <f t="shared" si="5"/>
        <v>73894.59400177002</v>
      </c>
      <c r="M21">
        <f t="shared" si="3"/>
        <v>177347.02560424805</v>
      </c>
      <c r="N21">
        <f t="shared" si="2"/>
        <v>73894.59400177002</v>
      </c>
    </row>
    <row r="22" spans="1:18" x14ac:dyDescent="0.3">
      <c r="A22">
        <v>20</v>
      </c>
      <c r="B22">
        <v>50</v>
      </c>
      <c r="C22">
        <v>7</v>
      </c>
      <c r="D22">
        <f t="shared" ref="D22:D23" si="13">C22+10</f>
        <v>17</v>
      </c>
      <c r="E22" t="s">
        <v>179</v>
      </c>
      <c r="F22" t="str">
        <f>IF(ISBLANK(E22),"",
IFERROR(VLOOKUP(E22,[1]StringTable!$1:$1048576,MATCH([1]StringTable!$B$1,[1]StringTable!$1:$1,0),0),
IFERROR(VLOOKUP(E22,[1]InApkStringTable!$1:$1048576,MATCH([1]InApkStringTable!$B$1,[1]InApkStringTable!$1:$1,0),0),
"스트링없음")))</f>
        <v>드넓은 평야20</v>
      </c>
      <c r="G22" t="s">
        <v>121</v>
      </c>
      <c r="H22" t="str">
        <f>IF(ISBLANK(G22),"",
IFERROR(VLOOKUP(G22,[1]StringTable!$1:$1048576,MATCH([1]StringTable!$B$1,[1]StringTable!$1:$1,0),0),
IFERROR(VLOOKUP(G22,[1]InApkStringTable!$1:$1048576,MATCH([1]InApkStringTable!$B$1,[1]InApkStringTable!$1:$1,0),0),
"스트링없음")))</f>
        <v>챕터20 디스크립션 {0} 등을 이용해서 저지하세요.</v>
      </c>
      <c r="I22">
        <f t="shared" si="4"/>
        <v>266020.53840637207</v>
      </c>
      <c r="J22">
        <f t="shared" si="5"/>
        <v>110841.89100265503</v>
      </c>
      <c r="M22">
        <f t="shared" si="3"/>
        <v>266020.53840637207</v>
      </c>
      <c r="N22">
        <f t="shared" si="2"/>
        <v>110841.89100265503</v>
      </c>
      <c r="P22" t="s">
        <v>223</v>
      </c>
      <c r="R22" t="s">
        <v>236</v>
      </c>
    </row>
    <row r="23" spans="1:18" x14ac:dyDescent="0.3">
      <c r="A23">
        <v>21</v>
      </c>
      <c r="B23">
        <v>8</v>
      </c>
      <c r="C23">
        <v>7</v>
      </c>
      <c r="D23">
        <f t="shared" si="13"/>
        <v>17</v>
      </c>
      <c r="E23" t="s">
        <v>180</v>
      </c>
      <c r="F23" t="str">
        <f>IF(ISBLANK(E23),"",
IFERROR(VLOOKUP(E23,[1]StringTable!$1:$1048576,MATCH([1]StringTable!$B$1,[1]StringTable!$1:$1,0),0),
IFERROR(VLOOKUP(E23,[1]InApkStringTable!$1:$1048576,MATCH([1]InApkStringTable!$B$1,[1]InApkStringTable!$1:$1,0),0),
"스트링없음")))</f>
        <v>드넓은 평야21</v>
      </c>
      <c r="G23" t="s">
        <v>122</v>
      </c>
      <c r="H23" t="str">
        <f>IF(ISBLANK(G23),"",
IFERROR(VLOOKUP(G23,[1]StringTable!$1:$1048576,MATCH([1]StringTable!$B$1,[1]StringTable!$1:$1,0),0),
IFERROR(VLOOKUP(G23,[1]InApkStringTable!$1:$1048576,MATCH([1]InApkStringTable!$B$1,[1]InApkStringTable!$1:$1,0),0),
"스트링없음")))</f>
        <v>챕터21 디스크립션 {0} 등을 이용해서 저지하세요.</v>
      </c>
      <c r="I23">
        <f t="shared" si="4"/>
        <v>399030.80760955811</v>
      </c>
      <c r="J23">
        <f t="shared" si="5"/>
        <v>166262.83650398254</v>
      </c>
      <c r="M23">
        <f t="shared" si="3"/>
        <v>399030.80760955811</v>
      </c>
      <c r="N23">
        <f t="shared" si="2"/>
        <v>166262.83650398254</v>
      </c>
      <c r="P23">
        <v>10</v>
      </c>
      <c r="R23">
        <v>1</v>
      </c>
    </row>
    <row r="24" spans="1:18" x14ac:dyDescent="0.3">
      <c r="A24">
        <v>22</v>
      </c>
      <c r="B24">
        <v>50</v>
      </c>
      <c r="C24">
        <v>7</v>
      </c>
      <c r="D24">
        <f t="shared" ref="D24:D31" si="14">C24+11</f>
        <v>18</v>
      </c>
      <c r="E24" t="s">
        <v>199</v>
      </c>
      <c r="F24" t="str">
        <f>IF(ISBLANK(E24),"",
IFERROR(VLOOKUP(E24,[1]StringTable!$1:$1048576,MATCH([1]StringTable!$B$1,[1]StringTable!$1:$1,0),0),
IFERROR(VLOOKUP(E24,[1]InApkStringTable!$1:$1048576,MATCH([1]InApkStringTable!$B$1,[1]InApkStringTable!$1:$1,0),0),
"스트링없음")))</f>
        <v>드넓은 평야22</v>
      </c>
      <c r="G24" t="s">
        <v>207</v>
      </c>
      <c r="H24" t="str">
        <f>IF(ISBLANK(G24),"",
IFERROR(VLOOKUP(G24,[1]StringTable!$1:$1048576,MATCH([1]StringTable!$B$1,[1]StringTable!$1:$1,0),0),
IFERROR(VLOOKUP(G24,[1]InApkStringTable!$1:$1048576,MATCH([1]InApkStringTable!$B$1,[1]InApkStringTable!$1:$1,0),0),
"스트링없음")))</f>
        <v>챕터22 디스크립션 {0} 등을 이용해서 저지하세요.</v>
      </c>
      <c r="I24">
        <f t="shared" si="4"/>
        <v>598546.21141433716</v>
      </c>
      <c r="J24">
        <f t="shared" si="5"/>
        <v>249394.25475597382</v>
      </c>
      <c r="M24">
        <f t="shared" si="3"/>
        <v>598546.21141433716</v>
      </c>
      <c r="N24">
        <f t="shared" si="2"/>
        <v>249394.25475597382</v>
      </c>
    </row>
    <row r="25" spans="1:18" x14ac:dyDescent="0.3">
      <c r="A25">
        <v>23</v>
      </c>
      <c r="B25">
        <v>50</v>
      </c>
      <c r="C25">
        <v>7</v>
      </c>
      <c r="D25">
        <f t="shared" si="14"/>
        <v>18</v>
      </c>
      <c r="E25" t="s">
        <v>200</v>
      </c>
      <c r="F25" t="str">
        <f>IF(ISBLANK(E25),"",
IFERROR(VLOOKUP(E25,[1]StringTable!$1:$1048576,MATCH([1]StringTable!$B$1,[1]StringTable!$1:$1,0),0),
IFERROR(VLOOKUP(E25,[1]InApkStringTable!$1:$1048576,MATCH([1]InApkStringTable!$B$1,[1]InApkStringTable!$1:$1,0),0),
"스트링없음")))</f>
        <v>드넓은 평야23</v>
      </c>
      <c r="G25" t="s">
        <v>208</v>
      </c>
      <c r="H25" t="str">
        <f>IF(ISBLANK(G25),"",
IFERROR(VLOOKUP(G25,[1]StringTable!$1:$1048576,MATCH([1]StringTable!$B$1,[1]StringTable!$1:$1,0),0),
IFERROR(VLOOKUP(G25,[1]InApkStringTable!$1:$1048576,MATCH([1]InApkStringTable!$B$1,[1]InApkStringTable!$1:$1,0),0),
"스트링없음")))</f>
        <v>챕터23 디스크립션 {0} 등을 이용해서 저지하세요.</v>
      </c>
      <c r="I25">
        <f t="shared" si="4"/>
        <v>897819.31712150574</v>
      </c>
      <c r="J25">
        <f t="shared" si="5"/>
        <v>374091.38213396072</v>
      </c>
      <c r="M25">
        <f t="shared" si="3"/>
        <v>897819.31712150574</v>
      </c>
      <c r="N25">
        <f t="shared" si="2"/>
        <v>374091.38213396072</v>
      </c>
      <c r="P25" t="s">
        <v>232</v>
      </c>
      <c r="R25" t="s">
        <v>237</v>
      </c>
    </row>
    <row r="26" spans="1:18" x14ac:dyDescent="0.3">
      <c r="A26">
        <v>24</v>
      </c>
      <c r="B26">
        <v>50</v>
      </c>
      <c r="C26">
        <v>8</v>
      </c>
      <c r="D26">
        <f t="shared" si="14"/>
        <v>19</v>
      </c>
      <c r="E26" t="s">
        <v>201</v>
      </c>
      <c r="F26" t="str">
        <f>IF(ISBLANK(E26),"",
IFERROR(VLOOKUP(E26,[1]StringTable!$1:$1048576,MATCH([1]StringTable!$B$1,[1]StringTable!$1:$1,0),0),
IFERROR(VLOOKUP(E26,[1]InApkStringTable!$1:$1048576,MATCH([1]InApkStringTable!$B$1,[1]InApkStringTable!$1:$1,0),0),
"스트링없음")))</f>
        <v>드넓은 평야24</v>
      </c>
      <c r="G26" t="s">
        <v>209</v>
      </c>
      <c r="H26" t="str">
        <f>IF(ISBLANK(G26),"",
IFERROR(VLOOKUP(G26,[1]StringTable!$1:$1048576,MATCH([1]StringTable!$B$1,[1]StringTable!$1:$1,0),0),
IFERROR(VLOOKUP(G26,[1]InApkStringTable!$1:$1048576,MATCH([1]InApkStringTable!$B$1,[1]InApkStringTable!$1:$1,0),0),
"스트링없음")))</f>
        <v>챕터24 디스크립션 {0} 등을 이용해서 저지하세요.</v>
      </c>
      <c r="I26">
        <f t="shared" si="4"/>
        <v>1346728.9756822586</v>
      </c>
      <c r="J26">
        <f t="shared" si="5"/>
        <v>561137.07320094109</v>
      </c>
      <c r="M26">
        <f t="shared" si="3"/>
        <v>1346728.9756822586</v>
      </c>
      <c r="N26">
        <f t="shared" si="2"/>
        <v>561137.07320094109</v>
      </c>
      <c r="P26">
        <v>-1</v>
      </c>
      <c r="R26">
        <v>-1</v>
      </c>
    </row>
    <row r="27" spans="1:18" x14ac:dyDescent="0.3">
      <c r="A27">
        <v>25</v>
      </c>
      <c r="B27">
        <v>50</v>
      </c>
      <c r="C27">
        <v>8</v>
      </c>
      <c r="D27">
        <f t="shared" si="14"/>
        <v>19</v>
      </c>
      <c r="E27" t="s">
        <v>202</v>
      </c>
      <c r="F27" t="str">
        <f>IF(ISBLANK(E27),"",
IFERROR(VLOOKUP(E27,[1]StringTable!$1:$1048576,MATCH([1]StringTable!$B$1,[1]StringTable!$1:$1,0),0),
IFERROR(VLOOKUP(E27,[1]InApkStringTable!$1:$1048576,MATCH([1]InApkStringTable!$B$1,[1]InApkStringTable!$1:$1,0),0),
"스트링없음")))</f>
        <v>드넓은 평야25</v>
      </c>
      <c r="G27" t="s">
        <v>210</v>
      </c>
      <c r="H27" t="str">
        <f>IF(ISBLANK(G27),"",
IFERROR(VLOOKUP(G27,[1]StringTable!$1:$1048576,MATCH([1]StringTable!$B$1,[1]StringTable!$1:$1,0),0),
IFERROR(VLOOKUP(G27,[1]InApkStringTable!$1:$1048576,MATCH([1]InApkStringTable!$B$1,[1]InApkStringTable!$1:$1,0),0),
"스트링없음")))</f>
        <v>챕터25 디스크립션 {0} 등을 이용해서 저지하세요.</v>
      </c>
      <c r="I27">
        <f t="shared" si="4"/>
        <v>2020093.4635233879</v>
      </c>
      <c r="J27">
        <f t="shared" si="5"/>
        <v>841705.60980141163</v>
      </c>
      <c r="M27">
        <f t="shared" si="3"/>
        <v>2020093.4635233879</v>
      </c>
      <c r="N27">
        <f t="shared" si="2"/>
        <v>841705.60980141163</v>
      </c>
    </row>
    <row r="28" spans="1:18" x14ac:dyDescent="0.3">
      <c r="A28">
        <v>26</v>
      </c>
      <c r="B28">
        <v>50</v>
      </c>
      <c r="C28">
        <v>8</v>
      </c>
      <c r="D28">
        <f t="shared" si="14"/>
        <v>19</v>
      </c>
      <c r="E28" t="s">
        <v>203</v>
      </c>
      <c r="F28" t="str">
        <f>IF(ISBLANK(E28),"",
IFERROR(VLOOKUP(E28,[1]StringTable!$1:$1048576,MATCH([1]StringTable!$B$1,[1]StringTable!$1:$1,0),0),
IFERROR(VLOOKUP(E28,[1]InApkStringTable!$1:$1048576,MATCH([1]InApkStringTable!$B$1,[1]InApkStringTable!$1:$1,0),0),
"스트링없음")))</f>
        <v>드넓은 평야26</v>
      </c>
      <c r="G28" t="s">
        <v>211</v>
      </c>
      <c r="H28" t="str">
        <f>IF(ISBLANK(G28),"",
IFERROR(VLOOKUP(G28,[1]StringTable!$1:$1048576,MATCH([1]StringTable!$B$1,[1]StringTable!$1:$1,0),0),
IFERROR(VLOOKUP(G28,[1]InApkStringTable!$1:$1048576,MATCH([1]InApkStringTable!$B$1,[1]InApkStringTable!$1:$1,0),0),
"스트링없음")))</f>
        <v>챕터26 디스크립션 {0} 등을 이용해서 저지하세요.</v>
      </c>
      <c r="I28">
        <f t="shared" si="4"/>
        <v>3030140.1952850819</v>
      </c>
      <c r="J28">
        <f t="shared" si="5"/>
        <v>1262558.4147021174</v>
      </c>
      <c r="M28">
        <f t="shared" si="3"/>
        <v>3030140.1952850819</v>
      </c>
      <c r="N28">
        <f t="shared" si="2"/>
        <v>1262558.4147021174</v>
      </c>
    </row>
    <row r="29" spans="1:18" x14ac:dyDescent="0.3">
      <c r="A29">
        <v>27</v>
      </c>
      <c r="B29">
        <v>50</v>
      </c>
      <c r="C29">
        <v>8</v>
      </c>
      <c r="D29">
        <f t="shared" si="14"/>
        <v>19</v>
      </c>
      <c r="E29" t="s">
        <v>204</v>
      </c>
      <c r="F29" t="str">
        <f>IF(ISBLANK(E29),"",
IFERROR(VLOOKUP(E29,[1]StringTable!$1:$1048576,MATCH([1]StringTable!$B$1,[1]StringTable!$1:$1,0),0),
IFERROR(VLOOKUP(E29,[1]InApkStringTable!$1:$1048576,MATCH([1]InApkStringTable!$B$1,[1]InApkStringTable!$1:$1,0),0),
"스트링없음")))</f>
        <v>드넓은 평야27</v>
      </c>
      <c r="G29" t="s">
        <v>212</v>
      </c>
      <c r="H29" t="str">
        <f>IF(ISBLANK(G29),"",
IFERROR(VLOOKUP(G29,[1]StringTable!$1:$1048576,MATCH([1]StringTable!$B$1,[1]StringTable!$1:$1,0),0),
IFERROR(VLOOKUP(G29,[1]InApkStringTable!$1:$1048576,MATCH([1]InApkStringTable!$B$1,[1]InApkStringTable!$1:$1,0),0),
"스트링없음")))</f>
        <v>챕터27 디스크립션 {0} 등을 이용해서 저지하세요.</v>
      </c>
      <c r="I29">
        <f t="shared" si="4"/>
        <v>4545210.2929276228</v>
      </c>
      <c r="J29">
        <f t="shared" si="5"/>
        <v>1893837.6220531762</v>
      </c>
      <c r="M29">
        <f t="shared" si="3"/>
        <v>4545210.2929276228</v>
      </c>
      <c r="N29">
        <f t="shared" si="2"/>
        <v>1893837.6220531762</v>
      </c>
    </row>
    <row r="30" spans="1:18" x14ac:dyDescent="0.3">
      <c r="A30">
        <v>28</v>
      </c>
      <c r="B30">
        <v>9</v>
      </c>
      <c r="C30">
        <v>9</v>
      </c>
      <c r="D30">
        <f t="shared" si="14"/>
        <v>20</v>
      </c>
      <c r="E30" t="s">
        <v>205</v>
      </c>
      <c r="F30" t="str">
        <f>IF(ISBLANK(E30),"",
IFERROR(VLOOKUP(E30,[1]StringTable!$1:$1048576,MATCH([1]StringTable!$B$1,[1]StringTable!$1:$1,0),0),
IFERROR(VLOOKUP(E30,[1]InApkStringTable!$1:$1048576,MATCH([1]InApkStringTable!$B$1,[1]InApkStringTable!$1:$1,0),0),
"스트링없음")))</f>
        <v>드넓은 평야28</v>
      </c>
      <c r="G30" t="s">
        <v>213</v>
      </c>
      <c r="H30" t="str">
        <f>IF(ISBLANK(G30),"",
IFERROR(VLOOKUP(G30,[1]StringTable!$1:$1048576,MATCH([1]StringTable!$B$1,[1]StringTable!$1:$1,0),0),
IFERROR(VLOOKUP(G30,[1]InApkStringTable!$1:$1048576,MATCH([1]InApkStringTable!$B$1,[1]InApkStringTable!$1:$1,0),0),
"스트링없음")))</f>
        <v>챕터28 디스크립션 {0} 등을 이용해서 저지하세요.</v>
      </c>
      <c r="I30">
        <f t="shared" si="4"/>
        <v>6817815.4393914342</v>
      </c>
      <c r="J30">
        <f t="shared" si="5"/>
        <v>2840756.4330797642</v>
      </c>
      <c r="M30">
        <f t="shared" si="3"/>
        <v>6817815.4393914342</v>
      </c>
      <c r="N30">
        <f t="shared" si="2"/>
        <v>2840756.4330797642</v>
      </c>
    </row>
    <row r="31" spans="1:18" x14ac:dyDescent="0.3">
      <c r="A31">
        <v>29</v>
      </c>
      <c r="B31">
        <v>50</v>
      </c>
      <c r="C31">
        <v>9</v>
      </c>
      <c r="D31">
        <f t="shared" si="14"/>
        <v>20</v>
      </c>
      <c r="E31" t="s">
        <v>206</v>
      </c>
      <c r="F31" t="str">
        <f>IF(ISBLANK(E31),"",
IFERROR(VLOOKUP(E31,[1]StringTable!$1:$1048576,MATCH([1]StringTable!$B$1,[1]StringTable!$1:$1,0),0),
IFERROR(VLOOKUP(E31,[1]InApkStringTable!$1:$1048576,MATCH([1]InApkStringTable!$B$1,[1]InApkStringTable!$1:$1,0),0),
"스트링없음")))</f>
        <v>드넓은 평야29</v>
      </c>
      <c r="G31" t="s">
        <v>214</v>
      </c>
      <c r="H31" t="str">
        <f>IF(ISBLANK(G31),"",
IFERROR(VLOOKUP(G31,[1]StringTable!$1:$1048576,MATCH([1]StringTable!$B$1,[1]StringTable!$1:$1,0),0),
IFERROR(VLOOKUP(G31,[1]InApkStringTable!$1:$1048576,MATCH([1]InApkStringTable!$B$1,[1]InApkStringTable!$1:$1,0),0),
"스트링없음")))</f>
        <v>챕터29 디스크립션 {0} 등을 이용해서 저지하세요.</v>
      </c>
      <c r="I31">
        <f t="shared" si="4"/>
        <v>10226723.159087151</v>
      </c>
      <c r="J31">
        <f t="shared" si="5"/>
        <v>4261134.6496196464</v>
      </c>
      <c r="M31">
        <f t="shared" si="3"/>
        <v>10226723.159087151</v>
      </c>
      <c r="N31">
        <f t="shared" si="2"/>
        <v>4261134.6496196464</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sheetPr filterMode="1"/>
  <dimension ref="A1:AL2591"/>
  <sheetViews>
    <sheetView workbookViewId="0">
      <pane xSplit="2" ySplit="1" topLeftCell="V2" activePane="bottomRight" state="frozen"/>
      <selection pane="topRight" activeCell="C1" sqref="C1"/>
      <selection pane="bottomLeft" activeCell="A2" sqref="A2"/>
      <selection pane="bottomRight" activeCell="AL1" sqref="AL1"/>
    </sheetView>
    <sheetView workbookViewId="1">
      <pane xSplit="2" ySplit="1" topLeftCell="E326" activePane="bottomRight" state="frozen"/>
      <selection pane="topRight" activeCell="C1" sqref="C1"/>
      <selection pane="bottomLeft" activeCell="A2" sqref="A2"/>
      <selection pane="bottomRight" activeCell="H347" sqref="H347"/>
    </sheetView>
  </sheetViews>
  <sheetFormatPr defaultRowHeight="16.5" outlineLevelCol="1" x14ac:dyDescent="0.3"/>
  <cols>
    <col min="3" max="4" width="9" customWidth="1" outlineLevel="1"/>
    <col min="5" max="5" width="12.125" customWidth="1"/>
    <col min="6" max="6" width="14.125" customWidth="1"/>
    <col min="7" max="7" width="24.125" customWidth="1"/>
    <col min="8" max="8" width="20" customWidth="1"/>
    <col min="9" max="9" width="23.125" customWidth="1"/>
    <col min="10" max="10" width="17.5" customWidth="1" outlineLevel="1"/>
    <col min="11" max="11" width="15.75" customWidth="1"/>
    <col min="12" max="12" width="9.5" customWidth="1"/>
    <col min="13" max="13" width="20.5" bestFit="1" customWidth="1"/>
    <col min="14" max="14" width="16.375" customWidth="1" outlineLevel="1"/>
    <col min="15" max="15" width="12.375" customWidth="1" outlineLevel="1"/>
    <col min="16" max="16" width="5.75" customWidth="1" outlineLevel="1"/>
    <col min="17" max="17" width="5.875" customWidth="1"/>
    <col min="18" max="18" width="12.375" customWidth="1" outlineLevel="1"/>
    <col min="19" max="19" width="6.75" customWidth="1" outlineLevel="1"/>
    <col min="20" max="20" width="6.25" customWidth="1"/>
    <col min="21" max="21" width="21.375" customWidth="1"/>
    <col min="22" max="22" width="14" customWidth="1" outlineLevel="1"/>
    <col min="23" max="23" width="21.375" customWidth="1"/>
    <col min="24" max="24" width="9" customWidth="1" outlineLevel="1"/>
    <col min="25" max="25" width="19.25" customWidth="1"/>
    <col min="26" max="27" width="9" customWidth="1"/>
    <col min="29" max="29" width="9" customWidth="1" outlineLevel="1"/>
    <col min="31" max="32" width="9" customWidth="1" outlineLevel="1"/>
    <col min="38" max="38" width="9" customWidth="1" outlineLevel="1"/>
  </cols>
  <sheetData>
    <row r="1" spans="1:38" ht="27" customHeight="1" x14ac:dyDescent="0.3">
      <c r="A1" t="s">
        <v>0</v>
      </c>
      <c r="B1" t="s">
        <v>1</v>
      </c>
      <c r="C1" t="s">
        <v>224</v>
      </c>
      <c r="D1" t="s">
        <v>225</v>
      </c>
      <c r="E1" t="s">
        <v>2</v>
      </c>
      <c r="F1" t="s">
        <v>3</v>
      </c>
      <c r="G1" t="s">
        <v>98</v>
      </c>
      <c r="H1" t="s">
        <v>144</v>
      </c>
      <c r="I1" t="s">
        <v>145</v>
      </c>
      <c r="J1" t="s">
        <v>159</v>
      </c>
      <c r="K1" t="s">
        <v>152</v>
      </c>
      <c r="L1" t="s">
        <v>97</v>
      </c>
      <c r="M1" t="s">
        <v>6</v>
      </c>
      <c r="N1" t="s">
        <v>46</v>
      </c>
      <c r="O1" t="s">
        <v>247</v>
      </c>
      <c r="P1" t="s">
        <v>246</v>
      </c>
      <c r="Q1" t="s">
        <v>7</v>
      </c>
      <c r="R1" t="s">
        <v>248</v>
      </c>
      <c r="S1" t="s">
        <v>249</v>
      </c>
      <c r="T1" t="s">
        <v>250</v>
      </c>
      <c r="U1" t="s">
        <v>8</v>
      </c>
      <c r="V1" t="s">
        <v>47</v>
      </c>
      <c r="W1" t="s">
        <v>45</v>
      </c>
      <c r="X1" t="s">
        <v>49</v>
      </c>
      <c r="Y1" t="s">
        <v>94</v>
      </c>
      <c r="Z1" t="s">
        <v>95</v>
      </c>
      <c r="AA1" t="s">
        <v>96</v>
      </c>
      <c r="AB1" t="s">
        <v>60</v>
      </c>
      <c r="AC1" t="s">
        <v>55</v>
      </c>
      <c r="AD1" t="s">
        <v>58</v>
      </c>
      <c r="AE1" t="s">
        <v>55</v>
      </c>
      <c r="AF1" t="s">
        <v>723</v>
      </c>
      <c r="AG1" t="s">
        <v>53</v>
      </c>
      <c r="AH1" t="s">
        <v>61</v>
      </c>
      <c r="AI1" t="s">
        <v>342</v>
      </c>
      <c r="AJ1" t="s">
        <v>1270</v>
      </c>
      <c r="AK1" t="s">
        <v>1271</v>
      </c>
      <c r="AL1" t="s">
        <v>1274</v>
      </c>
    </row>
    <row r="2" spans="1:38" x14ac:dyDescent="0.3">
      <c r="A2">
        <v>0</v>
      </c>
      <c r="B2">
        <v>0</v>
      </c>
      <c r="C2">
        <f>IF(OR($L2=TRUE,$A2=0,MOD($A2,ChapterTable!$R$20)&lt;&gt;0),
MAX(0,INT(($B2+ChapterTable!$P$26+VLOOKUP(SUBSTITUTE(C$1,"성장단계","")&amp;"단계오프셋",ChapterTable!$R:$S,2,0))/ChapterTable!$P$23)),
MAX(0,INT(($B2+ChapterTable!$R$26+VLOOKUP(SUBSTITUTE(C$1,"성장단계","")&amp;"보스단계오프셋",ChapterTable!$R:$S,2,0))/ChapterTable!$R$23)))</f>
        <v>0</v>
      </c>
      <c r="D2">
        <f>IF(OR($L2=TRUE,$A2=0,MOD($A2,ChapterTable!$R$20)&lt;&gt;0),
MAX(0,INT(($B2+ChapterTable!$P$26+VLOOKUP(SUBSTITUTE(D$1,"성장단계","")&amp;"단계오프셋",ChapterTable!$R:$S,2,0))/ChapterTable!$P$23)),
MAX(0,INT(($B2+ChapterTable!$R$26+VLOOKUP(SUBSTITUTE(D$1,"성장단계","")&amp;"보스단계오프셋",ChapterTable!$R:$S,2,0))/ChapterTable!$R$23)))</f>
        <v>0</v>
      </c>
      <c r="E2" s="1">
        <f ca="1">IF(AND($A2=0,$B2=1),
    VLOOKUP(1,ChapterTable!$1:$1048576,MATCH("최종"&amp;SUBSTITUTE(SUBSTITUTE(E$1,"standard",""),"|Float",""),ChapterTable!$1:$1,0),0)*ChapterTable!$P$17,
  IF(AND($A2=0,$B2=0),
    E3,
  IF($B2=0,
    VLOOKUP($A2,ChapterTable!$1:$1048576,MATCH("최종"&amp;SUBSTITUTE(SUBSTITUTE(E$1,"standard",""),"|Float",""),ChapterTable!$1:$1,0),0),
  IF($B2=1,
    IF($L2=FALSE,
      VLOOKUP($A2,ChapterTable!$1:$1048576,MATCH("최종"&amp;SUBSTITUTE(SUBSTITUTE(E$1,"standard",""),"|Float",""),ChapterTable!$1:$1,0),0),
      VLOOKUP($A2-ChapterTable!$P$11,ChapterTable!$1:$1048576,MATCH("최종"&amp;SUBSTITUTE(SUBSTITUTE(E$1,"standard",""),"|Float",""),ChapterTable!$1:$1,0),0)*ChapterTable!$P$14
    ),
  OFFSET(E2,-$B2+IF($L2,1,0),0)*IF($B2&gt;OFFSET($B2,1,0),ChapterTable!$R$17,1)*
    (VLOOKUP(SUBSTITUTE(SUBSTITUTE(E$1,"standard",""),"|Float","")&amp;IF(OR($L2=TRUE,$A2=0,MOD($A2,ChapterTable!$R$20)&lt;&gt;0),"","보스")&amp;"인게임누적곱배수",ChapterTable!$R:$S,2,0)^C2
    +VLOOKUP(SUBSTITUTE(SUBSTITUTE(E$1,"standard",""),"|Float","")&amp;IF(OR($L2=TRUE,$A2=0,MOD($A2,ChapterTable!$R$20)&lt;&gt;0),"","보스")&amp;"인게임누적합배수",ChapterTable!$R:$S,2,0)*C2)
  )
  )
  )
)</f>
        <v>107.14285714285714</v>
      </c>
      <c r="F2" s="1">
        <f ca="1">IF(AND($A2=0,$B2=1),
    VLOOKUP(1,ChapterTable!$1:$1048576,MATCH("최종"&amp;SUBSTITUTE(SUBSTITUTE(F$1,"standard",""),"|Float",""),ChapterTable!$1:$1,0),0)*ChapterTable!$P$17,
  IF(AND($A2=0,$B2=0),
    F3,
  IF($B2=0,
    VLOOKUP($A2,ChapterTable!$1:$1048576,MATCH("최종"&amp;SUBSTITUTE(SUBSTITUTE(F$1,"standard",""),"|Float",""),ChapterTable!$1:$1,0),0),
  IF($B2=1,
    IF($L2=FALSE,
      VLOOKUP($A2,ChapterTable!$1:$1048576,MATCH("최종"&amp;SUBSTITUTE(SUBSTITUTE(F$1,"standard",""),"|Float",""),ChapterTable!$1:$1,0),0),
      VLOOKUP($A2-ChapterTable!$P$11,ChapterTable!$1:$1048576,MATCH("최종"&amp;SUBSTITUTE(SUBSTITUTE(F$1,"standard",""),"|Float",""),ChapterTable!$1:$1,0),0)*ChapterTable!$P$14
    ),
  OFFSET(F2,-$B2+IF($L2,1,0),0)*
    (VLOOKUP(SUBSTITUTE(SUBSTITUTE(F$1,"standard",""),"|Float","")&amp;IF(OR($L2=TRUE,$A2=0,MOD($A2,ChapterTable!$R$20)&lt;&gt;0),"","보스")&amp;"인게임누적곱배수",ChapterTable!$R:$S,2,0)^D2
    +VLOOKUP(SUBSTITUTE(SUBSTITUTE(F$1,"standard",""),"|Float","")&amp;IF(OR($L2=TRUE,$A2=0,MOD($A2,ChapterTable!$R$20)&lt;&gt;0),"","보스")&amp;"인게임누적합배수",ChapterTable!$R:$S,2,0)*D2)
  )
  )
  )
)</f>
        <v>44.642857142857139</v>
      </c>
      <c r="G2" t="s">
        <v>719</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c r="AJ2">
        <f>IF(B2=0,0,
IF(MOD(B2,10)=0,1,
IF(INT((B2-1)/10)+1=1,1,
IF(INT((B2-1)/10)+1=2,0.546666666,
IF(INT((B2-1)/10)+1=3,0.395555555,
IF(INT((B2-1)/10)+1=4,0.32,
IF(INT((B2-1)/10)+1=5,0.27466666,
"이상")))))))</f>
        <v>0</v>
      </c>
      <c r="AK2">
        <f>IF(B2=0,0,
IF(B2=20,2,
IF(B2=30,3,
IF(B2=40,4,
1))))</f>
        <v>0</v>
      </c>
      <c r="AL2">
        <v>0</v>
      </c>
    </row>
    <row r="3" spans="1:38" x14ac:dyDescent="0.3">
      <c r="A3">
        <v>0</v>
      </c>
      <c r="B3">
        <v>1</v>
      </c>
      <c r="C3">
        <f>IF(OR($L3=TRUE,$A3=0,MOD($A3,ChapterTable!$R$20)&lt;&gt;0),
MAX(0,INT(($B3+ChapterTable!$P$26+VLOOKUP(SUBSTITUTE(C$1,"성장단계","")&amp;"단계오프셋",ChapterTable!$R:$S,2,0))/ChapterTable!$P$23)),
MAX(0,INT(($B3+ChapterTable!$R$26+VLOOKUP(SUBSTITUTE(C$1,"성장단계","")&amp;"보스단계오프셋",ChapterTable!$R:$S,2,0))/ChapterTable!$R$23)))</f>
        <v>0</v>
      </c>
      <c r="D3">
        <f>IF(OR($L3=TRUE,$A3=0,MOD($A3,ChapterTable!$R$20)&lt;&gt;0),
MAX(0,INT(($B3+ChapterTable!$P$26+VLOOKUP(SUBSTITUTE(D$1,"성장단계","")&amp;"단계오프셋",ChapterTable!$R:$S,2,0))/ChapterTable!$P$23)),
MAX(0,INT(($B3+ChapterTable!$R$26+VLOOKUP(SUBSTITUTE(D$1,"성장단계","")&amp;"보스단계오프셋",ChapterTable!$R:$S,2,0))/ChapterTable!$R$23)))</f>
        <v>0</v>
      </c>
      <c r="E3" s="1">
        <f ca="1">IF(AND($A3=0,$B3=1),
    VLOOKUP(1,ChapterTable!$1:$1048576,MATCH("최종"&amp;SUBSTITUTE(SUBSTITUTE(E$1,"standard",""),"|Float",""),ChapterTable!$1:$1,0),0)*ChapterTable!$P$17,
  IF(AND($A3=0,$B3=0),
    E4,
  IF($B3=0,
    VLOOKUP($A3,ChapterTable!$1:$1048576,MATCH("최종"&amp;SUBSTITUTE(SUBSTITUTE(E$1,"standard",""),"|Float",""),ChapterTable!$1:$1,0),0),
  IF($B3=1,
    IF($L3=FALSE,
      VLOOKUP($A3,ChapterTable!$1:$1048576,MATCH("최종"&amp;SUBSTITUTE(SUBSTITUTE(E$1,"standard",""),"|Float",""),ChapterTable!$1:$1,0),0),
      VLOOKUP($A3-ChapterTable!$P$11,ChapterTable!$1:$1048576,MATCH("최종"&amp;SUBSTITUTE(SUBSTITUTE(E$1,"standard",""),"|Float",""),ChapterTable!$1:$1,0),0)*ChapterTable!$P$14
    ),
  OFFSET(E3,-$B3+IF($L3,1,0),0)*IF($B3&gt;OFFSET($B3,1,0),ChapterTable!$R$17,1)*
    (VLOOKUP(SUBSTITUTE(SUBSTITUTE(E$1,"standard",""),"|Float","")&amp;IF(OR($L3=TRUE,$A3=0,MOD($A3,ChapterTable!$R$20)&lt;&gt;0),"","보스")&amp;"인게임누적곱배수",ChapterTable!$R:$S,2,0)^C3
    +VLOOKUP(SUBSTITUTE(SUBSTITUTE(E$1,"standard",""),"|Float","")&amp;IF(OR($L3=TRUE,$A3=0,MOD($A3,ChapterTable!$R$20)&lt;&gt;0),"","보스")&amp;"인게임누적합배수",ChapterTable!$R:$S,2,0)*C3)
  )
  )
  )
)</f>
        <v>107.14285714285714</v>
      </c>
      <c r="F3" s="1">
        <f ca="1">IF(AND($A3=0,$B3=1),
    VLOOKUP(1,ChapterTable!$1:$1048576,MATCH("최종"&amp;SUBSTITUTE(SUBSTITUTE(F$1,"standard",""),"|Float",""),ChapterTable!$1:$1,0),0)*ChapterTable!$P$17,
  IF(AND($A3=0,$B3=0),
    F4,
  IF($B3=0,
    VLOOKUP($A3,ChapterTable!$1:$1048576,MATCH("최종"&amp;SUBSTITUTE(SUBSTITUTE(F$1,"standard",""),"|Float",""),ChapterTable!$1:$1,0),0),
  IF($B3=1,
    IF($L3=FALSE,
      VLOOKUP($A3,ChapterTable!$1:$1048576,MATCH("최종"&amp;SUBSTITUTE(SUBSTITUTE(F$1,"standard",""),"|Float",""),ChapterTable!$1:$1,0),0),
      VLOOKUP($A3-ChapterTable!$P$11,ChapterTable!$1:$1048576,MATCH("최종"&amp;SUBSTITUTE(SUBSTITUTE(F$1,"standard",""),"|Float",""),ChapterTable!$1:$1,0),0)*ChapterTable!$P$14
    ),
  OFFSET(F3,-$B3+IF($L3,1,0),0)*
    (VLOOKUP(SUBSTITUTE(SUBSTITUTE(F$1,"standard",""),"|Float","")&amp;IF(OR($L3=TRUE,$A3=0,MOD($A3,ChapterTable!$R$20)&lt;&gt;0),"","보스")&amp;"인게임누적곱배수",ChapterTable!$R:$S,2,0)^D3
    +VLOOKUP(SUBSTITUTE(SUBSTITUTE(F$1,"standard",""),"|Float","")&amp;IF(OR($L3=TRUE,$A3=0,MOD($A3,ChapterTable!$R$20)&lt;&gt;0),"","보스")&amp;"인게임누적합배수",ChapterTable!$R:$S,2,0)*D3)
  )
  )
  )
)</f>
        <v>44.642857142857139</v>
      </c>
      <c r="G3" t="s">
        <v>719</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1000</v>
      </c>
      <c r="AC3" t="str">
        <f>IF(ISBLANK(AB3),"",IF(ISERROR(VLOOKUP(AB3,[3]DropTable!$A:$A,1,0)),"드랍없음",""))</f>
        <v/>
      </c>
      <c r="AE3" t="str">
        <f>IF(ISBLANK(AD3),"",IF(ISERROR(VLOOKUP(AD3,[3]DropTable!$A:$A,1,0)),"드랍없음",""))</f>
        <v/>
      </c>
      <c r="AH3">
        <v>1.5</v>
      </c>
      <c r="AI3">
        <f>IF(B3=0,0,1/(INT((B3-1)/10)+1))</f>
        <v>1</v>
      </c>
      <c r="AJ3">
        <f t="shared" ref="AJ3:AJ66" si="5">IF(B3=0,0,
IF(MOD(B3,10)=0,1,
IF(INT((B3-1)/10)+1=1,1,
IF(INT((B3-1)/10)+1=2,0.546666666,
IF(INT((B3-1)/10)+1=3,0.395555555,
IF(INT((B3-1)/10)+1=4,0.32,
IF(INT((B3-1)/10)+1=5,0.27466666,
"이상")))))))</f>
        <v>1</v>
      </c>
      <c r="AK3">
        <f t="shared" ref="AK3:AK66" si="6">IF(B3=0,0,
IF(B3=20,2,
IF(B3=30,3,
IF(B3=40,4,
1))))</f>
        <v>1</v>
      </c>
      <c r="AL3">
        <v>0</v>
      </c>
    </row>
    <row r="4" spans="1:38" x14ac:dyDescent="0.3">
      <c r="A4">
        <v>0</v>
      </c>
      <c r="B4">
        <v>2</v>
      </c>
      <c r="C4">
        <f>IF(OR($L4=TRUE,$A4=0,MOD($A4,ChapterTable!$R$20)&lt;&gt;0),
MAX(0,INT(($B4+ChapterTable!$P$26+VLOOKUP(SUBSTITUTE(C$1,"성장단계","")&amp;"단계오프셋",ChapterTable!$R:$S,2,0))/ChapterTable!$P$23)),
MAX(0,INT(($B4+ChapterTable!$R$26+VLOOKUP(SUBSTITUTE(C$1,"성장단계","")&amp;"보스단계오프셋",ChapterTable!$R:$S,2,0))/ChapterTable!$R$23)))</f>
        <v>0</v>
      </c>
      <c r="D4">
        <f>IF(OR($L4=TRUE,$A4=0,MOD($A4,ChapterTable!$R$20)&lt;&gt;0),
MAX(0,INT(($B4+ChapterTable!$P$26+VLOOKUP(SUBSTITUTE(D$1,"성장단계","")&amp;"단계오프셋",ChapterTable!$R:$S,2,0))/ChapterTable!$P$23)),
MAX(0,INT(($B4+ChapterTable!$R$26+VLOOKUP(SUBSTITUTE(D$1,"성장단계","")&amp;"보스단계오프셋",ChapterTable!$R:$S,2,0))/ChapterTable!$R$23)))</f>
        <v>0</v>
      </c>
      <c r="E4" s="1">
        <f ca="1">IF(AND($A4=0,$B4=1),
    VLOOKUP(1,ChapterTable!$1:$1048576,MATCH("최종"&amp;SUBSTITUTE(SUBSTITUTE(E$1,"standard",""),"|Float",""),ChapterTable!$1:$1,0),0)*ChapterTable!$P$17,
  IF(AND($A4=0,$B4=0),
    E5,
  IF($B4=0,
    VLOOKUP($A4,ChapterTable!$1:$1048576,MATCH("최종"&amp;SUBSTITUTE(SUBSTITUTE(E$1,"standard",""),"|Float",""),ChapterTable!$1:$1,0),0),
  IF($B4=1,
    IF($L4=FALSE,
      VLOOKUP($A4,ChapterTable!$1:$1048576,MATCH("최종"&amp;SUBSTITUTE(SUBSTITUTE(E$1,"standard",""),"|Float",""),ChapterTable!$1:$1,0),0),
      VLOOKUP($A4-ChapterTable!$P$11,ChapterTable!$1:$1048576,MATCH("최종"&amp;SUBSTITUTE(SUBSTITUTE(E$1,"standard",""),"|Float",""),ChapterTable!$1:$1,0),0)*ChapterTable!$P$14
    ),
  OFFSET(E4,-$B4+IF($L4,1,0),0)*IF($B4&gt;OFFSET($B4,1,0),ChapterTable!$R$17,1)*
    (VLOOKUP(SUBSTITUTE(SUBSTITUTE(E$1,"standard",""),"|Float","")&amp;IF(OR($L4=TRUE,$A4=0,MOD($A4,ChapterTable!$R$20)&lt;&gt;0),"","보스")&amp;"인게임누적곱배수",ChapterTable!$R:$S,2,0)^C4
    +VLOOKUP(SUBSTITUTE(SUBSTITUTE(E$1,"standard",""),"|Float","")&amp;IF(OR($L4=TRUE,$A4=0,MOD($A4,ChapterTable!$R$20)&lt;&gt;0),"","보스")&amp;"인게임누적합배수",ChapterTable!$R:$S,2,0)*C4)
  )
  )
  )
)</f>
        <v>107.14285714285714</v>
      </c>
      <c r="F4" s="1">
        <f ca="1">IF(AND($A4=0,$B4=1),
    VLOOKUP(1,ChapterTable!$1:$1048576,MATCH("최종"&amp;SUBSTITUTE(SUBSTITUTE(F$1,"standard",""),"|Float",""),ChapterTable!$1:$1,0),0)*ChapterTable!$P$17,
  IF(AND($A4=0,$B4=0),
    F5,
  IF($B4=0,
    VLOOKUP($A4,ChapterTable!$1:$1048576,MATCH("최종"&amp;SUBSTITUTE(SUBSTITUTE(F$1,"standard",""),"|Float",""),ChapterTable!$1:$1,0),0),
  IF($B4=1,
    IF($L4=FALSE,
      VLOOKUP($A4,ChapterTable!$1:$1048576,MATCH("최종"&amp;SUBSTITUTE(SUBSTITUTE(F$1,"standard",""),"|Float",""),ChapterTable!$1:$1,0),0),
      VLOOKUP($A4-ChapterTable!$P$11,ChapterTable!$1:$1048576,MATCH("최종"&amp;SUBSTITUTE(SUBSTITUTE(F$1,"standard",""),"|Float",""),ChapterTable!$1:$1,0),0)*ChapterTable!$P$14
    ),
  OFFSET(F4,-$B4+IF($L4,1,0),0)*
    (VLOOKUP(SUBSTITUTE(SUBSTITUTE(F$1,"standard",""),"|Float","")&amp;IF(OR($L4=TRUE,$A4=0,MOD($A4,ChapterTable!$R$20)&lt;&gt;0),"","보스")&amp;"인게임누적곱배수",ChapterTable!$R:$S,2,0)^D4
    +VLOOKUP(SUBSTITUTE(SUBSTITUTE(F$1,"standard",""),"|Float","")&amp;IF(OR($L4=TRUE,$A4=0,MOD($A4,ChapterTable!$R$20)&lt;&gt;0),"","보스")&amp;"인게임누적합배수",ChapterTable!$R:$S,2,0)*D4)
  )
  )
  )
)</f>
        <v>44.642857142857139</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1000</v>
      </c>
      <c r="AC4" t="str">
        <f>IF(ISBLANK(AB4),"",IF(ISERROR(VLOOKUP(AB4,[3]DropTable!$A:$A,1,0)),"드랍없음",""))</f>
        <v/>
      </c>
      <c r="AE4" t="str">
        <f>IF(ISBLANK(AD4),"",IF(ISERROR(VLOOKUP(AD4,[3]DropTable!$A:$A,1,0)),"드랍없음",""))</f>
        <v/>
      </c>
      <c r="AH4">
        <v>1.5</v>
      </c>
      <c r="AI4">
        <f t="shared" ref="AI4:AI67" si="7">IF(B4=0,0,1/(INT((B4-1)/10)+1))</f>
        <v>1</v>
      </c>
      <c r="AJ4">
        <f t="shared" si="5"/>
        <v>1</v>
      </c>
      <c r="AK4">
        <f t="shared" si="6"/>
        <v>1</v>
      </c>
      <c r="AL4">
        <v>0</v>
      </c>
    </row>
    <row r="5" spans="1:38" x14ac:dyDescent="0.3">
      <c r="A5">
        <v>0</v>
      </c>
      <c r="B5">
        <v>3</v>
      </c>
      <c r="C5">
        <f>IF(OR($L5=TRUE,$A5=0,MOD($A5,ChapterTable!$R$20)&lt;&gt;0),
MAX(0,INT(($B5+ChapterTable!$P$26+VLOOKUP(SUBSTITUTE(C$1,"성장단계","")&amp;"단계오프셋",ChapterTable!$R:$S,2,0))/ChapterTable!$P$23)),
MAX(0,INT(($B5+ChapterTable!$R$26+VLOOKUP(SUBSTITUTE(C$1,"성장단계","")&amp;"보스단계오프셋",ChapterTable!$R:$S,2,0))/ChapterTable!$R$23)))</f>
        <v>0</v>
      </c>
      <c r="D5">
        <f>IF(OR($L5=TRUE,$A5=0,MOD($A5,ChapterTable!$R$20)&lt;&gt;0),
MAX(0,INT(($B5+ChapterTable!$P$26+VLOOKUP(SUBSTITUTE(D$1,"성장단계","")&amp;"단계오프셋",ChapterTable!$R:$S,2,0))/ChapterTable!$P$23)),
MAX(0,INT(($B5+ChapterTable!$R$26+VLOOKUP(SUBSTITUTE(D$1,"성장단계","")&amp;"보스단계오프셋",ChapterTable!$R:$S,2,0))/ChapterTable!$R$23)))</f>
        <v>0</v>
      </c>
      <c r="E5" s="1">
        <f ca="1">IF(AND($A5=0,$B5=1),
    VLOOKUP(1,ChapterTable!$1:$1048576,MATCH("최종"&amp;SUBSTITUTE(SUBSTITUTE(E$1,"standard",""),"|Float",""),ChapterTable!$1:$1,0),0)*ChapterTable!$P$17,
  IF(AND($A5=0,$B5=0),
    E6,
  IF($B5=0,
    VLOOKUP($A5,ChapterTable!$1:$1048576,MATCH("최종"&amp;SUBSTITUTE(SUBSTITUTE(E$1,"standard",""),"|Float",""),ChapterTable!$1:$1,0),0),
  IF($B5=1,
    IF($L5=FALSE,
      VLOOKUP($A5,ChapterTable!$1:$1048576,MATCH("최종"&amp;SUBSTITUTE(SUBSTITUTE(E$1,"standard",""),"|Float",""),ChapterTable!$1:$1,0),0),
      VLOOKUP($A5-ChapterTable!$P$11,ChapterTable!$1:$1048576,MATCH("최종"&amp;SUBSTITUTE(SUBSTITUTE(E$1,"standard",""),"|Float",""),ChapterTable!$1:$1,0),0)*ChapterTable!$P$14
    ),
  OFFSET(E5,-$B5+IF($L5,1,0),0)*IF($B5&gt;OFFSET($B5,1,0),ChapterTable!$R$17,1)*
    (VLOOKUP(SUBSTITUTE(SUBSTITUTE(E$1,"standard",""),"|Float","")&amp;IF(OR($L5=TRUE,$A5=0,MOD($A5,ChapterTable!$R$20)&lt;&gt;0),"","보스")&amp;"인게임누적곱배수",ChapterTable!$R:$S,2,0)^C5
    +VLOOKUP(SUBSTITUTE(SUBSTITUTE(E$1,"standard",""),"|Float","")&amp;IF(OR($L5=TRUE,$A5=0,MOD($A5,ChapterTable!$R$20)&lt;&gt;0),"","보스")&amp;"인게임누적합배수",ChapterTable!$R:$S,2,0)*C5)
  )
  )
  )
)</f>
        <v>107.14285714285714</v>
      </c>
      <c r="F5" s="1">
        <f ca="1">IF(AND($A5=0,$B5=1),
    VLOOKUP(1,ChapterTable!$1:$1048576,MATCH("최종"&amp;SUBSTITUTE(SUBSTITUTE(F$1,"standard",""),"|Float",""),ChapterTable!$1:$1,0),0)*ChapterTable!$P$17,
  IF(AND($A5=0,$B5=0),
    F6,
  IF($B5=0,
    VLOOKUP($A5,ChapterTable!$1:$1048576,MATCH("최종"&amp;SUBSTITUTE(SUBSTITUTE(F$1,"standard",""),"|Float",""),ChapterTable!$1:$1,0),0),
  IF($B5=1,
    IF($L5=FALSE,
      VLOOKUP($A5,ChapterTable!$1:$1048576,MATCH("최종"&amp;SUBSTITUTE(SUBSTITUTE(F$1,"standard",""),"|Float",""),ChapterTable!$1:$1,0),0),
      VLOOKUP($A5-ChapterTable!$P$11,ChapterTable!$1:$1048576,MATCH("최종"&amp;SUBSTITUTE(SUBSTITUTE(F$1,"standard",""),"|Float",""),ChapterTable!$1:$1,0),0)*ChapterTable!$P$14
    ),
  OFFSET(F5,-$B5+IF($L5,1,0),0)*
    (VLOOKUP(SUBSTITUTE(SUBSTITUTE(F$1,"standard",""),"|Float","")&amp;IF(OR($L5=TRUE,$A5=0,MOD($A5,ChapterTable!$R$20)&lt;&gt;0),"","보스")&amp;"인게임누적곱배수",ChapterTable!$R:$S,2,0)^D5
    +VLOOKUP(SUBSTITUTE(SUBSTITUTE(F$1,"standard",""),"|Float","")&amp;IF(OR($L5=TRUE,$A5=0,MOD($A5,ChapterTable!$R$20)&lt;&gt;0),"","보스")&amp;"인게임누적합배수",ChapterTable!$R:$S,2,0)*D5)
  )
  )
  )
)</f>
        <v>44.642857142857139</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1000</v>
      </c>
      <c r="AC5" t="str">
        <f>IF(ISBLANK(AB5),"",IF(ISERROR(VLOOKUP(AB5,[3]DropTable!$A:$A,1,0)),"드랍없음",""))</f>
        <v/>
      </c>
      <c r="AE5" t="str">
        <f>IF(ISBLANK(AD5),"",IF(ISERROR(VLOOKUP(AD5,[3]DropTable!$A:$A,1,0)),"드랍없음",""))</f>
        <v/>
      </c>
      <c r="AH5">
        <v>1.5</v>
      </c>
      <c r="AI5">
        <f t="shared" si="7"/>
        <v>1</v>
      </c>
      <c r="AJ5">
        <f t="shared" si="5"/>
        <v>1</v>
      </c>
      <c r="AK5">
        <f t="shared" si="6"/>
        <v>1</v>
      </c>
      <c r="AL5">
        <v>0</v>
      </c>
    </row>
    <row r="6" spans="1:38" x14ac:dyDescent="0.3">
      <c r="A6">
        <v>0</v>
      </c>
      <c r="B6">
        <v>4</v>
      </c>
      <c r="C6">
        <f>IF(OR($L6=TRUE,$A6=0,MOD($A6,ChapterTable!$R$20)&lt;&gt;0),
MAX(0,INT(($B6+ChapterTable!$P$26+VLOOKUP(SUBSTITUTE(C$1,"성장단계","")&amp;"단계오프셋",ChapterTable!$R:$S,2,0))/ChapterTable!$P$23)),
MAX(0,INT(($B6+ChapterTable!$R$26+VLOOKUP(SUBSTITUTE(C$1,"성장단계","")&amp;"보스단계오프셋",ChapterTable!$R:$S,2,0))/ChapterTable!$R$23)))</f>
        <v>0</v>
      </c>
      <c r="D6">
        <f>IF(OR($L6=TRUE,$A6=0,MOD($A6,ChapterTable!$R$20)&lt;&gt;0),
MAX(0,INT(($B6+ChapterTable!$P$26+VLOOKUP(SUBSTITUTE(D$1,"성장단계","")&amp;"단계오프셋",ChapterTable!$R:$S,2,0))/ChapterTable!$P$23)),
MAX(0,INT(($B6+ChapterTable!$R$26+VLOOKUP(SUBSTITUTE(D$1,"성장단계","")&amp;"보스단계오프셋",ChapterTable!$R:$S,2,0))/ChapterTable!$R$23)))</f>
        <v>0</v>
      </c>
      <c r="E6" s="1">
        <f ca="1">IF(AND($A6=0,$B6=1),
    VLOOKUP(1,ChapterTable!$1:$1048576,MATCH("최종"&amp;SUBSTITUTE(SUBSTITUTE(E$1,"standard",""),"|Float",""),ChapterTable!$1:$1,0),0)*ChapterTable!$P$17,
  IF(AND($A6=0,$B6=0),
    E7,
  IF($B6=0,
    VLOOKUP($A6,ChapterTable!$1:$1048576,MATCH("최종"&amp;SUBSTITUTE(SUBSTITUTE(E$1,"standard",""),"|Float",""),ChapterTable!$1:$1,0),0),
  IF($B6=1,
    IF($L6=FALSE,
      VLOOKUP($A6,ChapterTable!$1:$1048576,MATCH("최종"&amp;SUBSTITUTE(SUBSTITUTE(E$1,"standard",""),"|Float",""),ChapterTable!$1:$1,0),0),
      VLOOKUP($A6-ChapterTable!$P$11,ChapterTable!$1:$1048576,MATCH("최종"&amp;SUBSTITUTE(SUBSTITUTE(E$1,"standard",""),"|Float",""),ChapterTable!$1:$1,0),0)*ChapterTable!$P$14
    ),
  OFFSET(E6,-$B6+IF($L6,1,0),0)*IF($B6&gt;OFFSET($B6,1,0),ChapterTable!$R$17,1)*
    (VLOOKUP(SUBSTITUTE(SUBSTITUTE(E$1,"standard",""),"|Float","")&amp;IF(OR($L6=TRUE,$A6=0,MOD($A6,ChapterTable!$R$20)&lt;&gt;0),"","보스")&amp;"인게임누적곱배수",ChapterTable!$R:$S,2,0)^C6
    +VLOOKUP(SUBSTITUTE(SUBSTITUTE(E$1,"standard",""),"|Float","")&amp;IF(OR($L6=TRUE,$A6=0,MOD($A6,ChapterTable!$R$20)&lt;&gt;0),"","보스")&amp;"인게임누적합배수",ChapterTable!$R:$S,2,0)*C6)
  )
  )
  )
)</f>
        <v>107.14285714285714</v>
      </c>
      <c r="F6" s="1">
        <f ca="1">IF(AND($A6=0,$B6=1),
    VLOOKUP(1,ChapterTable!$1:$1048576,MATCH("최종"&amp;SUBSTITUTE(SUBSTITUTE(F$1,"standard",""),"|Float",""),ChapterTable!$1:$1,0),0)*ChapterTable!$P$17,
  IF(AND($A6=0,$B6=0),
    F7,
  IF($B6=0,
    VLOOKUP($A6,ChapterTable!$1:$1048576,MATCH("최종"&amp;SUBSTITUTE(SUBSTITUTE(F$1,"standard",""),"|Float",""),ChapterTable!$1:$1,0),0),
  IF($B6=1,
    IF($L6=FALSE,
      VLOOKUP($A6,ChapterTable!$1:$1048576,MATCH("최종"&amp;SUBSTITUTE(SUBSTITUTE(F$1,"standard",""),"|Float",""),ChapterTable!$1:$1,0),0),
      VLOOKUP($A6-ChapterTable!$P$11,ChapterTable!$1:$1048576,MATCH("최종"&amp;SUBSTITUTE(SUBSTITUTE(F$1,"standard",""),"|Float",""),ChapterTable!$1:$1,0),0)*ChapterTable!$P$14
    ),
  OFFSET(F6,-$B6+IF($L6,1,0),0)*
    (VLOOKUP(SUBSTITUTE(SUBSTITUTE(F$1,"standard",""),"|Float","")&amp;IF(OR($L6=TRUE,$A6=0,MOD($A6,ChapterTable!$R$20)&lt;&gt;0),"","보스")&amp;"인게임누적곱배수",ChapterTable!$R:$S,2,0)^D6
    +VLOOKUP(SUBSTITUTE(SUBSTITUTE(F$1,"standard",""),"|Float","")&amp;IF(OR($L6=TRUE,$A6=0,MOD($A6,ChapterTable!$R$20)&lt;&gt;0),"","보스")&amp;"인게임누적합배수",ChapterTable!$R:$S,2,0)*D6)
  )
  )
  )
)</f>
        <v>44.642857142857139</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1000</v>
      </c>
      <c r="AC6" t="str">
        <f>IF(ISBLANK(AB6),"",IF(ISERROR(VLOOKUP(AB6,[3]DropTable!$A:$A,1,0)),"드랍없음",""))</f>
        <v/>
      </c>
      <c r="AE6" t="str">
        <f>IF(ISBLANK(AD6),"",IF(ISERROR(VLOOKUP(AD6,[3]DropTable!$A:$A,1,0)),"드랍없음",""))</f>
        <v/>
      </c>
      <c r="AH6">
        <v>1.5</v>
      </c>
      <c r="AI6">
        <f t="shared" si="7"/>
        <v>1</v>
      </c>
      <c r="AJ6">
        <f t="shared" si="5"/>
        <v>1</v>
      </c>
      <c r="AK6">
        <f t="shared" si="6"/>
        <v>1</v>
      </c>
      <c r="AL6">
        <v>0</v>
      </c>
    </row>
    <row r="7" spans="1:38" x14ac:dyDescent="0.3">
      <c r="A7">
        <v>0</v>
      </c>
      <c r="B7">
        <v>5</v>
      </c>
      <c r="C7">
        <f>IF(OR($L7=TRUE,$A7=0,MOD($A7,ChapterTable!$R$20)&lt;&gt;0),
MAX(0,INT(($B7+ChapterTable!$P$26+VLOOKUP(SUBSTITUTE(C$1,"성장단계","")&amp;"단계오프셋",ChapterTable!$R:$S,2,0))/ChapterTable!$P$23)),
MAX(0,INT(($B7+ChapterTable!$R$26+VLOOKUP(SUBSTITUTE(C$1,"성장단계","")&amp;"보스단계오프셋",ChapterTable!$R:$S,2,0))/ChapterTable!$R$23)))</f>
        <v>0</v>
      </c>
      <c r="D7">
        <f>IF(OR($L7=TRUE,$A7=0,MOD($A7,ChapterTable!$R$20)&lt;&gt;0),
MAX(0,INT(($B7+ChapterTable!$P$26+VLOOKUP(SUBSTITUTE(D$1,"성장단계","")&amp;"단계오프셋",ChapterTable!$R:$S,2,0))/ChapterTable!$P$23)),
MAX(0,INT(($B7+ChapterTable!$R$26+VLOOKUP(SUBSTITUTE(D$1,"성장단계","")&amp;"보스단계오프셋",ChapterTable!$R:$S,2,0))/ChapterTable!$R$23)))</f>
        <v>0</v>
      </c>
      <c r="E7" s="1">
        <f ca="1">IF(AND($A7=0,$B7=1),
    VLOOKUP(1,ChapterTable!$1:$1048576,MATCH("최종"&amp;SUBSTITUTE(SUBSTITUTE(E$1,"standard",""),"|Float",""),ChapterTable!$1:$1,0),0)*ChapterTable!$P$17,
  IF(AND($A7=0,$B7=0),
    E8,
  IF($B7=0,
    VLOOKUP($A7,ChapterTable!$1:$1048576,MATCH("최종"&amp;SUBSTITUTE(SUBSTITUTE(E$1,"standard",""),"|Float",""),ChapterTable!$1:$1,0),0),
  IF($B7=1,
    IF($L7=FALSE,
      VLOOKUP($A7,ChapterTable!$1:$1048576,MATCH("최종"&amp;SUBSTITUTE(SUBSTITUTE(E$1,"standard",""),"|Float",""),ChapterTable!$1:$1,0),0),
      VLOOKUP($A7-ChapterTable!$P$11,ChapterTable!$1:$1048576,MATCH("최종"&amp;SUBSTITUTE(SUBSTITUTE(E$1,"standard",""),"|Float",""),ChapterTable!$1:$1,0),0)*ChapterTable!$P$14
    ),
  OFFSET(E7,-$B7+IF($L7,1,0),0)*IF($B7&gt;OFFSET($B7,1,0),ChapterTable!$R$17,1)*
    (VLOOKUP(SUBSTITUTE(SUBSTITUTE(E$1,"standard",""),"|Float","")&amp;IF(OR($L7=TRUE,$A7=0,MOD($A7,ChapterTable!$R$20)&lt;&gt;0),"","보스")&amp;"인게임누적곱배수",ChapterTable!$R:$S,2,0)^C7
    +VLOOKUP(SUBSTITUTE(SUBSTITUTE(E$1,"standard",""),"|Float","")&amp;IF(OR($L7=TRUE,$A7=0,MOD($A7,ChapterTable!$R$20)&lt;&gt;0),"","보스")&amp;"인게임누적합배수",ChapterTable!$R:$S,2,0)*C7)
  )
  )
  )
)</f>
        <v>107.14285714285714</v>
      </c>
      <c r="F7" s="1">
        <f ca="1">IF(AND($A7=0,$B7=1),
    VLOOKUP(1,ChapterTable!$1:$1048576,MATCH("최종"&amp;SUBSTITUTE(SUBSTITUTE(F$1,"standard",""),"|Float",""),ChapterTable!$1:$1,0),0)*ChapterTable!$P$17,
  IF(AND($A7=0,$B7=0),
    F8,
  IF($B7=0,
    VLOOKUP($A7,ChapterTable!$1:$1048576,MATCH("최종"&amp;SUBSTITUTE(SUBSTITUTE(F$1,"standard",""),"|Float",""),ChapterTable!$1:$1,0),0),
  IF($B7=1,
    IF($L7=FALSE,
      VLOOKUP($A7,ChapterTable!$1:$1048576,MATCH("최종"&amp;SUBSTITUTE(SUBSTITUTE(F$1,"standard",""),"|Float",""),ChapterTable!$1:$1,0),0),
      VLOOKUP($A7-ChapterTable!$P$11,ChapterTable!$1:$1048576,MATCH("최종"&amp;SUBSTITUTE(SUBSTITUTE(F$1,"standard",""),"|Float",""),ChapterTable!$1:$1,0),0)*ChapterTable!$P$14
    ),
  OFFSET(F7,-$B7+IF($L7,1,0),0)*
    (VLOOKUP(SUBSTITUTE(SUBSTITUTE(F$1,"standard",""),"|Float","")&amp;IF(OR($L7=TRUE,$A7=0,MOD($A7,ChapterTable!$R$20)&lt;&gt;0),"","보스")&amp;"인게임누적곱배수",ChapterTable!$R:$S,2,0)^D7
    +VLOOKUP(SUBSTITUTE(SUBSTITUTE(F$1,"standard",""),"|Float","")&amp;IF(OR($L7=TRUE,$A7=0,MOD($A7,ChapterTable!$R$20)&lt;&gt;0),"","보스")&amp;"인게임누적합배수",ChapterTable!$R:$S,2,0)*D7)
  )
  )
  )
)</f>
        <v>44.642857142857139</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1000</v>
      </c>
      <c r="AC7" t="str">
        <f>IF(ISBLANK(AB7),"",IF(ISERROR(VLOOKUP(AB7,[3]DropTable!$A:$A,1,0)),"드랍없음",""))</f>
        <v/>
      </c>
      <c r="AE7" t="str">
        <f>IF(ISBLANK(AD7),"",IF(ISERROR(VLOOKUP(AD7,[3]DropTable!$A:$A,1,0)),"드랍없음",""))</f>
        <v/>
      </c>
      <c r="AH7">
        <v>1.5</v>
      </c>
      <c r="AI7">
        <f t="shared" si="7"/>
        <v>1</v>
      </c>
      <c r="AJ7">
        <f t="shared" si="5"/>
        <v>1</v>
      </c>
      <c r="AK7">
        <f t="shared" si="6"/>
        <v>1</v>
      </c>
      <c r="AL7">
        <v>0</v>
      </c>
    </row>
    <row r="8" spans="1:38" x14ac:dyDescent="0.3">
      <c r="A8">
        <v>0</v>
      </c>
      <c r="B8">
        <v>6</v>
      </c>
      <c r="C8">
        <f>IF(OR($L8=TRUE,$A8=0,MOD($A8,ChapterTable!$R$20)&lt;&gt;0),
MAX(0,INT(($B8+ChapterTable!$P$26+VLOOKUP(SUBSTITUTE(C$1,"성장단계","")&amp;"단계오프셋",ChapterTable!$R:$S,2,0))/ChapterTable!$P$23)),
MAX(0,INT(($B8+ChapterTable!$R$26+VLOOKUP(SUBSTITUTE(C$1,"성장단계","")&amp;"보스단계오프셋",ChapterTable!$R:$S,2,0))/ChapterTable!$R$23)))</f>
        <v>1</v>
      </c>
      <c r="D8">
        <f>IF(OR($L8=TRUE,$A8=0,MOD($A8,ChapterTable!$R$20)&lt;&gt;0),
MAX(0,INT(($B8+ChapterTable!$P$26+VLOOKUP(SUBSTITUTE(D$1,"성장단계","")&amp;"단계오프셋",ChapterTable!$R:$S,2,0))/ChapterTable!$P$23)),
MAX(0,INT(($B8+ChapterTable!$R$26+VLOOKUP(SUBSTITUTE(D$1,"성장단계","")&amp;"보스단계오프셋",ChapterTable!$R:$S,2,0))/ChapterTable!$R$23)))</f>
        <v>0</v>
      </c>
      <c r="E8" s="1">
        <f ca="1">IF(AND($A8=0,$B8=1),
    VLOOKUP(1,ChapterTable!$1:$1048576,MATCH("최종"&amp;SUBSTITUTE(SUBSTITUTE(E$1,"standard",""),"|Float",""),ChapterTable!$1:$1,0),0)*ChapterTable!$P$17,
  IF(AND($A8=0,$B8=0),
    E9,
  IF($B8=0,
    VLOOKUP($A8,ChapterTable!$1:$1048576,MATCH("최종"&amp;SUBSTITUTE(SUBSTITUTE(E$1,"standard",""),"|Float",""),ChapterTable!$1:$1,0),0),
  IF($B8=1,
    IF($L8=FALSE,
      VLOOKUP($A8,ChapterTable!$1:$1048576,MATCH("최종"&amp;SUBSTITUTE(SUBSTITUTE(E$1,"standard",""),"|Float",""),ChapterTable!$1:$1,0),0),
      VLOOKUP($A8-ChapterTable!$P$11,ChapterTable!$1:$1048576,MATCH("최종"&amp;SUBSTITUTE(SUBSTITUTE(E$1,"standard",""),"|Float",""),ChapterTable!$1:$1,0),0)*ChapterTable!$P$14
    ),
  OFFSET(E8,-$B8+IF($L8,1,0),0)*IF($B8&gt;OFFSET($B8,1,0),ChapterTable!$R$17,1)*
    (VLOOKUP(SUBSTITUTE(SUBSTITUTE(E$1,"standard",""),"|Float","")&amp;IF(OR($L8=TRUE,$A8=0,MOD($A8,ChapterTable!$R$20)&lt;&gt;0),"","보스")&amp;"인게임누적곱배수",ChapterTable!$R:$S,2,0)^C8
    +VLOOKUP(SUBSTITUTE(SUBSTITUTE(E$1,"standard",""),"|Float","")&amp;IF(OR($L8=TRUE,$A8=0,MOD($A8,ChapterTable!$R$20)&lt;&gt;0),"","보스")&amp;"인게임누적합배수",ChapterTable!$R:$S,2,0)*C8)
  )
  )
  )
)</f>
        <v>128.57142857142856</v>
      </c>
      <c r="F8" s="1">
        <f ca="1">IF(AND($A8=0,$B8=1),
    VLOOKUP(1,ChapterTable!$1:$1048576,MATCH("최종"&amp;SUBSTITUTE(SUBSTITUTE(F$1,"standard",""),"|Float",""),ChapterTable!$1:$1,0),0)*ChapterTable!$P$17,
  IF(AND($A8=0,$B8=0),
    F9,
  IF($B8=0,
    VLOOKUP($A8,ChapterTable!$1:$1048576,MATCH("최종"&amp;SUBSTITUTE(SUBSTITUTE(F$1,"standard",""),"|Float",""),ChapterTable!$1:$1,0),0),
  IF($B8=1,
    IF($L8=FALSE,
      VLOOKUP($A8,ChapterTable!$1:$1048576,MATCH("최종"&amp;SUBSTITUTE(SUBSTITUTE(F$1,"standard",""),"|Float",""),ChapterTable!$1:$1,0),0),
      VLOOKUP($A8-ChapterTable!$P$11,ChapterTable!$1:$1048576,MATCH("최종"&amp;SUBSTITUTE(SUBSTITUTE(F$1,"standard",""),"|Float",""),ChapterTable!$1:$1,0),0)*ChapterTable!$P$14
    ),
  OFFSET(F8,-$B8+IF($L8,1,0),0)*
    (VLOOKUP(SUBSTITUTE(SUBSTITUTE(F$1,"standard",""),"|Float","")&amp;IF(OR($L8=TRUE,$A8=0,MOD($A8,ChapterTable!$R$20)&lt;&gt;0),"","보스")&amp;"인게임누적곱배수",ChapterTable!$R:$S,2,0)^D8
    +VLOOKUP(SUBSTITUTE(SUBSTITUTE(F$1,"standard",""),"|Float","")&amp;IF(OR($L8=TRUE,$A8=0,MOD($A8,ChapterTable!$R$20)&lt;&gt;0),"","보스")&amp;"인게임누적합배수",ChapterTable!$R:$S,2,0)*D8)
  )
  )
  )
)</f>
        <v>44.642857142857139</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1000</v>
      </c>
      <c r="AC8" t="str">
        <f>IF(ISBLANK(AB8),"",IF(ISERROR(VLOOKUP(AB8,[3]DropTable!$A:$A,1,0)),"드랍없음",""))</f>
        <v/>
      </c>
      <c r="AE8" t="str">
        <f>IF(ISBLANK(AD8),"",IF(ISERROR(VLOOKUP(AD8,[3]DropTable!$A:$A,1,0)),"드랍없음",""))</f>
        <v/>
      </c>
      <c r="AH8">
        <v>1.5</v>
      </c>
      <c r="AI8">
        <f t="shared" si="7"/>
        <v>1</v>
      </c>
      <c r="AJ8">
        <f t="shared" si="5"/>
        <v>1</v>
      </c>
      <c r="AK8">
        <f t="shared" si="6"/>
        <v>1</v>
      </c>
      <c r="AL8">
        <v>0</v>
      </c>
    </row>
    <row r="9" spans="1:38" x14ac:dyDescent="0.3">
      <c r="A9">
        <v>0</v>
      </c>
      <c r="B9">
        <v>7</v>
      </c>
      <c r="C9">
        <f>IF(OR($L9=TRUE,$A9=0,MOD($A9,ChapterTable!$R$20)&lt;&gt;0),
MAX(0,INT(($B9+ChapterTable!$P$26+VLOOKUP(SUBSTITUTE(C$1,"성장단계","")&amp;"단계오프셋",ChapterTable!$R:$S,2,0))/ChapterTable!$P$23)),
MAX(0,INT(($B9+ChapterTable!$R$26+VLOOKUP(SUBSTITUTE(C$1,"성장단계","")&amp;"보스단계오프셋",ChapterTable!$R:$S,2,0))/ChapterTable!$R$23)))</f>
        <v>1</v>
      </c>
      <c r="D9">
        <f>IF(OR($L9=TRUE,$A9=0,MOD($A9,ChapterTable!$R$20)&lt;&gt;0),
MAX(0,INT(($B9+ChapterTable!$P$26+VLOOKUP(SUBSTITUTE(D$1,"성장단계","")&amp;"단계오프셋",ChapterTable!$R:$S,2,0))/ChapterTable!$P$23)),
MAX(0,INT(($B9+ChapterTable!$R$26+VLOOKUP(SUBSTITUTE(D$1,"성장단계","")&amp;"보스단계오프셋",ChapterTable!$R:$S,2,0))/ChapterTable!$R$23)))</f>
        <v>0</v>
      </c>
      <c r="E9" s="1">
        <f ca="1">IF(AND($A9=0,$B9=1),
    VLOOKUP(1,ChapterTable!$1:$1048576,MATCH("최종"&amp;SUBSTITUTE(SUBSTITUTE(E$1,"standard",""),"|Float",""),ChapterTable!$1:$1,0),0)*ChapterTable!$P$17,
  IF(AND($A9=0,$B9=0),
    E10,
  IF($B9=0,
    VLOOKUP($A9,ChapterTable!$1:$1048576,MATCH("최종"&amp;SUBSTITUTE(SUBSTITUTE(E$1,"standard",""),"|Float",""),ChapterTable!$1:$1,0),0),
  IF($B9=1,
    IF($L9=FALSE,
      VLOOKUP($A9,ChapterTable!$1:$1048576,MATCH("최종"&amp;SUBSTITUTE(SUBSTITUTE(E$1,"standard",""),"|Float",""),ChapterTable!$1:$1,0),0),
      VLOOKUP($A9-ChapterTable!$P$11,ChapterTable!$1:$1048576,MATCH("최종"&amp;SUBSTITUTE(SUBSTITUTE(E$1,"standard",""),"|Float",""),ChapterTable!$1:$1,0),0)*ChapterTable!$P$14
    ),
  OFFSET(E9,-$B9+IF($L9,1,0),0)*IF($B9&gt;OFFSET($B9,1,0),ChapterTable!$R$17,1)*
    (VLOOKUP(SUBSTITUTE(SUBSTITUTE(E$1,"standard",""),"|Float","")&amp;IF(OR($L9=TRUE,$A9=0,MOD($A9,ChapterTable!$R$20)&lt;&gt;0),"","보스")&amp;"인게임누적곱배수",ChapterTable!$R:$S,2,0)^C9
    +VLOOKUP(SUBSTITUTE(SUBSTITUTE(E$1,"standard",""),"|Float","")&amp;IF(OR($L9=TRUE,$A9=0,MOD($A9,ChapterTable!$R$20)&lt;&gt;0),"","보스")&amp;"인게임누적합배수",ChapterTable!$R:$S,2,0)*C9)
  )
  )
  )
)</f>
        <v>128.57142857142856</v>
      </c>
      <c r="F9" s="1">
        <f ca="1">IF(AND($A9=0,$B9=1),
    VLOOKUP(1,ChapterTable!$1:$1048576,MATCH("최종"&amp;SUBSTITUTE(SUBSTITUTE(F$1,"standard",""),"|Float",""),ChapterTable!$1:$1,0),0)*ChapterTable!$P$17,
  IF(AND($A9=0,$B9=0),
    F10,
  IF($B9=0,
    VLOOKUP($A9,ChapterTable!$1:$1048576,MATCH("최종"&amp;SUBSTITUTE(SUBSTITUTE(F$1,"standard",""),"|Float",""),ChapterTable!$1:$1,0),0),
  IF($B9=1,
    IF($L9=FALSE,
      VLOOKUP($A9,ChapterTable!$1:$1048576,MATCH("최종"&amp;SUBSTITUTE(SUBSTITUTE(F$1,"standard",""),"|Float",""),ChapterTable!$1:$1,0),0),
      VLOOKUP($A9-ChapterTable!$P$11,ChapterTable!$1:$1048576,MATCH("최종"&amp;SUBSTITUTE(SUBSTITUTE(F$1,"standard",""),"|Float",""),ChapterTable!$1:$1,0),0)*ChapterTable!$P$14
    ),
  OFFSET(F9,-$B9+IF($L9,1,0),0)*
    (VLOOKUP(SUBSTITUTE(SUBSTITUTE(F$1,"standard",""),"|Float","")&amp;IF(OR($L9=TRUE,$A9=0,MOD($A9,ChapterTable!$R$20)&lt;&gt;0),"","보스")&amp;"인게임누적곱배수",ChapterTable!$R:$S,2,0)^D9
    +VLOOKUP(SUBSTITUTE(SUBSTITUTE(F$1,"standard",""),"|Float","")&amp;IF(OR($L9=TRUE,$A9=0,MOD($A9,ChapterTable!$R$20)&lt;&gt;0),"","보스")&amp;"인게임누적합배수",ChapterTable!$R:$S,2,0)*D9)
  )
  )
  )
)</f>
        <v>44.642857142857139</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1000</v>
      </c>
      <c r="AC9" t="str">
        <f>IF(ISBLANK(AB9),"",IF(ISERROR(VLOOKUP(AB9,[3]DropTable!$A:$A,1,0)),"드랍없음",""))</f>
        <v/>
      </c>
      <c r="AE9" t="str">
        <f>IF(ISBLANK(AD9),"",IF(ISERROR(VLOOKUP(AD9,[3]DropTable!$A:$A,1,0)),"드랍없음",""))</f>
        <v/>
      </c>
      <c r="AH9">
        <v>1.5</v>
      </c>
      <c r="AI9">
        <f t="shared" si="7"/>
        <v>1</v>
      </c>
      <c r="AJ9">
        <f t="shared" si="5"/>
        <v>1</v>
      </c>
      <c r="AK9">
        <f t="shared" si="6"/>
        <v>1</v>
      </c>
      <c r="AL9">
        <v>0</v>
      </c>
    </row>
    <row r="10" spans="1:38" x14ac:dyDescent="0.3">
      <c r="A10">
        <v>0</v>
      </c>
      <c r="B10">
        <v>8</v>
      </c>
      <c r="C10">
        <f>IF(OR($L10=TRUE,$A10=0,MOD($A10,ChapterTable!$R$20)&lt;&gt;0),
MAX(0,INT(($B10+ChapterTable!$P$26+VLOOKUP(SUBSTITUTE(C$1,"성장단계","")&amp;"단계오프셋",ChapterTable!$R:$S,2,0))/ChapterTable!$P$23)),
MAX(0,INT(($B10+ChapterTable!$R$26+VLOOKUP(SUBSTITUTE(C$1,"성장단계","")&amp;"보스단계오프셋",ChapterTable!$R:$S,2,0))/ChapterTable!$R$23)))</f>
        <v>1</v>
      </c>
      <c r="D10">
        <f>IF(OR($L10=TRUE,$A10=0,MOD($A10,ChapterTable!$R$20)&lt;&gt;0),
MAX(0,INT(($B10+ChapterTable!$P$26+VLOOKUP(SUBSTITUTE(D$1,"성장단계","")&amp;"단계오프셋",ChapterTable!$R:$S,2,0))/ChapterTable!$P$23)),
MAX(0,INT(($B10+ChapterTable!$R$26+VLOOKUP(SUBSTITUTE(D$1,"성장단계","")&amp;"보스단계오프셋",ChapterTable!$R:$S,2,0))/ChapterTable!$R$23)))</f>
        <v>0</v>
      </c>
      <c r="E10" s="1">
        <f ca="1">IF(AND($A10=0,$B10=1),
    VLOOKUP(1,ChapterTable!$1:$1048576,MATCH("최종"&amp;SUBSTITUTE(SUBSTITUTE(E$1,"standard",""),"|Float",""),ChapterTable!$1:$1,0),0)*ChapterTable!$P$17,
  IF(AND($A10=0,$B10=0),
    E11,
  IF($B10=0,
    VLOOKUP($A10,ChapterTable!$1:$1048576,MATCH("최종"&amp;SUBSTITUTE(SUBSTITUTE(E$1,"standard",""),"|Float",""),ChapterTable!$1:$1,0),0),
  IF($B10=1,
    IF($L10=FALSE,
      VLOOKUP($A10,ChapterTable!$1:$1048576,MATCH("최종"&amp;SUBSTITUTE(SUBSTITUTE(E$1,"standard",""),"|Float",""),ChapterTable!$1:$1,0),0),
      VLOOKUP($A10-ChapterTable!$P$11,ChapterTable!$1:$1048576,MATCH("최종"&amp;SUBSTITUTE(SUBSTITUTE(E$1,"standard",""),"|Float",""),ChapterTable!$1:$1,0),0)*ChapterTable!$P$14
    ),
  OFFSET(E10,-$B10+IF($L10,1,0),0)*IF($B10&gt;OFFSET($B10,1,0),ChapterTable!$R$17,1)*
    (VLOOKUP(SUBSTITUTE(SUBSTITUTE(E$1,"standard",""),"|Float","")&amp;IF(OR($L10=TRUE,$A10=0,MOD($A10,ChapterTable!$R$20)&lt;&gt;0),"","보스")&amp;"인게임누적곱배수",ChapterTable!$R:$S,2,0)^C10
    +VLOOKUP(SUBSTITUTE(SUBSTITUTE(E$1,"standard",""),"|Float","")&amp;IF(OR($L10=TRUE,$A10=0,MOD($A10,ChapterTable!$R$20)&lt;&gt;0),"","보스")&amp;"인게임누적합배수",ChapterTable!$R:$S,2,0)*C10)
  )
  )
  )
)</f>
        <v>128.57142857142856</v>
      </c>
      <c r="F10" s="1">
        <f ca="1">IF(AND($A10=0,$B10=1),
    VLOOKUP(1,ChapterTable!$1:$1048576,MATCH("최종"&amp;SUBSTITUTE(SUBSTITUTE(F$1,"standard",""),"|Float",""),ChapterTable!$1:$1,0),0)*ChapterTable!$P$17,
  IF(AND($A10=0,$B10=0),
    F11,
  IF($B10=0,
    VLOOKUP($A10,ChapterTable!$1:$1048576,MATCH("최종"&amp;SUBSTITUTE(SUBSTITUTE(F$1,"standard",""),"|Float",""),ChapterTable!$1:$1,0),0),
  IF($B10=1,
    IF($L10=FALSE,
      VLOOKUP($A10,ChapterTable!$1:$1048576,MATCH("최종"&amp;SUBSTITUTE(SUBSTITUTE(F$1,"standard",""),"|Float",""),ChapterTable!$1:$1,0),0),
      VLOOKUP($A10-ChapterTable!$P$11,ChapterTable!$1:$1048576,MATCH("최종"&amp;SUBSTITUTE(SUBSTITUTE(F$1,"standard",""),"|Float",""),ChapterTable!$1:$1,0),0)*ChapterTable!$P$14
    ),
  OFFSET(F10,-$B10+IF($L10,1,0),0)*
    (VLOOKUP(SUBSTITUTE(SUBSTITUTE(F$1,"standard",""),"|Float","")&amp;IF(OR($L10=TRUE,$A10=0,MOD($A10,ChapterTable!$R$20)&lt;&gt;0),"","보스")&amp;"인게임누적곱배수",ChapterTable!$R:$S,2,0)^D10
    +VLOOKUP(SUBSTITUTE(SUBSTITUTE(F$1,"standard",""),"|Float","")&amp;IF(OR($L10=TRUE,$A10=0,MOD($A10,ChapterTable!$R$20)&lt;&gt;0),"","보스")&amp;"인게임누적합배수",ChapterTable!$R:$S,2,0)*D10)
  )
  )
  )
)</f>
        <v>44.642857142857139</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1000</v>
      </c>
      <c r="AC10" t="str">
        <f>IF(ISBLANK(AB10),"",IF(ISERROR(VLOOKUP(AB10,[3]DropTable!$A:$A,1,0)),"드랍없음",""))</f>
        <v/>
      </c>
      <c r="AE10" t="str">
        <f>IF(ISBLANK(AD10),"",IF(ISERROR(VLOOKUP(AD10,[3]DropTable!$A:$A,1,0)),"드랍없음",""))</f>
        <v/>
      </c>
      <c r="AH10">
        <v>1.5</v>
      </c>
      <c r="AI10">
        <f t="shared" si="7"/>
        <v>1</v>
      </c>
      <c r="AJ10">
        <f t="shared" si="5"/>
        <v>1</v>
      </c>
      <c r="AK10">
        <f t="shared" si="6"/>
        <v>1</v>
      </c>
      <c r="AL10">
        <v>0</v>
      </c>
    </row>
    <row r="11" spans="1:38" x14ac:dyDescent="0.3">
      <c r="A11">
        <v>0</v>
      </c>
      <c r="B11">
        <v>9</v>
      </c>
      <c r="C11">
        <f>IF(OR($L11=TRUE,$A11=0,MOD($A11,ChapterTable!$R$20)&lt;&gt;0),
MAX(0,INT(($B11+ChapterTable!$P$26+VLOOKUP(SUBSTITUTE(C$1,"성장단계","")&amp;"단계오프셋",ChapterTable!$R:$S,2,0))/ChapterTable!$P$23)),
MAX(0,INT(($B11+ChapterTable!$R$26+VLOOKUP(SUBSTITUTE(C$1,"성장단계","")&amp;"보스단계오프셋",ChapterTable!$R:$S,2,0))/ChapterTable!$R$23)))</f>
        <v>1</v>
      </c>
      <c r="D11">
        <f>IF(OR($L11=TRUE,$A11=0,MOD($A11,ChapterTable!$R$20)&lt;&gt;0),
MAX(0,INT(($B11+ChapterTable!$P$26+VLOOKUP(SUBSTITUTE(D$1,"성장단계","")&amp;"단계오프셋",ChapterTable!$R:$S,2,0))/ChapterTable!$P$23)),
MAX(0,INT(($B11+ChapterTable!$R$26+VLOOKUP(SUBSTITUTE(D$1,"성장단계","")&amp;"보스단계오프셋",ChapterTable!$R:$S,2,0))/ChapterTable!$R$23)))</f>
        <v>0</v>
      </c>
      <c r="E11" s="1">
        <f ca="1">IF(AND($A11=0,$B11=1),
    VLOOKUP(1,ChapterTable!$1:$1048576,MATCH("최종"&amp;SUBSTITUTE(SUBSTITUTE(E$1,"standard",""),"|Float",""),ChapterTable!$1:$1,0),0)*ChapterTable!$P$17,
  IF(AND($A11=0,$B11=0),
    E12,
  IF($B11=0,
    VLOOKUP($A11,ChapterTable!$1:$1048576,MATCH("최종"&amp;SUBSTITUTE(SUBSTITUTE(E$1,"standard",""),"|Float",""),ChapterTable!$1:$1,0),0),
  IF($B11=1,
    IF($L11=FALSE,
      VLOOKUP($A11,ChapterTable!$1:$1048576,MATCH("최종"&amp;SUBSTITUTE(SUBSTITUTE(E$1,"standard",""),"|Float",""),ChapterTable!$1:$1,0),0),
      VLOOKUP($A11-ChapterTable!$P$11,ChapterTable!$1:$1048576,MATCH("최종"&amp;SUBSTITUTE(SUBSTITUTE(E$1,"standard",""),"|Float",""),ChapterTable!$1:$1,0),0)*ChapterTable!$P$14
    ),
  OFFSET(E11,-$B11+IF($L11,1,0),0)*IF($B11&gt;OFFSET($B11,1,0),ChapterTable!$R$17,1)*
    (VLOOKUP(SUBSTITUTE(SUBSTITUTE(E$1,"standard",""),"|Float","")&amp;IF(OR($L11=TRUE,$A11=0,MOD($A11,ChapterTable!$R$20)&lt;&gt;0),"","보스")&amp;"인게임누적곱배수",ChapterTable!$R:$S,2,0)^C11
    +VLOOKUP(SUBSTITUTE(SUBSTITUTE(E$1,"standard",""),"|Float","")&amp;IF(OR($L11=TRUE,$A11=0,MOD($A11,ChapterTable!$R$20)&lt;&gt;0),"","보스")&amp;"인게임누적합배수",ChapterTable!$R:$S,2,0)*C11)
  )
  )
  )
)</f>
        <v>128.57142857142856</v>
      </c>
      <c r="F11" s="1">
        <f ca="1">IF(AND($A11=0,$B11=1),
    VLOOKUP(1,ChapterTable!$1:$1048576,MATCH("최종"&amp;SUBSTITUTE(SUBSTITUTE(F$1,"standard",""),"|Float",""),ChapterTable!$1:$1,0),0)*ChapterTable!$P$17,
  IF(AND($A11=0,$B11=0),
    F12,
  IF($B11=0,
    VLOOKUP($A11,ChapterTable!$1:$1048576,MATCH("최종"&amp;SUBSTITUTE(SUBSTITUTE(F$1,"standard",""),"|Float",""),ChapterTable!$1:$1,0),0),
  IF($B11=1,
    IF($L11=FALSE,
      VLOOKUP($A11,ChapterTable!$1:$1048576,MATCH("최종"&amp;SUBSTITUTE(SUBSTITUTE(F$1,"standard",""),"|Float",""),ChapterTable!$1:$1,0),0),
      VLOOKUP($A11-ChapterTable!$P$11,ChapterTable!$1:$1048576,MATCH("최종"&amp;SUBSTITUTE(SUBSTITUTE(F$1,"standard",""),"|Float",""),ChapterTable!$1:$1,0),0)*ChapterTable!$P$14
    ),
  OFFSET(F11,-$B11+IF($L11,1,0),0)*
    (VLOOKUP(SUBSTITUTE(SUBSTITUTE(F$1,"standard",""),"|Float","")&amp;IF(OR($L11=TRUE,$A11=0,MOD($A11,ChapterTable!$R$20)&lt;&gt;0),"","보스")&amp;"인게임누적곱배수",ChapterTable!$R:$S,2,0)^D11
    +VLOOKUP(SUBSTITUTE(SUBSTITUTE(F$1,"standard",""),"|Float","")&amp;IF(OR($L11=TRUE,$A11=0,MOD($A11,ChapterTable!$R$20)&lt;&gt;0),"","보스")&amp;"인게임누적합배수",ChapterTable!$R:$S,2,0)*D11)
  )
  )
  )
)</f>
        <v>44.642857142857139</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1000</v>
      </c>
      <c r="AC11" t="str">
        <f>IF(ISBLANK(AB11),"",IF(ISERROR(VLOOKUP(AB11,[3]DropTable!$A:$A,1,0)),"드랍없음",""))</f>
        <v/>
      </c>
      <c r="AE11" t="str">
        <f>IF(ISBLANK(AD11),"",IF(ISERROR(VLOOKUP(AD11,[3]DropTable!$A:$A,1,0)),"드랍없음",""))</f>
        <v/>
      </c>
      <c r="AH11">
        <v>1.5</v>
      </c>
      <c r="AI11">
        <f t="shared" si="7"/>
        <v>1</v>
      </c>
      <c r="AJ11">
        <f t="shared" si="5"/>
        <v>1</v>
      </c>
      <c r="AK11">
        <f t="shared" si="6"/>
        <v>1</v>
      </c>
      <c r="AL11">
        <v>0</v>
      </c>
    </row>
    <row r="12" spans="1:38" x14ac:dyDescent="0.3">
      <c r="A12">
        <v>0</v>
      </c>
      <c r="B12">
        <v>10</v>
      </c>
      <c r="C12">
        <f>IF(OR($L12=TRUE,$A12=0,MOD($A12,ChapterTable!$R$20)&lt;&gt;0),
MAX(0,INT(($B12+ChapterTable!$P$26+VLOOKUP(SUBSTITUTE(C$1,"성장단계","")&amp;"단계오프셋",ChapterTable!$R:$S,2,0))/ChapterTable!$P$23)),
MAX(0,INT(($B12+ChapterTable!$R$26+VLOOKUP(SUBSTITUTE(C$1,"성장단계","")&amp;"보스단계오프셋",ChapterTable!$R:$S,2,0))/ChapterTable!$R$23)))</f>
        <v>1</v>
      </c>
      <c r="D12">
        <f>IF(OR($L12=TRUE,$A12=0,MOD($A12,ChapterTable!$R$20)&lt;&gt;0),
MAX(0,INT(($B12+ChapterTable!$P$26+VLOOKUP(SUBSTITUTE(D$1,"성장단계","")&amp;"단계오프셋",ChapterTable!$R:$S,2,0))/ChapterTable!$P$23)),
MAX(0,INT(($B12+ChapterTable!$R$26+VLOOKUP(SUBSTITUTE(D$1,"성장단계","")&amp;"보스단계오프셋",ChapterTable!$R:$S,2,0))/ChapterTable!$R$23)))</f>
        <v>0</v>
      </c>
      <c r="E12" s="1">
        <f ca="1">IF(AND($A12=0,$B12=1),
    VLOOKUP(1,ChapterTable!$1:$1048576,MATCH("최종"&amp;SUBSTITUTE(SUBSTITUTE(E$1,"standard",""),"|Float",""),ChapterTable!$1:$1,0),0)*ChapterTable!$P$17,
  IF(AND($A12=0,$B12=0),
    E13,
  IF($B12=0,
    VLOOKUP($A12,ChapterTable!$1:$1048576,MATCH("최종"&amp;SUBSTITUTE(SUBSTITUTE(E$1,"standard",""),"|Float",""),ChapterTable!$1:$1,0),0),
  IF($B12=1,
    IF($L12=FALSE,
      VLOOKUP($A12,ChapterTable!$1:$1048576,MATCH("최종"&amp;SUBSTITUTE(SUBSTITUTE(E$1,"standard",""),"|Float",""),ChapterTable!$1:$1,0),0),
      VLOOKUP($A12-ChapterTable!$P$11,ChapterTable!$1:$1048576,MATCH("최종"&amp;SUBSTITUTE(SUBSTITUTE(E$1,"standard",""),"|Float",""),ChapterTable!$1:$1,0),0)*ChapterTable!$P$14
    ),
  OFFSET(E12,-$B12+IF($L12,1,0),0)*IF($B12&gt;OFFSET($B12,1,0),ChapterTable!$R$17,1)*
    (VLOOKUP(SUBSTITUTE(SUBSTITUTE(E$1,"standard",""),"|Float","")&amp;IF(OR($L12=TRUE,$A12=0,MOD($A12,ChapterTable!$R$20)&lt;&gt;0),"","보스")&amp;"인게임누적곱배수",ChapterTable!$R:$S,2,0)^C12
    +VLOOKUP(SUBSTITUTE(SUBSTITUTE(E$1,"standard",""),"|Float","")&amp;IF(OR($L12=TRUE,$A12=0,MOD($A12,ChapterTable!$R$20)&lt;&gt;0),"","보스")&amp;"인게임누적합배수",ChapterTable!$R:$S,2,0)*C12)
  )
  )
  )
)</f>
        <v>128.57142857142856</v>
      </c>
      <c r="F12" s="1">
        <f ca="1">IF(AND($A12=0,$B12=1),
    VLOOKUP(1,ChapterTable!$1:$1048576,MATCH("최종"&amp;SUBSTITUTE(SUBSTITUTE(F$1,"standard",""),"|Float",""),ChapterTable!$1:$1,0),0)*ChapterTable!$P$17,
  IF(AND($A12=0,$B12=0),
    F13,
  IF($B12=0,
    VLOOKUP($A12,ChapterTable!$1:$1048576,MATCH("최종"&amp;SUBSTITUTE(SUBSTITUTE(F$1,"standard",""),"|Float",""),ChapterTable!$1:$1,0),0),
  IF($B12=1,
    IF($L12=FALSE,
      VLOOKUP($A12,ChapterTable!$1:$1048576,MATCH("최종"&amp;SUBSTITUTE(SUBSTITUTE(F$1,"standard",""),"|Float",""),ChapterTable!$1:$1,0),0),
      VLOOKUP($A12-ChapterTable!$P$11,ChapterTable!$1:$1048576,MATCH("최종"&amp;SUBSTITUTE(SUBSTITUTE(F$1,"standard",""),"|Float",""),ChapterTable!$1:$1,0),0)*ChapterTable!$P$14
    ),
  OFFSET(F12,-$B12+IF($L12,1,0),0)*
    (VLOOKUP(SUBSTITUTE(SUBSTITUTE(F$1,"standard",""),"|Float","")&amp;IF(OR($L12=TRUE,$A12=0,MOD($A12,ChapterTable!$R$20)&lt;&gt;0),"","보스")&amp;"인게임누적곱배수",ChapterTable!$R:$S,2,0)^D12
    +VLOOKUP(SUBSTITUTE(SUBSTITUTE(F$1,"standard",""),"|Float","")&amp;IF(OR($L12=TRUE,$A12=0,MOD($A12,ChapterTable!$R$20)&lt;&gt;0),"","보스")&amp;"인게임누적합배수",ChapterTable!$R:$S,2,0)*D12)
  )
  )
  )
)</f>
        <v>44.642857142857139</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5000</v>
      </c>
      <c r="AE12" t="str">
        <f>IF(ISBLANK(AD12),"",IF(ISERROR(VLOOKUP(AD12,[3]DropTable!$A:$A,1,0)),"드랍없음",""))</f>
        <v/>
      </c>
      <c r="AF12">
        <f ca="1">1.25*IF($B12&gt;OFFSET($B12,1,0),ChapterTable!$R$17,1)*
(VLOOKUP(SUBSTITUTE(SUBSTITUTE(E$1,"standard",""),"|Float","")&amp;IF(OR($L12=TRUE,$A12=0,MOD($A12,ChapterTable!$R$20)&lt;&gt;0),"","보스")&amp;"인게임누적곱배수",ChapterTable!$R:$S,2,0)^C12
+VLOOKUP(SUBSTITUTE(SUBSTITUTE(E$1,"standard",""),"|Float","")&amp;IF(OR($L12=TRUE,$A12=0,MOD($A12,ChapterTable!$R$20)&lt;&gt;0),"","보스")&amp;"인게임누적합배수",ChapterTable!$R:$S,2,0)*C12)</f>
        <v>1.5</v>
      </c>
      <c r="AG12">
        <f ca="1">35/AF12</f>
        <v>23.333333333333332</v>
      </c>
      <c r="AH12">
        <v>1.5</v>
      </c>
      <c r="AI12">
        <f t="shared" si="7"/>
        <v>1</v>
      </c>
      <c r="AJ12">
        <f t="shared" si="5"/>
        <v>1</v>
      </c>
      <c r="AK12">
        <f t="shared" si="6"/>
        <v>1</v>
      </c>
      <c r="AL12">
        <v>0</v>
      </c>
    </row>
    <row r="13" spans="1:38" x14ac:dyDescent="0.3">
      <c r="A13">
        <v>0</v>
      </c>
      <c r="B13">
        <v>11</v>
      </c>
      <c r="C13">
        <f>IF(OR($L13=TRUE,$A13=0,MOD($A13,ChapterTable!$R$20)&lt;&gt;0),
MAX(0,INT(($B13+ChapterTable!$P$26+VLOOKUP(SUBSTITUTE(C$1,"성장단계","")&amp;"단계오프셋",ChapterTable!$R:$S,2,0))/ChapterTable!$P$23)),
MAX(0,INT(($B13+ChapterTable!$R$26+VLOOKUP(SUBSTITUTE(C$1,"성장단계","")&amp;"보스단계오프셋",ChapterTable!$R:$S,2,0))/ChapterTable!$R$23)))</f>
        <v>1</v>
      </c>
      <c r="D13">
        <f>IF(OR($L13=TRUE,$A13=0,MOD($A13,ChapterTable!$R$20)&lt;&gt;0),
MAX(0,INT(($B13+ChapterTable!$P$26+VLOOKUP(SUBSTITUTE(D$1,"성장단계","")&amp;"단계오프셋",ChapterTable!$R:$S,2,0))/ChapterTable!$P$23)),
MAX(0,INT(($B13+ChapterTable!$R$26+VLOOKUP(SUBSTITUTE(D$1,"성장단계","")&amp;"보스단계오프셋",ChapterTable!$R:$S,2,0))/ChapterTable!$R$23)))</f>
        <v>1</v>
      </c>
      <c r="E13" s="1">
        <f ca="1">IF(AND($A13=0,$B13=1),
    VLOOKUP(1,ChapterTable!$1:$1048576,MATCH("최종"&amp;SUBSTITUTE(SUBSTITUTE(E$1,"standard",""),"|Float",""),ChapterTable!$1:$1,0),0)*ChapterTable!$P$17,
  IF(AND($A13=0,$B13=0),
    E14,
  IF($B13=0,
    VLOOKUP($A13,ChapterTable!$1:$1048576,MATCH("최종"&amp;SUBSTITUTE(SUBSTITUTE(E$1,"standard",""),"|Float",""),ChapterTable!$1:$1,0),0),
  IF($B13=1,
    IF($L13=FALSE,
      VLOOKUP($A13,ChapterTable!$1:$1048576,MATCH("최종"&amp;SUBSTITUTE(SUBSTITUTE(E$1,"standard",""),"|Float",""),ChapterTable!$1:$1,0),0),
      VLOOKUP($A13-ChapterTable!$P$11,ChapterTable!$1:$1048576,MATCH("최종"&amp;SUBSTITUTE(SUBSTITUTE(E$1,"standard",""),"|Float",""),ChapterTable!$1:$1,0),0)*ChapterTable!$P$14
    ),
  OFFSET(E13,-$B13+IF($L13,1,0),0)*IF($B13&gt;OFFSET($B13,1,0),ChapterTable!$R$17,1)*
    (VLOOKUP(SUBSTITUTE(SUBSTITUTE(E$1,"standard",""),"|Float","")&amp;IF(OR($L13=TRUE,$A13=0,MOD($A13,ChapterTable!$R$20)&lt;&gt;0),"","보스")&amp;"인게임누적곱배수",ChapterTable!$R:$S,2,0)^C13
    +VLOOKUP(SUBSTITUTE(SUBSTITUTE(E$1,"standard",""),"|Float","")&amp;IF(OR($L13=TRUE,$A13=0,MOD($A13,ChapterTable!$R$20)&lt;&gt;0),"","보스")&amp;"인게임누적합배수",ChapterTable!$R:$S,2,0)*C13)
  )
  )
  )
)</f>
        <v>128.57142857142856</v>
      </c>
      <c r="F13" s="1">
        <f ca="1">IF(AND($A13=0,$B13=1),
    VLOOKUP(1,ChapterTable!$1:$1048576,MATCH("최종"&amp;SUBSTITUTE(SUBSTITUTE(F$1,"standard",""),"|Float",""),ChapterTable!$1:$1,0),0)*ChapterTable!$P$17,
  IF(AND($A13=0,$B13=0),
    F14,
  IF($B13=0,
    VLOOKUP($A13,ChapterTable!$1:$1048576,MATCH("최종"&amp;SUBSTITUTE(SUBSTITUTE(F$1,"standard",""),"|Float",""),ChapterTable!$1:$1,0),0),
  IF($B13=1,
    IF($L13=FALSE,
      VLOOKUP($A13,ChapterTable!$1:$1048576,MATCH("최종"&amp;SUBSTITUTE(SUBSTITUTE(F$1,"standard",""),"|Float",""),ChapterTable!$1:$1,0),0),
      VLOOKUP($A13-ChapterTable!$P$11,ChapterTable!$1:$1048576,MATCH("최종"&amp;SUBSTITUTE(SUBSTITUTE(F$1,"standard",""),"|Float",""),ChapterTable!$1:$1,0),0)*ChapterTable!$P$14
    ),
  OFFSET(F13,-$B13+IF($L13,1,0),0)*
    (VLOOKUP(SUBSTITUTE(SUBSTITUTE(F$1,"standard",""),"|Float","")&amp;IF(OR($L13=TRUE,$A13=0,MOD($A13,ChapterTable!$R$20)&lt;&gt;0),"","보스")&amp;"인게임누적곱배수",ChapterTable!$R:$S,2,0)^D13
    +VLOOKUP(SUBSTITUTE(SUBSTITUTE(F$1,"standard",""),"|Float","")&amp;IF(OR($L13=TRUE,$A13=0,MOD($A13,ChapterTable!$R$20)&lt;&gt;0),"","보스")&amp;"인게임누적합배수",ChapterTable!$R:$S,2,0)*D13)
  )
  )
  )
)</f>
        <v>47.991071428571423</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1000</v>
      </c>
      <c r="AC13" t="str">
        <f>IF(ISBLANK(AB13),"",IF(ISERROR(VLOOKUP(AB13,[3]DropTable!$A:$A,1,0)),"드랍없음",""))</f>
        <v/>
      </c>
      <c r="AE13" t="str">
        <f>IF(ISBLANK(AD13),"",IF(ISERROR(VLOOKUP(AD13,[3]DropTable!$A:$A,1,0)),"드랍없음",""))</f>
        <v/>
      </c>
      <c r="AH13">
        <v>1.5</v>
      </c>
      <c r="AI13">
        <v>0.33333333333333331</v>
      </c>
      <c r="AJ13">
        <v>0.395555555</v>
      </c>
      <c r="AK13">
        <f t="shared" si="6"/>
        <v>1</v>
      </c>
      <c r="AL13">
        <v>0</v>
      </c>
    </row>
    <row r="14" spans="1:38" x14ac:dyDescent="0.3">
      <c r="A14">
        <v>0</v>
      </c>
      <c r="B14">
        <v>12</v>
      </c>
      <c r="C14">
        <f>IF(OR($L14=TRUE,$A14=0,MOD($A14,ChapterTable!$R$20)&lt;&gt;0),
MAX(0,INT(($B14+ChapterTable!$P$26+VLOOKUP(SUBSTITUTE(C$1,"성장단계","")&amp;"단계오프셋",ChapterTable!$R:$S,2,0))/ChapterTable!$P$23)),
MAX(0,INT(($B14+ChapterTable!$R$26+VLOOKUP(SUBSTITUTE(C$1,"성장단계","")&amp;"보스단계오프셋",ChapterTable!$R:$S,2,0))/ChapterTable!$R$23)))</f>
        <v>1</v>
      </c>
      <c r="D14">
        <f>IF(OR($L14=TRUE,$A14=0,MOD($A14,ChapterTable!$R$20)&lt;&gt;0),
MAX(0,INT(($B14+ChapterTable!$P$26+VLOOKUP(SUBSTITUTE(D$1,"성장단계","")&amp;"단계오프셋",ChapterTable!$R:$S,2,0))/ChapterTable!$P$23)),
MAX(0,INT(($B14+ChapterTable!$R$26+VLOOKUP(SUBSTITUTE(D$1,"성장단계","")&amp;"보스단계오프셋",ChapterTable!$R:$S,2,0))/ChapterTable!$R$23)))</f>
        <v>1</v>
      </c>
      <c r="E14" s="1">
        <f ca="1">IF(AND($A14=0,$B14=1),
    VLOOKUP(1,ChapterTable!$1:$1048576,MATCH("최종"&amp;SUBSTITUTE(SUBSTITUTE(E$1,"standard",""),"|Float",""),ChapterTable!$1:$1,0),0)*ChapterTable!$P$17,
  IF(AND($A14=0,$B14=0),
    E15,
  IF($B14=0,
    VLOOKUP($A14,ChapterTable!$1:$1048576,MATCH("최종"&amp;SUBSTITUTE(SUBSTITUTE(E$1,"standard",""),"|Float",""),ChapterTable!$1:$1,0),0),
  IF($B14=1,
    IF($L14=FALSE,
      VLOOKUP($A14,ChapterTable!$1:$1048576,MATCH("최종"&amp;SUBSTITUTE(SUBSTITUTE(E$1,"standard",""),"|Float",""),ChapterTable!$1:$1,0),0),
      VLOOKUP($A14-ChapterTable!$P$11,ChapterTable!$1:$1048576,MATCH("최종"&amp;SUBSTITUTE(SUBSTITUTE(E$1,"standard",""),"|Float",""),ChapterTable!$1:$1,0),0)*ChapterTable!$P$14
    ),
  OFFSET(E14,-$B14+IF($L14,1,0),0)*IF($B14&gt;OFFSET($B14,1,0),ChapterTable!$R$17,1)*
    (VLOOKUP(SUBSTITUTE(SUBSTITUTE(E$1,"standard",""),"|Float","")&amp;IF(OR($L14=TRUE,$A14=0,MOD($A14,ChapterTable!$R$20)&lt;&gt;0),"","보스")&amp;"인게임누적곱배수",ChapterTable!$R:$S,2,0)^C14
    +VLOOKUP(SUBSTITUTE(SUBSTITUTE(E$1,"standard",""),"|Float","")&amp;IF(OR($L14=TRUE,$A14=0,MOD($A14,ChapterTable!$R$20)&lt;&gt;0),"","보스")&amp;"인게임누적합배수",ChapterTable!$R:$S,2,0)*C14)
  )
  )
  )
)</f>
        <v>128.57142857142856</v>
      </c>
      <c r="F14" s="1">
        <f ca="1">IF(AND($A14=0,$B14=1),
    VLOOKUP(1,ChapterTable!$1:$1048576,MATCH("최종"&amp;SUBSTITUTE(SUBSTITUTE(F$1,"standard",""),"|Float",""),ChapterTable!$1:$1,0),0)*ChapterTable!$P$17,
  IF(AND($A14=0,$B14=0),
    F15,
  IF($B14=0,
    VLOOKUP($A14,ChapterTable!$1:$1048576,MATCH("최종"&amp;SUBSTITUTE(SUBSTITUTE(F$1,"standard",""),"|Float",""),ChapterTable!$1:$1,0),0),
  IF($B14=1,
    IF($L14=FALSE,
      VLOOKUP($A14,ChapterTable!$1:$1048576,MATCH("최종"&amp;SUBSTITUTE(SUBSTITUTE(F$1,"standard",""),"|Float",""),ChapterTable!$1:$1,0),0),
      VLOOKUP($A14-ChapterTable!$P$11,ChapterTable!$1:$1048576,MATCH("최종"&amp;SUBSTITUTE(SUBSTITUTE(F$1,"standard",""),"|Float",""),ChapterTable!$1:$1,0),0)*ChapterTable!$P$14
    ),
  OFFSET(F14,-$B14+IF($L14,1,0),0)*
    (VLOOKUP(SUBSTITUTE(SUBSTITUTE(F$1,"standard",""),"|Float","")&amp;IF(OR($L14=TRUE,$A14=0,MOD($A14,ChapterTable!$R$20)&lt;&gt;0),"","보스")&amp;"인게임누적곱배수",ChapterTable!$R:$S,2,0)^D14
    +VLOOKUP(SUBSTITUTE(SUBSTITUTE(F$1,"standard",""),"|Float","")&amp;IF(OR($L14=TRUE,$A14=0,MOD($A14,ChapterTable!$R$20)&lt;&gt;0),"","보스")&amp;"인게임누적합배수",ChapterTable!$R:$S,2,0)*D14)
  )
  )
  )
)</f>
        <v>47.991071428571423</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1000</v>
      </c>
      <c r="AC14" t="str">
        <f>IF(ISBLANK(AB14),"",IF(ISERROR(VLOOKUP(AB14,[3]DropTable!$A:$A,1,0)),"드랍없음",""))</f>
        <v/>
      </c>
      <c r="AE14" t="str">
        <f>IF(ISBLANK(AD14),"",IF(ISERROR(VLOOKUP(AD14,[3]DropTable!$A:$A,1,0)),"드랍없음",""))</f>
        <v/>
      </c>
      <c r="AH14">
        <v>1.5</v>
      </c>
      <c r="AI14">
        <v>0.33333333333333331</v>
      </c>
      <c r="AJ14">
        <v>0.395555555</v>
      </c>
      <c r="AK14">
        <f t="shared" si="6"/>
        <v>1</v>
      </c>
      <c r="AL14">
        <v>0</v>
      </c>
    </row>
    <row r="15" spans="1:38" x14ac:dyDescent="0.3">
      <c r="A15">
        <v>0</v>
      </c>
      <c r="B15">
        <v>13</v>
      </c>
      <c r="C15">
        <f>IF(OR($L15=TRUE,$A15=0,MOD($A15,ChapterTable!$R$20)&lt;&gt;0),
MAX(0,INT(($B15+ChapterTable!$P$26+VLOOKUP(SUBSTITUTE(C$1,"성장단계","")&amp;"단계오프셋",ChapterTable!$R:$S,2,0))/ChapterTable!$P$23)),
MAX(0,INT(($B15+ChapterTable!$R$26+VLOOKUP(SUBSTITUTE(C$1,"성장단계","")&amp;"보스단계오프셋",ChapterTable!$R:$S,2,0))/ChapterTable!$R$23)))</f>
        <v>1</v>
      </c>
      <c r="D15">
        <f>IF(OR($L15=TRUE,$A15=0,MOD($A15,ChapterTable!$R$20)&lt;&gt;0),
MAX(0,INT(($B15+ChapterTable!$P$26+VLOOKUP(SUBSTITUTE(D$1,"성장단계","")&amp;"단계오프셋",ChapterTable!$R:$S,2,0))/ChapterTable!$P$23)),
MAX(0,INT(($B15+ChapterTable!$R$26+VLOOKUP(SUBSTITUTE(D$1,"성장단계","")&amp;"보스단계오프셋",ChapterTable!$R:$S,2,0))/ChapterTable!$R$23)))</f>
        <v>1</v>
      </c>
      <c r="E15" s="1">
        <f ca="1">IF(AND($A15=0,$B15=1),
    VLOOKUP(1,ChapterTable!$1:$1048576,MATCH("최종"&amp;SUBSTITUTE(SUBSTITUTE(E$1,"standard",""),"|Float",""),ChapterTable!$1:$1,0),0)*ChapterTable!$P$17,
  IF(AND($A15=0,$B15=0),
    E16,
  IF($B15=0,
    VLOOKUP($A15,ChapterTable!$1:$1048576,MATCH("최종"&amp;SUBSTITUTE(SUBSTITUTE(E$1,"standard",""),"|Float",""),ChapterTable!$1:$1,0),0),
  IF($B15=1,
    IF($L15=FALSE,
      VLOOKUP($A15,ChapterTable!$1:$1048576,MATCH("최종"&amp;SUBSTITUTE(SUBSTITUTE(E$1,"standard",""),"|Float",""),ChapterTable!$1:$1,0),0),
      VLOOKUP($A15-ChapterTable!$P$11,ChapterTable!$1:$1048576,MATCH("최종"&amp;SUBSTITUTE(SUBSTITUTE(E$1,"standard",""),"|Float",""),ChapterTable!$1:$1,0),0)*ChapterTable!$P$14
    ),
  OFFSET(E15,-$B15+IF($L15,1,0),0)*IF($B15&gt;OFFSET($B15,1,0),ChapterTable!$R$17,1)*
    (VLOOKUP(SUBSTITUTE(SUBSTITUTE(E$1,"standard",""),"|Float","")&amp;IF(OR($L15=TRUE,$A15=0,MOD($A15,ChapterTable!$R$20)&lt;&gt;0),"","보스")&amp;"인게임누적곱배수",ChapterTable!$R:$S,2,0)^C15
    +VLOOKUP(SUBSTITUTE(SUBSTITUTE(E$1,"standard",""),"|Float","")&amp;IF(OR($L15=TRUE,$A15=0,MOD($A15,ChapterTable!$R$20)&lt;&gt;0),"","보스")&amp;"인게임누적합배수",ChapterTable!$R:$S,2,0)*C15)
  )
  )
  )
)</f>
        <v>128.57142857142856</v>
      </c>
      <c r="F15" s="1">
        <f ca="1">IF(AND($A15=0,$B15=1),
    VLOOKUP(1,ChapterTable!$1:$1048576,MATCH("최종"&amp;SUBSTITUTE(SUBSTITUTE(F$1,"standard",""),"|Float",""),ChapterTable!$1:$1,0),0)*ChapterTable!$P$17,
  IF(AND($A15=0,$B15=0),
    F16,
  IF($B15=0,
    VLOOKUP($A15,ChapterTable!$1:$1048576,MATCH("최종"&amp;SUBSTITUTE(SUBSTITUTE(F$1,"standard",""),"|Float",""),ChapterTable!$1:$1,0),0),
  IF($B15=1,
    IF($L15=FALSE,
      VLOOKUP($A15,ChapterTable!$1:$1048576,MATCH("최종"&amp;SUBSTITUTE(SUBSTITUTE(F$1,"standard",""),"|Float",""),ChapterTable!$1:$1,0),0),
      VLOOKUP($A15-ChapterTable!$P$11,ChapterTable!$1:$1048576,MATCH("최종"&amp;SUBSTITUTE(SUBSTITUTE(F$1,"standard",""),"|Float",""),ChapterTable!$1:$1,0),0)*ChapterTable!$P$14
    ),
  OFFSET(F15,-$B15+IF($L15,1,0),0)*
    (VLOOKUP(SUBSTITUTE(SUBSTITUTE(F$1,"standard",""),"|Float","")&amp;IF(OR($L15=TRUE,$A15=0,MOD($A15,ChapterTable!$R$20)&lt;&gt;0),"","보스")&amp;"인게임누적곱배수",ChapterTable!$R:$S,2,0)^D15
    +VLOOKUP(SUBSTITUTE(SUBSTITUTE(F$1,"standard",""),"|Float","")&amp;IF(OR($L15=TRUE,$A15=0,MOD($A15,ChapterTable!$R$20)&lt;&gt;0),"","보스")&amp;"인게임누적합배수",ChapterTable!$R:$S,2,0)*D15)
  )
  )
  )
)</f>
        <v>47.991071428571423</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1000</v>
      </c>
      <c r="AC15" t="str">
        <f>IF(ISBLANK(AB15),"",IF(ISERROR(VLOOKUP(AB15,[3]DropTable!$A:$A,1,0)),"드랍없음",""))</f>
        <v/>
      </c>
      <c r="AE15" t="str">
        <f>IF(ISBLANK(AD15),"",IF(ISERROR(VLOOKUP(AD15,[3]DropTable!$A:$A,1,0)),"드랍없음",""))</f>
        <v/>
      </c>
      <c r="AH15">
        <v>1.5</v>
      </c>
      <c r="AI15">
        <v>0.33333333333333331</v>
      </c>
      <c r="AJ15">
        <v>0.395555555</v>
      </c>
      <c r="AK15">
        <f t="shared" si="6"/>
        <v>1</v>
      </c>
      <c r="AL15">
        <v>0</v>
      </c>
    </row>
    <row r="16" spans="1:38" x14ac:dyDescent="0.3">
      <c r="A16">
        <v>0</v>
      </c>
      <c r="B16">
        <v>14</v>
      </c>
      <c r="C16">
        <f>IF(OR($L16=TRUE,$A16=0,MOD($A16,ChapterTable!$R$20)&lt;&gt;0),
MAX(0,INT(($B16+ChapterTable!$P$26+VLOOKUP(SUBSTITUTE(C$1,"성장단계","")&amp;"단계오프셋",ChapterTable!$R:$S,2,0))/ChapterTable!$P$23)),
MAX(0,INT(($B16+ChapterTable!$R$26+VLOOKUP(SUBSTITUTE(C$1,"성장단계","")&amp;"보스단계오프셋",ChapterTable!$R:$S,2,0))/ChapterTable!$R$23)))</f>
        <v>1</v>
      </c>
      <c r="D16">
        <f>IF(OR($L16=TRUE,$A16=0,MOD($A16,ChapterTable!$R$20)&lt;&gt;0),
MAX(0,INT(($B16+ChapterTable!$P$26+VLOOKUP(SUBSTITUTE(D$1,"성장단계","")&amp;"단계오프셋",ChapterTable!$R:$S,2,0))/ChapterTable!$P$23)),
MAX(0,INT(($B16+ChapterTable!$R$26+VLOOKUP(SUBSTITUTE(D$1,"성장단계","")&amp;"보스단계오프셋",ChapterTable!$R:$S,2,0))/ChapterTable!$R$23)))</f>
        <v>1</v>
      </c>
      <c r="E16" s="1">
        <f ca="1">IF(AND($A16=0,$B16=1),
    VLOOKUP(1,ChapterTable!$1:$1048576,MATCH("최종"&amp;SUBSTITUTE(SUBSTITUTE(E$1,"standard",""),"|Float",""),ChapterTable!$1:$1,0),0)*ChapterTable!$P$17,
  IF(AND($A16=0,$B16=0),
    E17,
  IF($B16=0,
    VLOOKUP($A16,ChapterTable!$1:$1048576,MATCH("최종"&amp;SUBSTITUTE(SUBSTITUTE(E$1,"standard",""),"|Float",""),ChapterTable!$1:$1,0),0),
  IF($B16=1,
    IF($L16=FALSE,
      VLOOKUP($A16,ChapterTable!$1:$1048576,MATCH("최종"&amp;SUBSTITUTE(SUBSTITUTE(E$1,"standard",""),"|Float",""),ChapterTable!$1:$1,0),0),
      VLOOKUP($A16-ChapterTable!$P$11,ChapterTable!$1:$1048576,MATCH("최종"&amp;SUBSTITUTE(SUBSTITUTE(E$1,"standard",""),"|Float",""),ChapterTable!$1:$1,0),0)*ChapterTable!$P$14
    ),
  OFFSET(E16,-$B16+IF($L16,1,0),0)*IF($B16&gt;OFFSET($B16,1,0),ChapterTable!$R$17,1)*
    (VLOOKUP(SUBSTITUTE(SUBSTITUTE(E$1,"standard",""),"|Float","")&amp;IF(OR($L16=TRUE,$A16=0,MOD($A16,ChapterTable!$R$20)&lt;&gt;0),"","보스")&amp;"인게임누적곱배수",ChapterTable!$R:$S,2,0)^C16
    +VLOOKUP(SUBSTITUTE(SUBSTITUTE(E$1,"standard",""),"|Float","")&amp;IF(OR($L16=TRUE,$A16=0,MOD($A16,ChapterTable!$R$20)&lt;&gt;0),"","보스")&amp;"인게임누적합배수",ChapterTable!$R:$S,2,0)*C16)
  )
  )
  )
)</f>
        <v>128.57142857142856</v>
      </c>
      <c r="F16" s="1">
        <f ca="1">IF(AND($A16=0,$B16=1),
    VLOOKUP(1,ChapterTable!$1:$1048576,MATCH("최종"&amp;SUBSTITUTE(SUBSTITUTE(F$1,"standard",""),"|Float",""),ChapterTable!$1:$1,0),0)*ChapterTable!$P$17,
  IF(AND($A16=0,$B16=0),
    F17,
  IF($B16=0,
    VLOOKUP($A16,ChapterTable!$1:$1048576,MATCH("최종"&amp;SUBSTITUTE(SUBSTITUTE(F$1,"standard",""),"|Float",""),ChapterTable!$1:$1,0),0),
  IF($B16=1,
    IF($L16=FALSE,
      VLOOKUP($A16,ChapterTable!$1:$1048576,MATCH("최종"&amp;SUBSTITUTE(SUBSTITUTE(F$1,"standard",""),"|Float",""),ChapterTable!$1:$1,0),0),
      VLOOKUP($A16-ChapterTable!$P$11,ChapterTable!$1:$1048576,MATCH("최종"&amp;SUBSTITUTE(SUBSTITUTE(F$1,"standard",""),"|Float",""),ChapterTable!$1:$1,0),0)*ChapterTable!$P$14
    ),
  OFFSET(F16,-$B16+IF($L16,1,0),0)*
    (VLOOKUP(SUBSTITUTE(SUBSTITUTE(F$1,"standard",""),"|Float","")&amp;IF(OR($L16=TRUE,$A16=0,MOD($A16,ChapterTable!$R$20)&lt;&gt;0),"","보스")&amp;"인게임누적곱배수",ChapterTable!$R:$S,2,0)^D16
    +VLOOKUP(SUBSTITUTE(SUBSTITUTE(F$1,"standard",""),"|Float","")&amp;IF(OR($L16=TRUE,$A16=0,MOD($A16,ChapterTable!$R$20)&lt;&gt;0),"","보스")&amp;"인게임누적합배수",ChapterTable!$R:$S,2,0)*D16)
  )
  )
  )
)</f>
        <v>47.991071428571423</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1000</v>
      </c>
      <c r="AC16" t="str">
        <f>IF(ISBLANK(AB16),"",IF(ISERROR(VLOOKUP(AB16,[3]DropTable!$A:$A,1,0)),"드랍없음",""))</f>
        <v/>
      </c>
      <c r="AE16" t="str">
        <f>IF(ISBLANK(AD16),"",IF(ISERROR(VLOOKUP(AD16,[3]DropTable!$A:$A,1,0)),"드랍없음",""))</f>
        <v/>
      </c>
      <c r="AH16">
        <v>1.5</v>
      </c>
      <c r="AI16">
        <v>0.33333333333333331</v>
      </c>
      <c r="AJ16">
        <v>0.395555555</v>
      </c>
      <c r="AK16">
        <f t="shared" si="6"/>
        <v>1</v>
      </c>
      <c r="AL16">
        <v>0</v>
      </c>
    </row>
    <row r="17" spans="1:38" x14ac:dyDescent="0.3">
      <c r="A17">
        <v>0</v>
      </c>
      <c r="B17">
        <v>15</v>
      </c>
      <c r="C17">
        <f>IF(OR($L17=TRUE,$A17=0,MOD($A17,ChapterTable!$R$20)&lt;&gt;0),
MAX(0,INT(($B17+ChapterTable!$P$26+VLOOKUP(SUBSTITUTE(C$1,"성장단계","")&amp;"단계오프셋",ChapterTable!$R:$S,2,0))/ChapterTable!$P$23)),
MAX(0,INT(($B17+ChapterTable!$R$26+VLOOKUP(SUBSTITUTE(C$1,"성장단계","")&amp;"보스단계오프셋",ChapterTable!$R:$S,2,0))/ChapterTable!$R$23)))</f>
        <v>1</v>
      </c>
      <c r="D17">
        <f>IF(OR($L17=TRUE,$A17=0,MOD($A17,ChapterTable!$R$20)&lt;&gt;0),
MAX(0,INT(($B17+ChapterTable!$P$26+VLOOKUP(SUBSTITUTE(D$1,"성장단계","")&amp;"단계오프셋",ChapterTable!$R:$S,2,0))/ChapterTable!$P$23)),
MAX(0,INT(($B17+ChapterTable!$R$26+VLOOKUP(SUBSTITUTE(D$1,"성장단계","")&amp;"보스단계오프셋",ChapterTable!$R:$S,2,0))/ChapterTable!$R$23)))</f>
        <v>1</v>
      </c>
      <c r="E17" s="1">
        <f ca="1">IF(AND($A17=0,$B17=1),
    VLOOKUP(1,ChapterTable!$1:$1048576,MATCH("최종"&amp;SUBSTITUTE(SUBSTITUTE(E$1,"standard",""),"|Float",""),ChapterTable!$1:$1,0),0)*ChapterTable!$P$17,
  IF(AND($A17=0,$B17=0),
    E18,
  IF($B17=0,
    VLOOKUP($A17,ChapterTable!$1:$1048576,MATCH("최종"&amp;SUBSTITUTE(SUBSTITUTE(E$1,"standard",""),"|Float",""),ChapterTable!$1:$1,0),0),
  IF($B17=1,
    IF($L17=FALSE,
      VLOOKUP($A17,ChapterTable!$1:$1048576,MATCH("최종"&amp;SUBSTITUTE(SUBSTITUTE(E$1,"standard",""),"|Float",""),ChapterTable!$1:$1,0),0),
      VLOOKUP($A17-ChapterTable!$P$11,ChapterTable!$1:$1048576,MATCH("최종"&amp;SUBSTITUTE(SUBSTITUTE(E$1,"standard",""),"|Float",""),ChapterTable!$1:$1,0),0)*ChapterTable!$P$14
    ),
  OFFSET(E17,-$B17+IF($L17,1,0),0)*IF($B17&gt;OFFSET($B17,1,0),ChapterTable!$R$17,1)*
    (VLOOKUP(SUBSTITUTE(SUBSTITUTE(E$1,"standard",""),"|Float","")&amp;IF(OR($L17=TRUE,$A17=0,MOD($A17,ChapterTable!$R$20)&lt;&gt;0),"","보스")&amp;"인게임누적곱배수",ChapterTable!$R:$S,2,0)^C17
    +VLOOKUP(SUBSTITUTE(SUBSTITUTE(E$1,"standard",""),"|Float","")&amp;IF(OR($L17=TRUE,$A17=0,MOD($A17,ChapterTable!$R$20)&lt;&gt;0),"","보스")&amp;"인게임누적합배수",ChapterTable!$R:$S,2,0)*C17)
  )
  )
  )
)</f>
        <v>128.57142857142856</v>
      </c>
      <c r="F17" s="1">
        <f ca="1">IF(AND($A17=0,$B17=1),
    VLOOKUP(1,ChapterTable!$1:$1048576,MATCH("최종"&amp;SUBSTITUTE(SUBSTITUTE(F$1,"standard",""),"|Float",""),ChapterTable!$1:$1,0),0)*ChapterTable!$P$17,
  IF(AND($A17=0,$B17=0),
    F18,
  IF($B17=0,
    VLOOKUP($A17,ChapterTable!$1:$1048576,MATCH("최종"&amp;SUBSTITUTE(SUBSTITUTE(F$1,"standard",""),"|Float",""),ChapterTable!$1:$1,0),0),
  IF($B17=1,
    IF($L17=FALSE,
      VLOOKUP($A17,ChapterTable!$1:$1048576,MATCH("최종"&amp;SUBSTITUTE(SUBSTITUTE(F$1,"standard",""),"|Float",""),ChapterTable!$1:$1,0),0),
      VLOOKUP($A17-ChapterTable!$P$11,ChapterTable!$1:$1048576,MATCH("최종"&amp;SUBSTITUTE(SUBSTITUTE(F$1,"standard",""),"|Float",""),ChapterTable!$1:$1,0),0)*ChapterTable!$P$14
    ),
  OFFSET(F17,-$B17+IF($L17,1,0),0)*
    (VLOOKUP(SUBSTITUTE(SUBSTITUTE(F$1,"standard",""),"|Float","")&amp;IF(OR($L17=TRUE,$A17=0,MOD($A17,ChapterTable!$R$20)&lt;&gt;0),"","보스")&amp;"인게임누적곱배수",ChapterTable!$R:$S,2,0)^D17
    +VLOOKUP(SUBSTITUTE(SUBSTITUTE(F$1,"standard",""),"|Float","")&amp;IF(OR($L17=TRUE,$A17=0,MOD($A17,ChapterTable!$R$20)&lt;&gt;0),"","보스")&amp;"인게임누적합배수",ChapterTable!$R:$S,2,0)*D17)
  )
  )
  )
)</f>
        <v>47.991071428571423</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1000</v>
      </c>
      <c r="AC17" t="str">
        <f>IF(ISBLANK(AB17),"",IF(ISERROR(VLOOKUP(AB17,[3]DropTable!$A:$A,1,0)),"드랍없음",""))</f>
        <v/>
      </c>
      <c r="AE17" t="str">
        <f>IF(ISBLANK(AD17),"",IF(ISERROR(VLOOKUP(AD17,[3]DropTable!$A:$A,1,0)),"드랍없음",""))</f>
        <v/>
      </c>
      <c r="AH17">
        <v>1.5</v>
      </c>
      <c r="AI17">
        <v>0.33333333333333331</v>
      </c>
      <c r="AJ17">
        <v>0.395555555</v>
      </c>
      <c r="AK17">
        <f t="shared" si="6"/>
        <v>1</v>
      </c>
      <c r="AL17">
        <v>0</v>
      </c>
    </row>
    <row r="18" spans="1:38" x14ac:dyDescent="0.3">
      <c r="A18">
        <v>0</v>
      </c>
      <c r="B18">
        <v>16</v>
      </c>
      <c r="C18">
        <f>IF(OR($L18=TRUE,$A18=0,MOD($A18,ChapterTable!$R$20)&lt;&gt;0),
MAX(0,INT(($B18+ChapterTable!$P$26+VLOOKUP(SUBSTITUTE(C$1,"성장단계","")&amp;"단계오프셋",ChapterTable!$R:$S,2,0))/ChapterTable!$P$23)),
MAX(0,INT(($B18+ChapterTable!$R$26+VLOOKUP(SUBSTITUTE(C$1,"성장단계","")&amp;"보스단계오프셋",ChapterTable!$R:$S,2,0))/ChapterTable!$R$23)))</f>
        <v>2</v>
      </c>
      <c r="D18">
        <f>IF(OR($L18=TRUE,$A18=0,MOD($A18,ChapterTable!$R$20)&lt;&gt;0),
MAX(0,INT(($B18+ChapterTable!$P$26+VLOOKUP(SUBSTITUTE(D$1,"성장단계","")&amp;"단계오프셋",ChapterTable!$R:$S,2,0))/ChapterTable!$P$23)),
MAX(0,INT(($B18+ChapterTable!$R$26+VLOOKUP(SUBSTITUTE(D$1,"성장단계","")&amp;"보스단계오프셋",ChapterTable!$R:$S,2,0))/ChapterTable!$R$23)))</f>
        <v>1</v>
      </c>
      <c r="E18" s="1">
        <f ca="1">IF(AND($A18=0,$B18=1),
    VLOOKUP(1,ChapterTable!$1:$1048576,MATCH("최종"&amp;SUBSTITUTE(SUBSTITUTE(E$1,"standard",""),"|Float",""),ChapterTable!$1:$1,0),0)*ChapterTable!$P$17,
  IF(AND($A18=0,$B18=0),
    E19,
  IF($B18=0,
    VLOOKUP($A18,ChapterTable!$1:$1048576,MATCH("최종"&amp;SUBSTITUTE(SUBSTITUTE(E$1,"standard",""),"|Float",""),ChapterTable!$1:$1,0),0),
  IF($B18=1,
    IF($L18=FALSE,
      VLOOKUP($A18,ChapterTable!$1:$1048576,MATCH("최종"&amp;SUBSTITUTE(SUBSTITUTE(E$1,"standard",""),"|Float",""),ChapterTable!$1:$1,0),0),
      VLOOKUP($A18-ChapterTable!$P$11,ChapterTable!$1:$1048576,MATCH("최종"&amp;SUBSTITUTE(SUBSTITUTE(E$1,"standard",""),"|Float",""),ChapterTable!$1:$1,0),0)*ChapterTable!$P$14
    ),
  OFFSET(E18,-$B18+IF($L18,1,0),0)*IF($B18&gt;OFFSET($B18,1,0),ChapterTable!$R$17,1)*
    (VLOOKUP(SUBSTITUTE(SUBSTITUTE(E$1,"standard",""),"|Float","")&amp;IF(OR($L18=TRUE,$A18=0,MOD($A18,ChapterTable!$R$20)&lt;&gt;0),"","보스")&amp;"인게임누적곱배수",ChapterTable!$R:$S,2,0)^C18
    +VLOOKUP(SUBSTITUTE(SUBSTITUTE(E$1,"standard",""),"|Float","")&amp;IF(OR($L18=TRUE,$A18=0,MOD($A18,ChapterTable!$R$20)&lt;&gt;0),"","보스")&amp;"인게임누적합배수",ChapterTable!$R:$S,2,0)*C18)
  )
  )
  )
)</f>
        <v>149.99999999999997</v>
      </c>
      <c r="F18" s="1">
        <f ca="1">IF(AND($A18=0,$B18=1),
    VLOOKUP(1,ChapterTable!$1:$1048576,MATCH("최종"&amp;SUBSTITUTE(SUBSTITUTE(F$1,"standard",""),"|Float",""),ChapterTable!$1:$1,0),0)*ChapterTable!$P$17,
  IF(AND($A18=0,$B18=0),
    F19,
  IF($B18=0,
    VLOOKUP($A18,ChapterTable!$1:$1048576,MATCH("최종"&amp;SUBSTITUTE(SUBSTITUTE(F$1,"standard",""),"|Float",""),ChapterTable!$1:$1,0),0),
  IF($B18=1,
    IF($L18=FALSE,
      VLOOKUP($A18,ChapterTable!$1:$1048576,MATCH("최종"&amp;SUBSTITUTE(SUBSTITUTE(F$1,"standard",""),"|Float",""),ChapterTable!$1:$1,0),0),
      VLOOKUP($A18-ChapterTable!$P$11,ChapterTable!$1:$1048576,MATCH("최종"&amp;SUBSTITUTE(SUBSTITUTE(F$1,"standard",""),"|Float",""),ChapterTable!$1:$1,0),0)*ChapterTable!$P$14
    ),
  OFFSET(F18,-$B18+IF($L18,1,0),0)*
    (VLOOKUP(SUBSTITUTE(SUBSTITUTE(F$1,"standard",""),"|Float","")&amp;IF(OR($L18=TRUE,$A18=0,MOD($A18,ChapterTable!$R$20)&lt;&gt;0),"","보스")&amp;"인게임누적곱배수",ChapterTable!$R:$S,2,0)^D18
    +VLOOKUP(SUBSTITUTE(SUBSTITUTE(F$1,"standard",""),"|Float","")&amp;IF(OR($L18=TRUE,$A18=0,MOD($A18,ChapterTable!$R$20)&lt;&gt;0),"","보스")&amp;"인게임누적합배수",ChapterTable!$R:$S,2,0)*D18)
  )
  )
  )
)</f>
        <v>47.991071428571423</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1000</v>
      </c>
      <c r="AC18" t="str">
        <f>IF(ISBLANK(AB18),"",IF(ISERROR(VLOOKUP(AB18,[3]DropTable!$A:$A,1,0)),"드랍없음",""))</f>
        <v/>
      </c>
      <c r="AE18" t="str">
        <f>IF(ISBLANK(AD18),"",IF(ISERROR(VLOOKUP(AD18,[3]DropTable!$A:$A,1,0)),"드랍없음",""))</f>
        <v/>
      </c>
      <c r="AH18">
        <v>1.5</v>
      </c>
      <c r="AI18">
        <v>0.33333333333333331</v>
      </c>
      <c r="AJ18">
        <v>0.395555555</v>
      </c>
      <c r="AK18">
        <f t="shared" si="6"/>
        <v>1</v>
      </c>
      <c r="AL18">
        <v>0</v>
      </c>
    </row>
    <row r="19" spans="1:38" x14ac:dyDescent="0.3">
      <c r="A19">
        <v>0</v>
      </c>
      <c r="B19">
        <v>17</v>
      </c>
      <c r="C19">
        <f>IF(OR($L19=TRUE,$A19=0,MOD($A19,ChapterTable!$R$20)&lt;&gt;0),
MAX(0,INT(($B19+ChapterTable!$P$26+VLOOKUP(SUBSTITUTE(C$1,"성장단계","")&amp;"단계오프셋",ChapterTable!$R:$S,2,0))/ChapterTable!$P$23)),
MAX(0,INT(($B19+ChapterTable!$R$26+VLOOKUP(SUBSTITUTE(C$1,"성장단계","")&amp;"보스단계오프셋",ChapterTable!$R:$S,2,0))/ChapterTable!$R$23)))</f>
        <v>2</v>
      </c>
      <c r="D19">
        <f>IF(OR($L19=TRUE,$A19=0,MOD($A19,ChapterTable!$R$20)&lt;&gt;0),
MAX(0,INT(($B19+ChapterTable!$P$26+VLOOKUP(SUBSTITUTE(D$1,"성장단계","")&amp;"단계오프셋",ChapterTable!$R:$S,2,0))/ChapterTable!$P$23)),
MAX(0,INT(($B19+ChapterTable!$R$26+VLOOKUP(SUBSTITUTE(D$1,"성장단계","")&amp;"보스단계오프셋",ChapterTable!$R:$S,2,0))/ChapterTable!$R$23)))</f>
        <v>1</v>
      </c>
      <c r="E19" s="1">
        <f ca="1">IF(AND($A19=0,$B19=1),
    VLOOKUP(1,ChapterTable!$1:$1048576,MATCH("최종"&amp;SUBSTITUTE(SUBSTITUTE(E$1,"standard",""),"|Float",""),ChapterTable!$1:$1,0),0)*ChapterTable!$P$17,
  IF(AND($A19=0,$B19=0),
    E20,
  IF($B19=0,
    VLOOKUP($A19,ChapterTable!$1:$1048576,MATCH("최종"&amp;SUBSTITUTE(SUBSTITUTE(E$1,"standard",""),"|Float",""),ChapterTable!$1:$1,0),0),
  IF($B19=1,
    IF($L19=FALSE,
      VLOOKUP($A19,ChapterTable!$1:$1048576,MATCH("최종"&amp;SUBSTITUTE(SUBSTITUTE(E$1,"standard",""),"|Float",""),ChapterTable!$1:$1,0),0),
      VLOOKUP($A19-ChapterTable!$P$11,ChapterTable!$1:$1048576,MATCH("최종"&amp;SUBSTITUTE(SUBSTITUTE(E$1,"standard",""),"|Float",""),ChapterTable!$1:$1,0),0)*ChapterTable!$P$14
    ),
  OFFSET(E19,-$B19+IF($L19,1,0),0)*IF($B19&gt;OFFSET($B19,1,0),ChapterTable!$R$17,1)*
    (VLOOKUP(SUBSTITUTE(SUBSTITUTE(E$1,"standard",""),"|Float","")&amp;IF(OR($L19=TRUE,$A19=0,MOD($A19,ChapterTable!$R$20)&lt;&gt;0),"","보스")&amp;"인게임누적곱배수",ChapterTable!$R:$S,2,0)^C19
    +VLOOKUP(SUBSTITUTE(SUBSTITUTE(E$1,"standard",""),"|Float","")&amp;IF(OR($L19=TRUE,$A19=0,MOD($A19,ChapterTable!$R$20)&lt;&gt;0),"","보스")&amp;"인게임누적합배수",ChapterTable!$R:$S,2,0)*C19)
  )
  )
  )
)</f>
        <v>149.99999999999997</v>
      </c>
      <c r="F19" s="1">
        <f ca="1">IF(AND($A19=0,$B19=1),
    VLOOKUP(1,ChapterTable!$1:$1048576,MATCH("최종"&amp;SUBSTITUTE(SUBSTITUTE(F$1,"standard",""),"|Float",""),ChapterTable!$1:$1,0),0)*ChapterTable!$P$17,
  IF(AND($A19=0,$B19=0),
    F20,
  IF($B19=0,
    VLOOKUP($A19,ChapterTable!$1:$1048576,MATCH("최종"&amp;SUBSTITUTE(SUBSTITUTE(F$1,"standard",""),"|Float",""),ChapterTable!$1:$1,0),0),
  IF($B19=1,
    IF($L19=FALSE,
      VLOOKUP($A19,ChapterTable!$1:$1048576,MATCH("최종"&amp;SUBSTITUTE(SUBSTITUTE(F$1,"standard",""),"|Float",""),ChapterTable!$1:$1,0),0),
      VLOOKUP($A19-ChapterTable!$P$11,ChapterTable!$1:$1048576,MATCH("최종"&amp;SUBSTITUTE(SUBSTITUTE(F$1,"standard",""),"|Float",""),ChapterTable!$1:$1,0),0)*ChapterTable!$P$14
    ),
  OFFSET(F19,-$B19+IF($L19,1,0),0)*
    (VLOOKUP(SUBSTITUTE(SUBSTITUTE(F$1,"standard",""),"|Float","")&amp;IF(OR($L19=TRUE,$A19=0,MOD($A19,ChapterTable!$R$20)&lt;&gt;0),"","보스")&amp;"인게임누적곱배수",ChapterTable!$R:$S,2,0)^D19
    +VLOOKUP(SUBSTITUTE(SUBSTITUTE(F$1,"standard",""),"|Float","")&amp;IF(OR($L19=TRUE,$A19=0,MOD($A19,ChapterTable!$R$20)&lt;&gt;0),"","보스")&amp;"인게임누적합배수",ChapterTable!$R:$S,2,0)*D19)
  )
  )
  )
)</f>
        <v>47.991071428571423</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1000</v>
      </c>
      <c r="AC19" t="str">
        <f>IF(ISBLANK(AB19),"",IF(ISERROR(VLOOKUP(AB19,[3]DropTable!$A:$A,1,0)),"드랍없음",""))</f>
        <v/>
      </c>
      <c r="AE19" t="str">
        <f>IF(ISBLANK(AD19),"",IF(ISERROR(VLOOKUP(AD19,[3]DropTable!$A:$A,1,0)),"드랍없음",""))</f>
        <v/>
      </c>
      <c r="AH19">
        <v>1.5</v>
      </c>
      <c r="AI19">
        <v>0.33333333333333331</v>
      </c>
      <c r="AJ19">
        <v>0.395555555</v>
      </c>
      <c r="AK19">
        <f t="shared" si="6"/>
        <v>1</v>
      </c>
      <c r="AL19">
        <v>0</v>
      </c>
    </row>
    <row r="20" spans="1:38" x14ac:dyDescent="0.3">
      <c r="A20">
        <v>0</v>
      </c>
      <c r="B20">
        <v>18</v>
      </c>
      <c r="C20">
        <f>IF(OR($L20=TRUE,$A20=0,MOD($A20,ChapterTable!$R$20)&lt;&gt;0),
MAX(0,INT(($B20+ChapterTable!$P$26+VLOOKUP(SUBSTITUTE(C$1,"성장단계","")&amp;"단계오프셋",ChapterTable!$R:$S,2,0))/ChapterTable!$P$23)),
MAX(0,INT(($B20+ChapterTable!$R$26+VLOOKUP(SUBSTITUTE(C$1,"성장단계","")&amp;"보스단계오프셋",ChapterTable!$R:$S,2,0))/ChapterTable!$R$23)))</f>
        <v>2</v>
      </c>
      <c r="D20">
        <f>IF(OR($L20=TRUE,$A20=0,MOD($A20,ChapterTable!$R$20)&lt;&gt;0),
MAX(0,INT(($B20+ChapterTable!$P$26+VLOOKUP(SUBSTITUTE(D$1,"성장단계","")&amp;"단계오프셋",ChapterTable!$R:$S,2,0))/ChapterTable!$P$23)),
MAX(0,INT(($B20+ChapterTable!$R$26+VLOOKUP(SUBSTITUTE(D$1,"성장단계","")&amp;"보스단계오프셋",ChapterTable!$R:$S,2,0))/ChapterTable!$R$23)))</f>
        <v>1</v>
      </c>
      <c r="E20" s="1">
        <f ca="1">IF(AND($A20=0,$B20=1),
    VLOOKUP(1,ChapterTable!$1:$1048576,MATCH("최종"&amp;SUBSTITUTE(SUBSTITUTE(E$1,"standard",""),"|Float",""),ChapterTable!$1:$1,0),0)*ChapterTable!$P$17,
  IF(AND($A20=0,$B20=0),
    E21,
  IF($B20=0,
    VLOOKUP($A20,ChapterTable!$1:$1048576,MATCH("최종"&amp;SUBSTITUTE(SUBSTITUTE(E$1,"standard",""),"|Float",""),ChapterTable!$1:$1,0),0),
  IF($B20=1,
    IF($L20=FALSE,
      VLOOKUP($A20,ChapterTable!$1:$1048576,MATCH("최종"&amp;SUBSTITUTE(SUBSTITUTE(E$1,"standard",""),"|Float",""),ChapterTable!$1:$1,0),0),
      VLOOKUP($A20-ChapterTable!$P$11,ChapterTable!$1:$1048576,MATCH("최종"&amp;SUBSTITUTE(SUBSTITUTE(E$1,"standard",""),"|Float",""),ChapterTable!$1:$1,0),0)*ChapterTable!$P$14
    ),
  OFFSET(E20,-$B20+IF($L20,1,0),0)*IF($B20&gt;OFFSET($B20,1,0),ChapterTable!$R$17,1)*
    (VLOOKUP(SUBSTITUTE(SUBSTITUTE(E$1,"standard",""),"|Float","")&amp;IF(OR($L20=TRUE,$A20=0,MOD($A20,ChapterTable!$R$20)&lt;&gt;0),"","보스")&amp;"인게임누적곱배수",ChapterTable!$R:$S,2,0)^C20
    +VLOOKUP(SUBSTITUTE(SUBSTITUTE(E$1,"standard",""),"|Float","")&amp;IF(OR($L20=TRUE,$A20=0,MOD($A20,ChapterTable!$R$20)&lt;&gt;0),"","보스")&amp;"인게임누적합배수",ChapterTable!$R:$S,2,0)*C20)
  )
  )
  )
)</f>
        <v>149.99999999999997</v>
      </c>
      <c r="F20" s="1">
        <f ca="1">IF(AND($A20=0,$B20=1),
    VLOOKUP(1,ChapterTable!$1:$1048576,MATCH("최종"&amp;SUBSTITUTE(SUBSTITUTE(F$1,"standard",""),"|Float",""),ChapterTable!$1:$1,0),0)*ChapterTable!$P$17,
  IF(AND($A20=0,$B20=0),
    F21,
  IF($B20=0,
    VLOOKUP($A20,ChapterTable!$1:$1048576,MATCH("최종"&amp;SUBSTITUTE(SUBSTITUTE(F$1,"standard",""),"|Float",""),ChapterTable!$1:$1,0),0),
  IF($B20=1,
    IF($L20=FALSE,
      VLOOKUP($A20,ChapterTable!$1:$1048576,MATCH("최종"&amp;SUBSTITUTE(SUBSTITUTE(F$1,"standard",""),"|Float",""),ChapterTable!$1:$1,0),0),
      VLOOKUP($A20-ChapterTable!$P$11,ChapterTable!$1:$1048576,MATCH("최종"&amp;SUBSTITUTE(SUBSTITUTE(F$1,"standard",""),"|Float",""),ChapterTable!$1:$1,0),0)*ChapterTable!$P$14
    ),
  OFFSET(F20,-$B20+IF($L20,1,0),0)*
    (VLOOKUP(SUBSTITUTE(SUBSTITUTE(F$1,"standard",""),"|Float","")&amp;IF(OR($L20=TRUE,$A20=0,MOD($A20,ChapterTable!$R$20)&lt;&gt;0),"","보스")&amp;"인게임누적곱배수",ChapterTable!$R:$S,2,0)^D20
    +VLOOKUP(SUBSTITUTE(SUBSTITUTE(F$1,"standard",""),"|Float","")&amp;IF(OR($L20=TRUE,$A20=0,MOD($A20,ChapterTable!$R$20)&lt;&gt;0),"","보스")&amp;"인게임누적합배수",ChapterTable!$R:$S,2,0)*D20)
  )
  )
  )
)</f>
        <v>47.991071428571423</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1000</v>
      </c>
      <c r="AC20" t="str">
        <f>IF(ISBLANK(AB20),"",IF(ISERROR(VLOOKUP(AB20,[3]DropTable!$A:$A,1,0)),"드랍없음",""))</f>
        <v/>
      </c>
      <c r="AE20" t="str">
        <f>IF(ISBLANK(AD20),"",IF(ISERROR(VLOOKUP(AD20,[3]DropTable!$A:$A,1,0)),"드랍없음",""))</f>
        <v/>
      </c>
      <c r="AH20">
        <v>1.5</v>
      </c>
      <c r="AI20">
        <v>0.33333333333333331</v>
      </c>
      <c r="AJ20">
        <v>0.395555555</v>
      </c>
      <c r="AK20">
        <f t="shared" si="6"/>
        <v>1</v>
      </c>
      <c r="AL20">
        <v>0</v>
      </c>
    </row>
    <row r="21" spans="1:38" x14ac:dyDescent="0.3">
      <c r="A21">
        <v>0</v>
      </c>
      <c r="B21">
        <v>19</v>
      </c>
      <c r="C21">
        <f>IF(OR($L21=TRUE,$A21=0,MOD($A21,ChapterTable!$R$20)&lt;&gt;0),
MAX(0,INT(($B21+ChapterTable!$P$26+VLOOKUP(SUBSTITUTE(C$1,"성장단계","")&amp;"단계오프셋",ChapterTable!$R:$S,2,0))/ChapterTable!$P$23)),
MAX(0,INT(($B21+ChapterTable!$R$26+VLOOKUP(SUBSTITUTE(C$1,"성장단계","")&amp;"보스단계오프셋",ChapterTable!$R:$S,2,0))/ChapterTable!$R$23)))</f>
        <v>2</v>
      </c>
      <c r="D21">
        <f>IF(OR($L21=TRUE,$A21=0,MOD($A21,ChapterTable!$R$20)&lt;&gt;0),
MAX(0,INT(($B21+ChapterTable!$P$26+VLOOKUP(SUBSTITUTE(D$1,"성장단계","")&amp;"단계오프셋",ChapterTable!$R:$S,2,0))/ChapterTable!$P$23)),
MAX(0,INT(($B21+ChapterTable!$R$26+VLOOKUP(SUBSTITUTE(D$1,"성장단계","")&amp;"보스단계오프셋",ChapterTable!$R:$S,2,0))/ChapterTable!$R$23)))</f>
        <v>1</v>
      </c>
      <c r="E21" s="1">
        <f ca="1">IF(AND($A21=0,$B21=1),
    VLOOKUP(1,ChapterTable!$1:$1048576,MATCH("최종"&amp;SUBSTITUTE(SUBSTITUTE(E$1,"standard",""),"|Float",""),ChapterTable!$1:$1,0),0)*ChapterTable!$P$17,
  IF(AND($A21=0,$B21=0),
    E22,
  IF($B21=0,
    VLOOKUP($A21,ChapterTable!$1:$1048576,MATCH("최종"&amp;SUBSTITUTE(SUBSTITUTE(E$1,"standard",""),"|Float",""),ChapterTable!$1:$1,0),0),
  IF($B21=1,
    IF($L21=FALSE,
      VLOOKUP($A21,ChapterTable!$1:$1048576,MATCH("최종"&amp;SUBSTITUTE(SUBSTITUTE(E$1,"standard",""),"|Float",""),ChapterTable!$1:$1,0),0),
      VLOOKUP($A21-ChapterTable!$P$11,ChapterTable!$1:$1048576,MATCH("최종"&amp;SUBSTITUTE(SUBSTITUTE(E$1,"standard",""),"|Float",""),ChapterTable!$1:$1,0),0)*ChapterTable!$P$14
    ),
  OFFSET(E21,-$B21+IF($L21,1,0),0)*IF($B21&gt;OFFSET($B21,1,0),ChapterTable!$R$17,1)*
    (VLOOKUP(SUBSTITUTE(SUBSTITUTE(E$1,"standard",""),"|Float","")&amp;IF(OR($L21=TRUE,$A21=0,MOD($A21,ChapterTable!$R$20)&lt;&gt;0),"","보스")&amp;"인게임누적곱배수",ChapterTable!$R:$S,2,0)^C21
    +VLOOKUP(SUBSTITUTE(SUBSTITUTE(E$1,"standard",""),"|Float","")&amp;IF(OR($L21=TRUE,$A21=0,MOD($A21,ChapterTable!$R$20)&lt;&gt;0),"","보스")&amp;"인게임누적합배수",ChapterTable!$R:$S,2,0)*C21)
  )
  )
  )
)</f>
        <v>149.99999999999997</v>
      </c>
      <c r="F21" s="1">
        <f ca="1">IF(AND($A21=0,$B21=1),
    VLOOKUP(1,ChapterTable!$1:$1048576,MATCH("최종"&amp;SUBSTITUTE(SUBSTITUTE(F$1,"standard",""),"|Float",""),ChapterTable!$1:$1,0),0)*ChapterTable!$P$17,
  IF(AND($A21=0,$B21=0),
    F22,
  IF($B21=0,
    VLOOKUP($A21,ChapterTable!$1:$1048576,MATCH("최종"&amp;SUBSTITUTE(SUBSTITUTE(F$1,"standard",""),"|Float",""),ChapterTable!$1:$1,0),0),
  IF($B21=1,
    IF($L21=FALSE,
      VLOOKUP($A21,ChapterTable!$1:$1048576,MATCH("최종"&amp;SUBSTITUTE(SUBSTITUTE(F$1,"standard",""),"|Float",""),ChapterTable!$1:$1,0),0),
      VLOOKUP($A21-ChapterTable!$P$11,ChapterTable!$1:$1048576,MATCH("최종"&amp;SUBSTITUTE(SUBSTITUTE(F$1,"standard",""),"|Float",""),ChapterTable!$1:$1,0),0)*ChapterTable!$P$14
    ),
  OFFSET(F21,-$B21+IF($L21,1,0),0)*
    (VLOOKUP(SUBSTITUTE(SUBSTITUTE(F$1,"standard",""),"|Float","")&amp;IF(OR($L21=TRUE,$A21=0,MOD($A21,ChapterTable!$R$20)&lt;&gt;0),"","보스")&amp;"인게임누적곱배수",ChapterTable!$R:$S,2,0)^D21
    +VLOOKUP(SUBSTITUTE(SUBSTITUTE(F$1,"standard",""),"|Float","")&amp;IF(OR($L21=TRUE,$A21=0,MOD($A21,ChapterTable!$R$20)&lt;&gt;0),"","보스")&amp;"인게임누적합배수",ChapterTable!$R:$S,2,0)*D21)
  )
  )
  )
)</f>
        <v>47.991071428571423</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1000</v>
      </c>
      <c r="AC21" t="str">
        <f>IF(ISBLANK(AB21),"",IF(ISERROR(VLOOKUP(AB21,[3]DropTable!$A:$A,1,0)),"드랍없음",""))</f>
        <v/>
      </c>
      <c r="AE21" t="str">
        <f>IF(ISBLANK(AD21),"",IF(ISERROR(VLOOKUP(AD21,[3]DropTable!$A:$A,1,0)),"드랍없음",""))</f>
        <v/>
      </c>
      <c r="AH21">
        <v>1.5</v>
      </c>
      <c r="AI21">
        <v>0.33333333333333331</v>
      </c>
      <c r="AJ21">
        <v>0.395555555</v>
      </c>
      <c r="AK21">
        <f t="shared" si="6"/>
        <v>1</v>
      </c>
      <c r="AL21">
        <v>0</v>
      </c>
    </row>
    <row r="22" spans="1:38" x14ac:dyDescent="0.3">
      <c r="A22">
        <v>0</v>
      </c>
      <c r="B22">
        <v>20</v>
      </c>
      <c r="C22">
        <f>IF(OR($L22=TRUE,$A22=0,MOD($A22,ChapterTable!$R$20)&lt;&gt;0),
MAX(0,INT(($B22+ChapterTable!$P$26+VLOOKUP(SUBSTITUTE(C$1,"성장단계","")&amp;"단계오프셋",ChapterTable!$R:$S,2,0))/ChapterTable!$P$23)),
MAX(0,INT(($B22+ChapterTable!$R$26+VLOOKUP(SUBSTITUTE(C$1,"성장단계","")&amp;"보스단계오프셋",ChapterTable!$R:$S,2,0))/ChapterTable!$R$23)))</f>
        <v>2</v>
      </c>
      <c r="D22">
        <f>IF(OR($L22=TRUE,$A22=0,MOD($A22,ChapterTable!$R$20)&lt;&gt;0),
MAX(0,INT(($B22+ChapterTable!$P$26+VLOOKUP(SUBSTITUTE(D$1,"성장단계","")&amp;"단계오프셋",ChapterTable!$R:$S,2,0))/ChapterTable!$P$23)),
MAX(0,INT(($B22+ChapterTable!$R$26+VLOOKUP(SUBSTITUTE(D$1,"성장단계","")&amp;"보스단계오프셋",ChapterTable!$R:$S,2,0))/ChapterTable!$R$23)))</f>
        <v>1</v>
      </c>
      <c r="E22" s="1">
        <f ca="1">IF(AND($A22=0,$B22=1),
    VLOOKUP(1,ChapterTable!$1:$1048576,MATCH("최종"&amp;SUBSTITUTE(SUBSTITUTE(E$1,"standard",""),"|Float",""),ChapterTable!$1:$1,0),0)*ChapterTable!$P$17,
  IF(AND($A22=0,$B22=0),
    E23,
  IF($B22=0,
    VLOOKUP($A22,ChapterTable!$1:$1048576,MATCH("최종"&amp;SUBSTITUTE(SUBSTITUTE(E$1,"standard",""),"|Float",""),ChapterTable!$1:$1,0),0),
  IF($B22=1,
    IF($L22=FALSE,
      VLOOKUP($A22,ChapterTable!$1:$1048576,MATCH("최종"&amp;SUBSTITUTE(SUBSTITUTE(E$1,"standard",""),"|Float",""),ChapterTable!$1:$1,0),0),
      VLOOKUP($A22-ChapterTable!$P$11,ChapterTable!$1:$1048576,MATCH("최종"&amp;SUBSTITUTE(SUBSTITUTE(E$1,"standard",""),"|Float",""),ChapterTable!$1:$1,0),0)*ChapterTable!$P$14
    ),
  OFFSET(E22,-$B22+IF($L22,1,0),0)*IF($B22&gt;OFFSET($B22,1,0),ChapterTable!$R$17,1)*
    (VLOOKUP(SUBSTITUTE(SUBSTITUTE(E$1,"standard",""),"|Float","")&amp;IF(OR($L22=TRUE,$A22=0,MOD($A22,ChapterTable!$R$20)&lt;&gt;0),"","보스")&amp;"인게임누적곱배수",ChapterTable!$R:$S,2,0)^C22
    +VLOOKUP(SUBSTITUTE(SUBSTITUTE(E$1,"standard",""),"|Float","")&amp;IF(OR($L22=TRUE,$A22=0,MOD($A22,ChapterTable!$R$20)&lt;&gt;0),"","보스")&amp;"인게임누적합배수",ChapterTable!$R:$S,2,0)*C22)
  )
  )
  )
)</f>
        <v>149.99999999999997</v>
      </c>
      <c r="F22" s="1">
        <f ca="1">IF(AND($A22=0,$B22=1),
    VLOOKUP(1,ChapterTable!$1:$1048576,MATCH("최종"&amp;SUBSTITUTE(SUBSTITUTE(F$1,"standard",""),"|Float",""),ChapterTable!$1:$1,0),0)*ChapterTable!$P$17,
  IF(AND($A22=0,$B22=0),
    F23,
  IF($B22=0,
    VLOOKUP($A22,ChapterTable!$1:$1048576,MATCH("최종"&amp;SUBSTITUTE(SUBSTITUTE(F$1,"standard",""),"|Float",""),ChapterTable!$1:$1,0),0),
  IF($B22=1,
    IF($L22=FALSE,
      VLOOKUP($A22,ChapterTable!$1:$1048576,MATCH("최종"&amp;SUBSTITUTE(SUBSTITUTE(F$1,"standard",""),"|Float",""),ChapterTable!$1:$1,0),0),
      VLOOKUP($A22-ChapterTable!$P$11,ChapterTable!$1:$1048576,MATCH("최종"&amp;SUBSTITUTE(SUBSTITUTE(F$1,"standard",""),"|Float",""),ChapterTable!$1:$1,0),0)*ChapterTable!$P$14
    ),
  OFFSET(F22,-$B22+IF($L22,1,0),0)*
    (VLOOKUP(SUBSTITUTE(SUBSTITUTE(F$1,"standard",""),"|Float","")&amp;IF(OR($L22=TRUE,$A22=0,MOD($A22,ChapterTable!$R$20)&lt;&gt;0),"","보스")&amp;"인게임누적곱배수",ChapterTable!$R:$S,2,0)^D22
    +VLOOKUP(SUBSTITUTE(SUBSTITUTE(F$1,"standard",""),"|Float","")&amp;IF(OR($L22=TRUE,$A22=0,MOD($A22,ChapterTable!$R$20)&lt;&gt;0),"","보스")&amp;"인게임누적합배수",ChapterTable!$R:$S,2,0)*D22)
  )
  )
  )
)</f>
        <v>47.991071428571423</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5000</v>
      </c>
      <c r="AE22" t="str">
        <f>IF(ISBLANK(AD22),"",IF(ISERROR(VLOOKUP(AD22,[3]DropTable!$A:$A,1,0)),"드랍없음",""))</f>
        <v/>
      </c>
      <c r="AF22">
        <v>2</v>
      </c>
      <c r="AG22">
        <v>17.5</v>
      </c>
      <c r="AH22">
        <v>1.5</v>
      </c>
      <c r="AI22">
        <v>0.33333333333333331</v>
      </c>
      <c r="AJ22">
        <v>1</v>
      </c>
      <c r="AK22">
        <v>3</v>
      </c>
      <c r="AL22">
        <v>0</v>
      </c>
    </row>
    <row r="23" spans="1:38" x14ac:dyDescent="0.3">
      <c r="A23">
        <v>0</v>
      </c>
      <c r="B23">
        <v>21</v>
      </c>
      <c r="C23">
        <f>IF(OR($L23=TRUE,$A23=0,MOD($A23,ChapterTable!$R$20)&lt;&gt;0),
MAX(0,INT(($B23+ChapterTable!$P$26+VLOOKUP(SUBSTITUTE(C$1,"성장단계","")&amp;"단계오프셋",ChapterTable!$R:$S,2,0))/ChapterTable!$P$23)),
MAX(0,INT(($B23+ChapterTable!$R$26+VLOOKUP(SUBSTITUTE(C$1,"성장단계","")&amp;"보스단계오프셋",ChapterTable!$R:$S,2,0))/ChapterTable!$R$23)))</f>
        <v>2</v>
      </c>
      <c r="D23">
        <f>IF(OR($L23=TRUE,$A23=0,MOD($A23,ChapterTable!$R$20)&lt;&gt;0),
MAX(0,INT(($B23+ChapterTable!$P$26+VLOOKUP(SUBSTITUTE(D$1,"성장단계","")&amp;"단계오프셋",ChapterTable!$R:$S,2,0))/ChapterTable!$P$23)),
MAX(0,INT(($B23+ChapterTable!$R$26+VLOOKUP(SUBSTITUTE(D$1,"성장단계","")&amp;"보스단계오프셋",ChapterTable!$R:$S,2,0))/ChapterTable!$R$23)))</f>
        <v>2</v>
      </c>
      <c r="E23" s="1">
        <f ca="1">IF(AND($A23=0,$B23=1),
    VLOOKUP(1,ChapterTable!$1:$1048576,MATCH("최종"&amp;SUBSTITUTE(SUBSTITUTE(E$1,"standard",""),"|Float",""),ChapterTable!$1:$1,0),0)*ChapterTable!$P$17,
  IF(AND($A23=0,$B23=0),
    E24,
  IF($B23=0,
    VLOOKUP($A23,ChapterTable!$1:$1048576,MATCH("최종"&amp;SUBSTITUTE(SUBSTITUTE(E$1,"standard",""),"|Float",""),ChapterTable!$1:$1,0),0),
  IF($B23=1,
    IF($L23=FALSE,
      VLOOKUP($A23,ChapterTable!$1:$1048576,MATCH("최종"&amp;SUBSTITUTE(SUBSTITUTE(E$1,"standard",""),"|Float",""),ChapterTable!$1:$1,0),0),
      VLOOKUP($A23-ChapterTable!$P$11,ChapterTable!$1:$1048576,MATCH("최종"&amp;SUBSTITUTE(SUBSTITUTE(E$1,"standard",""),"|Float",""),ChapterTable!$1:$1,0),0)*ChapterTable!$P$14
    ),
  OFFSET(E23,-$B23+IF($L23,1,0),0)*IF($B23&gt;OFFSET($B23,1,0),ChapterTable!$R$17,1)*
    (VLOOKUP(SUBSTITUTE(SUBSTITUTE(E$1,"standard",""),"|Float","")&amp;IF(OR($L23=TRUE,$A23=0,MOD($A23,ChapterTable!$R$20)&lt;&gt;0),"","보스")&amp;"인게임누적곱배수",ChapterTable!$R:$S,2,0)^C23
    +VLOOKUP(SUBSTITUTE(SUBSTITUTE(E$1,"standard",""),"|Float","")&amp;IF(OR($L23=TRUE,$A23=0,MOD($A23,ChapterTable!$R$20)&lt;&gt;0),"","보스")&amp;"인게임누적합배수",ChapterTable!$R:$S,2,0)*C23)
  )
  )
  )
)</f>
        <v>149.99999999999997</v>
      </c>
      <c r="F23" s="1">
        <f ca="1">IF(AND($A23=0,$B23=1),
    VLOOKUP(1,ChapterTable!$1:$1048576,MATCH("최종"&amp;SUBSTITUTE(SUBSTITUTE(F$1,"standard",""),"|Float",""),ChapterTable!$1:$1,0),0)*ChapterTable!$P$17,
  IF(AND($A23=0,$B23=0),
    F24,
  IF($B23=0,
    VLOOKUP($A23,ChapterTable!$1:$1048576,MATCH("최종"&amp;SUBSTITUTE(SUBSTITUTE(F$1,"standard",""),"|Float",""),ChapterTable!$1:$1,0),0),
  IF($B23=1,
    IF($L23=FALSE,
      VLOOKUP($A23,ChapterTable!$1:$1048576,MATCH("최종"&amp;SUBSTITUTE(SUBSTITUTE(F$1,"standard",""),"|Float",""),ChapterTable!$1:$1,0),0),
      VLOOKUP($A23-ChapterTable!$P$11,ChapterTable!$1:$1048576,MATCH("최종"&amp;SUBSTITUTE(SUBSTITUTE(F$1,"standard",""),"|Float",""),ChapterTable!$1:$1,0),0)*ChapterTable!$P$14
    ),
  OFFSET(F23,-$B23+IF($L23,1,0),0)*
    (VLOOKUP(SUBSTITUTE(SUBSTITUTE(F$1,"standard",""),"|Float","")&amp;IF(OR($L23=TRUE,$A23=0,MOD($A23,ChapterTable!$R$20)&lt;&gt;0),"","보스")&amp;"인게임누적곱배수",ChapterTable!$R:$S,2,0)^D23
    +VLOOKUP(SUBSTITUTE(SUBSTITUTE(F$1,"standard",""),"|Float","")&amp;IF(OR($L23=TRUE,$A23=0,MOD($A23,ChapterTable!$R$20)&lt;&gt;0),"","보스")&amp;"인게임누적합배수",ChapterTable!$R:$S,2,0)*D23)
  )
  )
  )
)</f>
        <v>51.339285714285708</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1000</v>
      </c>
      <c r="AC23" t="str">
        <f>IF(ISBLANK(AB23),"",IF(ISERROR(VLOOKUP(AB23,[3]DropTable!$A:$A,1,0)),"드랍없음",""))</f>
        <v/>
      </c>
      <c r="AE23" t="str">
        <f>IF(ISBLANK(AD23),"",IF(ISERROR(VLOOKUP(AD23,[3]DropTable!$A:$A,1,0)),"드랍없음",""))</f>
        <v/>
      </c>
      <c r="AH23">
        <v>1.5</v>
      </c>
      <c r="AI23">
        <v>0.2</v>
      </c>
      <c r="AJ23">
        <v>0.27466666000000001</v>
      </c>
      <c r="AK23">
        <f t="shared" si="6"/>
        <v>1</v>
      </c>
      <c r="AL23">
        <v>0</v>
      </c>
    </row>
    <row r="24" spans="1:38" x14ac:dyDescent="0.3">
      <c r="A24">
        <v>0</v>
      </c>
      <c r="B24">
        <v>22</v>
      </c>
      <c r="C24">
        <f>IF(OR($L24=TRUE,$A24=0,MOD($A24,ChapterTable!$R$20)&lt;&gt;0),
MAX(0,INT(($B24+ChapterTable!$P$26+VLOOKUP(SUBSTITUTE(C$1,"성장단계","")&amp;"단계오프셋",ChapterTable!$R:$S,2,0))/ChapterTable!$P$23)),
MAX(0,INT(($B24+ChapterTable!$R$26+VLOOKUP(SUBSTITUTE(C$1,"성장단계","")&amp;"보스단계오프셋",ChapterTable!$R:$S,2,0))/ChapterTable!$R$23)))</f>
        <v>2</v>
      </c>
      <c r="D24">
        <f>IF(OR($L24=TRUE,$A24=0,MOD($A24,ChapterTable!$R$20)&lt;&gt;0),
MAX(0,INT(($B24+ChapterTable!$P$26+VLOOKUP(SUBSTITUTE(D$1,"성장단계","")&amp;"단계오프셋",ChapterTable!$R:$S,2,0))/ChapterTable!$P$23)),
MAX(0,INT(($B24+ChapterTable!$R$26+VLOOKUP(SUBSTITUTE(D$1,"성장단계","")&amp;"보스단계오프셋",ChapterTable!$R:$S,2,0))/ChapterTable!$R$23)))</f>
        <v>2</v>
      </c>
      <c r="E24" s="1">
        <f ca="1">IF(AND($A24=0,$B24=1),
    VLOOKUP(1,ChapterTable!$1:$1048576,MATCH("최종"&amp;SUBSTITUTE(SUBSTITUTE(E$1,"standard",""),"|Float",""),ChapterTable!$1:$1,0),0)*ChapterTable!$P$17,
  IF(AND($A24=0,$B24=0),
    E25,
  IF($B24=0,
    VLOOKUP($A24,ChapterTable!$1:$1048576,MATCH("최종"&amp;SUBSTITUTE(SUBSTITUTE(E$1,"standard",""),"|Float",""),ChapterTable!$1:$1,0),0),
  IF($B24=1,
    IF($L24=FALSE,
      VLOOKUP($A24,ChapterTable!$1:$1048576,MATCH("최종"&amp;SUBSTITUTE(SUBSTITUTE(E$1,"standard",""),"|Float",""),ChapterTable!$1:$1,0),0),
      VLOOKUP($A24-ChapterTable!$P$11,ChapterTable!$1:$1048576,MATCH("최종"&amp;SUBSTITUTE(SUBSTITUTE(E$1,"standard",""),"|Float",""),ChapterTable!$1:$1,0),0)*ChapterTable!$P$14
    ),
  OFFSET(E24,-$B24+IF($L24,1,0),0)*IF($B24&gt;OFFSET($B24,1,0),ChapterTable!$R$17,1)*
    (VLOOKUP(SUBSTITUTE(SUBSTITUTE(E$1,"standard",""),"|Float","")&amp;IF(OR($L24=TRUE,$A24=0,MOD($A24,ChapterTable!$R$20)&lt;&gt;0),"","보스")&amp;"인게임누적곱배수",ChapterTable!$R:$S,2,0)^C24
    +VLOOKUP(SUBSTITUTE(SUBSTITUTE(E$1,"standard",""),"|Float","")&amp;IF(OR($L24=TRUE,$A24=0,MOD($A24,ChapterTable!$R$20)&lt;&gt;0),"","보스")&amp;"인게임누적합배수",ChapterTable!$R:$S,2,0)*C24)
  )
  )
  )
)</f>
        <v>149.99999999999997</v>
      </c>
      <c r="F24" s="1">
        <f ca="1">IF(AND($A24=0,$B24=1),
    VLOOKUP(1,ChapterTable!$1:$1048576,MATCH("최종"&amp;SUBSTITUTE(SUBSTITUTE(F$1,"standard",""),"|Float",""),ChapterTable!$1:$1,0),0)*ChapterTable!$P$17,
  IF(AND($A24=0,$B24=0),
    F25,
  IF($B24=0,
    VLOOKUP($A24,ChapterTable!$1:$1048576,MATCH("최종"&amp;SUBSTITUTE(SUBSTITUTE(F$1,"standard",""),"|Float",""),ChapterTable!$1:$1,0),0),
  IF($B24=1,
    IF($L24=FALSE,
      VLOOKUP($A24,ChapterTable!$1:$1048576,MATCH("최종"&amp;SUBSTITUTE(SUBSTITUTE(F$1,"standard",""),"|Float",""),ChapterTable!$1:$1,0),0),
      VLOOKUP($A24-ChapterTable!$P$11,ChapterTable!$1:$1048576,MATCH("최종"&amp;SUBSTITUTE(SUBSTITUTE(F$1,"standard",""),"|Float",""),ChapterTable!$1:$1,0),0)*ChapterTable!$P$14
    ),
  OFFSET(F24,-$B24+IF($L24,1,0),0)*
    (VLOOKUP(SUBSTITUTE(SUBSTITUTE(F$1,"standard",""),"|Float","")&amp;IF(OR($L24=TRUE,$A24=0,MOD($A24,ChapterTable!$R$20)&lt;&gt;0),"","보스")&amp;"인게임누적곱배수",ChapterTable!$R:$S,2,0)^D24
    +VLOOKUP(SUBSTITUTE(SUBSTITUTE(F$1,"standard",""),"|Float","")&amp;IF(OR($L24=TRUE,$A24=0,MOD($A24,ChapterTable!$R$20)&lt;&gt;0),"","보스")&amp;"인게임누적합배수",ChapterTable!$R:$S,2,0)*D24)
  )
  )
  )
)</f>
        <v>51.339285714285708</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1000</v>
      </c>
      <c r="AC24" t="str">
        <f>IF(ISBLANK(AB24),"",IF(ISERROR(VLOOKUP(AB24,[3]DropTable!$A:$A,1,0)),"드랍없음",""))</f>
        <v/>
      </c>
      <c r="AE24" t="str">
        <f>IF(ISBLANK(AD24),"",IF(ISERROR(VLOOKUP(AD24,[3]DropTable!$A:$A,1,0)),"드랍없음",""))</f>
        <v/>
      </c>
      <c r="AH24">
        <v>1.5</v>
      </c>
      <c r="AI24">
        <v>0.2</v>
      </c>
      <c r="AJ24">
        <v>0.27466666000000001</v>
      </c>
      <c r="AK24">
        <f t="shared" si="6"/>
        <v>1</v>
      </c>
      <c r="AL24">
        <v>0</v>
      </c>
    </row>
    <row r="25" spans="1:38" x14ac:dyDescent="0.3">
      <c r="A25">
        <v>0</v>
      </c>
      <c r="B25">
        <v>23</v>
      </c>
      <c r="C25">
        <f>IF(OR($L25=TRUE,$A25=0,MOD($A25,ChapterTable!$R$20)&lt;&gt;0),
MAX(0,INT(($B25+ChapterTable!$P$26+VLOOKUP(SUBSTITUTE(C$1,"성장단계","")&amp;"단계오프셋",ChapterTable!$R:$S,2,0))/ChapterTable!$P$23)),
MAX(0,INT(($B25+ChapterTable!$R$26+VLOOKUP(SUBSTITUTE(C$1,"성장단계","")&amp;"보스단계오프셋",ChapterTable!$R:$S,2,0))/ChapterTable!$R$23)))</f>
        <v>2</v>
      </c>
      <c r="D25">
        <f>IF(OR($L25=TRUE,$A25=0,MOD($A25,ChapterTable!$R$20)&lt;&gt;0),
MAX(0,INT(($B25+ChapterTable!$P$26+VLOOKUP(SUBSTITUTE(D$1,"성장단계","")&amp;"단계오프셋",ChapterTable!$R:$S,2,0))/ChapterTable!$P$23)),
MAX(0,INT(($B25+ChapterTable!$R$26+VLOOKUP(SUBSTITUTE(D$1,"성장단계","")&amp;"보스단계오프셋",ChapterTable!$R:$S,2,0))/ChapterTable!$R$23)))</f>
        <v>2</v>
      </c>
      <c r="E25" s="1">
        <f ca="1">IF(AND($A25=0,$B25=1),
    VLOOKUP(1,ChapterTable!$1:$1048576,MATCH("최종"&amp;SUBSTITUTE(SUBSTITUTE(E$1,"standard",""),"|Float",""),ChapterTable!$1:$1,0),0)*ChapterTable!$P$17,
  IF(AND($A25=0,$B25=0),
    E26,
  IF($B25=0,
    VLOOKUP($A25,ChapterTable!$1:$1048576,MATCH("최종"&amp;SUBSTITUTE(SUBSTITUTE(E$1,"standard",""),"|Float",""),ChapterTable!$1:$1,0),0),
  IF($B25=1,
    IF($L25=FALSE,
      VLOOKUP($A25,ChapterTable!$1:$1048576,MATCH("최종"&amp;SUBSTITUTE(SUBSTITUTE(E$1,"standard",""),"|Float",""),ChapterTable!$1:$1,0),0),
      VLOOKUP($A25-ChapterTable!$P$11,ChapterTable!$1:$1048576,MATCH("최종"&amp;SUBSTITUTE(SUBSTITUTE(E$1,"standard",""),"|Float",""),ChapterTable!$1:$1,0),0)*ChapterTable!$P$14
    ),
  OFFSET(E25,-$B25+IF($L25,1,0),0)*IF($B25&gt;OFFSET($B25,1,0),ChapterTable!$R$17,1)*
    (VLOOKUP(SUBSTITUTE(SUBSTITUTE(E$1,"standard",""),"|Float","")&amp;IF(OR($L25=TRUE,$A25=0,MOD($A25,ChapterTable!$R$20)&lt;&gt;0),"","보스")&amp;"인게임누적곱배수",ChapterTable!$R:$S,2,0)^C25
    +VLOOKUP(SUBSTITUTE(SUBSTITUTE(E$1,"standard",""),"|Float","")&amp;IF(OR($L25=TRUE,$A25=0,MOD($A25,ChapterTable!$R$20)&lt;&gt;0),"","보스")&amp;"인게임누적합배수",ChapterTable!$R:$S,2,0)*C25)
  )
  )
  )
)</f>
        <v>149.99999999999997</v>
      </c>
      <c r="F25" s="1">
        <f ca="1">IF(AND($A25=0,$B25=1),
    VLOOKUP(1,ChapterTable!$1:$1048576,MATCH("최종"&amp;SUBSTITUTE(SUBSTITUTE(F$1,"standard",""),"|Float",""),ChapterTable!$1:$1,0),0)*ChapterTable!$P$17,
  IF(AND($A25=0,$B25=0),
    F26,
  IF($B25=0,
    VLOOKUP($A25,ChapterTable!$1:$1048576,MATCH("최종"&amp;SUBSTITUTE(SUBSTITUTE(F$1,"standard",""),"|Float",""),ChapterTable!$1:$1,0),0),
  IF($B25=1,
    IF($L25=FALSE,
      VLOOKUP($A25,ChapterTable!$1:$1048576,MATCH("최종"&amp;SUBSTITUTE(SUBSTITUTE(F$1,"standard",""),"|Float",""),ChapterTable!$1:$1,0),0),
      VLOOKUP($A25-ChapterTable!$P$11,ChapterTable!$1:$1048576,MATCH("최종"&amp;SUBSTITUTE(SUBSTITUTE(F$1,"standard",""),"|Float",""),ChapterTable!$1:$1,0),0)*ChapterTable!$P$14
    ),
  OFFSET(F25,-$B25+IF($L25,1,0),0)*
    (VLOOKUP(SUBSTITUTE(SUBSTITUTE(F$1,"standard",""),"|Float","")&amp;IF(OR($L25=TRUE,$A25=0,MOD($A25,ChapterTable!$R$20)&lt;&gt;0),"","보스")&amp;"인게임누적곱배수",ChapterTable!$R:$S,2,0)^D25
    +VLOOKUP(SUBSTITUTE(SUBSTITUTE(F$1,"standard",""),"|Float","")&amp;IF(OR($L25=TRUE,$A25=0,MOD($A25,ChapterTable!$R$20)&lt;&gt;0),"","보스")&amp;"인게임누적합배수",ChapterTable!$R:$S,2,0)*D25)
  )
  )
  )
)</f>
        <v>51.339285714285708</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1000</v>
      </c>
      <c r="AC25" t="str">
        <f>IF(ISBLANK(AB25),"",IF(ISERROR(VLOOKUP(AB25,[3]DropTable!$A:$A,1,0)),"드랍없음",""))</f>
        <v/>
      </c>
      <c r="AE25" t="str">
        <f>IF(ISBLANK(AD25),"",IF(ISERROR(VLOOKUP(AD25,[3]DropTable!$A:$A,1,0)),"드랍없음",""))</f>
        <v/>
      </c>
      <c r="AH25">
        <v>1.5</v>
      </c>
      <c r="AI25">
        <v>0.2</v>
      </c>
      <c r="AJ25">
        <v>0.27466666000000001</v>
      </c>
      <c r="AK25">
        <f t="shared" si="6"/>
        <v>1</v>
      </c>
      <c r="AL25">
        <v>0</v>
      </c>
    </row>
    <row r="26" spans="1:38" x14ac:dyDescent="0.3">
      <c r="A26">
        <v>0</v>
      </c>
      <c r="B26">
        <v>24</v>
      </c>
      <c r="C26">
        <f>IF(OR($L26=TRUE,$A26=0,MOD($A26,ChapterTable!$R$20)&lt;&gt;0),
MAX(0,INT(($B26+ChapterTable!$P$26+VLOOKUP(SUBSTITUTE(C$1,"성장단계","")&amp;"단계오프셋",ChapterTable!$R:$S,2,0))/ChapterTable!$P$23)),
MAX(0,INT(($B26+ChapterTable!$R$26+VLOOKUP(SUBSTITUTE(C$1,"성장단계","")&amp;"보스단계오프셋",ChapterTable!$R:$S,2,0))/ChapterTable!$R$23)))</f>
        <v>2</v>
      </c>
      <c r="D26">
        <f>IF(OR($L26=TRUE,$A26=0,MOD($A26,ChapterTable!$R$20)&lt;&gt;0),
MAX(0,INT(($B26+ChapterTable!$P$26+VLOOKUP(SUBSTITUTE(D$1,"성장단계","")&amp;"단계오프셋",ChapterTable!$R:$S,2,0))/ChapterTable!$P$23)),
MAX(0,INT(($B26+ChapterTable!$R$26+VLOOKUP(SUBSTITUTE(D$1,"성장단계","")&amp;"보스단계오프셋",ChapterTable!$R:$S,2,0))/ChapterTable!$R$23)))</f>
        <v>2</v>
      </c>
      <c r="E26" s="1">
        <f ca="1">IF(AND($A26=0,$B26=1),
    VLOOKUP(1,ChapterTable!$1:$1048576,MATCH("최종"&amp;SUBSTITUTE(SUBSTITUTE(E$1,"standard",""),"|Float",""),ChapterTable!$1:$1,0),0)*ChapterTable!$P$17,
  IF(AND($A26=0,$B26=0),
    E27,
  IF($B26=0,
    VLOOKUP($A26,ChapterTable!$1:$1048576,MATCH("최종"&amp;SUBSTITUTE(SUBSTITUTE(E$1,"standard",""),"|Float",""),ChapterTable!$1:$1,0),0),
  IF($B26=1,
    IF($L26=FALSE,
      VLOOKUP($A26,ChapterTable!$1:$1048576,MATCH("최종"&amp;SUBSTITUTE(SUBSTITUTE(E$1,"standard",""),"|Float",""),ChapterTable!$1:$1,0),0),
      VLOOKUP($A26-ChapterTable!$P$11,ChapterTable!$1:$1048576,MATCH("최종"&amp;SUBSTITUTE(SUBSTITUTE(E$1,"standard",""),"|Float",""),ChapterTable!$1:$1,0),0)*ChapterTable!$P$14
    ),
  OFFSET(E26,-$B26+IF($L26,1,0),0)*IF($B26&gt;OFFSET($B26,1,0),ChapterTable!$R$17,1)*
    (VLOOKUP(SUBSTITUTE(SUBSTITUTE(E$1,"standard",""),"|Float","")&amp;IF(OR($L26=TRUE,$A26=0,MOD($A26,ChapterTable!$R$20)&lt;&gt;0),"","보스")&amp;"인게임누적곱배수",ChapterTable!$R:$S,2,0)^C26
    +VLOOKUP(SUBSTITUTE(SUBSTITUTE(E$1,"standard",""),"|Float","")&amp;IF(OR($L26=TRUE,$A26=0,MOD($A26,ChapterTable!$R$20)&lt;&gt;0),"","보스")&amp;"인게임누적합배수",ChapterTable!$R:$S,2,0)*C26)
  )
  )
  )
)</f>
        <v>149.99999999999997</v>
      </c>
      <c r="F26" s="1">
        <f ca="1">IF(AND($A26=0,$B26=1),
    VLOOKUP(1,ChapterTable!$1:$1048576,MATCH("최종"&amp;SUBSTITUTE(SUBSTITUTE(F$1,"standard",""),"|Float",""),ChapterTable!$1:$1,0),0)*ChapterTable!$P$17,
  IF(AND($A26=0,$B26=0),
    F27,
  IF($B26=0,
    VLOOKUP($A26,ChapterTable!$1:$1048576,MATCH("최종"&amp;SUBSTITUTE(SUBSTITUTE(F$1,"standard",""),"|Float",""),ChapterTable!$1:$1,0),0),
  IF($B26=1,
    IF($L26=FALSE,
      VLOOKUP($A26,ChapterTable!$1:$1048576,MATCH("최종"&amp;SUBSTITUTE(SUBSTITUTE(F$1,"standard",""),"|Float",""),ChapterTable!$1:$1,0),0),
      VLOOKUP($A26-ChapterTable!$P$11,ChapterTable!$1:$1048576,MATCH("최종"&amp;SUBSTITUTE(SUBSTITUTE(F$1,"standard",""),"|Float",""),ChapterTable!$1:$1,0),0)*ChapterTable!$P$14
    ),
  OFFSET(F26,-$B26+IF($L26,1,0),0)*
    (VLOOKUP(SUBSTITUTE(SUBSTITUTE(F$1,"standard",""),"|Float","")&amp;IF(OR($L26=TRUE,$A26=0,MOD($A26,ChapterTable!$R$20)&lt;&gt;0),"","보스")&amp;"인게임누적곱배수",ChapterTable!$R:$S,2,0)^D26
    +VLOOKUP(SUBSTITUTE(SUBSTITUTE(F$1,"standard",""),"|Float","")&amp;IF(OR($L26=TRUE,$A26=0,MOD($A26,ChapterTable!$R$20)&lt;&gt;0),"","보스")&amp;"인게임누적합배수",ChapterTable!$R:$S,2,0)*D26)
  )
  )
  )
)</f>
        <v>51.339285714285708</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1000</v>
      </c>
      <c r="AC26" t="str">
        <f>IF(ISBLANK(AB26),"",IF(ISERROR(VLOOKUP(AB26,[3]DropTable!$A:$A,1,0)),"드랍없음",""))</f>
        <v/>
      </c>
      <c r="AE26" t="str">
        <f>IF(ISBLANK(AD26),"",IF(ISERROR(VLOOKUP(AD26,[3]DropTable!$A:$A,1,0)),"드랍없음",""))</f>
        <v/>
      </c>
      <c r="AH26">
        <v>1.5</v>
      </c>
      <c r="AI26">
        <v>0.2</v>
      </c>
      <c r="AJ26">
        <v>0.27466666000000001</v>
      </c>
      <c r="AK26">
        <f t="shared" si="6"/>
        <v>1</v>
      </c>
      <c r="AL26">
        <v>0</v>
      </c>
    </row>
    <row r="27" spans="1:38" x14ac:dyDescent="0.3">
      <c r="A27">
        <v>0</v>
      </c>
      <c r="B27">
        <v>25</v>
      </c>
      <c r="C27">
        <f>IF(OR($L27=TRUE,$A27=0,MOD($A27,ChapterTable!$R$20)&lt;&gt;0),
MAX(0,INT(($B27+ChapterTable!$P$26+VLOOKUP(SUBSTITUTE(C$1,"성장단계","")&amp;"단계오프셋",ChapterTable!$R:$S,2,0))/ChapterTable!$P$23)),
MAX(0,INT(($B27+ChapterTable!$R$26+VLOOKUP(SUBSTITUTE(C$1,"성장단계","")&amp;"보스단계오프셋",ChapterTable!$R:$S,2,0))/ChapterTable!$R$23)))</f>
        <v>2</v>
      </c>
      <c r="D27">
        <f>IF(OR($L27=TRUE,$A27=0,MOD($A27,ChapterTable!$R$20)&lt;&gt;0),
MAX(0,INT(($B27+ChapterTable!$P$26+VLOOKUP(SUBSTITUTE(D$1,"성장단계","")&amp;"단계오프셋",ChapterTable!$R:$S,2,0))/ChapterTable!$P$23)),
MAX(0,INT(($B27+ChapterTable!$R$26+VLOOKUP(SUBSTITUTE(D$1,"성장단계","")&amp;"보스단계오프셋",ChapterTable!$R:$S,2,0))/ChapterTable!$R$23)))</f>
        <v>2</v>
      </c>
      <c r="E27" s="1">
        <f ca="1">IF(AND($A27=0,$B27=1),
    VLOOKUP(1,ChapterTable!$1:$1048576,MATCH("최종"&amp;SUBSTITUTE(SUBSTITUTE(E$1,"standard",""),"|Float",""),ChapterTable!$1:$1,0),0)*ChapterTable!$P$17,
  IF(AND($A27=0,$B27=0),
    E28,
  IF($B27=0,
    VLOOKUP($A27,ChapterTable!$1:$1048576,MATCH("최종"&amp;SUBSTITUTE(SUBSTITUTE(E$1,"standard",""),"|Float",""),ChapterTable!$1:$1,0),0),
  IF($B27=1,
    IF($L27=FALSE,
      VLOOKUP($A27,ChapterTable!$1:$1048576,MATCH("최종"&amp;SUBSTITUTE(SUBSTITUTE(E$1,"standard",""),"|Float",""),ChapterTable!$1:$1,0),0),
      VLOOKUP($A27-ChapterTable!$P$11,ChapterTable!$1:$1048576,MATCH("최종"&amp;SUBSTITUTE(SUBSTITUTE(E$1,"standard",""),"|Float",""),ChapterTable!$1:$1,0),0)*ChapterTable!$P$14
    ),
  OFFSET(E27,-$B27+IF($L27,1,0),0)*IF($B27&gt;OFFSET($B27,1,0),ChapterTable!$R$17,1)*
    (VLOOKUP(SUBSTITUTE(SUBSTITUTE(E$1,"standard",""),"|Float","")&amp;IF(OR($L27=TRUE,$A27=0,MOD($A27,ChapterTable!$R$20)&lt;&gt;0),"","보스")&amp;"인게임누적곱배수",ChapterTable!$R:$S,2,0)^C27
    +VLOOKUP(SUBSTITUTE(SUBSTITUTE(E$1,"standard",""),"|Float","")&amp;IF(OR($L27=TRUE,$A27=0,MOD($A27,ChapterTable!$R$20)&lt;&gt;0),"","보스")&amp;"인게임누적합배수",ChapterTable!$R:$S,2,0)*C27)
  )
  )
  )
)</f>
        <v>149.99999999999997</v>
      </c>
      <c r="F27" s="1">
        <f ca="1">IF(AND($A27=0,$B27=1),
    VLOOKUP(1,ChapterTable!$1:$1048576,MATCH("최종"&amp;SUBSTITUTE(SUBSTITUTE(F$1,"standard",""),"|Float",""),ChapterTable!$1:$1,0),0)*ChapterTable!$P$17,
  IF(AND($A27=0,$B27=0),
    F28,
  IF($B27=0,
    VLOOKUP($A27,ChapterTable!$1:$1048576,MATCH("최종"&amp;SUBSTITUTE(SUBSTITUTE(F$1,"standard",""),"|Float",""),ChapterTable!$1:$1,0),0),
  IF($B27=1,
    IF($L27=FALSE,
      VLOOKUP($A27,ChapterTable!$1:$1048576,MATCH("최종"&amp;SUBSTITUTE(SUBSTITUTE(F$1,"standard",""),"|Float",""),ChapterTable!$1:$1,0),0),
      VLOOKUP($A27-ChapterTable!$P$11,ChapterTable!$1:$1048576,MATCH("최종"&amp;SUBSTITUTE(SUBSTITUTE(F$1,"standard",""),"|Float",""),ChapterTable!$1:$1,0),0)*ChapterTable!$P$14
    ),
  OFFSET(F27,-$B27+IF($L27,1,0),0)*
    (VLOOKUP(SUBSTITUTE(SUBSTITUTE(F$1,"standard",""),"|Float","")&amp;IF(OR($L27=TRUE,$A27=0,MOD($A27,ChapterTable!$R$20)&lt;&gt;0),"","보스")&amp;"인게임누적곱배수",ChapterTable!$R:$S,2,0)^D27
    +VLOOKUP(SUBSTITUTE(SUBSTITUTE(F$1,"standard",""),"|Float","")&amp;IF(OR($L27=TRUE,$A27=0,MOD($A27,ChapterTable!$R$20)&lt;&gt;0),"","보스")&amp;"인게임누적합배수",ChapterTable!$R:$S,2,0)*D27)
  )
  )
  )
)</f>
        <v>51.339285714285708</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1000</v>
      </c>
      <c r="AC27" t="str">
        <f>IF(ISBLANK(AB27),"",IF(ISERROR(VLOOKUP(AB27,[3]DropTable!$A:$A,1,0)),"드랍없음",""))</f>
        <v/>
      </c>
      <c r="AE27" t="str">
        <f>IF(ISBLANK(AD27),"",IF(ISERROR(VLOOKUP(AD27,[3]DropTable!$A:$A,1,0)),"드랍없음",""))</f>
        <v/>
      </c>
      <c r="AH27">
        <v>1.5</v>
      </c>
      <c r="AI27">
        <v>0.2</v>
      </c>
      <c r="AJ27">
        <v>0.27466666000000001</v>
      </c>
      <c r="AK27">
        <f t="shared" si="6"/>
        <v>1</v>
      </c>
      <c r="AL27">
        <v>0</v>
      </c>
    </row>
    <row r="28" spans="1:38" x14ac:dyDescent="0.3">
      <c r="A28">
        <v>0</v>
      </c>
      <c r="B28">
        <v>26</v>
      </c>
      <c r="C28">
        <f>IF(OR($L28=TRUE,$A28=0,MOD($A28,ChapterTable!$R$20)&lt;&gt;0),
MAX(0,INT(($B28+ChapterTable!$P$26+VLOOKUP(SUBSTITUTE(C$1,"성장단계","")&amp;"단계오프셋",ChapterTable!$R:$S,2,0))/ChapterTable!$P$23)),
MAX(0,INT(($B28+ChapterTable!$R$26+VLOOKUP(SUBSTITUTE(C$1,"성장단계","")&amp;"보스단계오프셋",ChapterTable!$R:$S,2,0))/ChapterTable!$R$23)))</f>
        <v>3</v>
      </c>
      <c r="D28">
        <f>IF(OR($L28=TRUE,$A28=0,MOD($A28,ChapterTable!$R$20)&lt;&gt;0),
MAX(0,INT(($B28+ChapterTable!$P$26+VLOOKUP(SUBSTITUTE(D$1,"성장단계","")&amp;"단계오프셋",ChapterTable!$R:$S,2,0))/ChapterTable!$P$23)),
MAX(0,INT(($B28+ChapterTable!$R$26+VLOOKUP(SUBSTITUTE(D$1,"성장단계","")&amp;"보스단계오프셋",ChapterTable!$R:$S,2,0))/ChapterTable!$R$23)))</f>
        <v>2</v>
      </c>
      <c r="E28" s="1">
        <f ca="1">IF(AND($A28=0,$B28=1),
    VLOOKUP(1,ChapterTable!$1:$1048576,MATCH("최종"&amp;SUBSTITUTE(SUBSTITUTE(E$1,"standard",""),"|Float",""),ChapterTable!$1:$1,0),0)*ChapterTable!$P$17,
  IF(AND($A28=0,$B28=0),
    E29,
  IF($B28=0,
    VLOOKUP($A28,ChapterTable!$1:$1048576,MATCH("최종"&amp;SUBSTITUTE(SUBSTITUTE(E$1,"standard",""),"|Float",""),ChapterTable!$1:$1,0),0),
  IF($B28=1,
    IF($L28=FALSE,
      VLOOKUP($A28,ChapterTable!$1:$1048576,MATCH("최종"&amp;SUBSTITUTE(SUBSTITUTE(E$1,"standard",""),"|Float",""),ChapterTable!$1:$1,0),0),
      VLOOKUP($A28-ChapterTable!$P$11,ChapterTable!$1:$1048576,MATCH("최종"&amp;SUBSTITUTE(SUBSTITUTE(E$1,"standard",""),"|Float",""),ChapterTable!$1:$1,0),0)*ChapterTable!$P$14
    ),
  OFFSET(E28,-$B28+IF($L28,1,0),0)*IF($B28&gt;OFFSET($B28,1,0),ChapterTable!$R$17,1)*
    (VLOOKUP(SUBSTITUTE(SUBSTITUTE(E$1,"standard",""),"|Float","")&amp;IF(OR($L28=TRUE,$A28=0,MOD($A28,ChapterTable!$R$20)&lt;&gt;0),"","보스")&amp;"인게임누적곱배수",ChapterTable!$R:$S,2,0)^C28
    +VLOOKUP(SUBSTITUTE(SUBSTITUTE(E$1,"standard",""),"|Float","")&amp;IF(OR($L28=TRUE,$A28=0,MOD($A28,ChapterTable!$R$20)&lt;&gt;0),"","보스")&amp;"인게임누적합배수",ChapterTable!$R:$S,2,0)*C28)
  )
  )
  )
)</f>
        <v>171.42857142857144</v>
      </c>
      <c r="F28" s="1">
        <f ca="1">IF(AND($A28=0,$B28=1),
    VLOOKUP(1,ChapterTable!$1:$1048576,MATCH("최종"&amp;SUBSTITUTE(SUBSTITUTE(F$1,"standard",""),"|Float",""),ChapterTable!$1:$1,0),0)*ChapterTable!$P$17,
  IF(AND($A28=0,$B28=0),
    F29,
  IF($B28=0,
    VLOOKUP($A28,ChapterTable!$1:$1048576,MATCH("최종"&amp;SUBSTITUTE(SUBSTITUTE(F$1,"standard",""),"|Float",""),ChapterTable!$1:$1,0),0),
  IF($B28=1,
    IF($L28=FALSE,
      VLOOKUP($A28,ChapterTable!$1:$1048576,MATCH("최종"&amp;SUBSTITUTE(SUBSTITUTE(F$1,"standard",""),"|Float",""),ChapterTable!$1:$1,0),0),
      VLOOKUP($A28-ChapterTable!$P$11,ChapterTable!$1:$1048576,MATCH("최종"&amp;SUBSTITUTE(SUBSTITUTE(F$1,"standard",""),"|Float",""),ChapterTable!$1:$1,0),0)*ChapterTable!$P$14
    ),
  OFFSET(F28,-$B28+IF($L28,1,0),0)*
    (VLOOKUP(SUBSTITUTE(SUBSTITUTE(F$1,"standard",""),"|Float","")&amp;IF(OR($L28=TRUE,$A28=0,MOD($A28,ChapterTable!$R$20)&lt;&gt;0),"","보스")&amp;"인게임누적곱배수",ChapterTable!$R:$S,2,0)^D28
    +VLOOKUP(SUBSTITUTE(SUBSTITUTE(F$1,"standard",""),"|Float","")&amp;IF(OR($L28=TRUE,$A28=0,MOD($A28,ChapterTable!$R$20)&lt;&gt;0),"","보스")&amp;"인게임누적합배수",ChapterTable!$R:$S,2,0)*D28)
  )
  )
  )
)</f>
        <v>51.339285714285708</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1000</v>
      </c>
      <c r="AC28" t="str">
        <f>IF(ISBLANK(AB28),"",IF(ISERROR(VLOOKUP(AB28,[3]DropTable!$A:$A,1,0)),"드랍없음",""))</f>
        <v/>
      </c>
      <c r="AE28" t="str">
        <f>IF(ISBLANK(AD28),"",IF(ISERROR(VLOOKUP(AD28,[3]DropTable!$A:$A,1,0)),"드랍없음",""))</f>
        <v/>
      </c>
      <c r="AH28">
        <v>1.5</v>
      </c>
      <c r="AI28">
        <v>0.2</v>
      </c>
      <c r="AJ28">
        <v>0.27466666000000001</v>
      </c>
      <c r="AK28">
        <f t="shared" si="6"/>
        <v>1</v>
      </c>
      <c r="AL28">
        <v>0</v>
      </c>
    </row>
    <row r="29" spans="1:38" x14ac:dyDescent="0.3">
      <c r="A29">
        <v>0</v>
      </c>
      <c r="B29">
        <v>27</v>
      </c>
      <c r="C29">
        <f>IF(OR($L29=TRUE,$A29=0,MOD($A29,ChapterTable!$R$20)&lt;&gt;0),
MAX(0,INT(($B29+ChapterTable!$P$26+VLOOKUP(SUBSTITUTE(C$1,"성장단계","")&amp;"단계오프셋",ChapterTable!$R:$S,2,0))/ChapterTable!$P$23)),
MAX(0,INT(($B29+ChapterTable!$R$26+VLOOKUP(SUBSTITUTE(C$1,"성장단계","")&amp;"보스단계오프셋",ChapterTable!$R:$S,2,0))/ChapterTable!$R$23)))</f>
        <v>3</v>
      </c>
      <c r="D29">
        <f>IF(OR($L29=TRUE,$A29=0,MOD($A29,ChapterTable!$R$20)&lt;&gt;0),
MAX(0,INT(($B29+ChapterTable!$P$26+VLOOKUP(SUBSTITUTE(D$1,"성장단계","")&amp;"단계오프셋",ChapterTable!$R:$S,2,0))/ChapterTable!$P$23)),
MAX(0,INT(($B29+ChapterTable!$R$26+VLOOKUP(SUBSTITUTE(D$1,"성장단계","")&amp;"보스단계오프셋",ChapterTable!$R:$S,2,0))/ChapterTable!$R$23)))</f>
        <v>2</v>
      </c>
      <c r="E29" s="1">
        <f ca="1">IF(AND($A29=0,$B29=1),
    VLOOKUP(1,ChapterTable!$1:$1048576,MATCH("최종"&amp;SUBSTITUTE(SUBSTITUTE(E$1,"standard",""),"|Float",""),ChapterTable!$1:$1,0),0)*ChapterTable!$P$17,
  IF(AND($A29=0,$B29=0),
    E30,
  IF($B29=0,
    VLOOKUP($A29,ChapterTable!$1:$1048576,MATCH("최종"&amp;SUBSTITUTE(SUBSTITUTE(E$1,"standard",""),"|Float",""),ChapterTable!$1:$1,0),0),
  IF($B29=1,
    IF($L29=FALSE,
      VLOOKUP($A29,ChapterTable!$1:$1048576,MATCH("최종"&amp;SUBSTITUTE(SUBSTITUTE(E$1,"standard",""),"|Float",""),ChapterTable!$1:$1,0),0),
      VLOOKUP($A29-ChapterTable!$P$11,ChapterTable!$1:$1048576,MATCH("최종"&amp;SUBSTITUTE(SUBSTITUTE(E$1,"standard",""),"|Float",""),ChapterTable!$1:$1,0),0)*ChapterTable!$P$14
    ),
  OFFSET(E29,-$B29+IF($L29,1,0),0)*IF($B29&gt;OFFSET($B29,1,0),ChapterTable!$R$17,1)*
    (VLOOKUP(SUBSTITUTE(SUBSTITUTE(E$1,"standard",""),"|Float","")&amp;IF(OR($L29=TRUE,$A29=0,MOD($A29,ChapterTable!$R$20)&lt;&gt;0),"","보스")&amp;"인게임누적곱배수",ChapterTable!$R:$S,2,0)^C29
    +VLOOKUP(SUBSTITUTE(SUBSTITUTE(E$1,"standard",""),"|Float","")&amp;IF(OR($L29=TRUE,$A29=0,MOD($A29,ChapterTable!$R$20)&lt;&gt;0),"","보스")&amp;"인게임누적합배수",ChapterTable!$R:$S,2,0)*C29)
  )
  )
  )
)</f>
        <v>171.42857142857144</v>
      </c>
      <c r="F29" s="1">
        <f ca="1">IF(AND($A29=0,$B29=1),
    VLOOKUP(1,ChapterTable!$1:$1048576,MATCH("최종"&amp;SUBSTITUTE(SUBSTITUTE(F$1,"standard",""),"|Float",""),ChapterTable!$1:$1,0),0)*ChapterTable!$P$17,
  IF(AND($A29=0,$B29=0),
    F30,
  IF($B29=0,
    VLOOKUP($A29,ChapterTable!$1:$1048576,MATCH("최종"&amp;SUBSTITUTE(SUBSTITUTE(F$1,"standard",""),"|Float",""),ChapterTable!$1:$1,0),0),
  IF($B29=1,
    IF($L29=FALSE,
      VLOOKUP($A29,ChapterTable!$1:$1048576,MATCH("최종"&amp;SUBSTITUTE(SUBSTITUTE(F$1,"standard",""),"|Float",""),ChapterTable!$1:$1,0),0),
      VLOOKUP($A29-ChapterTable!$P$11,ChapterTable!$1:$1048576,MATCH("최종"&amp;SUBSTITUTE(SUBSTITUTE(F$1,"standard",""),"|Float",""),ChapterTable!$1:$1,0),0)*ChapterTable!$P$14
    ),
  OFFSET(F29,-$B29+IF($L29,1,0),0)*
    (VLOOKUP(SUBSTITUTE(SUBSTITUTE(F$1,"standard",""),"|Float","")&amp;IF(OR($L29=TRUE,$A29=0,MOD($A29,ChapterTable!$R$20)&lt;&gt;0),"","보스")&amp;"인게임누적곱배수",ChapterTable!$R:$S,2,0)^D29
    +VLOOKUP(SUBSTITUTE(SUBSTITUTE(F$1,"standard",""),"|Float","")&amp;IF(OR($L29=TRUE,$A29=0,MOD($A29,ChapterTable!$R$20)&lt;&gt;0),"","보스")&amp;"인게임누적합배수",ChapterTable!$R:$S,2,0)*D29)
  )
  )
  )
)</f>
        <v>51.339285714285708</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1000</v>
      </c>
      <c r="AC29" t="str">
        <f>IF(ISBLANK(AB29),"",IF(ISERROR(VLOOKUP(AB29,[3]DropTable!$A:$A,1,0)),"드랍없음",""))</f>
        <v/>
      </c>
      <c r="AE29" t="str">
        <f>IF(ISBLANK(AD29),"",IF(ISERROR(VLOOKUP(AD29,[3]DropTable!$A:$A,1,0)),"드랍없음",""))</f>
        <v/>
      </c>
      <c r="AH29">
        <v>1.5</v>
      </c>
      <c r="AI29">
        <v>0.2</v>
      </c>
      <c r="AJ29">
        <v>0.27466666000000001</v>
      </c>
      <c r="AK29">
        <f t="shared" si="6"/>
        <v>1</v>
      </c>
      <c r="AL29">
        <v>0</v>
      </c>
    </row>
    <row r="30" spans="1:38" x14ac:dyDescent="0.3">
      <c r="A30">
        <v>0</v>
      </c>
      <c r="B30">
        <v>28</v>
      </c>
      <c r="C30">
        <f>IF(OR($L30=TRUE,$A30=0,MOD($A30,ChapterTable!$R$20)&lt;&gt;0),
MAX(0,INT(($B30+ChapterTable!$P$26+VLOOKUP(SUBSTITUTE(C$1,"성장단계","")&amp;"단계오프셋",ChapterTable!$R:$S,2,0))/ChapterTable!$P$23)),
MAX(0,INT(($B30+ChapterTable!$R$26+VLOOKUP(SUBSTITUTE(C$1,"성장단계","")&amp;"보스단계오프셋",ChapterTable!$R:$S,2,0))/ChapterTable!$R$23)))</f>
        <v>3</v>
      </c>
      <c r="D30">
        <f>IF(OR($L30=TRUE,$A30=0,MOD($A30,ChapterTable!$R$20)&lt;&gt;0),
MAX(0,INT(($B30+ChapterTable!$P$26+VLOOKUP(SUBSTITUTE(D$1,"성장단계","")&amp;"단계오프셋",ChapterTable!$R:$S,2,0))/ChapterTable!$P$23)),
MAX(0,INT(($B30+ChapterTable!$R$26+VLOOKUP(SUBSTITUTE(D$1,"성장단계","")&amp;"보스단계오프셋",ChapterTable!$R:$S,2,0))/ChapterTable!$R$23)))</f>
        <v>2</v>
      </c>
      <c r="E30" s="1">
        <f ca="1">IF(AND($A30=0,$B30=1),
    VLOOKUP(1,ChapterTable!$1:$1048576,MATCH("최종"&amp;SUBSTITUTE(SUBSTITUTE(E$1,"standard",""),"|Float",""),ChapterTable!$1:$1,0),0)*ChapterTable!$P$17,
  IF(AND($A30=0,$B30=0),
    E31,
  IF($B30=0,
    VLOOKUP($A30,ChapterTable!$1:$1048576,MATCH("최종"&amp;SUBSTITUTE(SUBSTITUTE(E$1,"standard",""),"|Float",""),ChapterTable!$1:$1,0),0),
  IF($B30=1,
    IF($L30=FALSE,
      VLOOKUP($A30,ChapterTable!$1:$1048576,MATCH("최종"&amp;SUBSTITUTE(SUBSTITUTE(E$1,"standard",""),"|Float",""),ChapterTable!$1:$1,0),0),
      VLOOKUP($A30-ChapterTable!$P$11,ChapterTable!$1:$1048576,MATCH("최종"&amp;SUBSTITUTE(SUBSTITUTE(E$1,"standard",""),"|Float",""),ChapterTable!$1:$1,0),0)*ChapterTable!$P$14
    ),
  OFFSET(E30,-$B30+IF($L30,1,0),0)*IF($B30&gt;OFFSET($B30,1,0),ChapterTable!$R$17,1)*
    (VLOOKUP(SUBSTITUTE(SUBSTITUTE(E$1,"standard",""),"|Float","")&amp;IF(OR($L30=TRUE,$A30=0,MOD($A30,ChapterTable!$R$20)&lt;&gt;0),"","보스")&amp;"인게임누적곱배수",ChapterTable!$R:$S,2,0)^C30
    +VLOOKUP(SUBSTITUTE(SUBSTITUTE(E$1,"standard",""),"|Float","")&amp;IF(OR($L30=TRUE,$A30=0,MOD($A30,ChapterTable!$R$20)&lt;&gt;0),"","보스")&amp;"인게임누적합배수",ChapterTable!$R:$S,2,0)*C30)
  )
  )
  )
)</f>
        <v>171.42857142857144</v>
      </c>
      <c r="F30" s="1">
        <f ca="1">IF(AND($A30=0,$B30=1),
    VLOOKUP(1,ChapterTable!$1:$1048576,MATCH("최종"&amp;SUBSTITUTE(SUBSTITUTE(F$1,"standard",""),"|Float",""),ChapterTable!$1:$1,0),0)*ChapterTable!$P$17,
  IF(AND($A30=0,$B30=0),
    F31,
  IF($B30=0,
    VLOOKUP($A30,ChapterTable!$1:$1048576,MATCH("최종"&amp;SUBSTITUTE(SUBSTITUTE(F$1,"standard",""),"|Float",""),ChapterTable!$1:$1,0),0),
  IF($B30=1,
    IF($L30=FALSE,
      VLOOKUP($A30,ChapterTable!$1:$1048576,MATCH("최종"&amp;SUBSTITUTE(SUBSTITUTE(F$1,"standard",""),"|Float",""),ChapterTable!$1:$1,0),0),
      VLOOKUP($A30-ChapterTable!$P$11,ChapterTable!$1:$1048576,MATCH("최종"&amp;SUBSTITUTE(SUBSTITUTE(F$1,"standard",""),"|Float",""),ChapterTable!$1:$1,0),0)*ChapterTable!$P$14
    ),
  OFFSET(F30,-$B30+IF($L30,1,0),0)*
    (VLOOKUP(SUBSTITUTE(SUBSTITUTE(F$1,"standard",""),"|Float","")&amp;IF(OR($L30=TRUE,$A30=0,MOD($A30,ChapterTable!$R$20)&lt;&gt;0),"","보스")&amp;"인게임누적곱배수",ChapterTable!$R:$S,2,0)^D30
    +VLOOKUP(SUBSTITUTE(SUBSTITUTE(F$1,"standard",""),"|Float","")&amp;IF(OR($L30=TRUE,$A30=0,MOD($A30,ChapterTable!$R$20)&lt;&gt;0),"","보스")&amp;"인게임누적합배수",ChapterTable!$R:$S,2,0)*D30)
  )
  )
  )
)</f>
        <v>51.339285714285708</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1000</v>
      </c>
      <c r="AC30" t="str">
        <f>IF(ISBLANK(AB30),"",IF(ISERROR(VLOOKUP(AB30,[3]DropTable!$A:$A,1,0)),"드랍없음",""))</f>
        <v/>
      </c>
      <c r="AE30" t="str">
        <f>IF(ISBLANK(AD30),"",IF(ISERROR(VLOOKUP(AD30,[3]DropTable!$A:$A,1,0)),"드랍없음",""))</f>
        <v/>
      </c>
      <c r="AH30">
        <v>1.5</v>
      </c>
      <c r="AI30">
        <v>0.2</v>
      </c>
      <c r="AJ30">
        <v>0.27466666000000001</v>
      </c>
      <c r="AK30">
        <f t="shared" si="6"/>
        <v>1</v>
      </c>
      <c r="AL30">
        <v>0</v>
      </c>
    </row>
    <row r="31" spans="1:38" x14ac:dyDescent="0.3">
      <c r="A31">
        <v>0</v>
      </c>
      <c r="B31">
        <v>29</v>
      </c>
      <c r="C31">
        <f>IF(OR($L31=TRUE,$A31=0,MOD($A31,ChapterTable!$R$20)&lt;&gt;0),
MAX(0,INT(($B31+ChapterTable!$P$26+VLOOKUP(SUBSTITUTE(C$1,"성장단계","")&amp;"단계오프셋",ChapterTable!$R:$S,2,0))/ChapterTable!$P$23)),
MAX(0,INT(($B31+ChapterTable!$R$26+VLOOKUP(SUBSTITUTE(C$1,"성장단계","")&amp;"보스단계오프셋",ChapterTable!$R:$S,2,0))/ChapterTable!$R$23)))</f>
        <v>3</v>
      </c>
      <c r="D31">
        <f>IF(OR($L31=TRUE,$A31=0,MOD($A31,ChapterTable!$R$20)&lt;&gt;0),
MAX(0,INT(($B31+ChapterTable!$P$26+VLOOKUP(SUBSTITUTE(D$1,"성장단계","")&amp;"단계오프셋",ChapterTable!$R:$S,2,0))/ChapterTable!$P$23)),
MAX(0,INT(($B31+ChapterTable!$R$26+VLOOKUP(SUBSTITUTE(D$1,"성장단계","")&amp;"보스단계오프셋",ChapterTable!$R:$S,2,0))/ChapterTable!$R$23)))</f>
        <v>2</v>
      </c>
      <c r="E31" s="1">
        <f ca="1">IF(AND($A31=0,$B31=1),
    VLOOKUP(1,ChapterTable!$1:$1048576,MATCH("최종"&amp;SUBSTITUTE(SUBSTITUTE(E$1,"standard",""),"|Float",""),ChapterTable!$1:$1,0),0)*ChapterTable!$P$17,
  IF(AND($A31=0,$B31=0),
    E32,
  IF($B31=0,
    VLOOKUP($A31,ChapterTable!$1:$1048576,MATCH("최종"&amp;SUBSTITUTE(SUBSTITUTE(E$1,"standard",""),"|Float",""),ChapterTable!$1:$1,0),0),
  IF($B31=1,
    IF($L31=FALSE,
      VLOOKUP($A31,ChapterTable!$1:$1048576,MATCH("최종"&amp;SUBSTITUTE(SUBSTITUTE(E$1,"standard",""),"|Float",""),ChapterTable!$1:$1,0),0),
      VLOOKUP($A31-ChapterTable!$P$11,ChapterTable!$1:$1048576,MATCH("최종"&amp;SUBSTITUTE(SUBSTITUTE(E$1,"standard",""),"|Float",""),ChapterTable!$1:$1,0),0)*ChapterTable!$P$14
    ),
  OFFSET(E31,-$B31+IF($L31,1,0),0)*IF($B31&gt;OFFSET($B31,1,0),ChapterTable!$R$17,1)*
    (VLOOKUP(SUBSTITUTE(SUBSTITUTE(E$1,"standard",""),"|Float","")&amp;IF(OR($L31=TRUE,$A31=0,MOD($A31,ChapterTable!$R$20)&lt;&gt;0),"","보스")&amp;"인게임누적곱배수",ChapterTable!$R:$S,2,0)^C31
    +VLOOKUP(SUBSTITUTE(SUBSTITUTE(E$1,"standard",""),"|Float","")&amp;IF(OR($L31=TRUE,$A31=0,MOD($A31,ChapterTable!$R$20)&lt;&gt;0),"","보스")&amp;"인게임누적합배수",ChapterTable!$R:$S,2,0)*C31)
  )
  )
  )
)</f>
        <v>171.42857142857144</v>
      </c>
      <c r="F31" s="1">
        <f ca="1">IF(AND($A31=0,$B31=1),
    VLOOKUP(1,ChapterTable!$1:$1048576,MATCH("최종"&amp;SUBSTITUTE(SUBSTITUTE(F$1,"standard",""),"|Float",""),ChapterTable!$1:$1,0),0)*ChapterTable!$P$17,
  IF(AND($A31=0,$B31=0),
    F32,
  IF($B31=0,
    VLOOKUP($A31,ChapterTable!$1:$1048576,MATCH("최종"&amp;SUBSTITUTE(SUBSTITUTE(F$1,"standard",""),"|Float",""),ChapterTable!$1:$1,0),0),
  IF($B31=1,
    IF($L31=FALSE,
      VLOOKUP($A31,ChapterTable!$1:$1048576,MATCH("최종"&amp;SUBSTITUTE(SUBSTITUTE(F$1,"standard",""),"|Float",""),ChapterTable!$1:$1,0),0),
      VLOOKUP($A31-ChapterTable!$P$11,ChapterTable!$1:$1048576,MATCH("최종"&amp;SUBSTITUTE(SUBSTITUTE(F$1,"standard",""),"|Float",""),ChapterTable!$1:$1,0),0)*ChapterTable!$P$14
    ),
  OFFSET(F31,-$B31+IF($L31,1,0),0)*
    (VLOOKUP(SUBSTITUTE(SUBSTITUTE(F$1,"standard",""),"|Float","")&amp;IF(OR($L31=TRUE,$A31=0,MOD($A31,ChapterTable!$R$20)&lt;&gt;0),"","보스")&amp;"인게임누적곱배수",ChapterTable!$R:$S,2,0)^D31
    +VLOOKUP(SUBSTITUTE(SUBSTITUTE(F$1,"standard",""),"|Float","")&amp;IF(OR($L31=TRUE,$A31=0,MOD($A31,ChapterTable!$R$20)&lt;&gt;0),"","보스")&amp;"인게임누적합배수",ChapterTable!$R:$S,2,0)*D31)
  )
  )
  )
)</f>
        <v>51.339285714285708</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1000</v>
      </c>
      <c r="AC31" t="str">
        <f>IF(ISBLANK(AB31),"",IF(ISERROR(VLOOKUP(AB31,[3]DropTable!$A:$A,1,0)),"드랍없음",""))</f>
        <v/>
      </c>
      <c r="AE31" t="str">
        <f>IF(ISBLANK(AD31),"",IF(ISERROR(VLOOKUP(AD31,[3]DropTable!$A:$A,1,0)),"드랍없음",""))</f>
        <v/>
      </c>
      <c r="AH31">
        <v>1.5</v>
      </c>
      <c r="AI31">
        <v>0.2</v>
      </c>
      <c r="AJ31">
        <v>0.27466666000000001</v>
      </c>
      <c r="AK31">
        <f t="shared" si="6"/>
        <v>1</v>
      </c>
      <c r="AL31">
        <v>0</v>
      </c>
    </row>
    <row r="32" spans="1:38" x14ac:dyDescent="0.3">
      <c r="A32">
        <v>0</v>
      </c>
      <c r="B32">
        <v>30</v>
      </c>
      <c r="C32">
        <f>IF(OR($L32=TRUE,$A32=0,MOD($A32,ChapterTable!$R$20)&lt;&gt;0),
MAX(0,INT(($B32+ChapterTable!$P$26+VLOOKUP(SUBSTITUTE(C$1,"성장단계","")&amp;"단계오프셋",ChapterTable!$R:$S,2,0))/ChapterTable!$P$23)),
MAX(0,INT(($B32+ChapterTable!$R$26+VLOOKUP(SUBSTITUTE(C$1,"성장단계","")&amp;"보스단계오프셋",ChapterTable!$R:$S,2,0))/ChapterTable!$R$23)))</f>
        <v>3</v>
      </c>
      <c r="D32">
        <f>IF(OR($L32=TRUE,$A32=0,MOD($A32,ChapterTable!$R$20)&lt;&gt;0),
MAX(0,INT(($B32+ChapterTable!$P$26+VLOOKUP(SUBSTITUTE(D$1,"성장단계","")&amp;"단계오프셋",ChapterTable!$R:$S,2,0))/ChapterTable!$P$23)),
MAX(0,INT(($B32+ChapterTable!$R$26+VLOOKUP(SUBSTITUTE(D$1,"성장단계","")&amp;"보스단계오프셋",ChapterTable!$R:$S,2,0))/ChapterTable!$R$23)))</f>
        <v>2</v>
      </c>
      <c r="E32" s="1">
        <f ca="1">IF(AND($A32=0,$B32=1),
    VLOOKUP(1,ChapterTable!$1:$1048576,MATCH("최종"&amp;SUBSTITUTE(SUBSTITUTE(E$1,"standard",""),"|Float",""),ChapterTable!$1:$1,0),0)*ChapterTable!$P$17,
  IF(AND($A32=0,$B32=0),
    E33,
  IF($B32=0,
    VLOOKUP($A32,ChapterTable!$1:$1048576,MATCH("최종"&amp;SUBSTITUTE(SUBSTITUTE(E$1,"standard",""),"|Float",""),ChapterTable!$1:$1,0),0),
  IF($B32=1,
    IF($L32=FALSE,
      VLOOKUP($A32,ChapterTable!$1:$1048576,MATCH("최종"&amp;SUBSTITUTE(SUBSTITUTE(E$1,"standard",""),"|Float",""),ChapterTable!$1:$1,0),0),
      VLOOKUP($A32-ChapterTable!$P$11,ChapterTable!$1:$1048576,MATCH("최종"&amp;SUBSTITUTE(SUBSTITUTE(E$1,"standard",""),"|Float",""),ChapterTable!$1:$1,0),0)*ChapterTable!$P$14
    ),
  OFFSET(E32,-$B32+IF($L32,1,0),0)*IF($B32&gt;OFFSET($B32,1,0),ChapterTable!$R$17,1)*
    (VLOOKUP(SUBSTITUTE(SUBSTITUTE(E$1,"standard",""),"|Float","")&amp;IF(OR($L32=TRUE,$A32=0,MOD($A32,ChapterTable!$R$20)&lt;&gt;0),"","보스")&amp;"인게임누적곱배수",ChapterTable!$R:$S,2,0)^C32
    +VLOOKUP(SUBSTITUTE(SUBSTITUTE(E$1,"standard",""),"|Float","")&amp;IF(OR($L32=TRUE,$A32=0,MOD($A32,ChapterTable!$R$20)&lt;&gt;0),"","보스")&amp;"인게임누적합배수",ChapterTable!$R:$S,2,0)*C32)
  )
  )
  )
)</f>
        <v>222.85714285714286</v>
      </c>
      <c r="F32" s="1">
        <f ca="1">IF(AND($A32=0,$B32=1),
    VLOOKUP(1,ChapterTable!$1:$1048576,MATCH("최종"&amp;SUBSTITUTE(SUBSTITUTE(F$1,"standard",""),"|Float",""),ChapterTable!$1:$1,0),0)*ChapterTable!$P$17,
  IF(AND($A32=0,$B32=0),
    F33,
  IF($B32=0,
    VLOOKUP($A32,ChapterTable!$1:$1048576,MATCH("최종"&amp;SUBSTITUTE(SUBSTITUTE(F$1,"standard",""),"|Float",""),ChapterTable!$1:$1,0),0),
  IF($B32=1,
    IF($L32=FALSE,
      VLOOKUP($A32,ChapterTable!$1:$1048576,MATCH("최종"&amp;SUBSTITUTE(SUBSTITUTE(F$1,"standard",""),"|Float",""),ChapterTable!$1:$1,0),0),
      VLOOKUP($A32-ChapterTable!$P$11,ChapterTable!$1:$1048576,MATCH("최종"&amp;SUBSTITUTE(SUBSTITUTE(F$1,"standard",""),"|Float",""),ChapterTable!$1:$1,0),0)*ChapterTable!$P$14
    ),
  OFFSET(F32,-$B32+IF($L32,1,0),0)*
    (VLOOKUP(SUBSTITUTE(SUBSTITUTE(F$1,"standard",""),"|Float","")&amp;IF(OR($L32=TRUE,$A32=0,MOD($A32,ChapterTable!$R$20)&lt;&gt;0),"","보스")&amp;"인게임누적곱배수",ChapterTable!$R:$S,2,0)^D32
    +VLOOKUP(SUBSTITUTE(SUBSTITUTE(F$1,"standard",""),"|Float","")&amp;IF(OR($L32=TRUE,$A32=0,MOD($A32,ChapterTable!$R$20)&lt;&gt;0),"","보스")&amp;"인게임누적합배수",ChapterTable!$R:$S,2,0)*D32)
  )
  )
  )
)</f>
        <v>51.339285714285708</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6000</v>
      </c>
      <c r="AE32" t="str">
        <f>IF(ISBLANK(AD32),"",IF(ISERROR(VLOOKUP(AD32,[3]DropTable!$A:$A,1,0)),"드랍없음",""))</f>
        <v/>
      </c>
      <c r="AF32">
        <v>3.25</v>
      </c>
      <c r="AG32">
        <v>10.76923076923077</v>
      </c>
      <c r="AH32">
        <v>1.5</v>
      </c>
      <c r="AI32">
        <v>0.2</v>
      </c>
      <c r="AJ32">
        <v>1</v>
      </c>
      <c r="AK32">
        <v>1</v>
      </c>
      <c r="AL32">
        <v>0</v>
      </c>
    </row>
    <row r="33" spans="1:38" x14ac:dyDescent="0.3">
      <c r="A33">
        <v>1</v>
      </c>
      <c r="B33">
        <v>0</v>
      </c>
      <c r="C33">
        <f>IF(OR($L33=TRUE,$A33=0,MOD($A33,ChapterTable!$R$20)&lt;&gt;0),
MAX(0,INT(($B33+ChapterTable!$P$26+VLOOKUP(SUBSTITUTE(C$1,"성장단계","")&amp;"단계오프셋",ChapterTable!$R:$S,2,0))/ChapterTable!$P$23)),
MAX(0,INT(($B33+ChapterTable!$R$26+VLOOKUP(SUBSTITUTE(C$1,"성장단계","")&amp;"보스단계오프셋",ChapterTable!$R:$S,2,0))/ChapterTable!$R$23)))</f>
        <v>0</v>
      </c>
      <c r="D33">
        <f>IF(OR($L33=TRUE,$A33=0,MOD($A33,ChapterTable!$R$20)&lt;&gt;0),
MAX(0,INT(($B33+ChapterTable!$P$26+VLOOKUP(SUBSTITUTE(D$1,"성장단계","")&amp;"단계오프셋",ChapterTable!$R:$S,2,0))/ChapterTable!$P$23)),
MAX(0,INT(($B33+ChapterTable!$R$26+VLOOKUP(SUBSTITUTE(D$1,"성장단계","")&amp;"보스단계오프셋",ChapterTable!$R:$S,2,0))/ChapterTable!$R$23)))</f>
        <v>0</v>
      </c>
      <c r="E33" s="1">
        <f ca="1">IF(AND($A33=0,$B33=1),
    VLOOKUP(1,ChapterTable!$1:$1048576,MATCH("최종"&amp;SUBSTITUTE(SUBSTITUTE(E$1,"standard",""),"|Float",""),ChapterTable!$1:$1,0),0)*ChapterTable!$P$17,
  IF(AND($A33=0,$B33=0),
    E34,
  IF($B33=0,
    VLOOKUP($A33,ChapterTable!$1:$1048576,MATCH("최종"&amp;SUBSTITUTE(SUBSTITUTE(E$1,"standard",""),"|Float",""),ChapterTable!$1:$1,0),0),
  IF($B33=1,
    IF($L33=FALSE,
      VLOOKUP($A33,ChapterTable!$1:$1048576,MATCH("최종"&amp;SUBSTITUTE(SUBSTITUTE(E$1,"standard",""),"|Float",""),ChapterTable!$1:$1,0),0),
      VLOOKUP($A33-ChapterTable!$P$11,ChapterTable!$1:$1048576,MATCH("최종"&amp;SUBSTITUTE(SUBSTITUTE(E$1,"standard",""),"|Float",""),ChapterTable!$1:$1,0),0)*ChapterTable!$P$14
    ),
  OFFSET(E33,-$B33+IF($L33,1,0),0)*IF($B33&gt;OFFSET($B33,1,0),ChapterTable!$R$17,1)*
    (VLOOKUP(SUBSTITUTE(SUBSTITUTE(E$1,"standard",""),"|Float","")&amp;IF(OR($L33=TRUE,$A33=0,MOD($A33,ChapterTable!$R$20)&lt;&gt;0),"","보스")&amp;"인게임누적곱배수",ChapterTable!$R:$S,2,0)^C33
    +VLOOKUP(SUBSTITUTE(SUBSTITUTE(E$1,"standard",""),"|Float","")&amp;IF(OR($L33=TRUE,$A33=0,MOD($A33,ChapterTable!$R$20)&lt;&gt;0),"","보스")&amp;"인게임누적합배수",ChapterTable!$R:$S,2,0)*C33)
  )
  )
  )
)</f>
        <v>120</v>
      </c>
      <c r="F33" s="1">
        <f ca="1">IF(AND($A33=0,$B33=1),
    VLOOKUP(1,ChapterTable!$1:$1048576,MATCH("최종"&amp;SUBSTITUTE(SUBSTITUTE(F$1,"standard",""),"|Float",""),ChapterTable!$1:$1,0),0)*ChapterTable!$P$17,
  IF(AND($A33=0,$B33=0),
    F34,
  IF($B33=0,
    VLOOKUP($A33,ChapterTable!$1:$1048576,MATCH("최종"&amp;SUBSTITUTE(SUBSTITUTE(F$1,"standard",""),"|Float",""),ChapterTable!$1:$1,0),0),
  IF($B33=1,
    IF($L33=FALSE,
      VLOOKUP($A33,ChapterTable!$1:$1048576,MATCH("최종"&amp;SUBSTITUTE(SUBSTITUTE(F$1,"standard",""),"|Float",""),ChapterTable!$1:$1,0),0),
      VLOOKUP($A33-ChapterTable!$P$11,ChapterTable!$1:$1048576,MATCH("최종"&amp;SUBSTITUTE(SUBSTITUTE(F$1,"standard",""),"|Float",""),ChapterTable!$1:$1,0),0)*ChapterTable!$P$14
    ),
  OFFSET(F33,-$B33+IF($L33,1,0),0)*
    (VLOOKUP(SUBSTITUTE(SUBSTITUTE(F$1,"standard",""),"|Float","")&amp;IF(OR($L33=TRUE,$A33=0,MOD($A33,ChapterTable!$R$20)&lt;&gt;0),"","보스")&amp;"인게임누적곱배수",ChapterTable!$R:$S,2,0)^D33
    +VLOOKUP(SUBSTITUTE(SUBSTITUTE(F$1,"standard",""),"|Float","")&amp;IF(OR($L33=TRUE,$A33=0,MOD($A33,ChapterTable!$R$20)&lt;&gt;0),"","보스")&amp;"인게임누적합배수",ChapterTable!$R:$S,2,0)*D33)
  )
  )
  )
)</f>
        <v>50</v>
      </c>
      <c r="G33" t="s">
        <v>719</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7"/>
        <v>0</v>
      </c>
      <c r="AJ33">
        <f t="shared" si="5"/>
        <v>0</v>
      </c>
      <c r="AK33">
        <f t="shared" si="6"/>
        <v>0</v>
      </c>
      <c r="AL33">
        <v>0</v>
      </c>
    </row>
    <row r="34" spans="1:38" x14ac:dyDescent="0.3">
      <c r="A34">
        <v>1</v>
      </c>
      <c r="B34">
        <v>1</v>
      </c>
      <c r="C34">
        <f>IF(OR($L34=TRUE,$A34=0,MOD($A34,ChapterTable!$R$20)&lt;&gt;0),
MAX(0,INT(($B34+ChapterTable!$P$26+VLOOKUP(SUBSTITUTE(C$1,"성장단계","")&amp;"단계오프셋",ChapterTable!$R:$S,2,0))/ChapterTable!$P$23)),
MAX(0,INT(($B34+ChapterTable!$R$26+VLOOKUP(SUBSTITUTE(C$1,"성장단계","")&amp;"보스단계오프셋",ChapterTable!$R:$S,2,0))/ChapterTable!$R$23)))</f>
        <v>0</v>
      </c>
      <c r="D34">
        <f>IF(OR($L34=TRUE,$A34=0,MOD($A34,ChapterTable!$R$20)&lt;&gt;0),
MAX(0,INT(($B34+ChapterTable!$P$26+VLOOKUP(SUBSTITUTE(D$1,"성장단계","")&amp;"단계오프셋",ChapterTable!$R:$S,2,0))/ChapterTable!$P$23)),
MAX(0,INT(($B34+ChapterTable!$R$26+VLOOKUP(SUBSTITUTE(D$1,"성장단계","")&amp;"보스단계오프셋",ChapterTable!$R:$S,2,0))/ChapterTable!$R$23)))</f>
        <v>0</v>
      </c>
      <c r="E34" s="1">
        <f ca="1">IF(AND($A34=0,$B34=1),
    VLOOKUP(1,ChapterTable!$1:$1048576,MATCH("최종"&amp;SUBSTITUTE(SUBSTITUTE(E$1,"standard",""),"|Float",""),ChapterTable!$1:$1,0),0)*ChapterTable!$P$17,
  IF(AND($A34=0,$B34=0),
    E35,
  IF($B34=0,
    VLOOKUP($A34,ChapterTable!$1:$1048576,MATCH("최종"&amp;SUBSTITUTE(SUBSTITUTE(E$1,"standard",""),"|Float",""),ChapterTable!$1:$1,0),0),
  IF($B34=1,
    IF($L34=FALSE,
      VLOOKUP($A34,ChapterTable!$1:$1048576,MATCH("최종"&amp;SUBSTITUTE(SUBSTITUTE(E$1,"standard",""),"|Float",""),ChapterTable!$1:$1,0),0),
      VLOOKUP($A34-ChapterTable!$P$11,ChapterTable!$1:$1048576,MATCH("최종"&amp;SUBSTITUTE(SUBSTITUTE(E$1,"standard",""),"|Float",""),ChapterTable!$1:$1,0),0)*ChapterTable!$P$14
    ),
  OFFSET(E34,-$B34+IF($L34,1,0),0)*IF($B34&gt;OFFSET($B34,1,0),ChapterTable!$R$17,1)*
    (VLOOKUP(SUBSTITUTE(SUBSTITUTE(E$1,"standard",""),"|Float","")&amp;IF(OR($L34=TRUE,$A34=0,MOD($A34,ChapterTable!$R$20)&lt;&gt;0),"","보스")&amp;"인게임누적곱배수",ChapterTable!$R:$S,2,0)^C34
    +VLOOKUP(SUBSTITUTE(SUBSTITUTE(E$1,"standard",""),"|Float","")&amp;IF(OR($L34=TRUE,$A34=0,MOD($A34,ChapterTable!$R$20)&lt;&gt;0),"","보스")&amp;"인게임누적합배수",ChapterTable!$R:$S,2,0)*C34)
  )
  )
  )
)</f>
        <v>120</v>
      </c>
      <c r="F34" s="1">
        <f ca="1">IF(AND($A34=0,$B34=1),
    VLOOKUP(1,ChapterTable!$1:$1048576,MATCH("최종"&amp;SUBSTITUTE(SUBSTITUTE(F$1,"standard",""),"|Float",""),ChapterTable!$1:$1,0),0)*ChapterTable!$P$17,
  IF(AND($A34=0,$B34=0),
    F35,
  IF($B34=0,
    VLOOKUP($A34,ChapterTable!$1:$1048576,MATCH("최종"&amp;SUBSTITUTE(SUBSTITUTE(F$1,"standard",""),"|Float",""),ChapterTable!$1:$1,0),0),
  IF($B34=1,
    IF($L34=FALSE,
      VLOOKUP($A34,ChapterTable!$1:$1048576,MATCH("최종"&amp;SUBSTITUTE(SUBSTITUTE(F$1,"standard",""),"|Float",""),ChapterTable!$1:$1,0),0),
      VLOOKUP($A34-ChapterTable!$P$11,ChapterTable!$1:$1048576,MATCH("최종"&amp;SUBSTITUTE(SUBSTITUTE(F$1,"standard",""),"|Float",""),ChapterTable!$1:$1,0),0)*ChapterTable!$P$14
    ),
  OFFSET(F34,-$B34+IF($L34,1,0),0)*
    (VLOOKUP(SUBSTITUTE(SUBSTITUTE(F$1,"standard",""),"|Float","")&amp;IF(OR($L34=TRUE,$A34=0,MOD($A34,ChapterTable!$R$20)&lt;&gt;0),"","보스")&amp;"인게임누적곱배수",ChapterTable!$R:$S,2,0)^D34
    +VLOOKUP(SUBSTITUTE(SUBSTITUTE(F$1,"standard",""),"|Float","")&amp;IF(OR($L34=TRUE,$A34=0,MOD($A34,ChapterTable!$R$20)&lt;&gt;0),"","보스")&amp;"인게임누적합배수",ChapterTable!$R:$S,2,0)*D34)
  )
  )
  )
)</f>
        <v>50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7"/>
        <v>1</v>
      </c>
      <c r="AJ34">
        <f t="shared" si="5"/>
        <v>1</v>
      </c>
      <c r="AK34">
        <f t="shared" si="6"/>
        <v>1</v>
      </c>
      <c r="AL34">
        <v>0</v>
      </c>
    </row>
    <row r="35" spans="1:38" x14ac:dyDescent="0.3">
      <c r="A35">
        <v>1</v>
      </c>
      <c r="B35">
        <v>2</v>
      </c>
      <c r="C35">
        <f>IF(OR($L35=TRUE,$A35=0,MOD($A35,ChapterTable!$R$20)&lt;&gt;0),
MAX(0,INT(($B35+ChapterTable!$P$26+VLOOKUP(SUBSTITUTE(C$1,"성장단계","")&amp;"단계오프셋",ChapterTable!$R:$S,2,0))/ChapterTable!$P$23)),
MAX(0,INT(($B35+ChapterTable!$R$26+VLOOKUP(SUBSTITUTE(C$1,"성장단계","")&amp;"보스단계오프셋",ChapterTable!$R:$S,2,0))/ChapterTable!$R$23)))</f>
        <v>0</v>
      </c>
      <c r="D35">
        <f>IF(OR($L35=TRUE,$A35=0,MOD($A35,ChapterTable!$R$20)&lt;&gt;0),
MAX(0,INT(($B35+ChapterTable!$P$26+VLOOKUP(SUBSTITUTE(D$1,"성장단계","")&amp;"단계오프셋",ChapterTable!$R:$S,2,0))/ChapterTable!$P$23)),
MAX(0,INT(($B35+ChapterTable!$R$26+VLOOKUP(SUBSTITUTE(D$1,"성장단계","")&amp;"보스단계오프셋",ChapterTable!$R:$S,2,0))/ChapterTable!$R$23)))</f>
        <v>0</v>
      </c>
      <c r="E35" s="1">
        <f ca="1">IF(AND($A35=0,$B35=1),
    VLOOKUP(1,ChapterTable!$1:$1048576,MATCH("최종"&amp;SUBSTITUTE(SUBSTITUTE(E$1,"standard",""),"|Float",""),ChapterTable!$1:$1,0),0)*ChapterTable!$P$17,
  IF(AND($A35=0,$B35=0),
    E36,
  IF($B35=0,
    VLOOKUP($A35,ChapterTable!$1:$1048576,MATCH("최종"&amp;SUBSTITUTE(SUBSTITUTE(E$1,"standard",""),"|Float",""),ChapterTable!$1:$1,0),0),
  IF($B35=1,
    IF($L35=FALSE,
      VLOOKUP($A35,ChapterTable!$1:$1048576,MATCH("최종"&amp;SUBSTITUTE(SUBSTITUTE(E$1,"standard",""),"|Float",""),ChapterTable!$1:$1,0),0),
      VLOOKUP($A35-ChapterTable!$P$11,ChapterTable!$1:$1048576,MATCH("최종"&amp;SUBSTITUTE(SUBSTITUTE(E$1,"standard",""),"|Float",""),ChapterTable!$1:$1,0),0)*ChapterTable!$P$14
    ),
  OFFSET(E35,-$B35+IF($L35,1,0),0)*IF($B35&gt;OFFSET($B35,1,0),ChapterTable!$R$17,1)*
    (VLOOKUP(SUBSTITUTE(SUBSTITUTE(E$1,"standard",""),"|Float","")&amp;IF(OR($L35=TRUE,$A35=0,MOD($A35,ChapterTable!$R$20)&lt;&gt;0),"","보스")&amp;"인게임누적곱배수",ChapterTable!$R:$S,2,0)^C35
    +VLOOKUP(SUBSTITUTE(SUBSTITUTE(E$1,"standard",""),"|Float","")&amp;IF(OR($L35=TRUE,$A35=0,MOD($A35,ChapterTable!$R$20)&lt;&gt;0),"","보스")&amp;"인게임누적합배수",ChapterTable!$R:$S,2,0)*C35)
  )
  )
  )
)</f>
        <v>120</v>
      </c>
      <c r="F35" s="1">
        <f ca="1">IF(AND($A35=0,$B35=1),
    VLOOKUP(1,ChapterTable!$1:$1048576,MATCH("최종"&amp;SUBSTITUTE(SUBSTITUTE(F$1,"standard",""),"|Float",""),ChapterTable!$1:$1,0),0)*ChapterTable!$P$17,
  IF(AND($A35=0,$B35=0),
    F36,
  IF($B35=0,
    VLOOKUP($A35,ChapterTable!$1:$1048576,MATCH("최종"&amp;SUBSTITUTE(SUBSTITUTE(F$1,"standard",""),"|Float",""),ChapterTable!$1:$1,0),0),
  IF($B35=1,
    IF($L35=FALSE,
      VLOOKUP($A35,ChapterTable!$1:$1048576,MATCH("최종"&amp;SUBSTITUTE(SUBSTITUTE(F$1,"standard",""),"|Float",""),ChapterTable!$1:$1,0),0),
      VLOOKUP($A35-ChapterTable!$P$11,ChapterTable!$1:$1048576,MATCH("최종"&amp;SUBSTITUTE(SUBSTITUTE(F$1,"standard",""),"|Float",""),ChapterTable!$1:$1,0),0)*ChapterTable!$P$14
    ),
  OFFSET(F35,-$B35+IF($L35,1,0),0)*
    (VLOOKUP(SUBSTITUTE(SUBSTITUTE(F$1,"standard",""),"|Float","")&amp;IF(OR($L35=TRUE,$A35=0,MOD($A35,ChapterTable!$R$20)&lt;&gt;0),"","보스")&amp;"인게임누적곱배수",ChapterTable!$R:$S,2,0)^D35
    +VLOOKUP(SUBSTITUTE(SUBSTITUTE(F$1,"standard",""),"|Float","")&amp;IF(OR($L35=TRUE,$A35=0,MOD($A35,ChapterTable!$R$20)&lt;&gt;0),"","보스")&amp;"인게임누적합배수",ChapterTable!$R:$S,2,0)*D35)
  )
  )
  )
)</f>
        <v>50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328</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7"/>
        <v>1</v>
      </c>
      <c r="AJ35">
        <f t="shared" si="5"/>
        <v>1</v>
      </c>
      <c r="AK35">
        <f t="shared" si="6"/>
        <v>1</v>
      </c>
      <c r="AL35">
        <v>0</v>
      </c>
    </row>
    <row r="36" spans="1:38" x14ac:dyDescent="0.3">
      <c r="A36">
        <v>1</v>
      </c>
      <c r="B36">
        <v>3</v>
      </c>
      <c r="C36">
        <f>IF(OR($L36=TRUE,$A36=0,MOD($A36,ChapterTable!$R$20)&lt;&gt;0),
MAX(0,INT(($B36+ChapterTable!$P$26+VLOOKUP(SUBSTITUTE(C$1,"성장단계","")&amp;"단계오프셋",ChapterTable!$R:$S,2,0))/ChapterTable!$P$23)),
MAX(0,INT(($B36+ChapterTable!$R$26+VLOOKUP(SUBSTITUTE(C$1,"성장단계","")&amp;"보스단계오프셋",ChapterTable!$R:$S,2,0))/ChapterTable!$R$23)))</f>
        <v>0</v>
      </c>
      <c r="D36">
        <f>IF(OR($L36=TRUE,$A36=0,MOD($A36,ChapterTable!$R$20)&lt;&gt;0),
MAX(0,INT(($B36+ChapterTable!$P$26+VLOOKUP(SUBSTITUTE(D$1,"성장단계","")&amp;"단계오프셋",ChapterTable!$R:$S,2,0))/ChapterTable!$P$23)),
MAX(0,INT(($B36+ChapterTable!$R$26+VLOOKUP(SUBSTITUTE(D$1,"성장단계","")&amp;"보스단계오프셋",ChapterTable!$R:$S,2,0))/ChapterTable!$R$23)))</f>
        <v>0</v>
      </c>
      <c r="E36" s="1">
        <f ca="1">IF(AND($A36=0,$B36=1),
    VLOOKUP(1,ChapterTable!$1:$1048576,MATCH("최종"&amp;SUBSTITUTE(SUBSTITUTE(E$1,"standard",""),"|Float",""),ChapterTable!$1:$1,0),0)*ChapterTable!$P$17,
  IF(AND($A36=0,$B36=0),
    E37,
  IF($B36=0,
    VLOOKUP($A36,ChapterTable!$1:$1048576,MATCH("최종"&amp;SUBSTITUTE(SUBSTITUTE(E$1,"standard",""),"|Float",""),ChapterTable!$1:$1,0),0),
  IF($B36=1,
    IF($L36=FALSE,
      VLOOKUP($A36,ChapterTable!$1:$1048576,MATCH("최종"&amp;SUBSTITUTE(SUBSTITUTE(E$1,"standard",""),"|Float",""),ChapterTable!$1:$1,0),0),
      VLOOKUP($A36-ChapterTable!$P$11,ChapterTable!$1:$1048576,MATCH("최종"&amp;SUBSTITUTE(SUBSTITUTE(E$1,"standard",""),"|Float",""),ChapterTable!$1:$1,0),0)*ChapterTable!$P$14
    ),
  OFFSET(E36,-$B36+IF($L36,1,0),0)*IF($B36&gt;OFFSET($B36,1,0),ChapterTable!$R$17,1)*
    (VLOOKUP(SUBSTITUTE(SUBSTITUTE(E$1,"standard",""),"|Float","")&amp;IF(OR($L36=TRUE,$A36=0,MOD($A36,ChapterTable!$R$20)&lt;&gt;0),"","보스")&amp;"인게임누적곱배수",ChapterTable!$R:$S,2,0)^C36
    +VLOOKUP(SUBSTITUTE(SUBSTITUTE(E$1,"standard",""),"|Float","")&amp;IF(OR($L36=TRUE,$A36=0,MOD($A36,ChapterTable!$R$20)&lt;&gt;0),"","보스")&amp;"인게임누적합배수",ChapterTable!$R:$S,2,0)*C36)
  )
  )
  )
)</f>
        <v>120</v>
      </c>
      <c r="F36" s="1">
        <f ca="1">IF(AND($A36=0,$B36=1),
    VLOOKUP(1,ChapterTable!$1:$1048576,MATCH("최종"&amp;SUBSTITUTE(SUBSTITUTE(F$1,"standard",""),"|Float",""),ChapterTable!$1:$1,0),0)*ChapterTable!$P$17,
  IF(AND($A36=0,$B36=0),
    F37,
  IF($B36=0,
    VLOOKUP($A36,ChapterTable!$1:$1048576,MATCH("최종"&amp;SUBSTITUTE(SUBSTITUTE(F$1,"standard",""),"|Float",""),ChapterTable!$1:$1,0),0),
  IF($B36=1,
    IF($L36=FALSE,
      VLOOKUP($A36,ChapterTable!$1:$1048576,MATCH("최종"&amp;SUBSTITUTE(SUBSTITUTE(F$1,"standard",""),"|Float",""),ChapterTable!$1:$1,0),0),
      VLOOKUP($A36-ChapterTable!$P$11,ChapterTable!$1:$1048576,MATCH("최종"&amp;SUBSTITUTE(SUBSTITUTE(F$1,"standard",""),"|Float",""),ChapterTable!$1:$1,0),0)*ChapterTable!$P$14
    ),
  OFFSET(F36,-$B36+IF($L36,1,0),0)*
    (VLOOKUP(SUBSTITUTE(SUBSTITUTE(F$1,"standard",""),"|Float","")&amp;IF(OR($L36=TRUE,$A36=0,MOD($A36,ChapterTable!$R$20)&lt;&gt;0),"","보스")&amp;"인게임누적곱배수",ChapterTable!$R:$S,2,0)^D36
    +VLOOKUP(SUBSTITUTE(SUBSTITUTE(F$1,"standard",""),"|Float","")&amp;IF(OR($L36=TRUE,$A36=0,MOD($A36,ChapterTable!$R$20)&lt;&gt;0),"","보스")&amp;"인게임누적합배수",ChapterTable!$R:$S,2,0)*D36)
  )
  )
  )
)</f>
        <v>50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7"/>
        <v>1</v>
      </c>
      <c r="AJ36">
        <f t="shared" si="5"/>
        <v>1</v>
      </c>
      <c r="AK36">
        <f t="shared" si="6"/>
        <v>1</v>
      </c>
      <c r="AL36">
        <v>0</v>
      </c>
    </row>
    <row r="37" spans="1:38" x14ac:dyDescent="0.3">
      <c r="A37">
        <v>1</v>
      </c>
      <c r="B37">
        <v>4</v>
      </c>
      <c r="C37">
        <f>IF(OR($L37=TRUE,$A37=0,MOD($A37,ChapterTable!$R$20)&lt;&gt;0),
MAX(0,INT(($B37+ChapterTable!$P$26+VLOOKUP(SUBSTITUTE(C$1,"성장단계","")&amp;"단계오프셋",ChapterTable!$R:$S,2,0))/ChapterTable!$P$23)),
MAX(0,INT(($B37+ChapterTable!$R$26+VLOOKUP(SUBSTITUTE(C$1,"성장단계","")&amp;"보스단계오프셋",ChapterTable!$R:$S,2,0))/ChapterTable!$R$23)))</f>
        <v>0</v>
      </c>
      <c r="D37">
        <f>IF(OR($L37=TRUE,$A37=0,MOD($A37,ChapterTable!$R$20)&lt;&gt;0),
MAX(0,INT(($B37+ChapterTable!$P$26+VLOOKUP(SUBSTITUTE(D$1,"성장단계","")&amp;"단계오프셋",ChapterTable!$R:$S,2,0))/ChapterTable!$P$23)),
MAX(0,INT(($B37+ChapterTable!$R$26+VLOOKUP(SUBSTITUTE(D$1,"성장단계","")&amp;"보스단계오프셋",ChapterTable!$R:$S,2,0))/ChapterTable!$R$23)))</f>
        <v>0</v>
      </c>
      <c r="E37" s="1">
        <f ca="1">IF(AND($A37=0,$B37=1),
    VLOOKUP(1,ChapterTable!$1:$1048576,MATCH("최종"&amp;SUBSTITUTE(SUBSTITUTE(E$1,"standard",""),"|Float",""),ChapterTable!$1:$1,0),0)*ChapterTable!$P$17,
  IF(AND($A37=0,$B37=0),
    E38,
  IF($B37=0,
    VLOOKUP($A37,ChapterTable!$1:$1048576,MATCH("최종"&amp;SUBSTITUTE(SUBSTITUTE(E$1,"standard",""),"|Float",""),ChapterTable!$1:$1,0),0),
  IF($B37=1,
    IF($L37=FALSE,
      VLOOKUP($A37,ChapterTable!$1:$1048576,MATCH("최종"&amp;SUBSTITUTE(SUBSTITUTE(E$1,"standard",""),"|Float",""),ChapterTable!$1:$1,0),0),
      VLOOKUP($A37-ChapterTable!$P$11,ChapterTable!$1:$1048576,MATCH("최종"&amp;SUBSTITUTE(SUBSTITUTE(E$1,"standard",""),"|Float",""),ChapterTable!$1:$1,0),0)*ChapterTable!$P$14
    ),
  OFFSET(E37,-$B37+IF($L37,1,0),0)*IF($B37&gt;OFFSET($B37,1,0),ChapterTable!$R$17,1)*
    (VLOOKUP(SUBSTITUTE(SUBSTITUTE(E$1,"standard",""),"|Float","")&amp;IF(OR($L37=TRUE,$A37=0,MOD($A37,ChapterTable!$R$20)&lt;&gt;0),"","보스")&amp;"인게임누적곱배수",ChapterTable!$R:$S,2,0)^C37
    +VLOOKUP(SUBSTITUTE(SUBSTITUTE(E$1,"standard",""),"|Float","")&amp;IF(OR($L37=TRUE,$A37=0,MOD($A37,ChapterTable!$R$20)&lt;&gt;0),"","보스")&amp;"인게임누적합배수",ChapterTable!$R:$S,2,0)*C37)
  )
  )
  )
)</f>
        <v>120</v>
      </c>
      <c r="F37" s="1">
        <f ca="1">IF(AND($A37=0,$B37=1),
    VLOOKUP(1,ChapterTable!$1:$1048576,MATCH("최종"&amp;SUBSTITUTE(SUBSTITUTE(F$1,"standard",""),"|Float",""),ChapterTable!$1:$1,0),0)*ChapterTable!$P$17,
  IF(AND($A37=0,$B37=0),
    F38,
  IF($B37=0,
    VLOOKUP($A37,ChapterTable!$1:$1048576,MATCH("최종"&amp;SUBSTITUTE(SUBSTITUTE(F$1,"standard",""),"|Float",""),ChapterTable!$1:$1,0),0),
  IF($B37=1,
    IF($L37=FALSE,
      VLOOKUP($A37,ChapterTable!$1:$1048576,MATCH("최종"&amp;SUBSTITUTE(SUBSTITUTE(F$1,"standard",""),"|Float",""),ChapterTable!$1:$1,0),0),
      VLOOKUP($A37-ChapterTable!$P$11,ChapterTable!$1:$1048576,MATCH("최종"&amp;SUBSTITUTE(SUBSTITUTE(F$1,"standard",""),"|Float",""),ChapterTable!$1:$1,0),0)*ChapterTable!$P$14
    ),
  OFFSET(F37,-$B37+IF($L37,1,0),0)*
    (VLOOKUP(SUBSTITUTE(SUBSTITUTE(F$1,"standard",""),"|Float","")&amp;IF(OR($L37=TRUE,$A37=0,MOD($A37,ChapterTable!$R$20)&lt;&gt;0),"","보스")&amp;"인게임누적곱배수",ChapterTable!$R:$S,2,0)^D37
    +VLOOKUP(SUBSTITUTE(SUBSTITUTE(F$1,"standard",""),"|Float","")&amp;IF(OR($L37=TRUE,$A37=0,MOD($A37,ChapterTable!$R$20)&lt;&gt;0),"","보스")&amp;"인게임누적합배수",ChapterTable!$R:$S,2,0)*D37)
  )
  )
  )
)</f>
        <v>50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7"/>
        <v>1</v>
      </c>
      <c r="AJ37">
        <f t="shared" si="5"/>
        <v>1</v>
      </c>
      <c r="AK37">
        <f t="shared" si="6"/>
        <v>1</v>
      </c>
      <c r="AL37">
        <v>0</v>
      </c>
    </row>
    <row r="38" spans="1:38" x14ac:dyDescent="0.3">
      <c r="A38">
        <v>1</v>
      </c>
      <c r="B38">
        <v>5</v>
      </c>
      <c r="C38">
        <f>IF(OR($L38=TRUE,$A38=0,MOD($A38,ChapterTable!$R$20)&lt;&gt;0),
MAX(0,INT(($B38+ChapterTable!$P$26+VLOOKUP(SUBSTITUTE(C$1,"성장단계","")&amp;"단계오프셋",ChapterTable!$R:$S,2,0))/ChapterTable!$P$23)),
MAX(0,INT(($B38+ChapterTable!$R$26+VLOOKUP(SUBSTITUTE(C$1,"성장단계","")&amp;"보스단계오프셋",ChapterTable!$R:$S,2,0))/ChapterTable!$R$23)))</f>
        <v>0</v>
      </c>
      <c r="D38">
        <f>IF(OR($L38=TRUE,$A38=0,MOD($A38,ChapterTable!$R$20)&lt;&gt;0),
MAX(0,INT(($B38+ChapterTable!$P$26+VLOOKUP(SUBSTITUTE(D$1,"성장단계","")&amp;"단계오프셋",ChapterTable!$R:$S,2,0))/ChapterTable!$P$23)),
MAX(0,INT(($B38+ChapterTable!$R$26+VLOOKUP(SUBSTITUTE(D$1,"성장단계","")&amp;"보스단계오프셋",ChapterTable!$R:$S,2,0))/ChapterTable!$R$23)))</f>
        <v>0</v>
      </c>
      <c r="E38" s="1">
        <f ca="1">IF(AND($A38=0,$B38=1),
    VLOOKUP(1,ChapterTable!$1:$1048576,MATCH("최종"&amp;SUBSTITUTE(SUBSTITUTE(E$1,"standard",""),"|Float",""),ChapterTable!$1:$1,0),0)*ChapterTable!$P$17,
  IF(AND($A38=0,$B38=0),
    E39,
  IF($B38=0,
    VLOOKUP($A38,ChapterTable!$1:$1048576,MATCH("최종"&amp;SUBSTITUTE(SUBSTITUTE(E$1,"standard",""),"|Float",""),ChapterTable!$1:$1,0),0),
  IF($B38=1,
    IF($L38=FALSE,
      VLOOKUP($A38,ChapterTable!$1:$1048576,MATCH("최종"&amp;SUBSTITUTE(SUBSTITUTE(E$1,"standard",""),"|Float",""),ChapterTable!$1:$1,0),0),
      VLOOKUP($A38-ChapterTable!$P$11,ChapterTable!$1:$1048576,MATCH("최종"&amp;SUBSTITUTE(SUBSTITUTE(E$1,"standard",""),"|Float",""),ChapterTable!$1:$1,0),0)*ChapterTable!$P$14
    ),
  OFFSET(E38,-$B38+IF($L38,1,0),0)*IF($B38&gt;OFFSET($B38,1,0),ChapterTable!$R$17,1)*
    (VLOOKUP(SUBSTITUTE(SUBSTITUTE(E$1,"standard",""),"|Float","")&amp;IF(OR($L38=TRUE,$A38=0,MOD($A38,ChapterTable!$R$20)&lt;&gt;0),"","보스")&amp;"인게임누적곱배수",ChapterTable!$R:$S,2,0)^C38
    +VLOOKUP(SUBSTITUTE(SUBSTITUTE(E$1,"standard",""),"|Float","")&amp;IF(OR($L38=TRUE,$A38=0,MOD($A38,ChapterTable!$R$20)&lt;&gt;0),"","보스")&amp;"인게임누적합배수",ChapterTable!$R:$S,2,0)*C38)
  )
  )
  )
)</f>
        <v>120</v>
      </c>
      <c r="F38" s="1">
        <f ca="1">IF(AND($A38=0,$B38=1),
    VLOOKUP(1,ChapterTable!$1:$1048576,MATCH("최종"&amp;SUBSTITUTE(SUBSTITUTE(F$1,"standard",""),"|Float",""),ChapterTable!$1:$1,0),0)*ChapterTable!$P$17,
  IF(AND($A38=0,$B38=0),
    F39,
  IF($B38=0,
    VLOOKUP($A38,ChapterTable!$1:$1048576,MATCH("최종"&amp;SUBSTITUTE(SUBSTITUTE(F$1,"standard",""),"|Float",""),ChapterTable!$1:$1,0),0),
  IF($B38=1,
    IF($L38=FALSE,
      VLOOKUP($A38,ChapterTable!$1:$1048576,MATCH("최종"&amp;SUBSTITUTE(SUBSTITUTE(F$1,"standard",""),"|Float",""),ChapterTable!$1:$1,0),0),
      VLOOKUP($A38-ChapterTable!$P$11,ChapterTable!$1:$1048576,MATCH("최종"&amp;SUBSTITUTE(SUBSTITUTE(F$1,"standard",""),"|Float",""),ChapterTable!$1:$1,0),0)*ChapterTable!$P$14
    ),
  OFFSET(F38,-$B38+IF($L38,1,0),0)*
    (VLOOKUP(SUBSTITUTE(SUBSTITUTE(F$1,"standard",""),"|Float","")&amp;IF(OR($L38=TRUE,$A38=0,MOD($A38,ChapterTable!$R$20)&lt;&gt;0),"","보스")&amp;"인게임누적곱배수",ChapterTable!$R:$S,2,0)^D38
    +VLOOKUP(SUBSTITUTE(SUBSTITUTE(F$1,"standard",""),"|Float","")&amp;IF(OR($L38=TRUE,$A38=0,MOD($A38,ChapterTable!$R$20)&lt;&gt;0),"","보스")&amp;"인게임누적합배수",ChapterTable!$R:$S,2,0)*D38)
  )
  )
  )
)</f>
        <v>50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7"/>
        <v>1</v>
      </c>
      <c r="AJ38">
        <f t="shared" si="5"/>
        <v>1</v>
      </c>
      <c r="AK38">
        <f t="shared" si="6"/>
        <v>1</v>
      </c>
      <c r="AL38">
        <v>0</v>
      </c>
    </row>
    <row r="39" spans="1:38" x14ac:dyDescent="0.3">
      <c r="A39">
        <v>1</v>
      </c>
      <c r="B39">
        <v>6</v>
      </c>
      <c r="C39">
        <f>IF(OR($L39=TRUE,$A39=0,MOD($A39,ChapterTable!$R$20)&lt;&gt;0),
MAX(0,INT(($B39+ChapterTable!$P$26+VLOOKUP(SUBSTITUTE(C$1,"성장단계","")&amp;"단계오프셋",ChapterTable!$R:$S,2,0))/ChapterTable!$P$23)),
MAX(0,INT(($B39+ChapterTable!$R$26+VLOOKUP(SUBSTITUTE(C$1,"성장단계","")&amp;"보스단계오프셋",ChapterTable!$R:$S,2,0))/ChapterTable!$R$23)))</f>
        <v>1</v>
      </c>
      <c r="D39">
        <f>IF(OR($L39=TRUE,$A39=0,MOD($A39,ChapterTable!$R$20)&lt;&gt;0),
MAX(0,INT(($B39+ChapterTable!$P$26+VLOOKUP(SUBSTITUTE(D$1,"성장단계","")&amp;"단계오프셋",ChapterTable!$R:$S,2,0))/ChapterTable!$P$23)),
MAX(0,INT(($B39+ChapterTable!$R$26+VLOOKUP(SUBSTITUTE(D$1,"성장단계","")&amp;"보스단계오프셋",ChapterTable!$R:$S,2,0))/ChapterTable!$R$23)))</f>
        <v>0</v>
      </c>
      <c r="E39" s="1">
        <f ca="1">IF(AND($A39=0,$B39=1),
    VLOOKUP(1,ChapterTable!$1:$1048576,MATCH("최종"&amp;SUBSTITUTE(SUBSTITUTE(E$1,"standard",""),"|Float",""),ChapterTable!$1:$1,0),0)*ChapterTable!$P$17,
  IF(AND($A39=0,$B39=0),
    E40,
  IF($B39=0,
    VLOOKUP($A39,ChapterTable!$1:$1048576,MATCH("최종"&amp;SUBSTITUTE(SUBSTITUTE(E$1,"standard",""),"|Float",""),ChapterTable!$1:$1,0),0),
  IF($B39=1,
    IF($L39=FALSE,
      VLOOKUP($A39,ChapterTable!$1:$1048576,MATCH("최종"&amp;SUBSTITUTE(SUBSTITUTE(E$1,"standard",""),"|Float",""),ChapterTable!$1:$1,0),0),
      VLOOKUP($A39-ChapterTable!$P$11,ChapterTable!$1:$1048576,MATCH("최종"&amp;SUBSTITUTE(SUBSTITUTE(E$1,"standard",""),"|Float",""),ChapterTable!$1:$1,0),0)*ChapterTable!$P$14
    ),
  OFFSET(E39,-$B39+IF($L39,1,0),0)*IF($B39&gt;OFFSET($B39,1,0),ChapterTable!$R$17,1)*
    (VLOOKUP(SUBSTITUTE(SUBSTITUTE(E$1,"standard",""),"|Float","")&amp;IF(OR($L39=TRUE,$A39=0,MOD($A39,ChapterTable!$R$20)&lt;&gt;0),"","보스")&amp;"인게임누적곱배수",ChapterTable!$R:$S,2,0)^C39
    +VLOOKUP(SUBSTITUTE(SUBSTITUTE(E$1,"standard",""),"|Float","")&amp;IF(OR($L39=TRUE,$A39=0,MOD($A39,ChapterTable!$R$20)&lt;&gt;0),"","보스")&amp;"인게임누적합배수",ChapterTable!$R:$S,2,0)*C39)
  )
  )
  )
)</f>
        <v>144</v>
      </c>
      <c r="F39" s="1">
        <f ca="1">IF(AND($A39=0,$B39=1),
    VLOOKUP(1,ChapterTable!$1:$1048576,MATCH("최종"&amp;SUBSTITUTE(SUBSTITUTE(F$1,"standard",""),"|Float",""),ChapterTable!$1:$1,0),0)*ChapterTable!$P$17,
  IF(AND($A39=0,$B39=0),
    F40,
  IF($B39=0,
    VLOOKUP($A39,ChapterTable!$1:$1048576,MATCH("최종"&amp;SUBSTITUTE(SUBSTITUTE(F$1,"standard",""),"|Float",""),ChapterTable!$1:$1,0),0),
  IF($B39=1,
    IF($L39=FALSE,
      VLOOKUP($A39,ChapterTable!$1:$1048576,MATCH("최종"&amp;SUBSTITUTE(SUBSTITUTE(F$1,"standard",""),"|Float",""),ChapterTable!$1:$1,0),0),
      VLOOKUP($A39-ChapterTable!$P$11,ChapterTable!$1:$1048576,MATCH("최종"&amp;SUBSTITUTE(SUBSTITUTE(F$1,"standard",""),"|Float",""),ChapterTable!$1:$1,0),0)*ChapterTable!$P$14
    ),
  OFFSET(F39,-$B39+IF($L39,1,0),0)*
    (VLOOKUP(SUBSTITUTE(SUBSTITUTE(F$1,"standard",""),"|Float","")&amp;IF(OR($L39=TRUE,$A39=0,MOD($A39,ChapterTable!$R$20)&lt;&gt;0),"","보스")&amp;"인게임누적곱배수",ChapterTable!$R:$S,2,0)^D39
    +VLOOKUP(SUBSTITUTE(SUBSTITUTE(F$1,"standard",""),"|Float","")&amp;IF(OR($L39=TRUE,$A39=0,MOD($A39,ChapterTable!$R$20)&lt;&gt;0),"","보스")&amp;"인게임누적합배수",ChapterTable!$R:$S,2,0)*D39)
  )
  )
  )
)</f>
        <v>50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7"/>
        <v>1</v>
      </c>
      <c r="AJ39">
        <f t="shared" si="5"/>
        <v>1</v>
      </c>
      <c r="AK39">
        <f t="shared" si="6"/>
        <v>1</v>
      </c>
      <c r="AL39">
        <v>0</v>
      </c>
    </row>
    <row r="40" spans="1:38" x14ac:dyDescent="0.3">
      <c r="A40">
        <v>1</v>
      </c>
      <c r="B40">
        <v>7</v>
      </c>
      <c r="C40">
        <f>IF(OR($L40=TRUE,$A40=0,MOD($A40,ChapterTable!$R$20)&lt;&gt;0),
MAX(0,INT(($B40+ChapterTable!$P$26+VLOOKUP(SUBSTITUTE(C$1,"성장단계","")&amp;"단계오프셋",ChapterTable!$R:$S,2,0))/ChapterTable!$P$23)),
MAX(0,INT(($B40+ChapterTable!$R$26+VLOOKUP(SUBSTITUTE(C$1,"성장단계","")&amp;"보스단계오프셋",ChapterTable!$R:$S,2,0))/ChapterTable!$R$23)))</f>
        <v>1</v>
      </c>
      <c r="D40">
        <f>IF(OR($L40=TRUE,$A40=0,MOD($A40,ChapterTable!$R$20)&lt;&gt;0),
MAX(0,INT(($B40+ChapterTable!$P$26+VLOOKUP(SUBSTITUTE(D$1,"성장단계","")&amp;"단계오프셋",ChapterTable!$R:$S,2,0))/ChapterTable!$P$23)),
MAX(0,INT(($B40+ChapterTable!$R$26+VLOOKUP(SUBSTITUTE(D$1,"성장단계","")&amp;"보스단계오프셋",ChapterTable!$R:$S,2,0))/ChapterTable!$R$23)))</f>
        <v>0</v>
      </c>
      <c r="E40" s="1">
        <f ca="1">IF(AND($A40=0,$B40=1),
    VLOOKUP(1,ChapterTable!$1:$1048576,MATCH("최종"&amp;SUBSTITUTE(SUBSTITUTE(E$1,"standard",""),"|Float",""),ChapterTable!$1:$1,0),0)*ChapterTable!$P$17,
  IF(AND($A40=0,$B40=0),
    E41,
  IF($B40=0,
    VLOOKUP($A40,ChapterTable!$1:$1048576,MATCH("최종"&amp;SUBSTITUTE(SUBSTITUTE(E$1,"standard",""),"|Float",""),ChapterTable!$1:$1,0),0),
  IF($B40=1,
    IF($L40=FALSE,
      VLOOKUP($A40,ChapterTable!$1:$1048576,MATCH("최종"&amp;SUBSTITUTE(SUBSTITUTE(E$1,"standard",""),"|Float",""),ChapterTable!$1:$1,0),0),
      VLOOKUP($A40-ChapterTable!$P$11,ChapterTable!$1:$1048576,MATCH("최종"&amp;SUBSTITUTE(SUBSTITUTE(E$1,"standard",""),"|Float",""),ChapterTable!$1:$1,0),0)*ChapterTable!$P$14
    ),
  OFFSET(E40,-$B40+IF($L40,1,0),0)*IF($B40&gt;OFFSET($B40,1,0),ChapterTable!$R$17,1)*
    (VLOOKUP(SUBSTITUTE(SUBSTITUTE(E$1,"standard",""),"|Float","")&amp;IF(OR($L40=TRUE,$A40=0,MOD($A40,ChapterTable!$R$20)&lt;&gt;0),"","보스")&amp;"인게임누적곱배수",ChapterTable!$R:$S,2,0)^C40
    +VLOOKUP(SUBSTITUTE(SUBSTITUTE(E$1,"standard",""),"|Float","")&amp;IF(OR($L40=TRUE,$A40=0,MOD($A40,ChapterTable!$R$20)&lt;&gt;0),"","보스")&amp;"인게임누적합배수",ChapterTable!$R:$S,2,0)*C40)
  )
  )
  )
)</f>
        <v>144</v>
      </c>
      <c r="F40" s="1">
        <f ca="1">IF(AND($A40=0,$B40=1),
    VLOOKUP(1,ChapterTable!$1:$1048576,MATCH("최종"&amp;SUBSTITUTE(SUBSTITUTE(F$1,"standard",""),"|Float",""),ChapterTable!$1:$1,0),0)*ChapterTable!$P$17,
  IF(AND($A40=0,$B40=0),
    F41,
  IF($B40=0,
    VLOOKUP($A40,ChapterTable!$1:$1048576,MATCH("최종"&amp;SUBSTITUTE(SUBSTITUTE(F$1,"standard",""),"|Float",""),ChapterTable!$1:$1,0),0),
  IF($B40=1,
    IF($L40=FALSE,
      VLOOKUP($A40,ChapterTable!$1:$1048576,MATCH("최종"&amp;SUBSTITUTE(SUBSTITUTE(F$1,"standard",""),"|Float",""),ChapterTable!$1:$1,0),0),
      VLOOKUP($A40-ChapterTable!$P$11,ChapterTable!$1:$1048576,MATCH("최종"&amp;SUBSTITUTE(SUBSTITUTE(F$1,"standard",""),"|Float",""),ChapterTable!$1:$1,0),0)*ChapterTable!$P$14
    ),
  OFFSET(F40,-$B40+IF($L40,1,0),0)*
    (VLOOKUP(SUBSTITUTE(SUBSTITUTE(F$1,"standard",""),"|Float","")&amp;IF(OR($L40=TRUE,$A40=0,MOD($A40,ChapterTable!$R$20)&lt;&gt;0),"","보스")&amp;"인게임누적곱배수",ChapterTable!$R:$S,2,0)^D40
    +VLOOKUP(SUBSTITUTE(SUBSTITUTE(F$1,"standard",""),"|Float","")&amp;IF(OR($L40=TRUE,$A40=0,MOD($A40,ChapterTable!$R$20)&lt;&gt;0),"","보스")&amp;"인게임누적합배수",ChapterTable!$R:$S,2,0)*D40)
  )
  )
  )
)</f>
        <v>50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7"/>
        <v>1</v>
      </c>
      <c r="AJ40">
        <f t="shared" si="5"/>
        <v>1</v>
      </c>
      <c r="AK40">
        <f t="shared" si="6"/>
        <v>1</v>
      </c>
      <c r="AL40">
        <v>0</v>
      </c>
    </row>
    <row r="41" spans="1:38" x14ac:dyDescent="0.3">
      <c r="A41">
        <v>1</v>
      </c>
      <c r="B41">
        <v>8</v>
      </c>
      <c r="C41">
        <f>IF(OR($L41=TRUE,$A41=0,MOD($A41,ChapterTable!$R$20)&lt;&gt;0),
MAX(0,INT(($B41+ChapterTable!$P$26+VLOOKUP(SUBSTITUTE(C$1,"성장단계","")&amp;"단계오프셋",ChapterTable!$R:$S,2,0))/ChapterTable!$P$23)),
MAX(0,INT(($B41+ChapterTable!$R$26+VLOOKUP(SUBSTITUTE(C$1,"성장단계","")&amp;"보스단계오프셋",ChapterTable!$R:$S,2,0))/ChapterTable!$R$23)))</f>
        <v>1</v>
      </c>
      <c r="D41">
        <f>IF(OR($L41=TRUE,$A41=0,MOD($A41,ChapterTable!$R$20)&lt;&gt;0),
MAX(0,INT(($B41+ChapterTable!$P$26+VLOOKUP(SUBSTITUTE(D$1,"성장단계","")&amp;"단계오프셋",ChapterTable!$R:$S,2,0))/ChapterTable!$P$23)),
MAX(0,INT(($B41+ChapterTable!$R$26+VLOOKUP(SUBSTITUTE(D$1,"성장단계","")&amp;"보스단계오프셋",ChapterTable!$R:$S,2,0))/ChapterTable!$R$23)))</f>
        <v>0</v>
      </c>
      <c r="E41" s="1">
        <f ca="1">IF(AND($A41=0,$B41=1),
    VLOOKUP(1,ChapterTable!$1:$1048576,MATCH("최종"&amp;SUBSTITUTE(SUBSTITUTE(E$1,"standard",""),"|Float",""),ChapterTable!$1:$1,0),0)*ChapterTable!$P$17,
  IF(AND($A41=0,$B41=0),
    E42,
  IF($B41=0,
    VLOOKUP($A41,ChapterTable!$1:$1048576,MATCH("최종"&amp;SUBSTITUTE(SUBSTITUTE(E$1,"standard",""),"|Float",""),ChapterTable!$1:$1,0),0),
  IF($B41=1,
    IF($L41=FALSE,
      VLOOKUP($A41,ChapterTable!$1:$1048576,MATCH("최종"&amp;SUBSTITUTE(SUBSTITUTE(E$1,"standard",""),"|Float",""),ChapterTable!$1:$1,0),0),
      VLOOKUP($A41-ChapterTable!$P$11,ChapterTable!$1:$1048576,MATCH("최종"&amp;SUBSTITUTE(SUBSTITUTE(E$1,"standard",""),"|Float",""),ChapterTable!$1:$1,0),0)*ChapterTable!$P$14
    ),
  OFFSET(E41,-$B41+IF($L41,1,0),0)*IF($B41&gt;OFFSET($B41,1,0),ChapterTable!$R$17,1)*
    (VLOOKUP(SUBSTITUTE(SUBSTITUTE(E$1,"standard",""),"|Float","")&amp;IF(OR($L41=TRUE,$A41=0,MOD($A41,ChapterTable!$R$20)&lt;&gt;0),"","보스")&amp;"인게임누적곱배수",ChapterTable!$R:$S,2,0)^C41
    +VLOOKUP(SUBSTITUTE(SUBSTITUTE(E$1,"standard",""),"|Float","")&amp;IF(OR($L41=TRUE,$A41=0,MOD($A41,ChapterTable!$R$20)&lt;&gt;0),"","보스")&amp;"인게임누적합배수",ChapterTable!$R:$S,2,0)*C41)
  )
  )
  )
)</f>
        <v>144</v>
      </c>
      <c r="F41" s="1">
        <f ca="1">IF(AND($A41=0,$B41=1),
    VLOOKUP(1,ChapterTable!$1:$1048576,MATCH("최종"&amp;SUBSTITUTE(SUBSTITUTE(F$1,"standard",""),"|Float",""),ChapterTable!$1:$1,0),0)*ChapterTable!$P$17,
  IF(AND($A41=0,$B41=0),
    F42,
  IF($B41=0,
    VLOOKUP($A41,ChapterTable!$1:$1048576,MATCH("최종"&amp;SUBSTITUTE(SUBSTITUTE(F$1,"standard",""),"|Float",""),ChapterTable!$1:$1,0),0),
  IF($B41=1,
    IF($L41=FALSE,
      VLOOKUP($A41,ChapterTable!$1:$1048576,MATCH("최종"&amp;SUBSTITUTE(SUBSTITUTE(F$1,"standard",""),"|Float",""),ChapterTable!$1:$1,0),0),
      VLOOKUP($A41-ChapterTable!$P$11,ChapterTable!$1:$1048576,MATCH("최종"&amp;SUBSTITUTE(SUBSTITUTE(F$1,"standard",""),"|Float",""),ChapterTable!$1:$1,0),0)*ChapterTable!$P$14
    ),
  OFFSET(F41,-$B41+IF($L41,1,0),0)*
    (VLOOKUP(SUBSTITUTE(SUBSTITUTE(F$1,"standard",""),"|Float","")&amp;IF(OR($L41=TRUE,$A41=0,MOD($A41,ChapterTable!$R$20)&lt;&gt;0),"","보스")&amp;"인게임누적곱배수",ChapterTable!$R:$S,2,0)^D41
    +VLOOKUP(SUBSTITUTE(SUBSTITUTE(F$1,"standard",""),"|Float","")&amp;IF(OR($L41=TRUE,$A41=0,MOD($A41,ChapterTable!$R$20)&lt;&gt;0),"","보스")&amp;"인게임누적합배수",ChapterTable!$R:$S,2,0)*D41)
  )
  )
  )
)</f>
        <v>50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280</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7"/>
        <v>1</v>
      </c>
      <c r="AJ41">
        <f t="shared" si="5"/>
        <v>1</v>
      </c>
      <c r="AK41">
        <f t="shared" si="6"/>
        <v>1</v>
      </c>
      <c r="AL41">
        <v>0</v>
      </c>
    </row>
    <row r="42" spans="1:38" x14ac:dyDescent="0.3">
      <c r="A42">
        <v>1</v>
      </c>
      <c r="B42">
        <v>9</v>
      </c>
      <c r="C42">
        <f>IF(OR($L42=TRUE,$A42=0,MOD($A42,ChapterTable!$R$20)&lt;&gt;0),
MAX(0,INT(($B42+ChapterTable!$P$26+VLOOKUP(SUBSTITUTE(C$1,"성장단계","")&amp;"단계오프셋",ChapterTable!$R:$S,2,0))/ChapterTable!$P$23)),
MAX(0,INT(($B42+ChapterTable!$R$26+VLOOKUP(SUBSTITUTE(C$1,"성장단계","")&amp;"보스단계오프셋",ChapterTable!$R:$S,2,0))/ChapterTable!$R$23)))</f>
        <v>1</v>
      </c>
      <c r="D42">
        <f>IF(OR($L42=TRUE,$A42=0,MOD($A42,ChapterTable!$R$20)&lt;&gt;0),
MAX(0,INT(($B42+ChapterTable!$P$26+VLOOKUP(SUBSTITUTE(D$1,"성장단계","")&amp;"단계오프셋",ChapterTable!$R:$S,2,0))/ChapterTable!$P$23)),
MAX(0,INT(($B42+ChapterTable!$R$26+VLOOKUP(SUBSTITUTE(D$1,"성장단계","")&amp;"보스단계오프셋",ChapterTable!$R:$S,2,0))/ChapterTable!$R$23)))</f>
        <v>0</v>
      </c>
      <c r="E42" s="1">
        <f ca="1">IF(AND($A42=0,$B42=1),
    VLOOKUP(1,ChapterTable!$1:$1048576,MATCH("최종"&amp;SUBSTITUTE(SUBSTITUTE(E$1,"standard",""),"|Float",""),ChapterTable!$1:$1,0),0)*ChapterTable!$P$17,
  IF(AND($A42=0,$B42=0),
    E43,
  IF($B42=0,
    VLOOKUP($A42,ChapterTable!$1:$1048576,MATCH("최종"&amp;SUBSTITUTE(SUBSTITUTE(E$1,"standard",""),"|Float",""),ChapterTable!$1:$1,0),0),
  IF($B42=1,
    IF($L42=FALSE,
      VLOOKUP($A42,ChapterTable!$1:$1048576,MATCH("최종"&amp;SUBSTITUTE(SUBSTITUTE(E$1,"standard",""),"|Float",""),ChapterTable!$1:$1,0),0),
      VLOOKUP($A42-ChapterTable!$P$11,ChapterTable!$1:$1048576,MATCH("최종"&amp;SUBSTITUTE(SUBSTITUTE(E$1,"standard",""),"|Float",""),ChapterTable!$1:$1,0),0)*ChapterTable!$P$14
    ),
  OFFSET(E42,-$B42+IF($L42,1,0),0)*IF($B42&gt;OFFSET($B42,1,0),ChapterTable!$R$17,1)*
    (VLOOKUP(SUBSTITUTE(SUBSTITUTE(E$1,"standard",""),"|Float","")&amp;IF(OR($L42=TRUE,$A42=0,MOD($A42,ChapterTable!$R$20)&lt;&gt;0),"","보스")&amp;"인게임누적곱배수",ChapterTable!$R:$S,2,0)^C42
    +VLOOKUP(SUBSTITUTE(SUBSTITUTE(E$1,"standard",""),"|Float","")&amp;IF(OR($L42=TRUE,$A42=0,MOD($A42,ChapterTable!$R$20)&lt;&gt;0),"","보스")&amp;"인게임누적합배수",ChapterTable!$R:$S,2,0)*C42)
  )
  )
  )
)</f>
        <v>144</v>
      </c>
      <c r="F42" s="1">
        <f ca="1">IF(AND($A42=0,$B42=1),
    VLOOKUP(1,ChapterTable!$1:$1048576,MATCH("최종"&amp;SUBSTITUTE(SUBSTITUTE(F$1,"standard",""),"|Float",""),ChapterTable!$1:$1,0),0)*ChapterTable!$P$17,
  IF(AND($A42=0,$B42=0),
    F43,
  IF($B42=0,
    VLOOKUP($A42,ChapterTable!$1:$1048576,MATCH("최종"&amp;SUBSTITUTE(SUBSTITUTE(F$1,"standard",""),"|Float",""),ChapterTable!$1:$1,0),0),
  IF($B42=1,
    IF($L42=FALSE,
      VLOOKUP($A42,ChapterTable!$1:$1048576,MATCH("최종"&amp;SUBSTITUTE(SUBSTITUTE(F$1,"standard",""),"|Float",""),ChapterTable!$1:$1,0),0),
      VLOOKUP($A42-ChapterTable!$P$11,ChapterTable!$1:$1048576,MATCH("최종"&amp;SUBSTITUTE(SUBSTITUTE(F$1,"standard",""),"|Float",""),ChapterTable!$1:$1,0),0)*ChapterTable!$P$14
    ),
  OFFSET(F42,-$B42+IF($L42,1,0),0)*
    (VLOOKUP(SUBSTITUTE(SUBSTITUTE(F$1,"standard",""),"|Float","")&amp;IF(OR($L42=TRUE,$A42=0,MOD($A42,ChapterTable!$R$20)&lt;&gt;0),"","보스")&amp;"인게임누적곱배수",ChapterTable!$R:$S,2,0)^D42
    +VLOOKUP(SUBSTITUTE(SUBSTITUTE(F$1,"standard",""),"|Float","")&amp;IF(OR($L42=TRUE,$A42=0,MOD($A42,ChapterTable!$R$20)&lt;&gt;0),"","보스")&amp;"인게임누적합배수",ChapterTable!$R:$S,2,0)*D42)
  )
  )
  )
)</f>
        <v>50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7"/>
        <v>1</v>
      </c>
      <c r="AJ42">
        <f t="shared" si="5"/>
        <v>1</v>
      </c>
      <c r="AK42">
        <f t="shared" si="6"/>
        <v>1</v>
      </c>
      <c r="AL42">
        <v>0</v>
      </c>
    </row>
    <row r="43" spans="1:38" x14ac:dyDescent="0.3">
      <c r="A43">
        <v>1</v>
      </c>
      <c r="B43">
        <v>10</v>
      </c>
      <c r="C43">
        <f>IF(OR($L43=TRUE,$A43=0,MOD($A43,ChapterTable!$R$20)&lt;&gt;0),
MAX(0,INT(($B43+ChapterTable!$P$26+VLOOKUP(SUBSTITUTE(C$1,"성장단계","")&amp;"단계오프셋",ChapterTable!$R:$S,2,0))/ChapterTable!$P$23)),
MAX(0,INT(($B43+ChapterTable!$R$26+VLOOKUP(SUBSTITUTE(C$1,"성장단계","")&amp;"보스단계오프셋",ChapterTable!$R:$S,2,0))/ChapterTable!$R$23)))</f>
        <v>1</v>
      </c>
      <c r="D43">
        <f>IF(OR($L43=TRUE,$A43=0,MOD($A43,ChapterTable!$R$20)&lt;&gt;0),
MAX(0,INT(($B43+ChapterTable!$P$26+VLOOKUP(SUBSTITUTE(D$1,"성장단계","")&amp;"단계오프셋",ChapterTable!$R:$S,2,0))/ChapterTable!$P$23)),
MAX(0,INT(($B43+ChapterTable!$R$26+VLOOKUP(SUBSTITUTE(D$1,"성장단계","")&amp;"보스단계오프셋",ChapterTable!$R:$S,2,0))/ChapterTable!$R$23)))</f>
        <v>0</v>
      </c>
      <c r="E43" s="1">
        <f ca="1">IF(AND($A43=0,$B43=1),
    VLOOKUP(1,ChapterTable!$1:$1048576,MATCH("최종"&amp;SUBSTITUTE(SUBSTITUTE(E$1,"standard",""),"|Float",""),ChapterTable!$1:$1,0),0)*ChapterTable!$P$17,
  IF(AND($A43=0,$B43=0),
    E44,
  IF($B43=0,
    VLOOKUP($A43,ChapterTable!$1:$1048576,MATCH("최종"&amp;SUBSTITUTE(SUBSTITUTE(E$1,"standard",""),"|Float",""),ChapterTable!$1:$1,0),0),
  IF($B43=1,
    IF($L43=FALSE,
      VLOOKUP($A43,ChapterTable!$1:$1048576,MATCH("최종"&amp;SUBSTITUTE(SUBSTITUTE(E$1,"standard",""),"|Float",""),ChapterTable!$1:$1,0),0),
      VLOOKUP($A43-ChapterTable!$P$11,ChapterTable!$1:$1048576,MATCH("최종"&amp;SUBSTITUTE(SUBSTITUTE(E$1,"standard",""),"|Float",""),ChapterTable!$1:$1,0),0)*ChapterTable!$P$14
    ),
  OFFSET(E43,-$B43+IF($L43,1,0),0)*IF($B43&gt;OFFSET($B43,1,0),ChapterTable!$R$17,1)*
    (VLOOKUP(SUBSTITUTE(SUBSTITUTE(E$1,"standard",""),"|Float","")&amp;IF(OR($L43=TRUE,$A43=0,MOD($A43,ChapterTable!$R$20)&lt;&gt;0),"","보스")&amp;"인게임누적곱배수",ChapterTable!$R:$S,2,0)^C43
    +VLOOKUP(SUBSTITUTE(SUBSTITUTE(E$1,"standard",""),"|Float","")&amp;IF(OR($L43=TRUE,$A43=0,MOD($A43,ChapterTable!$R$20)&lt;&gt;0),"","보스")&amp;"인게임누적합배수",ChapterTable!$R:$S,2,0)*C43)
  )
  )
  )
)</f>
        <v>144</v>
      </c>
      <c r="F43" s="1">
        <f ca="1">IF(AND($A43=0,$B43=1),
    VLOOKUP(1,ChapterTable!$1:$1048576,MATCH("최종"&amp;SUBSTITUTE(SUBSTITUTE(F$1,"standard",""),"|Float",""),ChapterTable!$1:$1,0),0)*ChapterTable!$P$17,
  IF(AND($A43=0,$B43=0),
    F44,
  IF($B43=0,
    VLOOKUP($A43,ChapterTable!$1:$1048576,MATCH("최종"&amp;SUBSTITUTE(SUBSTITUTE(F$1,"standard",""),"|Float",""),ChapterTable!$1:$1,0),0),
  IF($B43=1,
    IF($L43=FALSE,
      VLOOKUP($A43,ChapterTable!$1:$1048576,MATCH("최종"&amp;SUBSTITUTE(SUBSTITUTE(F$1,"standard",""),"|Float",""),ChapterTable!$1:$1,0),0),
      VLOOKUP($A43-ChapterTable!$P$11,ChapterTable!$1:$1048576,MATCH("최종"&amp;SUBSTITUTE(SUBSTITUTE(F$1,"standard",""),"|Float",""),ChapterTable!$1:$1,0),0)*ChapterTable!$P$14
    ),
  OFFSET(F43,-$B43+IF($L43,1,0),0)*
    (VLOOKUP(SUBSTITUTE(SUBSTITUTE(F$1,"standard",""),"|Float","")&amp;IF(OR($L43=TRUE,$A43=0,MOD($A43,ChapterTable!$R$20)&lt;&gt;0),"","보스")&amp;"인게임누적곱배수",ChapterTable!$R:$S,2,0)^D43
    +VLOOKUP(SUBSTITUTE(SUBSTITUTE(F$1,"standard",""),"|Float","")&amp;IF(OR($L43=TRUE,$A43=0,MOD($A43,ChapterTable!$R$20)&lt;&gt;0),"","보스")&amp;"인게임누적합배수",ChapterTable!$R:$S,2,0)*D43)
  )
  )
  )
)</f>
        <v>50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1.25*IF($B43&gt;OFFSET($B43,1,0),ChapterTable!$R$17,1)*
(VLOOKUP(SUBSTITUTE(SUBSTITUTE(E$1,"standard",""),"|Float","")&amp;IF(OR($L43=TRUE,$A43=0,MOD($A43,ChapterTable!$R$20)&lt;&gt;0),"","보스")&amp;"인게임누적곱배수",ChapterTable!$R:$S,2,0)^C43
+VLOOKUP(SUBSTITUTE(SUBSTITUTE(E$1,"standard",""),"|Float","")&amp;IF(OR($L43=TRUE,$A43=0,MOD($A43,ChapterTable!$R$20)&lt;&gt;0),"","보스")&amp;"인게임누적합배수",ChapterTable!$R:$S,2,0)*C43)</f>
        <v>1.5</v>
      </c>
      <c r="AG43">
        <f ca="1">35/AF43</f>
        <v>23.333333333333332</v>
      </c>
      <c r="AH43">
        <v>1.5</v>
      </c>
      <c r="AI43">
        <f t="shared" si="7"/>
        <v>1</v>
      </c>
      <c r="AJ43">
        <f t="shared" si="5"/>
        <v>1</v>
      </c>
      <c r="AK43">
        <f t="shared" si="6"/>
        <v>1</v>
      </c>
      <c r="AL43">
        <v>0</v>
      </c>
    </row>
    <row r="44" spans="1:38" x14ac:dyDescent="0.3">
      <c r="A44">
        <v>1</v>
      </c>
      <c r="B44">
        <v>11</v>
      </c>
      <c r="C44">
        <f>IF(OR($L44=TRUE,$A44=0,MOD($A44,ChapterTable!$R$20)&lt;&gt;0),
MAX(0,INT(($B44+ChapterTable!$P$26+VLOOKUP(SUBSTITUTE(C$1,"성장단계","")&amp;"단계오프셋",ChapterTable!$R:$S,2,0))/ChapterTable!$P$23)),
MAX(0,INT(($B44+ChapterTable!$R$26+VLOOKUP(SUBSTITUTE(C$1,"성장단계","")&amp;"보스단계오프셋",ChapterTable!$R:$S,2,0))/ChapterTable!$R$23)))</f>
        <v>1</v>
      </c>
      <c r="D44">
        <f>IF(OR($L44=TRUE,$A44=0,MOD($A44,ChapterTable!$R$20)&lt;&gt;0),
MAX(0,INT(($B44+ChapterTable!$P$26+VLOOKUP(SUBSTITUTE(D$1,"성장단계","")&amp;"단계오프셋",ChapterTable!$R:$S,2,0))/ChapterTable!$P$23)),
MAX(0,INT(($B44+ChapterTable!$R$26+VLOOKUP(SUBSTITUTE(D$1,"성장단계","")&amp;"보스단계오프셋",ChapterTable!$R:$S,2,0))/ChapterTable!$R$23)))</f>
        <v>1</v>
      </c>
      <c r="E44" s="1">
        <f ca="1">IF(AND($A44=0,$B44=1),
    VLOOKUP(1,ChapterTable!$1:$1048576,MATCH("최종"&amp;SUBSTITUTE(SUBSTITUTE(E$1,"standard",""),"|Float",""),ChapterTable!$1:$1,0),0)*ChapterTable!$P$17,
  IF(AND($A44=0,$B44=0),
    E45,
  IF($B44=0,
    VLOOKUP($A44,ChapterTable!$1:$1048576,MATCH("최종"&amp;SUBSTITUTE(SUBSTITUTE(E$1,"standard",""),"|Float",""),ChapterTable!$1:$1,0),0),
  IF($B44=1,
    IF($L44=FALSE,
      VLOOKUP($A44,ChapterTable!$1:$1048576,MATCH("최종"&amp;SUBSTITUTE(SUBSTITUTE(E$1,"standard",""),"|Float",""),ChapterTable!$1:$1,0),0),
      VLOOKUP($A44-ChapterTable!$P$11,ChapterTable!$1:$1048576,MATCH("최종"&amp;SUBSTITUTE(SUBSTITUTE(E$1,"standard",""),"|Float",""),ChapterTable!$1:$1,0),0)*ChapterTable!$P$14
    ),
  OFFSET(E44,-$B44+IF($L44,1,0),0)*IF($B44&gt;OFFSET($B44,1,0),ChapterTable!$R$17,1)*
    (VLOOKUP(SUBSTITUTE(SUBSTITUTE(E$1,"standard",""),"|Float","")&amp;IF(OR($L44=TRUE,$A44=0,MOD($A44,ChapterTable!$R$20)&lt;&gt;0),"","보스")&amp;"인게임누적곱배수",ChapterTable!$R:$S,2,0)^C44
    +VLOOKUP(SUBSTITUTE(SUBSTITUTE(E$1,"standard",""),"|Float","")&amp;IF(OR($L44=TRUE,$A44=0,MOD($A44,ChapterTable!$R$20)&lt;&gt;0),"","보스")&amp;"인게임누적합배수",ChapterTable!$R:$S,2,0)*C44)
  )
  )
  )
)</f>
        <v>144</v>
      </c>
      <c r="F44" s="1">
        <f ca="1">IF(AND($A44=0,$B44=1),
    VLOOKUP(1,ChapterTable!$1:$1048576,MATCH("최종"&amp;SUBSTITUTE(SUBSTITUTE(F$1,"standard",""),"|Float",""),ChapterTable!$1:$1,0),0)*ChapterTable!$P$17,
  IF(AND($A44=0,$B44=0),
    F45,
  IF($B44=0,
    VLOOKUP($A44,ChapterTable!$1:$1048576,MATCH("최종"&amp;SUBSTITUTE(SUBSTITUTE(F$1,"standard",""),"|Float",""),ChapterTable!$1:$1,0),0),
  IF($B44=1,
    IF($L44=FALSE,
      VLOOKUP($A44,ChapterTable!$1:$1048576,MATCH("최종"&amp;SUBSTITUTE(SUBSTITUTE(F$1,"standard",""),"|Float",""),ChapterTable!$1:$1,0),0),
      VLOOKUP($A44-ChapterTable!$P$11,ChapterTable!$1:$1048576,MATCH("최종"&amp;SUBSTITUTE(SUBSTITUTE(F$1,"standard",""),"|Float",""),ChapterTable!$1:$1,0),0)*ChapterTable!$P$14
    ),
  OFFSET(F44,-$B44+IF($L44,1,0),0)*
    (VLOOKUP(SUBSTITUTE(SUBSTITUTE(F$1,"standard",""),"|Float","")&amp;IF(OR($L44=TRUE,$A44=0,MOD($A44,ChapterTable!$R$20)&lt;&gt;0),"","보스")&amp;"인게임누적곱배수",ChapterTable!$R:$S,2,0)^D44
    +VLOOKUP(SUBSTITUTE(SUBSTITUTE(F$1,"standard",""),"|Float","")&amp;IF(OR($L44=TRUE,$A44=0,MOD($A44,ChapterTable!$R$20)&lt;&gt;0),"","보스")&amp;"인게임누적합배수",ChapterTable!$R:$S,2,0)*D44)
  )
  )
  )
)</f>
        <v>53.75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1001</v>
      </c>
      <c r="AC44" t="str">
        <f>IF(ISBLANK(AB44),"",IF(ISERROR(VLOOKUP(AB44,[3]DropTable!$A:$A,1,0)),"드랍없음",""))</f>
        <v/>
      </c>
      <c r="AE44" t="str">
        <f>IF(ISBLANK(AD44),"",IF(ISERROR(VLOOKUP(AD44,[3]DropTable!$A:$A,1,0)),"드랍없음",""))</f>
        <v/>
      </c>
      <c r="AH44">
        <v>1.5</v>
      </c>
      <c r="AI44">
        <f t="shared" si="7"/>
        <v>0.5</v>
      </c>
      <c r="AJ44">
        <f t="shared" si="5"/>
        <v>0.54666666600000002</v>
      </c>
      <c r="AK44">
        <f t="shared" si="6"/>
        <v>1</v>
      </c>
      <c r="AL44">
        <v>0</v>
      </c>
    </row>
    <row r="45" spans="1:38" x14ac:dyDescent="0.3">
      <c r="A45">
        <v>1</v>
      </c>
      <c r="B45">
        <v>12</v>
      </c>
      <c r="C45">
        <f>IF(OR($L45=TRUE,$A45=0,MOD($A45,ChapterTable!$R$20)&lt;&gt;0),
MAX(0,INT(($B45+ChapterTable!$P$26+VLOOKUP(SUBSTITUTE(C$1,"성장단계","")&amp;"단계오프셋",ChapterTable!$R:$S,2,0))/ChapterTable!$P$23)),
MAX(0,INT(($B45+ChapterTable!$R$26+VLOOKUP(SUBSTITUTE(C$1,"성장단계","")&amp;"보스단계오프셋",ChapterTable!$R:$S,2,0))/ChapterTable!$R$23)))</f>
        <v>1</v>
      </c>
      <c r="D45">
        <f>IF(OR($L45=TRUE,$A45=0,MOD($A45,ChapterTable!$R$20)&lt;&gt;0),
MAX(0,INT(($B45+ChapterTable!$P$26+VLOOKUP(SUBSTITUTE(D$1,"성장단계","")&amp;"단계오프셋",ChapterTable!$R:$S,2,0))/ChapterTable!$P$23)),
MAX(0,INT(($B45+ChapterTable!$R$26+VLOOKUP(SUBSTITUTE(D$1,"성장단계","")&amp;"보스단계오프셋",ChapterTable!$R:$S,2,0))/ChapterTable!$R$23)))</f>
        <v>1</v>
      </c>
      <c r="E45" s="1">
        <f ca="1">IF(AND($A45=0,$B45=1),
    VLOOKUP(1,ChapterTable!$1:$1048576,MATCH("최종"&amp;SUBSTITUTE(SUBSTITUTE(E$1,"standard",""),"|Float",""),ChapterTable!$1:$1,0),0)*ChapterTable!$P$17,
  IF(AND($A45=0,$B45=0),
    E46,
  IF($B45=0,
    VLOOKUP($A45,ChapterTable!$1:$1048576,MATCH("최종"&amp;SUBSTITUTE(SUBSTITUTE(E$1,"standard",""),"|Float",""),ChapterTable!$1:$1,0),0),
  IF($B45=1,
    IF($L45=FALSE,
      VLOOKUP($A45,ChapterTable!$1:$1048576,MATCH("최종"&amp;SUBSTITUTE(SUBSTITUTE(E$1,"standard",""),"|Float",""),ChapterTable!$1:$1,0),0),
      VLOOKUP($A45-ChapterTable!$P$11,ChapterTable!$1:$1048576,MATCH("최종"&amp;SUBSTITUTE(SUBSTITUTE(E$1,"standard",""),"|Float",""),ChapterTable!$1:$1,0),0)*ChapterTable!$P$14
    ),
  OFFSET(E45,-$B45+IF($L45,1,0),0)*IF($B45&gt;OFFSET($B45,1,0),ChapterTable!$R$17,1)*
    (VLOOKUP(SUBSTITUTE(SUBSTITUTE(E$1,"standard",""),"|Float","")&amp;IF(OR($L45=TRUE,$A45=0,MOD($A45,ChapterTable!$R$20)&lt;&gt;0),"","보스")&amp;"인게임누적곱배수",ChapterTable!$R:$S,2,0)^C45
    +VLOOKUP(SUBSTITUTE(SUBSTITUTE(E$1,"standard",""),"|Float","")&amp;IF(OR($L45=TRUE,$A45=0,MOD($A45,ChapterTable!$R$20)&lt;&gt;0),"","보스")&amp;"인게임누적합배수",ChapterTable!$R:$S,2,0)*C45)
  )
  )
  )
)</f>
        <v>144</v>
      </c>
      <c r="F45" s="1">
        <f ca="1">IF(AND($A45=0,$B45=1),
    VLOOKUP(1,ChapterTable!$1:$1048576,MATCH("최종"&amp;SUBSTITUTE(SUBSTITUTE(F$1,"standard",""),"|Float",""),ChapterTable!$1:$1,0),0)*ChapterTable!$P$17,
  IF(AND($A45=0,$B45=0),
    F46,
  IF($B45=0,
    VLOOKUP($A45,ChapterTable!$1:$1048576,MATCH("최종"&amp;SUBSTITUTE(SUBSTITUTE(F$1,"standard",""),"|Float",""),ChapterTable!$1:$1,0),0),
  IF($B45=1,
    IF($L45=FALSE,
      VLOOKUP($A45,ChapterTable!$1:$1048576,MATCH("최종"&amp;SUBSTITUTE(SUBSTITUTE(F$1,"standard",""),"|Float",""),ChapterTable!$1:$1,0),0),
      VLOOKUP($A45-ChapterTable!$P$11,ChapterTable!$1:$1048576,MATCH("최종"&amp;SUBSTITUTE(SUBSTITUTE(F$1,"standard",""),"|Float",""),ChapterTable!$1:$1,0),0)*ChapterTable!$P$14
    ),
  OFFSET(F45,-$B45+IF($L45,1,0),0)*
    (VLOOKUP(SUBSTITUTE(SUBSTITUTE(F$1,"standard",""),"|Float","")&amp;IF(OR($L45=TRUE,$A45=0,MOD($A45,ChapterTable!$R$20)&lt;&gt;0),"","보스")&amp;"인게임누적곱배수",ChapterTable!$R:$S,2,0)^D45
    +VLOOKUP(SUBSTITUTE(SUBSTITUTE(F$1,"standard",""),"|Float","")&amp;IF(OR($L45=TRUE,$A45=0,MOD($A45,ChapterTable!$R$20)&lt;&gt;0),"","보스")&amp;"인게임누적합배수",ChapterTable!$R:$S,2,0)*D45)
  )
  )
  )
)</f>
        <v>53.75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307</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1001</v>
      </c>
      <c r="AC45" t="str">
        <f>IF(ISBLANK(AB45),"",IF(ISERROR(VLOOKUP(AB45,[3]DropTable!$A:$A,1,0)),"드랍없음",""))</f>
        <v/>
      </c>
      <c r="AE45" t="str">
        <f>IF(ISBLANK(AD45),"",IF(ISERROR(VLOOKUP(AD45,[3]DropTable!$A:$A,1,0)),"드랍없음",""))</f>
        <v/>
      </c>
      <c r="AH45">
        <v>1.5</v>
      </c>
      <c r="AI45">
        <f t="shared" si="7"/>
        <v>0.5</v>
      </c>
      <c r="AJ45">
        <f t="shared" si="5"/>
        <v>0.54666666600000002</v>
      </c>
      <c r="AK45">
        <f t="shared" si="6"/>
        <v>1</v>
      </c>
      <c r="AL45">
        <v>0</v>
      </c>
    </row>
    <row r="46" spans="1:38" x14ac:dyDescent="0.3">
      <c r="A46">
        <v>1</v>
      </c>
      <c r="B46">
        <v>13</v>
      </c>
      <c r="C46">
        <f>IF(OR($L46=TRUE,$A46=0,MOD($A46,ChapterTable!$R$20)&lt;&gt;0),
MAX(0,INT(($B46+ChapterTable!$P$26+VLOOKUP(SUBSTITUTE(C$1,"성장단계","")&amp;"단계오프셋",ChapterTable!$R:$S,2,0))/ChapterTable!$P$23)),
MAX(0,INT(($B46+ChapterTable!$R$26+VLOOKUP(SUBSTITUTE(C$1,"성장단계","")&amp;"보스단계오프셋",ChapterTable!$R:$S,2,0))/ChapterTable!$R$23)))</f>
        <v>1</v>
      </c>
      <c r="D46">
        <f>IF(OR($L46=TRUE,$A46=0,MOD($A46,ChapterTable!$R$20)&lt;&gt;0),
MAX(0,INT(($B46+ChapterTable!$P$26+VLOOKUP(SUBSTITUTE(D$1,"성장단계","")&amp;"단계오프셋",ChapterTable!$R:$S,2,0))/ChapterTable!$P$23)),
MAX(0,INT(($B46+ChapterTable!$R$26+VLOOKUP(SUBSTITUTE(D$1,"성장단계","")&amp;"보스단계오프셋",ChapterTable!$R:$S,2,0))/ChapterTable!$R$23)))</f>
        <v>1</v>
      </c>
      <c r="E46" s="1">
        <f ca="1">IF(AND($A46=0,$B46=1),
    VLOOKUP(1,ChapterTable!$1:$1048576,MATCH("최종"&amp;SUBSTITUTE(SUBSTITUTE(E$1,"standard",""),"|Float",""),ChapterTable!$1:$1,0),0)*ChapterTable!$P$17,
  IF(AND($A46=0,$B46=0),
    E47,
  IF($B46=0,
    VLOOKUP($A46,ChapterTable!$1:$1048576,MATCH("최종"&amp;SUBSTITUTE(SUBSTITUTE(E$1,"standard",""),"|Float",""),ChapterTable!$1:$1,0),0),
  IF($B46=1,
    IF($L46=FALSE,
      VLOOKUP($A46,ChapterTable!$1:$1048576,MATCH("최종"&amp;SUBSTITUTE(SUBSTITUTE(E$1,"standard",""),"|Float",""),ChapterTable!$1:$1,0),0),
      VLOOKUP($A46-ChapterTable!$P$11,ChapterTable!$1:$1048576,MATCH("최종"&amp;SUBSTITUTE(SUBSTITUTE(E$1,"standard",""),"|Float",""),ChapterTable!$1:$1,0),0)*ChapterTable!$P$14
    ),
  OFFSET(E46,-$B46+IF($L46,1,0),0)*IF($B46&gt;OFFSET($B46,1,0),ChapterTable!$R$17,1)*
    (VLOOKUP(SUBSTITUTE(SUBSTITUTE(E$1,"standard",""),"|Float","")&amp;IF(OR($L46=TRUE,$A46=0,MOD($A46,ChapterTable!$R$20)&lt;&gt;0),"","보스")&amp;"인게임누적곱배수",ChapterTable!$R:$S,2,0)^C46
    +VLOOKUP(SUBSTITUTE(SUBSTITUTE(E$1,"standard",""),"|Float","")&amp;IF(OR($L46=TRUE,$A46=0,MOD($A46,ChapterTable!$R$20)&lt;&gt;0),"","보스")&amp;"인게임누적합배수",ChapterTable!$R:$S,2,0)*C46)
  )
  )
  )
)</f>
        <v>144</v>
      </c>
      <c r="F46" s="1">
        <f ca="1">IF(AND($A46=0,$B46=1),
    VLOOKUP(1,ChapterTable!$1:$1048576,MATCH("최종"&amp;SUBSTITUTE(SUBSTITUTE(F$1,"standard",""),"|Float",""),ChapterTable!$1:$1,0),0)*ChapterTable!$P$17,
  IF(AND($A46=0,$B46=0),
    F47,
  IF($B46=0,
    VLOOKUP($A46,ChapterTable!$1:$1048576,MATCH("최종"&amp;SUBSTITUTE(SUBSTITUTE(F$1,"standard",""),"|Float",""),ChapterTable!$1:$1,0),0),
  IF($B46=1,
    IF($L46=FALSE,
      VLOOKUP($A46,ChapterTable!$1:$1048576,MATCH("최종"&amp;SUBSTITUTE(SUBSTITUTE(F$1,"standard",""),"|Float",""),ChapterTable!$1:$1,0),0),
      VLOOKUP($A46-ChapterTable!$P$11,ChapterTable!$1:$1048576,MATCH("최종"&amp;SUBSTITUTE(SUBSTITUTE(F$1,"standard",""),"|Float",""),ChapterTable!$1:$1,0),0)*ChapterTable!$P$14
    ),
  OFFSET(F46,-$B46+IF($L46,1,0),0)*
    (VLOOKUP(SUBSTITUTE(SUBSTITUTE(F$1,"standard",""),"|Float","")&amp;IF(OR($L46=TRUE,$A46=0,MOD($A46,ChapterTable!$R$20)&lt;&gt;0),"","보스")&amp;"인게임누적곱배수",ChapterTable!$R:$S,2,0)^D46
    +VLOOKUP(SUBSTITUTE(SUBSTITUTE(F$1,"standard",""),"|Float","")&amp;IF(OR($L46=TRUE,$A46=0,MOD($A46,ChapterTable!$R$20)&lt;&gt;0),"","보스")&amp;"인게임누적합배수",ChapterTable!$R:$S,2,0)*D46)
  )
  )
  )
)</f>
        <v>53.75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309</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1001</v>
      </c>
      <c r="AC46" t="str">
        <f>IF(ISBLANK(AB46),"",IF(ISERROR(VLOOKUP(AB46,[3]DropTable!$A:$A,1,0)),"드랍없음",""))</f>
        <v/>
      </c>
      <c r="AE46" t="str">
        <f>IF(ISBLANK(AD46),"",IF(ISERROR(VLOOKUP(AD46,[3]DropTable!$A:$A,1,0)),"드랍없음",""))</f>
        <v/>
      </c>
      <c r="AH46">
        <v>1.5</v>
      </c>
      <c r="AI46">
        <f t="shared" si="7"/>
        <v>0.5</v>
      </c>
      <c r="AJ46">
        <f t="shared" si="5"/>
        <v>0.54666666600000002</v>
      </c>
      <c r="AK46">
        <f t="shared" si="6"/>
        <v>1</v>
      </c>
      <c r="AL46">
        <v>0</v>
      </c>
    </row>
    <row r="47" spans="1:38" x14ac:dyDescent="0.3">
      <c r="A47">
        <v>1</v>
      </c>
      <c r="B47">
        <v>14</v>
      </c>
      <c r="C47">
        <f>IF(OR($L47=TRUE,$A47=0,MOD($A47,ChapterTable!$R$20)&lt;&gt;0),
MAX(0,INT(($B47+ChapterTable!$P$26+VLOOKUP(SUBSTITUTE(C$1,"성장단계","")&amp;"단계오프셋",ChapterTable!$R:$S,2,0))/ChapterTable!$P$23)),
MAX(0,INT(($B47+ChapterTable!$R$26+VLOOKUP(SUBSTITUTE(C$1,"성장단계","")&amp;"보스단계오프셋",ChapterTable!$R:$S,2,0))/ChapterTable!$R$23)))</f>
        <v>1</v>
      </c>
      <c r="D47">
        <f>IF(OR($L47=TRUE,$A47=0,MOD($A47,ChapterTable!$R$20)&lt;&gt;0),
MAX(0,INT(($B47+ChapterTable!$P$26+VLOOKUP(SUBSTITUTE(D$1,"성장단계","")&amp;"단계오프셋",ChapterTable!$R:$S,2,0))/ChapterTable!$P$23)),
MAX(0,INT(($B47+ChapterTable!$R$26+VLOOKUP(SUBSTITUTE(D$1,"성장단계","")&amp;"보스단계오프셋",ChapterTable!$R:$S,2,0))/ChapterTable!$R$23)))</f>
        <v>1</v>
      </c>
      <c r="E47" s="1">
        <f ca="1">IF(AND($A47=0,$B47=1),
    VLOOKUP(1,ChapterTable!$1:$1048576,MATCH("최종"&amp;SUBSTITUTE(SUBSTITUTE(E$1,"standard",""),"|Float",""),ChapterTable!$1:$1,0),0)*ChapterTable!$P$17,
  IF(AND($A47=0,$B47=0),
    E48,
  IF($B47=0,
    VLOOKUP($A47,ChapterTable!$1:$1048576,MATCH("최종"&amp;SUBSTITUTE(SUBSTITUTE(E$1,"standard",""),"|Float",""),ChapterTable!$1:$1,0),0),
  IF($B47=1,
    IF($L47=FALSE,
      VLOOKUP($A47,ChapterTable!$1:$1048576,MATCH("최종"&amp;SUBSTITUTE(SUBSTITUTE(E$1,"standard",""),"|Float",""),ChapterTable!$1:$1,0),0),
      VLOOKUP($A47-ChapterTable!$P$11,ChapterTable!$1:$1048576,MATCH("최종"&amp;SUBSTITUTE(SUBSTITUTE(E$1,"standard",""),"|Float",""),ChapterTable!$1:$1,0),0)*ChapterTable!$P$14
    ),
  OFFSET(E47,-$B47+IF($L47,1,0),0)*IF($B47&gt;OFFSET($B47,1,0),ChapterTable!$R$17,1)*
    (VLOOKUP(SUBSTITUTE(SUBSTITUTE(E$1,"standard",""),"|Float","")&amp;IF(OR($L47=TRUE,$A47=0,MOD($A47,ChapterTable!$R$20)&lt;&gt;0),"","보스")&amp;"인게임누적곱배수",ChapterTable!$R:$S,2,0)^C47
    +VLOOKUP(SUBSTITUTE(SUBSTITUTE(E$1,"standard",""),"|Float","")&amp;IF(OR($L47=TRUE,$A47=0,MOD($A47,ChapterTable!$R$20)&lt;&gt;0),"","보스")&amp;"인게임누적합배수",ChapterTable!$R:$S,2,0)*C47)
  )
  )
  )
)</f>
        <v>144</v>
      </c>
      <c r="F47" s="1">
        <f ca="1">IF(AND($A47=0,$B47=1),
    VLOOKUP(1,ChapterTable!$1:$1048576,MATCH("최종"&amp;SUBSTITUTE(SUBSTITUTE(F$1,"standard",""),"|Float",""),ChapterTable!$1:$1,0),0)*ChapterTable!$P$17,
  IF(AND($A47=0,$B47=0),
    F48,
  IF($B47=0,
    VLOOKUP($A47,ChapterTable!$1:$1048576,MATCH("최종"&amp;SUBSTITUTE(SUBSTITUTE(F$1,"standard",""),"|Float",""),ChapterTable!$1:$1,0),0),
  IF($B47=1,
    IF($L47=FALSE,
      VLOOKUP($A47,ChapterTable!$1:$1048576,MATCH("최종"&amp;SUBSTITUTE(SUBSTITUTE(F$1,"standard",""),"|Float",""),ChapterTable!$1:$1,0),0),
      VLOOKUP($A47-ChapterTable!$P$11,ChapterTable!$1:$1048576,MATCH("최종"&amp;SUBSTITUTE(SUBSTITUTE(F$1,"standard",""),"|Float",""),ChapterTable!$1:$1,0),0)*ChapterTable!$P$14
    ),
  OFFSET(F47,-$B47+IF($L47,1,0),0)*
    (VLOOKUP(SUBSTITUTE(SUBSTITUTE(F$1,"standard",""),"|Float","")&amp;IF(OR($L47=TRUE,$A47=0,MOD($A47,ChapterTable!$R$20)&lt;&gt;0),"","보스")&amp;"인게임누적곱배수",ChapterTable!$R:$S,2,0)^D47
    +VLOOKUP(SUBSTITUTE(SUBSTITUTE(F$1,"standard",""),"|Float","")&amp;IF(OR($L47=TRUE,$A47=0,MOD($A47,ChapterTable!$R$20)&lt;&gt;0),"","보스")&amp;"인게임누적합배수",ChapterTable!$R:$S,2,0)*D47)
  )
  )
  )
)</f>
        <v>53.75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1001</v>
      </c>
      <c r="AC47" t="str">
        <f>IF(ISBLANK(AB47),"",IF(ISERROR(VLOOKUP(AB47,[3]DropTable!$A:$A,1,0)),"드랍없음",""))</f>
        <v/>
      </c>
      <c r="AE47" t="str">
        <f>IF(ISBLANK(AD47),"",IF(ISERROR(VLOOKUP(AD47,[3]DropTable!$A:$A,1,0)),"드랍없음",""))</f>
        <v/>
      </c>
      <c r="AH47">
        <v>1.5</v>
      </c>
      <c r="AI47">
        <f t="shared" si="7"/>
        <v>0.5</v>
      </c>
      <c r="AJ47">
        <f t="shared" si="5"/>
        <v>0.54666666600000002</v>
      </c>
      <c r="AK47">
        <f t="shared" si="6"/>
        <v>1</v>
      </c>
      <c r="AL47">
        <v>0</v>
      </c>
    </row>
    <row r="48" spans="1:38" x14ac:dyDescent="0.3">
      <c r="A48">
        <v>1</v>
      </c>
      <c r="B48">
        <v>15</v>
      </c>
      <c r="C48">
        <f>IF(OR($L48=TRUE,$A48=0,MOD($A48,ChapterTable!$R$20)&lt;&gt;0),
MAX(0,INT(($B48+ChapterTable!$P$26+VLOOKUP(SUBSTITUTE(C$1,"성장단계","")&amp;"단계오프셋",ChapterTable!$R:$S,2,0))/ChapterTable!$P$23)),
MAX(0,INT(($B48+ChapterTable!$R$26+VLOOKUP(SUBSTITUTE(C$1,"성장단계","")&amp;"보스단계오프셋",ChapterTable!$R:$S,2,0))/ChapterTable!$R$23)))</f>
        <v>1</v>
      </c>
      <c r="D48">
        <f>IF(OR($L48=TRUE,$A48=0,MOD($A48,ChapterTable!$R$20)&lt;&gt;0),
MAX(0,INT(($B48+ChapterTable!$P$26+VLOOKUP(SUBSTITUTE(D$1,"성장단계","")&amp;"단계오프셋",ChapterTable!$R:$S,2,0))/ChapterTable!$P$23)),
MAX(0,INT(($B48+ChapterTable!$R$26+VLOOKUP(SUBSTITUTE(D$1,"성장단계","")&amp;"보스단계오프셋",ChapterTable!$R:$S,2,0))/ChapterTable!$R$23)))</f>
        <v>1</v>
      </c>
      <c r="E48" s="1">
        <f ca="1">IF(AND($A48=0,$B48=1),
    VLOOKUP(1,ChapterTable!$1:$1048576,MATCH("최종"&amp;SUBSTITUTE(SUBSTITUTE(E$1,"standard",""),"|Float",""),ChapterTable!$1:$1,0),0)*ChapterTable!$P$17,
  IF(AND($A48=0,$B48=0),
    E49,
  IF($B48=0,
    VLOOKUP($A48,ChapterTable!$1:$1048576,MATCH("최종"&amp;SUBSTITUTE(SUBSTITUTE(E$1,"standard",""),"|Float",""),ChapterTable!$1:$1,0),0),
  IF($B48=1,
    IF($L48=FALSE,
      VLOOKUP($A48,ChapterTable!$1:$1048576,MATCH("최종"&amp;SUBSTITUTE(SUBSTITUTE(E$1,"standard",""),"|Float",""),ChapterTable!$1:$1,0),0),
      VLOOKUP($A48-ChapterTable!$P$11,ChapterTable!$1:$1048576,MATCH("최종"&amp;SUBSTITUTE(SUBSTITUTE(E$1,"standard",""),"|Float",""),ChapterTable!$1:$1,0),0)*ChapterTable!$P$14
    ),
  OFFSET(E48,-$B48+IF($L48,1,0),0)*IF($B48&gt;OFFSET($B48,1,0),ChapterTable!$R$17,1)*
    (VLOOKUP(SUBSTITUTE(SUBSTITUTE(E$1,"standard",""),"|Float","")&amp;IF(OR($L48=TRUE,$A48=0,MOD($A48,ChapterTable!$R$20)&lt;&gt;0),"","보스")&amp;"인게임누적곱배수",ChapterTable!$R:$S,2,0)^C48
    +VLOOKUP(SUBSTITUTE(SUBSTITUTE(E$1,"standard",""),"|Float","")&amp;IF(OR($L48=TRUE,$A48=0,MOD($A48,ChapterTable!$R$20)&lt;&gt;0),"","보스")&amp;"인게임누적합배수",ChapterTable!$R:$S,2,0)*C48)
  )
  )
  )
)</f>
        <v>144</v>
      </c>
      <c r="F48" s="1">
        <f ca="1">IF(AND($A48=0,$B48=1),
    VLOOKUP(1,ChapterTable!$1:$1048576,MATCH("최종"&amp;SUBSTITUTE(SUBSTITUTE(F$1,"standard",""),"|Float",""),ChapterTable!$1:$1,0),0)*ChapterTable!$P$17,
  IF(AND($A48=0,$B48=0),
    F49,
  IF($B48=0,
    VLOOKUP($A48,ChapterTable!$1:$1048576,MATCH("최종"&amp;SUBSTITUTE(SUBSTITUTE(F$1,"standard",""),"|Float",""),ChapterTable!$1:$1,0),0),
  IF($B48=1,
    IF($L48=FALSE,
      VLOOKUP($A48,ChapterTable!$1:$1048576,MATCH("최종"&amp;SUBSTITUTE(SUBSTITUTE(F$1,"standard",""),"|Float",""),ChapterTable!$1:$1,0),0),
      VLOOKUP($A48-ChapterTable!$P$11,ChapterTable!$1:$1048576,MATCH("최종"&amp;SUBSTITUTE(SUBSTITUTE(F$1,"standard",""),"|Float",""),ChapterTable!$1:$1,0),0)*ChapterTable!$P$14
    ),
  OFFSET(F48,-$B48+IF($L48,1,0),0)*
    (VLOOKUP(SUBSTITUTE(SUBSTITUTE(F$1,"standard",""),"|Float","")&amp;IF(OR($L48=TRUE,$A48=0,MOD($A48,ChapterTable!$R$20)&lt;&gt;0),"","보스")&amp;"인게임누적곱배수",ChapterTable!$R:$S,2,0)^D48
    +VLOOKUP(SUBSTITUTE(SUBSTITUTE(F$1,"standard",""),"|Float","")&amp;IF(OR($L48=TRUE,$A48=0,MOD($A48,ChapterTable!$R$20)&lt;&gt;0),"","보스")&amp;"인게임누적합배수",ChapterTable!$R:$S,2,0)*D48)
  )
  )
  )
)</f>
        <v>53.75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1001</v>
      </c>
      <c r="AC48" t="str">
        <f>IF(ISBLANK(AB48),"",IF(ISERROR(VLOOKUP(AB48,[3]DropTable!$A:$A,1,0)),"드랍없음",""))</f>
        <v/>
      </c>
      <c r="AE48" t="str">
        <f>IF(ISBLANK(AD48),"",IF(ISERROR(VLOOKUP(AD48,[3]DropTable!$A:$A,1,0)),"드랍없음",""))</f>
        <v/>
      </c>
      <c r="AH48">
        <v>1.5</v>
      </c>
      <c r="AI48">
        <f t="shared" si="7"/>
        <v>0.5</v>
      </c>
      <c r="AJ48">
        <f t="shared" si="5"/>
        <v>0.54666666600000002</v>
      </c>
      <c r="AK48">
        <f t="shared" si="6"/>
        <v>1</v>
      </c>
      <c r="AL48">
        <v>0</v>
      </c>
    </row>
    <row r="49" spans="1:38" x14ac:dyDescent="0.3">
      <c r="A49">
        <v>1</v>
      </c>
      <c r="B49">
        <v>16</v>
      </c>
      <c r="C49">
        <f>IF(OR($L49=TRUE,$A49=0,MOD($A49,ChapterTable!$R$20)&lt;&gt;0),
MAX(0,INT(($B49+ChapterTable!$P$26+VLOOKUP(SUBSTITUTE(C$1,"성장단계","")&amp;"단계오프셋",ChapterTable!$R:$S,2,0))/ChapterTable!$P$23)),
MAX(0,INT(($B49+ChapterTable!$R$26+VLOOKUP(SUBSTITUTE(C$1,"성장단계","")&amp;"보스단계오프셋",ChapterTable!$R:$S,2,0))/ChapterTable!$R$23)))</f>
        <v>2</v>
      </c>
      <c r="D49">
        <f>IF(OR($L49=TRUE,$A49=0,MOD($A49,ChapterTable!$R$20)&lt;&gt;0),
MAX(0,INT(($B49+ChapterTable!$P$26+VLOOKUP(SUBSTITUTE(D$1,"성장단계","")&amp;"단계오프셋",ChapterTable!$R:$S,2,0))/ChapterTable!$P$23)),
MAX(0,INT(($B49+ChapterTable!$R$26+VLOOKUP(SUBSTITUTE(D$1,"성장단계","")&amp;"보스단계오프셋",ChapterTable!$R:$S,2,0))/ChapterTable!$R$23)))</f>
        <v>1</v>
      </c>
      <c r="E49" s="1">
        <f ca="1">IF(AND($A49=0,$B49=1),
    VLOOKUP(1,ChapterTable!$1:$1048576,MATCH("최종"&amp;SUBSTITUTE(SUBSTITUTE(E$1,"standard",""),"|Float",""),ChapterTable!$1:$1,0),0)*ChapterTable!$P$17,
  IF(AND($A49=0,$B49=0),
    E50,
  IF($B49=0,
    VLOOKUP($A49,ChapterTable!$1:$1048576,MATCH("최종"&amp;SUBSTITUTE(SUBSTITUTE(E$1,"standard",""),"|Float",""),ChapterTable!$1:$1,0),0),
  IF($B49=1,
    IF($L49=FALSE,
      VLOOKUP($A49,ChapterTable!$1:$1048576,MATCH("최종"&amp;SUBSTITUTE(SUBSTITUTE(E$1,"standard",""),"|Float",""),ChapterTable!$1:$1,0),0),
      VLOOKUP($A49-ChapterTable!$P$11,ChapterTable!$1:$1048576,MATCH("최종"&amp;SUBSTITUTE(SUBSTITUTE(E$1,"standard",""),"|Float",""),ChapterTable!$1:$1,0),0)*ChapterTable!$P$14
    ),
  OFFSET(E49,-$B49+IF($L49,1,0),0)*IF($B49&gt;OFFSET($B49,1,0),ChapterTable!$R$17,1)*
    (VLOOKUP(SUBSTITUTE(SUBSTITUTE(E$1,"standard",""),"|Float","")&amp;IF(OR($L49=TRUE,$A49=0,MOD($A49,ChapterTable!$R$20)&lt;&gt;0),"","보스")&amp;"인게임누적곱배수",ChapterTable!$R:$S,2,0)^C49
    +VLOOKUP(SUBSTITUTE(SUBSTITUTE(E$1,"standard",""),"|Float","")&amp;IF(OR($L49=TRUE,$A49=0,MOD($A49,ChapterTable!$R$20)&lt;&gt;0),"","보스")&amp;"인게임누적합배수",ChapterTable!$R:$S,2,0)*C49)
  )
  )
  )
)</f>
        <v>168</v>
      </c>
      <c r="F49" s="1">
        <f ca="1">IF(AND($A49=0,$B49=1),
    VLOOKUP(1,ChapterTable!$1:$1048576,MATCH("최종"&amp;SUBSTITUTE(SUBSTITUTE(F$1,"standard",""),"|Float",""),ChapterTable!$1:$1,0),0)*ChapterTable!$P$17,
  IF(AND($A49=0,$B49=0),
    F50,
  IF($B49=0,
    VLOOKUP($A49,ChapterTable!$1:$1048576,MATCH("최종"&amp;SUBSTITUTE(SUBSTITUTE(F$1,"standard",""),"|Float",""),ChapterTable!$1:$1,0),0),
  IF($B49=1,
    IF($L49=FALSE,
      VLOOKUP($A49,ChapterTable!$1:$1048576,MATCH("최종"&amp;SUBSTITUTE(SUBSTITUTE(F$1,"standard",""),"|Float",""),ChapterTable!$1:$1,0),0),
      VLOOKUP($A49-ChapterTable!$P$11,ChapterTable!$1:$1048576,MATCH("최종"&amp;SUBSTITUTE(SUBSTITUTE(F$1,"standard",""),"|Float",""),ChapterTable!$1:$1,0),0)*ChapterTable!$P$14
    ),
  OFFSET(F49,-$B49+IF($L49,1,0),0)*
    (VLOOKUP(SUBSTITUTE(SUBSTITUTE(F$1,"standard",""),"|Float","")&amp;IF(OR($L49=TRUE,$A49=0,MOD($A49,ChapterTable!$R$20)&lt;&gt;0),"","보스")&amp;"인게임누적곱배수",ChapterTable!$R:$S,2,0)^D49
    +VLOOKUP(SUBSTITUTE(SUBSTITUTE(F$1,"standard",""),"|Float","")&amp;IF(OR($L49=TRUE,$A49=0,MOD($A49,ChapterTable!$R$20)&lt;&gt;0),"","보스")&amp;"인게임누적합배수",ChapterTable!$R:$S,2,0)*D49)
  )
  )
  )
)</f>
        <v>53.75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1001</v>
      </c>
      <c r="AC49" t="str">
        <f>IF(ISBLANK(AB49),"",IF(ISERROR(VLOOKUP(AB49,[3]DropTable!$A:$A,1,0)),"드랍없음",""))</f>
        <v/>
      </c>
      <c r="AE49" t="str">
        <f>IF(ISBLANK(AD49),"",IF(ISERROR(VLOOKUP(AD49,[3]DropTable!$A:$A,1,0)),"드랍없음",""))</f>
        <v/>
      </c>
      <c r="AH49">
        <v>1.5</v>
      </c>
      <c r="AI49">
        <f t="shared" si="7"/>
        <v>0.5</v>
      </c>
      <c r="AJ49">
        <f t="shared" si="5"/>
        <v>0.54666666600000002</v>
      </c>
      <c r="AK49">
        <f t="shared" si="6"/>
        <v>1</v>
      </c>
      <c r="AL49">
        <v>0</v>
      </c>
    </row>
    <row r="50" spans="1:38" x14ac:dyDescent="0.3">
      <c r="A50">
        <v>1</v>
      </c>
      <c r="B50">
        <v>17</v>
      </c>
      <c r="C50">
        <f>IF(OR($L50=TRUE,$A50=0,MOD($A50,ChapterTable!$R$20)&lt;&gt;0),
MAX(0,INT(($B50+ChapterTable!$P$26+VLOOKUP(SUBSTITUTE(C$1,"성장단계","")&amp;"단계오프셋",ChapterTable!$R:$S,2,0))/ChapterTable!$P$23)),
MAX(0,INT(($B50+ChapterTable!$R$26+VLOOKUP(SUBSTITUTE(C$1,"성장단계","")&amp;"보스단계오프셋",ChapterTable!$R:$S,2,0))/ChapterTable!$R$23)))</f>
        <v>2</v>
      </c>
      <c r="D50">
        <f>IF(OR($L50=TRUE,$A50=0,MOD($A50,ChapterTable!$R$20)&lt;&gt;0),
MAX(0,INT(($B50+ChapterTable!$P$26+VLOOKUP(SUBSTITUTE(D$1,"성장단계","")&amp;"단계오프셋",ChapterTable!$R:$S,2,0))/ChapterTable!$P$23)),
MAX(0,INT(($B50+ChapterTable!$R$26+VLOOKUP(SUBSTITUTE(D$1,"성장단계","")&amp;"보스단계오프셋",ChapterTable!$R:$S,2,0))/ChapterTable!$R$23)))</f>
        <v>1</v>
      </c>
      <c r="E50" s="1">
        <f ca="1">IF(AND($A50=0,$B50=1),
    VLOOKUP(1,ChapterTable!$1:$1048576,MATCH("최종"&amp;SUBSTITUTE(SUBSTITUTE(E$1,"standard",""),"|Float",""),ChapterTable!$1:$1,0),0)*ChapterTable!$P$17,
  IF(AND($A50=0,$B50=0),
    E51,
  IF($B50=0,
    VLOOKUP($A50,ChapterTable!$1:$1048576,MATCH("최종"&amp;SUBSTITUTE(SUBSTITUTE(E$1,"standard",""),"|Float",""),ChapterTable!$1:$1,0),0),
  IF($B50=1,
    IF($L50=FALSE,
      VLOOKUP($A50,ChapterTable!$1:$1048576,MATCH("최종"&amp;SUBSTITUTE(SUBSTITUTE(E$1,"standard",""),"|Float",""),ChapterTable!$1:$1,0),0),
      VLOOKUP($A50-ChapterTable!$P$11,ChapterTable!$1:$1048576,MATCH("최종"&amp;SUBSTITUTE(SUBSTITUTE(E$1,"standard",""),"|Float",""),ChapterTable!$1:$1,0),0)*ChapterTable!$P$14
    ),
  OFFSET(E50,-$B50+IF($L50,1,0),0)*IF($B50&gt;OFFSET($B50,1,0),ChapterTable!$R$17,1)*
    (VLOOKUP(SUBSTITUTE(SUBSTITUTE(E$1,"standard",""),"|Float","")&amp;IF(OR($L50=TRUE,$A50=0,MOD($A50,ChapterTable!$R$20)&lt;&gt;0),"","보스")&amp;"인게임누적곱배수",ChapterTable!$R:$S,2,0)^C50
    +VLOOKUP(SUBSTITUTE(SUBSTITUTE(E$1,"standard",""),"|Float","")&amp;IF(OR($L50=TRUE,$A50=0,MOD($A50,ChapterTable!$R$20)&lt;&gt;0),"","보스")&amp;"인게임누적합배수",ChapterTable!$R:$S,2,0)*C50)
  )
  )
  )
)</f>
        <v>168</v>
      </c>
      <c r="F50" s="1">
        <f ca="1">IF(AND($A50=0,$B50=1),
    VLOOKUP(1,ChapterTable!$1:$1048576,MATCH("최종"&amp;SUBSTITUTE(SUBSTITUTE(F$1,"standard",""),"|Float",""),ChapterTable!$1:$1,0),0)*ChapterTable!$P$17,
  IF(AND($A50=0,$B50=0),
    F51,
  IF($B50=0,
    VLOOKUP($A50,ChapterTable!$1:$1048576,MATCH("최종"&amp;SUBSTITUTE(SUBSTITUTE(F$1,"standard",""),"|Float",""),ChapterTable!$1:$1,0),0),
  IF($B50=1,
    IF($L50=FALSE,
      VLOOKUP($A50,ChapterTable!$1:$1048576,MATCH("최종"&amp;SUBSTITUTE(SUBSTITUTE(F$1,"standard",""),"|Float",""),ChapterTable!$1:$1,0),0),
      VLOOKUP($A50-ChapterTable!$P$11,ChapterTable!$1:$1048576,MATCH("최종"&amp;SUBSTITUTE(SUBSTITUTE(F$1,"standard",""),"|Float",""),ChapterTable!$1:$1,0),0)*ChapterTable!$P$14
    ),
  OFFSET(F50,-$B50+IF($L50,1,0),0)*
    (VLOOKUP(SUBSTITUTE(SUBSTITUTE(F$1,"standard",""),"|Float","")&amp;IF(OR($L50=TRUE,$A50=0,MOD($A50,ChapterTable!$R$20)&lt;&gt;0),"","보스")&amp;"인게임누적곱배수",ChapterTable!$R:$S,2,0)^D50
    +VLOOKUP(SUBSTITUTE(SUBSTITUTE(F$1,"standard",""),"|Float","")&amp;IF(OR($L50=TRUE,$A50=0,MOD($A50,ChapterTable!$R$20)&lt;&gt;0),"","보스")&amp;"인게임누적합배수",ChapterTable!$R:$S,2,0)*D50)
  )
  )
  )
)</f>
        <v>53.75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1001</v>
      </c>
      <c r="AC50" t="str">
        <f>IF(ISBLANK(AB50),"",IF(ISERROR(VLOOKUP(AB50,[3]DropTable!$A:$A,1,0)),"드랍없음",""))</f>
        <v/>
      </c>
      <c r="AE50" t="str">
        <f>IF(ISBLANK(AD50),"",IF(ISERROR(VLOOKUP(AD50,[3]DropTable!$A:$A,1,0)),"드랍없음",""))</f>
        <v/>
      </c>
      <c r="AH50">
        <v>1.5</v>
      </c>
      <c r="AI50">
        <f t="shared" si="7"/>
        <v>0.5</v>
      </c>
      <c r="AJ50">
        <f t="shared" si="5"/>
        <v>0.54666666600000002</v>
      </c>
      <c r="AK50">
        <f t="shared" si="6"/>
        <v>1</v>
      </c>
      <c r="AL50">
        <v>0</v>
      </c>
    </row>
    <row r="51" spans="1:38" x14ac:dyDescent="0.3">
      <c r="A51">
        <v>1</v>
      </c>
      <c r="B51">
        <v>18</v>
      </c>
      <c r="C51">
        <f>IF(OR($L51=TRUE,$A51=0,MOD($A51,ChapterTable!$R$20)&lt;&gt;0),
MAX(0,INT(($B51+ChapterTable!$P$26+VLOOKUP(SUBSTITUTE(C$1,"성장단계","")&amp;"단계오프셋",ChapterTable!$R:$S,2,0))/ChapterTable!$P$23)),
MAX(0,INT(($B51+ChapterTable!$R$26+VLOOKUP(SUBSTITUTE(C$1,"성장단계","")&amp;"보스단계오프셋",ChapterTable!$R:$S,2,0))/ChapterTable!$R$23)))</f>
        <v>2</v>
      </c>
      <c r="D51">
        <f>IF(OR($L51=TRUE,$A51=0,MOD($A51,ChapterTable!$R$20)&lt;&gt;0),
MAX(0,INT(($B51+ChapterTable!$P$26+VLOOKUP(SUBSTITUTE(D$1,"성장단계","")&amp;"단계오프셋",ChapterTable!$R:$S,2,0))/ChapterTable!$P$23)),
MAX(0,INT(($B51+ChapterTable!$R$26+VLOOKUP(SUBSTITUTE(D$1,"성장단계","")&amp;"보스단계오프셋",ChapterTable!$R:$S,2,0))/ChapterTable!$R$23)))</f>
        <v>1</v>
      </c>
      <c r="E51" s="1">
        <f ca="1">IF(AND($A51=0,$B51=1),
    VLOOKUP(1,ChapterTable!$1:$1048576,MATCH("최종"&amp;SUBSTITUTE(SUBSTITUTE(E$1,"standard",""),"|Float",""),ChapterTable!$1:$1,0),0)*ChapterTable!$P$17,
  IF(AND($A51=0,$B51=0),
    E52,
  IF($B51=0,
    VLOOKUP($A51,ChapterTable!$1:$1048576,MATCH("최종"&amp;SUBSTITUTE(SUBSTITUTE(E$1,"standard",""),"|Float",""),ChapterTable!$1:$1,0),0),
  IF($B51=1,
    IF($L51=FALSE,
      VLOOKUP($A51,ChapterTable!$1:$1048576,MATCH("최종"&amp;SUBSTITUTE(SUBSTITUTE(E$1,"standard",""),"|Float",""),ChapterTable!$1:$1,0),0),
      VLOOKUP($A51-ChapterTable!$P$11,ChapterTable!$1:$1048576,MATCH("최종"&amp;SUBSTITUTE(SUBSTITUTE(E$1,"standard",""),"|Float",""),ChapterTable!$1:$1,0),0)*ChapterTable!$P$14
    ),
  OFFSET(E51,-$B51+IF($L51,1,0),0)*IF($B51&gt;OFFSET($B51,1,0),ChapterTable!$R$17,1)*
    (VLOOKUP(SUBSTITUTE(SUBSTITUTE(E$1,"standard",""),"|Float","")&amp;IF(OR($L51=TRUE,$A51=0,MOD($A51,ChapterTable!$R$20)&lt;&gt;0),"","보스")&amp;"인게임누적곱배수",ChapterTable!$R:$S,2,0)^C51
    +VLOOKUP(SUBSTITUTE(SUBSTITUTE(E$1,"standard",""),"|Float","")&amp;IF(OR($L51=TRUE,$A51=0,MOD($A51,ChapterTable!$R$20)&lt;&gt;0),"","보스")&amp;"인게임누적합배수",ChapterTable!$R:$S,2,0)*C51)
  )
  )
  )
)</f>
        <v>168</v>
      </c>
      <c r="F51" s="1">
        <f ca="1">IF(AND($A51=0,$B51=1),
    VLOOKUP(1,ChapterTable!$1:$1048576,MATCH("최종"&amp;SUBSTITUTE(SUBSTITUTE(F$1,"standard",""),"|Float",""),ChapterTable!$1:$1,0),0)*ChapterTable!$P$17,
  IF(AND($A51=0,$B51=0),
    F52,
  IF($B51=0,
    VLOOKUP($A51,ChapterTable!$1:$1048576,MATCH("최종"&amp;SUBSTITUTE(SUBSTITUTE(F$1,"standard",""),"|Float",""),ChapterTable!$1:$1,0),0),
  IF($B51=1,
    IF($L51=FALSE,
      VLOOKUP($A51,ChapterTable!$1:$1048576,MATCH("최종"&amp;SUBSTITUTE(SUBSTITUTE(F$1,"standard",""),"|Float",""),ChapterTable!$1:$1,0),0),
      VLOOKUP($A51-ChapterTable!$P$11,ChapterTable!$1:$1048576,MATCH("최종"&amp;SUBSTITUTE(SUBSTITUTE(F$1,"standard",""),"|Float",""),ChapterTable!$1:$1,0),0)*ChapterTable!$P$14
    ),
  OFFSET(F51,-$B51+IF($L51,1,0),0)*
    (VLOOKUP(SUBSTITUTE(SUBSTITUTE(F$1,"standard",""),"|Float","")&amp;IF(OR($L51=TRUE,$A51=0,MOD($A51,ChapterTable!$R$20)&lt;&gt;0),"","보스")&amp;"인게임누적곱배수",ChapterTable!$R:$S,2,0)^D51
    +VLOOKUP(SUBSTITUTE(SUBSTITUTE(F$1,"standard",""),"|Float","")&amp;IF(OR($L51=TRUE,$A51=0,MOD($A51,ChapterTable!$R$20)&lt;&gt;0),"","보스")&amp;"인게임누적합배수",ChapterTable!$R:$S,2,0)*D51)
  )
  )
  )
)</f>
        <v>53.75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1001</v>
      </c>
      <c r="AC51" t="str">
        <f>IF(ISBLANK(AB51),"",IF(ISERROR(VLOOKUP(AB51,[3]DropTable!$A:$A,1,0)),"드랍없음",""))</f>
        <v/>
      </c>
      <c r="AE51" t="str">
        <f>IF(ISBLANK(AD51),"",IF(ISERROR(VLOOKUP(AD51,[3]DropTable!$A:$A,1,0)),"드랍없음",""))</f>
        <v/>
      </c>
      <c r="AH51">
        <v>1.5</v>
      </c>
      <c r="AI51">
        <f t="shared" si="7"/>
        <v>0.5</v>
      </c>
      <c r="AJ51">
        <f t="shared" si="5"/>
        <v>0.54666666600000002</v>
      </c>
      <c r="AK51">
        <f t="shared" si="6"/>
        <v>1</v>
      </c>
      <c r="AL51">
        <v>0</v>
      </c>
    </row>
    <row r="52" spans="1:38" x14ac:dyDescent="0.3">
      <c r="A52">
        <v>1</v>
      </c>
      <c r="B52">
        <v>19</v>
      </c>
      <c r="C52">
        <f>IF(OR($L52=TRUE,$A52=0,MOD($A52,ChapterTable!$R$20)&lt;&gt;0),
MAX(0,INT(($B52+ChapterTable!$P$26+VLOOKUP(SUBSTITUTE(C$1,"성장단계","")&amp;"단계오프셋",ChapterTable!$R:$S,2,0))/ChapterTable!$P$23)),
MAX(0,INT(($B52+ChapterTable!$R$26+VLOOKUP(SUBSTITUTE(C$1,"성장단계","")&amp;"보스단계오프셋",ChapterTable!$R:$S,2,0))/ChapterTable!$R$23)))</f>
        <v>2</v>
      </c>
      <c r="D52">
        <f>IF(OR($L52=TRUE,$A52=0,MOD($A52,ChapterTable!$R$20)&lt;&gt;0),
MAX(0,INT(($B52+ChapterTable!$P$26+VLOOKUP(SUBSTITUTE(D$1,"성장단계","")&amp;"단계오프셋",ChapterTable!$R:$S,2,0))/ChapterTable!$P$23)),
MAX(0,INT(($B52+ChapterTable!$R$26+VLOOKUP(SUBSTITUTE(D$1,"성장단계","")&amp;"보스단계오프셋",ChapterTable!$R:$S,2,0))/ChapterTable!$R$23)))</f>
        <v>1</v>
      </c>
      <c r="E52" s="1">
        <f ca="1">IF(AND($A52=0,$B52=1),
    VLOOKUP(1,ChapterTable!$1:$1048576,MATCH("최종"&amp;SUBSTITUTE(SUBSTITUTE(E$1,"standard",""),"|Float",""),ChapterTable!$1:$1,0),0)*ChapterTable!$P$17,
  IF(AND($A52=0,$B52=0),
    E53,
  IF($B52=0,
    VLOOKUP($A52,ChapterTable!$1:$1048576,MATCH("최종"&amp;SUBSTITUTE(SUBSTITUTE(E$1,"standard",""),"|Float",""),ChapterTable!$1:$1,0),0),
  IF($B52=1,
    IF($L52=FALSE,
      VLOOKUP($A52,ChapterTable!$1:$1048576,MATCH("최종"&amp;SUBSTITUTE(SUBSTITUTE(E$1,"standard",""),"|Float",""),ChapterTable!$1:$1,0),0),
      VLOOKUP($A52-ChapterTable!$P$11,ChapterTable!$1:$1048576,MATCH("최종"&amp;SUBSTITUTE(SUBSTITUTE(E$1,"standard",""),"|Float",""),ChapterTable!$1:$1,0),0)*ChapterTable!$P$14
    ),
  OFFSET(E52,-$B52+IF($L52,1,0),0)*IF($B52&gt;OFFSET($B52,1,0),ChapterTable!$R$17,1)*
    (VLOOKUP(SUBSTITUTE(SUBSTITUTE(E$1,"standard",""),"|Float","")&amp;IF(OR($L52=TRUE,$A52=0,MOD($A52,ChapterTable!$R$20)&lt;&gt;0),"","보스")&amp;"인게임누적곱배수",ChapterTable!$R:$S,2,0)^C52
    +VLOOKUP(SUBSTITUTE(SUBSTITUTE(E$1,"standard",""),"|Float","")&amp;IF(OR($L52=TRUE,$A52=0,MOD($A52,ChapterTable!$R$20)&lt;&gt;0),"","보스")&amp;"인게임누적합배수",ChapterTable!$R:$S,2,0)*C52)
  )
  )
  )
)</f>
        <v>168</v>
      </c>
      <c r="F52" s="1">
        <f ca="1">IF(AND($A52=0,$B52=1),
    VLOOKUP(1,ChapterTable!$1:$1048576,MATCH("최종"&amp;SUBSTITUTE(SUBSTITUTE(F$1,"standard",""),"|Float",""),ChapterTable!$1:$1,0),0)*ChapterTable!$P$17,
  IF(AND($A52=0,$B52=0),
    F53,
  IF($B52=0,
    VLOOKUP($A52,ChapterTable!$1:$1048576,MATCH("최종"&amp;SUBSTITUTE(SUBSTITUTE(F$1,"standard",""),"|Float",""),ChapterTable!$1:$1,0),0),
  IF($B52=1,
    IF($L52=FALSE,
      VLOOKUP($A52,ChapterTable!$1:$1048576,MATCH("최종"&amp;SUBSTITUTE(SUBSTITUTE(F$1,"standard",""),"|Float",""),ChapterTable!$1:$1,0),0),
      VLOOKUP($A52-ChapterTable!$P$11,ChapterTable!$1:$1048576,MATCH("최종"&amp;SUBSTITUTE(SUBSTITUTE(F$1,"standard",""),"|Float",""),ChapterTable!$1:$1,0),0)*ChapterTable!$P$14
    ),
  OFFSET(F52,-$B52+IF($L52,1,0),0)*
    (VLOOKUP(SUBSTITUTE(SUBSTITUTE(F$1,"standard",""),"|Float","")&amp;IF(OR($L52=TRUE,$A52=0,MOD($A52,ChapterTable!$R$20)&lt;&gt;0),"","보스")&amp;"인게임누적곱배수",ChapterTable!$R:$S,2,0)^D52
    +VLOOKUP(SUBSTITUTE(SUBSTITUTE(F$1,"standard",""),"|Float","")&amp;IF(OR($L52=TRUE,$A52=0,MOD($A52,ChapterTable!$R$20)&lt;&gt;0),"","보스")&amp;"인게임누적합배수",ChapterTable!$R:$S,2,0)*D52)
  )
  )
  )
)</f>
        <v>53.75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1001</v>
      </c>
      <c r="AC52" t="str">
        <f>IF(ISBLANK(AB52),"",IF(ISERROR(VLOOKUP(AB52,[3]DropTable!$A:$A,1,0)),"드랍없음",""))</f>
        <v/>
      </c>
      <c r="AE52" t="str">
        <f>IF(ISBLANK(AD52),"",IF(ISERROR(VLOOKUP(AD52,[3]DropTable!$A:$A,1,0)),"드랍없음",""))</f>
        <v/>
      </c>
      <c r="AH52">
        <v>1.5</v>
      </c>
      <c r="AI52">
        <f t="shared" si="7"/>
        <v>0.5</v>
      </c>
      <c r="AJ52">
        <f t="shared" si="5"/>
        <v>0.54666666600000002</v>
      </c>
      <c r="AK52">
        <f t="shared" si="6"/>
        <v>1</v>
      </c>
      <c r="AL52">
        <v>0</v>
      </c>
    </row>
    <row r="53" spans="1:38" x14ac:dyDescent="0.3">
      <c r="A53">
        <v>1</v>
      </c>
      <c r="B53">
        <v>20</v>
      </c>
      <c r="C53">
        <f>IF(OR($L53=TRUE,$A53=0,MOD($A53,ChapterTable!$R$20)&lt;&gt;0),
MAX(0,INT(($B53+ChapterTable!$P$26+VLOOKUP(SUBSTITUTE(C$1,"성장단계","")&amp;"단계오프셋",ChapterTable!$R:$S,2,0))/ChapterTable!$P$23)),
MAX(0,INT(($B53+ChapterTable!$R$26+VLOOKUP(SUBSTITUTE(C$1,"성장단계","")&amp;"보스단계오프셋",ChapterTable!$R:$S,2,0))/ChapterTable!$R$23)))</f>
        <v>2</v>
      </c>
      <c r="D53">
        <f>IF(OR($L53=TRUE,$A53=0,MOD($A53,ChapterTable!$R$20)&lt;&gt;0),
MAX(0,INT(($B53+ChapterTable!$P$26+VLOOKUP(SUBSTITUTE(D$1,"성장단계","")&amp;"단계오프셋",ChapterTable!$R:$S,2,0))/ChapterTable!$P$23)),
MAX(0,INT(($B53+ChapterTable!$R$26+VLOOKUP(SUBSTITUTE(D$1,"성장단계","")&amp;"보스단계오프셋",ChapterTable!$R:$S,2,0))/ChapterTable!$R$23)))</f>
        <v>1</v>
      </c>
      <c r="E53" s="1">
        <f ca="1">IF(AND($A53=0,$B53=1),
    VLOOKUP(1,ChapterTable!$1:$1048576,MATCH("최종"&amp;SUBSTITUTE(SUBSTITUTE(E$1,"standard",""),"|Float",""),ChapterTable!$1:$1,0),0)*ChapterTable!$P$17,
  IF(AND($A53=0,$B53=0),
    E54,
  IF($B53=0,
    VLOOKUP($A53,ChapterTable!$1:$1048576,MATCH("최종"&amp;SUBSTITUTE(SUBSTITUTE(E$1,"standard",""),"|Float",""),ChapterTable!$1:$1,0),0),
  IF($B53=1,
    IF($L53=FALSE,
      VLOOKUP($A53,ChapterTable!$1:$1048576,MATCH("최종"&amp;SUBSTITUTE(SUBSTITUTE(E$1,"standard",""),"|Float",""),ChapterTable!$1:$1,0),0),
      VLOOKUP($A53-ChapterTable!$P$11,ChapterTable!$1:$1048576,MATCH("최종"&amp;SUBSTITUTE(SUBSTITUTE(E$1,"standard",""),"|Float",""),ChapterTable!$1:$1,0),0)*ChapterTable!$P$14
    ),
  OFFSET(E53,-$B53+IF($L53,1,0),0)*IF($B53&gt;OFFSET($B53,1,0),ChapterTable!$R$17,1)*
    (VLOOKUP(SUBSTITUTE(SUBSTITUTE(E$1,"standard",""),"|Float","")&amp;IF(OR($L53=TRUE,$A53=0,MOD($A53,ChapterTable!$R$20)&lt;&gt;0),"","보스")&amp;"인게임누적곱배수",ChapterTable!$R:$S,2,0)^C53
    +VLOOKUP(SUBSTITUTE(SUBSTITUTE(E$1,"standard",""),"|Float","")&amp;IF(OR($L53=TRUE,$A53=0,MOD($A53,ChapterTable!$R$20)&lt;&gt;0),"","보스")&amp;"인게임누적합배수",ChapterTable!$R:$S,2,0)*C53)
  )
  )
  )
)</f>
        <v>168</v>
      </c>
      <c r="F53" s="1">
        <f ca="1">IF(AND($A53=0,$B53=1),
    VLOOKUP(1,ChapterTable!$1:$1048576,MATCH("최종"&amp;SUBSTITUTE(SUBSTITUTE(F$1,"standard",""),"|Float",""),ChapterTable!$1:$1,0),0)*ChapterTable!$P$17,
  IF(AND($A53=0,$B53=0),
    F54,
  IF($B53=0,
    VLOOKUP($A53,ChapterTable!$1:$1048576,MATCH("최종"&amp;SUBSTITUTE(SUBSTITUTE(F$1,"standard",""),"|Float",""),ChapterTable!$1:$1,0),0),
  IF($B53=1,
    IF($L53=FALSE,
      VLOOKUP($A53,ChapterTable!$1:$1048576,MATCH("최종"&amp;SUBSTITUTE(SUBSTITUTE(F$1,"standard",""),"|Float",""),ChapterTable!$1:$1,0),0),
      VLOOKUP($A53-ChapterTable!$P$11,ChapterTable!$1:$1048576,MATCH("최종"&amp;SUBSTITUTE(SUBSTITUTE(F$1,"standard",""),"|Float",""),ChapterTable!$1:$1,0),0)*ChapterTable!$P$14
    ),
  OFFSET(F53,-$B53+IF($L53,1,0),0)*
    (VLOOKUP(SUBSTITUTE(SUBSTITUTE(F$1,"standard",""),"|Float","")&amp;IF(OR($L53=TRUE,$A53=0,MOD($A53,ChapterTable!$R$20)&lt;&gt;0),"","보스")&amp;"인게임누적곱배수",ChapterTable!$R:$S,2,0)^D53
    +VLOOKUP(SUBSTITUTE(SUBSTITUTE(F$1,"standard",""),"|Float","")&amp;IF(OR($L53=TRUE,$A53=0,MOD($A53,ChapterTable!$R$20)&lt;&gt;0),"","보스")&amp;"인게임누적합배수",ChapterTable!$R:$S,2,0)*D53)
  )
  )
  )
)</f>
        <v>53.75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5001</v>
      </c>
      <c r="AE53" t="str">
        <f>IF(ISBLANK(AD53),"",IF(ISERROR(VLOOKUP(AD53,[3]DropTable!$A:$A,1,0)),"드랍없음",""))</f>
        <v/>
      </c>
      <c r="AF53">
        <f ca="1">1.25*IF($B53&gt;OFFSET($B53,1,0),ChapterTable!$R$17,1)*
(VLOOKUP(SUBSTITUTE(SUBSTITUTE(E$1,"standard",""),"|Float","")&amp;IF(OR($L53=TRUE,$A53=0,MOD($A53,ChapterTable!$R$20)&lt;&gt;0),"","보스")&amp;"인게임누적곱배수",ChapterTable!$R:$S,2,0)^C53
+VLOOKUP(SUBSTITUTE(SUBSTITUTE(E$1,"standard",""),"|Float","")&amp;IF(OR($L53=TRUE,$A53=0,MOD($A53,ChapterTable!$R$20)&lt;&gt;0),"","보스")&amp;"인게임누적합배수",ChapterTable!$R:$S,2,0)*C53)</f>
        <v>1.75</v>
      </c>
      <c r="AG53">
        <f ca="1">35/AF53</f>
        <v>20</v>
      </c>
      <c r="AH53">
        <v>1.5</v>
      </c>
      <c r="AI53">
        <f t="shared" si="7"/>
        <v>0.5</v>
      </c>
      <c r="AJ53">
        <f t="shared" si="5"/>
        <v>1</v>
      </c>
      <c r="AK53">
        <f t="shared" si="6"/>
        <v>2</v>
      </c>
      <c r="AL53">
        <v>0</v>
      </c>
    </row>
    <row r="54" spans="1:38" x14ac:dyDescent="0.3">
      <c r="A54">
        <v>1</v>
      </c>
      <c r="B54">
        <v>21</v>
      </c>
      <c r="C54">
        <f>IF(OR($L54=TRUE,$A54=0,MOD($A54,ChapterTable!$R$20)&lt;&gt;0),
MAX(0,INT(($B54+ChapterTable!$P$26+VLOOKUP(SUBSTITUTE(C$1,"성장단계","")&amp;"단계오프셋",ChapterTable!$R:$S,2,0))/ChapterTable!$P$23)),
MAX(0,INT(($B54+ChapterTable!$R$26+VLOOKUP(SUBSTITUTE(C$1,"성장단계","")&amp;"보스단계오프셋",ChapterTable!$R:$S,2,0))/ChapterTable!$R$23)))</f>
        <v>2</v>
      </c>
      <c r="D54">
        <f>IF(OR($L54=TRUE,$A54=0,MOD($A54,ChapterTable!$R$20)&lt;&gt;0),
MAX(0,INT(($B54+ChapterTable!$P$26+VLOOKUP(SUBSTITUTE(D$1,"성장단계","")&amp;"단계오프셋",ChapterTable!$R:$S,2,0))/ChapterTable!$P$23)),
MAX(0,INT(($B54+ChapterTable!$R$26+VLOOKUP(SUBSTITUTE(D$1,"성장단계","")&amp;"보스단계오프셋",ChapterTable!$R:$S,2,0))/ChapterTable!$R$23)))</f>
        <v>2</v>
      </c>
      <c r="E54" s="1">
        <f ca="1">IF(AND($A54=0,$B54=1),
    VLOOKUP(1,ChapterTable!$1:$1048576,MATCH("최종"&amp;SUBSTITUTE(SUBSTITUTE(E$1,"standard",""),"|Float",""),ChapterTable!$1:$1,0),0)*ChapterTable!$P$17,
  IF(AND($A54=0,$B54=0),
    E55,
  IF($B54=0,
    VLOOKUP($A54,ChapterTable!$1:$1048576,MATCH("최종"&amp;SUBSTITUTE(SUBSTITUTE(E$1,"standard",""),"|Float",""),ChapterTable!$1:$1,0),0),
  IF($B54=1,
    IF($L54=FALSE,
      VLOOKUP($A54,ChapterTable!$1:$1048576,MATCH("최종"&amp;SUBSTITUTE(SUBSTITUTE(E$1,"standard",""),"|Float",""),ChapterTable!$1:$1,0),0),
      VLOOKUP($A54-ChapterTable!$P$11,ChapterTable!$1:$1048576,MATCH("최종"&amp;SUBSTITUTE(SUBSTITUTE(E$1,"standard",""),"|Float",""),ChapterTable!$1:$1,0),0)*ChapterTable!$P$14
    ),
  OFFSET(E54,-$B54+IF($L54,1,0),0)*IF($B54&gt;OFFSET($B54,1,0),ChapterTable!$R$17,1)*
    (VLOOKUP(SUBSTITUTE(SUBSTITUTE(E$1,"standard",""),"|Float","")&amp;IF(OR($L54=TRUE,$A54=0,MOD($A54,ChapterTable!$R$20)&lt;&gt;0),"","보스")&amp;"인게임누적곱배수",ChapterTable!$R:$S,2,0)^C54
    +VLOOKUP(SUBSTITUTE(SUBSTITUTE(E$1,"standard",""),"|Float","")&amp;IF(OR($L54=TRUE,$A54=0,MOD($A54,ChapterTable!$R$20)&lt;&gt;0),"","보스")&amp;"인게임누적합배수",ChapterTable!$R:$S,2,0)*C54)
  )
  )
  )
)</f>
        <v>168</v>
      </c>
      <c r="F54" s="1">
        <f ca="1">IF(AND($A54=0,$B54=1),
    VLOOKUP(1,ChapterTable!$1:$1048576,MATCH("최종"&amp;SUBSTITUTE(SUBSTITUTE(F$1,"standard",""),"|Float",""),ChapterTable!$1:$1,0),0)*ChapterTable!$P$17,
  IF(AND($A54=0,$B54=0),
    F55,
  IF($B54=0,
    VLOOKUP($A54,ChapterTable!$1:$1048576,MATCH("최종"&amp;SUBSTITUTE(SUBSTITUTE(F$1,"standard",""),"|Float",""),ChapterTable!$1:$1,0),0),
  IF($B54=1,
    IF($L54=FALSE,
      VLOOKUP($A54,ChapterTable!$1:$1048576,MATCH("최종"&amp;SUBSTITUTE(SUBSTITUTE(F$1,"standard",""),"|Float",""),ChapterTable!$1:$1,0),0),
      VLOOKUP($A54-ChapterTable!$P$11,ChapterTable!$1:$1048576,MATCH("최종"&amp;SUBSTITUTE(SUBSTITUTE(F$1,"standard",""),"|Float",""),ChapterTable!$1:$1,0),0)*ChapterTable!$P$14
    ),
  OFFSET(F54,-$B54+IF($L54,1,0),0)*
    (VLOOKUP(SUBSTITUTE(SUBSTITUTE(F$1,"standard",""),"|Float","")&amp;IF(OR($L54=TRUE,$A54=0,MOD($A54,ChapterTable!$R$20)&lt;&gt;0),"","보스")&amp;"인게임누적곱배수",ChapterTable!$R:$S,2,0)^D54
    +VLOOKUP(SUBSTITUTE(SUBSTITUTE(F$1,"standard",""),"|Float","")&amp;IF(OR($L54=TRUE,$A54=0,MOD($A54,ChapterTable!$R$20)&lt;&gt;0),"","보스")&amp;"인게임누적합배수",ChapterTable!$R:$S,2,0)*D54)
  )
  )
  )
)</f>
        <v>57.499999999999993</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283</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1001</v>
      </c>
      <c r="AC54" t="str">
        <f>IF(ISBLANK(AB54),"",IF(ISERROR(VLOOKUP(AB54,[3]DropTable!$A:$A,1,0)),"드랍없음",""))</f>
        <v/>
      </c>
      <c r="AE54" t="str">
        <f>IF(ISBLANK(AD54),"",IF(ISERROR(VLOOKUP(AD54,[3]DropTable!$A:$A,1,0)),"드랍없음",""))</f>
        <v/>
      </c>
      <c r="AH54">
        <v>1.5</v>
      </c>
      <c r="AI54">
        <f t="shared" si="7"/>
        <v>0.33333333333333331</v>
      </c>
      <c r="AJ54">
        <f t="shared" si="5"/>
        <v>0.395555555</v>
      </c>
      <c r="AK54">
        <f t="shared" si="6"/>
        <v>1</v>
      </c>
      <c r="AL54">
        <v>0</v>
      </c>
    </row>
    <row r="55" spans="1:38" x14ac:dyDescent="0.3">
      <c r="A55">
        <v>1</v>
      </c>
      <c r="B55">
        <v>22</v>
      </c>
      <c r="C55">
        <f>IF(OR($L55=TRUE,$A55=0,MOD($A55,ChapterTable!$R$20)&lt;&gt;0),
MAX(0,INT(($B55+ChapterTable!$P$26+VLOOKUP(SUBSTITUTE(C$1,"성장단계","")&amp;"단계오프셋",ChapterTable!$R:$S,2,0))/ChapterTable!$P$23)),
MAX(0,INT(($B55+ChapterTable!$R$26+VLOOKUP(SUBSTITUTE(C$1,"성장단계","")&amp;"보스단계오프셋",ChapterTable!$R:$S,2,0))/ChapterTable!$R$23)))</f>
        <v>2</v>
      </c>
      <c r="D55">
        <f>IF(OR($L55=TRUE,$A55=0,MOD($A55,ChapterTable!$R$20)&lt;&gt;0),
MAX(0,INT(($B55+ChapterTable!$P$26+VLOOKUP(SUBSTITUTE(D$1,"성장단계","")&amp;"단계오프셋",ChapterTable!$R:$S,2,0))/ChapterTable!$P$23)),
MAX(0,INT(($B55+ChapterTable!$R$26+VLOOKUP(SUBSTITUTE(D$1,"성장단계","")&amp;"보스단계오프셋",ChapterTable!$R:$S,2,0))/ChapterTable!$R$23)))</f>
        <v>2</v>
      </c>
      <c r="E55" s="1">
        <f ca="1">IF(AND($A55=0,$B55=1),
    VLOOKUP(1,ChapterTable!$1:$1048576,MATCH("최종"&amp;SUBSTITUTE(SUBSTITUTE(E$1,"standard",""),"|Float",""),ChapterTable!$1:$1,0),0)*ChapterTable!$P$17,
  IF(AND($A55=0,$B55=0),
    E56,
  IF($B55=0,
    VLOOKUP($A55,ChapterTable!$1:$1048576,MATCH("최종"&amp;SUBSTITUTE(SUBSTITUTE(E$1,"standard",""),"|Float",""),ChapterTable!$1:$1,0),0),
  IF($B55=1,
    IF($L55=FALSE,
      VLOOKUP($A55,ChapterTable!$1:$1048576,MATCH("최종"&amp;SUBSTITUTE(SUBSTITUTE(E$1,"standard",""),"|Float",""),ChapterTable!$1:$1,0),0),
      VLOOKUP($A55-ChapterTable!$P$11,ChapterTable!$1:$1048576,MATCH("최종"&amp;SUBSTITUTE(SUBSTITUTE(E$1,"standard",""),"|Float",""),ChapterTable!$1:$1,0),0)*ChapterTable!$P$14
    ),
  OFFSET(E55,-$B55+IF($L55,1,0),0)*IF($B55&gt;OFFSET($B55,1,0),ChapterTable!$R$17,1)*
    (VLOOKUP(SUBSTITUTE(SUBSTITUTE(E$1,"standard",""),"|Float","")&amp;IF(OR($L55=TRUE,$A55=0,MOD($A55,ChapterTable!$R$20)&lt;&gt;0),"","보스")&amp;"인게임누적곱배수",ChapterTable!$R:$S,2,0)^C55
    +VLOOKUP(SUBSTITUTE(SUBSTITUTE(E$1,"standard",""),"|Float","")&amp;IF(OR($L55=TRUE,$A55=0,MOD($A55,ChapterTable!$R$20)&lt;&gt;0),"","보스")&amp;"인게임누적합배수",ChapterTable!$R:$S,2,0)*C55)
  )
  )
  )
)</f>
        <v>168</v>
      </c>
      <c r="F55" s="1">
        <f ca="1">IF(AND($A55=0,$B55=1),
    VLOOKUP(1,ChapterTable!$1:$1048576,MATCH("최종"&amp;SUBSTITUTE(SUBSTITUTE(F$1,"standard",""),"|Float",""),ChapterTable!$1:$1,0),0)*ChapterTable!$P$17,
  IF(AND($A55=0,$B55=0),
    F56,
  IF($B55=0,
    VLOOKUP($A55,ChapterTable!$1:$1048576,MATCH("최종"&amp;SUBSTITUTE(SUBSTITUTE(F$1,"standard",""),"|Float",""),ChapterTable!$1:$1,0),0),
  IF($B55=1,
    IF($L55=FALSE,
      VLOOKUP($A55,ChapterTable!$1:$1048576,MATCH("최종"&amp;SUBSTITUTE(SUBSTITUTE(F$1,"standard",""),"|Float",""),ChapterTable!$1:$1,0),0),
      VLOOKUP($A55-ChapterTable!$P$11,ChapterTable!$1:$1048576,MATCH("최종"&amp;SUBSTITUTE(SUBSTITUTE(F$1,"standard",""),"|Float",""),ChapterTable!$1:$1,0),0)*ChapterTable!$P$14
    ),
  OFFSET(F55,-$B55+IF($L55,1,0),0)*
    (VLOOKUP(SUBSTITUTE(SUBSTITUTE(F$1,"standard",""),"|Float","")&amp;IF(OR($L55=TRUE,$A55=0,MOD($A55,ChapterTable!$R$20)&lt;&gt;0),"","보스")&amp;"인게임누적곱배수",ChapterTable!$R:$S,2,0)^D55
    +VLOOKUP(SUBSTITUTE(SUBSTITUTE(F$1,"standard",""),"|Float","")&amp;IF(OR($L55=TRUE,$A55=0,MOD($A55,ChapterTable!$R$20)&lt;&gt;0),"","보스")&amp;"인게임누적합배수",ChapterTable!$R:$S,2,0)*D55)
  )
  )
  )
)</f>
        <v>57.499999999999993</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313</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1001</v>
      </c>
      <c r="AC55" t="str">
        <f>IF(ISBLANK(AB55),"",IF(ISERROR(VLOOKUP(AB55,[3]DropTable!$A:$A,1,0)),"드랍없음",""))</f>
        <v/>
      </c>
      <c r="AE55" t="str">
        <f>IF(ISBLANK(AD55),"",IF(ISERROR(VLOOKUP(AD55,[3]DropTable!$A:$A,1,0)),"드랍없음",""))</f>
        <v/>
      </c>
      <c r="AH55">
        <v>1.5</v>
      </c>
      <c r="AI55">
        <f t="shared" si="7"/>
        <v>0.33333333333333331</v>
      </c>
      <c r="AJ55">
        <f t="shared" si="5"/>
        <v>0.395555555</v>
      </c>
      <c r="AK55">
        <f t="shared" si="6"/>
        <v>1</v>
      </c>
      <c r="AL55">
        <v>0</v>
      </c>
    </row>
    <row r="56" spans="1:38" x14ac:dyDescent="0.3">
      <c r="A56">
        <v>1</v>
      </c>
      <c r="B56">
        <v>23</v>
      </c>
      <c r="C56">
        <f>IF(OR($L56=TRUE,$A56=0,MOD($A56,ChapterTable!$R$20)&lt;&gt;0),
MAX(0,INT(($B56+ChapterTable!$P$26+VLOOKUP(SUBSTITUTE(C$1,"성장단계","")&amp;"단계오프셋",ChapterTable!$R:$S,2,0))/ChapterTable!$P$23)),
MAX(0,INT(($B56+ChapterTable!$R$26+VLOOKUP(SUBSTITUTE(C$1,"성장단계","")&amp;"보스단계오프셋",ChapterTable!$R:$S,2,0))/ChapterTable!$R$23)))</f>
        <v>2</v>
      </c>
      <c r="D56">
        <f>IF(OR($L56=TRUE,$A56=0,MOD($A56,ChapterTable!$R$20)&lt;&gt;0),
MAX(0,INT(($B56+ChapterTable!$P$26+VLOOKUP(SUBSTITUTE(D$1,"성장단계","")&amp;"단계오프셋",ChapterTable!$R:$S,2,0))/ChapterTable!$P$23)),
MAX(0,INT(($B56+ChapterTable!$R$26+VLOOKUP(SUBSTITUTE(D$1,"성장단계","")&amp;"보스단계오프셋",ChapterTable!$R:$S,2,0))/ChapterTable!$R$23)))</f>
        <v>2</v>
      </c>
      <c r="E56" s="1">
        <f ca="1">IF(AND($A56=0,$B56=1),
    VLOOKUP(1,ChapterTable!$1:$1048576,MATCH("최종"&amp;SUBSTITUTE(SUBSTITUTE(E$1,"standard",""),"|Float",""),ChapterTable!$1:$1,0),0)*ChapterTable!$P$17,
  IF(AND($A56=0,$B56=0),
    E57,
  IF($B56=0,
    VLOOKUP($A56,ChapterTable!$1:$1048576,MATCH("최종"&amp;SUBSTITUTE(SUBSTITUTE(E$1,"standard",""),"|Float",""),ChapterTable!$1:$1,0),0),
  IF($B56=1,
    IF($L56=FALSE,
      VLOOKUP($A56,ChapterTable!$1:$1048576,MATCH("최종"&amp;SUBSTITUTE(SUBSTITUTE(E$1,"standard",""),"|Float",""),ChapterTable!$1:$1,0),0),
      VLOOKUP($A56-ChapterTable!$P$11,ChapterTable!$1:$1048576,MATCH("최종"&amp;SUBSTITUTE(SUBSTITUTE(E$1,"standard",""),"|Float",""),ChapterTable!$1:$1,0),0)*ChapterTable!$P$14
    ),
  OFFSET(E56,-$B56+IF($L56,1,0),0)*IF($B56&gt;OFFSET($B56,1,0),ChapterTable!$R$17,1)*
    (VLOOKUP(SUBSTITUTE(SUBSTITUTE(E$1,"standard",""),"|Float","")&amp;IF(OR($L56=TRUE,$A56=0,MOD($A56,ChapterTable!$R$20)&lt;&gt;0),"","보스")&amp;"인게임누적곱배수",ChapterTable!$R:$S,2,0)^C56
    +VLOOKUP(SUBSTITUTE(SUBSTITUTE(E$1,"standard",""),"|Float","")&amp;IF(OR($L56=TRUE,$A56=0,MOD($A56,ChapterTable!$R$20)&lt;&gt;0),"","보스")&amp;"인게임누적합배수",ChapterTable!$R:$S,2,0)*C56)
  )
  )
  )
)</f>
        <v>168</v>
      </c>
      <c r="F56" s="1">
        <f ca="1">IF(AND($A56=0,$B56=1),
    VLOOKUP(1,ChapterTable!$1:$1048576,MATCH("최종"&amp;SUBSTITUTE(SUBSTITUTE(F$1,"standard",""),"|Float",""),ChapterTable!$1:$1,0),0)*ChapterTable!$P$17,
  IF(AND($A56=0,$B56=0),
    F57,
  IF($B56=0,
    VLOOKUP($A56,ChapterTable!$1:$1048576,MATCH("최종"&amp;SUBSTITUTE(SUBSTITUTE(F$1,"standard",""),"|Float",""),ChapterTable!$1:$1,0),0),
  IF($B56=1,
    IF($L56=FALSE,
      VLOOKUP($A56,ChapterTable!$1:$1048576,MATCH("최종"&amp;SUBSTITUTE(SUBSTITUTE(F$1,"standard",""),"|Float",""),ChapterTable!$1:$1,0),0),
      VLOOKUP($A56-ChapterTable!$P$11,ChapterTable!$1:$1048576,MATCH("최종"&amp;SUBSTITUTE(SUBSTITUTE(F$1,"standard",""),"|Float",""),ChapterTable!$1:$1,0),0)*ChapterTable!$P$14
    ),
  OFFSET(F56,-$B56+IF($L56,1,0),0)*
    (VLOOKUP(SUBSTITUTE(SUBSTITUTE(F$1,"standard",""),"|Float","")&amp;IF(OR($L56=TRUE,$A56=0,MOD($A56,ChapterTable!$R$20)&lt;&gt;0),"","보스")&amp;"인게임누적곱배수",ChapterTable!$R:$S,2,0)^D56
    +VLOOKUP(SUBSTITUTE(SUBSTITUTE(F$1,"standard",""),"|Float","")&amp;IF(OR($L56=TRUE,$A56=0,MOD($A56,ChapterTable!$R$20)&lt;&gt;0),"","보스")&amp;"인게임누적합배수",ChapterTable!$R:$S,2,0)*D56)
  )
  )
  )
)</f>
        <v>57.499999999999993</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314</v>
      </c>
      <c r="V56" t="str">
        <f>IF(ISBLANK(U56),"",IF(ISERROR(VLOOKUP(U56,MapTable!$A:$A,1,0)),"맵없음",""))</f>
        <v/>
      </c>
      <c r="W56" t="s">
        <v>311</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1001</v>
      </c>
      <c r="AC56" t="str">
        <f>IF(ISBLANK(AB56),"",IF(ISERROR(VLOOKUP(AB56,[3]DropTable!$A:$A,1,0)),"드랍없음",""))</f>
        <v/>
      </c>
      <c r="AE56" t="str">
        <f>IF(ISBLANK(AD56),"",IF(ISERROR(VLOOKUP(AD56,[3]DropTable!$A:$A,1,0)),"드랍없음",""))</f>
        <v/>
      </c>
      <c r="AH56">
        <v>1.5</v>
      </c>
      <c r="AI56">
        <f t="shared" si="7"/>
        <v>0.33333333333333331</v>
      </c>
      <c r="AJ56">
        <f t="shared" si="5"/>
        <v>0.395555555</v>
      </c>
      <c r="AK56">
        <f t="shared" si="6"/>
        <v>1</v>
      </c>
      <c r="AL56">
        <v>0</v>
      </c>
    </row>
    <row r="57" spans="1:38" x14ac:dyDescent="0.3">
      <c r="A57">
        <v>1</v>
      </c>
      <c r="B57">
        <v>24</v>
      </c>
      <c r="C57">
        <f>IF(OR($L57=TRUE,$A57=0,MOD($A57,ChapterTable!$R$20)&lt;&gt;0),
MAX(0,INT(($B57+ChapterTable!$P$26+VLOOKUP(SUBSTITUTE(C$1,"성장단계","")&amp;"단계오프셋",ChapterTable!$R:$S,2,0))/ChapterTable!$P$23)),
MAX(0,INT(($B57+ChapterTable!$R$26+VLOOKUP(SUBSTITUTE(C$1,"성장단계","")&amp;"보스단계오프셋",ChapterTable!$R:$S,2,0))/ChapterTable!$R$23)))</f>
        <v>2</v>
      </c>
      <c r="D57">
        <f>IF(OR($L57=TRUE,$A57=0,MOD($A57,ChapterTable!$R$20)&lt;&gt;0),
MAX(0,INT(($B57+ChapterTable!$P$26+VLOOKUP(SUBSTITUTE(D$1,"성장단계","")&amp;"단계오프셋",ChapterTable!$R:$S,2,0))/ChapterTable!$P$23)),
MAX(0,INT(($B57+ChapterTable!$R$26+VLOOKUP(SUBSTITUTE(D$1,"성장단계","")&amp;"보스단계오프셋",ChapterTable!$R:$S,2,0))/ChapterTable!$R$23)))</f>
        <v>2</v>
      </c>
      <c r="E57" s="1">
        <f ca="1">IF(AND($A57=0,$B57=1),
    VLOOKUP(1,ChapterTable!$1:$1048576,MATCH("최종"&amp;SUBSTITUTE(SUBSTITUTE(E$1,"standard",""),"|Float",""),ChapterTable!$1:$1,0),0)*ChapterTable!$P$17,
  IF(AND($A57=0,$B57=0),
    E58,
  IF($B57=0,
    VLOOKUP($A57,ChapterTable!$1:$1048576,MATCH("최종"&amp;SUBSTITUTE(SUBSTITUTE(E$1,"standard",""),"|Float",""),ChapterTable!$1:$1,0),0),
  IF($B57=1,
    IF($L57=FALSE,
      VLOOKUP($A57,ChapterTable!$1:$1048576,MATCH("최종"&amp;SUBSTITUTE(SUBSTITUTE(E$1,"standard",""),"|Float",""),ChapterTable!$1:$1,0),0),
      VLOOKUP($A57-ChapterTable!$P$11,ChapterTable!$1:$1048576,MATCH("최종"&amp;SUBSTITUTE(SUBSTITUTE(E$1,"standard",""),"|Float",""),ChapterTable!$1:$1,0),0)*ChapterTable!$P$14
    ),
  OFFSET(E57,-$B57+IF($L57,1,0),0)*IF($B57&gt;OFFSET($B57,1,0),ChapterTable!$R$17,1)*
    (VLOOKUP(SUBSTITUTE(SUBSTITUTE(E$1,"standard",""),"|Float","")&amp;IF(OR($L57=TRUE,$A57=0,MOD($A57,ChapterTable!$R$20)&lt;&gt;0),"","보스")&amp;"인게임누적곱배수",ChapterTable!$R:$S,2,0)^C57
    +VLOOKUP(SUBSTITUTE(SUBSTITUTE(E$1,"standard",""),"|Float","")&amp;IF(OR($L57=TRUE,$A57=0,MOD($A57,ChapterTable!$R$20)&lt;&gt;0),"","보스")&amp;"인게임누적합배수",ChapterTable!$R:$S,2,0)*C57)
  )
  )
  )
)</f>
        <v>168</v>
      </c>
      <c r="F57" s="1">
        <f ca="1">IF(AND($A57=0,$B57=1),
    VLOOKUP(1,ChapterTable!$1:$1048576,MATCH("최종"&amp;SUBSTITUTE(SUBSTITUTE(F$1,"standard",""),"|Float",""),ChapterTable!$1:$1,0),0)*ChapterTable!$P$17,
  IF(AND($A57=0,$B57=0),
    F58,
  IF($B57=0,
    VLOOKUP($A57,ChapterTable!$1:$1048576,MATCH("최종"&amp;SUBSTITUTE(SUBSTITUTE(F$1,"standard",""),"|Float",""),ChapterTable!$1:$1,0),0),
  IF($B57=1,
    IF($L57=FALSE,
      VLOOKUP($A57,ChapterTable!$1:$1048576,MATCH("최종"&amp;SUBSTITUTE(SUBSTITUTE(F$1,"standard",""),"|Float",""),ChapterTable!$1:$1,0),0),
      VLOOKUP($A57-ChapterTable!$P$11,ChapterTable!$1:$1048576,MATCH("최종"&amp;SUBSTITUTE(SUBSTITUTE(F$1,"standard",""),"|Float",""),ChapterTable!$1:$1,0),0)*ChapterTable!$P$14
    ),
  OFFSET(F57,-$B57+IF($L57,1,0),0)*
    (VLOOKUP(SUBSTITUTE(SUBSTITUTE(F$1,"standard",""),"|Float","")&amp;IF(OR($L57=TRUE,$A57=0,MOD($A57,ChapterTable!$R$20)&lt;&gt;0),"","보스")&amp;"인게임누적곱배수",ChapterTable!$R:$S,2,0)^D57
    +VLOOKUP(SUBSTITUTE(SUBSTITUTE(F$1,"standard",""),"|Float","")&amp;IF(OR($L57=TRUE,$A57=0,MOD($A57,ChapterTable!$R$20)&lt;&gt;0),"","보스")&amp;"인게임누적합배수",ChapterTable!$R:$S,2,0)*D57)
  )
  )
  )
)</f>
        <v>57.499999999999993</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315</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1001</v>
      </c>
      <c r="AC57" t="str">
        <f>IF(ISBLANK(AB57),"",IF(ISERROR(VLOOKUP(AB57,[3]DropTable!$A:$A,1,0)),"드랍없음",""))</f>
        <v/>
      </c>
      <c r="AE57" t="str">
        <f>IF(ISBLANK(AD57),"",IF(ISERROR(VLOOKUP(AD57,[3]DropTable!$A:$A,1,0)),"드랍없음",""))</f>
        <v/>
      </c>
      <c r="AH57">
        <v>1.5</v>
      </c>
      <c r="AI57">
        <f t="shared" si="7"/>
        <v>0.33333333333333331</v>
      </c>
      <c r="AJ57">
        <f t="shared" si="5"/>
        <v>0.395555555</v>
      </c>
      <c r="AK57">
        <f t="shared" si="6"/>
        <v>1</v>
      </c>
      <c r="AL57">
        <v>0</v>
      </c>
    </row>
    <row r="58" spans="1:38" x14ac:dyDescent="0.3">
      <c r="A58">
        <v>1</v>
      </c>
      <c r="B58">
        <v>25</v>
      </c>
      <c r="C58">
        <f>IF(OR($L58=TRUE,$A58=0,MOD($A58,ChapterTable!$R$20)&lt;&gt;0),
MAX(0,INT(($B58+ChapterTable!$P$26+VLOOKUP(SUBSTITUTE(C$1,"성장단계","")&amp;"단계오프셋",ChapterTable!$R:$S,2,0))/ChapterTable!$P$23)),
MAX(0,INT(($B58+ChapterTable!$R$26+VLOOKUP(SUBSTITUTE(C$1,"성장단계","")&amp;"보스단계오프셋",ChapterTable!$R:$S,2,0))/ChapterTable!$R$23)))</f>
        <v>2</v>
      </c>
      <c r="D58">
        <f>IF(OR($L58=TRUE,$A58=0,MOD($A58,ChapterTable!$R$20)&lt;&gt;0),
MAX(0,INT(($B58+ChapterTable!$P$26+VLOOKUP(SUBSTITUTE(D$1,"성장단계","")&amp;"단계오프셋",ChapterTable!$R:$S,2,0))/ChapterTable!$P$23)),
MAX(0,INT(($B58+ChapterTable!$R$26+VLOOKUP(SUBSTITUTE(D$1,"성장단계","")&amp;"보스단계오프셋",ChapterTable!$R:$S,2,0))/ChapterTable!$R$23)))</f>
        <v>2</v>
      </c>
      <c r="E58" s="1">
        <f ca="1">IF(AND($A58=0,$B58=1),
    VLOOKUP(1,ChapterTable!$1:$1048576,MATCH("최종"&amp;SUBSTITUTE(SUBSTITUTE(E$1,"standard",""),"|Float",""),ChapterTable!$1:$1,0),0)*ChapterTable!$P$17,
  IF(AND($A58=0,$B58=0),
    E59,
  IF($B58=0,
    VLOOKUP($A58,ChapterTable!$1:$1048576,MATCH("최종"&amp;SUBSTITUTE(SUBSTITUTE(E$1,"standard",""),"|Float",""),ChapterTable!$1:$1,0),0),
  IF($B58=1,
    IF($L58=FALSE,
      VLOOKUP($A58,ChapterTable!$1:$1048576,MATCH("최종"&amp;SUBSTITUTE(SUBSTITUTE(E$1,"standard",""),"|Float",""),ChapterTable!$1:$1,0),0),
      VLOOKUP($A58-ChapterTable!$P$11,ChapterTable!$1:$1048576,MATCH("최종"&amp;SUBSTITUTE(SUBSTITUTE(E$1,"standard",""),"|Float",""),ChapterTable!$1:$1,0),0)*ChapterTable!$P$14
    ),
  OFFSET(E58,-$B58+IF($L58,1,0),0)*IF($B58&gt;OFFSET($B58,1,0),ChapterTable!$R$17,1)*
    (VLOOKUP(SUBSTITUTE(SUBSTITUTE(E$1,"standard",""),"|Float","")&amp;IF(OR($L58=TRUE,$A58=0,MOD($A58,ChapterTable!$R$20)&lt;&gt;0),"","보스")&amp;"인게임누적곱배수",ChapterTable!$R:$S,2,0)^C58
    +VLOOKUP(SUBSTITUTE(SUBSTITUTE(E$1,"standard",""),"|Float","")&amp;IF(OR($L58=TRUE,$A58=0,MOD($A58,ChapterTable!$R$20)&lt;&gt;0),"","보스")&amp;"인게임누적합배수",ChapterTable!$R:$S,2,0)*C58)
  )
  )
  )
)</f>
        <v>168</v>
      </c>
      <c r="F58" s="1">
        <f ca="1">IF(AND($A58=0,$B58=1),
    VLOOKUP(1,ChapterTable!$1:$1048576,MATCH("최종"&amp;SUBSTITUTE(SUBSTITUTE(F$1,"standard",""),"|Float",""),ChapterTable!$1:$1,0),0)*ChapterTable!$P$17,
  IF(AND($A58=0,$B58=0),
    F59,
  IF($B58=0,
    VLOOKUP($A58,ChapterTable!$1:$1048576,MATCH("최종"&amp;SUBSTITUTE(SUBSTITUTE(F$1,"standard",""),"|Float",""),ChapterTable!$1:$1,0),0),
  IF($B58=1,
    IF($L58=FALSE,
      VLOOKUP($A58,ChapterTable!$1:$1048576,MATCH("최종"&amp;SUBSTITUTE(SUBSTITUTE(F$1,"standard",""),"|Float",""),ChapterTable!$1:$1,0),0),
      VLOOKUP($A58-ChapterTable!$P$11,ChapterTable!$1:$1048576,MATCH("최종"&amp;SUBSTITUTE(SUBSTITUTE(F$1,"standard",""),"|Float",""),ChapterTable!$1:$1,0),0)*ChapterTable!$P$14
    ),
  OFFSET(F58,-$B58+IF($L58,1,0),0)*
    (VLOOKUP(SUBSTITUTE(SUBSTITUTE(F$1,"standard",""),"|Float","")&amp;IF(OR($L58=TRUE,$A58=0,MOD($A58,ChapterTable!$R$20)&lt;&gt;0),"","보스")&amp;"인게임누적곱배수",ChapterTable!$R:$S,2,0)^D58
    +VLOOKUP(SUBSTITUTE(SUBSTITUTE(F$1,"standard",""),"|Float","")&amp;IF(OR($L58=TRUE,$A58=0,MOD($A58,ChapterTable!$R$20)&lt;&gt;0),"","보스")&amp;"인게임누적합배수",ChapterTable!$R:$S,2,0)*D58)
  )
  )
  )
)</f>
        <v>57.499999999999993</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316</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1001</v>
      </c>
      <c r="AC58" t="str">
        <f>IF(ISBLANK(AB58),"",IF(ISERROR(VLOOKUP(AB58,[3]DropTable!$A:$A,1,0)),"드랍없음",""))</f>
        <v/>
      </c>
      <c r="AE58" t="str">
        <f>IF(ISBLANK(AD58),"",IF(ISERROR(VLOOKUP(AD58,[3]DropTable!$A:$A,1,0)),"드랍없음",""))</f>
        <v/>
      </c>
      <c r="AH58">
        <v>1.5</v>
      </c>
      <c r="AI58">
        <f t="shared" si="7"/>
        <v>0.33333333333333331</v>
      </c>
      <c r="AJ58">
        <f t="shared" si="5"/>
        <v>0.395555555</v>
      </c>
      <c r="AK58">
        <f t="shared" si="6"/>
        <v>1</v>
      </c>
      <c r="AL58">
        <v>0</v>
      </c>
    </row>
    <row r="59" spans="1:38" x14ac:dyDescent="0.3">
      <c r="A59">
        <v>1</v>
      </c>
      <c r="B59">
        <v>26</v>
      </c>
      <c r="C59">
        <f>IF(OR($L59=TRUE,$A59=0,MOD($A59,ChapterTable!$R$20)&lt;&gt;0),
MAX(0,INT(($B59+ChapterTable!$P$26+VLOOKUP(SUBSTITUTE(C$1,"성장단계","")&amp;"단계오프셋",ChapterTable!$R:$S,2,0))/ChapterTable!$P$23)),
MAX(0,INT(($B59+ChapterTable!$R$26+VLOOKUP(SUBSTITUTE(C$1,"성장단계","")&amp;"보스단계오프셋",ChapterTable!$R:$S,2,0))/ChapterTable!$R$23)))</f>
        <v>3</v>
      </c>
      <c r="D59">
        <f>IF(OR($L59=TRUE,$A59=0,MOD($A59,ChapterTable!$R$20)&lt;&gt;0),
MAX(0,INT(($B59+ChapterTable!$P$26+VLOOKUP(SUBSTITUTE(D$1,"성장단계","")&amp;"단계오프셋",ChapterTable!$R:$S,2,0))/ChapterTable!$P$23)),
MAX(0,INT(($B59+ChapterTable!$R$26+VLOOKUP(SUBSTITUTE(D$1,"성장단계","")&amp;"보스단계오프셋",ChapterTable!$R:$S,2,0))/ChapterTable!$R$23)))</f>
        <v>2</v>
      </c>
      <c r="E59" s="1">
        <f ca="1">IF(AND($A59=0,$B59=1),
    VLOOKUP(1,ChapterTable!$1:$1048576,MATCH("최종"&amp;SUBSTITUTE(SUBSTITUTE(E$1,"standard",""),"|Float",""),ChapterTable!$1:$1,0),0)*ChapterTable!$P$17,
  IF(AND($A59=0,$B59=0),
    E60,
  IF($B59=0,
    VLOOKUP($A59,ChapterTable!$1:$1048576,MATCH("최종"&amp;SUBSTITUTE(SUBSTITUTE(E$1,"standard",""),"|Float",""),ChapterTable!$1:$1,0),0),
  IF($B59=1,
    IF($L59=FALSE,
      VLOOKUP($A59,ChapterTable!$1:$1048576,MATCH("최종"&amp;SUBSTITUTE(SUBSTITUTE(E$1,"standard",""),"|Float",""),ChapterTable!$1:$1,0),0),
      VLOOKUP($A59-ChapterTable!$P$11,ChapterTable!$1:$1048576,MATCH("최종"&amp;SUBSTITUTE(SUBSTITUTE(E$1,"standard",""),"|Float",""),ChapterTable!$1:$1,0),0)*ChapterTable!$P$14
    ),
  OFFSET(E59,-$B59+IF($L59,1,0),0)*IF($B59&gt;OFFSET($B59,1,0),ChapterTable!$R$17,1)*
    (VLOOKUP(SUBSTITUTE(SUBSTITUTE(E$1,"standard",""),"|Float","")&amp;IF(OR($L59=TRUE,$A59=0,MOD($A59,ChapterTable!$R$20)&lt;&gt;0),"","보스")&amp;"인게임누적곱배수",ChapterTable!$R:$S,2,0)^C59
    +VLOOKUP(SUBSTITUTE(SUBSTITUTE(E$1,"standard",""),"|Float","")&amp;IF(OR($L59=TRUE,$A59=0,MOD($A59,ChapterTable!$R$20)&lt;&gt;0),"","보스")&amp;"인게임누적합배수",ChapterTable!$R:$S,2,0)*C59)
  )
  )
  )
)</f>
        <v>192</v>
      </c>
      <c r="F59" s="1">
        <f ca="1">IF(AND($A59=0,$B59=1),
    VLOOKUP(1,ChapterTable!$1:$1048576,MATCH("최종"&amp;SUBSTITUTE(SUBSTITUTE(F$1,"standard",""),"|Float",""),ChapterTable!$1:$1,0),0)*ChapterTable!$P$17,
  IF(AND($A59=0,$B59=0),
    F60,
  IF($B59=0,
    VLOOKUP($A59,ChapterTable!$1:$1048576,MATCH("최종"&amp;SUBSTITUTE(SUBSTITUTE(F$1,"standard",""),"|Float",""),ChapterTable!$1:$1,0),0),
  IF($B59=1,
    IF($L59=FALSE,
      VLOOKUP($A59,ChapterTable!$1:$1048576,MATCH("최종"&amp;SUBSTITUTE(SUBSTITUTE(F$1,"standard",""),"|Float",""),ChapterTable!$1:$1,0),0),
      VLOOKUP($A59-ChapterTable!$P$11,ChapterTable!$1:$1048576,MATCH("최종"&amp;SUBSTITUTE(SUBSTITUTE(F$1,"standard",""),"|Float",""),ChapterTable!$1:$1,0),0)*ChapterTable!$P$14
    ),
  OFFSET(F59,-$B59+IF($L59,1,0),0)*
    (VLOOKUP(SUBSTITUTE(SUBSTITUTE(F$1,"standard",""),"|Float","")&amp;IF(OR($L59=TRUE,$A59=0,MOD($A59,ChapterTable!$R$20)&lt;&gt;0),"","보스")&amp;"인게임누적곱배수",ChapterTable!$R:$S,2,0)^D59
    +VLOOKUP(SUBSTITUTE(SUBSTITUTE(F$1,"standard",""),"|Float","")&amp;IF(OR($L59=TRUE,$A59=0,MOD($A59,ChapterTable!$R$20)&lt;&gt;0),"","보스")&amp;"인게임누적합배수",ChapterTable!$R:$S,2,0)*D59)
  )
  )
  )
)</f>
        <v>57.499999999999993</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287</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1001</v>
      </c>
      <c r="AC59" t="str">
        <f>IF(ISBLANK(AB59),"",IF(ISERROR(VLOOKUP(AB59,[3]DropTable!$A:$A,1,0)),"드랍없음",""))</f>
        <v/>
      </c>
      <c r="AE59" t="str">
        <f>IF(ISBLANK(AD59),"",IF(ISERROR(VLOOKUP(AD59,[3]DropTable!$A:$A,1,0)),"드랍없음",""))</f>
        <v/>
      </c>
      <c r="AH59">
        <v>1.5</v>
      </c>
      <c r="AI59">
        <f t="shared" si="7"/>
        <v>0.33333333333333331</v>
      </c>
      <c r="AJ59">
        <f t="shared" si="5"/>
        <v>0.395555555</v>
      </c>
      <c r="AK59">
        <f t="shared" si="6"/>
        <v>1</v>
      </c>
      <c r="AL59">
        <v>0</v>
      </c>
    </row>
    <row r="60" spans="1:38" x14ac:dyDescent="0.3">
      <c r="A60">
        <v>1</v>
      </c>
      <c r="B60">
        <v>27</v>
      </c>
      <c r="C60">
        <f>IF(OR($L60=TRUE,$A60=0,MOD($A60,ChapterTable!$R$20)&lt;&gt;0),
MAX(0,INT(($B60+ChapterTable!$P$26+VLOOKUP(SUBSTITUTE(C$1,"성장단계","")&amp;"단계오프셋",ChapterTable!$R:$S,2,0))/ChapterTable!$P$23)),
MAX(0,INT(($B60+ChapterTable!$R$26+VLOOKUP(SUBSTITUTE(C$1,"성장단계","")&amp;"보스단계오프셋",ChapterTable!$R:$S,2,0))/ChapterTable!$R$23)))</f>
        <v>3</v>
      </c>
      <c r="D60">
        <f>IF(OR($L60=TRUE,$A60=0,MOD($A60,ChapterTable!$R$20)&lt;&gt;0),
MAX(0,INT(($B60+ChapterTable!$P$26+VLOOKUP(SUBSTITUTE(D$1,"성장단계","")&amp;"단계오프셋",ChapterTable!$R:$S,2,0))/ChapterTable!$P$23)),
MAX(0,INT(($B60+ChapterTable!$R$26+VLOOKUP(SUBSTITUTE(D$1,"성장단계","")&amp;"보스단계오프셋",ChapterTable!$R:$S,2,0))/ChapterTable!$R$23)))</f>
        <v>2</v>
      </c>
      <c r="E60" s="1">
        <f ca="1">IF(AND($A60=0,$B60=1),
    VLOOKUP(1,ChapterTable!$1:$1048576,MATCH("최종"&amp;SUBSTITUTE(SUBSTITUTE(E$1,"standard",""),"|Float",""),ChapterTable!$1:$1,0),0)*ChapterTable!$P$17,
  IF(AND($A60=0,$B60=0),
    E61,
  IF($B60=0,
    VLOOKUP($A60,ChapterTable!$1:$1048576,MATCH("최종"&amp;SUBSTITUTE(SUBSTITUTE(E$1,"standard",""),"|Float",""),ChapterTable!$1:$1,0),0),
  IF($B60=1,
    IF($L60=FALSE,
      VLOOKUP($A60,ChapterTable!$1:$1048576,MATCH("최종"&amp;SUBSTITUTE(SUBSTITUTE(E$1,"standard",""),"|Float",""),ChapterTable!$1:$1,0),0),
      VLOOKUP($A60-ChapterTable!$P$11,ChapterTable!$1:$1048576,MATCH("최종"&amp;SUBSTITUTE(SUBSTITUTE(E$1,"standard",""),"|Float",""),ChapterTable!$1:$1,0),0)*ChapterTable!$P$14
    ),
  OFFSET(E60,-$B60+IF($L60,1,0),0)*IF($B60&gt;OFFSET($B60,1,0),ChapterTable!$R$17,1)*
    (VLOOKUP(SUBSTITUTE(SUBSTITUTE(E$1,"standard",""),"|Float","")&amp;IF(OR($L60=TRUE,$A60=0,MOD($A60,ChapterTable!$R$20)&lt;&gt;0),"","보스")&amp;"인게임누적곱배수",ChapterTable!$R:$S,2,0)^C60
    +VLOOKUP(SUBSTITUTE(SUBSTITUTE(E$1,"standard",""),"|Float","")&amp;IF(OR($L60=TRUE,$A60=0,MOD($A60,ChapterTable!$R$20)&lt;&gt;0),"","보스")&amp;"인게임누적합배수",ChapterTable!$R:$S,2,0)*C60)
  )
  )
  )
)</f>
        <v>192</v>
      </c>
      <c r="F60" s="1">
        <f ca="1">IF(AND($A60=0,$B60=1),
    VLOOKUP(1,ChapterTable!$1:$1048576,MATCH("최종"&amp;SUBSTITUTE(SUBSTITUTE(F$1,"standard",""),"|Float",""),ChapterTable!$1:$1,0),0)*ChapterTable!$P$17,
  IF(AND($A60=0,$B60=0),
    F61,
  IF($B60=0,
    VLOOKUP($A60,ChapterTable!$1:$1048576,MATCH("최종"&amp;SUBSTITUTE(SUBSTITUTE(F$1,"standard",""),"|Float",""),ChapterTable!$1:$1,0),0),
  IF($B60=1,
    IF($L60=FALSE,
      VLOOKUP($A60,ChapterTable!$1:$1048576,MATCH("최종"&amp;SUBSTITUTE(SUBSTITUTE(F$1,"standard",""),"|Float",""),ChapterTable!$1:$1,0),0),
      VLOOKUP($A60-ChapterTable!$P$11,ChapterTable!$1:$1048576,MATCH("최종"&amp;SUBSTITUTE(SUBSTITUTE(F$1,"standard",""),"|Float",""),ChapterTable!$1:$1,0),0)*ChapterTable!$P$14
    ),
  OFFSET(F60,-$B60+IF($L60,1,0),0)*
    (VLOOKUP(SUBSTITUTE(SUBSTITUTE(F$1,"standard",""),"|Float","")&amp;IF(OR($L60=TRUE,$A60=0,MOD($A60,ChapterTable!$R$20)&lt;&gt;0),"","보스")&amp;"인게임누적곱배수",ChapterTable!$R:$S,2,0)^D60
    +VLOOKUP(SUBSTITUTE(SUBSTITUTE(F$1,"standard",""),"|Float","")&amp;IF(OR($L60=TRUE,$A60=0,MOD($A60,ChapterTable!$R$20)&lt;&gt;0),"","보스")&amp;"인게임누적합배수",ChapterTable!$R:$S,2,0)*D60)
  )
  )
  )
)</f>
        <v>57.499999999999993</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288</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1001</v>
      </c>
      <c r="AC60" t="str">
        <f>IF(ISBLANK(AB60),"",IF(ISERROR(VLOOKUP(AB60,[3]DropTable!$A:$A,1,0)),"드랍없음",""))</f>
        <v/>
      </c>
      <c r="AE60" t="str">
        <f>IF(ISBLANK(AD60),"",IF(ISERROR(VLOOKUP(AD60,[3]DropTable!$A:$A,1,0)),"드랍없음",""))</f>
        <v/>
      </c>
      <c r="AH60">
        <v>1.5</v>
      </c>
      <c r="AI60">
        <f t="shared" si="7"/>
        <v>0.33333333333333331</v>
      </c>
      <c r="AJ60">
        <f t="shared" si="5"/>
        <v>0.395555555</v>
      </c>
      <c r="AK60">
        <f t="shared" si="6"/>
        <v>1</v>
      </c>
      <c r="AL60">
        <v>0</v>
      </c>
    </row>
    <row r="61" spans="1:38" x14ac:dyDescent="0.3">
      <c r="A61">
        <v>1</v>
      </c>
      <c r="B61">
        <v>28</v>
      </c>
      <c r="C61">
        <f>IF(OR($L61=TRUE,$A61=0,MOD($A61,ChapterTable!$R$20)&lt;&gt;0),
MAX(0,INT(($B61+ChapterTable!$P$26+VLOOKUP(SUBSTITUTE(C$1,"성장단계","")&amp;"단계오프셋",ChapterTable!$R:$S,2,0))/ChapterTable!$P$23)),
MAX(0,INT(($B61+ChapterTable!$R$26+VLOOKUP(SUBSTITUTE(C$1,"성장단계","")&amp;"보스단계오프셋",ChapterTable!$R:$S,2,0))/ChapterTable!$R$23)))</f>
        <v>3</v>
      </c>
      <c r="D61">
        <f>IF(OR($L61=TRUE,$A61=0,MOD($A61,ChapterTable!$R$20)&lt;&gt;0),
MAX(0,INT(($B61+ChapterTable!$P$26+VLOOKUP(SUBSTITUTE(D$1,"성장단계","")&amp;"단계오프셋",ChapterTable!$R:$S,2,0))/ChapterTable!$P$23)),
MAX(0,INT(($B61+ChapterTable!$R$26+VLOOKUP(SUBSTITUTE(D$1,"성장단계","")&amp;"보스단계오프셋",ChapterTable!$R:$S,2,0))/ChapterTable!$R$23)))</f>
        <v>2</v>
      </c>
      <c r="E61" s="1">
        <f ca="1">IF(AND($A61=0,$B61=1),
    VLOOKUP(1,ChapterTable!$1:$1048576,MATCH("최종"&amp;SUBSTITUTE(SUBSTITUTE(E$1,"standard",""),"|Float",""),ChapterTable!$1:$1,0),0)*ChapterTable!$P$17,
  IF(AND($A61=0,$B61=0),
    E62,
  IF($B61=0,
    VLOOKUP($A61,ChapterTable!$1:$1048576,MATCH("최종"&amp;SUBSTITUTE(SUBSTITUTE(E$1,"standard",""),"|Float",""),ChapterTable!$1:$1,0),0),
  IF($B61=1,
    IF($L61=FALSE,
      VLOOKUP($A61,ChapterTable!$1:$1048576,MATCH("최종"&amp;SUBSTITUTE(SUBSTITUTE(E$1,"standard",""),"|Float",""),ChapterTable!$1:$1,0),0),
      VLOOKUP($A61-ChapterTable!$P$11,ChapterTable!$1:$1048576,MATCH("최종"&amp;SUBSTITUTE(SUBSTITUTE(E$1,"standard",""),"|Float",""),ChapterTable!$1:$1,0),0)*ChapterTable!$P$14
    ),
  OFFSET(E61,-$B61+IF($L61,1,0),0)*IF($B61&gt;OFFSET($B61,1,0),ChapterTable!$R$17,1)*
    (VLOOKUP(SUBSTITUTE(SUBSTITUTE(E$1,"standard",""),"|Float","")&amp;IF(OR($L61=TRUE,$A61=0,MOD($A61,ChapterTable!$R$20)&lt;&gt;0),"","보스")&amp;"인게임누적곱배수",ChapterTable!$R:$S,2,0)^C61
    +VLOOKUP(SUBSTITUTE(SUBSTITUTE(E$1,"standard",""),"|Float","")&amp;IF(OR($L61=TRUE,$A61=0,MOD($A61,ChapterTable!$R$20)&lt;&gt;0),"","보스")&amp;"인게임누적합배수",ChapterTable!$R:$S,2,0)*C61)
  )
  )
  )
)</f>
        <v>192</v>
      </c>
      <c r="F61" s="1">
        <f ca="1">IF(AND($A61=0,$B61=1),
    VLOOKUP(1,ChapterTable!$1:$1048576,MATCH("최종"&amp;SUBSTITUTE(SUBSTITUTE(F$1,"standard",""),"|Float",""),ChapterTable!$1:$1,0),0)*ChapterTable!$P$17,
  IF(AND($A61=0,$B61=0),
    F62,
  IF($B61=0,
    VLOOKUP($A61,ChapterTable!$1:$1048576,MATCH("최종"&amp;SUBSTITUTE(SUBSTITUTE(F$1,"standard",""),"|Float",""),ChapterTable!$1:$1,0),0),
  IF($B61=1,
    IF($L61=FALSE,
      VLOOKUP($A61,ChapterTable!$1:$1048576,MATCH("최종"&amp;SUBSTITUTE(SUBSTITUTE(F$1,"standard",""),"|Float",""),ChapterTable!$1:$1,0),0),
      VLOOKUP($A61-ChapterTable!$P$11,ChapterTable!$1:$1048576,MATCH("최종"&amp;SUBSTITUTE(SUBSTITUTE(F$1,"standard",""),"|Float",""),ChapterTable!$1:$1,0),0)*ChapterTable!$P$14
    ),
  OFFSET(F61,-$B61+IF($L61,1,0),0)*
    (VLOOKUP(SUBSTITUTE(SUBSTITUTE(F$1,"standard",""),"|Float","")&amp;IF(OR($L61=TRUE,$A61=0,MOD($A61,ChapterTable!$R$20)&lt;&gt;0),"","보스")&amp;"인게임누적곱배수",ChapterTable!$R:$S,2,0)^D61
    +VLOOKUP(SUBSTITUTE(SUBSTITUTE(F$1,"standard",""),"|Float","")&amp;IF(OR($L61=TRUE,$A61=0,MOD($A61,ChapterTable!$R$20)&lt;&gt;0),"","보스")&amp;"인게임누적합배수",ChapterTable!$R:$S,2,0)*D61)
  )
  )
  )
)</f>
        <v>57.499999999999993</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289</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1001</v>
      </c>
      <c r="AC61" t="str">
        <f>IF(ISBLANK(AB61),"",IF(ISERROR(VLOOKUP(AB61,[3]DropTable!$A:$A,1,0)),"드랍없음",""))</f>
        <v/>
      </c>
      <c r="AE61" t="str">
        <f>IF(ISBLANK(AD61),"",IF(ISERROR(VLOOKUP(AD61,[3]DropTable!$A:$A,1,0)),"드랍없음",""))</f>
        <v/>
      </c>
      <c r="AH61">
        <v>1.5</v>
      </c>
      <c r="AI61">
        <f t="shared" si="7"/>
        <v>0.33333333333333331</v>
      </c>
      <c r="AJ61">
        <f t="shared" si="5"/>
        <v>0.395555555</v>
      </c>
      <c r="AK61">
        <f t="shared" si="6"/>
        <v>1</v>
      </c>
      <c r="AL61">
        <v>0</v>
      </c>
    </row>
    <row r="62" spans="1:38" x14ac:dyDescent="0.3">
      <c r="A62">
        <v>1</v>
      </c>
      <c r="B62">
        <v>29</v>
      </c>
      <c r="C62">
        <f>IF(OR($L62=TRUE,$A62=0,MOD($A62,ChapterTable!$R$20)&lt;&gt;0),
MAX(0,INT(($B62+ChapterTable!$P$26+VLOOKUP(SUBSTITUTE(C$1,"성장단계","")&amp;"단계오프셋",ChapterTable!$R:$S,2,0))/ChapterTable!$P$23)),
MAX(0,INT(($B62+ChapterTable!$R$26+VLOOKUP(SUBSTITUTE(C$1,"성장단계","")&amp;"보스단계오프셋",ChapterTable!$R:$S,2,0))/ChapterTable!$R$23)))</f>
        <v>3</v>
      </c>
      <c r="D62">
        <f>IF(OR($L62=TRUE,$A62=0,MOD($A62,ChapterTable!$R$20)&lt;&gt;0),
MAX(0,INT(($B62+ChapterTable!$P$26+VLOOKUP(SUBSTITUTE(D$1,"성장단계","")&amp;"단계오프셋",ChapterTable!$R:$S,2,0))/ChapterTable!$P$23)),
MAX(0,INT(($B62+ChapterTable!$R$26+VLOOKUP(SUBSTITUTE(D$1,"성장단계","")&amp;"보스단계오프셋",ChapterTable!$R:$S,2,0))/ChapterTable!$R$23)))</f>
        <v>2</v>
      </c>
      <c r="E62" s="1">
        <f ca="1">IF(AND($A62=0,$B62=1),
    VLOOKUP(1,ChapterTable!$1:$1048576,MATCH("최종"&amp;SUBSTITUTE(SUBSTITUTE(E$1,"standard",""),"|Float",""),ChapterTable!$1:$1,0),0)*ChapterTable!$P$17,
  IF(AND($A62=0,$B62=0),
    E63,
  IF($B62=0,
    VLOOKUP($A62,ChapterTable!$1:$1048576,MATCH("최종"&amp;SUBSTITUTE(SUBSTITUTE(E$1,"standard",""),"|Float",""),ChapterTable!$1:$1,0),0),
  IF($B62=1,
    IF($L62=FALSE,
      VLOOKUP($A62,ChapterTable!$1:$1048576,MATCH("최종"&amp;SUBSTITUTE(SUBSTITUTE(E$1,"standard",""),"|Float",""),ChapterTable!$1:$1,0),0),
      VLOOKUP($A62-ChapterTable!$P$11,ChapterTable!$1:$1048576,MATCH("최종"&amp;SUBSTITUTE(SUBSTITUTE(E$1,"standard",""),"|Float",""),ChapterTable!$1:$1,0),0)*ChapterTable!$P$14
    ),
  OFFSET(E62,-$B62+IF($L62,1,0),0)*IF($B62&gt;OFFSET($B62,1,0),ChapterTable!$R$17,1)*
    (VLOOKUP(SUBSTITUTE(SUBSTITUTE(E$1,"standard",""),"|Float","")&amp;IF(OR($L62=TRUE,$A62=0,MOD($A62,ChapterTable!$R$20)&lt;&gt;0),"","보스")&amp;"인게임누적곱배수",ChapterTable!$R:$S,2,0)^C62
    +VLOOKUP(SUBSTITUTE(SUBSTITUTE(E$1,"standard",""),"|Float","")&amp;IF(OR($L62=TRUE,$A62=0,MOD($A62,ChapterTable!$R$20)&lt;&gt;0),"","보스")&amp;"인게임누적합배수",ChapterTable!$R:$S,2,0)*C62)
  )
  )
  )
)</f>
        <v>192</v>
      </c>
      <c r="F62" s="1">
        <f ca="1">IF(AND($A62=0,$B62=1),
    VLOOKUP(1,ChapterTable!$1:$1048576,MATCH("최종"&amp;SUBSTITUTE(SUBSTITUTE(F$1,"standard",""),"|Float",""),ChapterTable!$1:$1,0),0)*ChapterTable!$P$17,
  IF(AND($A62=0,$B62=0),
    F63,
  IF($B62=0,
    VLOOKUP($A62,ChapterTable!$1:$1048576,MATCH("최종"&amp;SUBSTITUTE(SUBSTITUTE(F$1,"standard",""),"|Float",""),ChapterTable!$1:$1,0),0),
  IF($B62=1,
    IF($L62=FALSE,
      VLOOKUP($A62,ChapterTable!$1:$1048576,MATCH("최종"&amp;SUBSTITUTE(SUBSTITUTE(F$1,"standard",""),"|Float",""),ChapterTable!$1:$1,0),0),
      VLOOKUP($A62-ChapterTable!$P$11,ChapterTable!$1:$1048576,MATCH("최종"&amp;SUBSTITUTE(SUBSTITUTE(F$1,"standard",""),"|Float",""),ChapterTable!$1:$1,0),0)*ChapterTable!$P$14
    ),
  OFFSET(F62,-$B62+IF($L62,1,0),0)*
    (VLOOKUP(SUBSTITUTE(SUBSTITUTE(F$1,"standard",""),"|Float","")&amp;IF(OR($L62=TRUE,$A62=0,MOD($A62,ChapterTable!$R$20)&lt;&gt;0),"","보스")&amp;"인게임누적곱배수",ChapterTable!$R:$S,2,0)^D62
    +VLOOKUP(SUBSTITUTE(SUBSTITUTE(F$1,"standard",""),"|Float","")&amp;IF(OR($L62=TRUE,$A62=0,MOD($A62,ChapterTable!$R$20)&lt;&gt;0),"","보스")&amp;"인게임누적합배수",ChapterTable!$R:$S,2,0)*D62)
  )
  )
  )
)</f>
        <v>57.499999999999993</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290</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1001</v>
      </c>
      <c r="AC62" t="str">
        <f>IF(ISBLANK(AB62),"",IF(ISERROR(VLOOKUP(AB62,[3]DropTable!$A:$A,1,0)),"드랍없음",""))</f>
        <v/>
      </c>
      <c r="AE62" t="str">
        <f>IF(ISBLANK(AD62),"",IF(ISERROR(VLOOKUP(AD62,[3]DropTable!$A:$A,1,0)),"드랍없음",""))</f>
        <v/>
      </c>
      <c r="AH62">
        <v>1.5</v>
      </c>
      <c r="AI62">
        <f t="shared" si="7"/>
        <v>0.33333333333333331</v>
      </c>
      <c r="AJ62">
        <f t="shared" si="5"/>
        <v>0.395555555</v>
      </c>
      <c r="AK62">
        <f t="shared" si="6"/>
        <v>1</v>
      </c>
      <c r="AL62">
        <v>0</v>
      </c>
    </row>
    <row r="63" spans="1:38" x14ac:dyDescent="0.3">
      <c r="A63">
        <v>1</v>
      </c>
      <c r="B63">
        <v>30</v>
      </c>
      <c r="C63">
        <f>IF(OR($L63=TRUE,$A63=0,MOD($A63,ChapterTable!$R$20)&lt;&gt;0),
MAX(0,INT(($B63+ChapterTable!$P$26+VLOOKUP(SUBSTITUTE(C$1,"성장단계","")&amp;"단계오프셋",ChapterTable!$R:$S,2,0))/ChapterTable!$P$23)),
MAX(0,INT(($B63+ChapterTable!$R$26+VLOOKUP(SUBSTITUTE(C$1,"성장단계","")&amp;"보스단계오프셋",ChapterTable!$R:$S,2,0))/ChapterTable!$R$23)))</f>
        <v>3</v>
      </c>
      <c r="D63">
        <f>IF(OR($L63=TRUE,$A63=0,MOD($A63,ChapterTable!$R$20)&lt;&gt;0),
MAX(0,INT(($B63+ChapterTable!$P$26+VLOOKUP(SUBSTITUTE(D$1,"성장단계","")&amp;"단계오프셋",ChapterTable!$R:$S,2,0))/ChapterTable!$P$23)),
MAX(0,INT(($B63+ChapterTable!$R$26+VLOOKUP(SUBSTITUTE(D$1,"성장단계","")&amp;"보스단계오프셋",ChapterTable!$R:$S,2,0))/ChapterTable!$R$23)))</f>
        <v>2</v>
      </c>
      <c r="E63" s="1">
        <f ca="1">IF(AND($A63=0,$B63=1),
    VLOOKUP(1,ChapterTable!$1:$1048576,MATCH("최종"&amp;SUBSTITUTE(SUBSTITUTE(E$1,"standard",""),"|Float",""),ChapterTable!$1:$1,0),0)*ChapterTable!$P$17,
  IF(AND($A63=0,$B63=0),
    E64,
  IF($B63=0,
    VLOOKUP($A63,ChapterTable!$1:$1048576,MATCH("최종"&amp;SUBSTITUTE(SUBSTITUTE(E$1,"standard",""),"|Float",""),ChapterTable!$1:$1,0),0),
  IF($B63=1,
    IF($L63=FALSE,
      VLOOKUP($A63,ChapterTable!$1:$1048576,MATCH("최종"&amp;SUBSTITUTE(SUBSTITUTE(E$1,"standard",""),"|Float",""),ChapterTable!$1:$1,0),0),
      VLOOKUP($A63-ChapterTable!$P$11,ChapterTable!$1:$1048576,MATCH("최종"&amp;SUBSTITUTE(SUBSTITUTE(E$1,"standard",""),"|Float",""),ChapterTable!$1:$1,0),0)*ChapterTable!$P$14
    ),
  OFFSET(E63,-$B63+IF($L63,1,0),0)*IF($B63&gt;OFFSET($B63,1,0),ChapterTable!$R$17,1)*
    (VLOOKUP(SUBSTITUTE(SUBSTITUTE(E$1,"standard",""),"|Float","")&amp;IF(OR($L63=TRUE,$A63=0,MOD($A63,ChapterTable!$R$20)&lt;&gt;0),"","보스")&amp;"인게임누적곱배수",ChapterTable!$R:$S,2,0)^C63
    +VLOOKUP(SUBSTITUTE(SUBSTITUTE(E$1,"standard",""),"|Float","")&amp;IF(OR($L63=TRUE,$A63=0,MOD($A63,ChapterTable!$R$20)&lt;&gt;0),"","보스")&amp;"인게임누적합배수",ChapterTable!$R:$S,2,0)*C63)
  )
  )
  )
)</f>
        <v>192</v>
      </c>
      <c r="F63" s="1">
        <f ca="1">IF(AND($A63=0,$B63=1),
    VLOOKUP(1,ChapterTable!$1:$1048576,MATCH("최종"&amp;SUBSTITUTE(SUBSTITUTE(F$1,"standard",""),"|Float",""),ChapterTable!$1:$1,0),0)*ChapterTable!$P$17,
  IF(AND($A63=0,$B63=0),
    F64,
  IF($B63=0,
    VLOOKUP($A63,ChapterTable!$1:$1048576,MATCH("최종"&amp;SUBSTITUTE(SUBSTITUTE(F$1,"standard",""),"|Float",""),ChapterTable!$1:$1,0),0),
  IF($B63=1,
    IF($L63=FALSE,
      VLOOKUP($A63,ChapterTable!$1:$1048576,MATCH("최종"&amp;SUBSTITUTE(SUBSTITUTE(F$1,"standard",""),"|Float",""),ChapterTable!$1:$1,0),0),
      VLOOKUP($A63-ChapterTable!$P$11,ChapterTable!$1:$1048576,MATCH("최종"&amp;SUBSTITUTE(SUBSTITUTE(F$1,"standard",""),"|Float",""),ChapterTable!$1:$1,0),0)*ChapterTable!$P$14
    ),
  OFFSET(F63,-$B63+IF($L63,1,0),0)*
    (VLOOKUP(SUBSTITUTE(SUBSTITUTE(F$1,"standard",""),"|Float","")&amp;IF(OR($L63=TRUE,$A63=0,MOD($A63,ChapterTable!$R$20)&lt;&gt;0),"","보스")&amp;"인게임누적곱배수",ChapterTable!$R:$S,2,0)^D63
    +VLOOKUP(SUBSTITUTE(SUBSTITUTE(F$1,"standard",""),"|Float","")&amp;IF(OR($L63=TRUE,$A63=0,MOD($A63,ChapterTable!$R$20)&lt;&gt;0),"","보스")&amp;"인게임누적합배수",ChapterTable!$R:$S,2,0)*D63)
  )
  )
  )
)</f>
        <v>57.499999999999993</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322</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5001</v>
      </c>
      <c r="AE63" t="str">
        <f>IF(ISBLANK(AD63),"",IF(ISERROR(VLOOKUP(AD63,[3]DropTable!$A:$A,1,0)),"드랍없음",""))</f>
        <v/>
      </c>
      <c r="AF63">
        <f ca="1">1.25*IF($B63&gt;OFFSET($B63,1,0),ChapterTable!$R$17,1)*
(VLOOKUP(SUBSTITUTE(SUBSTITUTE(E$1,"standard",""),"|Float","")&amp;IF(OR($L63=TRUE,$A63=0,MOD($A63,ChapterTable!$R$20)&lt;&gt;0),"","보스")&amp;"인게임누적곱배수",ChapterTable!$R:$S,2,0)^C63
+VLOOKUP(SUBSTITUTE(SUBSTITUTE(E$1,"standard",""),"|Float","")&amp;IF(OR($L63=TRUE,$A63=0,MOD($A63,ChapterTable!$R$20)&lt;&gt;0),"","보스")&amp;"인게임누적합배수",ChapterTable!$R:$S,2,0)*C63)</f>
        <v>2</v>
      </c>
      <c r="AG63">
        <f ca="1">35/AF63</f>
        <v>17.5</v>
      </c>
      <c r="AH63">
        <v>1.5</v>
      </c>
      <c r="AI63">
        <f t="shared" si="7"/>
        <v>0.33333333333333331</v>
      </c>
      <c r="AJ63">
        <f t="shared" si="5"/>
        <v>1</v>
      </c>
      <c r="AK63">
        <f t="shared" si="6"/>
        <v>3</v>
      </c>
      <c r="AL63">
        <v>0</v>
      </c>
    </row>
    <row r="64" spans="1:38" x14ac:dyDescent="0.3">
      <c r="A64">
        <v>1</v>
      </c>
      <c r="B64">
        <v>31</v>
      </c>
      <c r="C64">
        <f>IF(OR($L64=TRUE,$A64=0,MOD($A64,ChapterTable!$R$20)&lt;&gt;0),
MAX(0,INT(($B64+ChapterTable!$P$26+VLOOKUP(SUBSTITUTE(C$1,"성장단계","")&amp;"단계오프셋",ChapterTable!$R:$S,2,0))/ChapterTable!$P$23)),
MAX(0,INT(($B64+ChapterTable!$R$26+VLOOKUP(SUBSTITUTE(C$1,"성장단계","")&amp;"보스단계오프셋",ChapterTable!$R:$S,2,0))/ChapterTable!$R$23)))</f>
        <v>3</v>
      </c>
      <c r="D64">
        <f>IF(OR($L64=TRUE,$A64=0,MOD($A64,ChapterTable!$R$20)&lt;&gt;0),
MAX(0,INT(($B64+ChapterTable!$P$26+VLOOKUP(SUBSTITUTE(D$1,"성장단계","")&amp;"단계오프셋",ChapterTable!$R:$S,2,0))/ChapterTable!$P$23)),
MAX(0,INT(($B64+ChapterTable!$R$26+VLOOKUP(SUBSTITUTE(D$1,"성장단계","")&amp;"보스단계오프셋",ChapterTable!$R:$S,2,0))/ChapterTable!$R$23)))</f>
        <v>3</v>
      </c>
      <c r="E64" s="1">
        <f ca="1">IF(AND($A64=0,$B64=1),
    VLOOKUP(1,ChapterTable!$1:$1048576,MATCH("최종"&amp;SUBSTITUTE(SUBSTITUTE(E$1,"standard",""),"|Float",""),ChapterTable!$1:$1,0),0)*ChapterTable!$P$17,
  IF(AND($A64=0,$B64=0),
    E65,
  IF($B64=0,
    VLOOKUP($A64,ChapterTable!$1:$1048576,MATCH("최종"&amp;SUBSTITUTE(SUBSTITUTE(E$1,"standard",""),"|Float",""),ChapterTable!$1:$1,0),0),
  IF($B64=1,
    IF($L64=FALSE,
      VLOOKUP($A64,ChapterTable!$1:$1048576,MATCH("최종"&amp;SUBSTITUTE(SUBSTITUTE(E$1,"standard",""),"|Float",""),ChapterTable!$1:$1,0),0),
      VLOOKUP($A64-ChapterTable!$P$11,ChapterTable!$1:$1048576,MATCH("최종"&amp;SUBSTITUTE(SUBSTITUTE(E$1,"standard",""),"|Float",""),ChapterTable!$1:$1,0),0)*ChapterTable!$P$14
    ),
  OFFSET(E64,-$B64+IF($L64,1,0),0)*IF($B64&gt;OFFSET($B64,1,0),ChapterTable!$R$17,1)*
    (VLOOKUP(SUBSTITUTE(SUBSTITUTE(E$1,"standard",""),"|Float","")&amp;IF(OR($L64=TRUE,$A64=0,MOD($A64,ChapterTable!$R$20)&lt;&gt;0),"","보스")&amp;"인게임누적곱배수",ChapterTable!$R:$S,2,0)^C64
    +VLOOKUP(SUBSTITUTE(SUBSTITUTE(E$1,"standard",""),"|Float","")&amp;IF(OR($L64=TRUE,$A64=0,MOD($A64,ChapterTable!$R$20)&lt;&gt;0),"","보스")&amp;"인게임누적합배수",ChapterTable!$R:$S,2,0)*C64)
  )
  )
  )
)</f>
        <v>192</v>
      </c>
      <c r="F64" s="1">
        <f ca="1">IF(AND($A64=0,$B64=1),
    VLOOKUP(1,ChapterTable!$1:$1048576,MATCH("최종"&amp;SUBSTITUTE(SUBSTITUTE(F$1,"standard",""),"|Float",""),ChapterTable!$1:$1,0),0)*ChapterTable!$P$17,
  IF(AND($A64=0,$B64=0),
    F65,
  IF($B64=0,
    VLOOKUP($A64,ChapterTable!$1:$1048576,MATCH("최종"&amp;SUBSTITUTE(SUBSTITUTE(F$1,"standard",""),"|Float",""),ChapterTable!$1:$1,0),0),
  IF($B64=1,
    IF($L64=FALSE,
      VLOOKUP($A64,ChapterTable!$1:$1048576,MATCH("최종"&amp;SUBSTITUTE(SUBSTITUTE(F$1,"standard",""),"|Float",""),ChapterTable!$1:$1,0),0),
      VLOOKUP($A64-ChapterTable!$P$11,ChapterTable!$1:$1048576,MATCH("최종"&amp;SUBSTITUTE(SUBSTITUTE(F$1,"standard",""),"|Float",""),ChapterTable!$1:$1,0),0)*ChapterTable!$P$14
    ),
  OFFSET(F64,-$B64+IF($L64,1,0),0)*
    (VLOOKUP(SUBSTITUTE(SUBSTITUTE(F$1,"standard",""),"|Float","")&amp;IF(OR($L64=TRUE,$A64=0,MOD($A64,ChapterTable!$R$20)&lt;&gt;0),"","보스")&amp;"인게임누적곱배수",ChapterTable!$R:$S,2,0)^D64
    +VLOOKUP(SUBSTITUTE(SUBSTITUTE(F$1,"standard",""),"|Float","")&amp;IF(OR($L64=TRUE,$A64=0,MOD($A64,ChapterTable!$R$20)&lt;&gt;0),"","보스")&amp;"인게임누적합배수",ChapterTable!$R:$S,2,0)*D64)
  )
  )
  )
)</f>
        <v>61.250000000000007</v>
      </c>
      <c r="G64" t="s">
        <v>720</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291</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1001</v>
      </c>
      <c r="AC64" t="str">
        <f>IF(ISBLANK(AB64),"",IF(ISERROR(VLOOKUP(AB64,[3]DropTable!$A:$A,1,0)),"드랍없음",""))</f>
        <v/>
      </c>
      <c r="AE64" t="str">
        <f>IF(ISBLANK(AD64),"",IF(ISERROR(VLOOKUP(AD64,[3]DropTable!$A:$A,1,0)),"드랍없음",""))</f>
        <v/>
      </c>
      <c r="AH64">
        <v>1.5</v>
      </c>
      <c r="AI64">
        <f t="shared" si="7"/>
        <v>0.25</v>
      </c>
      <c r="AJ64">
        <f t="shared" si="5"/>
        <v>0.32</v>
      </c>
      <c r="AK64">
        <f t="shared" si="6"/>
        <v>1</v>
      </c>
      <c r="AL64">
        <v>0</v>
      </c>
    </row>
    <row r="65" spans="1:38" x14ac:dyDescent="0.3">
      <c r="A65">
        <v>1</v>
      </c>
      <c r="B65">
        <v>32</v>
      </c>
      <c r="C65">
        <f>IF(OR($L65=TRUE,$A65=0,MOD($A65,ChapterTable!$R$20)&lt;&gt;0),
MAX(0,INT(($B65+ChapterTable!$P$26+VLOOKUP(SUBSTITUTE(C$1,"성장단계","")&amp;"단계오프셋",ChapterTable!$R:$S,2,0))/ChapterTable!$P$23)),
MAX(0,INT(($B65+ChapterTable!$R$26+VLOOKUP(SUBSTITUTE(C$1,"성장단계","")&amp;"보스단계오프셋",ChapterTable!$R:$S,2,0))/ChapterTable!$R$23)))</f>
        <v>3</v>
      </c>
      <c r="D65">
        <f>IF(OR($L65=TRUE,$A65=0,MOD($A65,ChapterTable!$R$20)&lt;&gt;0),
MAX(0,INT(($B65+ChapterTable!$P$26+VLOOKUP(SUBSTITUTE(D$1,"성장단계","")&amp;"단계오프셋",ChapterTable!$R:$S,2,0))/ChapterTable!$P$23)),
MAX(0,INT(($B65+ChapterTable!$R$26+VLOOKUP(SUBSTITUTE(D$1,"성장단계","")&amp;"보스단계오프셋",ChapterTable!$R:$S,2,0))/ChapterTable!$R$23)))</f>
        <v>3</v>
      </c>
      <c r="E65" s="1">
        <f ca="1">IF(AND($A65=0,$B65=1),
    VLOOKUP(1,ChapterTable!$1:$1048576,MATCH("최종"&amp;SUBSTITUTE(SUBSTITUTE(E$1,"standard",""),"|Float",""),ChapterTable!$1:$1,0),0)*ChapterTable!$P$17,
  IF(AND($A65=0,$B65=0),
    E66,
  IF($B65=0,
    VLOOKUP($A65,ChapterTable!$1:$1048576,MATCH("최종"&amp;SUBSTITUTE(SUBSTITUTE(E$1,"standard",""),"|Float",""),ChapterTable!$1:$1,0),0),
  IF($B65=1,
    IF($L65=FALSE,
      VLOOKUP($A65,ChapterTable!$1:$1048576,MATCH("최종"&amp;SUBSTITUTE(SUBSTITUTE(E$1,"standard",""),"|Float",""),ChapterTable!$1:$1,0),0),
      VLOOKUP($A65-ChapterTable!$P$11,ChapterTable!$1:$1048576,MATCH("최종"&amp;SUBSTITUTE(SUBSTITUTE(E$1,"standard",""),"|Float",""),ChapterTable!$1:$1,0),0)*ChapterTable!$P$14
    ),
  OFFSET(E65,-$B65+IF($L65,1,0),0)*IF($B65&gt;OFFSET($B65,1,0),ChapterTable!$R$17,1)*
    (VLOOKUP(SUBSTITUTE(SUBSTITUTE(E$1,"standard",""),"|Float","")&amp;IF(OR($L65=TRUE,$A65=0,MOD($A65,ChapterTable!$R$20)&lt;&gt;0),"","보스")&amp;"인게임누적곱배수",ChapterTable!$R:$S,2,0)^C65
    +VLOOKUP(SUBSTITUTE(SUBSTITUTE(E$1,"standard",""),"|Float","")&amp;IF(OR($L65=TRUE,$A65=0,MOD($A65,ChapterTable!$R$20)&lt;&gt;0),"","보스")&amp;"인게임누적합배수",ChapterTable!$R:$S,2,0)*C65)
  )
  )
  )
)</f>
        <v>192</v>
      </c>
      <c r="F65" s="1">
        <f ca="1">IF(AND($A65=0,$B65=1),
    VLOOKUP(1,ChapterTable!$1:$1048576,MATCH("최종"&amp;SUBSTITUTE(SUBSTITUTE(F$1,"standard",""),"|Float",""),ChapterTable!$1:$1,0),0)*ChapterTable!$P$17,
  IF(AND($A65=0,$B65=0),
    F66,
  IF($B65=0,
    VLOOKUP($A65,ChapterTable!$1:$1048576,MATCH("최종"&amp;SUBSTITUTE(SUBSTITUTE(F$1,"standard",""),"|Float",""),ChapterTable!$1:$1,0),0),
  IF($B65=1,
    IF($L65=FALSE,
      VLOOKUP($A65,ChapterTable!$1:$1048576,MATCH("최종"&amp;SUBSTITUTE(SUBSTITUTE(F$1,"standard",""),"|Float",""),ChapterTable!$1:$1,0),0),
      VLOOKUP($A65-ChapterTable!$P$11,ChapterTable!$1:$1048576,MATCH("최종"&amp;SUBSTITUTE(SUBSTITUTE(F$1,"standard",""),"|Float",""),ChapterTable!$1:$1,0),0)*ChapterTable!$P$14
    ),
  OFFSET(F65,-$B65+IF($L65,1,0),0)*
    (VLOOKUP(SUBSTITUTE(SUBSTITUTE(F$1,"standard",""),"|Float","")&amp;IF(OR($L65=TRUE,$A65=0,MOD($A65,ChapterTable!$R$20)&lt;&gt;0),"","보스")&amp;"인게임누적곱배수",ChapterTable!$R:$S,2,0)^D65
    +VLOOKUP(SUBSTITUTE(SUBSTITUTE(F$1,"standard",""),"|Float","")&amp;IF(OR($L65=TRUE,$A65=0,MOD($A65,ChapterTable!$R$20)&lt;&gt;0),"","보스")&amp;"인게임누적합배수",ChapterTable!$R:$S,2,0)*D65)
  )
  )
  )
)</f>
        <v>61.250000000000007</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292</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1001</v>
      </c>
      <c r="AC65" t="str">
        <f>IF(ISBLANK(AB65),"",IF(ISERROR(VLOOKUP(AB65,[3]DropTable!$A:$A,1,0)),"드랍없음",""))</f>
        <v/>
      </c>
      <c r="AE65" t="str">
        <f>IF(ISBLANK(AD65),"",IF(ISERROR(VLOOKUP(AD65,[3]DropTable!$A:$A,1,0)),"드랍없음",""))</f>
        <v/>
      </c>
      <c r="AH65">
        <v>1.5</v>
      </c>
      <c r="AI65">
        <f t="shared" si="7"/>
        <v>0.25</v>
      </c>
      <c r="AJ65">
        <f t="shared" si="5"/>
        <v>0.32</v>
      </c>
      <c r="AK65">
        <f t="shared" si="6"/>
        <v>1</v>
      </c>
      <c r="AL65">
        <v>0</v>
      </c>
    </row>
    <row r="66" spans="1:38" x14ac:dyDescent="0.3">
      <c r="A66">
        <v>1</v>
      </c>
      <c r="B66">
        <v>33</v>
      </c>
      <c r="C66">
        <f>IF(OR($L66=TRUE,$A66=0,MOD($A66,ChapterTable!$R$20)&lt;&gt;0),
MAX(0,INT(($B66+ChapterTable!$P$26+VLOOKUP(SUBSTITUTE(C$1,"성장단계","")&amp;"단계오프셋",ChapterTable!$R:$S,2,0))/ChapterTable!$P$23)),
MAX(0,INT(($B66+ChapterTable!$R$26+VLOOKUP(SUBSTITUTE(C$1,"성장단계","")&amp;"보스단계오프셋",ChapterTable!$R:$S,2,0))/ChapterTable!$R$23)))</f>
        <v>3</v>
      </c>
      <c r="D66">
        <f>IF(OR($L66=TRUE,$A66=0,MOD($A66,ChapterTable!$R$20)&lt;&gt;0),
MAX(0,INT(($B66+ChapterTable!$P$26+VLOOKUP(SUBSTITUTE(D$1,"성장단계","")&amp;"단계오프셋",ChapterTable!$R:$S,2,0))/ChapterTable!$P$23)),
MAX(0,INT(($B66+ChapterTable!$R$26+VLOOKUP(SUBSTITUTE(D$1,"성장단계","")&amp;"보스단계오프셋",ChapterTable!$R:$S,2,0))/ChapterTable!$R$23)))</f>
        <v>3</v>
      </c>
      <c r="E66" s="1">
        <f ca="1">IF(AND($A66=0,$B66=1),
    VLOOKUP(1,ChapterTable!$1:$1048576,MATCH("최종"&amp;SUBSTITUTE(SUBSTITUTE(E$1,"standard",""),"|Float",""),ChapterTable!$1:$1,0),0)*ChapterTable!$P$17,
  IF(AND($A66=0,$B66=0),
    E67,
  IF($B66=0,
    VLOOKUP($A66,ChapterTable!$1:$1048576,MATCH("최종"&amp;SUBSTITUTE(SUBSTITUTE(E$1,"standard",""),"|Float",""),ChapterTable!$1:$1,0),0),
  IF($B66=1,
    IF($L66=FALSE,
      VLOOKUP($A66,ChapterTable!$1:$1048576,MATCH("최종"&amp;SUBSTITUTE(SUBSTITUTE(E$1,"standard",""),"|Float",""),ChapterTable!$1:$1,0),0),
      VLOOKUP($A66-ChapterTable!$P$11,ChapterTable!$1:$1048576,MATCH("최종"&amp;SUBSTITUTE(SUBSTITUTE(E$1,"standard",""),"|Float",""),ChapterTable!$1:$1,0),0)*ChapterTable!$P$14
    ),
  OFFSET(E66,-$B66+IF($L66,1,0),0)*IF($B66&gt;OFFSET($B66,1,0),ChapterTable!$R$17,1)*
    (VLOOKUP(SUBSTITUTE(SUBSTITUTE(E$1,"standard",""),"|Float","")&amp;IF(OR($L66=TRUE,$A66=0,MOD($A66,ChapterTable!$R$20)&lt;&gt;0),"","보스")&amp;"인게임누적곱배수",ChapterTable!$R:$S,2,0)^C66
    +VLOOKUP(SUBSTITUTE(SUBSTITUTE(E$1,"standard",""),"|Float","")&amp;IF(OR($L66=TRUE,$A66=0,MOD($A66,ChapterTable!$R$20)&lt;&gt;0),"","보스")&amp;"인게임누적합배수",ChapterTable!$R:$S,2,0)*C66)
  )
  )
  )
)</f>
        <v>192</v>
      </c>
      <c r="F66" s="1">
        <f ca="1">IF(AND($A66=0,$B66=1),
    VLOOKUP(1,ChapterTable!$1:$1048576,MATCH("최종"&amp;SUBSTITUTE(SUBSTITUTE(F$1,"standard",""),"|Float",""),ChapterTable!$1:$1,0),0)*ChapterTable!$P$17,
  IF(AND($A66=0,$B66=0),
    F67,
  IF($B66=0,
    VLOOKUP($A66,ChapterTable!$1:$1048576,MATCH("최종"&amp;SUBSTITUTE(SUBSTITUTE(F$1,"standard",""),"|Float",""),ChapterTable!$1:$1,0),0),
  IF($B66=1,
    IF($L66=FALSE,
      VLOOKUP($A66,ChapterTable!$1:$1048576,MATCH("최종"&amp;SUBSTITUTE(SUBSTITUTE(F$1,"standard",""),"|Float",""),ChapterTable!$1:$1,0),0),
      VLOOKUP($A66-ChapterTable!$P$11,ChapterTable!$1:$1048576,MATCH("최종"&amp;SUBSTITUTE(SUBSTITUTE(F$1,"standard",""),"|Float",""),ChapterTable!$1:$1,0),0)*ChapterTable!$P$14
    ),
  OFFSET(F66,-$B66+IF($L66,1,0),0)*
    (VLOOKUP(SUBSTITUTE(SUBSTITUTE(F$1,"standard",""),"|Float","")&amp;IF(OR($L66=TRUE,$A66=0,MOD($A66,ChapterTable!$R$20)&lt;&gt;0),"","보스")&amp;"인게임누적곱배수",ChapterTable!$R:$S,2,0)^D66
    +VLOOKUP(SUBSTITUTE(SUBSTITUTE(F$1,"standard",""),"|Float","")&amp;IF(OR($L66=TRUE,$A66=0,MOD($A66,ChapterTable!$R$20)&lt;&gt;0),"","보스")&amp;"인게임누적합배수",ChapterTable!$R:$S,2,0)*D66)
  )
  )
  )
)</f>
        <v>61.250000000000007</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293</v>
      </c>
      <c r="V66" t="str">
        <f>IF(ISBLANK(U66),"",IF(ISERROR(VLOOKUP(U66,MapTable!$A:$A,1,0)),"맵없음",""))</f>
        <v/>
      </c>
      <c r="W66" t="s">
        <v>329</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1001</v>
      </c>
      <c r="AC66" t="str">
        <f>IF(ISBLANK(AB66),"",IF(ISERROR(VLOOKUP(AB66,[3]DropTable!$A:$A,1,0)),"드랍없음",""))</f>
        <v/>
      </c>
      <c r="AE66" t="str">
        <f>IF(ISBLANK(AD66),"",IF(ISERROR(VLOOKUP(AD66,[3]DropTable!$A:$A,1,0)),"드랍없음",""))</f>
        <v/>
      </c>
      <c r="AH66">
        <v>1.5</v>
      </c>
      <c r="AI66">
        <f t="shared" si="7"/>
        <v>0.25</v>
      </c>
      <c r="AJ66">
        <f t="shared" si="5"/>
        <v>0.32</v>
      </c>
      <c r="AK66">
        <f t="shared" si="6"/>
        <v>1</v>
      </c>
      <c r="AL66">
        <v>0</v>
      </c>
    </row>
    <row r="67" spans="1:38" x14ac:dyDescent="0.3">
      <c r="A67">
        <v>1</v>
      </c>
      <c r="B67">
        <v>34</v>
      </c>
      <c r="C67">
        <f>IF(OR($L67=TRUE,$A67=0,MOD($A67,ChapterTable!$R$20)&lt;&gt;0),
MAX(0,INT(($B67+ChapterTable!$P$26+VLOOKUP(SUBSTITUTE(C$1,"성장단계","")&amp;"단계오프셋",ChapterTable!$R:$S,2,0))/ChapterTable!$P$23)),
MAX(0,INT(($B67+ChapterTable!$R$26+VLOOKUP(SUBSTITUTE(C$1,"성장단계","")&amp;"보스단계오프셋",ChapterTable!$R:$S,2,0))/ChapterTable!$R$23)))</f>
        <v>3</v>
      </c>
      <c r="D67">
        <f>IF(OR($L67=TRUE,$A67=0,MOD($A67,ChapterTable!$R$20)&lt;&gt;0),
MAX(0,INT(($B67+ChapterTable!$P$26+VLOOKUP(SUBSTITUTE(D$1,"성장단계","")&amp;"단계오프셋",ChapterTable!$R:$S,2,0))/ChapterTable!$P$23)),
MAX(0,INT(($B67+ChapterTable!$R$26+VLOOKUP(SUBSTITUTE(D$1,"성장단계","")&amp;"보스단계오프셋",ChapterTable!$R:$S,2,0))/ChapterTable!$R$23)))</f>
        <v>3</v>
      </c>
      <c r="E67" s="1">
        <f ca="1">IF(AND($A67=0,$B67=1),
    VLOOKUP(1,ChapterTable!$1:$1048576,MATCH("최종"&amp;SUBSTITUTE(SUBSTITUTE(E$1,"standard",""),"|Float",""),ChapterTable!$1:$1,0),0)*ChapterTable!$P$17,
  IF(AND($A67=0,$B67=0),
    E68,
  IF($B67=0,
    VLOOKUP($A67,ChapterTable!$1:$1048576,MATCH("최종"&amp;SUBSTITUTE(SUBSTITUTE(E$1,"standard",""),"|Float",""),ChapterTable!$1:$1,0),0),
  IF($B67=1,
    IF($L67=FALSE,
      VLOOKUP($A67,ChapterTable!$1:$1048576,MATCH("최종"&amp;SUBSTITUTE(SUBSTITUTE(E$1,"standard",""),"|Float",""),ChapterTable!$1:$1,0),0),
      VLOOKUP($A67-ChapterTable!$P$11,ChapterTable!$1:$1048576,MATCH("최종"&amp;SUBSTITUTE(SUBSTITUTE(E$1,"standard",""),"|Float",""),ChapterTable!$1:$1,0),0)*ChapterTable!$P$14
    ),
  OFFSET(E67,-$B67+IF($L67,1,0),0)*IF($B67&gt;OFFSET($B67,1,0),ChapterTable!$R$17,1)*
    (VLOOKUP(SUBSTITUTE(SUBSTITUTE(E$1,"standard",""),"|Float","")&amp;IF(OR($L67=TRUE,$A67=0,MOD($A67,ChapterTable!$R$20)&lt;&gt;0),"","보스")&amp;"인게임누적곱배수",ChapterTable!$R:$S,2,0)^C67
    +VLOOKUP(SUBSTITUTE(SUBSTITUTE(E$1,"standard",""),"|Float","")&amp;IF(OR($L67=TRUE,$A67=0,MOD($A67,ChapterTable!$R$20)&lt;&gt;0),"","보스")&amp;"인게임누적합배수",ChapterTable!$R:$S,2,0)*C67)
  )
  )
  )
)</f>
        <v>192</v>
      </c>
      <c r="F67" s="1">
        <f ca="1">IF(AND($A67=0,$B67=1),
    VLOOKUP(1,ChapterTable!$1:$1048576,MATCH("최종"&amp;SUBSTITUTE(SUBSTITUTE(F$1,"standard",""),"|Float",""),ChapterTable!$1:$1,0),0)*ChapterTable!$P$17,
  IF(AND($A67=0,$B67=0),
    F68,
  IF($B67=0,
    VLOOKUP($A67,ChapterTable!$1:$1048576,MATCH("최종"&amp;SUBSTITUTE(SUBSTITUTE(F$1,"standard",""),"|Float",""),ChapterTable!$1:$1,0),0),
  IF($B67=1,
    IF($L67=FALSE,
      VLOOKUP($A67,ChapterTable!$1:$1048576,MATCH("최종"&amp;SUBSTITUTE(SUBSTITUTE(F$1,"standard",""),"|Float",""),ChapterTable!$1:$1,0),0),
      VLOOKUP($A67-ChapterTable!$P$11,ChapterTable!$1:$1048576,MATCH("최종"&amp;SUBSTITUTE(SUBSTITUTE(F$1,"standard",""),"|Float",""),ChapterTable!$1:$1,0),0)*ChapterTable!$P$14
    ),
  OFFSET(F67,-$B67+IF($L67,1,0),0)*
    (VLOOKUP(SUBSTITUTE(SUBSTITUTE(F$1,"standard",""),"|Float","")&amp;IF(OR($L67=TRUE,$A67=0,MOD($A67,ChapterTable!$R$20)&lt;&gt;0),"","보스")&amp;"인게임누적곱배수",ChapterTable!$R:$S,2,0)^D67
    +VLOOKUP(SUBSTITUTE(SUBSTITUTE(F$1,"standard",""),"|Float","")&amp;IF(OR($L67=TRUE,$A67=0,MOD($A67,ChapterTable!$R$20)&lt;&gt;0),"","보스")&amp;"인게임누적합배수",ChapterTable!$R:$S,2,0)*D67)
  )
  )
  )
)</f>
        <v>61.250000000000007</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8">IF(B67=0,0,
  IF(AND(L67=FALSE,A67&lt;&gt;0,MOD(A67,7)=0),21,
  IF(MOD(B67,10)=0,INT(B67/10)-1+21,
  IF(MOD(B67,10)=5,11,
  IF(MOD(B67,10)=9,INT(B67/10)+91,
  INT(B67/10+1))))))</f>
        <v>4</v>
      </c>
      <c r="Q67">
        <f t="shared" ref="Q67:Q130" si="9">IF(ISBLANK(P67),O67,P67)</f>
        <v>4</v>
      </c>
      <c r="R67" t="b">
        <f t="shared" ref="R67:R130" ca="1" si="10">IF(OR(B67=0,OFFSET(B67,1,0)=0),FALSE,
IF(AND(L67,B67&lt;OFFSET(B67,1,0)),TRUE,
IF(AND(OFFSET(O67,1,0)&gt;=21,OFFSET(O67,1,0)&lt;=25),TRUE,FALSE)))</f>
        <v>0</v>
      </c>
      <c r="T67" t="b">
        <f t="shared" ref="T67:T130" ca="1" si="11">IF(ISBLANK(S67),R67,S67)</f>
        <v>0</v>
      </c>
      <c r="U67" t="s">
        <v>294</v>
      </c>
      <c r="V67" t="str">
        <f>IF(ISBLANK(U67),"",IF(ISERROR(VLOOKUP(U67,MapTable!$A:$A,1,0)),"맵없음",""))</f>
        <v/>
      </c>
      <c r="W67" t="s">
        <v>331</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1001</v>
      </c>
      <c r="AC67" t="str">
        <f>IF(ISBLANK(AB67),"",IF(ISERROR(VLOOKUP(AB67,[3]DropTable!$A:$A,1,0)),"드랍없음",""))</f>
        <v/>
      </c>
      <c r="AE67" t="str">
        <f>IF(ISBLANK(AD67),"",IF(ISERROR(VLOOKUP(AD67,[3]DropTable!$A:$A,1,0)),"드랍없음",""))</f>
        <v/>
      </c>
      <c r="AH67">
        <v>1.5</v>
      </c>
      <c r="AI67">
        <f t="shared" si="7"/>
        <v>0.25</v>
      </c>
      <c r="AJ67">
        <f t="shared" ref="AJ67:AJ130" si="12">IF(B67=0,0,
IF(MOD(B67,10)=0,1,
IF(INT((B67-1)/10)+1=1,1,
IF(INT((B67-1)/10)+1=2,0.546666666,
IF(INT((B67-1)/10)+1=3,0.395555555,
IF(INT((B67-1)/10)+1=4,0.32,
IF(INT((B67-1)/10)+1=5,0.27466666,
"이상")))))))</f>
        <v>0.32</v>
      </c>
      <c r="AK67">
        <f t="shared" ref="AK67:AK130" si="13">IF(B67=0,0,
IF(B67=20,2,
IF(B67=30,3,
IF(B67=40,4,
1))))</f>
        <v>1</v>
      </c>
      <c r="AL67">
        <v>0</v>
      </c>
    </row>
    <row r="68" spans="1:38" x14ac:dyDescent="0.3">
      <c r="A68">
        <v>1</v>
      </c>
      <c r="B68">
        <v>35</v>
      </c>
      <c r="C68">
        <f>IF(OR($L68=TRUE,$A68=0,MOD($A68,ChapterTable!$R$20)&lt;&gt;0),
MAX(0,INT(($B68+ChapterTable!$P$26+VLOOKUP(SUBSTITUTE(C$1,"성장단계","")&amp;"단계오프셋",ChapterTable!$R:$S,2,0))/ChapterTable!$P$23)),
MAX(0,INT(($B68+ChapterTable!$R$26+VLOOKUP(SUBSTITUTE(C$1,"성장단계","")&amp;"보스단계오프셋",ChapterTable!$R:$S,2,0))/ChapterTable!$R$23)))</f>
        <v>3</v>
      </c>
      <c r="D68">
        <f>IF(OR($L68=TRUE,$A68=0,MOD($A68,ChapterTable!$R$20)&lt;&gt;0),
MAX(0,INT(($B68+ChapterTable!$P$26+VLOOKUP(SUBSTITUTE(D$1,"성장단계","")&amp;"단계오프셋",ChapterTable!$R:$S,2,0))/ChapterTable!$P$23)),
MAX(0,INT(($B68+ChapterTable!$R$26+VLOOKUP(SUBSTITUTE(D$1,"성장단계","")&amp;"보스단계오프셋",ChapterTable!$R:$S,2,0))/ChapterTable!$R$23)))</f>
        <v>3</v>
      </c>
      <c r="E68" s="1">
        <f ca="1">IF(AND($A68=0,$B68=1),
    VLOOKUP(1,ChapterTable!$1:$1048576,MATCH("최종"&amp;SUBSTITUTE(SUBSTITUTE(E$1,"standard",""),"|Float",""),ChapterTable!$1:$1,0),0)*ChapterTable!$P$17,
  IF(AND($A68=0,$B68=0),
    E69,
  IF($B68=0,
    VLOOKUP($A68,ChapterTable!$1:$1048576,MATCH("최종"&amp;SUBSTITUTE(SUBSTITUTE(E$1,"standard",""),"|Float",""),ChapterTable!$1:$1,0),0),
  IF($B68=1,
    IF($L68=FALSE,
      VLOOKUP($A68,ChapterTable!$1:$1048576,MATCH("최종"&amp;SUBSTITUTE(SUBSTITUTE(E$1,"standard",""),"|Float",""),ChapterTable!$1:$1,0),0),
      VLOOKUP($A68-ChapterTable!$P$11,ChapterTable!$1:$1048576,MATCH("최종"&amp;SUBSTITUTE(SUBSTITUTE(E$1,"standard",""),"|Float",""),ChapterTable!$1:$1,0),0)*ChapterTable!$P$14
    ),
  OFFSET(E68,-$B68+IF($L68,1,0),0)*IF($B68&gt;OFFSET($B68,1,0),ChapterTable!$R$17,1)*
    (VLOOKUP(SUBSTITUTE(SUBSTITUTE(E$1,"standard",""),"|Float","")&amp;IF(OR($L68=TRUE,$A68=0,MOD($A68,ChapterTable!$R$20)&lt;&gt;0),"","보스")&amp;"인게임누적곱배수",ChapterTable!$R:$S,2,0)^C68
    +VLOOKUP(SUBSTITUTE(SUBSTITUTE(E$1,"standard",""),"|Float","")&amp;IF(OR($L68=TRUE,$A68=0,MOD($A68,ChapterTable!$R$20)&lt;&gt;0),"","보스")&amp;"인게임누적합배수",ChapterTable!$R:$S,2,0)*C68)
  )
  )
  )
)</f>
        <v>192</v>
      </c>
      <c r="F68" s="1">
        <f ca="1">IF(AND($A68=0,$B68=1),
    VLOOKUP(1,ChapterTable!$1:$1048576,MATCH("최종"&amp;SUBSTITUTE(SUBSTITUTE(F$1,"standard",""),"|Float",""),ChapterTable!$1:$1,0),0)*ChapterTable!$P$17,
  IF(AND($A68=0,$B68=0),
    F69,
  IF($B68=0,
    VLOOKUP($A68,ChapterTable!$1:$1048576,MATCH("최종"&amp;SUBSTITUTE(SUBSTITUTE(F$1,"standard",""),"|Float",""),ChapterTable!$1:$1,0),0),
  IF($B68=1,
    IF($L68=FALSE,
      VLOOKUP($A68,ChapterTable!$1:$1048576,MATCH("최종"&amp;SUBSTITUTE(SUBSTITUTE(F$1,"standard",""),"|Float",""),ChapterTable!$1:$1,0),0),
      VLOOKUP($A68-ChapterTable!$P$11,ChapterTable!$1:$1048576,MATCH("최종"&amp;SUBSTITUTE(SUBSTITUTE(F$1,"standard",""),"|Float",""),ChapterTable!$1:$1,0),0)*ChapterTable!$P$14
    ),
  OFFSET(F68,-$B68+IF($L68,1,0),0)*
    (VLOOKUP(SUBSTITUTE(SUBSTITUTE(F$1,"standard",""),"|Float","")&amp;IF(OR($L68=TRUE,$A68=0,MOD($A68,ChapterTable!$R$20)&lt;&gt;0),"","보스")&amp;"인게임누적곱배수",ChapterTable!$R:$S,2,0)^D68
    +VLOOKUP(SUBSTITUTE(SUBSTITUTE(F$1,"standard",""),"|Float","")&amp;IF(OR($L68=TRUE,$A68=0,MOD($A68,ChapterTable!$R$20)&lt;&gt;0),"","보스")&amp;"인게임누적합배수",ChapterTable!$R:$S,2,0)*D68)
  )
  )
  )
)</f>
        <v>61.250000000000007</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8"/>
        <v>11</v>
      </c>
      <c r="Q68">
        <f t="shared" si="9"/>
        <v>11</v>
      </c>
      <c r="R68" t="b">
        <f t="shared" ca="1" si="10"/>
        <v>0</v>
      </c>
      <c r="T68" t="b">
        <f t="shared" ca="1" si="11"/>
        <v>0</v>
      </c>
      <c r="V68" t="str">
        <f>IF(ISBLANK(U68),"",IF(ISERROR(VLOOKUP(U68,MapTable!$A:$A,1,0)),"맵없음",""))</f>
        <v/>
      </c>
      <c r="W68" t="s">
        <v>318</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1001</v>
      </c>
      <c r="AC68" t="str">
        <f>IF(ISBLANK(AB68),"",IF(ISERROR(VLOOKUP(AB68,[3]DropTable!$A:$A,1,0)),"드랍없음",""))</f>
        <v/>
      </c>
      <c r="AE68" t="str">
        <f>IF(ISBLANK(AD68),"",IF(ISERROR(VLOOKUP(AD68,[3]DropTable!$A:$A,1,0)),"드랍없음",""))</f>
        <v/>
      </c>
      <c r="AH68">
        <v>1.5</v>
      </c>
      <c r="AI68">
        <f t="shared" ref="AI68:AI131" si="14">IF(B68=0,0,1/(INT((B68-1)/10)+1))</f>
        <v>0.25</v>
      </c>
      <c r="AJ68">
        <f t="shared" si="12"/>
        <v>0.32</v>
      </c>
      <c r="AK68">
        <f t="shared" si="13"/>
        <v>1</v>
      </c>
      <c r="AL68">
        <v>0</v>
      </c>
    </row>
    <row r="69" spans="1:38" x14ac:dyDescent="0.3">
      <c r="A69">
        <v>1</v>
      </c>
      <c r="B69">
        <v>36</v>
      </c>
      <c r="C69">
        <f>IF(OR($L69=TRUE,$A69=0,MOD($A69,ChapterTable!$R$20)&lt;&gt;0),
MAX(0,INT(($B69+ChapterTable!$P$26+VLOOKUP(SUBSTITUTE(C$1,"성장단계","")&amp;"단계오프셋",ChapterTable!$R:$S,2,0))/ChapterTable!$P$23)),
MAX(0,INT(($B69+ChapterTable!$R$26+VLOOKUP(SUBSTITUTE(C$1,"성장단계","")&amp;"보스단계오프셋",ChapterTable!$R:$S,2,0))/ChapterTable!$R$23)))</f>
        <v>4</v>
      </c>
      <c r="D69">
        <f>IF(OR($L69=TRUE,$A69=0,MOD($A69,ChapterTable!$R$20)&lt;&gt;0),
MAX(0,INT(($B69+ChapterTable!$P$26+VLOOKUP(SUBSTITUTE(D$1,"성장단계","")&amp;"단계오프셋",ChapterTable!$R:$S,2,0))/ChapterTable!$P$23)),
MAX(0,INT(($B69+ChapterTable!$R$26+VLOOKUP(SUBSTITUTE(D$1,"성장단계","")&amp;"보스단계오프셋",ChapterTable!$R:$S,2,0))/ChapterTable!$R$23)))</f>
        <v>3</v>
      </c>
      <c r="E69" s="1">
        <f ca="1">IF(AND($A69=0,$B69=1),
    VLOOKUP(1,ChapterTable!$1:$1048576,MATCH("최종"&amp;SUBSTITUTE(SUBSTITUTE(E$1,"standard",""),"|Float",""),ChapterTable!$1:$1,0),0)*ChapterTable!$P$17,
  IF(AND($A69=0,$B69=0),
    E70,
  IF($B69=0,
    VLOOKUP($A69,ChapterTable!$1:$1048576,MATCH("최종"&amp;SUBSTITUTE(SUBSTITUTE(E$1,"standard",""),"|Float",""),ChapterTable!$1:$1,0),0),
  IF($B69=1,
    IF($L69=FALSE,
      VLOOKUP($A69,ChapterTable!$1:$1048576,MATCH("최종"&amp;SUBSTITUTE(SUBSTITUTE(E$1,"standard",""),"|Float",""),ChapterTable!$1:$1,0),0),
      VLOOKUP($A69-ChapterTable!$P$11,ChapterTable!$1:$1048576,MATCH("최종"&amp;SUBSTITUTE(SUBSTITUTE(E$1,"standard",""),"|Float",""),ChapterTable!$1:$1,0),0)*ChapterTable!$P$14
    ),
  OFFSET(E69,-$B69+IF($L69,1,0),0)*IF($B69&gt;OFFSET($B69,1,0),ChapterTable!$R$17,1)*
    (VLOOKUP(SUBSTITUTE(SUBSTITUTE(E$1,"standard",""),"|Float","")&amp;IF(OR($L69=TRUE,$A69=0,MOD($A69,ChapterTable!$R$20)&lt;&gt;0),"","보스")&amp;"인게임누적곱배수",ChapterTable!$R:$S,2,0)^C69
    +VLOOKUP(SUBSTITUTE(SUBSTITUTE(E$1,"standard",""),"|Float","")&amp;IF(OR($L69=TRUE,$A69=0,MOD($A69,ChapterTable!$R$20)&lt;&gt;0),"","보스")&amp;"인게임누적합배수",ChapterTable!$R:$S,2,0)*C69)
  )
  )
  )
)</f>
        <v>216</v>
      </c>
      <c r="F69" s="1">
        <f ca="1">IF(AND($A69=0,$B69=1),
    VLOOKUP(1,ChapterTable!$1:$1048576,MATCH("최종"&amp;SUBSTITUTE(SUBSTITUTE(F$1,"standard",""),"|Float",""),ChapterTable!$1:$1,0),0)*ChapterTable!$P$17,
  IF(AND($A69=0,$B69=0),
    F70,
  IF($B69=0,
    VLOOKUP($A69,ChapterTable!$1:$1048576,MATCH("최종"&amp;SUBSTITUTE(SUBSTITUTE(F$1,"standard",""),"|Float",""),ChapterTable!$1:$1,0),0),
  IF($B69=1,
    IF($L69=FALSE,
      VLOOKUP($A69,ChapterTable!$1:$1048576,MATCH("최종"&amp;SUBSTITUTE(SUBSTITUTE(F$1,"standard",""),"|Float",""),ChapterTable!$1:$1,0),0),
      VLOOKUP($A69-ChapterTable!$P$11,ChapterTable!$1:$1048576,MATCH("최종"&amp;SUBSTITUTE(SUBSTITUTE(F$1,"standard",""),"|Float",""),ChapterTable!$1:$1,0),0)*ChapterTable!$P$14
    ),
  OFFSET(F69,-$B69+IF($L69,1,0),0)*
    (VLOOKUP(SUBSTITUTE(SUBSTITUTE(F$1,"standard",""),"|Float","")&amp;IF(OR($L69=TRUE,$A69=0,MOD($A69,ChapterTable!$R$20)&lt;&gt;0),"","보스")&amp;"인게임누적곱배수",ChapterTable!$R:$S,2,0)^D69
    +VLOOKUP(SUBSTITUTE(SUBSTITUTE(F$1,"standard",""),"|Float","")&amp;IF(OR($L69=TRUE,$A69=0,MOD($A69,ChapterTable!$R$20)&lt;&gt;0),"","보스")&amp;"인게임누적합배수",ChapterTable!$R:$S,2,0)*D69)
  )
  )
  )
)</f>
        <v>61.250000000000007</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8"/>
        <v>4</v>
      </c>
      <c r="Q69">
        <f t="shared" si="9"/>
        <v>4</v>
      </c>
      <c r="R69" t="b">
        <f t="shared" ca="1" si="10"/>
        <v>0</v>
      </c>
      <c r="T69" t="b">
        <f t="shared" ca="1" si="11"/>
        <v>0</v>
      </c>
      <c r="U69" t="s">
        <v>295</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1001</v>
      </c>
      <c r="AC69" t="str">
        <f>IF(ISBLANK(AB69),"",IF(ISERROR(VLOOKUP(AB69,[3]DropTable!$A:$A,1,0)),"드랍없음",""))</f>
        <v/>
      </c>
      <c r="AE69" t="str">
        <f>IF(ISBLANK(AD69),"",IF(ISERROR(VLOOKUP(AD69,[3]DropTable!$A:$A,1,0)),"드랍없음",""))</f>
        <v/>
      </c>
      <c r="AH69">
        <v>1.5</v>
      </c>
      <c r="AI69">
        <f t="shared" si="14"/>
        <v>0.25</v>
      </c>
      <c r="AJ69">
        <f t="shared" si="12"/>
        <v>0.32</v>
      </c>
      <c r="AK69">
        <f t="shared" si="13"/>
        <v>1</v>
      </c>
      <c r="AL69">
        <v>0</v>
      </c>
    </row>
    <row r="70" spans="1:38" x14ac:dyDescent="0.3">
      <c r="A70">
        <v>1</v>
      </c>
      <c r="B70">
        <v>37</v>
      </c>
      <c r="C70">
        <f>IF(OR($L70=TRUE,$A70=0,MOD($A70,ChapterTable!$R$20)&lt;&gt;0),
MAX(0,INT(($B70+ChapterTable!$P$26+VLOOKUP(SUBSTITUTE(C$1,"성장단계","")&amp;"단계오프셋",ChapterTable!$R:$S,2,0))/ChapterTable!$P$23)),
MAX(0,INT(($B70+ChapterTable!$R$26+VLOOKUP(SUBSTITUTE(C$1,"성장단계","")&amp;"보스단계오프셋",ChapterTable!$R:$S,2,0))/ChapterTable!$R$23)))</f>
        <v>4</v>
      </c>
      <c r="D70">
        <f>IF(OR($L70=TRUE,$A70=0,MOD($A70,ChapterTable!$R$20)&lt;&gt;0),
MAX(0,INT(($B70+ChapterTable!$P$26+VLOOKUP(SUBSTITUTE(D$1,"성장단계","")&amp;"단계오프셋",ChapterTable!$R:$S,2,0))/ChapterTable!$P$23)),
MAX(0,INT(($B70+ChapterTable!$R$26+VLOOKUP(SUBSTITUTE(D$1,"성장단계","")&amp;"보스단계오프셋",ChapterTable!$R:$S,2,0))/ChapterTable!$R$23)))</f>
        <v>3</v>
      </c>
      <c r="E70" s="1">
        <f ca="1">IF(AND($A70=0,$B70=1),
    VLOOKUP(1,ChapterTable!$1:$1048576,MATCH("최종"&amp;SUBSTITUTE(SUBSTITUTE(E$1,"standard",""),"|Float",""),ChapterTable!$1:$1,0),0)*ChapterTable!$P$17,
  IF(AND($A70=0,$B70=0),
    E71,
  IF($B70=0,
    VLOOKUP($A70,ChapterTable!$1:$1048576,MATCH("최종"&amp;SUBSTITUTE(SUBSTITUTE(E$1,"standard",""),"|Float",""),ChapterTable!$1:$1,0),0),
  IF($B70=1,
    IF($L70=FALSE,
      VLOOKUP($A70,ChapterTable!$1:$1048576,MATCH("최종"&amp;SUBSTITUTE(SUBSTITUTE(E$1,"standard",""),"|Float",""),ChapterTable!$1:$1,0),0),
      VLOOKUP($A70-ChapterTable!$P$11,ChapterTable!$1:$1048576,MATCH("최종"&amp;SUBSTITUTE(SUBSTITUTE(E$1,"standard",""),"|Float",""),ChapterTable!$1:$1,0),0)*ChapterTable!$P$14
    ),
  OFFSET(E70,-$B70+IF($L70,1,0),0)*IF($B70&gt;OFFSET($B70,1,0),ChapterTable!$R$17,1)*
    (VLOOKUP(SUBSTITUTE(SUBSTITUTE(E$1,"standard",""),"|Float","")&amp;IF(OR($L70=TRUE,$A70=0,MOD($A70,ChapterTable!$R$20)&lt;&gt;0),"","보스")&amp;"인게임누적곱배수",ChapterTable!$R:$S,2,0)^C70
    +VLOOKUP(SUBSTITUTE(SUBSTITUTE(E$1,"standard",""),"|Float","")&amp;IF(OR($L70=TRUE,$A70=0,MOD($A70,ChapterTable!$R$20)&lt;&gt;0),"","보스")&amp;"인게임누적합배수",ChapterTable!$R:$S,2,0)*C70)
  )
  )
  )
)</f>
        <v>216</v>
      </c>
      <c r="F70" s="1">
        <f ca="1">IF(AND($A70=0,$B70=1),
    VLOOKUP(1,ChapterTable!$1:$1048576,MATCH("최종"&amp;SUBSTITUTE(SUBSTITUTE(F$1,"standard",""),"|Float",""),ChapterTable!$1:$1,0),0)*ChapterTable!$P$17,
  IF(AND($A70=0,$B70=0),
    F71,
  IF($B70=0,
    VLOOKUP($A70,ChapterTable!$1:$1048576,MATCH("최종"&amp;SUBSTITUTE(SUBSTITUTE(F$1,"standard",""),"|Float",""),ChapterTable!$1:$1,0),0),
  IF($B70=1,
    IF($L70=FALSE,
      VLOOKUP($A70,ChapterTable!$1:$1048576,MATCH("최종"&amp;SUBSTITUTE(SUBSTITUTE(F$1,"standard",""),"|Float",""),ChapterTable!$1:$1,0),0),
      VLOOKUP($A70-ChapterTable!$P$11,ChapterTable!$1:$1048576,MATCH("최종"&amp;SUBSTITUTE(SUBSTITUTE(F$1,"standard",""),"|Float",""),ChapterTable!$1:$1,0),0)*ChapterTable!$P$14
    ),
  OFFSET(F70,-$B70+IF($L70,1,0),0)*
    (VLOOKUP(SUBSTITUTE(SUBSTITUTE(F$1,"standard",""),"|Float","")&amp;IF(OR($L70=TRUE,$A70=0,MOD($A70,ChapterTable!$R$20)&lt;&gt;0),"","보스")&amp;"인게임누적곱배수",ChapterTable!$R:$S,2,0)^D70
    +VLOOKUP(SUBSTITUTE(SUBSTITUTE(F$1,"standard",""),"|Float","")&amp;IF(OR($L70=TRUE,$A70=0,MOD($A70,ChapterTable!$R$20)&lt;&gt;0),"","보스")&amp;"인게임누적합배수",ChapterTable!$R:$S,2,0)*D70)
  )
  )
  )
)</f>
        <v>61.250000000000007</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8"/>
        <v>4</v>
      </c>
      <c r="Q70">
        <f t="shared" si="9"/>
        <v>4</v>
      </c>
      <c r="R70" t="b">
        <f t="shared" ca="1" si="10"/>
        <v>0</v>
      </c>
      <c r="T70" t="b">
        <f t="shared" ca="1" si="11"/>
        <v>0</v>
      </c>
      <c r="U70" t="s">
        <v>296</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1001</v>
      </c>
      <c r="AC70" t="str">
        <f>IF(ISBLANK(AB70),"",IF(ISERROR(VLOOKUP(AB70,[3]DropTable!$A:$A,1,0)),"드랍없음",""))</f>
        <v/>
      </c>
      <c r="AE70" t="str">
        <f>IF(ISBLANK(AD70),"",IF(ISERROR(VLOOKUP(AD70,[3]DropTable!$A:$A,1,0)),"드랍없음",""))</f>
        <v/>
      </c>
      <c r="AH70">
        <v>1.5</v>
      </c>
      <c r="AI70">
        <f t="shared" si="14"/>
        <v>0.25</v>
      </c>
      <c r="AJ70">
        <f t="shared" si="12"/>
        <v>0.32</v>
      </c>
      <c r="AK70">
        <f t="shared" si="13"/>
        <v>1</v>
      </c>
      <c r="AL70">
        <v>0</v>
      </c>
    </row>
    <row r="71" spans="1:38" x14ac:dyDescent="0.3">
      <c r="A71">
        <v>1</v>
      </c>
      <c r="B71">
        <v>38</v>
      </c>
      <c r="C71">
        <f>IF(OR($L71=TRUE,$A71=0,MOD($A71,ChapterTable!$R$20)&lt;&gt;0),
MAX(0,INT(($B71+ChapterTable!$P$26+VLOOKUP(SUBSTITUTE(C$1,"성장단계","")&amp;"단계오프셋",ChapterTable!$R:$S,2,0))/ChapterTable!$P$23)),
MAX(0,INT(($B71+ChapterTable!$R$26+VLOOKUP(SUBSTITUTE(C$1,"성장단계","")&amp;"보스단계오프셋",ChapterTable!$R:$S,2,0))/ChapterTable!$R$23)))</f>
        <v>4</v>
      </c>
      <c r="D71">
        <f>IF(OR($L71=TRUE,$A71=0,MOD($A71,ChapterTable!$R$20)&lt;&gt;0),
MAX(0,INT(($B71+ChapterTable!$P$26+VLOOKUP(SUBSTITUTE(D$1,"성장단계","")&amp;"단계오프셋",ChapterTable!$R:$S,2,0))/ChapterTable!$P$23)),
MAX(0,INT(($B71+ChapterTable!$R$26+VLOOKUP(SUBSTITUTE(D$1,"성장단계","")&amp;"보스단계오프셋",ChapterTable!$R:$S,2,0))/ChapterTable!$R$23)))</f>
        <v>3</v>
      </c>
      <c r="E71" s="1">
        <f ca="1">IF(AND($A71=0,$B71=1),
    VLOOKUP(1,ChapterTable!$1:$1048576,MATCH("최종"&amp;SUBSTITUTE(SUBSTITUTE(E$1,"standard",""),"|Float",""),ChapterTable!$1:$1,0),0)*ChapterTable!$P$17,
  IF(AND($A71=0,$B71=0),
    E72,
  IF($B71=0,
    VLOOKUP($A71,ChapterTable!$1:$1048576,MATCH("최종"&amp;SUBSTITUTE(SUBSTITUTE(E$1,"standard",""),"|Float",""),ChapterTable!$1:$1,0),0),
  IF($B71=1,
    IF($L71=FALSE,
      VLOOKUP($A71,ChapterTable!$1:$1048576,MATCH("최종"&amp;SUBSTITUTE(SUBSTITUTE(E$1,"standard",""),"|Float",""),ChapterTable!$1:$1,0),0),
      VLOOKUP($A71-ChapterTable!$P$11,ChapterTable!$1:$1048576,MATCH("최종"&amp;SUBSTITUTE(SUBSTITUTE(E$1,"standard",""),"|Float",""),ChapterTable!$1:$1,0),0)*ChapterTable!$P$14
    ),
  OFFSET(E71,-$B71+IF($L71,1,0),0)*IF($B71&gt;OFFSET($B71,1,0),ChapterTable!$R$17,1)*
    (VLOOKUP(SUBSTITUTE(SUBSTITUTE(E$1,"standard",""),"|Float","")&amp;IF(OR($L71=TRUE,$A71=0,MOD($A71,ChapterTable!$R$20)&lt;&gt;0),"","보스")&amp;"인게임누적곱배수",ChapterTable!$R:$S,2,0)^C71
    +VLOOKUP(SUBSTITUTE(SUBSTITUTE(E$1,"standard",""),"|Float","")&amp;IF(OR($L71=TRUE,$A71=0,MOD($A71,ChapterTable!$R$20)&lt;&gt;0),"","보스")&amp;"인게임누적합배수",ChapterTable!$R:$S,2,0)*C71)
  )
  )
  )
)</f>
        <v>216</v>
      </c>
      <c r="F71" s="1">
        <f ca="1">IF(AND($A71=0,$B71=1),
    VLOOKUP(1,ChapterTable!$1:$1048576,MATCH("최종"&amp;SUBSTITUTE(SUBSTITUTE(F$1,"standard",""),"|Float",""),ChapterTable!$1:$1,0),0)*ChapterTable!$P$17,
  IF(AND($A71=0,$B71=0),
    F72,
  IF($B71=0,
    VLOOKUP($A71,ChapterTable!$1:$1048576,MATCH("최종"&amp;SUBSTITUTE(SUBSTITUTE(F$1,"standard",""),"|Float",""),ChapterTable!$1:$1,0),0),
  IF($B71=1,
    IF($L71=FALSE,
      VLOOKUP($A71,ChapterTable!$1:$1048576,MATCH("최종"&amp;SUBSTITUTE(SUBSTITUTE(F$1,"standard",""),"|Float",""),ChapterTable!$1:$1,0),0),
      VLOOKUP($A71-ChapterTable!$P$11,ChapterTable!$1:$1048576,MATCH("최종"&amp;SUBSTITUTE(SUBSTITUTE(F$1,"standard",""),"|Float",""),ChapterTable!$1:$1,0),0)*ChapterTable!$P$14
    ),
  OFFSET(F71,-$B71+IF($L71,1,0),0)*
    (VLOOKUP(SUBSTITUTE(SUBSTITUTE(F$1,"standard",""),"|Float","")&amp;IF(OR($L71=TRUE,$A71=0,MOD($A71,ChapterTable!$R$20)&lt;&gt;0),"","보스")&amp;"인게임누적곱배수",ChapterTable!$R:$S,2,0)^D71
    +VLOOKUP(SUBSTITUTE(SUBSTITUTE(F$1,"standard",""),"|Float","")&amp;IF(OR($L71=TRUE,$A71=0,MOD($A71,ChapterTable!$R$20)&lt;&gt;0),"","보스")&amp;"인게임누적합배수",ChapterTable!$R:$S,2,0)*D71)
  )
  )
  )
)</f>
        <v>61.250000000000007</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8"/>
        <v>4</v>
      </c>
      <c r="Q71">
        <f t="shared" si="9"/>
        <v>4</v>
      </c>
      <c r="R71" t="b">
        <f t="shared" ca="1" si="10"/>
        <v>0</v>
      </c>
      <c r="T71" t="b">
        <f t="shared" ca="1" si="11"/>
        <v>0</v>
      </c>
      <c r="U71" t="s">
        <v>297</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1001</v>
      </c>
      <c r="AC71" t="str">
        <f>IF(ISBLANK(AB71),"",IF(ISERROR(VLOOKUP(AB71,[3]DropTable!$A:$A,1,0)),"드랍없음",""))</f>
        <v/>
      </c>
      <c r="AE71" t="str">
        <f>IF(ISBLANK(AD71),"",IF(ISERROR(VLOOKUP(AD71,[3]DropTable!$A:$A,1,0)),"드랍없음",""))</f>
        <v/>
      </c>
      <c r="AH71">
        <v>1.5</v>
      </c>
      <c r="AI71">
        <f t="shared" si="14"/>
        <v>0.25</v>
      </c>
      <c r="AJ71">
        <f t="shared" si="12"/>
        <v>0.32</v>
      </c>
      <c r="AK71">
        <f t="shared" si="13"/>
        <v>1</v>
      </c>
      <c r="AL71">
        <v>0</v>
      </c>
    </row>
    <row r="72" spans="1:38" x14ac:dyDescent="0.3">
      <c r="A72">
        <v>1</v>
      </c>
      <c r="B72">
        <v>39</v>
      </c>
      <c r="C72">
        <f>IF(OR($L72=TRUE,$A72=0,MOD($A72,ChapterTable!$R$20)&lt;&gt;0),
MAX(0,INT(($B72+ChapterTable!$P$26+VLOOKUP(SUBSTITUTE(C$1,"성장단계","")&amp;"단계오프셋",ChapterTable!$R:$S,2,0))/ChapterTable!$P$23)),
MAX(0,INT(($B72+ChapterTable!$R$26+VLOOKUP(SUBSTITUTE(C$1,"성장단계","")&amp;"보스단계오프셋",ChapterTable!$R:$S,2,0))/ChapterTable!$R$23)))</f>
        <v>4</v>
      </c>
      <c r="D72">
        <f>IF(OR($L72=TRUE,$A72=0,MOD($A72,ChapterTable!$R$20)&lt;&gt;0),
MAX(0,INT(($B72+ChapterTable!$P$26+VLOOKUP(SUBSTITUTE(D$1,"성장단계","")&amp;"단계오프셋",ChapterTable!$R:$S,2,0))/ChapterTable!$P$23)),
MAX(0,INT(($B72+ChapterTable!$R$26+VLOOKUP(SUBSTITUTE(D$1,"성장단계","")&amp;"보스단계오프셋",ChapterTable!$R:$S,2,0))/ChapterTable!$R$23)))</f>
        <v>3</v>
      </c>
      <c r="E72" s="1">
        <f ca="1">IF(AND($A72=0,$B72=1),
    VLOOKUP(1,ChapterTable!$1:$1048576,MATCH("최종"&amp;SUBSTITUTE(SUBSTITUTE(E$1,"standard",""),"|Float",""),ChapterTable!$1:$1,0),0)*ChapterTable!$P$17,
  IF(AND($A72=0,$B72=0),
    E73,
  IF($B72=0,
    VLOOKUP($A72,ChapterTable!$1:$1048576,MATCH("최종"&amp;SUBSTITUTE(SUBSTITUTE(E$1,"standard",""),"|Float",""),ChapterTable!$1:$1,0),0),
  IF($B72=1,
    IF($L72=FALSE,
      VLOOKUP($A72,ChapterTable!$1:$1048576,MATCH("최종"&amp;SUBSTITUTE(SUBSTITUTE(E$1,"standard",""),"|Float",""),ChapterTable!$1:$1,0),0),
      VLOOKUP($A72-ChapterTable!$P$11,ChapterTable!$1:$1048576,MATCH("최종"&amp;SUBSTITUTE(SUBSTITUTE(E$1,"standard",""),"|Float",""),ChapterTable!$1:$1,0),0)*ChapterTable!$P$14
    ),
  OFFSET(E72,-$B72+IF($L72,1,0),0)*IF($B72&gt;OFFSET($B72,1,0),ChapterTable!$R$17,1)*
    (VLOOKUP(SUBSTITUTE(SUBSTITUTE(E$1,"standard",""),"|Float","")&amp;IF(OR($L72=TRUE,$A72=0,MOD($A72,ChapterTable!$R$20)&lt;&gt;0),"","보스")&amp;"인게임누적곱배수",ChapterTable!$R:$S,2,0)^C72
    +VLOOKUP(SUBSTITUTE(SUBSTITUTE(E$1,"standard",""),"|Float","")&amp;IF(OR($L72=TRUE,$A72=0,MOD($A72,ChapterTable!$R$20)&lt;&gt;0),"","보스")&amp;"인게임누적합배수",ChapterTable!$R:$S,2,0)*C72)
  )
  )
  )
)</f>
        <v>216</v>
      </c>
      <c r="F72" s="1">
        <f ca="1">IF(AND($A72=0,$B72=1),
    VLOOKUP(1,ChapterTable!$1:$1048576,MATCH("최종"&amp;SUBSTITUTE(SUBSTITUTE(F$1,"standard",""),"|Float",""),ChapterTable!$1:$1,0),0)*ChapterTable!$P$17,
  IF(AND($A72=0,$B72=0),
    F73,
  IF($B72=0,
    VLOOKUP($A72,ChapterTable!$1:$1048576,MATCH("최종"&amp;SUBSTITUTE(SUBSTITUTE(F$1,"standard",""),"|Float",""),ChapterTable!$1:$1,0),0),
  IF($B72=1,
    IF($L72=FALSE,
      VLOOKUP($A72,ChapterTable!$1:$1048576,MATCH("최종"&amp;SUBSTITUTE(SUBSTITUTE(F$1,"standard",""),"|Float",""),ChapterTable!$1:$1,0),0),
      VLOOKUP($A72-ChapterTable!$P$11,ChapterTable!$1:$1048576,MATCH("최종"&amp;SUBSTITUTE(SUBSTITUTE(F$1,"standard",""),"|Float",""),ChapterTable!$1:$1,0),0)*ChapterTable!$P$14
    ),
  OFFSET(F72,-$B72+IF($L72,1,0),0)*
    (VLOOKUP(SUBSTITUTE(SUBSTITUTE(F$1,"standard",""),"|Float","")&amp;IF(OR($L72=TRUE,$A72=0,MOD($A72,ChapterTable!$R$20)&lt;&gt;0),"","보스")&amp;"인게임누적곱배수",ChapterTable!$R:$S,2,0)^D72
    +VLOOKUP(SUBSTITUTE(SUBSTITUTE(F$1,"standard",""),"|Float","")&amp;IF(OR($L72=TRUE,$A72=0,MOD($A72,ChapterTable!$R$20)&lt;&gt;0),"","보스")&amp;"인게임누적합배수",ChapterTable!$R:$S,2,0)*D72)
  )
  )
  )
)</f>
        <v>61.250000000000007</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8"/>
        <v>94</v>
      </c>
      <c r="Q72">
        <f t="shared" si="9"/>
        <v>94</v>
      </c>
      <c r="R72" t="b">
        <f t="shared" ca="1" si="10"/>
        <v>1</v>
      </c>
      <c r="S72" t="b">
        <v>0</v>
      </c>
      <c r="T72" t="b">
        <f t="shared" si="11"/>
        <v>0</v>
      </c>
      <c r="U72" t="s">
        <v>298</v>
      </c>
      <c r="V72" t="str">
        <f>IF(ISBLANK(U72),"",IF(ISERROR(VLOOKUP(U72,MapTable!$A:$A,1,0)),"맵없음",""))</f>
        <v/>
      </c>
      <c r="W72" t="s">
        <v>334</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1001</v>
      </c>
      <c r="AC72" t="str">
        <f>IF(ISBLANK(AB72),"",IF(ISERROR(VLOOKUP(AB72,[3]DropTable!$A:$A,1,0)),"드랍없음",""))</f>
        <v/>
      </c>
      <c r="AE72" t="str">
        <f>IF(ISBLANK(AD72),"",IF(ISERROR(VLOOKUP(AD72,[3]DropTable!$A:$A,1,0)),"드랍없음",""))</f>
        <v/>
      </c>
      <c r="AH72">
        <v>1.5</v>
      </c>
      <c r="AI72">
        <f t="shared" si="14"/>
        <v>0.25</v>
      </c>
      <c r="AJ72">
        <f t="shared" si="12"/>
        <v>0.32</v>
      </c>
      <c r="AK72">
        <f t="shared" si="13"/>
        <v>1</v>
      </c>
      <c r="AL72">
        <v>0</v>
      </c>
    </row>
    <row r="73" spans="1:38" x14ac:dyDescent="0.3">
      <c r="A73">
        <v>1</v>
      </c>
      <c r="B73">
        <v>40</v>
      </c>
      <c r="C73">
        <f>IF(OR($L73=TRUE,$A73=0,MOD($A73,ChapterTable!$R$20)&lt;&gt;0),
MAX(0,INT(($B73+ChapterTable!$P$26+VLOOKUP(SUBSTITUTE(C$1,"성장단계","")&amp;"단계오프셋",ChapterTable!$R:$S,2,0))/ChapterTable!$P$23)),
MAX(0,INT(($B73+ChapterTable!$R$26+VLOOKUP(SUBSTITUTE(C$1,"성장단계","")&amp;"보스단계오프셋",ChapterTable!$R:$S,2,0))/ChapterTable!$R$23)))</f>
        <v>4</v>
      </c>
      <c r="D73">
        <f>IF(OR($L73=TRUE,$A73=0,MOD($A73,ChapterTable!$R$20)&lt;&gt;0),
MAX(0,INT(($B73+ChapterTable!$P$26+VLOOKUP(SUBSTITUTE(D$1,"성장단계","")&amp;"단계오프셋",ChapterTable!$R:$S,2,0))/ChapterTable!$P$23)),
MAX(0,INT(($B73+ChapterTable!$R$26+VLOOKUP(SUBSTITUTE(D$1,"성장단계","")&amp;"보스단계오프셋",ChapterTable!$R:$S,2,0))/ChapterTable!$R$23)))</f>
        <v>3</v>
      </c>
      <c r="E73" s="1">
        <f ca="1">IF(AND($A73=0,$B73=1),
    VLOOKUP(1,ChapterTable!$1:$1048576,MATCH("최종"&amp;SUBSTITUTE(SUBSTITUTE(E$1,"standard",""),"|Float",""),ChapterTable!$1:$1,0),0)*ChapterTable!$P$17,
  IF(AND($A73=0,$B73=0),
    E74,
  IF($B73=0,
    VLOOKUP($A73,ChapterTable!$1:$1048576,MATCH("최종"&amp;SUBSTITUTE(SUBSTITUTE(E$1,"standard",""),"|Float",""),ChapterTable!$1:$1,0),0),
  IF($B73=1,
    IF($L73=FALSE,
      VLOOKUP($A73,ChapterTable!$1:$1048576,MATCH("최종"&amp;SUBSTITUTE(SUBSTITUTE(E$1,"standard",""),"|Float",""),ChapterTable!$1:$1,0),0),
      VLOOKUP($A73-ChapterTable!$P$11,ChapterTable!$1:$1048576,MATCH("최종"&amp;SUBSTITUTE(SUBSTITUTE(E$1,"standard",""),"|Float",""),ChapterTable!$1:$1,0),0)*ChapterTable!$P$14
    ),
  OFFSET(E73,-$B73+IF($L73,1,0),0)*IF($B73&gt;OFFSET($B73,1,0),ChapterTable!$R$17,1)*
    (VLOOKUP(SUBSTITUTE(SUBSTITUTE(E$1,"standard",""),"|Float","")&amp;IF(OR($L73=TRUE,$A73=0,MOD($A73,ChapterTable!$R$20)&lt;&gt;0),"","보스")&amp;"인게임누적곱배수",ChapterTable!$R:$S,2,0)^C73
    +VLOOKUP(SUBSTITUTE(SUBSTITUTE(E$1,"standard",""),"|Float","")&amp;IF(OR($L73=TRUE,$A73=0,MOD($A73,ChapterTable!$R$20)&lt;&gt;0),"","보스")&amp;"인게임누적합배수",ChapterTable!$R:$S,2,0)*C73)
  )
  )
  )
)</f>
        <v>216</v>
      </c>
      <c r="F73" s="1">
        <f ca="1">IF(AND($A73=0,$B73=1),
    VLOOKUP(1,ChapterTable!$1:$1048576,MATCH("최종"&amp;SUBSTITUTE(SUBSTITUTE(F$1,"standard",""),"|Float",""),ChapterTable!$1:$1,0),0)*ChapterTable!$P$17,
  IF(AND($A73=0,$B73=0),
    F74,
  IF($B73=0,
    VLOOKUP($A73,ChapterTable!$1:$1048576,MATCH("최종"&amp;SUBSTITUTE(SUBSTITUTE(F$1,"standard",""),"|Float",""),ChapterTable!$1:$1,0),0),
  IF($B73=1,
    IF($L73=FALSE,
      VLOOKUP($A73,ChapterTable!$1:$1048576,MATCH("최종"&amp;SUBSTITUTE(SUBSTITUTE(F$1,"standard",""),"|Float",""),ChapterTable!$1:$1,0),0),
      VLOOKUP($A73-ChapterTable!$P$11,ChapterTable!$1:$1048576,MATCH("최종"&amp;SUBSTITUTE(SUBSTITUTE(F$1,"standard",""),"|Float",""),ChapterTable!$1:$1,0),0)*ChapterTable!$P$14
    ),
  OFFSET(F73,-$B73+IF($L73,1,0),0)*
    (VLOOKUP(SUBSTITUTE(SUBSTITUTE(F$1,"standard",""),"|Float","")&amp;IF(OR($L73=TRUE,$A73=0,MOD($A73,ChapterTable!$R$20)&lt;&gt;0),"","보스")&amp;"인게임누적곱배수",ChapterTable!$R:$S,2,0)^D73
    +VLOOKUP(SUBSTITUTE(SUBSTITUTE(F$1,"standard",""),"|Float","")&amp;IF(OR($L73=TRUE,$A73=0,MOD($A73,ChapterTable!$R$20)&lt;&gt;0),"","보스")&amp;"인게임누적합배수",ChapterTable!$R:$S,2,0)*D73)
  )
  )
  )
)</f>
        <v>61.250000000000007</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8"/>
        <v>24</v>
      </c>
      <c r="P73">
        <v>22</v>
      </c>
      <c r="Q73">
        <f t="shared" si="9"/>
        <v>22</v>
      </c>
      <c r="R73" t="b">
        <f t="shared" ca="1" si="10"/>
        <v>0</v>
      </c>
      <c r="T73" t="b">
        <f t="shared" ca="1" si="11"/>
        <v>0</v>
      </c>
      <c r="U73" t="s">
        <v>324</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5001</v>
      </c>
      <c r="AE73" t="str">
        <f>IF(ISBLANK(AD73),"",IF(ISERROR(VLOOKUP(AD73,[3]DropTable!$A:$A,1,0)),"드랍없음",""))</f>
        <v/>
      </c>
      <c r="AF73">
        <f ca="1">1.25*IF($B73&gt;OFFSET($B73,1,0),ChapterTable!$R$17,1)*
(VLOOKUP(SUBSTITUTE(SUBSTITUTE(E$1,"standard",""),"|Float","")&amp;IF(OR($L73=TRUE,$A73=0,MOD($A73,ChapterTable!$R$20)&lt;&gt;0),"","보스")&amp;"인게임누적곱배수",ChapterTable!$R:$S,2,0)^C73
+VLOOKUP(SUBSTITUTE(SUBSTITUTE(E$1,"standard",""),"|Float","")&amp;IF(OR($L73=TRUE,$A73=0,MOD($A73,ChapterTable!$R$20)&lt;&gt;0),"","보스")&amp;"인게임누적합배수",ChapterTable!$R:$S,2,0)*C73)</f>
        <v>2.25</v>
      </c>
      <c r="AG73">
        <f ca="1">35/AF73</f>
        <v>15.555555555555555</v>
      </c>
      <c r="AH73">
        <v>1.5</v>
      </c>
      <c r="AI73">
        <f t="shared" si="14"/>
        <v>0.25</v>
      </c>
      <c r="AJ73">
        <f t="shared" si="12"/>
        <v>1</v>
      </c>
      <c r="AK73">
        <f t="shared" si="13"/>
        <v>4</v>
      </c>
      <c r="AL73">
        <v>0</v>
      </c>
    </row>
    <row r="74" spans="1:38" x14ac:dyDescent="0.3">
      <c r="A74">
        <v>1</v>
      </c>
      <c r="B74">
        <v>41</v>
      </c>
      <c r="C74">
        <f>IF(OR($L74=TRUE,$A74=0,MOD($A74,ChapterTable!$R$20)&lt;&gt;0),
MAX(0,INT(($B74+ChapterTable!$P$26+VLOOKUP(SUBSTITUTE(C$1,"성장단계","")&amp;"단계오프셋",ChapterTable!$R:$S,2,0))/ChapterTable!$P$23)),
MAX(0,INT(($B74+ChapterTable!$R$26+VLOOKUP(SUBSTITUTE(C$1,"성장단계","")&amp;"보스단계오프셋",ChapterTable!$R:$S,2,0))/ChapterTable!$R$23)))</f>
        <v>4</v>
      </c>
      <c r="D74">
        <f>IF(OR($L74=TRUE,$A74=0,MOD($A74,ChapterTable!$R$20)&lt;&gt;0),
MAX(0,INT(($B74+ChapterTable!$P$26+VLOOKUP(SUBSTITUTE(D$1,"성장단계","")&amp;"단계오프셋",ChapterTable!$R:$S,2,0))/ChapterTable!$P$23)),
MAX(0,INT(($B74+ChapterTable!$R$26+VLOOKUP(SUBSTITUTE(D$1,"성장단계","")&amp;"보스단계오프셋",ChapterTable!$R:$S,2,0))/ChapterTable!$R$23)))</f>
        <v>4</v>
      </c>
      <c r="E74" s="1">
        <f ca="1">IF(AND($A74=0,$B74=1),
    VLOOKUP(1,ChapterTable!$1:$1048576,MATCH("최종"&amp;SUBSTITUTE(SUBSTITUTE(E$1,"standard",""),"|Float",""),ChapterTable!$1:$1,0),0)*ChapterTable!$P$17,
  IF(AND($A74=0,$B74=0),
    E75,
  IF($B74=0,
    VLOOKUP($A74,ChapterTable!$1:$1048576,MATCH("최종"&amp;SUBSTITUTE(SUBSTITUTE(E$1,"standard",""),"|Float",""),ChapterTable!$1:$1,0),0),
  IF($B74=1,
    IF($L74=FALSE,
      VLOOKUP($A74,ChapterTable!$1:$1048576,MATCH("최종"&amp;SUBSTITUTE(SUBSTITUTE(E$1,"standard",""),"|Float",""),ChapterTable!$1:$1,0),0),
      VLOOKUP($A74-ChapterTable!$P$11,ChapterTable!$1:$1048576,MATCH("최종"&amp;SUBSTITUTE(SUBSTITUTE(E$1,"standard",""),"|Float",""),ChapterTable!$1:$1,0),0)*ChapterTable!$P$14
    ),
  OFFSET(E74,-$B74+IF($L74,1,0),0)*IF($B74&gt;OFFSET($B74,1,0),ChapterTable!$R$17,1)*
    (VLOOKUP(SUBSTITUTE(SUBSTITUTE(E$1,"standard",""),"|Float","")&amp;IF(OR($L74=TRUE,$A74=0,MOD($A74,ChapterTable!$R$20)&lt;&gt;0),"","보스")&amp;"인게임누적곱배수",ChapterTable!$R:$S,2,0)^C74
    +VLOOKUP(SUBSTITUTE(SUBSTITUTE(E$1,"standard",""),"|Float","")&amp;IF(OR($L74=TRUE,$A74=0,MOD($A74,ChapterTable!$R$20)&lt;&gt;0),"","보스")&amp;"인게임누적합배수",ChapterTable!$R:$S,2,0)*C74)
  )
  )
  )
)</f>
        <v>216</v>
      </c>
      <c r="F74" s="1">
        <f ca="1">IF(AND($A74=0,$B74=1),
    VLOOKUP(1,ChapterTable!$1:$1048576,MATCH("최종"&amp;SUBSTITUTE(SUBSTITUTE(F$1,"standard",""),"|Float",""),ChapterTable!$1:$1,0),0)*ChapterTable!$P$17,
  IF(AND($A74=0,$B74=0),
    F75,
  IF($B74=0,
    VLOOKUP($A74,ChapterTable!$1:$1048576,MATCH("최종"&amp;SUBSTITUTE(SUBSTITUTE(F$1,"standard",""),"|Float",""),ChapterTable!$1:$1,0),0),
  IF($B74=1,
    IF($L74=FALSE,
      VLOOKUP($A74,ChapterTable!$1:$1048576,MATCH("최종"&amp;SUBSTITUTE(SUBSTITUTE(F$1,"standard",""),"|Float",""),ChapterTable!$1:$1,0),0),
      VLOOKUP($A74-ChapterTable!$P$11,ChapterTable!$1:$1048576,MATCH("최종"&amp;SUBSTITUTE(SUBSTITUTE(F$1,"standard",""),"|Float",""),ChapterTable!$1:$1,0),0)*ChapterTable!$P$14
    ),
  OFFSET(F74,-$B74+IF($L74,1,0),0)*
    (VLOOKUP(SUBSTITUTE(SUBSTITUTE(F$1,"standard",""),"|Float","")&amp;IF(OR($L74=TRUE,$A74=0,MOD($A74,ChapterTable!$R$20)&lt;&gt;0),"","보스")&amp;"인게임누적곱배수",ChapterTable!$R:$S,2,0)^D74
    +VLOOKUP(SUBSTITUTE(SUBSTITUTE(F$1,"standard",""),"|Float","")&amp;IF(OR($L74=TRUE,$A74=0,MOD($A74,ChapterTable!$R$20)&lt;&gt;0),"","보스")&amp;"인게임누적합배수",ChapterTable!$R:$S,2,0)*D74)
  )
  )
  )
)</f>
        <v>65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8"/>
        <v>5</v>
      </c>
      <c r="Q74">
        <f t="shared" si="9"/>
        <v>5</v>
      </c>
      <c r="R74" t="b">
        <f t="shared" ca="1" si="10"/>
        <v>0</v>
      </c>
      <c r="T74" t="b">
        <f t="shared" ca="1" si="11"/>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1001</v>
      </c>
      <c r="AC74" t="str">
        <f>IF(ISBLANK(AB74),"",IF(ISERROR(VLOOKUP(AB74,[3]DropTable!$A:$A,1,0)),"드랍없음",""))</f>
        <v/>
      </c>
      <c r="AE74" t="str">
        <f>IF(ISBLANK(AD74),"",IF(ISERROR(VLOOKUP(AD74,[3]DropTable!$A:$A,1,0)),"드랍없음",""))</f>
        <v/>
      </c>
      <c r="AH74">
        <v>1.5</v>
      </c>
      <c r="AI74">
        <f t="shared" si="14"/>
        <v>0.2</v>
      </c>
      <c r="AJ74">
        <f t="shared" si="12"/>
        <v>0.27466666000000001</v>
      </c>
      <c r="AK74">
        <f t="shared" si="13"/>
        <v>1</v>
      </c>
      <c r="AL74">
        <v>0</v>
      </c>
    </row>
    <row r="75" spans="1:38" x14ac:dyDescent="0.3">
      <c r="A75">
        <v>1</v>
      </c>
      <c r="B75">
        <v>42</v>
      </c>
      <c r="C75">
        <f>IF(OR($L75=TRUE,$A75=0,MOD($A75,ChapterTable!$R$20)&lt;&gt;0),
MAX(0,INT(($B75+ChapterTable!$P$26+VLOOKUP(SUBSTITUTE(C$1,"성장단계","")&amp;"단계오프셋",ChapterTable!$R:$S,2,0))/ChapterTable!$P$23)),
MAX(0,INT(($B75+ChapterTable!$R$26+VLOOKUP(SUBSTITUTE(C$1,"성장단계","")&amp;"보스단계오프셋",ChapterTable!$R:$S,2,0))/ChapterTable!$R$23)))</f>
        <v>4</v>
      </c>
      <c r="D75">
        <f>IF(OR($L75=TRUE,$A75=0,MOD($A75,ChapterTable!$R$20)&lt;&gt;0),
MAX(0,INT(($B75+ChapterTable!$P$26+VLOOKUP(SUBSTITUTE(D$1,"성장단계","")&amp;"단계오프셋",ChapterTable!$R:$S,2,0))/ChapterTable!$P$23)),
MAX(0,INT(($B75+ChapterTable!$R$26+VLOOKUP(SUBSTITUTE(D$1,"성장단계","")&amp;"보스단계오프셋",ChapterTable!$R:$S,2,0))/ChapterTable!$R$23)))</f>
        <v>4</v>
      </c>
      <c r="E75" s="1">
        <f ca="1">IF(AND($A75=0,$B75=1),
    VLOOKUP(1,ChapterTable!$1:$1048576,MATCH("최종"&amp;SUBSTITUTE(SUBSTITUTE(E$1,"standard",""),"|Float",""),ChapterTable!$1:$1,0),0)*ChapterTable!$P$17,
  IF(AND($A75=0,$B75=0),
    E76,
  IF($B75=0,
    VLOOKUP($A75,ChapterTable!$1:$1048576,MATCH("최종"&amp;SUBSTITUTE(SUBSTITUTE(E$1,"standard",""),"|Float",""),ChapterTable!$1:$1,0),0),
  IF($B75=1,
    IF($L75=FALSE,
      VLOOKUP($A75,ChapterTable!$1:$1048576,MATCH("최종"&amp;SUBSTITUTE(SUBSTITUTE(E$1,"standard",""),"|Float",""),ChapterTable!$1:$1,0),0),
      VLOOKUP($A75-ChapterTable!$P$11,ChapterTable!$1:$1048576,MATCH("최종"&amp;SUBSTITUTE(SUBSTITUTE(E$1,"standard",""),"|Float",""),ChapterTable!$1:$1,0),0)*ChapterTable!$P$14
    ),
  OFFSET(E75,-$B75+IF($L75,1,0),0)*IF($B75&gt;OFFSET($B75,1,0),ChapterTable!$R$17,1)*
    (VLOOKUP(SUBSTITUTE(SUBSTITUTE(E$1,"standard",""),"|Float","")&amp;IF(OR($L75=TRUE,$A75=0,MOD($A75,ChapterTable!$R$20)&lt;&gt;0),"","보스")&amp;"인게임누적곱배수",ChapterTable!$R:$S,2,0)^C75
    +VLOOKUP(SUBSTITUTE(SUBSTITUTE(E$1,"standard",""),"|Float","")&amp;IF(OR($L75=TRUE,$A75=0,MOD($A75,ChapterTable!$R$20)&lt;&gt;0),"","보스")&amp;"인게임누적합배수",ChapterTable!$R:$S,2,0)*C75)
  )
  )
  )
)</f>
        <v>216</v>
      </c>
      <c r="F75" s="1">
        <f ca="1">IF(AND($A75=0,$B75=1),
    VLOOKUP(1,ChapterTable!$1:$1048576,MATCH("최종"&amp;SUBSTITUTE(SUBSTITUTE(F$1,"standard",""),"|Float",""),ChapterTable!$1:$1,0),0)*ChapterTable!$P$17,
  IF(AND($A75=0,$B75=0),
    F76,
  IF($B75=0,
    VLOOKUP($A75,ChapterTable!$1:$1048576,MATCH("최종"&amp;SUBSTITUTE(SUBSTITUTE(F$1,"standard",""),"|Float",""),ChapterTable!$1:$1,0),0),
  IF($B75=1,
    IF($L75=FALSE,
      VLOOKUP($A75,ChapterTable!$1:$1048576,MATCH("최종"&amp;SUBSTITUTE(SUBSTITUTE(F$1,"standard",""),"|Float",""),ChapterTable!$1:$1,0),0),
      VLOOKUP($A75-ChapterTable!$P$11,ChapterTable!$1:$1048576,MATCH("최종"&amp;SUBSTITUTE(SUBSTITUTE(F$1,"standard",""),"|Float",""),ChapterTable!$1:$1,0),0)*ChapterTable!$P$14
    ),
  OFFSET(F75,-$B75+IF($L75,1,0),0)*
    (VLOOKUP(SUBSTITUTE(SUBSTITUTE(F$1,"standard",""),"|Float","")&amp;IF(OR($L75=TRUE,$A75=0,MOD($A75,ChapterTable!$R$20)&lt;&gt;0),"","보스")&amp;"인게임누적곱배수",ChapterTable!$R:$S,2,0)^D75
    +VLOOKUP(SUBSTITUTE(SUBSTITUTE(F$1,"standard",""),"|Float","")&amp;IF(OR($L75=TRUE,$A75=0,MOD($A75,ChapterTable!$R$20)&lt;&gt;0),"","보스")&amp;"인게임누적합배수",ChapterTable!$R:$S,2,0)*D75)
  )
  )
  )
)</f>
        <v>65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8"/>
        <v>5</v>
      </c>
      <c r="Q75">
        <f t="shared" si="9"/>
        <v>5</v>
      </c>
      <c r="R75" t="b">
        <f t="shared" ca="1" si="10"/>
        <v>0</v>
      </c>
      <c r="T75" t="b">
        <f t="shared" ca="1" si="11"/>
        <v>0</v>
      </c>
      <c r="U75" t="str">
        <f t="shared" ref="U75:U82" si="15">"Map_1x"&amp;B75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1001</v>
      </c>
      <c r="AC75" t="str">
        <f>IF(ISBLANK(AB75),"",IF(ISERROR(VLOOKUP(AB75,[3]DropTable!$A:$A,1,0)),"드랍없음",""))</f>
        <v/>
      </c>
      <c r="AE75" t="str">
        <f>IF(ISBLANK(AD75),"",IF(ISERROR(VLOOKUP(AD75,[3]DropTable!$A:$A,1,0)),"드랍없음",""))</f>
        <v/>
      </c>
      <c r="AH75">
        <v>1.5</v>
      </c>
      <c r="AI75">
        <f t="shared" si="14"/>
        <v>0.2</v>
      </c>
      <c r="AJ75">
        <f t="shared" si="12"/>
        <v>0.27466666000000001</v>
      </c>
      <c r="AK75">
        <f t="shared" si="13"/>
        <v>1</v>
      </c>
      <c r="AL75">
        <v>0</v>
      </c>
    </row>
    <row r="76" spans="1:38" x14ac:dyDescent="0.3">
      <c r="A76">
        <v>1</v>
      </c>
      <c r="B76">
        <v>43</v>
      </c>
      <c r="C76">
        <f>IF(OR($L76=TRUE,$A76=0,MOD($A76,ChapterTable!$R$20)&lt;&gt;0),
MAX(0,INT(($B76+ChapterTable!$P$26+VLOOKUP(SUBSTITUTE(C$1,"성장단계","")&amp;"단계오프셋",ChapterTable!$R:$S,2,0))/ChapterTable!$P$23)),
MAX(0,INT(($B76+ChapterTable!$R$26+VLOOKUP(SUBSTITUTE(C$1,"성장단계","")&amp;"보스단계오프셋",ChapterTable!$R:$S,2,0))/ChapterTable!$R$23)))</f>
        <v>4</v>
      </c>
      <c r="D76">
        <f>IF(OR($L76=TRUE,$A76=0,MOD($A76,ChapterTable!$R$20)&lt;&gt;0),
MAX(0,INT(($B76+ChapterTable!$P$26+VLOOKUP(SUBSTITUTE(D$1,"성장단계","")&amp;"단계오프셋",ChapterTable!$R:$S,2,0))/ChapterTable!$P$23)),
MAX(0,INT(($B76+ChapterTable!$R$26+VLOOKUP(SUBSTITUTE(D$1,"성장단계","")&amp;"보스단계오프셋",ChapterTable!$R:$S,2,0))/ChapterTable!$R$23)))</f>
        <v>4</v>
      </c>
      <c r="E76" s="1">
        <f ca="1">IF(AND($A76=0,$B76=1),
    VLOOKUP(1,ChapterTable!$1:$1048576,MATCH("최종"&amp;SUBSTITUTE(SUBSTITUTE(E$1,"standard",""),"|Float",""),ChapterTable!$1:$1,0),0)*ChapterTable!$P$17,
  IF(AND($A76=0,$B76=0),
    E77,
  IF($B76=0,
    VLOOKUP($A76,ChapterTable!$1:$1048576,MATCH("최종"&amp;SUBSTITUTE(SUBSTITUTE(E$1,"standard",""),"|Float",""),ChapterTable!$1:$1,0),0),
  IF($B76=1,
    IF($L76=FALSE,
      VLOOKUP($A76,ChapterTable!$1:$1048576,MATCH("최종"&amp;SUBSTITUTE(SUBSTITUTE(E$1,"standard",""),"|Float",""),ChapterTable!$1:$1,0),0),
      VLOOKUP($A76-ChapterTable!$P$11,ChapterTable!$1:$1048576,MATCH("최종"&amp;SUBSTITUTE(SUBSTITUTE(E$1,"standard",""),"|Float",""),ChapterTable!$1:$1,0),0)*ChapterTable!$P$14
    ),
  OFFSET(E76,-$B76+IF($L76,1,0),0)*IF($B76&gt;OFFSET($B76,1,0),ChapterTable!$R$17,1)*
    (VLOOKUP(SUBSTITUTE(SUBSTITUTE(E$1,"standard",""),"|Float","")&amp;IF(OR($L76=TRUE,$A76=0,MOD($A76,ChapterTable!$R$20)&lt;&gt;0),"","보스")&amp;"인게임누적곱배수",ChapterTable!$R:$S,2,0)^C76
    +VLOOKUP(SUBSTITUTE(SUBSTITUTE(E$1,"standard",""),"|Float","")&amp;IF(OR($L76=TRUE,$A76=0,MOD($A76,ChapterTable!$R$20)&lt;&gt;0),"","보스")&amp;"인게임누적합배수",ChapterTable!$R:$S,2,0)*C76)
  )
  )
  )
)</f>
        <v>216</v>
      </c>
      <c r="F76" s="1">
        <f ca="1">IF(AND($A76=0,$B76=1),
    VLOOKUP(1,ChapterTable!$1:$1048576,MATCH("최종"&amp;SUBSTITUTE(SUBSTITUTE(F$1,"standard",""),"|Float",""),ChapterTable!$1:$1,0),0)*ChapterTable!$P$17,
  IF(AND($A76=0,$B76=0),
    F77,
  IF($B76=0,
    VLOOKUP($A76,ChapterTable!$1:$1048576,MATCH("최종"&amp;SUBSTITUTE(SUBSTITUTE(F$1,"standard",""),"|Float",""),ChapterTable!$1:$1,0),0),
  IF($B76=1,
    IF($L76=FALSE,
      VLOOKUP($A76,ChapterTable!$1:$1048576,MATCH("최종"&amp;SUBSTITUTE(SUBSTITUTE(F$1,"standard",""),"|Float",""),ChapterTable!$1:$1,0),0),
      VLOOKUP($A76-ChapterTable!$P$11,ChapterTable!$1:$1048576,MATCH("최종"&amp;SUBSTITUTE(SUBSTITUTE(F$1,"standard",""),"|Float",""),ChapterTable!$1:$1,0),0)*ChapterTable!$P$14
    ),
  OFFSET(F76,-$B76+IF($L76,1,0),0)*
    (VLOOKUP(SUBSTITUTE(SUBSTITUTE(F$1,"standard",""),"|Float","")&amp;IF(OR($L76=TRUE,$A76=0,MOD($A76,ChapterTable!$R$20)&lt;&gt;0),"","보스")&amp;"인게임누적곱배수",ChapterTable!$R:$S,2,0)^D76
    +VLOOKUP(SUBSTITUTE(SUBSTITUTE(F$1,"standard",""),"|Float","")&amp;IF(OR($L76=TRUE,$A76=0,MOD($A76,ChapterTable!$R$20)&lt;&gt;0),"","보스")&amp;"인게임누적합배수",ChapterTable!$R:$S,2,0)*D76)
  )
  )
  )
)</f>
        <v>65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8"/>
        <v>5</v>
      </c>
      <c r="Q76">
        <f t="shared" si="9"/>
        <v>5</v>
      </c>
      <c r="R76" t="b">
        <f t="shared" ca="1" si="10"/>
        <v>0</v>
      </c>
      <c r="T76" t="b">
        <f t="shared" ca="1" si="11"/>
        <v>0</v>
      </c>
      <c r="U76" t="str">
        <f t="shared" si="15"/>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1001</v>
      </c>
      <c r="AC76" t="str">
        <f>IF(ISBLANK(AB76),"",IF(ISERROR(VLOOKUP(AB76,[3]DropTable!$A:$A,1,0)),"드랍없음",""))</f>
        <v/>
      </c>
      <c r="AE76" t="str">
        <f>IF(ISBLANK(AD76),"",IF(ISERROR(VLOOKUP(AD76,[3]DropTable!$A:$A,1,0)),"드랍없음",""))</f>
        <v/>
      </c>
      <c r="AH76">
        <v>1.5</v>
      </c>
      <c r="AI76">
        <f t="shared" si="14"/>
        <v>0.2</v>
      </c>
      <c r="AJ76">
        <f t="shared" si="12"/>
        <v>0.27466666000000001</v>
      </c>
      <c r="AK76">
        <f t="shared" si="13"/>
        <v>1</v>
      </c>
      <c r="AL76">
        <v>0</v>
      </c>
    </row>
    <row r="77" spans="1:38" x14ac:dyDescent="0.3">
      <c r="A77">
        <v>1</v>
      </c>
      <c r="B77">
        <v>44</v>
      </c>
      <c r="C77">
        <f>IF(OR($L77=TRUE,$A77=0,MOD($A77,ChapterTable!$R$20)&lt;&gt;0),
MAX(0,INT(($B77+ChapterTable!$P$26+VLOOKUP(SUBSTITUTE(C$1,"성장단계","")&amp;"단계오프셋",ChapterTable!$R:$S,2,0))/ChapterTable!$P$23)),
MAX(0,INT(($B77+ChapterTable!$R$26+VLOOKUP(SUBSTITUTE(C$1,"성장단계","")&amp;"보스단계오프셋",ChapterTable!$R:$S,2,0))/ChapterTable!$R$23)))</f>
        <v>4</v>
      </c>
      <c r="D77">
        <f>IF(OR($L77=TRUE,$A77=0,MOD($A77,ChapterTable!$R$20)&lt;&gt;0),
MAX(0,INT(($B77+ChapterTable!$P$26+VLOOKUP(SUBSTITUTE(D$1,"성장단계","")&amp;"단계오프셋",ChapterTable!$R:$S,2,0))/ChapterTable!$P$23)),
MAX(0,INT(($B77+ChapterTable!$R$26+VLOOKUP(SUBSTITUTE(D$1,"성장단계","")&amp;"보스단계오프셋",ChapterTable!$R:$S,2,0))/ChapterTable!$R$23)))</f>
        <v>4</v>
      </c>
      <c r="E77" s="1">
        <f ca="1">IF(AND($A77=0,$B77=1),
    VLOOKUP(1,ChapterTable!$1:$1048576,MATCH("최종"&amp;SUBSTITUTE(SUBSTITUTE(E$1,"standard",""),"|Float",""),ChapterTable!$1:$1,0),0)*ChapterTable!$P$17,
  IF(AND($A77=0,$B77=0),
    E78,
  IF($B77=0,
    VLOOKUP($A77,ChapterTable!$1:$1048576,MATCH("최종"&amp;SUBSTITUTE(SUBSTITUTE(E$1,"standard",""),"|Float",""),ChapterTable!$1:$1,0),0),
  IF($B77=1,
    IF($L77=FALSE,
      VLOOKUP($A77,ChapterTable!$1:$1048576,MATCH("최종"&amp;SUBSTITUTE(SUBSTITUTE(E$1,"standard",""),"|Float",""),ChapterTable!$1:$1,0),0),
      VLOOKUP($A77-ChapterTable!$P$11,ChapterTable!$1:$1048576,MATCH("최종"&amp;SUBSTITUTE(SUBSTITUTE(E$1,"standard",""),"|Float",""),ChapterTable!$1:$1,0),0)*ChapterTable!$P$14
    ),
  OFFSET(E77,-$B77+IF($L77,1,0),0)*IF($B77&gt;OFFSET($B77,1,0),ChapterTable!$R$17,1)*
    (VLOOKUP(SUBSTITUTE(SUBSTITUTE(E$1,"standard",""),"|Float","")&amp;IF(OR($L77=TRUE,$A77=0,MOD($A77,ChapterTable!$R$20)&lt;&gt;0),"","보스")&amp;"인게임누적곱배수",ChapterTable!$R:$S,2,0)^C77
    +VLOOKUP(SUBSTITUTE(SUBSTITUTE(E$1,"standard",""),"|Float","")&amp;IF(OR($L77=TRUE,$A77=0,MOD($A77,ChapterTable!$R$20)&lt;&gt;0),"","보스")&amp;"인게임누적합배수",ChapterTable!$R:$S,2,0)*C77)
  )
  )
  )
)</f>
        <v>216</v>
      </c>
      <c r="F77" s="1">
        <f ca="1">IF(AND($A77=0,$B77=1),
    VLOOKUP(1,ChapterTable!$1:$1048576,MATCH("최종"&amp;SUBSTITUTE(SUBSTITUTE(F$1,"standard",""),"|Float",""),ChapterTable!$1:$1,0),0)*ChapterTable!$P$17,
  IF(AND($A77=0,$B77=0),
    F78,
  IF($B77=0,
    VLOOKUP($A77,ChapterTable!$1:$1048576,MATCH("최종"&amp;SUBSTITUTE(SUBSTITUTE(F$1,"standard",""),"|Float",""),ChapterTable!$1:$1,0),0),
  IF($B77=1,
    IF($L77=FALSE,
      VLOOKUP($A77,ChapterTable!$1:$1048576,MATCH("최종"&amp;SUBSTITUTE(SUBSTITUTE(F$1,"standard",""),"|Float",""),ChapterTable!$1:$1,0),0),
      VLOOKUP($A77-ChapterTable!$P$11,ChapterTable!$1:$1048576,MATCH("최종"&amp;SUBSTITUTE(SUBSTITUTE(F$1,"standard",""),"|Float",""),ChapterTable!$1:$1,0),0)*ChapterTable!$P$14
    ),
  OFFSET(F77,-$B77+IF($L77,1,0),0)*
    (VLOOKUP(SUBSTITUTE(SUBSTITUTE(F$1,"standard",""),"|Float","")&amp;IF(OR($L77=TRUE,$A77=0,MOD($A77,ChapterTable!$R$20)&lt;&gt;0),"","보스")&amp;"인게임누적곱배수",ChapterTable!$R:$S,2,0)^D77
    +VLOOKUP(SUBSTITUTE(SUBSTITUTE(F$1,"standard",""),"|Float","")&amp;IF(OR($L77=TRUE,$A77=0,MOD($A77,ChapterTable!$R$20)&lt;&gt;0),"","보스")&amp;"인게임누적합배수",ChapterTable!$R:$S,2,0)*D77)
  )
  )
  )
)</f>
        <v>65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8"/>
        <v>5</v>
      </c>
      <c r="Q77">
        <f t="shared" si="9"/>
        <v>5</v>
      </c>
      <c r="R77" t="b">
        <f t="shared" ca="1" si="10"/>
        <v>0</v>
      </c>
      <c r="T77" t="b">
        <f t="shared" ca="1" si="11"/>
        <v>0</v>
      </c>
      <c r="U77" t="str">
        <f t="shared" si="15"/>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1001</v>
      </c>
      <c r="AC77" t="str">
        <f>IF(ISBLANK(AB77),"",IF(ISERROR(VLOOKUP(AB77,[3]DropTable!$A:$A,1,0)),"드랍없음",""))</f>
        <v/>
      </c>
      <c r="AE77" t="str">
        <f>IF(ISBLANK(AD77),"",IF(ISERROR(VLOOKUP(AD77,[3]DropTable!$A:$A,1,0)),"드랍없음",""))</f>
        <v/>
      </c>
      <c r="AH77">
        <v>1.5</v>
      </c>
      <c r="AI77">
        <f t="shared" si="14"/>
        <v>0.2</v>
      </c>
      <c r="AJ77">
        <f t="shared" si="12"/>
        <v>0.27466666000000001</v>
      </c>
      <c r="AK77">
        <f t="shared" si="13"/>
        <v>1</v>
      </c>
      <c r="AL77">
        <v>0</v>
      </c>
    </row>
    <row r="78" spans="1:38" x14ac:dyDescent="0.3">
      <c r="A78">
        <v>1</v>
      </c>
      <c r="B78">
        <v>45</v>
      </c>
      <c r="C78">
        <f>IF(OR($L78=TRUE,$A78=0,MOD($A78,ChapterTable!$R$20)&lt;&gt;0),
MAX(0,INT(($B78+ChapterTable!$P$26+VLOOKUP(SUBSTITUTE(C$1,"성장단계","")&amp;"단계오프셋",ChapterTable!$R:$S,2,0))/ChapterTable!$P$23)),
MAX(0,INT(($B78+ChapterTable!$R$26+VLOOKUP(SUBSTITUTE(C$1,"성장단계","")&amp;"보스단계오프셋",ChapterTable!$R:$S,2,0))/ChapterTable!$R$23)))</f>
        <v>4</v>
      </c>
      <c r="D78">
        <f>IF(OR($L78=TRUE,$A78=0,MOD($A78,ChapterTable!$R$20)&lt;&gt;0),
MAX(0,INT(($B78+ChapterTable!$P$26+VLOOKUP(SUBSTITUTE(D$1,"성장단계","")&amp;"단계오프셋",ChapterTable!$R:$S,2,0))/ChapterTable!$P$23)),
MAX(0,INT(($B78+ChapterTable!$R$26+VLOOKUP(SUBSTITUTE(D$1,"성장단계","")&amp;"보스단계오프셋",ChapterTable!$R:$S,2,0))/ChapterTable!$R$23)))</f>
        <v>4</v>
      </c>
      <c r="E78" s="1">
        <f ca="1">IF(AND($A78=0,$B78=1),
    VLOOKUP(1,ChapterTable!$1:$1048576,MATCH("최종"&amp;SUBSTITUTE(SUBSTITUTE(E$1,"standard",""),"|Float",""),ChapterTable!$1:$1,0),0)*ChapterTable!$P$17,
  IF(AND($A78=0,$B78=0),
    E79,
  IF($B78=0,
    VLOOKUP($A78,ChapterTable!$1:$1048576,MATCH("최종"&amp;SUBSTITUTE(SUBSTITUTE(E$1,"standard",""),"|Float",""),ChapterTable!$1:$1,0),0),
  IF($B78=1,
    IF($L78=FALSE,
      VLOOKUP($A78,ChapterTable!$1:$1048576,MATCH("최종"&amp;SUBSTITUTE(SUBSTITUTE(E$1,"standard",""),"|Float",""),ChapterTable!$1:$1,0),0),
      VLOOKUP($A78-ChapterTable!$P$11,ChapterTable!$1:$1048576,MATCH("최종"&amp;SUBSTITUTE(SUBSTITUTE(E$1,"standard",""),"|Float",""),ChapterTable!$1:$1,0),0)*ChapterTable!$P$14
    ),
  OFFSET(E78,-$B78+IF($L78,1,0),0)*IF($B78&gt;OFFSET($B78,1,0),ChapterTable!$R$17,1)*
    (VLOOKUP(SUBSTITUTE(SUBSTITUTE(E$1,"standard",""),"|Float","")&amp;IF(OR($L78=TRUE,$A78=0,MOD($A78,ChapterTable!$R$20)&lt;&gt;0),"","보스")&amp;"인게임누적곱배수",ChapterTable!$R:$S,2,0)^C78
    +VLOOKUP(SUBSTITUTE(SUBSTITUTE(E$1,"standard",""),"|Float","")&amp;IF(OR($L78=TRUE,$A78=0,MOD($A78,ChapterTable!$R$20)&lt;&gt;0),"","보스")&amp;"인게임누적합배수",ChapterTable!$R:$S,2,0)*C78)
  )
  )
  )
)</f>
        <v>216</v>
      </c>
      <c r="F78" s="1">
        <f ca="1">IF(AND($A78=0,$B78=1),
    VLOOKUP(1,ChapterTable!$1:$1048576,MATCH("최종"&amp;SUBSTITUTE(SUBSTITUTE(F$1,"standard",""),"|Float",""),ChapterTable!$1:$1,0),0)*ChapterTable!$P$17,
  IF(AND($A78=0,$B78=0),
    F79,
  IF($B78=0,
    VLOOKUP($A78,ChapterTable!$1:$1048576,MATCH("최종"&amp;SUBSTITUTE(SUBSTITUTE(F$1,"standard",""),"|Float",""),ChapterTable!$1:$1,0),0),
  IF($B78=1,
    IF($L78=FALSE,
      VLOOKUP($A78,ChapterTable!$1:$1048576,MATCH("최종"&amp;SUBSTITUTE(SUBSTITUTE(F$1,"standard",""),"|Float",""),ChapterTable!$1:$1,0),0),
      VLOOKUP($A78-ChapterTable!$P$11,ChapterTable!$1:$1048576,MATCH("최종"&amp;SUBSTITUTE(SUBSTITUTE(F$1,"standard",""),"|Float",""),ChapterTable!$1:$1,0),0)*ChapterTable!$P$14
    ),
  OFFSET(F78,-$B78+IF($L78,1,0),0)*
    (VLOOKUP(SUBSTITUTE(SUBSTITUTE(F$1,"standard",""),"|Float","")&amp;IF(OR($L78=TRUE,$A78=0,MOD($A78,ChapterTable!$R$20)&lt;&gt;0),"","보스")&amp;"인게임누적곱배수",ChapterTable!$R:$S,2,0)^D78
    +VLOOKUP(SUBSTITUTE(SUBSTITUTE(F$1,"standard",""),"|Float","")&amp;IF(OR($L78=TRUE,$A78=0,MOD($A78,ChapterTable!$R$20)&lt;&gt;0),"","보스")&amp;"인게임누적합배수",ChapterTable!$R:$S,2,0)*D78)
  )
  )
  )
)</f>
        <v>65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8"/>
        <v>11</v>
      </c>
      <c r="Q78">
        <f t="shared" si="9"/>
        <v>11</v>
      </c>
      <c r="R78" t="b">
        <f t="shared" ca="1" si="10"/>
        <v>0</v>
      </c>
      <c r="T78" t="b">
        <f t="shared" ca="1" si="11"/>
        <v>0</v>
      </c>
      <c r="V78" t="str">
        <f>IF(ISBLANK(U78),"",IF(ISERROR(VLOOKUP(U78,MapTable!$A:$A,1,0)),"맵없음",""))</f>
        <v/>
      </c>
      <c r="W78" t="s">
        <v>320</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1001</v>
      </c>
      <c r="AC78" t="str">
        <f>IF(ISBLANK(AB78),"",IF(ISERROR(VLOOKUP(AB78,[3]DropTable!$A:$A,1,0)),"드랍없음",""))</f>
        <v/>
      </c>
      <c r="AE78" t="str">
        <f>IF(ISBLANK(AD78),"",IF(ISERROR(VLOOKUP(AD78,[3]DropTable!$A:$A,1,0)),"드랍없음",""))</f>
        <v/>
      </c>
      <c r="AH78">
        <v>1.5</v>
      </c>
      <c r="AI78">
        <f t="shared" si="14"/>
        <v>0.2</v>
      </c>
      <c r="AJ78">
        <f t="shared" si="12"/>
        <v>0.27466666000000001</v>
      </c>
      <c r="AK78">
        <f t="shared" si="13"/>
        <v>1</v>
      </c>
      <c r="AL78">
        <v>0</v>
      </c>
    </row>
    <row r="79" spans="1:38" x14ac:dyDescent="0.3">
      <c r="A79">
        <v>1</v>
      </c>
      <c r="B79">
        <v>46</v>
      </c>
      <c r="C79">
        <f>IF(OR($L79=TRUE,$A79=0,MOD($A79,ChapterTable!$R$20)&lt;&gt;0),
MAX(0,INT(($B79+ChapterTable!$P$26+VLOOKUP(SUBSTITUTE(C$1,"성장단계","")&amp;"단계오프셋",ChapterTable!$R:$S,2,0))/ChapterTable!$P$23)),
MAX(0,INT(($B79+ChapterTable!$R$26+VLOOKUP(SUBSTITUTE(C$1,"성장단계","")&amp;"보스단계오프셋",ChapterTable!$R:$S,2,0))/ChapterTable!$R$23)))</f>
        <v>5</v>
      </c>
      <c r="D79">
        <f>IF(OR($L79=TRUE,$A79=0,MOD($A79,ChapterTable!$R$20)&lt;&gt;0),
MAX(0,INT(($B79+ChapterTable!$P$26+VLOOKUP(SUBSTITUTE(D$1,"성장단계","")&amp;"단계오프셋",ChapterTable!$R:$S,2,0))/ChapterTable!$P$23)),
MAX(0,INT(($B79+ChapterTable!$R$26+VLOOKUP(SUBSTITUTE(D$1,"성장단계","")&amp;"보스단계오프셋",ChapterTable!$R:$S,2,0))/ChapterTable!$R$23)))</f>
        <v>4</v>
      </c>
      <c r="E79" s="1">
        <f ca="1">IF(AND($A79=0,$B79=1),
    VLOOKUP(1,ChapterTable!$1:$1048576,MATCH("최종"&amp;SUBSTITUTE(SUBSTITUTE(E$1,"standard",""),"|Float",""),ChapterTable!$1:$1,0),0)*ChapterTable!$P$17,
  IF(AND($A79=0,$B79=0),
    E80,
  IF($B79=0,
    VLOOKUP($A79,ChapterTable!$1:$1048576,MATCH("최종"&amp;SUBSTITUTE(SUBSTITUTE(E$1,"standard",""),"|Float",""),ChapterTable!$1:$1,0),0),
  IF($B79=1,
    IF($L79=FALSE,
      VLOOKUP($A79,ChapterTable!$1:$1048576,MATCH("최종"&amp;SUBSTITUTE(SUBSTITUTE(E$1,"standard",""),"|Float",""),ChapterTable!$1:$1,0),0),
      VLOOKUP($A79-ChapterTable!$P$11,ChapterTable!$1:$1048576,MATCH("최종"&amp;SUBSTITUTE(SUBSTITUTE(E$1,"standard",""),"|Float",""),ChapterTable!$1:$1,0),0)*ChapterTable!$P$14
    ),
  OFFSET(E79,-$B79+IF($L79,1,0),0)*IF($B79&gt;OFFSET($B79,1,0),ChapterTable!$R$17,1)*
    (VLOOKUP(SUBSTITUTE(SUBSTITUTE(E$1,"standard",""),"|Float","")&amp;IF(OR($L79=TRUE,$A79=0,MOD($A79,ChapterTable!$R$20)&lt;&gt;0),"","보스")&amp;"인게임누적곱배수",ChapterTable!$R:$S,2,0)^C79
    +VLOOKUP(SUBSTITUTE(SUBSTITUTE(E$1,"standard",""),"|Float","")&amp;IF(OR($L79=TRUE,$A79=0,MOD($A79,ChapterTable!$R$20)&lt;&gt;0),"","보스")&amp;"인게임누적합배수",ChapterTable!$R:$S,2,0)*C79)
  )
  )
  )
)</f>
        <v>240</v>
      </c>
      <c r="F79" s="1">
        <f ca="1">IF(AND($A79=0,$B79=1),
    VLOOKUP(1,ChapterTable!$1:$1048576,MATCH("최종"&amp;SUBSTITUTE(SUBSTITUTE(F$1,"standard",""),"|Float",""),ChapterTable!$1:$1,0),0)*ChapterTable!$P$17,
  IF(AND($A79=0,$B79=0),
    F80,
  IF($B79=0,
    VLOOKUP($A79,ChapterTable!$1:$1048576,MATCH("최종"&amp;SUBSTITUTE(SUBSTITUTE(F$1,"standard",""),"|Float",""),ChapterTable!$1:$1,0),0),
  IF($B79=1,
    IF($L79=FALSE,
      VLOOKUP($A79,ChapterTable!$1:$1048576,MATCH("최종"&amp;SUBSTITUTE(SUBSTITUTE(F$1,"standard",""),"|Float",""),ChapterTable!$1:$1,0),0),
      VLOOKUP($A79-ChapterTable!$P$11,ChapterTable!$1:$1048576,MATCH("최종"&amp;SUBSTITUTE(SUBSTITUTE(F$1,"standard",""),"|Float",""),ChapterTable!$1:$1,0),0)*ChapterTable!$P$14
    ),
  OFFSET(F79,-$B79+IF($L79,1,0),0)*
    (VLOOKUP(SUBSTITUTE(SUBSTITUTE(F$1,"standard",""),"|Float","")&amp;IF(OR($L79=TRUE,$A79=0,MOD($A79,ChapterTable!$R$20)&lt;&gt;0),"","보스")&amp;"인게임누적곱배수",ChapterTable!$R:$S,2,0)^D79
    +VLOOKUP(SUBSTITUTE(SUBSTITUTE(F$1,"standard",""),"|Float","")&amp;IF(OR($L79=TRUE,$A79=0,MOD($A79,ChapterTable!$R$20)&lt;&gt;0),"","보스")&amp;"인게임누적합배수",ChapterTable!$R:$S,2,0)*D79)
  )
  )
  )
)</f>
        <v>65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8"/>
        <v>5</v>
      </c>
      <c r="Q79">
        <f t="shared" si="9"/>
        <v>5</v>
      </c>
      <c r="R79" t="b">
        <f t="shared" ca="1" si="10"/>
        <v>0</v>
      </c>
      <c r="T79" t="b">
        <f t="shared" ca="1" si="11"/>
        <v>0</v>
      </c>
      <c r="U79" t="str">
        <f t="shared" si="15"/>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1001</v>
      </c>
      <c r="AC79" t="str">
        <f>IF(ISBLANK(AB79),"",IF(ISERROR(VLOOKUP(AB79,[3]DropTable!$A:$A,1,0)),"드랍없음",""))</f>
        <v/>
      </c>
      <c r="AE79" t="str">
        <f>IF(ISBLANK(AD79),"",IF(ISERROR(VLOOKUP(AD79,[3]DropTable!$A:$A,1,0)),"드랍없음",""))</f>
        <v/>
      </c>
      <c r="AH79">
        <v>1.5</v>
      </c>
      <c r="AI79">
        <f t="shared" si="14"/>
        <v>0.2</v>
      </c>
      <c r="AJ79">
        <f t="shared" si="12"/>
        <v>0.27466666000000001</v>
      </c>
      <c r="AK79">
        <f t="shared" si="13"/>
        <v>1</v>
      </c>
      <c r="AL79">
        <v>0</v>
      </c>
    </row>
    <row r="80" spans="1:38" x14ac:dyDescent="0.3">
      <c r="A80">
        <v>1</v>
      </c>
      <c r="B80">
        <v>47</v>
      </c>
      <c r="C80">
        <f>IF(OR($L80=TRUE,$A80=0,MOD($A80,ChapterTable!$R$20)&lt;&gt;0),
MAX(0,INT(($B80+ChapterTable!$P$26+VLOOKUP(SUBSTITUTE(C$1,"성장단계","")&amp;"단계오프셋",ChapterTable!$R:$S,2,0))/ChapterTable!$P$23)),
MAX(0,INT(($B80+ChapterTable!$R$26+VLOOKUP(SUBSTITUTE(C$1,"성장단계","")&amp;"보스단계오프셋",ChapterTable!$R:$S,2,0))/ChapterTable!$R$23)))</f>
        <v>5</v>
      </c>
      <c r="D80">
        <f>IF(OR($L80=TRUE,$A80=0,MOD($A80,ChapterTable!$R$20)&lt;&gt;0),
MAX(0,INT(($B80+ChapterTable!$P$26+VLOOKUP(SUBSTITUTE(D$1,"성장단계","")&amp;"단계오프셋",ChapterTable!$R:$S,2,0))/ChapterTable!$P$23)),
MAX(0,INT(($B80+ChapterTable!$R$26+VLOOKUP(SUBSTITUTE(D$1,"성장단계","")&amp;"보스단계오프셋",ChapterTable!$R:$S,2,0))/ChapterTable!$R$23)))</f>
        <v>4</v>
      </c>
      <c r="E80" s="1">
        <f ca="1">IF(AND($A80=0,$B80=1),
    VLOOKUP(1,ChapterTable!$1:$1048576,MATCH("최종"&amp;SUBSTITUTE(SUBSTITUTE(E$1,"standard",""),"|Float",""),ChapterTable!$1:$1,0),0)*ChapterTable!$P$17,
  IF(AND($A80=0,$B80=0),
    E81,
  IF($B80=0,
    VLOOKUP($A80,ChapterTable!$1:$1048576,MATCH("최종"&amp;SUBSTITUTE(SUBSTITUTE(E$1,"standard",""),"|Float",""),ChapterTable!$1:$1,0),0),
  IF($B80=1,
    IF($L80=FALSE,
      VLOOKUP($A80,ChapterTable!$1:$1048576,MATCH("최종"&amp;SUBSTITUTE(SUBSTITUTE(E$1,"standard",""),"|Float",""),ChapterTable!$1:$1,0),0),
      VLOOKUP($A80-ChapterTable!$P$11,ChapterTable!$1:$1048576,MATCH("최종"&amp;SUBSTITUTE(SUBSTITUTE(E$1,"standard",""),"|Float",""),ChapterTable!$1:$1,0),0)*ChapterTable!$P$14
    ),
  OFFSET(E80,-$B80+IF($L80,1,0),0)*IF($B80&gt;OFFSET($B80,1,0),ChapterTable!$R$17,1)*
    (VLOOKUP(SUBSTITUTE(SUBSTITUTE(E$1,"standard",""),"|Float","")&amp;IF(OR($L80=TRUE,$A80=0,MOD($A80,ChapterTable!$R$20)&lt;&gt;0),"","보스")&amp;"인게임누적곱배수",ChapterTable!$R:$S,2,0)^C80
    +VLOOKUP(SUBSTITUTE(SUBSTITUTE(E$1,"standard",""),"|Float","")&amp;IF(OR($L80=TRUE,$A80=0,MOD($A80,ChapterTable!$R$20)&lt;&gt;0),"","보스")&amp;"인게임누적합배수",ChapterTable!$R:$S,2,0)*C80)
  )
  )
  )
)</f>
        <v>240</v>
      </c>
      <c r="F80" s="1">
        <f ca="1">IF(AND($A80=0,$B80=1),
    VLOOKUP(1,ChapterTable!$1:$1048576,MATCH("최종"&amp;SUBSTITUTE(SUBSTITUTE(F$1,"standard",""),"|Float",""),ChapterTable!$1:$1,0),0)*ChapterTable!$P$17,
  IF(AND($A80=0,$B80=0),
    F81,
  IF($B80=0,
    VLOOKUP($A80,ChapterTable!$1:$1048576,MATCH("최종"&amp;SUBSTITUTE(SUBSTITUTE(F$1,"standard",""),"|Float",""),ChapterTable!$1:$1,0),0),
  IF($B80=1,
    IF($L80=FALSE,
      VLOOKUP($A80,ChapterTable!$1:$1048576,MATCH("최종"&amp;SUBSTITUTE(SUBSTITUTE(F$1,"standard",""),"|Float",""),ChapterTable!$1:$1,0),0),
      VLOOKUP($A80-ChapterTable!$P$11,ChapterTable!$1:$1048576,MATCH("최종"&amp;SUBSTITUTE(SUBSTITUTE(F$1,"standard",""),"|Float",""),ChapterTable!$1:$1,0),0)*ChapterTable!$P$14
    ),
  OFFSET(F80,-$B80+IF($L80,1,0),0)*
    (VLOOKUP(SUBSTITUTE(SUBSTITUTE(F$1,"standard",""),"|Float","")&amp;IF(OR($L80=TRUE,$A80=0,MOD($A80,ChapterTable!$R$20)&lt;&gt;0),"","보스")&amp;"인게임누적곱배수",ChapterTable!$R:$S,2,0)^D80
    +VLOOKUP(SUBSTITUTE(SUBSTITUTE(F$1,"standard",""),"|Float","")&amp;IF(OR($L80=TRUE,$A80=0,MOD($A80,ChapterTable!$R$20)&lt;&gt;0),"","보스")&amp;"인게임누적합배수",ChapterTable!$R:$S,2,0)*D80)
  )
  )
  )
)</f>
        <v>65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8"/>
        <v>5</v>
      </c>
      <c r="Q80">
        <f t="shared" si="9"/>
        <v>5</v>
      </c>
      <c r="R80" t="b">
        <f t="shared" ca="1" si="10"/>
        <v>0</v>
      </c>
      <c r="T80" t="b">
        <f t="shared" ca="1" si="11"/>
        <v>0</v>
      </c>
      <c r="U80" t="str">
        <f t="shared" si="15"/>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1001</v>
      </c>
      <c r="AC80" t="str">
        <f>IF(ISBLANK(AB80),"",IF(ISERROR(VLOOKUP(AB80,[3]DropTable!$A:$A,1,0)),"드랍없음",""))</f>
        <v/>
      </c>
      <c r="AE80" t="str">
        <f>IF(ISBLANK(AD80),"",IF(ISERROR(VLOOKUP(AD80,[3]DropTable!$A:$A,1,0)),"드랍없음",""))</f>
        <v/>
      </c>
      <c r="AH80">
        <v>1.5</v>
      </c>
      <c r="AI80">
        <f t="shared" si="14"/>
        <v>0.2</v>
      </c>
      <c r="AJ80">
        <f t="shared" si="12"/>
        <v>0.27466666000000001</v>
      </c>
      <c r="AK80">
        <f t="shared" si="13"/>
        <v>1</v>
      </c>
      <c r="AL80">
        <v>0</v>
      </c>
    </row>
    <row r="81" spans="1:38" x14ac:dyDescent="0.3">
      <c r="A81">
        <v>1</v>
      </c>
      <c r="B81">
        <v>48</v>
      </c>
      <c r="C81">
        <f>IF(OR($L81=TRUE,$A81=0,MOD($A81,ChapterTable!$R$20)&lt;&gt;0),
MAX(0,INT(($B81+ChapterTable!$P$26+VLOOKUP(SUBSTITUTE(C$1,"성장단계","")&amp;"단계오프셋",ChapterTable!$R:$S,2,0))/ChapterTable!$P$23)),
MAX(0,INT(($B81+ChapterTable!$R$26+VLOOKUP(SUBSTITUTE(C$1,"성장단계","")&amp;"보스단계오프셋",ChapterTable!$R:$S,2,0))/ChapterTable!$R$23)))</f>
        <v>5</v>
      </c>
      <c r="D81">
        <f>IF(OR($L81=TRUE,$A81=0,MOD($A81,ChapterTable!$R$20)&lt;&gt;0),
MAX(0,INT(($B81+ChapterTable!$P$26+VLOOKUP(SUBSTITUTE(D$1,"성장단계","")&amp;"단계오프셋",ChapterTable!$R:$S,2,0))/ChapterTable!$P$23)),
MAX(0,INT(($B81+ChapterTable!$R$26+VLOOKUP(SUBSTITUTE(D$1,"성장단계","")&amp;"보스단계오프셋",ChapterTable!$R:$S,2,0))/ChapterTable!$R$23)))</f>
        <v>4</v>
      </c>
      <c r="E81" s="1">
        <f ca="1">IF(AND($A81=0,$B81=1),
    VLOOKUP(1,ChapterTable!$1:$1048576,MATCH("최종"&amp;SUBSTITUTE(SUBSTITUTE(E$1,"standard",""),"|Float",""),ChapterTable!$1:$1,0),0)*ChapterTable!$P$17,
  IF(AND($A81=0,$B81=0),
    E82,
  IF($B81=0,
    VLOOKUP($A81,ChapterTable!$1:$1048576,MATCH("최종"&amp;SUBSTITUTE(SUBSTITUTE(E$1,"standard",""),"|Float",""),ChapterTable!$1:$1,0),0),
  IF($B81=1,
    IF($L81=FALSE,
      VLOOKUP($A81,ChapterTable!$1:$1048576,MATCH("최종"&amp;SUBSTITUTE(SUBSTITUTE(E$1,"standard",""),"|Float",""),ChapterTable!$1:$1,0),0),
      VLOOKUP($A81-ChapterTable!$P$11,ChapterTable!$1:$1048576,MATCH("최종"&amp;SUBSTITUTE(SUBSTITUTE(E$1,"standard",""),"|Float",""),ChapterTable!$1:$1,0),0)*ChapterTable!$P$14
    ),
  OFFSET(E81,-$B81+IF($L81,1,0),0)*IF($B81&gt;OFFSET($B81,1,0),ChapterTable!$R$17,1)*
    (VLOOKUP(SUBSTITUTE(SUBSTITUTE(E$1,"standard",""),"|Float","")&amp;IF(OR($L81=TRUE,$A81=0,MOD($A81,ChapterTable!$R$20)&lt;&gt;0),"","보스")&amp;"인게임누적곱배수",ChapterTable!$R:$S,2,0)^C81
    +VLOOKUP(SUBSTITUTE(SUBSTITUTE(E$1,"standard",""),"|Float","")&amp;IF(OR($L81=TRUE,$A81=0,MOD($A81,ChapterTable!$R$20)&lt;&gt;0),"","보스")&amp;"인게임누적합배수",ChapterTable!$R:$S,2,0)*C81)
  )
  )
  )
)</f>
        <v>240</v>
      </c>
      <c r="F81" s="1">
        <f ca="1">IF(AND($A81=0,$B81=1),
    VLOOKUP(1,ChapterTable!$1:$1048576,MATCH("최종"&amp;SUBSTITUTE(SUBSTITUTE(F$1,"standard",""),"|Float",""),ChapterTable!$1:$1,0),0)*ChapterTable!$P$17,
  IF(AND($A81=0,$B81=0),
    F82,
  IF($B81=0,
    VLOOKUP($A81,ChapterTable!$1:$1048576,MATCH("최종"&amp;SUBSTITUTE(SUBSTITUTE(F$1,"standard",""),"|Float",""),ChapterTable!$1:$1,0),0),
  IF($B81=1,
    IF($L81=FALSE,
      VLOOKUP($A81,ChapterTable!$1:$1048576,MATCH("최종"&amp;SUBSTITUTE(SUBSTITUTE(F$1,"standard",""),"|Float",""),ChapterTable!$1:$1,0),0),
      VLOOKUP($A81-ChapterTable!$P$11,ChapterTable!$1:$1048576,MATCH("최종"&amp;SUBSTITUTE(SUBSTITUTE(F$1,"standard",""),"|Float",""),ChapterTable!$1:$1,0),0)*ChapterTable!$P$14
    ),
  OFFSET(F81,-$B81+IF($L81,1,0),0)*
    (VLOOKUP(SUBSTITUTE(SUBSTITUTE(F$1,"standard",""),"|Float","")&amp;IF(OR($L81=TRUE,$A81=0,MOD($A81,ChapterTable!$R$20)&lt;&gt;0),"","보스")&amp;"인게임누적곱배수",ChapterTable!$R:$S,2,0)^D81
    +VLOOKUP(SUBSTITUTE(SUBSTITUTE(F$1,"standard",""),"|Float","")&amp;IF(OR($L81=TRUE,$A81=0,MOD($A81,ChapterTable!$R$20)&lt;&gt;0),"","보스")&amp;"인게임누적합배수",ChapterTable!$R:$S,2,0)*D81)
  )
  )
  )
)</f>
        <v>65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8"/>
        <v>5</v>
      </c>
      <c r="Q81">
        <f t="shared" si="9"/>
        <v>5</v>
      </c>
      <c r="R81" t="b">
        <f t="shared" ca="1" si="10"/>
        <v>0</v>
      </c>
      <c r="T81" t="b">
        <f t="shared" ca="1" si="11"/>
        <v>0</v>
      </c>
      <c r="U81" t="str">
        <f t="shared" si="15"/>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1001</v>
      </c>
      <c r="AC81" t="str">
        <f>IF(ISBLANK(AB81),"",IF(ISERROR(VLOOKUP(AB81,[3]DropTable!$A:$A,1,0)),"드랍없음",""))</f>
        <v/>
      </c>
      <c r="AE81" t="str">
        <f>IF(ISBLANK(AD81),"",IF(ISERROR(VLOOKUP(AD81,[3]DropTable!$A:$A,1,0)),"드랍없음",""))</f>
        <v/>
      </c>
      <c r="AH81">
        <v>1.5</v>
      </c>
      <c r="AI81">
        <f t="shared" si="14"/>
        <v>0.2</v>
      </c>
      <c r="AJ81">
        <f t="shared" si="12"/>
        <v>0.27466666000000001</v>
      </c>
      <c r="AK81">
        <f t="shared" si="13"/>
        <v>1</v>
      </c>
      <c r="AL81">
        <v>0</v>
      </c>
    </row>
    <row r="82" spans="1:38" x14ac:dyDescent="0.3">
      <c r="A82">
        <v>1</v>
      </c>
      <c r="B82">
        <v>49</v>
      </c>
      <c r="C82">
        <f>IF(OR($L82=TRUE,$A82=0,MOD($A82,ChapterTable!$R$20)&lt;&gt;0),
MAX(0,INT(($B82+ChapterTable!$P$26+VLOOKUP(SUBSTITUTE(C$1,"성장단계","")&amp;"단계오프셋",ChapterTable!$R:$S,2,0))/ChapterTable!$P$23)),
MAX(0,INT(($B82+ChapterTable!$R$26+VLOOKUP(SUBSTITUTE(C$1,"성장단계","")&amp;"보스단계오프셋",ChapterTable!$R:$S,2,0))/ChapterTable!$R$23)))</f>
        <v>5</v>
      </c>
      <c r="D82">
        <f>IF(OR($L82=TRUE,$A82=0,MOD($A82,ChapterTable!$R$20)&lt;&gt;0),
MAX(0,INT(($B82+ChapterTable!$P$26+VLOOKUP(SUBSTITUTE(D$1,"성장단계","")&amp;"단계오프셋",ChapterTable!$R:$S,2,0))/ChapterTable!$P$23)),
MAX(0,INT(($B82+ChapterTable!$R$26+VLOOKUP(SUBSTITUTE(D$1,"성장단계","")&amp;"보스단계오프셋",ChapterTable!$R:$S,2,0))/ChapterTable!$R$23)))</f>
        <v>4</v>
      </c>
      <c r="E82" s="1">
        <f ca="1">IF(AND($A82=0,$B82=1),
    VLOOKUP(1,ChapterTable!$1:$1048576,MATCH("최종"&amp;SUBSTITUTE(SUBSTITUTE(E$1,"standard",""),"|Float",""),ChapterTable!$1:$1,0),0)*ChapterTable!$P$17,
  IF(AND($A82=0,$B82=0),
    E83,
  IF($B82=0,
    VLOOKUP($A82,ChapterTable!$1:$1048576,MATCH("최종"&amp;SUBSTITUTE(SUBSTITUTE(E$1,"standard",""),"|Float",""),ChapterTable!$1:$1,0),0),
  IF($B82=1,
    IF($L82=FALSE,
      VLOOKUP($A82,ChapterTable!$1:$1048576,MATCH("최종"&amp;SUBSTITUTE(SUBSTITUTE(E$1,"standard",""),"|Float",""),ChapterTable!$1:$1,0),0),
      VLOOKUP($A82-ChapterTable!$P$11,ChapterTable!$1:$1048576,MATCH("최종"&amp;SUBSTITUTE(SUBSTITUTE(E$1,"standard",""),"|Float",""),ChapterTable!$1:$1,0),0)*ChapterTable!$P$14
    ),
  OFFSET(E82,-$B82+IF($L82,1,0),0)*IF($B82&gt;OFFSET($B82,1,0),ChapterTable!$R$17,1)*
    (VLOOKUP(SUBSTITUTE(SUBSTITUTE(E$1,"standard",""),"|Float","")&amp;IF(OR($L82=TRUE,$A82=0,MOD($A82,ChapterTable!$R$20)&lt;&gt;0),"","보스")&amp;"인게임누적곱배수",ChapterTable!$R:$S,2,0)^C82
    +VLOOKUP(SUBSTITUTE(SUBSTITUTE(E$1,"standard",""),"|Float","")&amp;IF(OR($L82=TRUE,$A82=0,MOD($A82,ChapterTable!$R$20)&lt;&gt;0),"","보스")&amp;"인게임누적합배수",ChapterTable!$R:$S,2,0)*C82)
  )
  )
  )
)</f>
        <v>240</v>
      </c>
      <c r="F82" s="1">
        <f ca="1">IF(AND($A82=0,$B82=1),
    VLOOKUP(1,ChapterTable!$1:$1048576,MATCH("최종"&amp;SUBSTITUTE(SUBSTITUTE(F$1,"standard",""),"|Float",""),ChapterTable!$1:$1,0),0)*ChapterTable!$P$17,
  IF(AND($A82=0,$B82=0),
    F83,
  IF($B82=0,
    VLOOKUP($A82,ChapterTable!$1:$1048576,MATCH("최종"&amp;SUBSTITUTE(SUBSTITUTE(F$1,"standard",""),"|Float",""),ChapterTable!$1:$1,0),0),
  IF($B82=1,
    IF($L82=FALSE,
      VLOOKUP($A82,ChapterTable!$1:$1048576,MATCH("최종"&amp;SUBSTITUTE(SUBSTITUTE(F$1,"standard",""),"|Float",""),ChapterTable!$1:$1,0),0),
      VLOOKUP($A82-ChapterTable!$P$11,ChapterTable!$1:$1048576,MATCH("최종"&amp;SUBSTITUTE(SUBSTITUTE(F$1,"standard",""),"|Float",""),ChapterTable!$1:$1,0),0)*ChapterTable!$P$14
    ),
  OFFSET(F82,-$B82+IF($L82,1,0),0)*
    (VLOOKUP(SUBSTITUTE(SUBSTITUTE(F$1,"standard",""),"|Float","")&amp;IF(OR($L82=TRUE,$A82=0,MOD($A82,ChapterTable!$R$20)&lt;&gt;0),"","보스")&amp;"인게임누적곱배수",ChapterTable!$R:$S,2,0)^D82
    +VLOOKUP(SUBSTITUTE(SUBSTITUTE(F$1,"standard",""),"|Float","")&amp;IF(OR($L82=TRUE,$A82=0,MOD($A82,ChapterTable!$R$20)&lt;&gt;0),"","보스")&amp;"인게임누적합배수",ChapterTable!$R:$S,2,0)*D82)
  )
  )
  )
)</f>
        <v>65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8"/>
        <v>95</v>
      </c>
      <c r="Q82">
        <f t="shared" si="9"/>
        <v>95</v>
      </c>
      <c r="R82" t="b">
        <f t="shared" ca="1" si="10"/>
        <v>1</v>
      </c>
      <c r="S82" t="b">
        <v>0</v>
      </c>
      <c r="T82" t="b">
        <f t="shared" si="11"/>
        <v>0</v>
      </c>
      <c r="U82" t="str">
        <f t="shared" si="15"/>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1001</v>
      </c>
      <c r="AC82" t="str">
        <f>IF(ISBLANK(AB82),"",IF(ISERROR(VLOOKUP(AB82,[3]DropTable!$A:$A,1,0)),"드랍없음",""))</f>
        <v/>
      </c>
      <c r="AE82" t="str">
        <f>IF(ISBLANK(AD82),"",IF(ISERROR(VLOOKUP(AD82,[3]DropTable!$A:$A,1,0)),"드랍없음",""))</f>
        <v/>
      </c>
      <c r="AH82">
        <v>1.5</v>
      </c>
      <c r="AI82">
        <f t="shared" si="14"/>
        <v>0.2</v>
      </c>
      <c r="AJ82">
        <f t="shared" si="12"/>
        <v>0.27466666000000001</v>
      </c>
      <c r="AK82">
        <f t="shared" si="13"/>
        <v>1</v>
      </c>
      <c r="AL82">
        <v>0</v>
      </c>
    </row>
    <row r="83" spans="1:38" x14ac:dyDescent="0.3">
      <c r="A83">
        <v>1</v>
      </c>
      <c r="B83">
        <v>50</v>
      </c>
      <c r="C83">
        <f>IF(OR($L83=TRUE,$A83=0,MOD($A83,ChapterTable!$R$20)&lt;&gt;0),
MAX(0,INT(($B83+ChapterTable!$P$26+VLOOKUP(SUBSTITUTE(C$1,"성장단계","")&amp;"단계오프셋",ChapterTable!$R:$S,2,0))/ChapterTable!$P$23)),
MAX(0,INT(($B83+ChapterTable!$R$26+VLOOKUP(SUBSTITUTE(C$1,"성장단계","")&amp;"보스단계오프셋",ChapterTable!$R:$S,2,0))/ChapterTable!$R$23)))</f>
        <v>5</v>
      </c>
      <c r="D83">
        <f>IF(OR($L83=TRUE,$A83=0,MOD($A83,ChapterTable!$R$20)&lt;&gt;0),
MAX(0,INT(($B83+ChapterTable!$P$26+VLOOKUP(SUBSTITUTE(D$1,"성장단계","")&amp;"단계오프셋",ChapterTable!$R:$S,2,0))/ChapterTable!$P$23)),
MAX(0,INT(($B83+ChapterTable!$R$26+VLOOKUP(SUBSTITUTE(D$1,"성장단계","")&amp;"보스단계오프셋",ChapterTable!$R:$S,2,0))/ChapterTable!$R$23)))</f>
        <v>4</v>
      </c>
      <c r="E83" s="1">
        <f ca="1">IF(AND($A83=0,$B83=1),
    VLOOKUP(1,ChapterTable!$1:$1048576,MATCH("최종"&amp;SUBSTITUTE(SUBSTITUTE(E$1,"standard",""),"|Float",""),ChapterTable!$1:$1,0),0)*ChapterTable!$P$17,
  IF(AND($A83=0,$B83=0),
    E84,
  IF($B83=0,
    VLOOKUP($A83,ChapterTable!$1:$1048576,MATCH("최종"&amp;SUBSTITUTE(SUBSTITUTE(E$1,"standard",""),"|Float",""),ChapterTable!$1:$1,0),0),
  IF($B83=1,
    IF($L83=FALSE,
      VLOOKUP($A83,ChapterTable!$1:$1048576,MATCH("최종"&amp;SUBSTITUTE(SUBSTITUTE(E$1,"standard",""),"|Float",""),ChapterTable!$1:$1,0),0),
      VLOOKUP($A83-ChapterTable!$P$11,ChapterTable!$1:$1048576,MATCH("최종"&amp;SUBSTITUTE(SUBSTITUTE(E$1,"standard",""),"|Float",""),ChapterTable!$1:$1,0),0)*ChapterTable!$P$14
    ),
  OFFSET(E83,-$B83+IF($L83,1,0),0)*IF($B83&gt;OFFSET($B83,1,0),ChapterTable!$R$17,1)*
    (VLOOKUP(SUBSTITUTE(SUBSTITUTE(E$1,"standard",""),"|Float","")&amp;IF(OR($L83=TRUE,$A83=0,MOD($A83,ChapterTable!$R$20)&lt;&gt;0),"","보스")&amp;"인게임누적곱배수",ChapterTable!$R:$S,2,0)^C83
    +VLOOKUP(SUBSTITUTE(SUBSTITUTE(E$1,"standard",""),"|Float","")&amp;IF(OR($L83=TRUE,$A83=0,MOD($A83,ChapterTable!$R$20)&lt;&gt;0),"","보스")&amp;"인게임누적합배수",ChapterTable!$R:$S,2,0)*C83)
  )
  )
  )
)</f>
        <v>312</v>
      </c>
      <c r="F83" s="1">
        <f ca="1">IF(AND($A83=0,$B83=1),
    VLOOKUP(1,ChapterTable!$1:$1048576,MATCH("최종"&amp;SUBSTITUTE(SUBSTITUTE(F$1,"standard",""),"|Float",""),ChapterTable!$1:$1,0),0)*ChapterTable!$P$17,
  IF(AND($A83=0,$B83=0),
    F84,
  IF($B83=0,
    VLOOKUP($A83,ChapterTable!$1:$1048576,MATCH("최종"&amp;SUBSTITUTE(SUBSTITUTE(F$1,"standard",""),"|Float",""),ChapterTable!$1:$1,0),0),
  IF($B83=1,
    IF($L83=FALSE,
      VLOOKUP($A83,ChapterTable!$1:$1048576,MATCH("최종"&amp;SUBSTITUTE(SUBSTITUTE(F$1,"standard",""),"|Float",""),ChapterTable!$1:$1,0),0),
      VLOOKUP($A83-ChapterTable!$P$11,ChapterTable!$1:$1048576,MATCH("최종"&amp;SUBSTITUTE(SUBSTITUTE(F$1,"standard",""),"|Float",""),ChapterTable!$1:$1,0),0)*ChapterTable!$P$14
    ),
  OFFSET(F83,-$B83+IF($L83,1,0),0)*
    (VLOOKUP(SUBSTITUTE(SUBSTITUTE(F$1,"standard",""),"|Float","")&amp;IF(OR($L83=TRUE,$A83=0,MOD($A83,ChapterTable!$R$20)&lt;&gt;0),"","보스")&amp;"인게임누적곱배수",ChapterTable!$R:$S,2,0)^D83
    +VLOOKUP(SUBSTITUTE(SUBSTITUTE(F$1,"standard",""),"|Float","")&amp;IF(OR($L83=TRUE,$A83=0,MOD($A83,ChapterTable!$R$20)&lt;&gt;0),"","보스")&amp;"인게임누적합배수",ChapterTable!$R:$S,2,0)*D83)
  )
  )
  )
)</f>
        <v>65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8"/>
        <v>25</v>
      </c>
      <c r="P83">
        <v>23</v>
      </c>
      <c r="Q83">
        <f t="shared" si="9"/>
        <v>23</v>
      </c>
      <c r="R83" t="b">
        <f t="shared" ca="1" si="10"/>
        <v>0</v>
      </c>
      <c r="T83" t="b">
        <f t="shared" ca="1" si="11"/>
        <v>0</v>
      </c>
      <c r="U83" t="s">
        <v>326</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1.25*IF($B83&gt;OFFSET($B83,1,0),ChapterTable!$R$17,1)*
(VLOOKUP(SUBSTITUTE(SUBSTITUTE(E$1,"standard",""),"|Float","")&amp;IF(OR($L83=TRUE,$A83=0,MOD($A83,ChapterTable!$R$20)&lt;&gt;0),"","보스")&amp;"인게임누적곱배수",ChapterTable!$R:$S,2,0)^C83
+VLOOKUP(SUBSTITUTE(SUBSTITUTE(E$1,"standard",""),"|Float","")&amp;IF(OR($L83=TRUE,$A83=0,MOD($A83,ChapterTable!$R$20)&lt;&gt;0),"","보스")&amp;"인게임누적합배수",ChapterTable!$R:$S,2,0)*C83)</f>
        <v>3.25</v>
      </c>
      <c r="AG83">
        <f ca="1">35/AF83</f>
        <v>10.76923076923077</v>
      </c>
      <c r="AH83">
        <v>1.5</v>
      </c>
      <c r="AI83">
        <f t="shared" si="14"/>
        <v>0.2</v>
      </c>
      <c r="AJ83">
        <f t="shared" si="12"/>
        <v>1</v>
      </c>
      <c r="AK83">
        <f t="shared" si="13"/>
        <v>1</v>
      </c>
      <c r="AL83">
        <v>0</v>
      </c>
    </row>
    <row r="84" spans="1:38" x14ac:dyDescent="0.3">
      <c r="A84">
        <v>2</v>
      </c>
      <c r="B84">
        <v>0</v>
      </c>
      <c r="C84">
        <f>IF(OR($L84=TRUE,$A84=0,MOD($A84,ChapterTable!$R$20)&lt;&gt;0),
MAX(0,INT(($B84+ChapterTable!$P$26+VLOOKUP(SUBSTITUTE(C$1,"성장단계","")&amp;"단계오프셋",ChapterTable!$R:$S,2,0))/ChapterTable!$P$23)),
MAX(0,INT(($B84+ChapterTable!$R$26+VLOOKUP(SUBSTITUTE(C$1,"성장단계","")&amp;"보스단계오프셋",ChapterTable!$R:$S,2,0))/ChapterTable!$R$23)))</f>
        <v>0</v>
      </c>
      <c r="D84">
        <f>IF(OR($L84=TRUE,$A84=0,MOD($A84,ChapterTable!$R$20)&lt;&gt;0),
MAX(0,INT(($B84+ChapterTable!$P$26+VLOOKUP(SUBSTITUTE(D$1,"성장단계","")&amp;"단계오프셋",ChapterTable!$R:$S,2,0))/ChapterTable!$P$23)),
MAX(0,INT(($B84+ChapterTable!$R$26+VLOOKUP(SUBSTITUTE(D$1,"성장단계","")&amp;"보스단계오프셋",ChapterTable!$R:$S,2,0))/ChapterTable!$R$23)))</f>
        <v>0</v>
      </c>
      <c r="E84" s="1">
        <f ca="1">IF(AND($A84=0,$B84=1),
    VLOOKUP(1,ChapterTable!$1:$1048576,MATCH("최종"&amp;SUBSTITUTE(SUBSTITUTE(E$1,"standard",""),"|Float",""),ChapterTable!$1:$1,0),0)*ChapterTable!$P$17,
  IF(AND($A84=0,$B84=0),
    E85,
  IF($B84=0,
    VLOOKUP($A84,ChapterTable!$1:$1048576,MATCH("최종"&amp;SUBSTITUTE(SUBSTITUTE(E$1,"standard",""),"|Float",""),ChapterTable!$1:$1,0),0),
  IF($B84=1,
    IF($L84=FALSE,
      VLOOKUP($A84,ChapterTable!$1:$1048576,MATCH("최종"&amp;SUBSTITUTE(SUBSTITUTE(E$1,"standard",""),"|Float",""),ChapterTable!$1:$1,0),0),
      VLOOKUP($A84-ChapterTable!$P$11,ChapterTable!$1:$1048576,MATCH("최종"&amp;SUBSTITUTE(SUBSTITUTE(E$1,"standard",""),"|Float",""),ChapterTable!$1:$1,0),0)*ChapterTable!$P$14
    ),
  OFFSET(E84,-$B84+IF($L84,1,0),0)*IF($B84&gt;OFFSET($B84,1,0),ChapterTable!$R$17,1)*
    (VLOOKUP(SUBSTITUTE(SUBSTITUTE(E$1,"standard",""),"|Float","")&amp;IF(OR($L84=TRUE,$A84=0,MOD($A84,ChapterTable!$R$20)&lt;&gt;0),"","보스")&amp;"인게임누적곱배수",ChapterTable!$R:$S,2,0)^C84
    +VLOOKUP(SUBSTITUTE(SUBSTITUTE(E$1,"standard",""),"|Float","")&amp;IF(OR($L84=TRUE,$A84=0,MOD($A84,ChapterTable!$R$20)&lt;&gt;0),"","보스")&amp;"인게임누적합배수",ChapterTable!$R:$S,2,0)*C84)
  )
  )
  )
)</f>
        <v>180</v>
      </c>
      <c r="F84" s="1">
        <f ca="1">IF(AND($A84=0,$B84=1),
    VLOOKUP(1,ChapterTable!$1:$1048576,MATCH("최종"&amp;SUBSTITUTE(SUBSTITUTE(F$1,"standard",""),"|Float",""),ChapterTable!$1:$1,0),0)*ChapterTable!$P$17,
  IF(AND($A84=0,$B84=0),
    F85,
  IF($B84=0,
    VLOOKUP($A84,ChapterTable!$1:$1048576,MATCH("최종"&amp;SUBSTITUTE(SUBSTITUTE(F$1,"standard",""),"|Float",""),ChapterTable!$1:$1,0),0),
  IF($B84=1,
    IF($L84=FALSE,
      VLOOKUP($A84,ChapterTable!$1:$1048576,MATCH("최종"&amp;SUBSTITUTE(SUBSTITUTE(F$1,"standard",""),"|Float",""),ChapterTable!$1:$1,0),0),
      VLOOKUP($A84-ChapterTable!$P$11,ChapterTable!$1:$1048576,MATCH("최종"&amp;SUBSTITUTE(SUBSTITUTE(F$1,"standard",""),"|Float",""),ChapterTable!$1:$1,0),0)*ChapterTable!$P$14
    ),
  OFFSET(F84,-$B84+IF($L84,1,0),0)*
    (VLOOKUP(SUBSTITUTE(SUBSTITUTE(F$1,"standard",""),"|Float","")&amp;IF(OR($L84=TRUE,$A84=0,MOD($A84,ChapterTable!$R$20)&lt;&gt;0),"","보스")&amp;"인게임누적곱배수",ChapterTable!$R:$S,2,0)^D84
    +VLOOKUP(SUBSTITUTE(SUBSTITUTE(F$1,"standard",""),"|Float","")&amp;IF(OR($L84=TRUE,$A84=0,MOD($A84,ChapterTable!$R$20)&lt;&gt;0),"","보스")&amp;"인게임누적합배수",ChapterTable!$R:$S,2,0)*D84)
  )
  )
  )
)</f>
        <v>75</v>
      </c>
      <c r="G84" t="s">
        <v>720</v>
      </c>
      <c r="J84" t="str">
        <f>IF(ISBLANK(I84),"",
IFERROR(VLOOKUP(I84,[1]StringTable!$1:$1048576,MATCH([1]StringTable!$B$1,[1]StringTable!$1:$1,0),0),
IFERROR(VLOOKUP(I84,[1]InApkStringTable!$1:$1048576,MATCH([1]InApkStringTable!$B$1,[1]InApkStringTable!$1:$1,0),0),
"스트링없음")))</f>
        <v/>
      </c>
      <c r="L84" t="b">
        <v>0</v>
      </c>
      <c r="M84" t="s">
        <v>557</v>
      </c>
      <c r="N84" t="str">
        <f>IF(ISBLANK(M84),"",IF(ISERROR(VLOOKUP(M84,MapTable!$A:$A,1,0)),"맵없음",""))</f>
        <v/>
      </c>
      <c r="O84">
        <f t="shared" si="8"/>
        <v>0</v>
      </c>
      <c r="Q84">
        <f t="shared" si="9"/>
        <v>0</v>
      </c>
      <c r="R84" t="b">
        <f t="shared" ca="1" si="10"/>
        <v>0</v>
      </c>
      <c r="T84" t="b">
        <f t="shared" ca="1" si="11"/>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4"/>
        <v>0</v>
      </c>
      <c r="AJ84">
        <f t="shared" si="12"/>
        <v>0</v>
      </c>
      <c r="AK84">
        <f t="shared" si="13"/>
        <v>0</v>
      </c>
      <c r="AL84">
        <v>0</v>
      </c>
    </row>
    <row r="85" spans="1:38" x14ac:dyDescent="0.3">
      <c r="A85">
        <v>2</v>
      </c>
      <c r="B85">
        <v>1</v>
      </c>
      <c r="C85">
        <f>IF(OR($L85=TRUE,$A85=0,MOD($A85,ChapterTable!$R$20)&lt;&gt;0),
MAX(0,INT(($B85+ChapterTable!$P$26+VLOOKUP(SUBSTITUTE(C$1,"성장단계","")&amp;"단계오프셋",ChapterTable!$R:$S,2,0))/ChapterTable!$P$23)),
MAX(0,INT(($B85+ChapterTable!$R$26+VLOOKUP(SUBSTITUTE(C$1,"성장단계","")&amp;"보스단계오프셋",ChapterTable!$R:$S,2,0))/ChapterTable!$R$23)))</f>
        <v>0</v>
      </c>
      <c r="D85">
        <f>IF(OR($L85=TRUE,$A85=0,MOD($A85,ChapterTable!$R$20)&lt;&gt;0),
MAX(0,INT(($B85+ChapterTable!$P$26+VLOOKUP(SUBSTITUTE(D$1,"성장단계","")&amp;"단계오프셋",ChapterTable!$R:$S,2,0))/ChapterTable!$P$23)),
MAX(0,INT(($B85+ChapterTable!$R$26+VLOOKUP(SUBSTITUTE(D$1,"성장단계","")&amp;"보스단계오프셋",ChapterTable!$R:$S,2,0))/ChapterTable!$R$23)))</f>
        <v>0</v>
      </c>
      <c r="E85" s="1">
        <f ca="1">IF(AND($A85=0,$B85=1),
    VLOOKUP(1,ChapterTable!$1:$1048576,MATCH("최종"&amp;SUBSTITUTE(SUBSTITUTE(E$1,"standard",""),"|Float",""),ChapterTable!$1:$1,0),0)*ChapterTable!$P$17,
  IF(AND($A85=0,$B85=0),
    E86,
  IF($B85=0,
    VLOOKUP($A85,ChapterTable!$1:$1048576,MATCH("최종"&amp;SUBSTITUTE(SUBSTITUTE(E$1,"standard",""),"|Float",""),ChapterTable!$1:$1,0),0),
  IF($B85=1,
    IF($L85=FALSE,
      VLOOKUP($A85,ChapterTable!$1:$1048576,MATCH("최종"&amp;SUBSTITUTE(SUBSTITUTE(E$1,"standard",""),"|Float",""),ChapterTable!$1:$1,0),0),
      VLOOKUP($A85-ChapterTable!$P$11,ChapterTable!$1:$1048576,MATCH("최종"&amp;SUBSTITUTE(SUBSTITUTE(E$1,"standard",""),"|Float",""),ChapterTable!$1:$1,0),0)*ChapterTable!$P$14
    ),
  OFFSET(E85,-$B85+IF($L85,1,0),0)*IF($B85&gt;OFFSET($B85,1,0),ChapterTable!$R$17,1)*
    (VLOOKUP(SUBSTITUTE(SUBSTITUTE(E$1,"standard",""),"|Float","")&amp;IF(OR($L85=TRUE,$A85=0,MOD($A85,ChapterTable!$R$20)&lt;&gt;0),"","보스")&amp;"인게임누적곱배수",ChapterTable!$R:$S,2,0)^C85
    +VLOOKUP(SUBSTITUTE(SUBSTITUTE(E$1,"standard",""),"|Float","")&amp;IF(OR($L85=TRUE,$A85=0,MOD($A85,ChapterTable!$R$20)&lt;&gt;0),"","보스")&amp;"인게임누적합배수",ChapterTable!$R:$S,2,0)*C85)
  )
  )
  )
)</f>
        <v>180</v>
      </c>
      <c r="F85" s="1">
        <f ca="1">IF(AND($A85=0,$B85=1),
    VLOOKUP(1,ChapterTable!$1:$1048576,MATCH("최종"&amp;SUBSTITUTE(SUBSTITUTE(F$1,"standard",""),"|Float",""),ChapterTable!$1:$1,0),0)*ChapterTable!$P$17,
  IF(AND($A85=0,$B85=0),
    F86,
  IF($B85=0,
    VLOOKUP($A85,ChapterTable!$1:$1048576,MATCH("최종"&amp;SUBSTITUTE(SUBSTITUTE(F$1,"standard",""),"|Float",""),ChapterTable!$1:$1,0),0),
  IF($B85=1,
    IF($L85=FALSE,
      VLOOKUP($A85,ChapterTable!$1:$1048576,MATCH("최종"&amp;SUBSTITUTE(SUBSTITUTE(F$1,"standard",""),"|Float",""),ChapterTable!$1:$1,0),0),
      VLOOKUP($A85-ChapterTable!$P$11,ChapterTable!$1:$1048576,MATCH("최종"&amp;SUBSTITUTE(SUBSTITUTE(F$1,"standard",""),"|Float",""),ChapterTable!$1:$1,0),0)*ChapterTable!$P$14
    ),
  OFFSET(F85,-$B85+IF($L85,1,0),0)*
    (VLOOKUP(SUBSTITUTE(SUBSTITUTE(F$1,"standard",""),"|Float","")&amp;IF(OR($L85=TRUE,$A85=0,MOD($A85,ChapterTable!$R$20)&lt;&gt;0),"","보스")&amp;"인게임누적곱배수",ChapterTable!$R:$S,2,0)^D85
    +VLOOKUP(SUBSTITUTE(SUBSTITUTE(F$1,"standard",""),"|Float","")&amp;IF(OR($L85=TRUE,$A85=0,MOD($A85,ChapterTable!$R$20)&lt;&gt;0),"","보스")&amp;"인게임누적합배수",ChapterTable!$R:$S,2,0)*D85)
  )
  )
  )
)</f>
        <v>75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8"/>
        <v>1</v>
      </c>
      <c r="Q85">
        <f t="shared" si="9"/>
        <v>1</v>
      </c>
      <c r="R85" t="b">
        <f t="shared" ca="1" si="10"/>
        <v>0</v>
      </c>
      <c r="T85" t="b">
        <f t="shared" ca="1" si="11"/>
        <v>0</v>
      </c>
      <c r="U85" t="s">
        <v>558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1002</v>
      </c>
      <c r="AC85" t="str">
        <f>IF(ISBLANK(AB85),"",IF(ISERROR(VLOOKUP(AB85,[3]DropTable!$A:$A,1,0)),"드랍없음",""))</f>
        <v/>
      </c>
      <c r="AE85" t="str">
        <f>IF(ISBLANK(AD85),"",IF(ISERROR(VLOOKUP(AD85,[3]DropTable!$A:$A,1,0)),"드랍없음",""))</f>
        <v/>
      </c>
      <c r="AH85">
        <v>1.5</v>
      </c>
      <c r="AI85">
        <f t="shared" si="14"/>
        <v>1</v>
      </c>
      <c r="AJ85">
        <f t="shared" si="12"/>
        <v>1</v>
      </c>
      <c r="AK85">
        <f t="shared" si="13"/>
        <v>1</v>
      </c>
      <c r="AL85">
        <v>0</v>
      </c>
    </row>
    <row r="86" spans="1:38" x14ac:dyDescent="0.3">
      <c r="A86">
        <v>2</v>
      </c>
      <c r="B86">
        <v>2</v>
      </c>
      <c r="C86">
        <f>IF(OR($L86=TRUE,$A86=0,MOD($A86,ChapterTable!$R$20)&lt;&gt;0),
MAX(0,INT(($B86+ChapterTable!$P$26+VLOOKUP(SUBSTITUTE(C$1,"성장단계","")&amp;"단계오프셋",ChapterTable!$R:$S,2,0))/ChapterTable!$P$23)),
MAX(0,INT(($B86+ChapterTable!$R$26+VLOOKUP(SUBSTITUTE(C$1,"성장단계","")&amp;"보스단계오프셋",ChapterTable!$R:$S,2,0))/ChapterTable!$R$23)))</f>
        <v>0</v>
      </c>
      <c r="D86">
        <f>IF(OR($L86=TRUE,$A86=0,MOD($A86,ChapterTable!$R$20)&lt;&gt;0),
MAX(0,INT(($B86+ChapterTable!$P$26+VLOOKUP(SUBSTITUTE(D$1,"성장단계","")&amp;"단계오프셋",ChapterTable!$R:$S,2,0))/ChapterTable!$P$23)),
MAX(0,INT(($B86+ChapterTable!$R$26+VLOOKUP(SUBSTITUTE(D$1,"성장단계","")&amp;"보스단계오프셋",ChapterTable!$R:$S,2,0))/ChapterTable!$R$23)))</f>
        <v>0</v>
      </c>
      <c r="E86" s="1">
        <f ca="1">IF(AND($A86=0,$B86=1),
    VLOOKUP(1,ChapterTable!$1:$1048576,MATCH("최종"&amp;SUBSTITUTE(SUBSTITUTE(E$1,"standard",""),"|Float",""),ChapterTable!$1:$1,0),0)*ChapterTable!$P$17,
  IF(AND($A86=0,$B86=0),
    E87,
  IF($B86=0,
    VLOOKUP($A86,ChapterTable!$1:$1048576,MATCH("최종"&amp;SUBSTITUTE(SUBSTITUTE(E$1,"standard",""),"|Float",""),ChapterTable!$1:$1,0),0),
  IF($B86=1,
    IF($L86=FALSE,
      VLOOKUP($A86,ChapterTable!$1:$1048576,MATCH("최종"&amp;SUBSTITUTE(SUBSTITUTE(E$1,"standard",""),"|Float",""),ChapterTable!$1:$1,0),0),
      VLOOKUP($A86-ChapterTable!$P$11,ChapterTable!$1:$1048576,MATCH("최종"&amp;SUBSTITUTE(SUBSTITUTE(E$1,"standard",""),"|Float",""),ChapterTable!$1:$1,0),0)*ChapterTable!$P$14
    ),
  OFFSET(E86,-$B86+IF($L86,1,0),0)*IF($B86&gt;OFFSET($B86,1,0),ChapterTable!$R$17,1)*
    (VLOOKUP(SUBSTITUTE(SUBSTITUTE(E$1,"standard",""),"|Float","")&amp;IF(OR($L86=TRUE,$A86=0,MOD($A86,ChapterTable!$R$20)&lt;&gt;0),"","보스")&amp;"인게임누적곱배수",ChapterTable!$R:$S,2,0)^C86
    +VLOOKUP(SUBSTITUTE(SUBSTITUTE(E$1,"standard",""),"|Float","")&amp;IF(OR($L86=TRUE,$A86=0,MOD($A86,ChapterTable!$R$20)&lt;&gt;0),"","보스")&amp;"인게임누적합배수",ChapterTable!$R:$S,2,0)*C86)
  )
  )
  )
)</f>
        <v>180</v>
      </c>
      <c r="F86" s="1">
        <f ca="1">IF(AND($A86=0,$B86=1),
    VLOOKUP(1,ChapterTable!$1:$1048576,MATCH("최종"&amp;SUBSTITUTE(SUBSTITUTE(F$1,"standard",""),"|Float",""),ChapterTable!$1:$1,0),0)*ChapterTable!$P$17,
  IF(AND($A86=0,$B86=0),
    F87,
  IF($B86=0,
    VLOOKUP($A86,ChapterTable!$1:$1048576,MATCH("최종"&amp;SUBSTITUTE(SUBSTITUTE(F$1,"standard",""),"|Float",""),ChapterTable!$1:$1,0),0),
  IF($B86=1,
    IF($L86=FALSE,
      VLOOKUP($A86,ChapterTable!$1:$1048576,MATCH("최종"&amp;SUBSTITUTE(SUBSTITUTE(F$1,"standard",""),"|Float",""),ChapterTable!$1:$1,0),0),
      VLOOKUP($A86-ChapterTable!$P$11,ChapterTable!$1:$1048576,MATCH("최종"&amp;SUBSTITUTE(SUBSTITUTE(F$1,"standard",""),"|Float",""),ChapterTable!$1:$1,0),0)*ChapterTable!$P$14
    ),
  OFFSET(F86,-$B86+IF($L86,1,0),0)*
    (VLOOKUP(SUBSTITUTE(SUBSTITUTE(F$1,"standard",""),"|Float","")&amp;IF(OR($L86=TRUE,$A86=0,MOD($A86,ChapterTable!$R$20)&lt;&gt;0),"","보스")&amp;"인게임누적곱배수",ChapterTable!$R:$S,2,0)^D86
    +VLOOKUP(SUBSTITUTE(SUBSTITUTE(F$1,"standard",""),"|Float","")&amp;IF(OR($L86=TRUE,$A86=0,MOD($A86,ChapterTable!$R$20)&lt;&gt;0),"","보스")&amp;"인게임누적합배수",ChapterTable!$R:$S,2,0)*D86)
  )
  )
  )
)</f>
        <v>75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8"/>
        <v>1</v>
      </c>
      <c r="Q86">
        <f t="shared" si="9"/>
        <v>1</v>
      </c>
      <c r="R86" t="b">
        <f t="shared" ca="1" si="10"/>
        <v>0</v>
      </c>
      <c r="T86" t="b">
        <f t="shared" ca="1" si="11"/>
        <v>0</v>
      </c>
      <c r="U86" t="s">
        <v>537</v>
      </c>
      <c r="V86" t="str">
        <f>IF(ISBLANK(U86),"",IF(ISERROR(VLOOKUP(U86,MapTable!$A:$A,1,0)),"맵없음",""))</f>
        <v/>
      </c>
      <c r="W86" t="s">
        <v>559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1002</v>
      </c>
      <c r="AC86" t="str">
        <f>IF(ISBLANK(AB86),"",IF(ISERROR(VLOOKUP(AB86,[3]DropTable!$A:$A,1,0)),"드랍없음",""))</f>
        <v/>
      </c>
      <c r="AE86" t="str">
        <f>IF(ISBLANK(AD86),"",IF(ISERROR(VLOOKUP(AD86,[3]DropTable!$A:$A,1,0)),"드랍없음",""))</f>
        <v/>
      </c>
      <c r="AH86">
        <v>1.5</v>
      </c>
      <c r="AI86">
        <f t="shared" si="14"/>
        <v>1</v>
      </c>
      <c r="AJ86">
        <f t="shared" si="12"/>
        <v>1</v>
      </c>
      <c r="AK86">
        <f t="shared" si="13"/>
        <v>1</v>
      </c>
      <c r="AL86">
        <v>0</v>
      </c>
    </row>
    <row r="87" spans="1:38" x14ac:dyDescent="0.3">
      <c r="A87">
        <v>2</v>
      </c>
      <c r="B87">
        <v>3</v>
      </c>
      <c r="C87">
        <f>IF(OR($L87=TRUE,$A87=0,MOD($A87,ChapterTable!$R$20)&lt;&gt;0),
MAX(0,INT(($B87+ChapterTable!$P$26+VLOOKUP(SUBSTITUTE(C$1,"성장단계","")&amp;"단계오프셋",ChapterTable!$R:$S,2,0))/ChapterTable!$P$23)),
MAX(0,INT(($B87+ChapterTable!$R$26+VLOOKUP(SUBSTITUTE(C$1,"성장단계","")&amp;"보스단계오프셋",ChapterTable!$R:$S,2,0))/ChapterTable!$R$23)))</f>
        <v>0</v>
      </c>
      <c r="D87">
        <f>IF(OR($L87=TRUE,$A87=0,MOD($A87,ChapterTable!$R$20)&lt;&gt;0),
MAX(0,INT(($B87+ChapterTable!$P$26+VLOOKUP(SUBSTITUTE(D$1,"성장단계","")&amp;"단계오프셋",ChapterTable!$R:$S,2,0))/ChapterTable!$P$23)),
MAX(0,INT(($B87+ChapterTable!$R$26+VLOOKUP(SUBSTITUTE(D$1,"성장단계","")&amp;"보스단계오프셋",ChapterTable!$R:$S,2,0))/ChapterTable!$R$23)))</f>
        <v>0</v>
      </c>
      <c r="E87" s="1">
        <f ca="1">IF(AND($A87=0,$B87=1),
    VLOOKUP(1,ChapterTable!$1:$1048576,MATCH("최종"&amp;SUBSTITUTE(SUBSTITUTE(E$1,"standard",""),"|Float",""),ChapterTable!$1:$1,0),0)*ChapterTable!$P$17,
  IF(AND($A87=0,$B87=0),
    E88,
  IF($B87=0,
    VLOOKUP($A87,ChapterTable!$1:$1048576,MATCH("최종"&amp;SUBSTITUTE(SUBSTITUTE(E$1,"standard",""),"|Float",""),ChapterTable!$1:$1,0),0),
  IF($B87=1,
    IF($L87=FALSE,
      VLOOKUP($A87,ChapterTable!$1:$1048576,MATCH("최종"&amp;SUBSTITUTE(SUBSTITUTE(E$1,"standard",""),"|Float",""),ChapterTable!$1:$1,0),0),
      VLOOKUP($A87-ChapterTable!$P$11,ChapterTable!$1:$1048576,MATCH("최종"&amp;SUBSTITUTE(SUBSTITUTE(E$1,"standard",""),"|Float",""),ChapterTable!$1:$1,0),0)*ChapterTable!$P$14
    ),
  OFFSET(E87,-$B87+IF($L87,1,0),0)*IF($B87&gt;OFFSET($B87,1,0),ChapterTable!$R$17,1)*
    (VLOOKUP(SUBSTITUTE(SUBSTITUTE(E$1,"standard",""),"|Float","")&amp;IF(OR($L87=TRUE,$A87=0,MOD($A87,ChapterTable!$R$20)&lt;&gt;0),"","보스")&amp;"인게임누적곱배수",ChapterTable!$R:$S,2,0)^C87
    +VLOOKUP(SUBSTITUTE(SUBSTITUTE(E$1,"standard",""),"|Float","")&amp;IF(OR($L87=TRUE,$A87=0,MOD($A87,ChapterTable!$R$20)&lt;&gt;0),"","보스")&amp;"인게임누적합배수",ChapterTable!$R:$S,2,0)*C87)
  )
  )
  )
)</f>
        <v>180</v>
      </c>
      <c r="F87" s="1">
        <f ca="1">IF(AND($A87=0,$B87=1),
    VLOOKUP(1,ChapterTable!$1:$1048576,MATCH("최종"&amp;SUBSTITUTE(SUBSTITUTE(F$1,"standard",""),"|Float",""),ChapterTable!$1:$1,0),0)*ChapterTable!$P$17,
  IF(AND($A87=0,$B87=0),
    F88,
  IF($B87=0,
    VLOOKUP($A87,ChapterTable!$1:$1048576,MATCH("최종"&amp;SUBSTITUTE(SUBSTITUTE(F$1,"standard",""),"|Float",""),ChapterTable!$1:$1,0),0),
  IF($B87=1,
    IF($L87=FALSE,
      VLOOKUP($A87,ChapterTable!$1:$1048576,MATCH("최종"&amp;SUBSTITUTE(SUBSTITUTE(F$1,"standard",""),"|Float",""),ChapterTable!$1:$1,0),0),
      VLOOKUP($A87-ChapterTable!$P$11,ChapterTable!$1:$1048576,MATCH("최종"&amp;SUBSTITUTE(SUBSTITUTE(F$1,"standard",""),"|Float",""),ChapterTable!$1:$1,0),0)*ChapterTable!$P$14
    ),
  OFFSET(F87,-$B87+IF($L87,1,0),0)*
    (VLOOKUP(SUBSTITUTE(SUBSTITUTE(F$1,"standard",""),"|Float","")&amp;IF(OR($L87=TRUE,$A87=0,MOD($A87,ChapterTable!$R$20)&lt;&gt;0),"","보스")&amp;"인게임누적곱배수",ChapterTable!$R:$S,2,0)^D87
    +VLOOKUP(SUBSTITUTE(SUBSTITUTE(F$1,"standard",""),"|Float","")&amp;IF(OR($L87=TRUE,$A87=0,MOD($A87,ChapterTable!$R$20)&lt;&gt;0),"","보스")&amp;"인게임누적합배수",ChapterTable!$R:$S,2,0)*D87)
  )
  )
  )
)</f>
        <v>75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8"/>
        <v>1</v>
      </c>
      <c r="Q87">
        <f t="shared" si="9"/>
        <v>1</v>
      </c>
      <c r="R87" t="b">
        <f t="shared" ca="1" si="10"/>
        <v>0</v>
      </c>
      <c r="T87" t="b">
        <f t="shared" ca="1" si="11"/>
        <v>0</v>
      </c>
      <c r="U87" t="s">
        <v>538</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1002</v>
      </c>
      <c r="AC87" t="str">
        <f>IF(ISBLANK(AB87),"",IF(ISERROR(VLOOKUP(AB87,[3]DropTable!$A:$A,1,0)),"드랍없음",""))</f>
        <v/>
      </c>
      <c r="AE87" t="str">
        <f>IF(ISBLANK(AD87),"",IF(ISERROR(VLOOKUP(AD87,[3]DropTable!$A:$A,1,0)),"드랍없음",""))</f>
        <v/>
      </c>
      <c r="AH87">
        <v>1.5</v>
      </c>
      <c r="AI87">
        <f t="shared" si="14"/>
        <v>1</v>
      </c>
      <c r="AJ87">
        <f t="shared" si="12"/>
        <v>1</v>
      </c>
      <c r="AK87">
        <f t="shared" si="13"/>
        <v>1</v>
      </c>
      <c r="AL87">
        <v>0</v>
      </c>
    </row>
    <row r="88" spans="1:38" x14ac:dyDescent="0.3">
      <c r="A88">
        <v>2</v>
      </c>
      <c r="B88">
        <v>4</v>
      </c>
      <c r="C88">
        <f>IF(OR($L88=TRUE,$A88=0,MOD($A88,ChapterTable!$R$20)&lt;&gt;0),
MAX(0,INT(($B88+ChapterTable!$P$26+VLOOKUP(SUBSTITUTE(C$1,"성장단계","")&amp;"단계오프셋",ChapterTable!$R:$S,2,0))/ChapterTable!$P$23)),
MAX(0,INT(($B88+ChapterTable!$R$26+VLOOKUP(SUBSTITUTE(C$1,"성장단계","")&amp;"보스단계오프셋",ChapterTable!$R:$S,2,0))/ChapterTable!$R$23)))</f>
        <v>0</v>
      </c>
      <c r="D88">
        <f>IF(OR($L88=TRUE,$A88=0,MOD($A88,ChapterTable!$R$20)&lt;&gt;0),
MAX(0,INT(($B88+ChapterTable!$P$26+VLOOKUP(SUBSTITUTE(D$1,"성장단계","")&amp;"단계오프셋",ChapterTable!$R:$S,2,0))/ChapterTable!$P$23)),
MAX(0,INT(($B88+ChapterTable!$R$26+VLOOKUP(SUBSTITUTE(D$1,"성장단계","")&amp;"보스단계오프셋",ChapterTable!$R:$S,2,0))/ChapterTable!$R$23)))</f>
        <v>0</v>
      </c>
      <c r="E88" s="1">
        <f ca="1">IF(AND($A88=0,$B88=1),
    VLOOKUP(1,ChapterTable!$1:$1048576,MATCH("최종"&amp;SUBSTITUTE(SUBSTITUTE(E$1,"standard",""),"|Float",""),ChapterTable!$1:$1,0),0)*ChapterTable!$P$17,
  IF(AND($A88=0,$B88=0),
    E89,
  IF($B88=0,
    VLOOKUP($A88,ChapterTable!$1:$1048576,MATCH("최종"&amp;SUBSTITUTE(SUBSTITUTE(E$1,"standard",""),"|Float",""),ChapterTable!$1:$1,0),0),
  IF($B88=1,
    IF($L88=FALSE,
      VLOOKUP($A88,ChapterTable!$1:$1048576,MATCH("최종"&amp;SUBSTITUTE(SUBSTITUTE(E$1,"standard",""),"|Float",""),ChapterTable!$1:$1,0),0),
      VLOOKUP($A88-ChapterTable!$P$11,ChapterTable!$1:$1048576,MATCH("최종"&amp;SUBSTITUTE(SUBSTITUTE(E$1,"standard",""),"|Float",""),ChapterTable!$1:$1,0),0)*ChapterTable!$P$14
    ),
  OFFSET(E88,-$B88+IF($L88,1,0),0)*IF($B88&gt;OFFSET($B88,1,0),ChapterTable!$R$17,1)*
    (VLOOKUP(SUBSTITUTE(SUBSTITUTE(E$1,"standard",""),"|Float","")&amp;IF(OR($L88=TRUE,$A88=0,MOD($A88,ChapterTable!$R$20)&lt;&gt;0),"","보스")&amp;"인게임누적곱배수",ChapterTable!$R:$S,2,0)^C88
    +VLOOKUP(SUBSTITUTE(SUBSTITUTE(E$1,"standard",""),"|Float","")&amp;IF(OR($L88=TRUE,$A88=0,MOD($A88,ChapterTable!$R$20)&lt;&gt;0),"","보스")&amp;"인게임누적합배수",ChapterTable!$R:$S,2,0)*C88)
  )
  )
  )
)</f>
        <v>180</v>
      </c>
      <c r="F88" s="1">
        <f ca="1">IF(AND($A88=0,$B88=1),
    VLOOKUP(1,ChapterTable!$1:$1048576,MATCH("최종"&amp;SUBSTITUTE(SUBSTITUTE(F$1,"standard",""),"|Float",""),ChapterTable!$1:$1,0),0)*ChapterTable!$P$17,
  IF(AND($A88=0,$B88=0),
    F89,
  IF($B88=0,
    VLOOKUP($A88,ChapterTable!$1:$1048576,MATCH("최종"&amp;SUBSTITUTE(SUBSTITUTE(F$1,"standard",""),"|Float",""),ChapterTable!$1:$1,0),0),
  IF($B88=1,
    IF($L88=FALSE,
      VLOOKUP($A88,ChapterTable!$1:$1048576,MATCH("최종"&amp;SUBSTITUTE(SUBSTITUTE(F$1,"standard",""),"|Float",""),ChapterTable!$1:$1,0),0),
      VLOOKUP($A88-ChapterTable!$P$11,ChapterTable!$1:$1048576,MATCH("최종"&amp;SUBSTITUTE(SUBSTITUTE(F$1,"standard",""),"|Float",""),ChapterTable!$1:$1,0),0)*ChapterTable!$P$14
    ),
  OFFSET(F88,-$B88+IF($L88,1,0),0)*
    (VLOOKUP(SUBSTITUTE(SUBSTITUTE(F$1,"standard",""),"|Float","")&amp;IF(OR($L88=TRUE,$A88=0,MOD($A88,ChapterTable!$R$20)&lt;&gt;0),"","보스")&amp;"인게임누적곱배수",ChapterTable!$R:$S,2,0)^D88
    +VLOOKUP(SUBSTITUTE(SUBSTITUTE(F$1,"standard",""),"|Float","")&amp;IF(OR($L88=TRUE,$A88=0,MOD($A88,ChapterTable!$R$20)&lt;&gt;0),"","보스")&amp;"인게임누적합배수",ChapterTable!$R:$S,2,0)*D88)
  )
  )
  )
)</f>
        <v>75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8"/>
        <v>1</v>
      </c>
      <c r="Q88">
        <f t="shared" si="9"/>
        <v>1</v>
      </c>
      <c r="R88" t="b">
        <f t="shared" ca="1" si="10"/>
        <v>0</v>
      </c>
      <c r="T88" t="b">
        <f t="shared" ca="1" si="11"/>
        <v>0</v>
      </c>
      <c r="U88" t="s">
        <v>539</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1002</v>
      </c>
      <c r="AC88" t="str">
        <f>IF(ISBLANK(AB88),"",IF(ISERROR(VLOOKUP(AB88,[3]DropTable!$A:$A,1,0)),"드랍없음",""))</f>
        <v/>
      </c>
      <c r="AE88" t="str">
        <f>IF(ISBLANK(AD88),"",IF(ISERROR(VLOOKUP(AD88,[3]DropTable!$A:$A,1,0)),"드랍없음",""))</f>
        <v/>
      </c>
      <c r="AH88">
        <v>1.5</v>
      </c>
      <c r="AI88">
        <f t="shared" si="14"/>
        <v>1</v>
      </c>
      <c r="AJ88">
        <f t="shared" si="12"/>
        <v>1</v>
      </c>
      <c r="AK88">
        <f t="shared" si="13"/>
        <v>1</v>
      </c>
      <c r="AL88">
        <v>0</v>
      </c>
    </row>
    <row r="89" spans="1:38" x14ac:dyDescent="0.3">
      <c r="A89">
        <v>2</v>
      </c>
      <c r="B89">
        <v>5</v>
      </c>
      <c r="C89">
        <f>IF(OR($L89=TRUE,$A89=0,MOD($A89,ChapterTable!$R$20)&lt;&gt;0),
MAX(0,INT(($B89+ChapterTable!$P$26+VLOOKUP(SUBSTITUTE(C$1,"성장단계","")&amp;"단계오프셋",ChapterTable!$R:$S,2,0))/ChapterTable!$P$23)),
MAX(0,INT(($B89+ChapterTable!$R$26+VLOOKUP(SUBSTITUTE(C$1,"성장단계","")&amp;"보스단계오프셋",ChapterTable!$R:$S,2,0))/ChapterTable!$R$23)))</f>
        <v>0</v>
      </c>
      <c r="D89">
        <f>IF(OR($L89=TRUE,$A89=0,MOD($A89,ChapterTable!$R$20)&lt;&gt;0),
MAX(0,INT(($B89+ChapterTable!$P$26+VLOOKUP(SUBSTITUTE(D$1,"성장단계","")&amp;"단계오프셋",ChapterTable!$R:$S,2,0))/ChapterTable!$P$23)),
MAX(0,INT(($B89+ChapterTable!$R$26+VLOOKUP(SUBSTITUTE(D$1,"성장단계","")&amp;"보스단계오프셋",ChapterTable!$R:$S,2,0))/ChapterTable!$R$23)))</f>
        <v>0</v>
      </c>
      <c r="E89" s="1">
        <f ca="1">IF(AND($A89=0,$B89=1),
    VLOOKUP(1,ChapterTable!$1:$1048576,MATCH("최종"&amp;SUBSTITUTE(SUBSTITUTE(E$1,"standard",""),"|Float",""),ChapterTable!$1:$1,0),0)*ChapterTable!$P$17,
  IF(AND($A89=0,$B89=0),
    E90,
  IF($B89=0,
    VLOOKUP($A89,ChapterTable!$1:$1048576,MATCH("최종"&amp;SUBSTITUTE(SUBSTITUTE(E$1,"standard",""),"|Float",""),ChapterTable!$1:$1,0),0),
  IF($B89=1,
    IF($L89=FALSE,
      VLOOKUP($A89,ChapterTable!$1:$1048576,MATCH("최종"&amp;SUBSTITUTE(SUBSTITUTE(E$1,"standard",""),"|Float",""),ChapterTable!$1:$1,0),0),
      VLOOKUP($A89-ChapterTable!$P$11,ChapterTable!$1:$1048576,MATCH("최종"&amp;SUBSTITUTE(SUBSTITUTE(E$1,"standard",""),"|Float",""),ChapterTable!$1:$1,0),0)*ChapterTable!$P$14
    ),
  OFFSET(E89,-$B89+IF($L89,1,0),0)*IF($B89&gt;OFFSET($B89,1,0),ChapterTable!$R$17,1)*
    (VLOOKUP(SUBSTITUTE(SUBSTITUTE(E$1,"standard",""),"|Float","")&amp;IF(OR($L89=TRUE,$A89=0,MOD($A89,ChapterTable!$R$20)&lt;&gt;0),"","보스")&amp;"인게임누적곱배수",ChapterTable!$R:$S,2,0)^C89
    +VLOOKUP(SUBSTITUTE(SUBSTITUTE(E$1,"standard",""),"|Float","")&amp;IF(OR($L89=TRUE,$A89=0,MOD($A89,ChapterTable!$R$20)&lt;&gt;0),"","보스")&amp;"인게임누적합배수",ChapterTable!$R:$S,2,0)*C89)
  )
  )
  )
)</f>
        <v>180</v>
      </c>
      <c r="F89" s="1">
        <f ca="1">IF(AND($A89=0,$B89=1),
    VLOOKUP(1,ChapterTable!$1:$1048576,MATCH("최종"&amp;SUBSTITUTE(SUBSTITUTE(F$1,"standard",""),"|Float",""),ChapterTable!$1:$1,0),0)*ChapterTable!$P$17,
  IF(AND($A89=0,$B89=0),
    F90,
  IF($B89=0,
    VLOOKUP($A89,ChapterTable!$1:$1048576,MATCH("최종"&amp;SUBSTITUTE(SUBSTITUTE(F$1,"standard",""),"|Float",""),ChapterTable!$1:$1,0),0),
  IF($B89=1,
    IF($L89=FALSE,
      VLOOKUP($A89,ChapterTable!$1:$1048576,MATCH("최종"&amp;SUBSTITUTE(SUBSTITUTE(F$1,"standard",""),"|Float",""),ChapterTable!$1:$1,0),0),
      VLOOKUP($A89-ChapterTable!$P$11,ChapterTable!$1:$1048576,MATCH("최종"&amp;SUBSTITUTE(SUBSTITUTE(F$1,"standard",""),"|Float",""),ChapterTable!$1:$1,0),0)*ChapterTable!$P$14
    ),
  OFFSET(F89,-$B89+IF($L89,1,0),0)*
    (VLOOKUP(SUBSTITUTE(SUBSTITUTE(F$1,"standard",""),"|Float","")&amp;IF(OR($L89=TRUE,$A89=0,MOD($A89,ChapterTable!$R$20)&lt;&gt;0),"","보스")&amp;"인게임누적곱배수",ChapterTable!$R:$S,2,0)^D89
    +VLOOKUP(SUBSTITUTE(SUBSTITUTE(F$1,"standard",""),"|Float","")&amp;IF(OR($L89=TRUE,$A89=0,MOD($A89,ChapterTable!$R$20)&lt;&gt;0),"","보스")&amp;"인게임누적합배수",ChapterTable!$R:$S,2,0)*D89)
  )
  )
  )
)</f>
        <v>75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8"/>
        <v>11</v>
      </c>
      <c r="Q89">
        <f t="shared" si="9"/>
        <v>11</v>
      </c>
      <c r="R89" t="b">
        <f t="shared" ca="1" si="10"/>
        <v>0</v>
      </c>
      <c r="T89" t="b">
        <f t="shared" ca="1" si="11"/>
        <v>0</v>
      </c>
      <c r="V89" t="str">
        <f>IF(ISBLANK(U89),"",IF(ISERROR(VLOOKUP(U89,MapTable!$A:$A,1,0)),"맵없음",""))</f>
        <v/>
      </c>
      <c r="W89" t="s">
        <v>573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1002</v>
      </c>
      <c r="AC89" t="str">
        <f>IF(ISBLANK(AB89),"",IF(ISERROR(VLOOKUP(AB89,[3]DropTable!$A:$A,1,0)),"드랍없음",""))</f>
        <v/>
      </c>
      <c r="AE89" t="str">
        <f>IF(ISBLANK(AD89),"",IF(ISERROR(VLOOKUP(AD89,[3]DropTable!$A:$A,1,0)),"드랍없음",""))</f>
        <v/>
      </c>
      <c r="AH89">
        <v>1.5</v>
      </c>
      <c r="AI89">
        <f t="shared" si="14"/>
        <v>1</v>
      </c>
      <c r="AJ89">
        <f t="shared" si="12"/>
        <v>1</v>
      </c>
      <c r="AK89">
        <f t="shared" si="13"/>
        <v>1</v>
      </c>
      <c r="AL89">
        <v>0</v>
      </c>
    </row>
    <row r="90" spans="1:38" x14ac:dyDescent="0.3">
      <c r="A90">
        <v>2</v>
      </c>
      <c r="B90">
        <v>6</v>
      </c>
      <c r="C90">
        <f>IF(OR($L90=TRUE,$A90=0,MOD($A90,ChapterTable!$R$20)&lt;&gt;0),
MAX(0,INT(($B90+ChapterTable!$P$26+VLOOKUP(SUBSTITUTE(C$1,"성장단계","")&amp;"단계오프셋",ChapterTable!$R:$S,2,0))/ChapterTable!$P$23)),
MAX(0,INT(($B90+ChapterTable!$R$26+VLOOKUP(SUBSTITUTE(C$1,"성장단계","")&amp;"보스단계오프셋",ChapterTable!$R:$S,2,0))/ChapterTable!$R$23)))</f>
        <v>1</v>
      </c>
      <c r="D90">
        <f>IF(OR($L90=TRUE,$A90=0,MOD($A90,ChapterTable!$R$20)&lt;&gt;0),
MAX(0,INT(($B90+ChapterTable!$P$26+VLOOKUP(SUBSTITUTE(D$1,"성장단계","")&amp;"단계오프셋",ChapterTable!$R:$S,2,0))/ChapterTable!$P$23)),
MAX(0,INT(($B90+ChapterTable!$R$26+VLOOKUP(SUBSTITUTE(D$1,"성장단계","")&amp;"보스단계오프셋",ChapterTable!$R:$S,2,0))/ChapterTable!$R$23)))</f>
        <v>0</v>
      </c>
      <c r="E90" s="1">
        <f ca="1">IF(AND($A90=0,$B90=1),
    VLOOKUP(1,ChapterTable!$1:$1048576,MATCH("최종"&amp;SUBSTITUTE(SUBSTITUTE(E$1,"standard",""),"|Float",""),ChapterTable!$1:$1,0),0)*ChapterTable!$P$17,
  IF(AND($A90=0,$B90=0),
    E91,
  IF($B90=0,
    VLOOKUP($A90,ChapterTable!$1:$1048576,MATCH("최종"&amp;SUBSTITUTE(SUBSTITUTE(E$1,"standard",""),"|Float",""),ChapterTable!$1:$1,0),0),
  IF($B90=1,
    IF($L90=FALSE,
      VLOOKUP($A90,ChapterTable!$1:$1048576,MATCH("최종"&amp;SUBSTITUTE(SUBSTITUTE(E$1,"standard",""),"|Float",""),ChapterTable!$1:$1,0),0),
      VLOOKUP($A90-ChapterTable!$P$11,ChapterTable!$1:$1048576,MATCH("최종"&amp;SUBSTITUTE(SUBSTITUTE(E$1,"standard",""),"|Float",""),ChapterTable!$1:$1,0),0)*ChapterTable!$P$14
    ),
  OFFSET(E90,-$B90+IF($L90,1,0),0)*IF($B90&gt;OFFSET($B90,1,0),ChapterTable!$R$17,1)*
    (VLOOKUP(SUBSTITUTE(SUBSTITUTE(E$1,"standard",""),"|Float","")&amp;IF(OR($L90=TRUE,$A90=0,MOD($A90,ChapterTable!$R$20)&lt;&gt;0),"","보스")&amp;"인게임누적곱배수",ChapterTable!$R:$S,2,0)^C90
    +VLOOKUP(SUBSTITUTE(SUBSTITUTE(E$1,"standard",""),"|Float","")&amp;IF(OR($L90=TRUE,$A90=0,MOD($A90,ChapterTable!$R$20)&lt;&gt;0),"","보스")&amp;"인게임누적합배수",ChapterTable!$R:$S,2,0)*C90)
  )
  )
  )
)</f>
        <v>216</v>
      </c>
      <c r="F90" s="1">
        <f ca="1">IF(AND($A90=0,$B90=1),
    VLOOKUP(1,ChapterTable!$1:$1048576,MATCH("최종"&amp;SUBSTITUTE(SUBSTITUTE(F$1,"standard",""),"|Float",""),ChapterTable!$1:$1,0),0)*ChapterTable!$P$17,
  IF(AND($A90=0,$B90=0),
    F91,
  IF($B90=0,
    VLOOKUP($A90,ChapterTable!$1:$1048576,MATCH("최종"&amp;SUBSTITUTE(SUBSTITUTE(F$1,"standard",""),"|Float",""),ChapterTable!$1:$1,0),0),
  IF($B90=1,
    IF($L90=FALSE,
      VLOOKUP($A90,ChapterTable!$1:$1048576,MATCH("최종"&amp;SUBSTITUTE(SUBSTITUTE(F$1,"standard",""),"|Float",""),ChapterTable!$1:$1,0),0),
      VLOOKUP($A90-ChapterTable!$P$11,ChapterTable!$1:$1048576,MATCH("최종"&amp;SUBSTITUTE(SUBSTITUTE(F$1,"standard",""),"|Float",""),ChapterTable!$1:$1,0),0)*ChapterTable!$P$14
    ),
  OFFSET(F90,-$B90+IF($L90,1,0),0)*
    (VLOOKUP(SUBSTITUTE(SUBSTITUTE(F$1,"standard",""),"|Float","")&amp;IF(OR($L90=TRUE,$A90=0,MOD($A90,ChapterTable!$R$20)&lt;&gt;0),"","보스")&amp;"인게임누적곱배수",ChapterTable!$R:$S,2,0)^D90
    +VLOOKUP(SUBSTITUTE(SUBSTITUTE(F$1,"standard",""),"|Float","")&amp;IF(OR($L90=TRUE,$A90=0,MOD($A90,ChapterTable!$R$20)&lt;&gt;0),"","보스")&amp;"인게임누적합배수",ChapterTable!$R:$S,2,0)*D90)
  )
  )
  )
)</f>
        <v>75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8"/>
        <v>1</v>
      </c>
      <c r="Q90">
        <f t="shared" si="9"/>
        <v>1</v>
      </c>
      <c r="R90" t="b">
        <f t="shared" ca="1" si="10"/>
        <v>0</v>
      </c>
      <c r="T90" t="b">
        <f t="shared" ca="1" si="11"/>
        <v>0</v>
      </c>
      <c r="U90" t="s">
        <v>540</v>
      </c>
      <c r="V90" t="str">
        <f>IF(ISBLANK(U90),"",IF(ISERROR(VLOOKUP(U90,MapTable!$A:$A,1,0)),"맵없음",""))</f>
        <v/>
      </c>
      <c r="W90" t="s">
        <v>560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1002</v>
      </c>
      <c r="AC90" t="str">
        <f>IF(ISBLANK(AB90),"",IF(ISERROR(VLOOKUP(AB90,[3]DropTable!$A:$A,1,0)),"드랍없음",""))</f>
        <v/>
      </c>
      <c r="AE90" t="str">
        <f>IF(ISBLANK(AD90),"",IF(ISERROR(VLOOKUP(AD90,[3]DropTable!$A:$A,1,0)),"드랍없음",""))</f>
        <v/>
      </c>
      <c r="AH90">
        <v>1.5</v>
      </c>
      <c r="AI90">
        <f t="shared" si="14"/>
        <v>1</v>
      </c>
      <c r="AJ90">
        <f t="shared" si="12"/>
        <v>1</v>
      </c>
      <c r="AK90">
        <f t="shared" si="13"/>
        <v>1</v>
      </c>
      <c r="AL90">
        <v>0</v>
      </c>
    </row>
    <row r="91" spans="1:38" x14ac:dyDescent="0.3">
      <c r="A91">
        <v>2</v>
      </c>
      <c r="B91">
        <v>7</v>
      </c>
      <c r="C91">
        <f>IF(OR($L91=TRUE,$A91=0,MOD($A91,ChapterTable!$R$20)&lt;&gt;0),
MAX(0,INT(($B91+ChapterTable!$P$26+VLOOKUP(SUBSTITUTE(C$1,"성장단계","")&amp;"단계오프셋",ChapterTable!$R:$S,2,0))/ChapterTable!$P$23)),
MAX(0,INT(($B91+ChapterTable!$R$26+VLOOKUP(SUBSTITUTE(C$1,"성장단계","")&amp;"보스단계오프셋",ChapterTable!$R:$S,2,0))/ChapterTable!$R$23)))</f>
        <v>1</v>
      </c>
      <c r="D91">
        <f>IF(OR($L91=TRUE,$A91=0,MOD($A91,ChapterTable!$R$20)&lt;&gt;0),
MAX(0,INT(($B91+ChapterTable!$P$26+VLOOKUP(SUBSTITUTE(D$1,"성장단계","")&amp;"단계오프셋",ChapterTable!$R:$S,2,0))/ChapterTable!$P$23)),
MAX(0,INT(($B91+ChapterTable!$R$26+VLOOKUP(SUBSTITUTE(D$1,"성장단계","")&amp;"보스단계오프셋",ChapterTable!$R:$S,2,0))/ChapterTable!$R$23)))</f>
        <v>0</v>
      </c>
      <c r="E91" s="1">
        <f ca="1">IF(AND($A91=0,$B91=1),
    VLOOKUP(1,ChapterTable!$1:$1048576,MATCH("최종"&amp;SUBSTITUTE(SUBSTITUTE(E$1,"standard",""),"|Float",""),ChapterTable!$1:$1,0),0)*ChapterTable!$P$17,
  IF(AND($A91=0,$B91=0),
    E92,
  IF($B91=0,
    VLOOKUP($A91,ChapterTable!$1:$1048576,MATCH("최종"&amp;SUBSTITUTE(SUBSTITUTE(E$1,"standard",""),"|Float",""),ChapterTable!$1:$1,0),0),
  IF($B91=1,
    IF($L91=FALSE,
      VLOOKUP($A91,ChapterTable!$1:$1048576,MATCH("최종"&amp;SUBSTITUTE(SUBSTITUTE(E$1,"standard",""),"|Float",""),ChapterTable!$1:$1,0),0),
      VLOOKUP($A91-ChapterTable!$P$11,ChapterTable!$1:$1048576,MATCH("최종"&amp;SUBSTITUTE(SUBSTITUTE(E$1,"standard",""),"|Float",""),ChapterTable!$1:$1,0),0)*ChapterTable!$P$14
    ),
  OFFSET(E91,-$B91+IF($L91,1,0),0)*IF($B91&gt;OFFSET($B91,1,0),ChapterTable!$R$17,1)*
    (VLOOKUP(SUBSTITUTE(SUBSTITUTE(E$1,"standard",""),"|Float","")&amp;IF(OR($L91=TRUE,$A91=0,MOD($A91,ChapterTable!$R$20)&lt;&gt;0),"","보스")&amp;"인게임누적곱배수",ChapterTable!$R:$S,2,0)^C91
    +VLOOKUP(SUBSTITUTE(SUBSTITUTE(E$1,"standard",""),"|Float","")&amp;IF(OR($L91=TRUE,$A91=0,MOD($A91,ChapterTable!$R$20)&lt;&gt;0),"","보스")&amp;"인게임누적합배수",ChapterTable!$R:$S,2,0)*C91)
  )
  )
  )
)</f>
        <v>216</v>
      </c>
      <c r="F91" s="1">
        <f ca="1">IF(AND($A91=0,$B91=1),
    VLOOKUP(1,ChapterTable!$1:$1048576,MATCH("최종"&amp;SUBSTITUTE(SUBSTITUTE(F$1,"standard",""),"|Float",""),ChapterTable!$1:$1,0),0)*ChapterTable!$P$17,
  IF(AND($A91=0,$B91=0),
    F92,
  IF($B91=0,
    VLOOKUP($A91,ChapterTable!$1:$1048576,MATCH("최종"&amp;SUBSTITUTE(SUBSTITUTE(F$1,"standard",""),"|Float",""),ChapterTable!$1:$1,0),0),
  IF($B91=1,
    IF($L91=FALSE,
      VLOOKUP($A91,ChapterTable!$1:$1048576,MATCH("최종"&amp;SUBSTITUTE(SUBSTITUTE(F$1,"standard",""),"|Float",""),ChapterTable!$1:$1,0),0),
      VLOOKUP($A91-ChapterTable!$P$11,ChapterTable!$1:$1048576,MATCH("최종"&amp;SUBSTITUTE(SUBSTITUTE(F$1,"standard",""),"|Float",""),ChapterTable!$1:$1,0),0)*ChapterTable!$P$14
    ),
  OFFSET(F91,-$B91+IF($L91,1,0),0)*
    (VLOOKUP(SUBSTITUTE(SUBSTITUTE(F$1,"standard",""),"|Float","")&amp;IF(OR($L91=TRUE,$A91=0,MOD($A91,ChapterTable!$R$20)&lt;&gt;0),"","보스")&amp;"인게임누적곱배수",ChapterTable!$R:$S,2,0)^D91
    +VLOOKUP(SUBSTITUTE(SUBSTITUTE(F$1,"standard",""),"|Float","")&amp;IF(OR($L91=TRUE,$A91=0,MOD($A91,ChapterTable!$R$20)&lt;&gt;0),"","보스")&amp;"인게임누적합배수",ChapterTable!$R:$S,2,0)*D91)
  )
  )
  )
)</f>
        <v>75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8"/>
        <v>1</v>
      </c>
      <c r="Q91">
        <f t="shared" si="9"/>
        <v>1</v>
      </c>
      <c r="R91" t="b">
        <f t="shared" ca="1" si="10"/>
        <v>0</v>
      </c>
      <c r="T91" t="b">
        <f t="shared" ca="1" si="11"/>
        <v>0</v>
      </c>
      <c r="U91" t="s">
        <v>541</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1002</v>
      </c>
      <c r="AC91" t="str">
        <f>IF(ISBLANK(AB91),"",IF(ISERROR(VLOOKUP(AB91,[3]DropTable!$A:$A,1,0)),"드랍없음",""))</f>
        <v/>
      </c>
      <c r="AE91" t="str">
        <f>IF(ISBLANK(AD91),"",IF(ISERROR(VLOOKUP(AD91,[3]DropTable!$A:$A,1,0)),"드랍없음",""))</f>
        <v/>
      </c>
      <c r="AH91">
        <v>1.5</v>
      </c>
      <c r="AI91">
        <f t="shared" si="14"/>
        <v>1</v>
      </c>
      <c r="AJ91">
        <f t="shared" si="12"/>
        <v>1</v>
      </c>
      <c r="AK91">
        <f t="shared" si="13"/>
        <v>1</v>
      </c>
      <c r="AL91">
        <v>0</v>
      </c>
    </row>
    <row r="92" spans="1:38" x14ac:dyDescent="0.3">
      <c r="A92">
        <v>2</v>
      </c>
      <c r="B92">
        <v>8</v>
      </c>
      <c r="C92">
        <f>IF(OR($L92=TRUE,$A92=0,MOD($A92,ChapterTable!$R$20)&lt;&gt;0),
MAX(0,INT(($B92+ChapterTable!$P$26+VLOOKUP(SUBSTITUTE(C$1,"성장단계","")&amp;"단계오프셋",ChapterTable!$R:$S,2,0))/ChapterTable!$P$23)),
MAX(0,INT(($B92+ChapterTable!$R$26+VLOOKUP(SUBSTITUTE(C$1,"성장단계","")&amp;"보스단계오프셋",ChapterTable!$R:$S,2,0))/ChapterTable!$R$23)))</f>
        <v>1</v>
      </c>
      <c r="D92">
        <f>IF(OR($L92=TRUE,$A92=0,MOD($A92,ChapterTable!$R$20)&lt;&gt;0),
MAX(0,INT(($B92+ChapterTable!$P$26+VLOOKUP(SUBSTITUTE(D$1,"성장단계","")&amp;"단계오프셋",ChapterTable!$R:$S,2,0))/ChapterTable!$P$23)),
MAX(0,INT(($B92+ChapterTable!$R$26+VLOOKUP(SUBSTITUTE(D$1,"성장단계","")&amp;"보스단계오프셋",ChapterTable!$R:$S,2,0))/ChapterTable!$R$23)))</f>
        <v>0</v>
      </c>
      <c r="E92" s="1">
        <f ca="1">IF(AND($A92=0,$B92=1),
    VLOOKUP(1,ChapterTable!$1:$1048576,MATCH("최종"&amp;SUBSTITUTE(SUBSTITUTE(E$1,"standard",""),"|Float",""),ChapterTable!$1:$1,0),0)*ChapterTable!$P$17,
  IF(AND($A92=0,$B92=0),
    E93,
  IF($B92=0,
    VLOOKUP($A92,ChapterTable!$1:$1048576,MATCH("최종"&amp;SUBSTITUTE(SUBSTITUTE(E$1,"standard",""),"|Float",""),ChapterTable!$1:$1,0),0),
  IF($B92=1,
    IF($L92=FALSE,
      VLOOKUP($A92,ChapterTable!$1:$1048576,MATCH("최종"&amp;SUBSTITUTE(SUBSTITUTE(E$1,"standard",""),"|Float",""),ChapterTable!$1:$1,0),0),
      VLOOKUP($A92-ChapterTable!$P$11,ChapterTable!$1:$1048576,MATCH("최종"&amp;SUBSTITUTE(SUBSTITUTE(E$1,"standard",""),"|Float",""),ChapterTable!$1:$1,0),0)*ChapterTable!$P$14
    ),
  OFFSET(E92,-$B92+IF($L92,1,0),0)*IF($B92&gt;OFFSET($B92,1,0),ChapterTable!$R$17,1)*
    (VLOOKUP(SUBSTITUTE(SUBSTITUTE(E$1,"standard",""),"|Float","")&amp;IF(OR($L92=TRUE,$A92=0,MOD($A92,ChapterTable!$R$20)&lt;&gt;0),"","보스")&amp;"인게임누적곱배수",ChapterTable!$R:$S,2,0)^C92
    +VLOOKUP(SUBSTITUTE(SUBSTITUTE(E$1,"standard",""),"|Float","")&amp;IF(OR($L92=TRUE,$A92=0,MOD($A92,ChapterTable!$R$20)&lt;&gt;0),"","보스")&amp;"인게임누적합배수",ChapterTable!$R:$S,2,0)*C92)
  )
  )
  )
)</f>
        <v>216</v>
      </c>
      <c r="F92" s="1">
        <f ca="1">IF(AND($A92=0,$B92=1),
    VLOOKUP(1,ChapterTable!$1:$1048576,MATCH("최종"&amp;SUBSTITUTE(SUBSTITUTE(F$1,"standard",""),"|Float",""),ChapterTable!$1:$1,0),0)*ChapterTable!$P$17,
  IF(AND($A92=0,$B92=0),
    F93,
  IF($B92=0,
    VLOOKUP($A92,ChapterTable!$1:$1048576,MATCH("최종"&amp;SUBSTITUTE(SUBSTITUTE(F$1,"standard",""),"|Float",""),ChapterTable!$1:$1,0),0),
  IF($B92=1,
    IF($L92=FALSE,
      VLOOKUP($A92,ChapterTable!$1:$1048576,MATCH("최종"&amp;SUBSTITUTE(SUBSTITUTE(F$1,"standard",""),"|Float",""),ChapterTable!$1:$1,0),0),
      VLOOKUP($A92-ChapterTable!$P$11,ChapterTable!$1:$1048576,MATCH("최종"&amp;SUBSTITUTE(SUBSTITUTE(F$1,"standard",""),"|Float",""),ChapterTable!$1:$1,0),0)*ChapterTable!$P$14
    ),
  OFFSET(F92,-$B92+IF($L92,1,0),0)*
    (VLOOKUP(SUBSTITUTE(SUBSTITUTE(F$1,"standard",""),"|Float","")&amp;IF(OR($L92=TRUE,$A92=0,MOD($A92,ChapterTable!$R$20)&lt;&gt;0),"","보스")&amp;"인게임누적곱배수",ChapterTable!$R:$S,2,0)^D92
    +VLOOKUP(SUBSTITUTE(SUBSTITUTE(F$1,"standard",""),"|Float","")&amp;IF(OR($L92=TRUE,$A92=0,MOD($A92,ChapterTable!$R$20)&lt;&gt;0),"","보스")&amp;"인게임누적합배수",ChapterTable!$R:$S,2,0)*D92)
  )
  )
  )
)</f>
        <v>75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8"/>
        <v>1</v>
      </c>
      <c r="Q92">
        <f t="shared" si="9"/>
        <v>1</v>
      </c>
      <c r="R92" t="b">
        <f t="shared" ca="1" si="10"/>
        <v>0</v>
      </c>
      <c r="T92" t="b">
        <f t="shared" ca="1" si="11"/>
        <v>0</v>
      </c>
      <c r="U92" t="s">
        <v>542</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1002</v>
      </c>
      <c r="AC92" t="str">
        <f>IF(ISBLANK(AB92),"",IF(ISERROR(VLOOKUP(AB92,[3]DropTable!$A:$A,1,0)),"드랍없음",""))</f>
        <v/>
      </c>
      <c r="AE92" t="str">
        <f>IF(ISBLANK(AD92),"",IF(ISERROR(VLOOKUP(AD92,[3]DropTable!$A:$A,1,0)),"드랍없음",""))</f>
        <v/>
      </c>
      <c r="AH92">
        <v>1.5</v>
      </c>
      <c r="AI92">
        <f t="shared" si="14"/>
        <v>1</v>
      </c>
      <c r="AJ92">
        <f t="shared" si="12"/>
        <v>1</v>
      </c>
      <c r="AK92">
        <f t="shared" si="13"/>
        <v>1</v>
      </c>
      <c r="AL92">
        <v>0</v>
      </c>
    </row>
    <row r="93" spans="1:38" x14ac:dyDescent="0.3">
      <c r="A93">
        <v>2</v>
      </c>
      <c r="B93">
        <v>9</v>
      </c>
      <c r="C93">
        <f>IF(OR($L93=TRUE,$A93=0,MOD($A93,ChapterTable!$R$20)&lt;&gt;0),
MAX(0,INT(($B93+ChapterTable!$P$26+VLOOKUP(SUBSTITUTE(C$1,"성장단계","")&amp;"단계오프셋",ChapterTable!$R:$S,2,0))/ChapterTable!$P$23)),
MAX(0,INT(($B93+ChapterTable!$R$26+VLOOKUP(SUBSTITUTE(C$1,"성장단계","")&amp;"보스단계오프셋",ChapterTable!$R:$S,2,0))/ChapterTable!$R$23)))</f>
        <v>1</v>
      </c>
      <c r="D93">
        <f>IF(OR($L93=TRUE,$A93=0,MOD($A93,ChapterTable!$R$20)&lt;&gt;0),
MAX(0,INT(($B93+ChapterTable!$P$26+VLOOKUP(SUBSTITUTE(D$1,"성장단계","")&amp;"단계오프셋",ChapterTable!$R:$S,2,0))/ChapterTable!$P$23)),
MAX(0,INT(($B93+ChapterTable!$R$26+VLOOKUP(SUBSTITUTE(D$1,"성장단계","")&amp;"보스단계오프셋",ChapterTable!$R:$S,2,0))/ChapterTable!$R$23)))</f>
        <v>0</v>
      </c>
      <c r="E93" s="1">
        <f ca="1">IF(AND($A93=0,$B93=1),
    VLOOKUP(1,ChapterTable!$1:$1048576,MATCH("최종"&amp;SUBSTITUTE(SUBSTITUTE(E$1,"standard",""),"|Float",""),ChapterTable!$1:$1,0),0)*ChapterTable!$P$17,
  IF(AND($A93=0,$B93=0),
    E94,
  IF($B93=0,
    VLOOKUP($A93,ChapterTable!$1:$1048576,MATCH("최종"&amp;SUBSTITUTE(SUBSTITUTE(E$1,"standard",""),"|Float",""),ChapterTable!$1:$1,0),0),
  IF($B93=1,
    IF($L93=FALSE,
      VLOOKUP($A93,ChapterTable!$1:$1048576,MATCH("최종"&amp;SUBSTITUTE(SUBSTITUTE(E$1,"standard",""),"|Float",""),ChapterTable!$1:$1,0),0),
      VLOOKUP($A93-ChapterTable!$P$11,ChapterTable!$1:$1048576,MATCH("최종"&amp;SUBSTITUTE(SUBSTITUTE(E$1,"standard",""),"|Float",""),ChapterTable!$1:$1,0),0)*ChapterTable!$P$14
    ),
  OFFSET(E93,-$B93+IF($L93,1,0),0)*IF($B93&gt;OFFSET($B93,1,0),ChapterTable!$R$17,1)*
    (VLOOKUP(SUBSTITUTE(SUBSTITUTE(E$1,"standard",""),"|Float","")&amp;IF(OR($L93=TRUE,$A93=0,MOD($A93,ChapterTable!$R$20)&lt;&gt;0),"","보스")&amp;"인게임누적곱배수",ChapterTable!$R:$S,2,0)^C93
    +VLOOKUP(SUBSTITUTE(SUBSTITUTE(E$1,"standard",""),"|Float","")&amp;IF(OR($L93=TRUE,$A93=0,MOD($A93,ChapterTable!$R$20)&lt;&gt;0),"","보스")&amp;"인게임누적합배수",ChapterTable!$R:$S,2,0)*C93)
  )
  )
  )
)</f>
        <v>216</v>
      </c>
      <c r="F93" s="1">
        <f ca="1">IF(AND($A93=0,$B93=1),
    VLOOKUP(1,ChapterTable!$1:$1048576,MATCH("최종"&amp;SUBSTITUTE(SUBSTITUTE(F$1,"standard",""),"|Float",""),ChapterTable!$1:$1,0),0)*ChapterTable!$P$17,
  IF(AND($A93=0,$B93=0),
    F94,
  IF($B93=0,
    VLOOKUP($A93,ChapterTable!$1:$1048576,MATCH("최종"&amp;SUBSTITUTE(SUBSTITUTE(F$1,"standard",""),"|Float",""),ChapterTable!$1:$1,0),0),
  IF($B93=1,
    IF($L93=FALSE,
      VLOOKUP($A93,ChapterTable!$1:$1048576,MATCH("최종"&amp;SUBSTITUTE(SUBSTITUTE(F$1,"standard",""),"|Float",""),ChapterTable!$1:$1,0),0),
      VLOOKUP($A93-ChapterTable!$P$11,ChapterTable!$1:$1048576,MATCH("최종"&amp;SUBSTITUTE(SUBSTITUTE(F$1,"standard",""),"|Float",""),ChapterTable!$1:$1,0),0)*ChapterTable!$P$14
    ),
  OFFSET(F93,-$B93+IF($L93,1,0),0)*
    (VLOOKUP(SUBSTITUTE(SUBSTITUTE(F$1,"standard",""),"|Float","")&amp;IF(OR($L93=TRUE,$A93=0,MOD($A93,ChapterTable!$R$20)&lt;&gt;0),"","보스")&amp;"인게임누적곱배수",ChapterTable!$R:$S,2,0)^D93
    +VLOOKUP(SUBSTITUTE(SUBSTITUTE(F$1,"standard",""),"|Float","")&amp;IF(OR($L93=TRUE,$A93=0,MOD($A93,ChapterTable!$R$20)&lt;&gt;0),"","보스")&amp;"인게임누적합배수",ChapterTable!$R:$S,2,0)*D93)
  )
  )
  )
)</f>
        <v>75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8"/>
        <v>91</v>
      </c>
      <c r="Q93">
        <f t="shared" si="9"/>
        <v>91</v>
      </c>
      <c r="R93" t="b">
        <f t="shared" ca="1" si="10"/>
        <v>1</v>
      </c>
      <c r="S93" t="b">
        <v>0</v>
      </c>
      <c r="T93" t="b">
        <f t="shared" si="11"/>
        <v>0</v>
      </c>
      <c r="U93" t="s">
        <v>543</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1002</v>
      </c>
      <c r="AC93" t="str">
        <f>IF(ISBLANK(AB93),"",IF(ISERROR(VLOOKUP(AB93,[3]DropTable!$A:$A,1,0)),"드랍없음",""))</f>
        <v/>
      </c>
      <c r="AE93" t="str">
        <f>IF(ISBLANK(AD93),"",IF(ISERROR(VLOOKUP(AD93,[3]DropTable!$A:$A,1,0)),"드랍없음",""))</f>
        <v/>
      </c>
      <c r="AH93">
        <v>1.5</v>
      </c>
      <c r="AI93">
        <f t="shared" si="14"/>
        <v>1</v>
      </c>
      <c r="AJ93">
        <f t="shared" si="12"/>
        <v>1</v>
      </c>
      <c r="AK93">
        <f t="shared" si="13"/>
        <v>1</v>
      </c>
      <c r="AL93">
        <v>0</v>
      </c>
    </row>
    <row r="94" spans="1:38" x14ac:dyDescent="0.3">
      <c r="A94">
        <v>2</v>
      </c>
      <c r="B94">
        <v>10</v>
      </c>
      <c r="C94">
        <f>IF(OR($L94=TRUE,$A94=0,MOD($A94,ChapterTable!$R$20)&lt;&gt;0),
MAX(0,INT(($B94+ChapterTable!$P$26+VLOOKUP(SUBSTITUTE(C$1,"성장단계","")&amp;"단계오프셋",ChapterTable!$R:$S,2,0))/ChapterTable!$P$23)),
MAX(0,INT(($B94+ChapterTable!$R$26+VLOOKUP(SUBSTITUTE(C$1,"성장단계","")&amp;"보스단계오프셋",ChapterTable!$R:$S,2,0))/ChapterTable!$R$23)))</f>
        <v>1</v>
      </c>
      <c r="D94">
        <f>IF(OR($L94=TRUE,$A94=0,MOD($A94,ChapterTable!$R$20)&lt;&gt;0),
MAX(0,INT(($B94+ChapterTable!$P$26+VLOOKUP(SUBSTITUTE(D$1,"성장단계","")&amp;"단계오프셋",ChapterTable!$R:$S,2,0))/ChapterTable!$P$23)),
MAX(0,INT(($B94+ChapterTable!$R$26+VLOOKUP(SUBSTITUTE(D$1,"성장단계","")&amp;"보스단계오프셋",ChapterTable!$R:$S,2,0))/ChapterTable!$R$23)))</f>
        <v>0</v>
      </c>
      <c r="E94" s="1">
        <f ca="1">IF(AND($A94=0,$B94=1),
    VLOOKUP(1,ChapterTable!$1:$1048576,MATCH("최종"&amp;SUBSTITUTE(SUBSTITUTE(E$1,"standard",""),"|Float",""),ChapterTable!$1:$1,0),0)*ChapterTable!$P$17,
  IF(AND($A94=0,$B94=0),
    E95,
  IF($B94=0,
    VLOOKUP($A94,ChapterTable!$1:$1048576,MATCH("최종"&amp;SUBSTITUTE(SUBSTITUTE(E$1,"standard",""),"|Float",""),ChapterTable!$1:$1,0),0),
  IF($B94=1,
    IF($L94=FALSE,
      VLOOKUP($A94,ChapterTable!$1:$1048576,MATCH("최종"&amp;SUBSTITUTE(SUBSTITUTE(E$1,"standard",""),"|Float",""),ChapterTable!$1:$1,0),0),
      VLOOKUP($A94-ChapterTable!$P$11,ChapterTable!$1:$1048576,MATCH("최종"&amp;SUBSTITUTE(SUBSTITUTE(E$1,"standard",""),"|Float",""),ChapterTable!$1:$1,0),0)*ChapterTable!$P$14
    ),
  OFFSET(E94,-$B94+IF($L94,1,0),0)*IF($B94&gt;OFFSET($B94,1,0),ChapterTable!$R$17,1)*
    (VLOOKUP(SUBSTITUTE(SUBSTITUTE(E$1,"standard",""),"|Float","")&amp;IF(OR($L94=TRUE,$A94=0,MOD($A94,ChapterTable!$R$20)&lt;&gt;0),"","보스")&amp;"인게임누적곱배수",ChapterTable!$R:$S,2,0)^C94
    +VLOOKUP(SUBSTITUTE(SUBSTITUTE(E$1,"standard",""),"|Float","")&amp;IF(OR($L94=TRUE,$A94=0,MOD($A94,ChapterTable!$R$20)&lt;&gt;0),"","보스")&amp;"인게임누적합배수",ChapterTable!$R:$S,2,0)*C94)
  )
  )
  )
)</f>
        <v>216</v>
      </c>
      <c r="F94" s="1">
        <f ca="1">IF(AND($A94=0,$B94=1),
    VLOOKUP(1,ChapterTable!$1:$1048576,MATCH("최종"&amp;SUBSTITUTE(SUBSTITUTE(F$1,"standard",""),"|Float",""),ChapterTable!$1:$1,0),0)*ChapterTable!$P$17,
  IF(AND($A94=0,$B94=0),
    F95,
  IF($B94=0,
    VLOOKUP($A94,ChapterTable!$1:$1048576,MATCH("최종"&amp;SUBSTITUTE(SUBSTITUTE(F$1,"standard",""),"|Float",""),ChapterTable!$1:$1,0),0),
  IF($B94=1,
    IF($L94=FALSE,
      VLOOKUP($A94,ChapterTable!$1:$1048576,MATCH("최종"&amp;SUBSTITUTE(SUBSTITUTE(F$1,"standard",""),"|Float",""),ChapterTable!$1:$1,0),0),
      VLOOKUP($A94-ChapterTable!$P$11,ChapterTable!$1:$1048576,MATCH("최종"&amp;SUBSTITUTE(SUBSTITUTE(F$1,"standard",""),"|Float",""),ChapterTable!$1:$1,0),0)*ChapterTable!$P$14
    ),
  OFFSET(F94,-$B94+IF($L94,1,0),0)*
    (VLOOKUP(SUBSTITUTE(SUBSTITUTE(F$1,"standard",""),"|Float","")&amp;IF(OR($L94=TRUE,$A94=0,MOD($A94,ChapterTable!$R$20)&lt;&gt;0),"","보스")&amp;"인게임누적곱배수",ChapterTable!$R:$S,2,0)^D94
    +VLOOKUP(SUBSTITUTE(SUBSTITUTE(F$1,"standard",""),"|Float","")&amp;IF(OR($L94=TRUE,$A94=0,MOD($A94,ChapterTable!$R$20)&lt;&gt;0),"","보스")&amp;"인게임누적합배수",ChapterTable!$R:$S,2,0)*D94)
  )
  )
  )
)</f>
        <v>75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8"/>
        <v>21</v>
      </c>
      <c r="Q94">
        <f t="shared" si="9"/>
        <v>21</v>
      </c>
      <c r="R94" t="b">
        <f t="shared" ca="1" si="10"/>
        <v>0</v>
      </c>
      <c r="T94" t="b">
        <f t="shared" ca="1" si="11"/>
        <v>0</v>
      </c>
      <c r="U94" t="s">
        <v>583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5002</v>
      </c>
      <c r="AE94" t="str">
        <f>IF(ISBLANK(AD94),"",IF(ISERROR(VLOOKUP(AD94,[3]DropTable!$A:$A,1,0)),"드랍없음",""))</f>
        <v/>
      </c>
      <c r="AF94">
        <f ca="1">1.25*IF($B94&gt;OFFSET($B94,1,0),ChapterTable!$R$17,1)*
(VLOOKUP(SUBSTITUTE(SUBSTITUTE(E$1,"standard",""),"|Float","")&amp;IF(OR($L94=TRUE,$A94=0,MOD($A94,ChapterTable!$R$20)&lt;&gt;0),"","보스")&amp;"인게임누적곱배수",ChapterTable!$R:$S,2,0)^C94
+VLOOKUP(SUBSTITUTE(SUBSTITUTE(E$1,"standard",""),"|Float","")&amp;IF(OR($L94=TRUE,$A94=0,MOD($A94,ChapterTable!$R$20)&lt;&gt;0),"","보스")&amp;"인게임누적합배수",ChapterTable!$R:$S,2,0)*C94)</f>
        <v>1.5</v>
      </c>
      <c r="AG94">
        <f ca="1">35/AF94</f>
        <v>23.333333333333332</v>
      </c>
      <c r="AH94">
        <v>1.5</v>
      </c>
      <c r="AI94">
        <f t="shared" si="14"/>
        <v>1</v>
      </c>
      <c r="AJ94">
        <f t="shared" si="12"/>
        <v>1</v>
      </c>
      <c r="AK94">
        <f t="shared" si="13"/>
        <v>1</v>
      </c>
      <c r="AL94">
        <v>0</v>
      </c>
    </row>
    <row r="95" spans="1:38" x14ac:dyDescent="0.3">
      <c r="A95">
        <v>2</v>
      </c>
      <c r="B95">
        <v>11</v>
      </c>
      <c r="C95">
        <f>IF(OR($L95=TRUE,$A95=0,MOD($A95,ChapterTable!$R$20)&lt;&gt;0),
MAX(0,INT(($B95+ChapterTable!$P$26+VLOOKUP(SUBSTITUTE(C$1,"성장단계","")&amp;"단계오프셋",ChapterTable!$R:$S,2,0))/ChapterTable!$P$23)),
MAX(0,INT(($B95+ChapterTable!$R$26+VLOOKUP(SUBSTITUTE(C$1,"성장단계","")&amp;"보스단계오프셋",ChapterTable!$R:$S,2,0))/ChapterTable!$R$23)))</f>
        <v>1</v>
      </c>
      <c r="D95">
        <f>IF(OR($L95=TRUE,$A95=0,MOD($A95,ChapterTable!$R$20)&lt;&gt;0),
MAX(0,INT(($B95+ChapterTable!$P$26+VLOOKUP(SUBSTITUTE(D$1,"성장단계","")&amp;"단계오프셋",ChapterTable!$R:$S,2,0))/ChapterTable!$P$23)),
MAX(0,INT(($B95+ChapterTable!$R$26+VLOOKUP(SUBSTITUTE(D$1,"성장단계","")&amp;"보스단계오프셋",ChapterTable!$R:$S,2,0))/ChapterTable!$R$23)))</f>
        <v>1</v>
      </c>
      <c r="E95" s="1">
        <f ca="1">IF(AND($A95=0,$B95=1),
    VLOOKUP(1,ChapterTable!$1:$1048576,MATCH("최종"&amp;SUBSTITUTE(SUBSTITUTE(E$1,"standard",""),"|Float",""),ChapterTable!$1:$1,0),0)*ChapterTable!$P$17,
  IF(AND($A95=0,$B95=0),
    E96,
  IF($B95=0,
    VLOOKUP($A95,ChapterTable!$1:$1048576,MATCH("최종"&amp;SUBSTITUTE(SUBSTITUTE(E$1,"standard",""),"|Float",""),ChapterTable!$1:$1,0),0),
  IF($B95=1,
    IF($L95=FALSE,
      VLOOKUP($A95,ChapterTable!$1:$1048576,MATCH("최종"&amp;SUBSTITUTE(SUBSTITUTE(E$1,"standard",""),"|Float",""),ChapterTable!$1:$1,0),0),
      VLOOKUP($A95-ChapterTable!$P$11,ChapterTable!$1:$1048576,MATCH("최종"&amp;SUBSTITUTE(SUBSTITUTE(E$1,"standard",""),"|Float",""),ChapterTable!$1:$1,0),0)*ChapterTable!$P$14
    ),
  OFFSET(E95,-$B95+IF($L95,1,0),0)*IF($B95&gt;OFFSET($B95,1,0),ChapterTable!$R$17,1)*
    (VLOOKUP(SUBSTITUTE(SUBSTITUTE(E$1,"standard",""),"|Float","")&amp;IF(OR($L95=TRUE,$A95=0,MOD($A95,ChapterTable!$R$20)&lt;&gt;0),"","보스")&amp;"인게임누적곱배수",ChapterTable!$R:$S,2,0)^C95
    +VLOOKUP(SUBSTITUTE(SUBSTITUTE(E$1,"standard",""),"|Float","")&amp;IF(OR($L95=TRUE,$A95=0,MOD($A95,ChapterTable!$R$20)&lt;&gt;0),"","보스")&amp;"인게임누적합배수",ChapterTable!$R:$S,2,0)*C95)
  )
  )
  )
)</f>
        <v>216</v>
      </c>
      <c r="F95" s="1">
        <f ca="1">IF(AND($A95=0,$B95=1),
    VLOOKUP(1,ChapterTable!$1:$1048576,MATCH("최종"&amp;SUBSTITUTE(SUBSTITUTE(F$1,"standard",""),"|Float",""),ChapterTable!$1:$1,0),0)*ChapterTable!$P$17,
  IF(AND($A95=0,$B95=0),
    F96,
  IF($B95=0,
    VLOOKUP($A95,ChapterTable!$1:$1048576,MATCH("최종"&amp;SUBSTITUTE(SUBSTITUTE(F$1,"standard",""),"|Float",""),ChapterTable!$1:$1,0),0),
  IF($B95=1,
    IF($L95=FALSE,
      VLOOKUP($A95,ChapterTable!$1:$1048576,MATCH("최종"&amp;SUBSTITUTE(SUBSTITUTE(F$1,"standard",""),"|Float",""),ChapterTable!$1:$1,0),0),
      VLOOKUP($A95-ChapterTable!$P$11,ChapterTable!$1:$1048576,MATCH("최종"&amp;SUBSTITUTE(SUBSTITUTE(F$1,"standard",""),"|Float",""),ChapterTable!$1:$1,0),0)*ChapterTable!$P$14
    ),
  OFFSET(F95,-$B95+IF($L95,1,0),0)*
    (VLOOKUP(SUBSTITUTE(SUBSTITUTE(F$1,"standard",""),"|Float","")&amp;IF(OR($L95=TRUE,$A95=0,MOD($A95,ChapterTable!$R$20)&lt;&gt;0),"","보스")&amp;"인게임누적곱배수",ChapterTable!$R:$S,2,0)^D95
    +VLOOKUP(SUBSTITUTE(SUBSTITUTE(F$1,"standard",""),"|Float","")&amp;IF(OR($L95=TRUE,$A95=0,MOD($A95,ChapterTable!$R$20)&lt;&gt;0),"","보스")&amp;"인게임누적합배수",ChapterTable!$R:$S,2,0)*D95)
  )
  )
  )
)</f>
        <v>80.625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8"/>
        <v>2</v>
      </c>
      <c r="Q95">
        <f t="shared" si="9"/>
        <v>2</v>
      </c>
      <c r="R95" t="b">
        <f t="shared" ca="1" si="10"/>
        <v>0</v>
      </c>
      <c r="T95" t="b">
        <f t="shared" ca="1" si="11"/>
        <v>0</v>
      </c>
      <c r="U95" t="s">
        <v>544</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4"/>
        <v>0.5</v>
      </c>
      <c r="AJ95">
        <f t="shared" si="12"/>
        <v>0.54666666600000002</v>
      </c>
      <c r="AK95">
        <f t="shared" si="13"/>
        <v>1</v>
      </c>
      <c r="AL95">
        <v>0</v>
      </c>
    </row>
    <row r="96" spans="1:38" x14ac:dyDescent="0.3">
      <c r="A96">
        <v>2</v>
      </c>
      <c r="B96">
        <v>12</v>
      </c>
      <c r="C96">
        <f>IF(OR($L96=TRUE,$A96=0,MOD($A96,ChapterTable!$R$20)&lt;&gt;0),
MAX(0,INT(($B96+ChapterTable!$P$26+VLOOKUP(SUBSTITUTE(C$1,"성장단계","")&amp;"단계오프셋",ChapterTable!$R:$S,2,0))/ChapterTable!$P$23)),
MAX(0,INT(($B96+ChapterTable!$R$26+VLOOKUP(SUBSTITUTE(C$1,"성장단계","")&amp;"보스단계오프셋",ChapterTable!$R:$S,2,0))/ChapterTable!$R$23)))</f>
        <v>1</v>
      </c>
      <c r="D96">
        <f>IF(OR($L96=TRUE,$A96=0,MOD($A96,ChapterTable!$R$20)&lt;&gt;0),
MAX(0,INT(($B96+ChapterTable!$P$26+VLOOKUP(SUBSTITUTE(D$1,"성장단계","")&amp;"단계오프셋",ChapterTable!$R:$S,2,0))/ChapterTable!$P$23)),
MAX(0,INT(($B96+ChapterTable!$R$26+VLOOKUP(SUBSTITUTE(D$1,"성장단계","")&amp;"보스단계오프셋",ChapterTable!$R:$S,2,0))/ChapterTable!$R$23)))</f>
        <v>1</v>
      </c>
      <c r="E96" s="1">
        <f ca="1">IF(AND($A96=0,$B96=1),
    VLOOKUP(1,ChapterTable!$1:$1048576,MATCH("최종"&amp;SUBSTITUTE(SUBSTITUTE(E$1,"standard",""),"|Float",""),ChapterTable!$1:$1,0),0)*ChapterTable!$P$17,
  IF(AND($A96=0,$B96=0),
    E97,
  IF($B96=0,
    VLOOKUP($A96,ChapterTable!$1:$1048576,MATCH("최종"&amp;SUBSTITUTE(SUBSTITUTE(E$1,"standard",""),"|Float",""),ChapterTable!$1:$1,0),0),
  IF($B96=1,
    IF($L96=FALSE,
      VLOOKUP($A96,ChapterTable!$1:$1048576,MATCH("최종"&amp;SUBSTITUTE(SUBSTITUTE(E$1,"standard",""),"|Float",""),ChapterTable!$1:$1,0),0),
      VLOOKUP($A96-ChapterTable!$P$11,ChapterTable!$1:$1048576,MATCH("최종"&amp;SUBSTITUTE(SUBSTITUTE(E$1,"standard",""),"|Float",""),ChapterTable!$1:$1,0),0)*ChapterTable!$P$14
    ),
  OFFSET(E96,-$B96+IF($L96,1,0),0)*IF($B96&gt;OFFSET($B96,1,0),ChapterTable!$R$17,1)*
    (VLOOKUP(SUBSTITUTE(SUBSTITUTE(E$1,"standard",""),"|Float","")&amp;IF(OR($L96=TRUE,$A96=0,MOD($A96,ChapterTable!$R$20)&lt;&gt;0),"","보스")&amp;"인게임누적곱배수",ChapterTable!$R:$S,2,0)^C96
    +VLOOKUP(SUBSTITUTE(SUBSTITUTE(E$1,"standard",""),"|Float","")&amp;IF(OR($L96=TRUE,$A96=0,MOD($A96,ChapterTable!$R$20)&lt;&gt;0),"","보스")&amp;"인게임누적합배수",ChapterTable!$R:$S,2,0)*C96)
  )
  )
  )
)</f>
        <v>216</v>
      </c>
      <c r="F96" s="1">
        <f ca="1">IF(AND($A96=0,$B96=1),
    VLOOKUP(1,ChapterTable!$1:$1048576,MATCH("최종"&amp;SUBSTITUTE(SUBSTITUTE(F$1,"standard",""),"|Float",""),ChapterTable!$1:$1,0),0)*ChapterTable!$P$17,
  IF(AND($A96=0,$B96=0),
    F97,
  IF($B96=0,
    VLOOKUP($A96,ChapterTable!$1:$1048576,MATCH("최종"&amp;SUBSTITUTE(SUBSTITUTE(F$1,"standard",""),"|Float",""),ChapterTable!$1:$1,0),0),
  IF($B96=1,
    IF($L96=FALSE,
      VLOOKUP($A96,ChapterTable!$1:$1048576,MATCH("최종"&amp;SUBSTITUTE(SUBSTITUTE(F$1,"standard",""),"|Float",""),ChapterTable!$1:$1,0),0),
      VLOOKUP($A96-ChapterTable!$P$11,ChapterTable!$1:$1048576,MATCH("최종"&amp;SUBSTITUTE(SUBSTITUTE(F$1,"standard",""),"|Float",""),ChapterTable!$1:$1,0),0)*ChapterTable!$P$14
    ),
  OFFSET(F96,-$B96+IF($L96,1,0),0)*
    (VLOOKUP(SUBSTITUTE(SUBSTITUTE(F$1,"standard",""),"|Float","")&amp;IF(OR($L96=TRUE,$A96=0,MOD($A96,ChapterTable!$R$20)&lt;&gt;0),"","보스")&amp;"인게임누적곱배수",ChapterTable!$R:$S,2,0)^D96
    +VLOOKUP(SUBSTITUTE(SUBSTITUTE(F$1,"standard",""),"|Float","")&amp;IF(OR($L96=TRUE,$A96=0,MOD($A96,ChapterTable!$R$20)&lt;&gt;0),"","보스")&amp;"인게임누적합배수",ChapterTable!$R:$S,2,0)*D96)
  )
  )
  )
)</f>
        <v>80.625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8"/>
        <v>2</v>
      </c>
      <c r="Q96">
        <f t="shared" si="9"/>
        <v>2</v>
      </c>
      <c r="R96" t="b">
        <f t="shared" ca="1" si="10"/>
        <v>0</v>
      </c>
      <c r="T96" t="b">
        <f t="shared" ca="1" si="11"/>
        <v>0</v>
      </c>
      <c r="U96" t="s">
        <v>545</v>
      </c>
      <c r="V96" t="str">
        <f>IF(ISBLANK(U96),"",IF(ISERROR(VLOOKUP(U96,MapTable!$A:$A,1,0)),"맵없음",""))</f>
        <v/>
      </c>
      <c r="W96" t="s">
        <v>561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4"/>
        <v>0.5</v>
      </c>
      <c r="AJ96">
        <f t="shared" si="12"/>
        <v>0.54666666600000002</v>
      </c>
      <c r="AK96">
        <f t="shared" si="13"/>
        <v>1</v>
      </c>
      <c r="AL96">
        <v>0</v>
      </c>
    </row>
    <row r="97" spans="1:38" x14ac:dyDescent="0.3">
      <c r="A97">
        <v>2</v>
      </c>
      <c r="B97">
        <v>13</v>
      </c>
      <c r="C97">
        <f>IF(OR($L97=TRUE,$A97=0,MOD($A97,ChapterTable!$R$20)&lt;&gt;0),
MAX(0,INT(($B97+ChapterTable!$P$26+VLOOKUP(SUBSTITUTE(C$1,"성장단계","")&amp;"단계오프셋",ChapterTable!$R:$S,2,0))/ChapterTable!$P$23)),
MAX(0,INT(($B97+ChapterTable!$R$26+VLOOKUP(SUBSTITUTE(C$1,"성장단계","")&amp;"보스단계오프셋",ChapterTable!$R:$S,2,0))/ChapterTable!$R$23)))</f>
        <v>1</v>
      </c>
      <c r="D97">
        <f>IF(OR($L97=TRUE,$A97=0,MOD($A97,ChapterTable!$R$20)&lt;&gt;0),
MAX(0,INT(($B97+ChapterTable!$P$26+VLOOKUP(SUBSTITUTE(D$1,"성장단계","")&amp;"단계오프셋",ChapterTable!$R:$S,2,0))/ChapterTable!$P$23)),
MAX(0,INT(($B97+ChapterTable!$R$26+VLOOKUP(SUBSTITUTE(D$1,"성장단계","")&amp;"보스단계오프셋",ChapterTable!$R:$S,2,0))/ChapterTable!$R$23)))</f>
        <v>1</v>
      </c>
      <c r="E97" s="1">
        <f ca="1">IF(AND($A97=0,$B97=1),
    VLOOKUP(1,ChapterTable!$1:$1048576,MATCH("최종"&amp;SUBSTITUTE(SUBSTITUTE(E$1,"standard",""),"|Float",""),ChapterTable!$1:$1,0),0)*ChapterTable!$P$17,
  IF(AND($A97=0,$B97=0),
    E98,
  IF($B97=0,
    VLOOKUP($A97,ChapterTable!$1:$1048576,MATCH("최종"&amp;SUBSTITUTE(SUBSTITUTE(E$1,"standard",""),"|Float",""),ChapterTable!$1:$1,0),0),
  IF($B97=1,
    IF($L97=FALSE,
      VLOOKUP($A97,ChapterTable!$1:$1048576,MATCH("최종"&amp;SUBSTITUTE(SUBSTITUTE(E$1,"standard",""),"|Float",""),ChapterTable!$1:$1,0),0),
      VLOOKUP($A97-ChapterTable!$P$11,ChapterTable!$1:$1048576,MATCH("최종"&amp;SUBSTITUTE(SUBSTITUTE(E$1,"standard",""),"|Float",""),ChapterTable!$1:$1,0),0)*ChapterTable!$P$14
    ),
  OFFSET(E97,-$B97+IF($L97,1,0),0)*IF($B97&gt;OFFSET($B97,1,0),ChapterTable!$R$17,1)*
    (VLOOKUP(SUBSTITUTE(SUBSTITUTE(E$1,"standard",""),"|Float","")&amp;IF(OR($L97=TRUE,$A97=0,MOD($A97,ChapterTable!$R$20)&lt;&gt;0),"","보스")&amp;"인게임누적곱배수",ChapterTable!$R:$S,2,0)^C97
    +VLOOKUP(SUBSTITUTE(SUBSTITUTE(E$1,"standard",""),"|Float","")&amp;IF(OR($L97=TRUE,$A97=0,MOD($A97,ChapterTable!$R$20)&lt;&gt;0),"","보스")&amp;"인게임누적합배수",ChapterTable!$R:$S,2,0)*C97)
  )
  )
  )
)</f>
        <v>216</v>
      </c>
      <c r="F97" s="1">
        <f ca="1">IF(AND($A97=0,$B97=1),
    VLOOKUP(1,ChapterTable!$1:$1048576,MATCH("최종"&amp;SUBSTITUTE(SUBSTITUTE(F$1,"standard",""),"|Float",""),ChapterTable!$1:$1,0),0)*ChapterTable!$P$17,
  IF(AND($A97=0,$B97=0),
    F98,
  IF($B97=0,
    VLOOKUP($A97,ChapterTable!$1:$1048576,MATCH("최종"&amp;SUBSTITUTE(SUBSTITUTE(F$1,"standard",""),"|Float",""),ChapterTable!$1:$1,0),0),
  IF($B97=1,
    IF($L97=FALSE,
      VLOOKUP($A97,ChapterTable!$1:$1048576,MATCH("최종"&amp;SUBSTITUTE(SUBSTITUTE(F$1,"standard",""),"|Float",""),ChapterTable!$1:$1,0),0),
      VLOOKUP($A97-ChapterTable!$P$11,ChapterTable!$1:$1048576,MATCH("최종"&amp;SUBSTITUTE(SUBSTITUTE(F$1,"standard",""),"|Float",""),ChapterTable!$1:$1,0),0)*ChapterTable!$P$14
    ),
  OFFSET(F97,-$B97+IF($L97,1,0),0)*
    (VLOOKUP(SUBSTITUTE(SUBSTITUTE(F$1,"standard",""),"|Float","")&amp;IF(OR($L97=TRUE,$A97=0,MOD($A97,ChapterTable!$R$20)&lt;&gt;0),"","보스")&amp;"인게임누적곱배수",ChapterTable!$R:$S,2,0)^D97
    +VLOOKUP(SUBSTITUTE(SUBSTITUTE(F$1,"standard",""),"|Float","")&amp;IF(OR($L97=TRUE,$A97=0,MOD($A97,ChapterTable!$R$20)&lt;&gt;0),"","보스")&amp;"인게임누적합배수",ChapterTable!$R:$S,2,0)*D97)
  )
  )
  )
)</f>
        <v>80.625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8"/>
        <v>2</v>
      </c>
      <c r="Q97">
        <f t="shared" si="9"/>
        <v>2</v>
      </c>
      <c r="R97" t="b">
        <f t="shared" ca="1" si="10"/>
        <v>0</v>
      </c>
      <c r="T97" t="b">
        <f t="shared" ca="1" si="11"/>
        <v>0</v>
      </c>
      <c r="U97" t="s">
        <v>546</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4"/>
        <v>0.5</v>
      </c>
      <c r="AJ97">
        <f t="shared" si="12"/>
        <v>0.54666666600000002</v>
      </c>
      <c r="AK97">
        <f t="shared" si="13"/>
        <v>1</v>
      </c>
      <c r="AL97">
        <v>0</v>
      </c>
    </row>
    <row r="98" spans="1:38" x14ac:dyDescent="0.3">
      <c r="A98">
        <v>2</v>
      </c>
      <c r="B98">
        <v>14</v>
      </c>
      <c r="C98">
        <f>IF(OR($L98=TRUE,$A98=0,MOD($A98,ChapterTable!$R$20)&lt;&gt;0),
MAX(0,INT(($B98+ChapterTable!$P$26+VLOOKUP(SUBSTITUTE(C$1,"성장단계","")&amp;"단계오프셋",ChapterTable!$R:$S,2,0))/ChapterTable!$P$23)),
MAX(0,INT(($B98+ChapterTable!$R$26+VLOOKUP(SUBSTITUTE(C$1,"성장단계","")&amp;"보스단계오프셋",ChapterTable!$R:$S,2,0))/ChapterTable!$R$23)))</f>
        <v>1</v>
      </c>
      <c r="D98">
        <f>IF(OR($L98=TRUE,$A98=0,MOD($A98,ChapterTable!$R$20)&lt;&gt;0),
MAX(0,INT(($B98+ChapterTable!$P$26+VLOOKUP(SUBSTITUTE(D$1,"성장단계","")&amp;"단계오프셋",ChapterTable!$R:$S,2,0))/ChapterTable!$P$23)),
MAX(0,INT(($B98+ChapterTable!$R$26+VLOOKUP(SUBSTITUTE(D$1,"성장단계","")&amp;"보스단계오프셋",ChapterTable!$R:$S,2,0))/ChapterTable!$R$23)))</f>
        <v>1</v>
      </c>
      <c r="E98" s="1">
        <f ca="1">IF(AND($A98=0,$B98=1),
    VLOOKUP(1,ChapterTable!$1:$1048576,MATCH("최종"&amp;SUBSTITUTE(SUBSTITUTE(E$1,"standard",""),"|Float",""),ChapterTable!$1:$1,0),0)*ChapterTable!$P$17,
  IF(AND($A98=0,$B98=0),
    E99,
  IF($B98=0,
    VLOOKUP($A98,ChapterTable!$1:$1048576,MATCH("최종"&amp;SUBSTITUTE(SUBSTITUTE(E$1,"standard",""),"|Float",""),ChapterTable!$1:$1,0),0),
  IF($B98=1,
    IF($L98=FALSE,
      VLOOKUP($A98,ChapterTable!$1:$1048576,MATCH("최종"&amp;SUBSTITUTE(SUBSTITUTE(E$1,"standard",""),"|Float",""),ChapterTable!$1:$1,0),0),
      VLOOKUP($A98-ChapterTable!$P$11,ChapterTable!$1:$1048576,MATCH("최종"&amp;SUBSTITUTE(SUBSTITUTE(E$1,"standard",""),"|Float",""),ChapterTable!$1:$1,0),0)*ChapterTable!$P$14
    ),
  OFFSET(E98,-$B98+IF($L98,1,0),0)*IF($B98&gt;OFFSET($B98,1,0),ChapterTable!$R$17,1)*
    (VLOOKUP(SUBSTITUTE(SUBSTITUTE(E$1,"standard",""),"|Float","")&amp;IF(OR($L98=TRUE,$A98=0,MOD($A98,ChapterTable!$R$20)&lt;&gt;0),"","보스")&amp;"인게임누적곱배수",ChapterTable!$R:$S,2,0)^C98
    +VLOOKUP(SUBSTITUTE(SUBSTITUTE(E$1,"standard",""),"|Float","")&amp;IF(OR($L98=TRUE,$A98=0,MOD($A98,ChapterTable!$R$20)&lt;&gt;0),"","보스")&amp;"인게임누적합배수",ChapterTable!$R:$S,2,0)*C98)
  )
  )
  )
)</f>
        <v>216</v>
      </c>
      <c r="F98" s="1">
        <f ca="1">IF(AND($A98=0,$B98=1),
    VLOOKUP(1,ChapterTable!$1:$1048576,MATCH("최종"&amp;SUBSTITUTE(SUBSTITUTE(F$1,"standard",""),"|Float",""),ChapterTable!$1:$1,0),0)*ChapterTable!$P$17,
  IF(AND($A98=0,$B98=0),
    F99,
  IF($B98=0,
    VLOOKUP($A98,ChapterTable!$1:$1048576,MATCH("최종"&amp;SUBSTITUTE(SUBSTITUTE(F$1,"standard",""),"|Float",""),ChapterTable!$1:$1,0),0),
  IF($B98=1,
    IF($L98=FALSE,
      VLOOKUP($A98,ChapterTable!$1:$1048576,MATCH("최종"&amp;SUBSTITUTE(SUBSTITUTE(F$1,"standard",""),"|Float",""),ChapterTable!$1:$1,0),0),
      VLOOKUP($A98-ChapterTable!$P$11,ChapterTable!$1:$1048576,MATCH("최종"&amp;SUBSTITUTE(SUBSTITUTE(F$1,"standard",""),"|Float",""),ChapterTable!$1:$1,0),0)*ChapterTable!$P$14
    ),
  OFFSET(F98,-$B98+IF($L98,1,0),0)*
    (VLOOKUP(SUBSTITUTE(SUBSTITUTE(F$1,"standard",""),"|Float","")&amp;IF(OR($L98=TRUE,$A98=0,MOD($A98,ChapterTable!$R$20)&lt;&gt;0),"","보스")&amp;"인게임누적곱배수",ChapterTable!$R:$S,2,0)^D98
    +VLOOKUP(SUBSTITUTE(SUBSTITUTE(F$1,"standard",""),"|Float","")&amp;IF(OR($L98=TRUE,$A98=0,MOD($A98,ChapterTable!$R$20)&lt;&gt;0),"","보스")&amp;"인게임누적합배수",ChapterTable!$R:$S,2,0)*D98)
  )
  )
  )
)</f>
        <v>80.625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8"/>
        <v>2</v>
      </c>
      <c r="Q98">
        <f t="shared" si="9"/>
        <v>2</v>
      </c>
      <c r="R98" t="b">
        <f t="shared" ca="1" si="10"/>
        <v>0</v>
      </c>
      <c r="T98" t="b">
        <f t="shared" ca="1" si="11"/>
        <v>0</v>
      </c>
      <c r="U98" t="s">
        <v>547</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4"/>
        <v>0.5</v>
      </c>
      <c r="AJ98">
        <f t="shared" si="12"/>
        <v>0.54666666600000002</v>
      </c>
      <c r="AK98">
        <f t="shared" si="13"/>
        <v>1</v>
      </c>
      <c r="AL98">
        <v>0</v>
      </c>
    </row>
    <row r="99" spans="1:38" x14ac:dyDescent="0.3">
      <c r="A99">
        <v>2</v>
      </c>
      <c r="B99">
        <v>15</v>
      </c>
      <c r="C99">
        <f>IF(OR($L99=TRUE,$A99=0,MOD($A99,ChapterTable!$R$20)&lt;&gt;0),
MAX(0,INT(($B99+ChapterTable!$P$26+VLOOKUP(SUBSTITUTE(C$1,"성장단계","")&amp;"단계오프셋",ChapterTable!$R:$S,2,0))/ChapterTable!$P$23)),
MAX(0,INT(($B99+ChapterTable!$R$26+VLOOKUP(SUBSTITUTE(C$1,"성장단계","")&amp;"보스단계오프셋",ChapterTable!$R:$S,2,0))/ChapterTable!$R$23)))</f>
        <v>1</v>
      </c>
      <c r="D99">
        <f>IF(OR($L99=TRUE,$A99=0,MOD($A99,ChapterTable!$R$20)&lt;&gt;0),
MAX(0,INT(($B99+ChapterTable!$P$26+VLOOKUP(SUBSTITUTE(D$1,"성장단계","")&amp;"단계오프셋",ChapterTable!$R:$S,2,0))/ChapterTable!$P$23)),
MAX(0,INT(($B99+ChapterTable!$R$26+VLOOKUP(SUBSTITUTE(D$1,"성장단계","")&amp;"보스단계오프셋",ChapterTable!$R:$S,2,0))/ChapterTable!$R$23)))</f>
        <v>1</v>
      </c>
      <c r="E99" s="1">
        <f ca="1">IF(AND($A99=0,$B99=1),
    VLOOKUP(1,ChapterTable!$1:$1048576,MATCH("최종"&amp;SUBSTITUTE(SUBSTITUTE(E$1,"standard",""),"|Float",""),ChapterTable!$1:$1,0),0)*ChapterTable!$P$17,
  IF(AND($A99=0,$B99=0),
    E100,
  IF($B99=0,
    VLOOKUP($A99,ChapterTable!$1:$1048576,MATCH("최종"&amp;SUBSTITUTE(SUBSTITUTE(E$1,"standard",""),"|Float",""),ChapterTable!$1:$1,0),0),
  IF($B99=1,
    IF($L99=FALSE,
      VLOOKUP($A99,ChapterTable!$1:$1048576,MATCH("최종"&amp;SUBSTITUTE(SUBSTITUTE(E$1,"standard",""),"|Float",""),ChapterTable!$1:$1,0),0),
      VLOOKUP($A99-ChapterTable!$P$11,ChapterTable!$1:$1048576,MATCH("최종"&amp;SUBSTITUTE(SUBSTITUTE(E$1,"standard",""),"|Float",""),ChapterTable!$1:$1,0),0)*ChapterTable!$P$14
    ),
  OFFSET(E99,-$B99+IF($L99,1,0),0)*IF($B99&gt;OFFSET($B99,1,0),ChapterTable!$R$17,1)*
    (VLOOKUP(SUBSTITUTE(SUBSTITUTE(E$1,"standard",""),"|Float","")&amp;IF(OR($L99=TRUE,$A99=0,MOD($A99,ChapterTable!$R$20)&lt;&gt;0),"","보스")&amp;"인게임누적곱배수",ChapterTable!$R:$S,2,0)^C99
    +VLOOKUP(SUBSTITUTE(SUBSTITUTE(E$1,"standard",""),"|Float","")&amp;IF(OR($L99=TRUE,$A99=0,MOD($A99,ChapterTable!$R$20)&lt;&gt;0),"","보스")&amp;"인게임누적합배수",ChapterTable!$R:$S,2,0)*C99)
  )
  )
  )
)</f>
        <v>216</v>
      </c>
      <c r="F99" s="1">
        <f ca="1">IF(AND($A99=0,$B99=1),
    VLOOKUP(1,ChapterTable!$1:$1048576,MATCH("최종"&amp;SUBSTITUTE(SUBSTITUTE(F$1,"standard",""),"|Float",""),ChapterTable!$1:$1,0),0)*ChapterTable!$P$17,
  IF(AND($A99=0,$B99=0),
    F100,
  IF($B99=0,
    VLOOKUP($A99,ChapterTable!$1:$1048576,MATCH("최종"&amp;SUBSTITUTE(SUBSTITUTE(F$1,"standard",""),"|Float",""),ChapterTable!$1:$1,0),0),
  IF($B99=1,
    IF($L99=FALSE,
      VLOOKUP($A99,ChapterTable!$1:$1048576,MATCH("최종"&amp;SUBSTITUTE(SUBSTITUTE(F$1,"standard",""),"|Float",""),ChapterTable!$1:$1,0),0),
      VLOOKUP($A99-ChapterTable!$P$11,ChapterTable!$1:$1048576,MATCH("최종"&amp;SUBSTITUTE(SUBSTITUTE(F$1,"standard",""),"|Float",""),ChapterTable!$1:$1,0),0)*ChapterTable!$P$14
    ),
  OFFSET(F99,-$B99+IF($L99,1,0),0)*
    (VLOOKUP(SUBSTITUTE(SUBSTITUTE(F$1,"standard",""),"|Float","")&amp;IF(OR($L99=TRUE,$A99=0,MOD($A99,ChapterTable!$R$20)&lt;&gt;0),"","보스")&amp;"인게임누적곱배수",ChapterTable!$R:$S,2,0)^D99
    +VLOOKUP(SUBSTITUTE(SUBSTITUTE(F$1,"standard",""),"|Float","")&amp;IF(OR($L99=TRUE,$A99=0,MOD($A99,ChapterTable!$R$20)&lt;&gt;0),"","보스")&amp;"인게임누적합배수",ChapterTable!$R:$S,2,0)*D99)
  )
  )
  )
)</f>
        <v>80.625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8"/>
        <v>11</v>
      </c>
      <c r="Q99">
        <f t="shared" si="9"/>
        <v>11</v>
      </c>
      <c r="R99" t="b">
        <f t="shared" ca="1" si="10"/>
        <v>0</v>
      </c>
      <c r="T99" t="b">
        <f t="shared" ca="1" si="11"/>
        <v>0</v>
      </c>
      <c r="V99" t="str">
        <f>IF(ISBLANK(U99),"",IF(ISERROR(VLOOKUP(U99,MapTable!$A:$A,1,0)),"맵없음",""))</f>
        <v/>
      </c>
      <c r="W99" t="s">
        <v>575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4"/>
        <v>0.5</v>
      </c>
      <c r="AJ99">
        <f t="shared" si="12"/>
        <v>0.54666666600000002</v>
      </c>
      <c r="AK99">
        <f t="shared" si="13"/>
        <v>1</v>
      </c>
      <c r="AL99">
        <v>0</v>
      </c>
    </row>
    <row r="100" spans="1:38" x14ac:dyDescent="0.3">
      <c r="A100">
        <v>2</v>
      </c>
      <c r="B100">
        <v>16</v>
      </c>
      <c r="C100">
        <f>IF(OR($L100=TRUE,$A100=0,MOD($A100,ChapterTable!$R$20)&lt;&gt;0),
MAX(0,INT(($B100+ChapterTable!$P$26+VLOOKUP(SUBSTITUTE(C$1,"성장단계","")&amp;"단계오프셋",ChapterTable!$R:$S,2,0))/ChapterTable!$P$23)),
MAX(0,INT(($B100+ChapterTable!$R$26+VLOOKUP(SUBSTITUTE(C$1,"성장단계","")&amp;"보스단계오프셋",ChapterTable!$R:$S,2,0))/ChapterTable!$R$23)))</f>
        <v>2</v>
      </c>
      <c r="D100">
        <f>IF(OR($L100=TRUE,$A100=0,MOD($A100,ChapterTable!$R$20)&lt;&gt;0),
MAX(0,INT(($B100+ChapterTable!$P$26+VLOOKUP(SUBSTITUTE(D$1,"성장단계","")&amp;"단계오프셋",ChapterTable!$R:$S,2,0))/ChapterTable!$P$23)),
MAX(0,INT(($B100+ChapterTable!$R$26+VLOOKUP(SUBSTITUTE(D$1,"성장단계","")&amp;"보스단계오프셋",ChapterTable!$R:$S,2,0))/ChapterTable!$R$23)))</f>
        <v>1</v>
      </c>
      <c r="E100" s="1">
        <f ca="1">IF(AND($A100=0,$B100=1),
    VLOOKUP(1,ChapterTable!$1:$1048576,MATCH("최종"&amp;SUBSTITUTE(SUBSTITUTE(E$1,"standard",""),"|Float",""),ChapterTable!$1:$1,0),0)*ChapterTable!$P$17,
  IF(AND($A100=0,$B100=0),
    E101,
  IF($B100=0,
    VLOOKUP($A100,ChapterTable!$1:$1048576,MATCH("최종"&amp;SUBSTITUTE(SUBSTITUTE(E$1,"standard",""),"|Float",""),ChapterTable!$1:$1,0),0),
  IF($B100=1,
    IF($L100=FALSE,
      VLOOKUP($A100,ChapterTable!$1:$1048576,MATCH("최종"&amp;SUBSTITUTE(SUBSTITUTE(E$1,"standard",""),"|Float",""),ChapterTable!$1:$1,0),0),
      VLOOKUP($A100-ChapterTable!$P$11,ChapterTable!$1:$1048576,MATCH("최종"&amp;SUBSTITUTE(SUBSTITUTE(E$1,"standard",""),"|Float",""),ChapterTable!$1:$1,0),0)*ChapterTable!$P$14
    ),
  OFFSET(E100,-$B100+IF($L100,1,0),0)*IF($B100&gt;OFFSET($B100,1,0),ChapterTable!$R$17,1)*
    (VLOOKUP(SUBSTITUTE(SUBSTITUTE(E$1,"standard",""),"|Float","")&amp;IF(OR($L100=TRUE,$A100=0,MOD($A100,ChapterTable!$R$20)&lt;&gt;0),"","보스")&amp;"인게임누적곱배수",ChapterTable!$R:$S,2,0)^C100
    +VLOOKUP(SUBSTITUTE(SUBSTITUTE(E$1,"standard",""),"|Float","")&amp;IF(OR($L100=TRUE,$A100=0,MOD($A100,ChapterTable!$R$20)&lt;&gt;0),"","보스")&amp;"인게임누적합배수",ChapterTable!$R:$S,2,0)*C100)
  )
  )
  )
)</f>
        <v>251.99999999999997</v>
      </c>
      <c r="F100" s="1">
        <f ca="1">IF(AND($A100=0,$B100=1),
    VLOOKUP(1,ChapterTable!$1:$1048576,MATCH("최종"&amp;SUBSTITUTE(SUBSTITUTE(F$1,"standard",""),"|Float",""),ChapterTable!$1:$1,0),0)*ChapterTable!$P$17,
  IF(AND($A100=0,$B100=0),
    F101,
  IF($B100=0,
    VLOOKUP($A100,ChapterTable!$1:$1048576,MATCH("최종"&amp;SUBSTITUTE(SUBSTITUTE(F$1,"standard",""),"|Float",""),ChapterTable!$1:$1,0),0),
  IF($B100=1,
    IF($L100=FALSE,
      VLOOKUP($A100,ChapterTable!$1:$1048576,MATCH("최종"&amp;SUBSTITUTE(SUBSTITUTE(F$1,"standard",""),"|Float",""),ChapterTable!$1:$1,0),0),
      VLOOKUP($A100-ChapterTable!$P$11,ChapterTable!$1:$1048576,MATCH("최종"&amp;SUBSTITUTE(SUBSTITUTE(F$1,"standard",""),"|Float",""),ChapterTable!$1:$1,0),0)*ChapterTable!$P$14
    ),
  OFFSET(F100,-$B100+IF($L100,1,0),0)*
    (VLOOKUP(SUBSTITUTE(SUBSTITUTE(F$1,"standard",""),"|Float","")&amp;IF(OR($L100=TRUE,$A100=0,MOD($A100,ChapterTable!$R$20)&lt;&gt;0),"","보스")&amp;"인게임누적곱배수",ChapterTable!$R:$S,2,0)^D100
    +VLOOKUP(SUBSTITUTE(SUBSTITUTE(F$1,"standard",""),"|Float","")&amp;IF(OR($L100=TRUE,$A100=0,MOD($A100,ChapterTable!$R$20)&lt;&gt;0),"","보스")&amp;"인게임누적합배수",ChapterTable!$R:$S,2,0)*D100)
  )
  )
  )
)</f>
        <v>80.625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8"/>
        <v>2</v>
      </c>
      <c r="Q100">
        <f t="shared" si="9"/>
        <v>2</v>
      </c>
      <c r="R100" t="b">
        <f t="shared" ca="1" si="10"/>
        <v>0</v>
      </c>
      <c r="T100" t="b">
        <f t="shared" ca="1" si="11"/>
        <v>0</v>
      </c>
      <c r="U100" t="s">
        <v>634</v>
      </c>
      <c r="V100" t="str">
        <f>IF(ISBLANK(U100),"",IF(ISERROR(VLOOKUP(U100,MapTable!$A:$A,1,0)),"맵없음",""))</f>
        <v/>
      </c>
      <c r="W100" t="s">
        <v>662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4"/>
        <v>0.5</v>
      </c>
      <c r="AJ100">
        <f t="shared" si="12"/>
        <v>0.54666666600000002</v>
      </c>
      <c r="AK100">
        <f t="shared" si="13"/>
        <v>1</v>
      </c>
      <c r="AL100">
        <v>0</v>
      </c>
    </row>
    <row r="101" spans="1:38" x14ac:dyDescent="0.3">
      <c r="A101">
        <v>2</v>
      </c>
      <c r="B101">
        <v>17</v>
      </c>
      <c r="C101">
        <f>IF(OR($L101=TRUE,$A101=0,MOD($A101,ChapterTable!$R$20)&lt;&gt;0),
MAX(0,INT(($B101+ChapterTable!$P$26+VLOOKUP(SUBSTITUTE(C$1,"성장단계","")&amp;"단계오프셋",ChapterTable!$R:$S,2,0))/ChapterTable!$P$23)),
MAX(0,INT(($B101+ChapterTable!$R$26+VLOOKUP(SUBSTITUTE(C$1,"성장단계","")&amp;"보스단계오프셋",ChapterTable!$R:$S,2,0))/ChapterTable!$R$23)))</f>
        <v>2</v>
      </c>
      <c r="D101">
        <f>IF(OR($L101=TRUE,$A101=0,MOD($A101,ChapterTable!$R$20)&lt;&gt;0),
MAX(0,INT(($B101+ChapterTable!$P$26+VLOOKUP(SUBSTITUTE(D$1,"성장단계","")&amp;"단계오프셋",ChapterTable!$R:$S,2,0))/ChapterTable!$P$23)),
MAX(0,INT(($B101+ChapterTable!$R$26+VLOOKUP(SUBSTITUTE(D$1,"성장단계","")&amp;"보스단계오프셋",ChapterTable!$R:$S,2,0))/ChapterTable!$R$23)))</f>
        <v>1</v>
      </c>
      <c r="E101" s="1">
        <f ca="1">IF(AND($A101=0,$B101=1),
    VLOOKUP(1,ChapterTable!$1:$1048576,MATCH("최종"&amp;SUBSTITUTE(SUBSTITUTE(E$1,"standard",""),"|Float",""),ChapterTable!$1:$1,0),0)*ChapterTable!$P$17,
  IF(AND($A101=0,$B101=0),
    E102,
  IF($B101=0,
    VLOOKUP($A101,ChapterTable!$1:$1048576,MATCH("최종"&amp;SUBSTITUTE(SUBSTITUTE(E$1,"standard",""),"|Float",""),ChapterTable!$1:$1,0),0),
  IF($B101=1,
    IF($L101=FALSE,
      VLOOKUP($A101,ChapterTable!$1:$1048576,MATCH("최종"&amp;SUBSTITUTE(SUBSTITUTE(E$1,"standard",""),"|Float",""),ChapterTable!$1:$1,0),0),
      VLOOKUP($A101-ChapterTable!$P$11,ChapterTable!$1:$1048576,MATCH("최종"&amp;SUBSTITUTE(SUBSTITUTE(E$1,"standard",""),"|Float",""),ChapterTable!$1:$1,0),0)*ChapterTable!$P$14
    ),
  OFFSET(E101,-$B101+IF($L101,1,0),0)*IF($B101&gt;OFFSET($B101,1,0),ChapterTable!$R$17,1)*
    (VLOOKUP(SUBSTITUTE(SUBSTITUTE(E$1,"standard",""),"|Float","")&amp;IF(OR($L101=TRUE,$A101=0,MOD($A101,ChapterTable!$R$20)&lt;&gt;0),"","보스")&amp;"인게임누적곱배수",ChapterTable!$R:$S,2,0)^C101
    +VLOOKUP(SUBSTITUTE(SUBSTITUTE(E$1,"standard",""),"|Float","")&amp;IF(OR($L101=TRUE,$A101=0,MOD($A101,ChapterTable!$R$20)&lt;&gt;0),"","보스")&amp;"인게임누적합배수",ChapterTable!$R:$S,2,0)*C101)
  )
  )
  )
)</f>
        <v>251.99999999999997</v>
      </c>
      <c r="F101" s="1">
        <f ca="1">IF(AND($A101=0,$B101=1),
    VLOOKUP(1,ChapterTable!$1:$1048576,MATCH("최종"&amp;SUBSTITUTE(SUBSTITUTE(F$1,"standard",""),"|Float",""),ChapterTable!$1:$1,0),0)*ChapterTable!$P$17,
  IF(AND($A101=0,$B101=0),
    F102,
  IF($B101=0,
    VLOOKUP($A101,ChapterTable!$1:$1048576,MATCH("최종"&amp;SUBSTITUTE(SUBSTITUTE(F$1,"standard",""),"|Float",""),ChapterTable!$1:$1,0),0),
  IF($B101=1,
    IF($L101=FALSE,
      VLOOKUP($A101,ChapterTable!$1:$1048576,MATCH("최종"&amp;SUBSTITUTE(SUBSTITUTE(F$1,"standard",""),"|Float",""),ChapterTable!$1:$1,0),0),
      VLOOKUP($A101-ChapterTable!$P$11,ChapterTable!$1:$1048576,MATCH("최종"&amp;SUBSTITUTE(SUBSTITUTE(F$1,"standard",""),"|Float",""),ChapterTable!$1:$1,0),0)*ChapterTable!$P$14
    ),
  OFFSET(F101,-$B101+IF($L101,1,0),0)*
    (VLOOKUP(SUBSTITUTE(SUBSTITUTE(F$1,"standard",""),"|Float","")&amp;IF(OR($L101=TRUE,$A101=0,MOD($A101,ChapterTable!$R$20)&lt;&gt;0),"","보스")&amp;"인게임누적곱배수",ChapterTable!$R:$S,2,0)^D101
    +VLOOKUP(SUBSTITUTE(SUBSTITUTE(F$1,"standard",""),"|Float","")&amp;IF(OR($L101=TRUE,$A101=0,MOD($A101,ChapterTable!$R$20)&lt;&gt;0),"","보스")&amp;"인게임누적합배수",ChapterTable!$R:$S,2,0)*D101)
  )
  )
  )
)</f>
        <v>80.625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8"/>
        <v>2</v>
      </c>
      <c r="Q101">
        <f t="shared" si="9"/>
        <v>2</v>
      </c>
      <c r="R101" t="b">
        <f t="shared" ca="1" si="10"/>
        <v>0</v>
      </c>
      <c r="T101" t="b">
        <f t="shared" ca="1" si="11"/>
        <v>0</v>
      </c>
      <c r="U101" t="s">
        <v>635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4"/>
        <v>0.5</v>
      </c>
      <c r="AJ101">
        <f t="shared" si="12"/>
        <v>0.54666666600000002</v>
      </c>
      <c r="AK101">
        <f t="shared" si="13"/>
        <v>1</v>
      </c>
      <c r="AL101">
        <v>0</v>
      </c>
    </row>
    <row r="102" spans="1:38" x14ac:dyDescent="0.3">
      <c r="A102">
        <v>2</v>
      </c>
      <c r="B102">
        <v>18</v>
      </c>
      <c r="C102">
        <f>IF(OR($L102=TRUE,$A102=0,MOD($A102,ChapterTable!$R$20)&lt;&gt;0),
MAX(0,INT(($B102+ChapterTable!$P$26+VLOOKUP(SUBSTITUTE(C$1,"성장단계","")&amp;"단계오프셋",ChapterTable!$R:$S,2,0))/ChapterTable!$P$23)),
MAX(0,INT(($B102+ChapterTable!$R$26+VLOOKUP(SUBSTITUTE(C$1,"성장단계","")&amp;"보스단계오프셋",ChapterTable!$R:$S,2,0))/ChapterTable!$R$23)))</f>
        <v>2</v>
      </c>
      <c r="D102">
        <f>IF(OR($L102=TRUE,$A102=0,MOD($A102,ChapterTable!$R$20)&lt;&gt;0),
MAX(0,INT(($B102+ChapterTable!$P$26+VLOOKUP(SUBSTITUTE(D$1,"성장단계","")&amp;"단계오프셋",ChapterTable!$R:$S,2,0))/ChapterTable!$P$23)),
MAX(0,INT(($B102+ChapterTable!$R$26+VLOOKUP(SUBSTITUTE(D$1,"성장단계","")&amp;"보스단계오프셋",ChapterTable!$R:$S,2,0))/ChapterTable!$R$23)))</f>
        <v>1</v>
      </c>
      <c r="E102" s="1">
        <f ca="1">IF(AND($A102=0,$B102=1),
    VLOOKUP(1,ChapterTable!$1:$1048576,MATCH("최종"&amp;SUBSTITUTE(SUBSTITUTE(E$1,"standard",""),"|Float",""),ChapterTable!$1:$1,0),0)*ChapterTable!$P$17,
  IF(AND($A102=0,$B102=0),
    E103,
  IF($B102=0,
    VLOOKUP($A102,ChapterTable!$1:$1048576,MATCH("최종"&amp;SUBSTITUTE(SUBSTITUTE(E$1,"standard",""),"|Float",""),ChapterTable!$1:$1,0),0),
  IF($B102=1,
    IF($L102=FALSE,
      VLOOKUP($A102,ChapterTable!$1:$1048576,MATCH("최종"&amp;SUBSTITUTE(SUBSTITUTE(E$1,"standard",""),"|Float",""),ChapterTable!$1:$1,0),0),
      VLOOKUP($A102-ChapterTable!$P$11,ChapterTable!$1:$1048576,MATCH("최종"&amp;SUBSTITUTE(SUBSTITUTE(E$1,"standard",""),"|Float",""),ChapterTable!$1:$1,0),0)*ChapterTable!$P$14
    ),
  OFFSET(E102,-$B102+IF($L102,1,0),0)*IF($B102&gt;OFFSET($B102,1,0),ChapterTable!$R$17,1)*
    (VLOOKUP(SUBSTITUTE(SUBSTITUTE(E$1,"standard",""),"|Float","")&amp;IF(OR($L102=TRUE,$A102=0,MOD($A102,ChapterTable!$R$20)&lt;&gt;0),"","보스")&amp;"인게임누적곱배수",ChapterTable!$R:$S,2,0)^C102
    +VLOOKUP(SUBSTITUTE(SUBSTITUTE(E$1,"standard",""),"|Float","")&amp;IF(OR($L102=TRUE,$A102=0,MOD($A102,ChapterTable!$R$20)&lt;&gt;0),"","보스")&amp;"인게임누적합배수",ChapterTable!$R:$S,2,0)*C102)
  )
  )
  )
)</f>
        <v>251.99999999999997</v>
      </c>
      <c r="F102" s="1">
        <f ca="1">IF(AND($A102=0,$B102=1),
    VLOOKUP(1,ChapterTable!$1:$1048576,MATCH("최종"&amp;SUBSTITUTE(SUBSTITUTE(F$1,"standard",""),"|Float",""),ChapterTable!$1:$1,0),0)*ChapterTable!$P$17,
  IF(AND($A102=0,$B102=0),
    F103,
  IF($B102=0,
    VLOOKUP($A102,ChapterTable!$1:$1048576,MATCH("최종"&amp;SUBSTITUTE(SUBSTITUTE(F$1,"standard",""),"|Float",""),ChapterTable!$1:$1,0),0),
  IF($B102=1,
    IF($L102=FALSE,
      VLOOKUP($A102,ChapterTable!$1:$1048576,MATCH("최종"&amp;SUBSTITUTE(SUBSTITUTE(F$1,"standard",""),"|Float",""),ChapterTable!$1:$1,0),0),
      VLOOKUP($A102-ChapterTable!$P$11,ChapterTable!$1:$1048576,MATCH("최종"&amp;SUBSTITUTE(SUBSTITUTE(F$1,"standard",""),"|Float",""),ChapterTable!$1:$1,0),0)*ChapterTable!$P$14
    ),
  OFFSET(F102,-$B102+IF($L102,1,0),0)*
    (VLOOKUP(SUBSTITUTE(SUBSTITUTE(F$1,"standard",""),"|Float","")&amp;IF(OR($L102=TRUE,$A102=0,MOD($A102,ChapterTable!$R$20)&lt;&gt;0),"","보스")&amp;"인게임누적곱배수",ChapterTable!$R:$S,2,0)^D102
    +VLOOKUP(SUBSTITUTE(SUBSTITUTE(F$1,"standard",""),"|Float","")&amp;IF(OR($L102=TRUE,$A102=0,MOD($A102,ChapterTable!$R$20)&lt;&gt;0),"","보스")&amp;"인게임누적합배수",ChapterTable!$R:$S,2,0)*D102)
  )
  )
  )
)</f>
        <v>80.625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8"/>
        <v>2</v>
      </c>
      <c r="Q102">
        <f t="shared" si="9"/>
        <v>2</v>
      </c>
      <c r="R102" t="b">
        <f t="shared" ca="1" si="10"/>
        <v>0</v>
      </c>
      <c r="T102" t="b">
        <f t="shared" ca="1" si="11"/>
        <v>0</v>
      </c>
      <c r="U102" t="s">
        <v>636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4"/>
        <v>0.5</v>
      </c>
      <c r="AJ102">
        <f t="shared" si="12"/>
        <v>0.54666666600000002</v>
      </c>
      <c r="AK102">
        <f t="shared" si="13"/>
        <v>1</v>
      </c>
      <c r="AL102">
        <v>0</v>
      </c>
    </row>
    <row r="103" spans="1:38" x14ac:dyDescent="0.3">
      <c r="A103">
        <v>2</v>
      </c>
      <c r="B103">
        <v>19</v>
      </c>
      <c r="C103">
        <f>IF(OR($L103=TRUE,$A103=0,MOD($A103,ChapterTable!$R$20)&lt;&gt;0),
MAX(0,INT(($B103+ChapterTable!$P$26+VLOOKUP(SUBSTITUTE(C$1,"성장단계","")&amp;"단계오프셋",ChapterTable!$R:$S,2,0))/ChapterTable!$P$23)),
MAX(0,INT(($B103+ChapterTable!$R$26+VLOOKUP(SUBSTITUTE(C$1,"성장단계","")&amp;"보스단계오프셋",ChapterTable!$R:$S,2,0))/ChapterTable!$R$23)))</f>
        <v>2</v>
      </c>
      <c r="D103">
        <f>IF(OR($L103=TRUE,$A103=0,MOD($A103,ChapterTable!$R$20)&lt;&gt;0),
MAX(0,INT(($B103+ChapterTable!$P$26+VLOOKUP(SUBSTITUTE(D$1,"성장단계","")&amp;"단계오프셋",ChapterTable!$R:$S,2,0))/ChapterTable!$P$23)),
MAX(0,INT(($B103+ChapterTable!$R$26+VLOOKUP(SUBSTITUTE(D$1,"성장단계","")&amp;"보스단계오프셋",ChapterTable!$R:$S,2,0))/ChapterTable!$R$23)))</f>
        <v>1</v>
      </c>
      <c r="E103" s="1">
        <f ca="1">IF(AND($A103=0,$B103=1),
    VLOOKUP(1,ChapterTable!$1:$1048576,MATCH("최종"&amp;SUBSTITUTE(SUBSTITUTE(E$1,"standard",""),"|Float",""),ChapterTable!$1:$1,0),0)*ChapterTable!$P$17,
  IF(AND($A103=0,$B103=0),
    E104,
  IF($B103=0,
    VLOOKUP($A103,ChapterTable!$1:$1048576,MATCH("최종"&amp;SUBSTITUTE(SUBSTITUTE(E$1,"standard",""),"|Float",""),ChapterTable!$1:$1,0),0),
  IF($B103=1,
    IF($L103=FALSE,
      VLOOKUP($A103,ChapterTable!$1:$1048576,MATCH("최종"&amp;SUBSTITUTE(SUBSTITUTE(E$1,"standard",""),"|Float",""),ChapterTable!$1:$1,0),0),
      VLOOKUP($A103-ChapterTable!$P$11,ChapterTable!$1:$1048576,MATCH("최종"&amp;SUBSTITUTE(SUBSTITUTE(E$1,"standard",""),"|Float",""),ChapterTable!$1:$1,0),0)*ChapterTable!$P$14
    ),
  OFFSET(E103,-$B103+IF($L103,1,0),0)*IF($B103&gt;OFFSET($B103,1,0),ChapterTable!$R$17,1)*
    (VLOOKUP(SUBSTITUTE(SUBSTITUTE(E$1,"standard",""),"|Float","")&amp;IF(OR($L103=TRUE,$A103=0,MOD($A103,ChapterTable!$R$20)&lt;&gt;0),"","보스")&amp;"인게임누적곱배수",ChapterTable!$R:$S,2,0)^C103
    +VLOOKUP(SUBSTITUTE(SUBSTITUTE(E$1,"standard",""),"|Float","")&amp;IF(OR($L103=TRUE,$A103=0,MOD($A103,ChapterTable!$R$20)&lt;&gt;0),"","보스")&amp;"인게임누적합배수",ChapterTable!$R:$S,2,0)*C103)
  )
  )
  )
)</f>
        <v>251.99999999999997</v>
      </c>
      <c r="F103" s="1">
        <f ca="1">IF(AND($A103=0,$B103=1),
    VLOOKUP(1,ChapterTable!$1:$1048576,MATCH("최종"&amp;SUBSTITUTE(SUBSTITUTE(F$1,"standard",""),"|Float",""),ChapterTable!$1:$1,0),0)*ChapterTable!$P$17,
  IF(AND($A103=0,$B103=0),
    F104,
  IF($B103=0,
    VLOOKUP($A103,ChapterTable!$1:$1048576,MATCH("최종"&amp;SUBSTITUTE(SUBSTITUTE(F$1,"standard",""),"|Float",""),ChapterTable!$1:$1,0),0),
  IF($B103=1,
    IF($L103=FALSE,
      VLOOKUP($A103,ChapterTable!$1:$1048576,MATCH("최종"&amp;SUBSTITUTE(SUBSTITUTE(F$1,"standard",""),"|Float",""),ChapterTable!$1:$1,0),0),
      VLOOKUP($A103-ChapterTable!$P$11,ChapterTable!$1:$1048576,MATCH("최종"&amp;SUBSTITUTE(SUBSTITUTE(F$1,"standard",""),"|Float",""),ChapterTable!$1:$1,0),0)*ChapterTable!$P$14
    ),
  OFFSET(F103,-$B103+IF($L103,1,0),0)*
    (VLOOKUP(SUBSTITUTE(SUBSTITUTE(F$1,"standard",""),"|Float","")&amp;IF(OR($L103=TRUE,$A103=0,MOD($A103,ChapterTable!$R$20)&lt;&gt;0),"","보스")&amp;"인게임누적곱배수",ChapterTable!$R:$S,2,0)^D103
    +VLOOKUP(SUBSTITUTE(SUBSTITUTE(F$1,"standard",""),"|Float","")&amp;IF(OR($L103=TRUE,$A103=0,MOD($A103,ChapterTable!$R$20)&lt;&gt;0),"","보스")&amp;"인게임누적합배수",ChapterTable!$R:$S,2,0)*D103)
  )
  )
  )
)</f>
        <v>80.625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8"/>
        <v>92</v>
      </c>
      <c r="Q103">
        <f t="shared" si="9"/>
        <v>92</v>
      </c>
      <c r="R103" t="b">
        <f t="shared" ca="1" si="10"/>
        <v>1</v>
      </c>
      <c r="S103" t="b">
        <v>0</v>
      </c>
      <c r="T103" t="b">
        <f t="shared" si="11"/>
        <v>0</v>
      </c>
      <c r="U103" t="s">
        <v>637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4"/>
        <v>0.5</v>
      </c>
      <c r="AJ103">
        <f t="shared" si="12"/>
        <v>0.54666666600000002</v>
      </c>
      <c r="AK103">
        <f t="shared" si="13"/>
        <v>1</v>
      </c>
      <c r="AL103">
        <v>0</v>
      </c>
    </row>
    <row r="104" spans="1:38" x14ac:dyDescent="0.3">
      <c r="A104">
        <v>2</v>
      </c>
      <c r="B104">
        <v>20</v>
      </c>
      <c r="C104">
        <f>IF(OR($L104=TRUE,$A104=0,MOD($A104,ChapterTable!$R$20)&lt;&gt;0),
MAX(0,INT(($B104+ChapterTable!$P$26+VLOOKUP(SUBSTITUTE(C$1,"성장단계","")&amp;"단계오프셋",ChapterTable!$R:$S,2,0))/ChapterTable!$P$23)),
MAX(0,INT(($B104+ChapterTable!$R$26+VLOOKUP(SUBSTITUTE(C$1,"성장단계","")&amp;"보스단계오프셋",ChapterTable!$R:$S,2,0))/ChapterTable!$R$23)))</f>
        <v>2</v>
      </c>
      <c r="D104">
        <f>IF(OR($L104=TRUE,$A104=0,MOD($A104,ChapterTable!$R$20)&lt;&gt;0),
MAX(0,INT(($B104+ChapterTable!$P$26+VLOOKUP(SUBSTITUTE(D$1,"성장단계","")&amp;"단계오프셋",ChapterTable!$R:$S,2,0))/ChapterTable!$P$23)),
MAX(0,INT(($B104+ChapterTable!$R$26+VLOOKUP(SUBSTITUTE(D$1,"성장단계","")&amp;"보스단계오프셋",ChapterTable!$R:$S,2,0))/ChapterTable!$R$23)))</f>
        <v>1</v>
      </c>
      <c r="E104" s="1">
        <f ca="1">IF(AND($A104=0,$B104=1),
    VLOOKUP(1,ChapterTable!$1:$1048576,MATCH("최종"&amp;SUBSTITUTE(SUBSTITUTE(E$1,"standard",""),"|Float",""),ChapterTable!$1:$1,0),0)*ChapterTable!$P$17,
  IF(AND($A104=0,$B104=0),
    E105,
  IF($B104=0,
    VLOOKUP($A104,ChapterTable!$1:$1048576,MATCH("최종"&amp;SUBSTITUTE(SUBSTITUTE(E$1,"standard",""),"|Float",""),ChapterTable!$1:$1,0),0),
  IF($B104=1,
    IF($L104=FALSE,
      VLOOKUP($A104,ChapterTable!$1:$1048576,MATCH("최종"&amp;SUBSTITUTE(SUBSTITUTE(E$1,"standard",""),"|Float",""),ChapterTable!$1:$1,0),0),
      VLOOKUP($A104-ChapterTable!$P$11,ChapterTable!$1:$1048576,MATCH("최종"&amp;SUBSTITUTE(SUBSTITUTE(E$1,"standard",""),"|Float",""),ChapterTable!$1:$1,0),0)*ChapterTable!$P$14
    ),
  OFFSET(E104,-$B104+IF($L104,1,0),0)*IF($B104&gt;OFFSET($B104,1,0),ChapterTable!$R$17,1)*
    (VLOOKUP(SUBSTITUTE(SUBSTITUTE(E$1,"standard",""),"|Float","")&amp;IF(OR($L104=TRUE,$A104=0,MOD($A104,ChapterTable!$R$20)&lt;&gt;0),"","보스")&amp;"인게임누적곱배수",ChapterTable!$R:$S,2,0)^C104
    +VLOOKUP(SUBSTITUTE(SUBSTITUTE(E$1,"standard",""),"|Float","")&amp;IF(OR($L104=TRUE,$A104=0,MOD($A104,ChapterTable!$R$20)&lt;&gt;0),"","보스")&amp;"인게임누적합배수",ChapterTable!$R:$S,2,0)*C104)
  )
  )
  )
)</f>
        <v>251.99999999999997</v>
      </c>
      <c r="F104" s="1">
        <f ca="1">IF(AND($A104=0,$B104=1),
    VLOOKUP(1,ChapterTable!$1:$1048576,MATCH("최종"&amp;SUBSTITUTE(SUBSTITUTE(F$1,"standard",""),"|Float",""),ChapterTable!$1:$1,0),0)*ChapterTable!$P$17,
  IF(AND($A104=0,$B104=0),
    F105,
  IF($B104=0,
    VLOOKUP($A104,ChapterTable!$1:$1048576,MATCH("최종"&amp;SUBSTITUTE(SUBSTITUTE(F$1,"standard",""),"|Float",""),ChapterTable!$1:$1,0),0),
  IF($B104=1,
    IF($L104=FALSE,
      VLOOKUP($A104,ChapterTable!$1:$1048576,MATCH("최종"&amp;SUBSTITUTE(SUBSTITUTE(F$1,"standard",""),"|Float",""),ChapterTable!$1:$1,0),0),
      VLOOKUP($A104-ChapterTable!$P$11,ChapterTable!$1:$1048576,MATCH("최종"&amp;SUBSTITUTE(SUBSTITUTE(F$1,"standard",""),"|Float",""),ChapterTable!$1:$1,0),0)*ChapterTable!$P$14
    ),
  OFFSET(F104,-$B104+IF($L104,1,0),0)*
    (VLOOKUP(SUBSTITUTE(SUBSTITUTE(F$1,"standard",""),"|Float","")&amp;IF(OR($L104=TRUE,$A104=0,MOD($A104,ChapterTable!$R$20)&lt;&gt;0),"","보스")&amp;"인게임누적곱배수",ChapterTable!$R:$S,2,0)^D104
    +VLOOKUP(SUBSTITUTE(SUBSTITUTE(F$1,"standard",""),"|Float","")&amp;IF(OR($L104=TRUE,$A104=0,MOD($A104,ChapterTable!$R$20)&lt;&gt;0),"","보스")&amp;"인게임누적합배수",ChapterTable!$R:$S,2,0)*D104)
  )
  )
  )
)</f>
        <v>80.625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8"/>
        <v>22</v>
      </c>
      <c r="P104">
        <v>21</v>
      </c>
      <c r="Q104">
        <f t="shared" si="9"/>
        <v>21</v>
      </c>
      <c r="R104" t="b">
        <f t="shared" ca="1" si="10"/>
        <v>0</v>
      </c>
      <c r="T104" t="b">
        <f t="shared" ca="1" si="11"/>
        <v>0</v>
      </c>
      <c r="U104" t="s">
        <v>585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1.25*IF($B104&gt;OFFSET($B104,1,0),ChapterTable!$R$17,1)*
(VLOOKUP(SUBSTITUTE(SUBSTITUTE(E$1,"standard",""),"|Float","")&amp;IF(OR($L104=TRUE,$A104=0,MOD($A104,ChapterTable!$R$20)&lt;&gt;0),"","보스")&amp;"인게임누적곱배수",ChapterTable!$R:$S,2,0)^C104
+VLOOKUP(SUBSTITUTE(SUBSTITUTE(E$1,"standard",""),"|Float","")&amp;IF(OR($L104=TRUE,$A104=0,MOD($A104,ChapterTable!$R$20)&lt;&gt;0),"","보스")&amp;"인게임누적합배수",ChapterTable!$R:$S,2,0)*C104)</f>
        <v>1.75</v>
      </c>
      <c r="AG104">
        <f ca="1">35/AF104</f>
        <v>20</v>
      </c>
      <c r="AH104">
        <v>1.5</v>
      </c>
      <c r="AI104">
        <f t="shared" si="14"/>
        <v>0.5</v>
      </c>
      <c r="AJ104">
        <f t="shared" si="12"/>
        <v>1</v>
      </c>
      <c r="AK104">
        <f t="shared" si="13"/>
        <v>2</v>
      </c>
      <c r="AL104">
        <v>0</v>
      </c>
    </row>
    <row r="105" spans="1:38" x14ac:dyDescent="0.3">
      <c r="A105">
        <v>2</v>
      </c>
      <c r="B105">
        <v>21</v>
      </c>
      <c r="C105">
        <f>IF(OR($L105=TRUE,$A105=0,MOD($A105,ChapterTable!$R$20)&lt;&gt;0),
MAX(0,INT(($B105+ChapterTable!$P$26+VLOOKUP(SUBSTITUTE(C$1,"성장단계","")&amp;"단계오프셋",ChapterTable!$R:$S,2,0))/ChapterTable!$P$23)),
MAX(0,INT(($B105+ChapterTable!$R$26+VLOOKUP(SUBSTITUTE(C$1,"성장단계","")&amp;"보스단계오프셋",ChapterTable!$R:$S,2,0))/ChapterTable!$R$23)))</f>
        <v>2</v>
      </c>
      <c r="D105">
        <f>IF(OR($L105=TRUE,$A105=0,MOD($A105,ChapterTable!$R$20)&lt;&gt;0),
MAX(0,INT(($B105+ChapterTable!$P$26+VLOOKUP(SUBSTITUTE(D$1,"성장단계","")&amp;"단계오프셋",ChapterTable!$R:$S,2,0))/ChapterTable!$P$23)),
MAX(0,INT(($B105+ChapterTable!$R$26+VLOOKUP(SUBSTITUTE(D$1,"성장단계","")&amp;"보스단계오프셋",ChapterTable!$R:$S,2,0))/ChapterTable!$R$23)))</f>
        <v>2</v>
      </c>
      <c r="E105" s="1">
        <f ca="1">IF(AND($A105=0,$B105=1),
    VLOOKUP(1,ChapterTable!$1:$1048576,MATCH("최종"&amp;SUBSTITUTE(SUBSTITUTE(E$1,"standard",""),"|Float",""),ChapterTable!$1:$1,0),0)*ChapterTable!$P$17,
  IF(AND($A105=0,$B105=0),
    E106,
  IF($B105=0,
    VLOOKUP($A105,ChapterTable!$1:$1048576,MATCH("최종"&amp;SUBSTITUTE(SUBSTITUTE(E$1,"standard",""),"|Float",""),ChapterTable!$1:$1,0),0),
  IF($B105=1,
    IF($L105=FALSE,
      VLOOKUP($A105,ChapterTable!$1:$1048576,MATCH("최종"&amp;SUBSTITUTE(SUBSTITUTE(E$1,"standard",""),"|Float",""),ChapterTable!$1:$1,0),0),
      VLOOKUP($A105-ChapterTable!$P$11,ChapterTable!$1:$1048576,MATCH("최종"&amp;SUBSTITUTE(SUBSTITUTE(E$1,"standard",""),"|Float",""),ChapterTable!$1:$1,0),0)*ChapterTable!$P$14
    ),
  OFFSET(E105,-$B105+IF($L105,1,0),0)*IF($B105&gt;OFFSET($B105,1,0),ChapterTable!$R$17,1)*
    (VLOOKUP(SUBSTITUTE(SUBSTITUTE(E$1,"standard",""),"|Float","")&amp;IF(OR($L105=TRUE,$A105=0,MOD($A105,ChapterTable!$R$20)&lt;&gt;0),"","보스")&amp;"인게임누적곱배수",ChapterTable!$R:$S,2,0)^C105
    +VLOOKUP(SUBSTITUTE(SUBSTITUTE(E$1,"standard",""),"|Float","")&amp;IF(OR($L105=TRUE,$A105=0,MOD($A105,ChapterTable!$R$20)&lt;&gt;0),"","보스")&amp;"인게임누적합배수",ChapterTable!$R:$S,2,0)*C105)
  )
  )
  )
)</f>
        <v>251.99999999999997</v>
      </c>
      <c r="F105" s="1">
        <f ca="1">IF(AND($A105=0,$B105=1),
    VLOOKUP(1,ChapterTable!$1:$1048576,MATCH("최종"&amp;SUBSTITUTE(SUBSTITUTE(F$1,"standard",""),"|Float",""),ChapterTable!$1:$1,0),0)*ChapterTable!$P$17,
  IF(AND($A105=0,$B105=0),
    F106,
  IF($B105=0,
    VLOOKUP($A105,ChapterTable!$1:$1048576,MATCH("최종"&amp;SUBSTITUTE(SUBSTITUTE(F$1,"standard",""),"|Float",""),ChapterTable!$1:$1,0),0),
  IF($B105=1,
    IF($L105=FALSE,
      VLOOKUP($A105,ChapterTable!$1:$1048576,MATCH("최종"&amp;SUBSTITUTE(SUBSTITUTE(F$1,"standard",""),"|Float",""),ChapterTable!$1:$1,0),0),
      VLOOKUP($A105-ChapterTable!$P$11,ChapterTable!$1:$1048576,MATCH("최종"&amp;SUBSTITUTE(SUBSTITUTE(F$1,"standard",""),"|Float",""),ChapterTable!$1:$1,0),0)*ChapterTable!$P$14
    ),
  OFFSET(F105,-$B105+IF($L105,1,0),0)*
    (VLOOKUP(SUBSTITUTE(SUBSTITUTE(F$1,"standard",""),"|Float","")&amp;IF(OR($L105=TRUE,$A105=0,MOD($A105,ChapterTable!$R$20)&lt;&gt;0),"","보스")&amp;"인게임누적곱배수",ChapterTable!$R:$S,2,0)^D105
    +VLOOKUP(SUBSTITUTE(SUBSTITUTE(F$1,"standard",""),"|Float","")&amp;IF(OR($L105=TRUE,$A105=0,MOD($A105,ChapterTable!$R$20)&lt;&gt;0),"","보스")&amp;"인게임누적합배수",ChapterTable!$R:$S,2,0)*D105)
  )
  )
  )
)</f>
        <v>86.25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8"/>
        <v>3</v>
      </c>
      <c r="Q105">
        <f t="shared" si="9"/>
        <v>3</v>
      </c>
      <c r="R105" t="b">
        <f t="shared" ca="1" si="10"/>
        <v>0</v>
      </c>
      <c r="T105" t="b">
        <f t="shared" ca="1" si="11"/>
        <v>0</v>
      </c>
      <c r="U105" t="s">
        <v>638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1002</v>
      </c>
      <c r="AC105" t="str">
        <f>IF(ISBLANK(AB105),"",IF(ISERROR(VLOOKUP(AB105,[3]DropTable!$A:$A,1,0)),"드랍없음",""))</f>
        <v/>
      </c>
      <c r="AE105" t="str">
        <f>IF(ISBLANK(AD105),"",IF(ISERROR(VLOOKUP(AD105,[3]DropTable!$A:$A,1,0)),"드랍없음",""))</f>
        <v/>
      </c>
      <c r="AH105">
        <v>1.5</v>
      </c>
      <c r="AI105">
        <f t="shared" si="14"/>
        <v>0.33333333333333331</v>
      </c>
      <c r="AJ105">
        <f t="shared" si="12"/>
        <v>0.395555555</v>
      </c>
      <c r="AK105">
        <f t="shared" si="13"/>
        <v>1</v>
      </c>
      <c r="AL105">
        <v>0</v>
      </c>
    </row>
    <row r="106" spans="1:38" x14ac:dyDescent="0.3">
      <c r="A106">
        <v>2</v>
      </c>
      <c r="B106">
        <v>22</v>
      </c>
      <c r="C106">
        <f>IF(OR($L106=TRUE,$A106=0,MOD($A106,ChapterTable!$R$20)&lt;&gt;0),
MAX(0,INT(($B106+ChapterTable!$P$26+VLOOKUP(SUBSTITUTE(C$1,"성장단계","")&amp;"단계오프셋",ChapterTable!$R:$S,2,0))/ChapterTable!$P$23)),
MAX(0,INT(($B106+ChapterTable!$R$26+VLOOKUP(SUBSTITUTE(C$1,"성장단계","")&amp;"보스단계오프셋",ChapterTable!$R:$S,2,0))/ChapterTable!$R$23)))</f>
        <v>2</v>
      </c>
      <c r="D106">
        <f>IF(OR($L106=TRUE,$A106=0,MOD($A106,ChapterTable!$R$20)&lt;&gt;0),
MAX(0,INT(($B106+ChapterTable!$P$26+VLOOKUP(SUBSTITUTE(D$1,"성장단계","")&amp;"단계오프셋",ChapterTable!$R:$S,2,0))/ChapterTable!$P$23)),
MAX(0,INT(($B106+ChapterTable!$R$26+VLOOKUP(SUBSTITUTE(D$1,"성장단계","")&amp;"보스단계오프셋",ChapterTable!$R:$S,2,0))/ChapterTable!$R$23)))</f>
        <v>2</v>
      </c>
      <c r="E106" s="1">
        <f ca="1">IF(AND($A106=0,$B106=1),
    VLOOKUP(1,ChapterTable!$1:$1048576,MATCH("최종"&amp;SUBSTITUTE(SUBSTITUTE(E$1,"standard",""),"|Float",""),ChapterTable!$1:$1,0),0)*ChapterTable!$P$17,
  IF(AND($A106=0,$B106=0),
    E107,
  IF($B106=0,
    VLOOKUP($A106,ChapterTable!$1:$1048576,MATCH("최종"&amp;SUBSTITUTE(SUBSTITUTE(E$1,"standard",""),"|Float",""),ChapterTable!$1:$1,0),0),
  IF($B106=1,
    IF($L106=FALSE,
      VLOOKUP($A106,ChapterTable!$1:$1048576,MATCH("최종"&amp;SUBSTITUTE(SUBSTITUTE(E$1,"standard",""),"|Float",""),ChapterTable!$1:$1,0),0),
      VLOOKUP($A106-ChapterTable!$P$11,ChapterTable!$1:$1048576,MATCH("최종"&amp;SUBSTITUTE(SUBSTITUTE(E$1,"standard",""),"|Float",""),ChapterTable!$1:$1,0),0)*ChapterTable!$P$14
    ),
  OFFSET(E106,-$B106+IF($L106,1,0),0)*IF($B106&gt;OFFSET($B106,1,0),ChapterTable!$R$17,1)*
    (VLOOKUP(SUBSTITUTE(SUBSTITUTE(E$1,"standard",""),"|Float","")&amp;IF(OR($L106=TRUE,$A106=0,MOD($A106,ChapterTable!$R$20)&lt;&gt;0),"","보스")&amp;"인게임누적곱배수",ChapterTable!$R:$S,2,0)^C106
    +VLOOKUP(SUBSTITUTE(SUBSTITUTE(E$1,"standard",""),"|Float","")&amp;IF(OR($L106=TRUE,$A106=0,MOD($A106,ChapterTable!$R$20)&lt;&gt;0),"","보스")&amp;"인게임누적합배수",ChapterTable!$R:$S,2,0)*C106)
  )
  )
  )
)</f>
        <v>251.99999999999997</v>
      </c>
      <c r="F106" s="1">
        <f ca="1">IF(AND($A106=0,$B106=1),
    VLOOKUP(1,ChapterTable!$1:$1048576,MATCH("최종"&amp;SUBSTITUTE(SUBSTITUTE(F$1,"standard",""),"|Float",""),ChapterTable!$1:$1,0),0)*ChapterTable!$P$17,
  IF(AND($A106=0,$B106=0),
    F107,
  IF($B106=0,
    VLOOKUP($A106,ChapterTable!$1:$1048576,MATCH("최종"&amp;SUBSTITUTE(SUBSTITUTE(F$1,"standard",""),"|Float",""),ChapterTable!$1:$1,0),0),
  IF($B106=1,
    IF($L106=FALSE,
      VLOOKUP($A106,ChapterTable!$1:$1048576,MATCH("최종"&amp;SUBSTITUTE(SUBSTITUTE(F$1,"standard",""),"|Float",""),ChapterTable!$1:$1,0),0),
      VLOOKUP($A106-ChapterTable!$P$11,ChapterTable!$1:$1048576,MATCH("최종"&amp;SUBSTITUTE(SUBSTITUTE(F$1,"standard",""),"|Float",""),ChapterTable!$1:$1,0),0)*ChapterTable!$P$14
    ),
  OFFSET(F106,-$B106+IF($L106,1,0),0)*
    (VLOOKUP(SUBSTITUTE(SUBSTITUTE(F$1,"standard",""),"|Float","")&amp;IF(OR($L106=TRUE,$A106=0,MOD($A106,ChapterTable!$R$20)&lt;&gt;0),"","보스")&amp;"인게임누적곱배수",ChapterTable!$R:$S,2,0)^D106
    +VLOOKUP(SUBSTITUTE(SUBSTITUTE(F$1,"standard",""),"|Float","")&amp;IF(OR($L106=TRUE,$A106=0,MOD($A106,ChapterTable!$R$20)&lt;&gt;0),"","보스")&amp;"인게임누적합배수",ChapterTable!$R:$S,2,0)*D106)
  )
  )
  )
)</f>
        <v>86.25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8"/>
        <v>3</v>
      </c>
      <c r="Q106">
        <f t="shared" si="9"/>
        <v>3</v>
      </c>
      <c r="R106" t="b">
        <f t="shared" ca="1" si="10"/>
        <v>0</v>
      </c>
      <c r="T106" t="b">
        <f t="shared" ca="1" si="11"/>
        <v>0</v>
      </c>
      <c r="U106" t="s">
        <v>639</v>
      </c>
      <c r="V106" t="str">
        <f>IF(ISBLANK(U106),"",IF(ISERROR(VLOOKUP(U106,MapTable!$A:$A,1,0)),"맵없음",""))</f>
        <v/>
      </c>
      <c r="W106" t="s">
        <v>667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1002</v>
      </c>
      <c r="AC106" t="str">
        <f>IF(ISBLANK(AB106),"",IF(ISERROR(VLOOKUP(AB106,[3]DropTable!$A:$A,1,0)),"드랍없음",""))</f>
        <v/>
      </c>
      <c r="AE106" t="str">
        <f>IF(ISBLANK(AD106),"",IF(ISERROR(VLOOKUP(AD106,[3]DropTable!$A:$A,1,0)),"드랍없음",""))</f>
        <v/>
      </c>
      <c r="AH106">
        <v>1.5</v>
      </c>
      <c r="AI106">
        <f t="shared" si="14"/>
        <v>0.33333333333333331</v>
      </c>
      <c r="AJ106">
        <f t="shared" si="12"/>
        <v>0.395555555</v>
      </c>
      <c r="AK106">
        <f t="shared" si="13"/>
        <v>1</v>
      </c>
      <c r="AL106">
        <v>0</v>
      </c>
    </row>
    <row r="107" spans="1:38" x14ac:dyDescent="0.3">
      <c r="A107">
        <v>2</v>
      </c>
      <c r="B107">
        <v>23</v>
      </c>
      <c r="C107">
        <f>IF(OR($L107=TRUE,$A107=0,MOD($A107,ChapterTable!$R$20)&lt;&gt;0),
MAX(0,INT(($B107+ChapterTable!$P$26+VLOOKUP(SUBSTITUTE(C$1,"성장단계","")&amp;"단계오프셋",ChapterTable!$R:$S,2,0))/ChapterTable!$P$23)),
MAX(0,INT(($B107+ChapterTable!$R$26+VLOOKUP(SUBSTITUTE(C$1,"성장단계","")&amp;"보스단계오프셋",ChapterTable!$R:$S,2,0))/ChapterTable!$R$23)))</f>
        <v>2</v>
      </c>
      <c r="D107">
        <f>IF(OR($L107=TRUE,$A107=0,MOD($A107,ChapterTable!$R$20)&lt;&gt;0),
MAX(0,INT(($B107+ChapterTable!$P$26+VLOOKUP(SUBSTITUTE(D$1,"성장단계","")&amp;"단계오프셋",ChapterTable!$R:$S,2,0))/ChapterTable!$P$23)),
MAX(0,INT(($B107+ChapterTable!$R$26+VLOOKUP(SUBSTITUTE(D$1,"성장단계","")&amp;"보스단계오프셋",ChapterTable!$R:$S,2,0))/ChapterTable!$R$23)))</f>
        <v>2</v>
      </c>
      <c r="E107" s="1">
        <f ca="1">IF(AND($A107=0,$B107=1),
    VLOOKUP(1,ChapterTable!$1:$1048576,MATCH("최종"&amp;SUBSTITUTE(SUBSTITUTE(E$1,"standard",""),"|Float",""),ChapterTable!$1:$1,0),0)*ChapterTable!$P$17,
  IF(AND($A107=0,$B107=0),
    E108,
  IF($B107=0,
    VLOOKUP($A107,ChapterTable!$1:$1048576,MATCH("최종"&amp;SUBSTITUTE(SUBSTITUTE(E$1,"standard",""),"|Float",""),ChapterTable!$1:$1,0),0),
  IF($B107=1,
    IF($L107=FALSE,
      VLOOKUP($A107,ChapterTable!$1:$1048576,MATCH("최종"&amp;SUBSTITUTE(SUBSTITUTE(E$1,"standard",""),"|Float",""),ChapterTable!$1:$1,0),0),
      VLOOKUP($A107-ChapterTable!$P$11,ChapterTable!$1:$1048576,MATCH("최종"&amp;SUBSTITUTE(SUBSTITUTE(E$1,"standard",""),"|Float",""),ChapterTable!$1:$1,0),0)*ChapterTable!$P$14
    ),
  OFFSET(E107,-$B107+IF($L107,1,0),0)*IF($B107&gt;OFFSET($B107,1,0),ChapterTable!$R$17,1)*
    (VLOOKUP(SUBSTITUTE(SUBSTITUTE(E$1,"standard",""),"|Float","")&amp;IF(OR($L107=TRUE,$A107=0,MOD($A107,ChapterTable!$R$20)&lt;&gt;0),"","보스")&amp;"인게임누적곱배수",ChapterTable!$R:$S,2,0)^C107
    +VLOOKUP(SUBSTITUTE(SUBSTITUTE(E$1,"standard",""),"|Float","")&amp;IF(OR($L107=TRUE,$A107=0,MOD($A107,ChapterTable!$R$20)&lt;&gt;0),"","보스")&amp;"인게임누적합배수",ChapterTable!$R:$S,2,0)*C107)
  )
  )
  )
)</f>
        <v>251.99999999999997</v>
      </c>
      <c r="F107" s="1">
        <f ca="1">IF(AND($A107=0,$B107=1),
    VLOOKUP(1,ChapterTable!$1:$1048576,MATCH("최종"&amp;SUBSTITUTE(SUBSTITUTE(F$1,"standard",""),"|Float",""),ChapterTable!$1:$1,0),0)*ChapterTable!$P$17,
  IF(AND($A107=0,$B107=0),
    F108,
  IF($B107=0,
    VLOOKUP($A107,ChapterTable!$1:$1048576,MATCH("최종"&amp;SUBSTITUTE(SUBSTITUTE(F$1,"standard",""),"|Float",""),ChapterTable!$1:$1,0),0),
  IF($B107=1,
    IF($L107=FALSE,
      VLOOKUP($A107,ChapterTable!$1:$1048576,MATCH("최종"&amp;SUBSTITUTE(SUBSTITUTE(F$1,"standard",""),"|Float",""),ChapterTable!$1:$1,0),0),
      VLOOKUP($A107-ChapterTable!$P$11,ChapterTable!$1:$1048576,MATCH("최종"&amp;SUBSTITUTE(SUBSTITUTE(F$1,"standard",""),"|Float",""),ChapterTable!$1:$1,0),0)*ChapterTable!$P$14
    ),
  OFFSET(F107,-$B107+IF($L107,1,0),0)*
    (VLOOKUP(SUBSTITUTE(SUBSTITUTE(F$1,"standard",""),"|Float","")&amp;IF(OR($L107=TRUE,$A107=0,MOD($A107,ChapterTable!$R$20)&lt;&gt;0),"","보스")&amp;"인게임누적곱배수",ChapterTable!$R:$S,2,0)^D107
    +VLOOKUP(SUBSTITUTE(SUBSTITUTE(F$1,"standard",""),"|Float","")&amp;IF(OR($L107=TRUE,$A107=0,MOD($A107,ChapterTable!$R$20)&lt;&gt;0),"","보스")&amp;"인게임누적합배수",ChapterTable!$R:$S,2,0)*D107)
  )
  )
  )
)</f>
        <v>86.25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8"/>
        <v>3</v>
      </c>
      <c r="Q107">
        <f t="shared" si="9"/>
        <v>3</v>
      </c>
      <c r="R107" t="b">
        <f t="shared" ca="1" si="10"/>
        <v>0</v>
      </c>
      <c r="T107" t="b">
        <f t="shared" ca="1" si="11"/>
        <v>0</v>
      </c>
      <c r="U107" t="s">
        <v>640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1002</v>
      </c>
      <c r="AC107" t="str">
        <f>IF(ISBLANK(AB107),"",IF(ISERROR(VLOOKUP(AB107,[3]DropTable!$A:$A,1,0)),"드랍없음",""))</f>
        <v/>
      </c>
      <c r="AE107" t="str">
        <f>IF(ISBLANK(AD107),"",IF(ISERROR(VLOOKUP(AD107,[3]DropTable!$A:$A,1,0)),"드랍없음",""))</f>
        <v/>
      </c>
      <c r="AH107">
        <v>1.5</v>
      </c>
      <c r="AI107">
        <f t="shared" si="14"/>
        <v>0.33333333333333331</v>
      </c>
      <c r="AJ107">
        <f t="shared" si="12"/>
        <v>0.395555555</v>
      </c>
      <c r="AK107">
        <f t="shared" si="13"/>
        <v>1</v>
      </c>
      <c r="AL107">
        <v>0</v>
      </c>
    </row>
    <row r="108" spans="1:38" x14ac:dyDescent="0.3">
      <c r="A108">
        <v>2</v>
      </c>
      <c r="B108">
        <v>24</v>
      </c>
      <c r="C108">
        <f>IF(OR($L108=TRUE,$A108=0,MOD($A108,ChapterTable!$R$20)&lt;&gt;0),
MAX(0,INT(($B108+ChapterTable!$P$26+VLOOKUP(SUBSTITUTE(C$1,"성장단계","")&amp;"단계오프셋",ChapterTable!$R:$S,2,0))/ChapterTable!$P$23)),
MAX(0,INT(($B108+ChapterTable!$R$26+VLOOKUP(SUBSTITUTE(C$1,"성장단계","")&amp;"보스단계오프셋",ChapterTable!$R:$S,2,0))/ChapterTable!$R$23)))</f>
        <v>2</v>
      </c>
      <c r="D108">
        <f>IF(OR($L108=TRUE,$A108=0,MOD($A108,ChapterTable!$R$20)&lt;&gt;0),
MAX(0,INT(($B108+ChapterTable!$P$26+VLOOKUP(SUBSTITUTE(D$1,"성장단계","")&amp;"단계오프셋",ChapterTable!$R:$S,2,0))/ChapterTable!$P$23)),
MAX(0,INT(($B108+ChapterTable!$R$26+VLOOKUP(SUBSTITUTE(D$1,"성장단계","")&amp;"보스단계오프셋",ChapterTable!$R:$S,2,0))/ChapterTable!$R$23)))</f>
        <v>2</v>
      </c>
      <c r="E108" s="1">
        <f ca="1">IF(AND($A108=0,$B108=1),
    VLOOKUP(1,ChapterTable!$1:$1048576,MATCH("최종"&amp;SUBSTITUTE(SUBSTITUTE(E$1,"standard",""),"|Float",""),ChapterTable!$1:$1,0),0)*ChapterTable!$P$17,
  IF(AND($A108=0,$B108=0),
    E109,
  IF($B108=0,
    VLOOKUP($A108,ChapterTable!$1:$1048576,MATCH("최종"&amp;SUBSTITUTE(SUBSTITUTE(E$1,"standard",""),"|Float",""),ChapterTable!$1:$1,0),0),
  IF($B108=1,
    IF($L108=FALSE,
      VLOOKUP($A108,ChapterTable!$1:$1048576,MATCH("최종"&amp;SUBSTITUTE(SUBSTITUTE(E$1,"standard",""),"|Float",""),ChapterTable!$1:$1,0),0),
      VLOOKUP($A108-ChapterTable!$P$11,ChapterTable!$1:$1048576,MATCH("최종"&amp;SUBSTITUTE(SUBSTITUTE(E$1,"standard",""),"|Float",""),ChapterTable!$1:$1,0),0)*ChapterTable!$P$14
    ),
  OFFSET(E108,-$B108+IF($L108,1,0),0)*IF($B108&gt;OFFSET($B108,1,0),ChapterTable!$R$17,1)*
    (VLOOKUP(SUBSTITUTE(SUBSTITUTE(E$1,"standard",""),"|Float","")&amp;IF(OR($L108=TRUE,$A108=0,MOD($A108,ChapterTable!$R$20)&lt;&gt;0),"","보스")&amp;"인게임누적곱배수",ChapterTable!$R:$S,2,0)^C108
    +VLOOKUP(SUBSTITUTE(SUBSTITUTE(E$1,"standard",""),"|Float","")&amp;IF(OR($L108=TRUE,$A108=0,MOD($A108,ChapterTable!$R$20)&lt;&gt;0),"","보스")&amp;"인게임누적합배수",ChapterTable!$R:$S,2,0)*C108)
  )
  )
  )
)</f>
        <v>251.99999999999997</v>
      </c>
      <c r="F108" s="1">
        <f ca="1">IF(AND($A108=0,$B108=1),
    VLOOKUP(1,ChapterTable!$1:$1048576,MATCH("최종"&amp;SUBSTITUTE(SUBSTITUTE(F$1,"standard",""),"|Float",""),ChapterTable!$1:$1,0),0)*ChapterTable!$P$17,
  IF(AND($A108=0,$B108=0),
    F109,
  IF($B108=0,
    VLOOKUP($A108,ChapterTable!$1:$1048576,MATCH("최종"&amp;SUBSTITUTE(SUBSTITUTE(F$1,"standard",""),"|Float",""),ChapterTable!$1:$1,0),0),
  IF($B108=1,
    IF($L108=FALSE,
      VLOOKUP($A108,ChapterTable!$1:$1048576,MATCH("최종"&amp;SUBSTITUTE(SUBSTITUTE(F$1,"standard",""),"|Float",""),ChapterTable!$1:$1,0),0),
      VLOOKUP($A108-ChapterTable!$P$11,ChapterTable!$1:$1048576,MATCH("최종"&amp;SUBSTITUTE(SUBSTITUTE(F$1,"standard",""),"|Float",""),ChapterTable!$1:$1,0),0)*ChapterTable!$P$14
    ),
  OFFSET(F108,-$B108+IF($L108,1,0),0)*
    (VLOOKUP(SUBSTITUTE(SUBSTITUTE(F$1,"standard",""),"|Float","")&amp;IF(OR($L108=TRUE,$A108=0,MOD($A108,ChapterTable!$R$20)&lt;&gt;0),"","보스")&amp;"인게임누적곱배수",ChapterTable!$R:$S,2,0)^D108
    +VLOOKUP(SUBSTITUTE(SUBSTITUTE(F$1,"standard",""),"|Float","")&amp;IF(OR($L108=TRUE,$A108=0,MOD($A108,ChapterTable!$R$20)&lt;&gt;0),"","보스")&amp;"인게임누적합배수",ChapterTable!$R:$S,2,0)*D108)
  )
  )
  )
)</f>
        <v>86.25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8"/>
        <v>3</v>
      </c>
      <c r="Q108">
        <f t="shared" si="9"/>
        <v>3</v>
      </c>
      <c r="R108" t="b">
        <f t="shared" ca="1" si="10"/>
        <v>0</v>
      </c>
      <c r="T108" t="b">
        <f t="shared" ca="1" si="11"/>
        <v>0</v>
      </c>
      <c r="U108" t="s">
        <v>641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1002</v>
      </c>
      <c r="AC108" t="str">
        <f>IF(ISBLANK(AB108),"",IF(ISERROR(VLOOKUP(AB108,[3]DropTable!$A:$A,1,0)),"드랍없음",""))</f>
        <v/>
      </c>
      <c r="AE108" t="str">
        <f>IF(ISBLANK(AD108),"",IF(ISERROR(VLOOKUP(AD108,[3]DropTable!$A:$A,1,0)),"드랍없음",""))</f>
        <v/>
      </c>
      <c r="AH108">
        <v>1.5</v>
      </c>
      <c r="AI108">
        <f t="shared" si="14"/>
        <v>0.33333333333333331</v>
      </c>
      <c r="AJ108">
        <f t="shared" si="12"/>
        <v>0.395555555</v>
      </c>
      <c r="AK108">
        <f t="shared" si="13"/>
        <v>1</v>
      </c>
      <c r="AL108">
        <v>0</v>
      </c>
    </row>
    <row r="109" spans="1:38" x14ac:dyDescent="0.3">
      <c r="A109">
        <v>2</v>
      </c>
      <c r="B109">
        <v>25</v>
      </c>
      <c r="C109">
        <f>IF(OR($L109=TRUE,$A109=0,MOD($A109,ChapterTable!$R$20)&lt;&gt;0),
MAX(0,INT(($B109+ChapterTable!$P$26+VLOOKUP(SUBSTITUTE(C$1,"성장단계","")&amp;"단계오프셋",ChapterTable!$R:$S,2,0))/ChapterTable!$P$23)),
MAX(0,INT(($B109+ChapterTable!$R$26+VLOOKUP(SUBSTITUTE(C$1,"성장단계","")&amp;"보스단계오프셋",ChapterTable!$R:$S,2,0))/ChapterTable!$R$23)))</f>
        <v>2</v>
      </c>
      <c r="D109">
        <f>IF(OR($L109=TRUE,$A109=0,MOD($A109,ChapterTable!$R$20)&lt;&gt;0),
MAX(0,INT(($B109+ChapterTable!$P$26+VLOOKUP(SUBSTITUTE(D$1,"성장단계","")&amp;"단계오프셋",ChapterTable!$R:$S,2,0))/ChapterTable!$P$23)),
MAX(0,INT(($B109+ChapterTable!$R$26+VLOOKUP(SUBSTITUTE(D$1,"성장단계","")&amp;"보스단계오프셋",ChapterTable!$R:$S,2,0))/ChapterTable!$R$23)))</f>
        <v>2</v>
      </c>
      <c r="E109" s="1">
        <f ca="1">IF(AND($A109=0,$B109=1),
    VLOOKUP(1,ChapterTable!$1:$1048576,MATCH("최종"&amp;SUBSTITUTE(SUBSTITUTE(E$1,"standard",""),"|Float",""),ChapterTable!$1:$1,0),0)*ChapterTable!$P$17,
  IF(AND($A109=0,$B109=0),
    E110,
  IF($B109=0,
    VLOOKUP($A109,ChapterTable!$1:$1048576,MATCH("최종"&amp;SUBSTITUTE(SUBSTITUTE(E$1,"standard",""),"|Float",""),ChapterTable!$1:$1,0),0),
  IF($B109=1,
    IF($L109=FALSE,
      VLOOKUP($A109,ChapterTable!$1:$1048576,MATCH("최종"&amp;SUBSTITUTE(SUBSTITUTE(E$1,"standard",""),"|Float",""),ChapterTable!$1:$1,0),0),
      VLOOKUP($A109-ChapterTable!$P$11,ChapterTable!$1:$1048576,MATCH("최종"&amp;SUBSTITUTE(SUBSTITUTE(E$1,"standard",""),"|Float",""),ChapterTable!$1:$1,0),0)*ChapterTable!$P$14
    ),
  OFFSET(E109,-$B109+IF($L109,1,0),0)*IF($B109&gt;OFFSET($B109,1,0),ChapterTable!$R$17,1)*
    (VLOOKUP(SUBSTITUTE(SUBSTITUTE(E$1,"standard",""),"|Float","")&amp;IF(OR($L109=TRUE,$A109=0,MOD($A109,ChapterTable!$R$20)&lt;&gt;0),"","보스")&amp;"인게임누적곱배수",ChapterTable!$R:$S,2,0)^C109
    +VLOOKUP(SUBSTITUTE(SUBSTITUTE(E$1,"standard",""),"|Float","")&amp;IF(OR($L109=TRUE,$A109=0,MOD($A109,ChapterTable!$R$20)&lt;&gt;0),"","보스")&amp;"인게임누적합배수",ChapterTable!$R:$S,2,0)*C109)
  )
  )
  )
)</f>
        <v>251.99999999999997</v>
      </c>
      <c r="F109" s="1">
        <f ca="1">IF(AND($A109=0,$B109=1),
    VLOOKUP(1,ChapterTable!$1:$1048576,MATCH("최종"&amp;SUBSTITUTE(SUBSTITUTE(F$1,"standard",""),"|Float",""),ChapterTable!$1:$1,0),0)*ChapterTable!$P$17,
  IF(AND($A109=0,$B109=0),
    F110,
  IF($B109=0,
    VLOOKUP($A109,ChapterTable!$1:$1048576,MATCH("최종"&amp;SUBSTITUTE(SUBSTITUTE(F$1,"standard",""),"|Float",""),ChapterTable!$1:$1,0),0),
  IF($B109=1,
    IF($L109=FALSE,
      VLOOKUP($A109,ChapterTable!$1:$1048576,MATCH("최종"&amp;SUBSTITUTE(SUBSTITUTE(F$1,"standard",""),"|Float",""),ChapterTable!$1:$1,0),0),
      VLOOKUP($A109-ChapterTable!$P$11,ChapterTable!$1:$1048576,MATCH("최종"&amp;SUBSTITUTE(SUBSTITUTE(F$1,"standard",""),"|Float",""),ChapterTable!$1:$1,0),0)*ChapterTable!$P$14
    ),
  OFFSET(F109,-$B109+IF($L109,1,0),0)*
    (VLOOKUP(SUBSTITUTE(SUBSTITUTE(F$1,"standard",""),"|Float","")&amp;IF(OR($L109=TRUE,$A109=0,MOD($A109,ChapterTable!$R$20)&lt;&gt;0),"","보스")&amp;"인게임누적곱배수",ChapterTable!$R:$S,2,0)^D109
    +VLOOKUP(SUBSTITUTE(SUBSTITUTE(F$1,"standard",""),"|Float","")&amp;IF(OR($L109=TRUE,$A109=0,MOD($A109,ChapterTable!$R$20)&lt;&gt;0),"","보스")&amp;"인게임누적합배수",ChapterTable!$R:$S,2,0)*D109)
  )
  )
  )
)</f>
        <v>86.25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8"/>
        <v>11</v>
      </c>
      <c r="Q109">
        <f t="shared" si="9"/>
        <v>11</v>
      </c>
      <c r="R109" t="b">
        <f t="shared" ca="1" si="10"/>
        <v>0</v>
      </c>
      <c r="T109" t="b">
        <f t="shared" ca="1" si="11"/>
        <v>0</v>
      </c>
      <c r="V109" t="str">
        <f>IF(ISBLANK(U109),"",IF(ISERROR(VLOOKUP(U109,MapTable!$A:$A,1,0)),"맵없음",""))</f>
        <v/>
      </c>
      <c r="W109" t="s">
        <v>577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1002</v>
      </c>
      <c r="AC109" t="str">
        <f>IF(ISBLANK(AB109),"",IF(ISERROR(VLOOKUP(AB109,[3]DropTable!$A:$A,1,0)),"드랍없음",""))</f>
        <v/>
      </c>
      <c r="AE109" t="str">
        <f>IF(ISBLANK(AD109),"",IF(ISERROR(VLOOKUP(AD109,[3]DropTable!$A:$A,1,0)),"드랍없음",""))</f>
        <v/>
      </c>
      <c r="AH109">
        <v>1.5</v>
      </c>
      <c r="AI109">
        <f t="shared" si="14"/>
        <v>0.33333333333333331</v>
      </c>
      <c r="AJ109">
        <f t="shared" si="12"/>
        <v>0.395555555</v>
      </c>
      <c r="AK109">
        <f t="shared" si="13"/>
        <v>1</v>
      </c>
      <c r="AL109">
        <v>0</v>
      </c>
    </row>
    <row r="110" spans="1:38" x14ac:dyDescent="0.3">
      <c r="A110">
        <v>2</v>
      </c>
      <c r="B110">
        <v>26</v>
      </c>
      <c r="C110">
        <f>IF(OR($L110=TRUE,$A110=0,MOD($A110,ChapterTable!$R$20)&lt;&gt;0),
MAX(0,INT(($B110+ChapterTable!$P$26+VLOOKUP(SUBSTITUTE(C$1,"성장단계","")&amp;"단계오프셋",ChapterTable!$R:$S,2,0))/ChapterTable!$P$23)),
MAX(0,INT(($B110+ChapterTable!$R$26+VLOOKUP(SUBSTITUTE(C$1,"성장단계","")&amp;"보스단계오프셋",ChapterTable!$R:$S,2,0))/ChapterTable!$R$23)))</f>
        <v>3</v>
      </c>
      <c r="D110">
        <f>IF(OR($L110=TRUE,$A110=0,MOD($A110,ChapterTable!$R$20)&lt;&gt;0),
MAX(0,INT(($B110+ChapterTable!$P$26+VLOOKUP(SUBSTITUTE(D$1,"성장단계","")&amp;"단계오프셋",ChapterTable!$R:$S,2,0))/ChapterTable!$P$23)),
MAX(0,INT(($B110+ChapterTable!$R$26+VLOOKUP(SUBSTITUTE(D$1,"성장단계","")&amp;"보스단계오프셋",ChapterTable!$R:$S,2,0))/ChapterTable!$R$23)))</f>
        <v>2</v>
      </c>
      <c r="E110" s="1">
        <f ca="1">IF(AND($A110=0,$B110=1),
    VLOOKUP(1,ChapterTable!$1:$1048576,MATCH("최종"&amp;SUBSTITUTE(SUBSTITUTE(E$1,"standard",""),"|Float",""),ChapterTable!$1:$1,0),0)*ChapterTable!$P$17,
  IF(AND($A110=0,$B110=0),
    E111,
  IF($B110=0,
    VLOOKUP($A110,ChapterTable!$1:$1048576,MATCH("최종"&amp;SUBSTITUTE(SUBSTITUTE(E$1,"standard",""),"|Float",""),ChapterTable!$1:$1,0),0),
  IF($B110=1,
    IF($L110=FALSE,
      VLOOKUP($A110,ChapterTable!$1:$1048576,MATCH("최종"&amp;SUBSTITUTE(SUBSTITUTE(E$1,"standard",""),"|Float",""),ChapterTable!$1:$1,0),0),
      VLOOKUP($A110-ChapterTable!$P$11,ChapterTable!$1:$1048576,MATCH("최종"&amp;SUBSTITUTE(SUBSTITUTE(E$1,"standard",""),"|Float",""),ChapterTable!$1:$1,0),0)*ChapterTable!$P$14
    ),
  OFFSET(E110,-$B110+IF($L110,1,0),0)*IF($B110&gt;OFFSET($B110,1,0),ChapterTable!$R$17,1)*
    (VLOOKUP(SUBSTITUTE(SUBSTITUTE(E$1,"standard",""),"|Float","")&amp;IF(OR($L110=TRUE,$A110=0,MOD($A110,ChapterTable!$R$20)&lt;&gt;0),"","보스")&amp;"인게임누적곱배수",ChapterTable!$R:$S,2,0)^C110
    +VLOOKUP(SUBSTITUTE(SUBSTITUTE(E$1,"standard",""),"|Float","")&amp;IF(OR($L110=TRUE,$A110=0,MOD($A110,ChapterTable!$R$20)&lt;&gt;0),"","보스")&amp;"인게임누적합배수",ChapterTable!$R:$S,2,0)*C110)
  )
  )
  )
)</f>
        <v>288</v>
      </c>
      <c r="F110" s="1">
        <f ca="1">IF(AND($A110=0,$B110=1),
    VLOOKUP(1,ChapterTable!$1:$1048576,MATCH("최종"&amp;SUBSTITUTE(SUBSTITUTE(F$1,"standard",""),"|Float",""),ChapterTable!$1:$1,0),0)*ChapterTable!$P$17,
  IF(AND($A110=0,$B110=0),
    F111,
  IF($B110=0,
    VLOOKUP($A110,ChapterTable!$1:$1048576,MATCH("최종"&amp;SUBSTITUTE(SUBSTITUTE(F$1,"standard",""),"|Float",""),ChapterTable!$1:$1,0),0),
  IF($B110=1,
    IF($L110=FALSE,
      VLOOKUP($A110,ChapterTable!$1:$1048576,MATCH("최종"&amp;SUBSTITUTE(SUBSTITUTE(F$1,"standard",""),"|Float",""),ChapterTable!$1:$1,0),0),
      VLOOKUP($A110-ChapterTable!$P$11,ChapterTable!$1:$1048576,MATCH("최종"&amp;SUBSTITUTE(SUBSTITUTE(F$1,"standard",""),"|Float",""),ChapterTable!$1:$1,0),0)*ChapterTable!$P$14
    ),
  OFFSET(F110,-$B110+IF($L110,1,0),0)*
    (VLOOKUP(SUBSTITUTE(SUBSTITUTE(F$1,"standard",""),"|Float","")&amp;IF(OR($L110=TRUE,$A110=0,MOD($A110,ChapterTable!$R$20)&lt;&gt;0),"","보스")&amp;"인게임누적곱배수",ChapterTable!$R:$S,2,0)^D110
    +VLOOKUP(SUBSTITUTE(SUBSTITUTE(F$1,"standard",""),"|Float","")&amp;IF(OR($L110=TRUE,$A110=0,MOD($A110,ChapterTable!$R$20)&lt;&gt;0),"","보스")&amp;"인게임누적합배수",ChapterTable!$R:$S,2,0)*D110)
  )
  )
  )
)</f>
        <v>86.25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8"/>
        <v>3</v>
      </c>
      <c r="Q110">
        <f t="shared" si="9"/>
        <v>3</v>
      </c>
      <c r="R110" t="b">
        <f t="shared" ca="1" si="10"/>
        <v>0</v>
      </c>
      <c r="T110" t="b">
        <f t="shared" ca="1" si="11"/>
        <v>0</v>
      </c>
      <c r="U110" t="s">
        <v>642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1002</v>
      </c>
      <c r="AC110" t="str">
        <f>IF(ISBLANK(AB110),"",IF(ISERROR(VLOOKUP(AB110,[3]DropTable!$A:$A,1,0)),"드랍없음",""))</f>
        <v/>
      </c>
      <c r="AE110" t="str">
        <f>IF(ISBLANK(AD110),"",IF(ISERROR(VLOOKUP(AD110,[3]DropTable!$A:$A,1,0)),"드랍없음",""))</f>
        <v/>
      </c>
      <c r="AH110">
        <v>1.5</v>
      </c>
      <c r="AI110">
        <f t="shared" si="14"/>
        <v>0.33333333333333331</v>
      </c>
      <c r="AJ110">
        <f t="shared" si="12"/>
        <v>0.395555555</v>
      </c>
      <c r="AK110">
        <f t="shared" si="13"/>
        <v>1</v>
      </c>
      <c r="AL110">
        <v>0</v>
      </c>
    </row>
    <row r="111" spans="1:38" x14ac:dyDescent="0.3">
      <c r="A111">
        <v>2</v>
      </c>
      <c r="B111">
        <v>27</v>
      </c>
      <c r="C111">
        <f>IF(OR($L111=TRUE,$A111=0,MOD($A111,ChapterTable!$R$20)&lt;&gt;0),
MAX(0,INT(($B111+ChapterTable!$P$26+VLOOKUP(SUBSTITUTE(C$1,"성장단계","")&amp;"단계오프셋",ChapterTable!$R:$S,2,0))/ChapterTable!$P$23)),
MAX(0,INT(($B111+ChapterTable!$R$26+VLOOKUP(SUBSTITUTE(C$1,"성장단계","")&amp;"보스단계오프셋",ChapterTable!$R:$S,2,0))/ChapterTable!$R$23)))</f>
        <v>3</v>
      </c>
      <c r="D111">
        <f>IF(OR($L111=TRUE,$A111=0,MOD($A111,ChapterTable!$R$20)&lt;&gt;0),
MAX(0,INT(($B111+ChapterTable!$P$26+VLOOKUP(SUBSTITUTE(D$1,"성장단계","")&amp;"단계오프셋",ChapterTable!$R:$S,2,0))/ChapterTable!$P$23)),
MAX(0,INT(($B111+ChapterTable!$R$26+VLOOKUP(SUBSTITUTE(D$1,"성장단계","")&amp;"보스단계오프셋",ChapterTable!$R:$S,2,0))/ChapterTable!$R$23)))</f>
        <v>2</v>
      </c>
      <c r="E111" s="1">
        <f ca="1">IF(AND($A111=0,$B111=1),
    VLOOKUP(1,ChapterTable!$1:$1048576,MATCH("최종"&amp;SUBSTITUTE(SUBSTITUTE(E$1,"standard",""),"|Float",""),ChapterTable!$1:$1,0),0)*ChapterTable!$P$17,
  IF(AND($A111=0,$B111=0),
    E112,
  IF($B111=0,
    VLOOKUP($A111,ChapterTable!$1:$1048576,MATCH("최종"&amp;SUBSTITUTE(SUBSTITUTE(E$1,"standard",""),"|Float",""),ChapterTable!$1:$1,0),0),
  IF($B111=1,
    IF($L111=FALSE,
      VLOOKUP($A111,ChapterTable!$1:$1048576,MATCH("최종"&amp;SUBSTITUTE(SUBSTITUTE(E$1,"standard",""),"|Float",""),ChapterTable!$1:$1,0),0),
      VLOOKUP($A111-ChapterTable!$P$11,ChapterTable!$1:$1048576,MATCH("최종"&amp;SUBSTITUTE(SUBSTITUTE(E$1,"standard",""),"|Float",""),ChapterTable!$1:$1,0),0)*ChapterTable!$P$14
    ),
  OFFSET(E111,-$B111+IF($L111,1,0),0)*IF($B111&gt;OFFSET($B111,1,0),ChapterTable!$R$17,1)*
    (VLOOKUP(SUBSTITUTE(SUBSTITUTE(E$1,"standard",""),"|Float","")&amp;IF(OR($L111=TRUE,$A111=0,MOD($A111,ChapterTable!$R$20)&lt;&gt;0),"","보스")&amp;"인게임누적곱배수",ChapterTable!$R:$S,2,0)^C111
    +VLOOKUP(SUBSTITUTE(SUBSTITUTE(E$1,"standard",""),"|Float","")&amp;IF(OR($L111=TRUE,$A111=0,MOD($A111,ChapterTable!$R$20)&lt;&gt;0),"","보스")&amp;"인게임누적합배수",ChapterTable!$R:$S,2,0)*C111)
  )
  )
  )
)</f>
        <v>288</v>
      </c>
      <c r="F111" s="1">
        <f ca="1">IF(AND($A111=0,$B111=1),
    VLOOKUP(1,ChapterTable!$1:$1048576,MATCH("최종"&amp;SUBSTITUTE(SUBSTITUTE(F$1,"standard",""),"|Float",""),ChapterTable!$1:$1,0),0)*ChapterTable!$P$17,
  IF(AND($A111=0,$B111=0),
    F112,
  IF($B111=0,
    VLOOKUP($A111,ChapterTable!$1:$1048576,MATCH("최종"&amp;SUBSTITUTE(SUBSTITUTE(F$1,"standard",""),"|Float",""),ChapterTable!$1:$1,0),0),
  IF($B111=1,
    IF($L111=FALSE,
      VLOOKUP($A111,ChapterTable!$1:$1048576,MATCH("최종"&amp;SUBSTITUTE(SUBSTITUTE(F$1,"standard",""),"|Float",""),ChapterTable!$1:$1,0),0),
      VLOOKUP($A111-ChapterTable!$P$11,ChapterTable!$1:$1048576,MATCH("최종"&amp;SUBSTITUTE(SUBSTITUTE(F$1,"standard",""),"|Float",""),ChapterTable!$1:$1,0),0)*ChapterTable!$P$14
    ),
  OFFSET(F111,-$B111+IF($L111,1,0),0)*
    (VLOOKUP(SUBSTITUTE(SUBSTITUTE(F$1,"standard",""),"|Float","")&amp;IF(OR($L111=TRUE,$A111=0,MOD($A111,ChapterTable!$R$20)&lt;&gt;0),"","보스")&amp;"인게임누적곱배수",ChapterTable!$R:$S,2,0)^D111
    +VLOOKUP(SUBSTITUTE(SUBSTITUTE(F$1,"standard",""),"|Float","")&amp;IF(OR($L111=TRUE,$A111=0,MOD($A111,ChapterTable!$R$20)&lt;&gt;0),"","보스")&amp;"인게임누적합배수",ChapterTable!$R:$S,2,0)*D111)
  )
  )
  )
)</f>
        <v>86.25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8"/>
        <v>3</v>
      </c>
      <c r="Q111">
        <f t="shared" si="9"/>
        <v>3</v>
      </c>
      <c r="R111" t="b">
        <f t="shared" ca="1" si="10"/>
        <v>0</v>
      </c>
      <c r="T111" t="b">
        <f t="shared" ca="1" si="11"/>
        <v>0</v>
      </c>
      <c r="U111" t="s">
        <v>643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1002</v>
      </c>
      <c r="AC111" t="str">
        <f>IF(ISBLANK(AB111),"",IF(ISERROR(VLOOKUP(AB111,[3]DropTable!$A:$A,1,0)),"드랍없음",""))</f>
        <v/>
      </c>
      <c r="AE111" t="str">
        <f>IF(ISBLANK(AD111),"",IF(ISERROR(VLOOKUP(AD111,[3]DropTable!$A:$A,1,0)),"드랍없음",""))</f>
        <v/>
      </c>
      <c r="AH111">
        <v>1.5</v>
      </c>
      <c r="AI111">
        <f t="shared" si="14"/>
        <v>0.33333333333333331</v>
      </c>
      <c r="AJ111">
        <f t="shared" si="12"/>
        <v>0.395555555</v>
      </c>
      <c r="AK111">
        <f t="shared" si="13"/>
        <v>1</v>
      </c>
      <c r="AL111">
        <v>0</v>
      </c>
    </row>
    <row r="112" spans="1:38" x14ac:dyDescent="0.3">
      <c r="A112">
        <v>2</v>
      </c>
      <c r="B112">
        <v>28</v>
      </c>
      <c r="C112">
        <f>IF(OR($L112=TRUE,$A112=0,MOD($A112,ChapterTable!$R$20)&lt;&gt;0),
MAX(0,INT(($B112+ChapterTable!$P$26+VLOOKUP(SUBSTITUTE(C$1,"성장단계","")&amp;"단계오프셋",ChapterTable!$R:$S,2,0))/ChapterTable!$P$23)),
MAX(0,INT(($B112+ChapterTable!$R$26+VLOOKUP(SUBSTITUTE(C$1,"성장단계","")&amp;"보스단계오프셋",ChapterTable!$R:$S,2,0))/ChapterTable!$R$23)))</f>
        <v>3</v>
      </c>
      <c r="D112">
        <f>IF(OR($L112=TRUE,$A112=0,MOD($A112,ChapterTable!$R$20)&lt;&gt;0),
MAX(0,INT(($B112+ChapterTable!$P$26+VLOOKUP(SUBSTITUTE(D$1,"성장단계","")&amp;"단계오프셋",ChapterTable!$R:$S,2,0))/ChapterTable!$P$23)),
MAX(0,INT(($B112+ChapterTable!$R$26+VLOOKUP(SUBSTITUTE(D$1,"성장단계","")&amp;"보스단계오프셋",ChapterTable!$R:$S,2,0))/ChapterTable!$R$23)))</f>
        <v>2</v>
      </c>
      <c r="E112" s="1">
        <f ca="1">IF(AND($A112=0,$B112=1),
    VLOOKUP(1,ChapterTable!$1:$1048576,MATCH("최종"&amp;SUBSTITUTE(SUBSTITUTE(E$1,"standard",""),"|Float",""),ChapterTable!$1:$1,0),0)*ChapterTable!$P$17,
  IF(AND($A112=0,$B112=0),
    E113,
  IF($B112=0,
    VLOOKUP($A112,ChapterTable!$1:$1048576,MATCH("최종"&amp;SUBSTITUTE(SUBSTITUTE(E$1,"standard",""),"|Float",""),ChapterTable!$1:$1,0),0),
  IF($B112=1,
    IF($L112=FALSE,
      VLOOKUP($A112,ChapterTable!$1:$1048576,MATCH("최종"&amp;SUBSTITUTE(SUBSTITUTE(E$1,"standard",""),"|Float",""),ChapterTable!$1:$1,0),0),
      VLOOKUP($A112-ChapterTable!$P$11,ChapterTable!$1:$1048576,MATCH("최종"&amp;SUBSTITUTE(SUBSTITUTE(E$1,"standard",""),"|Float",""),ChapterTable!$1:$1,0),0)*ChapterTable!$P$14
    ),
  OFFSET(E112,-$B112+IF($L112,1,0),0)*IF($B112&gt;OFFSET($B112,1,0),ChapterTable!$R$17,1)*
    (VLOOKUP(SUBSTITUTE(SUBSTITUTE(E$1,"standard",""),"|Float","")&amp;IF(OR($L112=TRUE,$A112=0,MOD($A112,ChapterTable!$R$20)&lt;&gt;0),"","보스")&amp;"인게임누적곱배수",ChapterTable!$R:$S,2,0)^C112
    +VLOOKUP(SUBSTITUTE(SUBSTITUTE(E$1,"standard",""),"|Float","")&amp;IF(OR($L112=TRUE,$A112=0,MOD($A112,ChapterTable!$R$20)&lt;&gt;0),"","보스")&amp;"인게임누적합배수",ChapterTable!$R:$S,2,0)*C112)
  )
  )
  )
)</f>
        <v>288</v>
      </c>
      <c r="F112" s="1">
        <f ca="1">IF(AND($A112=0,$B112=1),
    VLOOKUP(1,ChapterTable!$1:$1048576,MATCH("최종"&amp;SUBSTITUTE(SUBSTITUTE(F$1,"standard",""),"|Float",""),ChapterTable!$1:$1,0),0)*ChapterTable!$P$17,
  IF(AND($A112=0,$B112=0),
    F113,
  IF($B112=0,
    VLOOKUP($A112,ChapterTable!$1:$1048576,MATCH("최종"&amp;SUBSTITUTE(SUBSTITUTE(F$1,"standard",""),"|Float",""),ChapterTable!$1:$1,0),0),
  IF($B112=1,
    IF($L112=FALSE,
      VLOOKUP($A112,ChapterTable!$1:$1048576,MATCH("최종"&amp;SUBSTITUTE(SUBSTITUTE(F$1,"standard",""),"|Float",""),ChapterTable!$1:$1,0),0),
      VLOOKUP($A112-ChapterTable!$P$11,ChapterTable!$1:$1048576,MATCH("최종"&amp;SUBSTITUTE(SUBSTITUTE(F$1,"standard",""),"|Float",""),ChapterTable!$1:$1,0),0)*ChapterTable!$P$14
    ),
  OFFSET(F112,-$B112+IF($L112,1,0),0)*
    (VLOOKUP(SUBSTITUTE(SUBSTITUTE(F$1,"standard",""),"|Float","")&amp;IF(OR($L112=TRUE,$A112=0,MOD($A112,ChapterTable!$R$20)&lt;&gt;0),"","보스")&amp;"인게임누적곱배수",ChapterTable!$R:$S,2,0)^D112
    +VLOOKUP(SUBSTITUTE(SUBSTITUTE(F$1,"standard",""),"|Float","")&amp;IF(OR($L112=TRUE,$A112=0,MOD($A112,ChapterTable!$R$20)&lt;&gt;0),"","보스")&amp;"인게임누적합배수",ChapterTable!$R:$S,2,0)*D112)
  )
  )
  )
)</f>
        <v>86.25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8"/>
        <v>3</v>
      </c>
      <c r="Q112">
        <f t="shared" si="9"/>
        <v>3</v>
      </c>
      <c r="R112" t="b">
        <f t="shared" ca="1" si="10"/>
        <v>0</v>
      </c>
      <c r="T112" t="b">
        <f t="shared" ca="1" si="11"/>
        <v>0</v>
      </c>
      <c r="U112" t="s">
        <v>644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1002</v>
      </c>
      <c r="AC112" t="str">
        <f>IF(ISBLANK(AB112),"",IF(ISERROR(VLOOKUP(AB112,[3]DropTable!$A:$A,1,0)),"드랍없음",""))</f>
        <v/>
      </c>
      <c r="AE112" t="str">
        <f>IF(ISBLANK(AD112),"",IF(ISERROR(VLOOKUP(AD112,[3]DropTable!$A:$A,1,0)),"드랍없음",""))</f>
        <v/>
      </c>
      <c r="AH112">
        <v>1.5</v>
      </c>
      <c r="AI112">
        <f t="shared" si="14"/>
        <v>0.33333333333333331</v>
      </c>
      <c r="AJ112">
        <f t="shared" si="12"/>
        <v>0.395555555</v>
      </c>
      <c r="AK112">
        <f t="shared" si="13"/>
        <v>1</v>
      </c>
      <c r="AL112">
        <v>0</v>
      </c>
    </row>
    <row r="113" spans="1:38" x14ac:dyDescent="0.3">
      <c r="A113">
        <v>2</v>
      </c>
      <c r="B113">
        <v>29</v>
      </c>
      <c r="C113">
        <f>IF(OR($L113=TRUE,$A113=0,MOD($A113,ChapterTable!$R$20)&lt;&gt;0),
MAX(0,INT(($B113+ChapterTable!$P$26+VLOOKUP(SUBSTITUTE(C$1,"성장단계","")&amp;"단계오프셋",ChapterTable!$R:$S,2,0))/ChapterTable!$P$23)),
MAX(0,INT(($B113+ChapterTable!$R$26+VLOOKUP(SUBSTITUTE(C$1,"성장단계","")&amp;"보스단계오프셋",ChapterTable!$R:$S,2,0))/ChapterTable!$R$23)))</f>
        <v>3</v>
      </c>
      <c r="D113">
        <f>IF(OR($L113=TRUE,$A113=0,MOD($A113,ChapterTable!$R$20)&lt;&gt;0),
MAX(0,INT(($B113+ChapterTable!$P$26+VLOOKUP(SUBSTITUTE(D$1,"성장단계","")&amp;"단계오프셋",ChapterTable!$R:$S,2,0))/ChapterTable!$P$23)),
MAX(0,INT(($B113+ChapterTable!$R$26+VLOOKUP(SUBSTITUTE(D$1,"성장단계","")&amp;"보스단계오프셋",ChapterTable!$R:$S,2,0))/ChapterTable!$R$23)))</f>
        <v>2</v>
      </c>
      <c r="E113" s="1">
        <f ca="1">IF(AND($A113=0,$B113=1),
    VLOOKUP(1,ChapterTable!$1:$1048576,MATCH("최종"&amp;SUBSTITUTE(SUBSTITUTE(E$1,"standard",""),"|Float",""),ChapterTable!$1:$1,0),0)*ChapterTable!$P$17,
  IF(AND($A113=0,$B113=0),
    E114,
  IF($B113=0,
    VLOOKUP($A113,ChapterTable!$1:$1048576,MATCH("최종"&amp;SUBSTITUTE(SUBSTITUTE(E$1,"standard",""),"|Float",""),ChapterTable!$1:$1,0),0),
  IF($B113=1,
    IF($L113=FALSE,
      VLOOKUP($A113,ChapterTable!$1:$1048576,MATCH("최종"&amp;SUBSTITUTE(SUBSTITUTE(E$1,"standard",""),"|Float",""),ChapterTable!$1:$1,0),0),
      VLOOKUP($A113-ChapterTable!$P$11,ChapterTable!$1:$1048576,MATCH("최종"&amp;SUBSTITUTE(SUBSTITUTE(E$1,"standard",""),"|Float",""),ChapterTable!$1:$1,0),0)*ChapterTable!$P$14
    ),
  OFFSET(E113,-$B113+IF($L113,1,0),0)*IF($B113&gt;OFFSET($B113,1,0),ChapterTable!$R$17,1)*
    (VLOOKUP(SUBSTITUTE(SUBSTITUTE(E$1,"standard",""),"|Float","")&amp;IF(OR($L113=TRUE,$A113=0,MOD($A113,ChapterTable!$R$20)&lt;&gt;0),"","보스")&amp;"인게임누적곱배수",ChapterTable!$R:$S,2,0)^C113
    +VLOOKUP(SUBSTITUTE(SUBSTITUTE(E$1,"standard",""),"|Float","")&amp;IF(OR($L113=TRUE,$A113=0,MOD($A113,ChapterTable!$R$20)&lt;&gt;0),"","보스")&amp;"인게임누적합배수",ChapterTable!$R:$S,2,0)*C113)
  )
  )
  )
)</f>
        <v>288</v>
      </c>
      <c r="F113" s="1">
        <f ca="1">IF(AND($A113=0,$B113=1),
    VLOOKUP(1,ChapterTable!$1:$1048576,MATCH("최종"&amp;SUBSTITUTE(SUBSTITUTE(F$1,"standard",""),"|Float",""),ChapterTable!$1:$1,0),0)*ChapterTable!$P$17,
  IF(AND($A113=0,$B113=0),
    F114,
  IF($B113=0,
    VLOOKUP($A113,ChapterTable!$1:$1048576,MATCH("최종"&amp;SUBSTITUTE(SUBSTITUTE(F$1,"standard",""),"|Float",""),ChapterTable!$1:$1,0),0),
  IF($B113=1,
    IF($L113=FALSE,
      VLOOKUP($A113,ChapterTable!$1:$1048576,MATCH("최종"&amp;SUBSTITUTE(SUBSTITUTE(F$1,"standard",""),"|Float",""),ChapterTable!$1:$1,0),0),
      VLOOKUP($A113-ChapterTable!$P$11,ChapterTable!$1:$1048576,MATCH("최종"&amp;SUBSTITUTE(SUBSTITUTE(F$1,"standard",""),"|Float",""),ChapterTable!$1:$1,0),0)*ChapterTable!$P$14
    ),
  OFFSET(F113,-$B113+IF($L113,1,0),0)*
    (VLOOKUP(SUBSTITUTE(SUBSTITUTE(F$1,"standard",""),"|Float","")&amp;IF(OR($L113=TRUE,$A113=0,MOD($A113,ChapterTable!$R$20)&lt;&gt;0),"","보스")&amp;"인게임누적곱배수",ChapterTable!$R:$S,2,0)^D113
    +VLOOKUP(SUBSTITUTE(SUBSTITUTE(F$1,"standard",""),"|Float","")&amp;IF(OR($L113=TRUE,$A113=0,MOD($A113,ChapterTable!$R$20)&lt;&gt;0),"","보스")&amp;"인게임누적합배수",ChapterTable!$R:$S,2,0)*D113)
  )
  )
  )
)</f>
        <v>86.25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8"/>
        <v>93</v>
      </c>
      <c r="Q113">
        <f t="shared" si="9"/>
        <v>93</v>
      </c>
      <c r="R113" t="b">
        <f t="shared" ca="1" si="10"/>
        <v>1</v>
      </c>
      <c r="T113" t="b">
        <f t="shared" ca="1" si="11"/>
        <v>1</v>
      </c>
      <c r="U113" t="s">
        <v>645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1002</v>
      </c>
      <c r="AC113" t="str">
        <f>IF(ISBLANK(AB113),"",IF(ISERROR(VLOOKUP(AB113,[3]DropTable!$A:$A,1,0)),"드랍없음",""))</f>
        <v/>
      </c>
      <c r="AE113" t="str">
        <f>IF(ISBLANK(AD113),"",IF(ISERROR(VLOOKUP(AD113,[3]DropTable!$A:$A,1,0)),"드랍없음",""))</f>
        <v/>
      </c>
      <c r="AH113">
        <v>1.5</v>
      </c>
      <c r="AI113">
        <f t="shared" si="14"/>
        <v>0.33333333333333331</v>
      </c>
      <c r="AJ113">
        <f t="shared" si="12"/>
        <v>0.395555555</v>
      </c>
      <c r="AK113">
        <f t="shared" si="13"/>
        <v>1</v>
      </c>
      <c r="AL113">
        <v>0</v>
      </c>
    </row>
    <row r="114" spans="1:38" x14ac:dyDescent="0.3">
      <c r="A114">
        <v>2</v>
      </c>
      <c r="B114">
        <v>30</v>
      </c>
      <c r="C114">
        <f>IF(OR($L114=TRUE,$A114=0,MOD($A114,ChapterTable!$R$20)&lt;&gt;0),
MAX(0,INT(($B114+ChapterTable!$P$26+VLOOKUP(SUBSTITUTE(C$1,"성장단계","")&amp;"단계오프셋",ChapterTable!$R:$S,2,0))/ChapterTable!$P$23)),
MAX(0,INT(($B114+ChapterTable!$R$26+VLOOKUP(SUBSTITUTE(C$1,"성장단계","")&amp;"보스단계오프셋",ChapterTable!$R:$S,2,0))/ChapterTable!$R$23)))</f>
        <v>3</v>
      </c>
      <c r="D114">
        <f>IF(OR($L114=TRUE,$A114=0,MOD($A114,ChapterTable!$R$20)&lt;&gt;0),
MAX(0,INT(($B114+ChapterTable!$P$26+VLOOKUP(SUBSTITUTE(D$1,"성장단계","")&amp;"단계오프셋",ChapterTable!$R:$S,2,0))/ChapterTable!$P$23)),
MAX(0,INT(($B114+ChapterTable!$R$26+VLOOKUP(SUBSTITUTE(D$1,"성장단계","")&amp;"보스단계오프셋",ChapterTable!$R:$S,2,0))/ChapterTable!$R$23)))</f>
        <v>2</v>
      </c>
      <c r="E114" s="1">
        <f ca="1">IF(AND($A114=0,$B114=1),
    VLOOKUP(1,ChapterTable!$1:$1048576,MATCH("최종"&amp;SUBSTITUTE(SUBSTITUTE(E$1,"standard",""),"|Float",""),ChapterTable!$1:$1,0),0)*ChapterTable!$P$17,
  IF(AND($A114=0,$B114=0),
    E115,
  IF($B114=0,
    VLOOKUP($A114,ChapterTable!$1:$1048576,MATCH("최종"&amp;SUBSTITUTE(SUBSTITUTE(E$1,"standard",""),"|Float",""),ChapterTable!$1:$1,0),0),
  IF($B114=1,
    IF($L114=FALSE,
      VLOOKUP($A114,ChapterTable!$1:$1048576,MATCH("최종"&amp;SUBSTITUTE(SUBSTITUTE(E$1,"standard",""),"|Float",""),ChapterTable!$1:$1,0),0),
      VLOOKUP($A114-ChapterTable!$P$11,ChapterTable!$1:$1048576,MATCH("최종"&amp;SUBSTITUTE(SUBSTITUTE(E$1,"standard",""),"|Float",""),ChapterTable!$1:$1,0),0)*ChapterTable!$P$14
    ),
  OFFSET(E114,-$B114+IF($L114,1,0),0)*IF($B114&gt;OFFSET($B114,1,0),ChapterTable!$R$17,1)*
    (VLOOKUP(SUBSTITUTE(SUBSTITUTE(E$1,"standard",""),"|Float","")&amp;IF(OR($L114=TRUE,$A114=0,MOD($A114,ChapterTable!$R$20)&lt;&gt;0),"","보스")&amp;"인게임누적곱배수",ChapterTable!$R:$S,2,0)^C114
    +VLOOKUP(SUBSTITUTE(SUBSTITUTE(E$1,"standard",""),"|Float","")&amp;IF(OR($L114=TRUE,$A114=0,MOD($A114,ChapterTable!$R$20)&lt;&gt;0),"","보스")&amp;"인게임누적합배수",ChapterTable!$R:$S,2,0)*C114)
  )
  )
  )
)</f>
        <v>288</v>
      </c>
      <c r="F114" s="1">
        <f ca="1">IF(AND($A114=0,$B114=1),
    VLOOKUP(1,ChapterTable!$1:$1048576,MATCH("최종"&amp;SUBSTITUTE(SUBSTITUTE(F$1,"standard",""),"|Float",""),ChapterTable!$1:$1,0),0)*ChapterTable!$P$17,
  IF(AND($A114=0,$B114=0),
    F115,
  IF($B114=0,
    VLOOKUP($A114,ChapterTable!$1:$1048576,MATCH("최종"&amp;SUBSTITUTE(SUBSTITUTE(F$1,"standard",""),"|Float",""),ChapterTable!$1:$1,0),0),
  IF($B114=1,
    IF($L114=FALSE,
      VLOOKUP($A114,ChapterTable!$1:$1048576,MATCH("최종"&amp;SUBSTITUTE(SUBSTITUTE(F$1,"standard",""),"|Float",""),ChapterTable!$1:$1,0),0),
      VLOOKUP($A114-ChapterTable!$P$11,ChapterTable!$1:$1048576,MATCH("최종"&amp;SUBSTITUTE(SUBSTITUTE(F$1,"standard",""),"|Float",""),ChapterTable!$1:$1,0),0)*ChapterTable!$P$14
    ),
  OFFSET(F114,-$B114+IF($L114,1,0),0)*
    (VLOOKUP(SUBSTITUTE(SUBSTITUTE(F$1,"standard",""),"|Float","")&amp;IF(OR($L114=TRUE,$A114=0,MOD($A114,ChapterTable!$R$20)&lt;&gt;0),"","보스")&amp;"인게임누적곱배수",ChapterTable!$R:$S,2,0)^D114
    +VLOOKUP(SUBSTITUTE(SUBSTITUTE(F$1,"standard",""),"|Float","")&amp;IF(OR($L114=TRUE,$A114=0,MOD($A114,ChapterTable!$R$20)&lt;&gt;0),"","보스")&amp;"인게임누적합배수",ChapterTable!$R:$S,2,0)*D114)
  )
  )
  )
)</f>
        <v>86.25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8"/>
        <v>23</v>
      </c>
      <c r="P114">
        <v>22</v>
      </c>
      <c r="Q114">
        <f t="shared" si="9"/>
        <v>22</v>
      </c>
      <c r="R114" t="b">
        <f t="shared" ca="1" si="10"/>
        <v>0</v>
      </c>
      <c r="T114" t="b">
        <f t="shared" ca="1" si="11"/>
        <v>0</v>
      </c>
      <c r="U114" t="s">
        <v>587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5002</v>
      </c>
      <c r="AE114" t="str">
        <f>IF(ISBLANK(AD114),"",IF(ISERROR(VLOOKUP(AD114,[3]DropTable!$A:$A,1,0)),"드랍없음",""))</f>
        <v/>
      </c>
      <c r="AF114">
        <f ca="1">1.25*IF($B114&gt;OFFSET($B114,1,0),ChapterTable!$R$17,1)*
(VLOOKUP(SUBSTITUTE(SUBSTITUTE(E$1,"standard",""),"|Float","")&amp;IF(OR($L114=TRUE,$A114=0,MOD($A114,ChapterTable!$R$20)&lt;&gt;0),"","보스")&amp;"인게임누적곱배수",ChapterTable!$R:$S,2,0)^C114
+VLOOKUP(SUBSTITUTE(SUBSTITUTE(E$1,"standard",""),"|Float","")&amp;IF(OR($L114=TRUE,$A114=0,MOD($A114,ChapterTable!$R$20)&lt;&gt;0),"","보스")&amp;"인게임누적합배수",ChapterTable!$R:$S,2,0)*C114)</f>
        <v>2</v>
      </c>
      <c r="AG114">
        <f ca="1">35/AF114</f>
        <v>17.5</v>
      </c>
      <c r="AH114">
        <v>1.5</v>
      </c>
      <c r="AI114">
        <f t="shared" si="14"/>
        <v>0.33333333333333331</v>
      </c>
      <c r="AJ114">
        <f t="shared" si="12"/>
        <v>1</v>
      </c>
      <c r="AK114">
        <f t="shared" si="13"/>
        <v>3</v>
      </c>
      <c r="AL114">
        <v>0</v>
      </c>
    </row>
    <row r="115" spans="1:38" x14ac:dyDescent="0.3">
      <c r="A115">
        <v>2</v>
      </c>
      <c r="B115">
        <v>31</v>
      </c>
      <c r="C115">
        <f>IF(OR($L115=TRUE,$A115=0,MOD($A115,ChapterTable!$R$20)&lt;&gt;0),
MAX(0,INT(($B115+ChapterTable!$P$26+VLOOKUP(SUBSTITUTE(C$1,"성장단계","")&amp;"단계오프셋",ChapterTable!$R:$S,2,0))/ChapterTable!$P$23)),
MAX(0,INT(($B115+ChapterTable!$R$26+VLOOKUP(SUBSTITUTE(C$1,"성장단계","")&amp;"보스단계오프셋",ChapterTable!$R:$S,2,0))/ChapterTable!$R$23)))</f>
        <v>3</v>
      </c>
      <c r="D115">
        <f>IF(OR($L115=TRUE,$A115=0,MOD($A115,ChapterTable!$R$20)&lt;&gt;0),
MAX(0,INT(($B115+ChapterTable!$P$26+VLOOKUP(SUBSTITUTE(D$1,"성장단계","")&amp;"단계오프셋",ChapterTable!$R:$S,2,0))/ChapterTable!$P$23)),
MAX(0,INT(($B115+ChapterTable!$R$26+VLOOKUP(SUBSTITUTE(D$1,"성장단계","")&amp;"보스단계오프셋",ChapterTable!$R:$S,2,0))/ChapterTable!$R$23)))</f>
        <v>3</v>
      </c>
      <c r="E115" s="1">
        <f ca="1">IF(AND($A115=0,$B115=1),
    VLOOKUP(1,ChapterTable!$1:$1048576,MATCH("최종"&amp;SUBSTITUTE(SUBSTITUTE(E$1,"standard",""),"|Float",""),ChapterTable!$1:$1,0),0)*ChapterTable!$P$17,
  IF(AND($A115=0,$B115=0),
    E116,
  IF($B115=0,
    VLOOKUP($A115,ChapterTable!$1:$1048576,MATCH("최종"&amp;SUBSTITUTE(SUBSTITUTE(E$1,"standard",""),"|Float",""),ChapterTable!$1:$1,0),0),
  IF($B115=1,
    IF($L115=FALSE,
      VLOOKUP($A115,ChapterTable!$1:$1048576,MATCH("최종"&amp;SUBSTITUTE(SUBSTITUTE(E$1,"standard",""),"|Float",""),ChapterTable!$1:$1,0),0),
      VLOOKUP($A115-ChapterTable!$P$11,ChapterTable!$1:$1048576,MATCH("최종"&amp;SUBSTITUTE(SUBSTITUTE(E$1,"standard",""),"|Float",""),ChapterTable!$1:$1,0),0)*ChapterTable!$P$14
    ),
  OFFSET(E115,-$B115+IF($L115,1,0),0)*IF($B115&gt;OFFSET($B115,1,0),ChapterTable!$R$17,1)*
    (VLOOKUP(SUBSTITUTE(SUBSTITUTE(E$1,"standard",""),"|Float","")&amp;IF(OR($L115=TRUE,$A115=0,MOD($A115,ChapterTable!$R$20)&lt;&gt;0),"","보스")&amp;"인게임누적곱배수",ChapterTable!$R:$S,2,0)^C115
    +VLOOKUP(SUBSTITUTE(SUBSTITUTE(E$1,"standard",""),"|Float","")&amp;IF(OR($L115=TRUE,$A115=0,MOD($A115,ChapterTable!$R$20)&lt;&gt;0),"","보스")&amp;"인게임누적합배수",ChapterTable!$R:$S,2,0)*C115)
  )
  )
  )
)</f>
        <v>288</v>
      </c>
      <c r="F115" s="1">
        <f ca="1">IF(AND($A115=0,$B115=1),
    VLOOKUP(1,ChapterTable!$1:$1048576,MATCH("최종"&amp;SUBSTITUTE(SUBSTITUTE(F$1,"standard",""),"|Float",""),ChapterTable!$1:$1,0),0)*ChapterTable!$P$17,
  IF(AND($A115=0,$B115=0),
    F116,
  IF($B115=0,
    VLOOKUP($A115,ChapterTable!$1:$1048576,MATCH("최종"&amp;SUBSTITUTE(SUBSTITUTE(F$1,"standard",""),"|Float",""),ChapterTable!$1:$1,0),0),
  IF($B115=1,
    IF($L115=FALSE,
      VLOOKUP($A115,ChapterTable!$1:$1048576,MATCH("최종"&amp;SUBSTITUTE(SUBSTITUTE(F$1,"standard",""),"|Float",""),ChapterTable!$1:$1,0),0),
      VLOOKUP($A115-ChapterTable!$P$11,ChapterTable!$1:$1048576,MATCH("최종"&amp;SUBSTITUTE(SUBSTITUTE(F$1,"standard",""),"|Float",""),ChapterTable!$1:$1,0),0)*ChapterTable!$P$14
    ),
  OFFSET(F115,-$B115+IF($L115,1,0),0)*
    (VLOOKUP(SUBSTITUTE(SUBSTITUTE(F$1,"standard",""),"|Float","")&amp;IF(OR($L115=TRUE,$A115=0,MOD($A115,ChapterTable!$R$20)&lt;&gt;0),"","보스")&amp;"인게임누적곱배수",ChapterTable!$R:$S,2,0)^D115
    +VLOOKUP(SUBSTITUTE(SUBSTITUTE(F$1,"standard",""),"|Float","")&amp;IF(OR($L115=TRUE,$A115=0,MOD($A115,ChapterTable!$R$20)&lt;&gt;0),"","보스")&amp;"인게임누적합배수",ChapterTable!$R:$S,2,0)*D115)
  )
  )
  )
)</f>
        <v>91.875</v>
      </c>
      <c r="G115" t="s">
        <v>721</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8"/>
        <v>4</v>
      </c>
      <c r="Q115">
        <f t="shared" si="9"/>
        <v>4</v>
      </c>
      <c r="R115" t="b">
        <f t="shared" ca="1" si="10"/>
        <v>0</v>
      </c>
      <c r="T115" t="b">
        <f t="shared" ca="1" si="11"/>
        <v>0</v>
      </c>
      <c r="U115" t="s">
        <v>646</v>
      </c>
      <c r="V115" t="str">
        <f>IF(ISBLANK(U115),"",IF(ISERROR(VLOOKUP(U115,MapTable!$A:$A,1,0)),"맵없음",""))</f>
        <v/>
      </c>
      <c r="W115" t="s">
        <v>672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1002</v>
      </c>
      <c r="AC115" t="str">
        <f>IF(ISBLANK(AB115),"",IF(ISERROR(VLOOKUP(AB115,[3]DropTable!$A:$A,1,0)),"드랍없음",""))</f>
        <v/>
      </c>
      <c r="AE115" t="str">
        <f>IF(ISBLANK(AD115),"",IF(ISERROR(VLOOKUP(AD115,[3]DropTable!$A:$A,1,0)),"드랍없음",""))</f>
        <v/>
      </c>
      <c r="AH115">
        <v>1.5</v>
      </c>
      <c r="AI115">
        <f t="shared" si="14"/>
        <v>0.25</v>
      </c>
      <c r="AJ115">
        <f t="shared" si="12"/>
        <v>0.32</v>
      </c>
      <c r="AK115">
        <f t="shared" si="13"/>
        <v>1</v>
      </c>
      <c r="AL115">
        <v>0</v>
      </c>
    </row>
    <row r="116" spans="1:38" x14ac:dyDescent="0.3">
      <c r="A116">
        <v>2</v>
      </c>
      <c r="B116">
        <v>32</v>
      </c>
      <c r="C116">
        <f>IF(OR($L116=TRUE,$A116=0,MOD($A116,ChapterTable!$R$20)&lt;&gt;0),
MAX(0,INT(($B116+ChapterTable!$P$26+VLOOKUP(SUBSTITUTE(C$1,"성장단계","")&amp;"단계오프셋",ChapterTable!$R:$S,2,0))/ChapterTable!$P$23)),
MAX(0,INT(($B116+ChapterTable!$R$26+VLOOKUP(SUBSTITUTE(C$1,"성장단계","")&amp;"보스단계오프셋",ChapterTable!$R:$S,2,0))/ChapterTable!$R$23)))</f>
        <v>3</v>
      </c>
      <c r="D116">
        <f>IF(OR($L116=TRUE,$A116=0,MOD($A116,ChapterTable!$R$20)&lt;&gt;0),
MAX(0,INT(($B116+ChapterTable!$P$26+VLOOKUP(SUBSTITUTE(D$1,"성장단계","")&amp;"단계오프셋",ChapterTable!$R:$S,2,0))/ChapterTable!$P$23)),
MAX(0,INT(($B116+ChapterTable!$R$26+VLOOKUP(SUBSTITUTE(D$1,"성장단계","")&amp;"보스단계오프셋",ChapterTable!$R:$S,2,0))/ChapterTable!$R$23)))</f>
        <v>3</v>
      </c>
      <c r="E116" s="1">
        <f ca="1">IF(AND($A116=0,$B116=1),
    VLOOKUP(1,ChapterTable!$1:$1048576,MATCH("최종"&amp;SUBSTITUTE(SUBSTITUTE(E$1,"standard",""),"|Float",""),ChapterTable!$1:$1,0),0)*ChapterTable!$P$17,
  IF(AND($A116=0,$B116=0),
    E117,
  IF($B116=0,
    VLOOKUP($A116,ChapterTable!$1:$1048576,MATCH("최종"&amp;SUBSTITUTE(SUBSTITUTE(E$1,"standard",""),"|Float",""),ChapterTable!$1:$1,0),0),
  IF($B116=1,
    IF($L116=FALSE,
      VLOOKUP($A116,ChapterTable!$1:$1048576,MATCH("최종"&amp;SUBSTITUTE(SUBSTITUTE(E$1,"standard",""),"|Float",""),ChapterTable!$1:$1,0),0),
      VLOOKUP($A116-ChapterTable!$P$11,ChapterTable!$1:$1048576,MATCH("최종"&amp;SUBSTITUTE(SUBSTITUTE(E$1,"standard",""),"|Float",""),ChapterTable!$1:$1,0),0)*ChapterTable!$P$14
    ),
  OFFSET(E116,-$B116+IF($L116,1,0),0)*IF($B116&gt;OFFSET($B116,1,0),ChapterTable!$R$17,1)*
    (VLOOKUP(SUBSTITUTE(SUBSTITUTE(E$1,"standard",""),"|Float","")&amp;IF(OR($L116=TRUE,$A116=0,MOD($A116,ChapterTable!$R$20)&lt;&gt;0),"","보스")&amp;"인게임누적곱배수",ChapterTable!$R:$S,2,0)^C116
    +VLOOKUP(SUBSTITUTE(SUBSTITUTE(E$1,"standard",""),"|Float","")&amp;IF(OR($L116=TRUE,$A116=0,MOD($A116,ChapterTable!$R$20)&lt;&gt;0),"","보스")&amp;"인게임누적합배수",ChapterTable!$R:$S,2,0)*C116)
  )
  )
  )
)</f>
        <v>288</v>
      </c>
      <c r="F116" s="1">
        <f ca="1">IF(AND($A116=0,$B116=1),
    VLOOKUP(1,ChapterTable!$1:$1048576,MATCH("최종"&amp;SUBSTITUTE(SUBSTITUTE(F$1,"standard",""),"|Float",""),ChapterTable!$1:$1,0),0)*ChapterTable!$P$17,
  IF(AND($A116=0,$B116=0),
    F117,
  IF($B116=0,
    VLOOKUP($A116,ChapterTable!$1:$1048576,MATCH("최종"&amp;SUBSTITUTE(SUBSTITUTE(F$1,"standard",""),"|Float",""),ChapterTable!$1:$1,0),0),
  IF($B116=1,
    IF($L116=FALSE,
      VLOOKUP($A116,ChapterTable!$1:$1048576,MATCH("최종"&amp;SUBSTITUTE(SUBSTITUTE(F$1,"standard",""),"|Float",""),ChapterTable!$1:$1,0),0),
      VLOOKUP($A116-ChapterTable!$P$11,ChapterTable!$1:$1048576,MATCH("최종"&amp;SUBSTITUTE(SUBSTITUTE(F$1,"standard",""),"|Float",""),ChapterTable!$1:$1,0),0)*ChapterTable!$P$14
    ),
  OFFSET(F116,-$B116+IF($L116,1,0),0)*
    (VLOOKUP(SUBSTITUTE(SUBSTITUTE(F$1,"standard",""),"|Float","")&amp;IF(OR($L116=TRUE,$A116=0,MOD($A116,ChapterTable!$R$20)&lt;&gt;0),"","보스")&amp;"인게임누적곱배수",ChapterTable!$R:$S,2,0)^D116
    +VLOOKUP(SUBSTITUTE(SUBSTITUTE(F$1,"standard",""),"|Float","")&amp;IF(OR($L116=TRUE,$A116=0,MOD($A116,ChapterTable!$R$20)&lt;&gt;0),"","보스")&amp;"인게임누적합배수",ChapterTable!$R:$S,2,0)*D116)
  )
  )
  )
)</f>
        <v>91.875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8"/>
        <v>4</v>
      </c>
      <c r="Q116">
        <f t="shared" si="9"/>
        <v>4</v>
      </c>
      <c r="R116" t="b">
        <f t="shared" ca="1" si="10"/>
        <v>0</v>
      </c>
      <c r="T116" t="b">
        <f t="shared" ca="1" si="11"/>
        <v>0</v>
      </c>
      <c r="U116" t="s">
        <v>647</v>
      </c>
      <c r="V116" t="str">
        <f>IF(ISBLANK(U116),"",IF(ISERROR(VLOOKUP(U116,MapTable!$A:$A,1,0)),"맵없음",""))</f>
        <v/>
      </c>
      <c r="W116" t="s">
        <v>677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1002</v>
      </c>
      <c r="AC116" t="str">
        <f>IF(ISBLANK(AB116),"",IF(ISERROR(VLOOKUP(AB116,[3]DropTable!$A:$A,1,0)),"드랍없음",""))</f>
        <v/>
      </c>
      <c r="AE116" t="str">
        <f>IF(ISBLANK(AD116),"",IF(ISERROR(VLOOKUP(AD116,[3]DropTable!$A:$A,1,0)),"드랍없음",""))</f>
        <v/>
      </c>
      <c r="AH116">
        <v>1.5</v>
      </c>
      <c r="AI116">
        <f t="shared" si="14"/>
        <v>0.25</v>
      </c>
      <c r="AJ116">
        <f t="shared" si="12"/>
        <v>0.32</v>
      </c>
      <c r="AK116">
        <f t="shared" si="13"/>
        <v>1</v>
      </c>
      <c r="AL116">
        <v>0</v>
      </c>
    </row>
    <row r="117" spans="1:38" x14ac:dyDescent="0.3">
      <c r="A117">
        <v>2</v>
      </c>
      <c r="B117">
        <v>33</v>
      </c>
      <c r="C117">
        <f>IF(OR($L117=TRUE,$A117=0,MOD($A117,ChapterTable!$R$20)&lt;&gt;0),
MAX(0,INT(($B117+ChapterTable!$P$26+VLOOKUP(SUBSTITUTE(C$1,"성장단계","")&amp;"단계오프셋",ChapterTable!$R:$S,2,0))/ChapterTable!$P$23)),
MAX(0,INT(($B117+ChapterTable!$R$26+VLOOKUP(SUBSTITUTE(C$1,"성장단계","")&amp;"보스단계오프셋",ChapterTable!$R:$S,2,0))/ChapterTable!$R$23)))</f>
        <v>3</v>
      </c>
      <c r="D117">
        <f>IF(OR($L117=TRUE,$A117=0,MOD($A117,ChapterTable!$R$20)&lt;&gt;0),
MAX(0,INT(($B117+ChapterTable!$P$26+VLOOKUP(SUBSTITUTE(D$1,"성장단계","")&amp;"단계오프셋",ChapterTable!$R:$S,2,0))/ChapterTable!$P$23)),
MAX(0,INT(($B117+ChapterTable!$R$26+VLOOKUP(SUBSTITUTE(D$1,"성장단계","")&amp;"보스단계오프셋",ChapterTable!$R:$S,2,0))/ChapterTable!$R$23)))</f>
        <v>3</v>
      </c>
      <c r="E117" s="1">
        <f ca="1">IF(AND($A117=0,$B117=1),
    VLOOKUP(1,ChapterTable!$1:$1048576,MATCH("최종"&amp;SUBSTITUTE(SUBSTITUTE(E$1,"standard",""),"|Float",""),ChapterTable!$1:$1,0),0)*ChapterTable!$P$17,
  IF(AND($A117=0,$B117=0),
    E118,
  IF($B117=0,
    VLOOKUP($A117,ChapterTable!$1:$1048576,MATCH("최종"&amp;SUBSTITUTE(SUBSTITUTE(E$1,"standard",""),"|Float",""),ChapterTable!$1:$1,0),0),
  IF($B117=1,
    IF($L117=FALSE,
      VLOOKUP($A117,ChapterTable!$1:$1048576,MATCH("최종"&amp;SUBSTITUTE(SUBSTITUTE(E$1,"standard",""),"|Float",""),ChapterTable!$1:$1,0),0),
      VLOOKUP($A117-ChapterTable!$P$11,ChapterTable!$1:$1048576,MATCH("최종"&amp;SUBSTITUTE(SUBSTITUTE(E$1,"standard",""),"|Float",""),ChapterTable!$1:$1,0),0)*ChapterTable!$P$14
    ),
  OFFSET(E117,-$B117+IF($L117,1,0),0)*IF($B117&gt;OFFSET($B117,1,0),ChapterTable!$R$17,1)*
    (VLOOKUP(SUBSTITUTE(SUBSTITUTE(E$1,"standard",""),"|Float","")&amp;IF(OR($L117=TRUE,$A117=0,MOD($A117,ChapterTable!$R$20)&lt;&gt;0),"","보스")&amp;"인게임누적곱배수",ChapterTable!$R:$S,2,0)^C117
    +VLOOKUP(SUBSTITUTE(SUBSTITUTE(E$1,"standard",""),"|Float","")&amp;IF(OR($L117=TRUE,$A117=0,MOD($A117,ChapterTable!$R$20)&lt;&gt;0),"","보스")&amp;"인게임누적합배수",ChapterTable!$R:$S,2,0)*C117)
  )
  )
  )
)</f>
        <v>288</v>
      </c>
      <c r="F117" s="1">
        <f ca="1">IF(AND($A117=0,$B117=1),
    VLOOKUP(1,ChapterTable!$1:$1048576,MATCH("최종"&amp;SUBSTITUTE(SUBSTITUTE(F$1,"standard",""),"|Float",""),ChapterTable!$1:$1,0),0)*ChapterTable!$P$17,
  IF(AND($A117=0,$B117=0),
    F118,
  IF($B117=0,
    VLOOKUP($A117,ChapterTable!$1:$1048576,MATCH("최종"&amp;SUBSTITUTE(SUBSTITUTE(F$1,"standard",""),"|Float",""),ChapterTable!$1:$1,0),0),
  IF($B117=1,
    IF($L117=FALSE,
      VLOOKUP($A117,ChapterTable!$1:$1048576,MATCH("최종"&amp;SUBSTITUTE(SUBSTITUTE(F$1,"standard",""),"|Float",""),ChapterTable!$1:$1,0),0),
      VLOOKUP($A117-ChapterTable!$P$11,ChapterTable!$1:$1048576,MATCH("최종"&amp;SUBSTITUTE(SUBSTITUTE(F$1,"standard",""),"|Float",""),ChapterTable!$1:$1,0),0)*ChapterTable!$P$14
    ),
  OFFSET(F117,-$B117+IF($L117,1,0),0)*
    (VLOOKUP(SUBSTITUTE(SUBSTITUTE(F$1,"standard",""),"|Float","")&amp;IF(OR($L117=TRUE,$A117=0,MOD($A117,ChapterTable!$R$20)&lt;&gt;0),"","보스")&amp;"인게임누적곱배수",ChapterTable!$R:$S,2,0)^D117
    +VLOOKUP(SUBSTITUTE(SUBSTITUTE(F$1,"standard",""),"|Float","")&amp;IF(OR($L117=TRUE,$A117=0,MOD($A117,ChapterTable!$R$20)&lt;&gt;0),"","보스")&amp;"인게임누적합배수",ChapterTable!$R:$S,2,0)*D117)
  )
  )
  )
)</f>
        <v>91.875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8"/>
        <v>4</v>
      </c>
      <c r="Q117">
        <f t="shared" si="9"/>
        <v>4</v>
      </c>
      <c r="R117" t="b">
        <f t="shared" ca="1" si="10"/>
        <v>0</v>
      </c>
      <c r="T117" t="b">
        <f t="shared" ca="1" si="11"/>
        <v>0</v>
      </c>
      <c r="U117" t="s">
        <v>648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1002</v>
      </c>
      <c r="AC117" t="str">
        <f>IF(ISBLANK(AB117),"",IF(ISERROR(VLOOKUP(AB117,[3]DropTable!$A:$A,1,0)),"드랍없음",""))</f>
        <v/>
      </c>
      <c r="AE117" t="str">
        <f>IF(ISBLANK(AD117),"",IF(ISERROR(VLOOKUP(AD117,[3]DropTable!$A:$A,1,0)),"드랍없음",""))</f>
        <v/>
      </c>
      <c r="AH117">
        <v>1.5</v>
      </c>
      <c r="AI117">
        <f t="shared" si="14"/>
        <v>0.25</v>
      </c>
      <c r="AJ117">
        <f t="shared" si="12"/>
        <v>0.32</v>
      </c>
      <c r="AK117">
        <f t="shared" si="13"/>
        <v>1</v>
      </c>
      <c r="AL117">
        <v>0</v>
      </c>
    </row>
    <row r="118" spans="1:38" x14ac:dyDescent="0.3">
      <c r="A118">
        <v>2</v>
      </c>
      <c r="B118">
        <v>34</v>
      </c>
      <c r="C118">
        <f>IF(OR($L118=TRUE,$A118=0,MOD($A118,ChapterTable!$R$20)&lt;&gt;0),
MAX(0,INT(($B118+ChapterTable!$P$26+VLOOKUP(SUBSTITUTE(C$1,"성장단계","")&amp;"단계오프셋",ChapterTable!$R:$S,2,0))/ChapterTable!$P$23)),
MAX(0,INT(($B118+ChapterTable!$R$26+VLOOKUP(SUBSTITUTE(C$1,"성장단계","")&amp;"보스단계오프셋",ChapterTable!$R:$S,2,0))/ChapterTable!$R$23)))</f>
        <v>3</v>
      </c>
      <c r="D118">
        <f>IF(OR($L118=TRUE,$A118=0,MOD($A118,ChapterTable!$R$20)&lt;&gt;0),
MAX(0,INT(($B118+ChapterTable!$P$26+VLOOKUP(SUBSTITUTE(D$1,"성장단계","")&amp;"단계오프셋",ChapterTable!$R:$S,2,0))/ChapterTable!$P$23)),
MAX(0,INT(($B118+ChapterTable!$R$26+VLOOKUP(SUBSTITUTE(D$1,"성장단계","")&amp;"보스단계오프셋",ChapterTable!$R:$S,2,0))/ChapterTable!$R$23)))</f>
        <v>3</v>
      </c>
      <c r="E118" s="1">
        <f ca="1">IF(AND($A118=0,$B118=1),
    VLOOKUP(1,ChapterTable!$1:$1048576,MATCH("최종"&amp;SUBSTITUTE(SUBSTITUTE(E$1,"standard",""),"|Float",""),ChapterTable!$1:$1,0),0)*ChapterTable!$P$17,
  IF(AND($A118=0,$B118=0),
    E119,
  IF($B118=0,
    VLOOKUP($A118,ChapterTable!$1:$1048576,MATCH("최종"&amp;SUBSTITUTE(SUBSTITUTE(E$1,"standard",""),"|Float",""),ChapterTable!$1:$1,0),0),
  IF($B118=1,
    IF($L118=FALSE,
      VLOOKUP($A118,ChapterTable!$1:$1048576,MATCH("최종"&amp;SUBSTITUTE(SUBSTITUTE(E$1,"standard",""),"|Float",""),ChapterTable!$1:$1,0),0),
      VLOOKUP($A118-ChapterTable!$P$11,ChapterTable!$1:$1048576,MATCH("최종"&amp;SUBSTITUTE(SUBSTITUTE(E$1,"standard",""),"|Float",""),ChapterTable!$1:$1,0),0)*ChapterTable!$P$14
    ),
  OFFSET(E118,-$B118+IF($L118,1,0),0)*IF($B118&gt;OFFSET($B118,1,0),ChapterTable!$R$17,1)*
    (VLOOKUP(SUBSTITUTE(SUBSTITUTE(E$1,"standard",""),"|Float","")&amp;IF(OR($L118=TRUE,$A118=0,MOD($A118,ChapterTable!$R$20)&lt;&gt;0),"","보스")&amp;"인게임누적곱배수",ChapterTable!$R:$S,2,0)^C118
    +VLOOKUP(SUBSTITUTE(SUBSTITUTE(E$1,"standard",""),"|Float","")&amp;IF(OR($L118=TRUE,$A118=0,MOD($A118,ChapterTable!$R$20)&lt;&gt;0),"","보스")&amp;"인게임누적합배수",ChapterTable!$R:$S,2,0)*C118)
  )
  )
  )
)</f>
        <v>288</v>
      </c>
      <c r="F118" s="1">
        <f ca="1">IF(AND($A118=0,$B118=1),
    VLOOKUP(1,ChapterTable!$1:$1048576,MATCH("최종"&amp;SUBSTITUTE(SUBSTITUTE(F$1,"standard",""),"|Float",""),ChapterTable!$1:$1,0),0)*ChapterTable!$P$17,
  IF(AND($A118=0,$B118=0),
    F119,
  IF($B118=0,
    VLOOKUP($A118,ChapterTable!$1:$1048576,MATCH("최종"&amp;SUBSTITUTE(SUBSTITUTE(F$1,"standard",""),"|Float",""),ChapterTable!$1:$1,0),0),
  IF($B118=1,
    IF($L118=FALSE,
      VLOOKUP($A118,ChapterTable!$1:$1048576,MATCH("최종"&amp;SUBSTITUTE(SUBSTITUTE(F$1,"standard",""),"|Float",""),ChapterTable!$1:$1,0),0),
      VLOOKUP($A118-ChapterTable!$P$11,ChapterTable!$1:$1048576,MATCH("최종"&amp;SUBSTITUTE(SUBSTITUTE(F$1,"standard",""),"|Float",""),ChapterTable!$1:$1,0),0)*ChapterTable!$P$14
    ),
  OFFSET(F118,-$B118+IF($L118,1,0),0)*
    (VLOOKUP(SUBSTITUTE(SUBSTITUTE(F$1,"standard",""),"|Float","")&amp;IF(OR($L118=TRUE,$A118=0,MOD($A118,ChapterTable!$R$20)&lt;&gt;0),"","보스")&amp;"인게임누적곱배수",ChapterTable!$R:$S,2,0)^D118
    +VLOOKUP(SUBSTITUTE(SUBSTITUTE(F$1,"standard",""),"|Float","")&amp;IF(OR($L118=TRUE,$A118=0,MOD($A118,ChapterTable!$R$20)&lt;&gt;0),"","보스")&amp;"인게임누적합배수",ChapterTable!$R:$S,2,0)*D118)
  )
  )
  )
)</f>
        <v>91.875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8"/>
        <v>4</v>
      </c>
      <c r="Q118">
        <f t="shared" si="9"/>
        <v>4</v>
      </c>
      <c r="R118" t="b">
        <f t="shared" ca="1" si="10"/>
        <v>0</v>
      </c>
      <c r="T118" t="b">
        <f t="shared" ca="1" si="11"/>
        <v>0</v>
      </c>
      <c r="U118" t="s">
        <v>649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1002</v>
      </c>
      <c r="AC118" t="str">
        <f>IF(ISBLANK(AB118),"",IF(ISERROR(VLOOKUP(AB118,[3]DropTable!$A:$A,1,0)),"드랍없음",""))</f>
        <v/>
      </c>
      <c r="AE118" t="str">
        <f>IF(ISBLANK(AD118),"",IF(ISERROR(VLOOKUP(AD118,[3]DropTable!$A:$A,1,0)),"드랍없음",""))</f>
        <v/>
      </c>
      <c r="AH118">
        <v>1.5</v>
      </c>
      <c r="AI118">
        <f t="shared" si="14"/>
        <v>0.25</v>
      </c>
      <c r="AJ118">
        <f t="shared" si="12"/>
        <v>0.32</v>
      </c>
      <c r="AK118">
        <f t="shared" si="13"/>
        <v>1</v>
      </c>
      <c r="AL118">
        <v>0</v>
      </c>
    </row>
    <row r="119" spans="1:38" x14ac:dyDescent="0.3">
      <c r="A119">
        <v>2</v>
      </c>
      <c r="B119">
        <v>35</v>
      </c>
      <c r="C119">
        <f>IF(OR($L119=TRUE,$A119=0,MOD($A119,ChapterTable!$R$20)&lt;&gt;0),
MAX(0,INT(($B119+ChapterTable!$P$26+VLOOKUP(SUBSTITUTE(C$1,"성장단계","")&amp;"단계오프셋",ChapterTable!$R:$S,2,0))/ChapterTable!$P$23)),
MAX(0,INT(($B119+ChapterTable!$R$26+VLOOKUP(SUBSTITUTE(C$1,"성장단계","")&amp;"보스단계오프셋",ChapterTable!$R:$S,2,0))/ChapterTable!$R$23)))</f>
        <v>3</v>
      </c>
      <c r="D119">
        <f>IF(OR($L119=TRUE,$A119=0,MOD($A119,ChapterTable!$R$20)&lt;&gt;0),
MAX(0,INT(($B119+ChapterTable!$P$26+VLOOKUP(SUBSTITUTE(D$1,"성장단계","")&amp;"단계오프셋",ChapterTable!$R:$S,2,0))/ChapterTable!$P$23)),
MAX(0,INT(($B119+ChapterTable!$R$26+VLOOKUP(SUBSTITUTE(D$1,"성장단계","")&amp;"보스단계오프셋",ChapterTable!$R:$S,2,0))/ChapterTable!$R$23)))</f>
        <v>3</v>
      </c>
      <c r="E119" s="1">
        <f ca="1">IF(AND($A119=0,$B119=1),
    VLOOKUP(1,ChapterTable!$1:$1048576,MATCH("최종"&amp;SUBSTITUTE(SUBSTITUTE(E$1,"standard",""),"|Float",""),ChapterTable!$1:$1,0),0)*ChapterTable!$P$17,
  IF(AND($A119=0,$B119=0),
    E120,
  IF($B119=0,
    VLOOKUP($A119,ChapterTable!$1:$1048576,MATCH("최종"&amp;SUBSTITUTE(SUBSTITUTE(E$1,"standard",""),"|Float",""),ChapterTable!$1:$1,0),0),
  IF($B119=1,
    IF($L119=FALSE,
      VLOOKUP($A119,ChapterTable!$1:$1048576,MATCH("최종"&amp;SUBSTITUTE(SUBSTITUTE(E$1,"standard",""),"|Float",""),ChapterTable!$1:$1,0),0),
      VLOOKUP($A119-ChapterTable!$P$11,ChapterTable!$1:$1048576,MATCH("최종"&amp;SUBSTITUTE(SUBSTITUTE(E$1,"standard",""),"|Float",""),ChapterTable!$1:$1,0),0)*ChapterTable!$P$14
    ),
  OFFSET(E119,-$B119+IF($L119,1,0),0)*IF($B119&gt;OFFSET($B119,1,0),ChapterTable!$R$17,1)*
    (VLOOKUP(SUBSTITUTE(SUBSTITUTE(E$1,"standard",""),"|Float","")&amp;IF(OR($L119=TRUE,$A119=0,MOD($A119,ChapterTable!$R$20)&lt;&gt;0),"","보스")&amp;"인게임누적곱배수",ChapterTable!$R:$S,2,0)^C119
    +VLOOKUP(SUBSTITUTE(SUBSTITUTE(E$1,"standard",""),"|Float","")&amp;IF(OR($L119=TRUE,$A119=0,MOD($A119,ChapterTable!$R$20)&lt;&gt;0),"","보스")&amp;"인게임누적합배수",ChapterTable!$R:$S,2,0)*C119)
  )
  )
  )
)</f>
        <v>288</v>
      </c>
      <c r="F119" s="1">
        <f ca="1">IF(AND($A119=0,$B119=1),
    VLOOKUP(1,ChapterTable!$1:$1048576,MATCH("최종"&amp;SUBSTITUTE(SUBSTITUTE(F$1,"standard",""),"|Float",""),ChapterTable!$1:$1,0),0)*ChapterTable!$P$17,
  IF(AND($A119=0,$B119=0),
    F120,
  IF($B119=0,
    VLOOKUP($A119,ChapterTable!$1:$1048576,MATCH("최종"&amp;SUBSTITUTE(SUBSTITUTE(F$1,"standard",""),"|Float",""),ChapterTable!$1:$1,0),0),
  IF($B119=1,
    IF($L119=FALSE,
      VLOOKUP($A119,ChapterTable!$1:$1048576,MATCH("최종"&amp;SUBSTITUTE(SUBSTITUTE(F$1,"standard",""),"|Float",""),ChapterTable!$1:$1,0),0),
      VLOOKUP($A119-ChapterTable!$P$11,ChapterTable!$1:$1048576,MATCH("최종"&amp;SUBSTITUTE(SUBSTITUTE(F$1,"standard",""),"|Float",""),ChapterTable!$1:$1,0),0)*ChapterTable!$P$14
    ),
  OFFSET(F119,-$B119+IF($L119,1,0),0)*
    (VLOOKUP(SUBSTITUTE(SUBSTITUTE(F$1,"standard",""),"|Float","")&amp;IF(OR($L119=TRUE,$A119=0,MOD($A119,ChapterTable!$R$20)&lt;&gt;0),"","보스")&amp;"인게임누적곱배수",ChapterTable!$R:$S,2,0)^D119
    +VLOOKUP(SUBSTITUTE(SUBSTITUTE(F$1,"standard",""),"|Float","")&amp;IF(OR($L119=TRUE,$A119=0,MOD($A119,ChapterTable!$R$20)&lt;&gt;0),"","보스")&amp;"인게임누적합배수",ChapterTable!$R:$S,2,0)*D119)
  )
  )
  )
)</f>
        <v>91.875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8"/>
        <v>11</v>
      </c>
      <c r="P119">
        <v>12</v>
      </c>
      <c r="Q119">
        <f t="shared" si="9"/>
        <v>12</v>
      </c>
      <c r="R119" t="b">
        <f t="shared" ca="1" si="10"/>
        <v>0</v>
      </c>
      <c r="T119" t="b">
        <f t="shared" ca="1" si="11"/>
        <v>0</v>
      </c>
      <c r="V119" t="str">
        <f>IF(ISBLANK(U119),"",IF(ISERROR(VLOOKUP(U119,MapTable!$A:$A,1,0)),"맵없음",""))</f>
        <v/>
      </c>
      <c r="W119" t="s">
        <v>579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1002</v>
      </c>
      <c r="AC119" t="str">
        <f>IF(ISBLANK(AB119),"",IF(ISERROR(VLOOKUP(AB119,[3]DropTable!$A:$A,1,0)),"드랍없음",""))</f>
        <v/>
      </c>
      <c r="AE119" t="str">
        <f>IF(ISBLANK(AD119),"",IF(ISERROR(VLOOKUP(AD119,[3]DropTable!$A:$A,1,0)),"드랍없음",""))</f>
        <v/>
      </c>
      <c r="AH119">
        <v>1.5</v>
      </c>
      <c r="AI119">
        <f t="shared" si="14"/>
        <v>0.25</v>
      </c>
      <c r="AJ119">
        <f t="shared" si="12"/>
        <v>0.32</v>
      </c>
      <c r="AK119">
        <f t="shared" si="13"/>
        <v>1</v>
      </c>
      <c r="AL119">
        <v>0</v>
      </c>
    </row>
    <row r="120" spans="1:38" x14ac:dyDescent="0.3">
      <c r="A120">
        <v>2</v>
      </c>
      <c r="B120">
        <v>36</v>
      </c>
      <c r="C120">
        <f>IF(OR($L120=TRUE,$A120=0,MOD($A120,ChapterTable!$R$20)&lt;&gt;0),
MAX(0,INT(($B120+ChapterTable!$P$26+VLOOKUP(SUBSTITUTE(C$1,"성장단계","")&amp;"단계오프셋",ChapterTable!$R:$S,2,0))/ChapterTable!$P$23)),
MAX(0,INT(($B120+ChapterTable!$R$26+VLOOKUP(SUBSTITUTE(C$1,"성장단계","")&amp;"보스단계오프셋",ChapterTable!$R:$S,2,0))/ChapterTable!$R$23)))</f>
        <v>4</v>
      </c>
      <c r="D120">
        <f>IF(OR($L120=TRUE,$A120=0,MOD($A120,ChapterTable!$R$20)&lt;&gt;0),
MAX(0,INT(($B120+ChapterTable!$P$26+VLOOKUP(SUBSTITUTE(D$1,"성장단계","")&amp;"단계오프셋",ChapterTable!$R:$S,2,0))/ChapterTable!$P$23)),
MAX(0,INT(($B120+ChapterTable!$R$26+VLOOKUP(SUBSTITUTE(D$1,"성장단계","")&amp;"보스단계오프셋",ChapterTable!$R:$S,2,0))/ChapterTable!$R$23)))</f>
        <v>3</v>
      </c>
      <c r="E120" s="1">
        <f ca="1">IF(AND($A120=0,$B120=1),
    VLOOKUP(1,ChapterTable!$1:$1048576,MATCH("최종"&amp;SUBSTITUTE(SUBSTITUTE(E$1,"standard",""),"|Float",""),ChapterTable!$1:$1,0),0)*ChapterTable!$P$17,
  IF(AND($A120=0,$B120=0),
    E121,
  IF($B120=0,
    VLOOKUP($A120,ChapterTable!$1:$1048576,MATCH("최종"&amp;SUBSTITUTE(SUBSTITUTE(E$1,"standard",""),"|Float",""),ChapterTable!$1:$1,0),0),
  IF($B120=1,
    IF($L120=FALSE,
      VLOOKUP($A120,ChapterTable!$1:$1048576,MATCH("최종"&amp;SUBSTITUTE(SUBSTITUTE(E$1,"standard",""),"|Float",""),ChapterTable!$1:$1,0),0),
      VLOOKUP($A120-ChapterTable!$P$11,ChapterTable!$1:$1048576,MATCH("최종"&amp;SUBSTITUTE(SUBSTITUTE(E$1,"standard",""),"|Float",""),ChapterTable!$1:$1,0),0)*ChapterTable!$P$14
    ),
  OFFSET(E120,-$B120+IF($L120,1,0),0)*IF($B120&gt;OFFSET($B120,1,0),ChapterTable!$R$17,1)*
    (VLOOKUP(SUBSTITUTE(SUBSTITUTE(E$1,"standard",""),"|Float","")&amp;IF(OR($L120=TRUE,$A120=0,MOD($A120,ChapterTable!$R$20)&lt;&gt;0),"","보스")&amp;"인게임누적곱배수",ChapterTable!$R:$S,2,0)^C120
    +VLOOKUP(SUBSTITUTE(SUBSTITUTE(E$1,"standard",""),"|Float","")&amp;IF(OR($L120=TRUE,$A120=0,MOD($A120,ChapterTable!$R$20)&lt;&gt;0),"","보스")&amp;"인게임누적합배수",ChapterTable!$R:$S,2,0)*C120)
  )
  )
  )
)</f>
        <v>324</v>
      </c>
      <c r="F120" s="1">
        <f ca="1">IF(AND($A120=0,$B120=1),
    VLOOKUP(1,ChapterTable!$1:$1048576,MATCH("최종"&amp;SUBSTITUTE(SUBSTITUTE(F$1,"standard",""),"|Float",""),ChapterTable!$1:$1,0),0)*ChapterTable!$P$17,
  IF(AND($A120=0,$B120=0),
    F121,
  IF($B120=0,
    VLOOKUP($A120,ChapterTable!$1:$1048576,MATCH("최종"&amp;SUBSTITUTE(SUBSTITUTE(F$1,"standard",""),"|Float",""),ChapterTable!$1:$1,0),0),
  IF($B120=1,
    IF($L120=FALSE,
      VLOOKUP($A120,ChapterTable!$1:$1048576,MATCH("최종"&amp;SUBSTITUTE(SUBSTITUTE(F$1,"standard",""),"|Float",""),ChapterTable!$1:$1,0),0),
      VLOOKUP($A120-ChapterTable!$P$11,ChapterTable!$1:$1048576,MATCH("최종"&amp;SUBSTITUTE(SUBSTITUTE(F$1,"standard",""),"|Float",""),ChapterTable!$1:$1,0),0)*ChapterTable!$P$14
    ),
  OFFSET(F120,-$B120+IF($L120,1,0),0)*
    (VLOOKUP(SUBSTITUTE(SUBSTITUTE(F$1,"standard",""),"|Float","")&amp;IF(OR($L120=TRUE,$A120=0,MOD($A120,ChapterTable!$R$20)&lt;&gt;0),"","보스")&amp;"인게임누적곱배수",ChapterTable!$R:$S,2,0)^D120
    +VLOOKUP(SUBSTITUTE(SUBSTITUTE(F$1,"standard",""),"|Float","")&amp;IF(OR($L120=TRUE,$A120=0,MOD($A120,ChapterTable!$R$20)&lt;&gt;0),"","보스")&amp;"인게임누적합배수",ChapterTable!$R:$S,2,0)*D120)
  )
  )
  )
)</f>
        <v>91.875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8"/>
        <v>4</v>
      </c>
      <c r="Q120">
        <f t="shared" si="9"/>
        <v>4</v>
      </c>
      <c r="R120" t="b">
        <f t="shared" ca="1" si="10"/>
        <v>0</v>
      </c>
      <c r="T120" t="b">
        <f t="shared" ca="1" si="11"/>
        <v>0</v>
      </c>
      <c r="U120" t="s">
        <v>650</v>
      </c>
      <c r="V120" t="str">
        <f>IF(ISBLANK(U120),"",IF(ISERROR(VLOOKUP(U120,MapTable!$A:$A,1,0)),"맵없음",""))</f>
        <v/>
      </c>
      <c r="W120" t="s">
        <v>682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1002</v>
      </c>
      <c r="AC120" t="str">
        <f>IF(ISBLANK(AB120),"",IF(ISERROR(VLOOKUP(AB120,[3]DropTable!$A:$A,1,0)),"드랍없음",""))</f>
        <v/>
      </c>
      <c r="AE120" t="str">
        <f>IF(ISBLANK(AD120),"",IF(ISERROR(VLOOKUP(AD120,[3]DropTable!$A:$A,1,0)),"드랍없음",""))</f>
        <v/>
      </c>
      <c r="AH120">
        <v>1.5</v>
      </c>
      <c r="AI120">
        <f t="shared" si="14"/>
        <v>0.25</v>
      </c>
      <c r="AJ120">
        <f t="shared" si="12"/>
        <v>0.32</v>
      </c>
      <c r="AK120">
        <f t="shared" si="13"/>
        <v>1</v>
      </c>
      <c r="AL120">
        <v>0</v>
      </c>
    </row>
    <row r="121" spans="1:38" x14ac:dyDescent="0.3">
      <c r="A121">
        <v>2</v>
      </c>
      <c r="B121">
        <v>37</v>
      </c>
      <c r="C121">
        <f>IF(OR($L121=TRUE,$A121=0,MOD($A121,ChapterTable!$R$20)&lt;&gt;0),
MAX(0,INT(($B121+ChapterTable!$P$26+VLOOKUP(SUBSTITUTE(C$1,"성장단계","")&amp;"단계오프셋",ChapterTable!$R:$S,2,0))/ChapterTable!$P$23)),
MAX(0,INT(($B121+ChapterTable!$R$26+VLOOKUP(SUBSTITUTE(C$1,"성장단계","")&amp;"보스단계오프셋",ChapterTable!$R:$S,2,0))/ChapterTable!$R$23)))</f>
        <v>4</v>
      </c>
      <c r="D121">
        <f>IF(OR($L121=TRUE,$A121=0,MOD($A121,ChapterTable!$R$20)&lt;&gt;0),
MAX(0,INT(($B121+ChapterTable!$P$26+VLOOKUP(SUBSTITUTE(D$1,"성장단계","")&amp;"단계오프셋",ChapterTable!$R:$S,2,0))/ChapterTable!$P$23)),
MAX(0,INT(($B121+ChapterTable!$R$26+VLOOKUP(SUBSTITUTE(D$1,"성장단계","")&amp;"보스단계오프셋",ChapterTable!$R:$S,2,0))/ChapterTable!$R$23)))</f>
        <v>3</v>
      </c>
      <c r="E121" s="1">
        <f ca="1">IF(AND($A121=0,$B121=1),
    VLOOKUP(1,ChapterTable!$1:$1048576,MATCH("최종"&amp;SUBSTITUTE(SUBSTITUTE(E$1,"standard",""),"|Float",""),ChapterTable!$1:$1,0),0)*ChapterTable!$P$17,
  IF(AND($A121=0,$B121=0),
    E122,
  IF($B121=0,
    VLOOKUP($A121,ChapterTable!$1:$1048576,MATCH("최종"&amp;SUBSTITUTE(SUBSTITUTE(E$1,"standard",""),"|Float",""),ChapterTable!$1:$1,0),0),
  IF($B121=1,
    IF($L121=FALSE,
      VLOOKUP($A121,ChapterTable!$1:$1048576,MATCH("최종"&amp;SUBSTITUTE(SUBSTITUTE(E$1,"standard",""),"|Float",""),ChapterTable!$1:$1,0),0),
      VLOOKUP($A121-ChapterTable!$P$11,ChapterTable!$1:$1048576,MATCH("최종"&amp;SUBSTITUTE(SUBSTITUTE(E$1,"standard",""),"|Float",""),ChapterTable!$1:$1,0),0)*ChapterTable!$P$14
    ),
  OFFSET(E121,-$B121+IF($L121,1,0),0)*IF($B121&gt;OFFSET($B121,1,0),ChapterTable!$R$17,1)*
    (VLOOKUP(SUBSTITUTE(SUBSTITUTE(E$1,"standard",""),"|Float","")&amp;IF(OR($L121=TRUE,$A121=0,MOD($A121,ChapterTable!$R$20)&lt;&gt;0),"","보스")&amp;"인게임누적곱배수",ChapterTable!$R:$S,2,0)^C121
    +VLOOKUP(SUBSTITUTE(SUBSTITUTE(E$1,"standard",""),"|Float","")&amp;IF(OR($L121=TRUE,$A121=0,MOD($A121,ChapterTable!$R$20)&lt;&gt;0),"","보스")&amp;"인게임누적합배수",ChapterTable!$R:$S,2,0)*C121)
  )
  )
  )
)</f>
        <v>324</v>
      </c>
      <c r="F121" s="1">
        <f ca="1">IF(AND($A121=0,$B121=1),
    VLOOKUP(1,ChapterTable!$1:$1048576,MATCH("최종"&amp;SUBSTITUTE(SUBSTITUTE(F$1,"standard",""),"|Float",""),ChapterTable!$1:$1,0),0)*ChapterTable!$P$17,
  IF(AND($A121=0,$B121=0),
    F122,
  IF($B121=0,
    VLOOKUP($A121,ChapterTable!$1:$1048576,MATCH("최종"&amp;SUBSTITUTE(SUBSTITUTE(F$1,"standard",""),"|Float",""),ChapterTable!$1:$1,0),0),
  IF($B121=1,
    IF($L121=FALSE,
      VLOOKUP($A121,ChapterTable!$1:$1048576,MATCH("최종"&amp;SUBSTITUTE(SUBSTITUTE(F$1,"standard",""),"|Float",""),ChapterTable!$1:$1,0),0),
      VLOOKUP($A121-ChapterTable!$P$11,ChapterTable!$1:$1048576,MATCH("최종"&amp;SUBSTITUTE(SUBSTITUTE(F$1,"standard",""),"|Float",""),ChapterTable!$1:$1,0),0)*ChapterTable!$P$14
    ),
  OFFSET(F121,-$B121+IF($L121,1,0),0)*
    (VLOOKUP(SUBSTITUTE(SUBSTITUTE(F$1,"standard",""),"|Float","")&amp;IF(OR($L121=TRUE,$A121=0,MOD($A121,ChapterTable!$R$20)&lt;&gt;0),"","보스")&amp;"인게임누적곱배수",ChapterTable!$R:$S,2,0)^D121
    +VLOOKUP(SUBSTITUTE(SUBSTITUTE(F$1,"standard",""),"|Float","")&amp;IF(OR($L121=TRUE,$A121=0,MOD($A121,ChapterTable!$R$20)&lt;&gt;0),"","보스")&amp;"인게임누적합배수",ChapterTable!$R:$S,2,0)*D121)
  )
  )
  )
)</f>
        <v>91.875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8"/>
        <v>4</v>
      </c>
      <c r="Q121">
        <f t="shared" si="9"/>
        <v>4</v>
      </c>
      <c r="R121" t="b">
        <f t="shared" ca="1" si="10"/>
        <v>0</v>
      </c>
      <c r="T121" t="b">
        <f t="shared" ca="1" si="11"/>
        <v>0</v>
      </c>
      <c r="U121" t="s">
        <v>651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1002</v>
      </c>
      <c r="AC121" t="str">
        <f>IF(ISBLANK(AB121),"",IF(ISERROR(VLOOKUP(AB121,[3]DropTable!$A:$A,1,0)),"드랍없음",""))</f>
        <v/>
      </c>
      <c r="AE121" t="str">
        <f>IF(ISBLANK(AD121),"",IF(ISERROR(VLOOKUP(AD121,[3]DropTable!$A:$A,1,0)),"드랍없음",""))</f>
        <v/>
      </c>
      <c r="AH121">
        <v>1.5</v>
      </c>
      <c r="AI121">
        <f t="shared" si="14"/>
        <v>0.25</v>
      </c>
      <c r="AJ121">
        <f t="shared" si="12"/>
        <v>0.32</v>
      </c>
      <c r="AK121">
        <f t="shared" si="13"/>
        <v>1</v>
      </c>
      <c r="AL121">
        <v>0</v>
      </c>
    </row>
    <row r="122" spans="1:38" x14ac:dyDescent="0.3">
      <c r="A122">
        <v>2</v>
      </c>
      <c r="B122">
        <v>38</v>
      </c>
      <c r="C122">
        <f>IF(OR($L122=TRUE,$A122=0,MOD($A122,ChapterTable!$R$20)&lt;&gt;0),
MAX(0,INT(($B122+ChapterTable!$P$26+VLOOKUP(SUBSTITUTE(C$1,"성장단계","")&amp;"단계오프셋",ChapterTable!$R:$S,2,0))/ChapterTable!$P$23)),
MAX(0,INT(($B122+ChapterTable!$R$26+VLOOKUP(SUBSTITUTE(C$1,"성장단계","")&amp;"보스단계오프셋",ChapterTable!$R:$S,2,0))/ChapterTable!$R$23)))</f>
        <v>4</v>
      </c>
      <c r="D122">
        <f>IF(OR($L122=TRUE,$A122=0,MOD($A122,ChapterTable!$R$20)&lt;&gt;0),
MAX(0,INT(($B122+ChapterTable!$P$26+VLOOKUP(SUBSTITUTE(D$1,"성장단계","")&amp;"단계오프셋",ChapterTable!$R:$S,2,0))/ChapterTable!$P$23)),
MAX(0,INT(($B122+ChapterTable!$R$26+VLOOKUP(SUBSTITUTE(D$1,"성장단계","")&amp;"보스단계오프셋",ChapterTable!$R:$S,2,0))/ChapterTable!$R$23)))</f>
        <v>3</v>
      </c>
      <c r="E122" s="1">
        <f ca="1">IF(AND($A122=0,$B122=1),
    VLOOKUP(1,ChapterTable!$1:$1048576,MATCH("최종"&amp;SUBSTITUTE(SUBSTITUTE(E$1,"standard",""),"|Float",""),ChapterTable!$1:$1,0),0)*ChapterTable!$P$17,
  IF(AND($A122=0,$B122=0),
    E123,
  IF($B122=0,
    VLOOKUP($A122,ChapterTable!$1:$1048576,MATCH("최종"&amp;SUBSTITUTE(SUBSTITUTE(E$1,"standard",""),"|Float",""),ChapterTable!$1:$1,0),0),
  IF($B122=1,
    IF($L122=FALSE,
      VLOOKUP($A122,ChapterTable!$1:$1048576,MATCH("최종"&amp;SUBSTITUTE(SUBSTITUTE(E$1,"standard",""),"|Float",""),ChapterTable!$1:$1,0),0),
      VLOOKUP($A122-ChapterTable!$P$11,ChapterTable!$1:$1048576,MATCH("최종"&amp;SUBSTITUTE(SUBSTITUTE(E$1,"standard",""),"|Float",""),ChapterTable!$1:$1,0),0)*ChapterTable!$P$14
    ),
  OFFSET(E122,-$B122+IF($L122,1,0),0)*IF($B122&gt;OFFSET($B122,1,0),ChapterTable!$R$17,1)*
    (VLOOKUP(SUBSTITUTE(SUBSTITUTE(E$1,"standard",""),"|Float","")&amp;IF(OR($L122=TRUE,$A122=0,MOD($A122,ChapterTable!$R$20)&lt;&gt;0),"","보스")&amp;"인게임누적곱배수",ChapterTable!$R:$S,2,0)^C122
    +VLOOKUP(SUBSTITUTE(SUBSTITUTE(E$1,"standard",""),"|Float","")&amp;IF(OR($L122=TRUE,$A122=0,MOD($A122,ChapterTable!$R$20)&lt;&gt;0),"","보스")&amp;"인게임누적합배수",ChapterTable!$R:$S,2,0)*C122)
  )
  )
  )
)</f>
        <v>324</v>
      </c>
      <c r="F122" s="1">
        <f ca="1">IF(AND($A122=0,$B122=1),
    VLOOKUP(1,ChapterTable!$1:$1048576,MATCH("최종"&amp;SUBSTITUTE(SUBSTITUTE(F$1,"standard",""),"|Float",""),ChapterTable!$1:$1,0),0)*ChapterTable!$P$17,
  IF(AND($A122=0,$B122=0),
    F123,
  IF($B122=0,
    VLOOKUP($A122,ChapterTable!$1:$1048576,MATCH("최종"&amp;SUBSTITUTE(SUBSTITUTE(F$1,"standard",""),"|Float",""),ChapterTable!$1:$1,0),0),
  IF($B122=1,
    IF($L122=FALSE,
      VLOOKUP($A122,ChapterTable!$1:$1048576,MATCH("최종"&amp;SUBSTITUTE(SUBSTITUTE(F$1,"standard",""),"|Float",""),ChapterTable!$1:$1,0),0),
      VLOOKUP($A122-ChapterTable!$P$11,ChapterTable!$1:$1048576,MATCH("최종"&amp;SUBSTITUTE(SUBSTITUTE(F$1,"standard",""),"|Float",""),ChapterTable!$1:$1,0),0)*ChapterTable!$P$14
    ),
  OFFSET(F122,-$B122+IF($L122,1,0),0)*
    (VLOOKUP(SUBSTITUTE(SUBSTITUTE(F$1,"standard",""),"|Float","")&amp;IF(OR($L122=TRUE,$A122=0,MOD($A122,ChapterTable!$R$20)&lt;&gt;0),"","보스")&amp;"인게임누적곱배수",ChapterTable!$R:$S,2,0)^D122
    +VLOOKUP(SUBSTITUTE(SUBSTITUTE(F$1,"standard",""),"|Float","")&amp;IF(OR($L122=TRUE,$A122=0,MOD($A122,ChapterTable!$R$20)&lt;&gt;0),"","보스")&amp;"인게임누적합배수",ChapterTable!$R:$S,2,0)*D122)
  )
  )
  )
)</f>
        <v>91.875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8"/>
        <v>4</v>
      </c>
      <c r="Q122">
        <f t="shared" si="9"/>
        <v>4</v>
      </c>
      <c r="R122" t="b">
        <f t="shared" ca="1" si="10"/>
        <v>0</v>
      </c>
      <c r="T122" t="b">
        <f t="shared" ca="1" si="11"/>
        <v>0</v>
      </c>
      <c r="U122" t="s">
        <v>652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1002</v>
      </c>
      <c r="AC122" t="str">
        <f>IF(ISBLANK(AB122),"",IF(ISERROR(VLOOKUP(AB122,[3]DropTable!$A:$A,1,0)),"드랍없음",""))</f>
        <v/>
      </c>
      <c r="AE122" t="str">
        <f>IF(ISBLANK(AD122),"",IF(ISERROR(VLOOKUP(AD122,[3]DropTable!$A:$A,1,0)),"드랍없음",""))</f>
        <v/>
      </c>
      <c r="AH122">
        <v>1.5</v>
      </c>
      <c r="AI122">
        <f t="shared" si="14"/>
        <v>0.25</v>
      </c>
      <c r="AJ122">
        <f t="shared" si="12"/>
        <v>0.32</v>
      </c>
      <c r="AK122">
        <f t="shared" si="13"/>
        <v>1</v>
      </c>
      <c r="AL122">
        <v>0</v>
      </c>
    </row>
    <row r="123" spans="1:38" x14ac:dyDescent="0.3">
      <c r="A123">
        <v>2</v>
      </c>
      <c r="B123">
        <v>39</v>
      </c>
      <c r="C123">
        <f>IF(OR($L123=TRUE,$A123=0,MOD($A123,ChapterTable!$R$20)&lt;&gt;0),
MAX(0,INT(($B123+ChapterTable!$P$26+VLOOKUP(SUBSTITUTE(C$1,"성장단계","")&amp;"단계오프셋",ChapterTable!$R:$S,2,0))/ChapterTable!$P$23)),
MAX(0,INT(($B123+ChapterTable!$R$26+VLOOKUP(SUBSTITUTE(C$1,"성장단계","")&amp;"보스단계오프셋",ChapterTable!$R:$S,2,0))/ChapterTable!$R$23)))</f>
        <v>4</v>
      </c>
      <c r="D123">
        <f>IF(OR($L123=TRUE,$A123=0,MOD($A123,ChapterTable!$R$20)&lt;&gt;0),
MAX(0,INT(($B123+ChapterTable!$P$26+VLOOKUP(SUBSTITUTE(D$1,"성장단계","")&amp;"단계오프셋",ChapterTable!$R:$S,2,0))/ChapterTable!$P$23)),
MAX(0,INT(($B123+ChapterTable!$R$26+VLOOKUP(SUBSTITUTE(D$1,"성장단계","")&amp;"보스단계오프셋",ChapterTable!$R:$S,2,0))/ChapterTable!$R$23)))</f>
        <v>3</v>
      </c>
      <c r="E123" s="1">
        <f ca="1">IF(AND($A123=0,$B123=1),
    VLOOKUP(1,ChapterTable!$1:$1048576,MATCH("최종"&amp;SUBSTITUTE(SUBSTITUTE(E$1,"standard",""),"|Float",""),ChapterTable!$1:$1,0),0)*ChapterTable!$P$17,
  IF(AND($A123=0,$B123=0),
    E124,
  IF($B123=0,
    VLOOKUP($A123,ChapterTable!$1:$1048576,MATCH("최종"&amp;SUBSTITUTE(SUBSTITUTE(E$1,"standard",""),"|Float",""),ChapterTable!$1:$1,0),0),
  IF($B123=1,
    IF($L123=FALSE,
      VLOOKUP($A123,ChapterTable!$1:$1048576,MATCH("최종"&amp;SUBSTITUTE(SUBSTITUTE(E$1,"standard",""),"|Float",""),ChapterTable!$1:$1,0),0),
      VLOOKUP($A123-ChapterTable!$P$11,ChapterTable!$1:$1048576,MATCH("최종"&amp;SUBSTITUTE(SUBSTITUTE(E$1,"standard",""),"|Float",""),ChapterTable!$1:$1,0),0)*ChapterTable!$P$14
    ),
  OFFSET(E123,-$B123+IF($L123,1,0),0)*IF($B123&gt;OFFSET($B123,1,0),ChapterTable!$R$17,1)*
    (VLOOKUP(SUBSTITUTE(SUBSTITUTE(E$1,"standard",""),"|Float","")&amp;IF(OR($L123=TRUE,$A123=0,MOD($A123,ChapterTable!$R$20)&lt;&gt;0),"","보스")&amp;"인게임누적곱배수",ChapterTable!$R:$S,2,0)^C123
    +VLOOKUP(SUBSTITUTE(SUBSTITUTE(E$1,"standard",""),"|Float","")&amp;IF(OR($L123=TRUE,$A123=0,MOD($A123,ChapterTable!$R$20)&lt;&gt;0),"","보스")&amp;"인게임누적합배수",ChapterTable!$R:$S,2,0)*C123)
  )
  )
  )
)</f>
        <v>324</v>
      </c>
      <c r="F123" s="1">
        <f ca="1">IF(AND($A123=0,$B123=1),
    VLOOKUP(1,ChapterTable!$1:$1048576,MATCH("최종"&amp;SUBSTITUTE(SUBSTITUTE(F$1,"standard",""),"|Float",""),ChapterTable!$1:$1,0),0)*ChapterTable!$P$17,
  IF(AND($A123=0,$B123=0),
    F124,
  IF($B123=0,
    VLOOKUP($A123,ChapterTable!$1:$1048576,MATCH("최종"&amp;SUBSTITUTE(SUBSTITUTE(F$1,"standard",""),"|Float",""),ChapterTable!$1:$1,0),0),
  IF($B123=1,
    IF($L123=FALSE,
      VLOOKUP($A123,ChapterTable!$1:$1048576,MATCH("최종"&amp;SUBSTITUTE(SUBSTITUTE(F$1,"standard",""),"|Float",""),ChapterTable!$1:$1,0),0),
      VLOOKUP($A123-ChapterTable!$P$11,ChapterTable!$1:$1048576,MATCH("최종"&amp;SUBSTITUTE(SUBSTITUTE(F$1,"standard",""),"|Float",""),ChapterTable!$1:$1,0),0)*ChapterTable!$P$14
    ),
  OFFSET(F123,-$B123+IF($L123,1,0),0)*
    (VLOOKUP(SUBSTITUTE(SUBSTITUTE(F$1,"standard",""),"|Float","")&amp;IF(OR($L123=TRUE,$A123=0,MOD($A123,ChapterTable!$R$20)&lt;&gt;0),"","보스")&amp;"인게임누적곱배수",ChapterTable!$R:$S,2,0)^D123
    +VLOOKUP(SUBSTITUTE(SUBSTITUTE(F$1,"standard",""),"|Float","")&amp;IF(OR($L123=TRUE,$A123=0,MOD($A123,ChapterTable!$R$20)&lt;&gt;0),"","보스")&amp;"인게임누적합배수",ChapterTable!$R:$S,2,0)*D123)
  )
  )
  )
)</f>
        <v>91.875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8"/>
        <v>94</v>
      </c>
      <c r="Q123">
        <f t="shared" si="9"/>
        <v>94</v>
      </c>
      <c r="R123" t="b">
        <f t="shared" ca="1" si="10"/>
        <v>1</v>
      </c>
      <c r="T123" t="b">
        <f t="shared" ca="1" si="11"/>
        <v>1</v>
      </c>
      <c r="U123" t="s">
        <v>653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1002</v>
      </c>
      <c r="AC123" t="str">
        <f>IF(ISBLANK(AB123),"",IF(ISERROR(VLOOKUP(AB123,[3]DropTable!$A:$A,1,0)),"드랍없음",""))</f>
        <v/>
      </c>
      <c r="AE123" t="str">
        <f>IF(ISBLANK(AD123),"",IF(ISERROR(VLOOKUP(AD123,[3]DropTable!$A:$A,1,0)),"드랍없음",""))</f>
        <v/>
      </c>
      <c r="AH123">
        <v>1.5</v>
      </c>
      <c r="AI123">
        <f t="shared" si="14"/>
        <v>0.25</v>
      </c>
      <c r="AJ123">
        <f t="shared" si="12"/>
        <v>0.32</v>
      </c>
      <c r="AK123">
        <f t="shared" si="13"/>
        <v>1</v>
      </c>
      <c r="AL123">
        <v>0</v>
      </c>
    </row>
    <row r="124" spans="1:38" x14ac:dyDescent="0.3">
      <c r="A124">
        <v>2</v>
      </c>
      <c r="B124">
        <v>40</v>
      </c>
      <c r="C124">
        <f>IF(OR($L124=TRUE,$A124=0,MOD($A124,ChapterTable!$R$20)&lt;&gt;0),
MAX(0,INT(($B124+ChapterTable!$P$26+VLOOKUP(SUBSTITUTE(C$1,"성장단계","")&amp;"단계오프셋",ChapterTable!$R:$S,2,0))/ChapterTable!$P$23)),
MAX(0,INT(($B124+ChapterTable!$R$26+VLOOKUP(SUBSTITUTE(C$1,"성장단계","")&amp;"보스단계오프셋",ChapterTable!$R:$S,2,0))/ChapterTable!$R$23)))</f>
        <v>4</v>
      </c>
      <c r="D124">
        <f>IF(OR($L124=TRUE,$A124=0,MOD($A124,ChapterTable!$R$20)&lt;&gt;0),
MAX(0,INT(($B124+ChapterTable!$P$26+VLOOKUP(SUBSTITUTE(D$1,"성장단계","")&amp;"단계오프셋",ChapterTable!$R:$S,2,0))/ChapterTable!$P$23)),
MAX(0,INT(($B124+ChapterTable!$R$26+VLOOKUP(SUBSTITUTE(D$1,"성장단계","")&amp;"보스단계오프셋",ChapterTable!$R:$S,2,0))/ChapterTable!$R$23)))</f>
        <v>3</v>
      </c>
      <c r="E124" s="1">
        <f ca="1">IF(AND($A124=0,$B124=1),
    VLOOKUP(1,ChapterTable!$1:$1048576,MATCH("최종"&amp;SUBSTITUTE(SUBSTITUTE(E$1,"standard",""),"|Float",""),ChapterTable!$1:$1,0),0)*ChapterTable!$P$17,
  IF(AND($A124=0,$B124=0),
    E125,
  IF($B124=0,
    VLOOKUP($A124,ChapterTable!$1:$1048576,MATCH("최종"&amp;SUBSTITUTE(SUBSTITUTE(E$1,"standard",""),"|Float",""),ChapterTable!$1:$1,0),0),
  IF($B124=1,
    IF($L124=FALSE,
      VLOOKUP($A124,ChapterTable!$1:$1048576,MATCH("최종"&amp;SUBSTITUTE(SUBSTITUTE(E$1,"standard",""),"|Float",""),ChapterTable!$1:$1,0),0),
      VLOOKUP($A124-ChapterTable!$P$11,ChapterTable!$1:$1048576,MATCH("최종"&amp;SUBSTITUTE(SUBSTITUTE(E$1,"standard",""),"|Float",""),ChapterTable!$1:$1,0),0)*ChapterTable!$P$14
    ),
  OFFSET(E124,-$B124+IF($L124,1,0),0)*IF($B124&gt;OFFSET($B124,1,0),ChapterTable!$R$17,1)*
    (VLOOKUP(SUBSTITUTE(SUBSTITUTE(E$1,"standard",""),"|Float","")&amp;IF(OR($L124=TRUE,$A124=0,MOD($A124,ChapterTable!$R$20)&lt;&gt;0),"","보스")&amp;"인게임누적곱배수",ChapterTable!$R:$S,2,0)^C124
    +VLOOKUP(SUBSTITUTE(SUBSTITUTE(E$1,"standard",""),"|Float","")&amp;IF(OR($L124=TRUE,$A124=0,MOD($A124,ChapterTable!$R$20)&lt;&gt;0),"","보스")&amp;"인게임누적합배수",ChapterTable!$R:$S,2,0)*C124)
  )
  )
  )
)</f>
        <v>324</v>
      </c>
      <c r="F124" s="1">
        <f ca="1">IF(AND($A124=0,$B124=1),
    VLOOKUP(1,ChapterTable!$1:$1048576,MATCH("최종"&amp;SUBSTITUTE(SUBSTITUTE(F$1,"standard",""),"|Float",""),ChapterTable!$1:$1,0),0)*ChapterTable!$P$17,
  IF(AND($A124=0,$B124=0),
    F125,
  IF($B124=0,
    VLOOKUP($A124,ChapterTable!$1:$1048576,MATCH("최종"&amp;SUBSTITUTE(SUBSTITUTE(F$1,"standard",""),"|Float",""),ChapterTable!$1:$1,0),0),
  IF($B124=1,
    IF($L124=FALSE,
      VLOOKUP($A124,ChapterTable!$1:$1048576,MATCH("최종"&amp;SUBSTITUTE(SUBSTITUTE(F$1,"standard",""),"|Float",""),ChapterTable!$1:$1,0),0),
      VLOOKUP($A124-ChapterTable!$P$11,ChapterTable!$1:$1048576,MATCH("최종"&amp;SUBSTITUTE(SUBSTITUTE(F$1,"standard",""),"|Float",""),ChapterTable!$1:$1,0),0)*ChapterTable!$P$14
    ),
  OFFSET(F124,-$B124+IF($L124,1,0),0)*
    (VLOOKUP(SUBSTITUTE(SUBSTITUTE(F$1,"standard",""),"|Float","")&amp;IF(OR($L124=TRUE,$A124=0,MOD($A124,ChapterTable!$R$20)&lt;&gt;0),"","보스")&amp;"인게임누적곱배수",ChapterTable!$R:$S,2,0)^D124
    +VLOOKUP(SUBSTITUTE(SUBSTITUTE(F$1,"standard",""),"|Float","")&amp;IF(OR($L124=TRUE,$A124=0,MOD($A124,ChapterTable!$R$20)&lt;&gt;0),"","보스")&amp;"인게임누적합배수",ChapterTable!$R:$S,2,0)*D124)
  )
  )
  )
)</f>
        <v>91.875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8"/>
        <v>24</v>
      </c>
      <c r="P124">
        <v>23</v>
      </c>
      <c r="Q124">
        <f t="shared" si="9"/>
        <v>23</v>
      </c>
      <c r="R124" t="b">
        <f t="shared" ca="1" si="10"/>
        <v>0</v>
      </c>
      <c r="T124" t="b">
        <f t="shared" ca="1" si="11"/>
        <v>0</v>
      </c>
      <c r="U124" t="s">
        <v>589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5002</v>
      </c>
      <c r="AE124" t="str">
        <f>IF(ISBLANK(AD124),"",IF(ISERROR(VLOOKUP(AD124,[3]DropTable!$A:$A,1,0)),"드랍없음",""))</f>
        <v/>
      </c>
      <c r="AF124">
        <f ca="1">1.25*IF($B124&gt;OFFSET($B124,1,0),ChapterTable!$R$17,1)*
(VLOOKUP(SUBSTITUTE(SUBSTITUTE(E$1,"standard",""),"|Float","")&amp;IF(OR($L124=TRUE,$A124=0,MOD($A124,ChapterTable!$R$20)&lt;&gt;0),"","보스")&amp;"인게임누적곱배수",ChapterTable!$R:$S,2,0)^C124
+VLOOKUP(SUBSTITUTE(SUBSTITUTE(E$1,"standard",""),"|Float","")&amp;IF(OR($L124=TRUE,$A124=0,MOD($A124,ChapterTable!$R$20)&lt;&gt;0),"","보스")&amp;"인게임누적합배수",ChapterTable!$R:$S,2,0)*C124)</f>
        <v>2.25</v>
      </c>
      <c r="AG124">
        <f ca="1">35/AF124</f>
        <v>15.555555555555555</v>
      </c>
      <c r="AH124">
        <v>1.5</v>
      </c>
      <c r="AI124">
        <f t="shared" si="14"/>
        <v>0.25</v>
      </c>
      <c r="AJ124">
        <f t="shared" si="12"/>
        <v>1</v>
      </c>
      <c r="AK124">
        <f t="shared" si="13"/>
        <v>4</v>
      </c>
      <c r="AL124">
        <v>0</v>
      </c>
    </row>
    <row r="125" spans="1:38" x14ac:dyDescent="0.3">
      <c r="A125">
        <v>2</v>
      </c>
      <c r="B125">
        <v>41</v>
      </c>
      <c r="C125">
        <f>IF(OR($L125=TRUE,$A125=0,MOD($A125,ChapterTable!$R$20)&lt;&gt;0),
MAX(0,INT(($B125+ChapterTable!$P$26+VLOOKUP(SUBSTITUTE(C$1,"성장단계","")&amp;"단계오프셋",ChapterTable!$R:$S,2,0))/ChapterTable!$P$23)),
MAX(0,INT(($B125+ChapterTable!$R$26+VLOOKUP(SUBSTITUTE(C$1,"성장단계","")&amp;"보스단계오프셋",ChapterTable!$R:$S,2,0))/ChapterTable!$R$23)))</f>
        <v>4</v>
      </c>
      <c r="D125">
        <f>IF(OR($L125=TRUE,$A125=0,MOD($A125,ChapterTable!$R$20)&lt;&gt;0),
MAX(0,INT(($B125+ChapterTable!$P$26+VLOOKUP(SUBSTITUTE(D$1,"성장단계","")&amp;"단계오프셋",ChapterTable!$R:$S,2,0))/ChapterTable!$P$23)),
MAX(0,INT(($B125+ChapterTable!$R$26+VLOOKUP(SUBSTITUTE(D$1,"성장단계","")&amp;"보스단계오프셋",ChapterTable!$R:$S,2,0))/ChapterTable!$R$23)))</f>
        <v>4</v>
      </c>
      <c r="E125" s="1">
        <f ca="1">IF(AND($A125=0,$B125=1),
    VLOOKUP(1,ChapterTable!$1:$1048576,MATCH("최종"&amp;SUBSTITUTE(SUBSTITUTE(E$1,"standard",""),"|Float",""),ChapterTable!$1:$1,0),0)*ChapterTable!$P$17,
  IF(AND($A125=0,$B125=0),
    E126,
  IF($B125=0,
    VLOOKUP($A125,ChapterTable!$1:$1048576,MATCH("최종"&amp;SUBSTITUTE(SUBSTITUTE(E$1,"standard",""),"|Float",""),ChapterTable!$1:$1,0),0),
  IF($B125=1,
    IF($L125=FALSE,
      VLOOKUP($A125,ChapterTable!$1:$1048576,MATCH("최종"&amp;SUBSTITUTE(SUBSTITUTE(E$1,"standard",""),"|Float",""),ChapterTable!$1:$1,0),0),
      VLOOKUP($A125-ChapterTable!$P$11,ChapterTable!$1:$1048576,MATCH("최종"&amp;SUBSTITUTE(SUBSTITUTE(E$1,"standard",""),"|Float",""),ChapterTable!$1:$1,0),0)*ChapterTable!$P$14
    ),
  OFFSET(E125,-$B125+IF($L125,1,0),0)*IF($B125&gt;OFFSET($B125,1,0),ChapterTable!$R$17,1)*
    (VLOOKUP(SUBSTITUTE(SUBSTITUTE(E$1,"standard",""),"|Float","")&amp;IF(OR($L125=TRUE,$A125=0,MOD($A125,ChapterTable!$R$20)&lt;&gt;0),"","보스")&amp;"인게임누적곱배수",ChapterTable!$R:$S,2,0)^C125
    +VLOOKUP(SUBSTITUTE(SUBSTITUTE(E$1,"standard",""),"|Float","")&amp;IF(OR($L125=TRUE,$A125=0,MOD($A125,ChapterTable!$R$20)&lt;&gt;0),"","보스")&amp;"인게임누적합배수",ChapterTable!$R:$S,2,0)*C125)
  )
  )
  )
)</f>
        <v>324</v>
      </c>
      <c r="F125" s="1">
        <f ca="1">IF(AND($A125=0,$B125=1),
    VLOOKUP(1,ChapterTable!$1:$1048576,MATCH("최종"&amp;SUBSTITUTE(SUBSTITUTE(F$1,"standard",""),"|Float",""),ChapterTable!$1:$1,0),0)*ChapterTable!$P$17,
  IF(AND($A125=0,$B125=0),
    F126,
  IF($B125=0,
    VLOOKUP($A125,ChapterTable!$1:$1048576,MATCH("최종"&amp;SUBSTITUTE(SUBSTITUTE(F$1,"standard",""),"|Float",""),ChapterTable!$1:$1,0),0),
  IF($B125=1,
    IF($L125=FALSE,
      VLOOKUP($A125,ChapterTable!$1:$1048576,MATCH("최종"&amp;SUBSTITUTE(SUBSTITUTE(F$1,"standard",""),"|Float",""),ChapterTable!$1:$1,0),0),
      VLOOKUP($A125-ChapterTable!$P$11,ChapterTable!$1:$1048576,MATCH("최종"&amp;SUBSTITUTE(SUBSTITUTE(F$1,"standard",""),"|Float",""),ChapterTable!$1:$1,0),0)*ChapterTable!$P$14
    ),
  OFFSET(F125,-$B125+IF($L125,1,0),0)*
    (VLOOKUP(SUBSTITUTE(SUBSTITUTE(F$1,"standard",""),"|Float","")&amp;IF(OR($L125=TRUE,$A125=0,MOD($A125,ChapterTable!$R$20)&lt;&gt;0),"","보스")&amp;"인게임누적곱배수",ChapterTable!$R:$S,2,0)^D125
    +VLOOKUP(SUBSTITUTE(SUBSTITUTE(F$1,"standard",""),"|Float","")&amp;IF(OR($L125=TRUE,$A125=0,MOD($A125,ChapterTable!$R$20)&lt;&gt;0),"","보스")&amp;"인게임누적합배수",ChapterTable!$R:$S,2,0)*D125)
  )
  )
  )
)</f>
        <v>97.5</v>
      </c>
      <c r="G125" t="s">
        <v>722</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8"/>
        <v>5</v>
      </c>
      <c r="Q125">
        <f t="shared" si="9"/>
        <v>5</v>
      </c>
      <c r="R125" t="b">
        <f t="shared" ca="1" si="10"/>
        <v>0</v>
      </c>
      <c r="T125" t="b">
        <f t="shared" ca="1" si="11"/>
        <v>0</v>
      </c>
      <c r="U125" t="s">
        <v>654</v>
      </c>
      <c r="V125" t="str">
        <f>IF(ISBLANK(U125),"",IF(ISERROR(VLOOKUP(U125,MapTable!$A:$A,1,0)),"맵없음",""))</f>
        <v/>
      </c>
      <c r="W125" t="s">
        <v>687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1002</v>
      </c>
      <c r="AC125" t="str">
        <f>IF(ISBLANK(AB125),"",IF(ISERROR(VLOOKUP(AB125,[3]DropTable!$A:$A,1,0)),"드랍없음",""))</f>
        <v/>
      </c>
      <c r="AE125" t="str">
        <f>IF(ISBLANK(AD125),"",IF(ISERROR(VLOOKUP(AD125,[3]DropTable!$A:$A,1,0)),"드랍없음",""))</f>
        <v/>
      </c>
      <c r="AH125">
        <v>1.5</v>
      </c>
      <c r="AI125">
        <f t="shared" si="14"/>
        <v>0.2</v>
      </c>
      <c r="AJ125">
        <f t="shared" si="12"/>
        <v>0.27466666000000001</v>
      </c>
      <c r="AK125">
        <f t="shared" si="13"/>
        <v>1</v>
      </c>
      <c r="AL125">
        <v>0</v>
      </c>
    </row>
    <row r="126" spans="1:38" x14ac:dyDescent="0.3">
      <c r="A126">
        <v>2</v>
      </c>
      <c r="B126">
        <v>42</v>
      </c>
      <c r="C126">
        <f>IF(OR($L126=TRUE,$A126=0,MOD($A126,ChapterTable!$R$20)&lt;&gt;0),
MAX(0,INT(($B126+ChapterTable!$P$26+VLOOKUP(SUBSTITUTE(C$1,"성장단계","")&amp;"단계오프셋",ChapterTable!$R:$S,2,0))/ChapterTable!$P$23)),
MAX(0,INT(($B126+ChapterTable!$R$26+VLOOKUP(SUBSTITUTE(C$1,"성장단계","")&amp;"보스단계오프셋",ChapterTable!$R:$S,2,0))/ChapterTable!$R$23)))</f>
        <v>4</v>
      </c>
      <c r="D126">
        <f>IF(OR($L126=TRUE,$A126=0,MOD($A126,ChapterTable!$R$20)&lt;&gt;0),
MAX(0,INT(($B126+ChapterTable!$P$26+VLOOKUP(SUBSTITUTE(D$1,"성장단계","")&amp;"단계오프셋",ChapterTable!$R:$S,2,0))/ChapterTable!$P$23)),
MAX(0,INT(($B126+ChapterTable!$R$26+VLOOKUP(SUBSTITUTE(D$1,"성장단계","")&amp;"보스단계오프셋",ChapterTable!$R:$S,2,0))/ChapterTable!$R$23)))</f>
        <v>4</v>
      </c>
      <c r="E126" s="1">
        <f ca="1">IF(AND($A126=0,$B126=1),
    VLOOKUP(1,ChapterTable!$1:$1048576,MATCH("최종"&amp;SUBSTITUTE(SUBSTITUTE(E$1,"standard",""),"|Float",""),ChapterTable!$1:$1,0),0)*ChapterTable!$P$17,
  IF(AND($A126=0,$B126=0),
    E127,
  IF($B126=0,
    VLOOKUP($A126,ChapterTable!$1:$1048576,MATCH("최종"&amp;SUBSTITUTE(SUBSTITUTE(E$1,"standard",""),"|Float",""),ChapterTable!$1:$1,0),0),
  IF($B126=1,
    IF($L126=FALSE,
      VLOOKUP($A126,ChapterTable!$1:$1048576,MATCH("최종"&amp;SUBSTITUTE(SUBSTITUTE(E$1,"standard",""),"|Float",""),ChapterTable!$1:$1,0),0),
      VLOOKUP($A126-ChapterTable!$P$11,ChapterTable!$1:$1048576,MATCH("최종"&amp;SUBSTITUTE(SUBSTITUTE(E$1,"standard",""),"|Float",""),ChapterTable!$1:$1,0),0)*ChapterTable!$P$14
    ),
  OFFSET(E126,-$B126+IF($L126,1,0),0)*IF($B126&gt;OFFSET($B126,1,0),ChapterTable!$R$17,1)*
    (VLOOKUP(SUBSTITUTE(SUBSTITUTE(E$1,"standard",""),"|Float","")&amp;IF(OR($L126=TRUE,$A126=0,MOD($A126,ChapterTable!$R$20)&lt;&gt;0),"","보스")&amp;"인게임누적곱배수",ChapterTable!$R:$S,2,0)^C126
    +VLOOKUP(SUBSTITUTE(SUBSTITUTE(E$1,"standard",""),"|Float","")&amp;IF(OR($L126=TRUE,$A126=0,MOD($A126,ChapterTable!$R$20)&lt;&gt;0),"","보스")&amp;"인게임누적합배수",ChapterTable!$R:$S,2,0)*C126)
  )
  )
  )
)</f>
        <v>324</v>
      </c>
      <c r="F126" s="1">
        <f ca="1">IF(AND($A126=0,$B126=1),
    VLOOKUP(1,ChapterTable!$1:$1048576,MATCH("최종"&amp;SUBSTITUTE(SUBSTITUTE(F$1,"standard",""),"|Float",""),ChapterTable!$1:$1,0),0)*ChapterTable!$P$17,
  IF(AND($A126=0,$B126=0),
    F127,
  IF($B126=0,
    VLOOKUP($A126,ChapterTable!$1:$1048576,MATCH("최종"&amp;SUBSTITUTE(SUBSTITUTE(F$1,"standard",""),"|Float",""),ChapterTable!$1:$1,0),0),
  IF($B126=1,
    IF($L126=FALSE,
      VLOOKUP($A126,ChapterTable!$1:$1048576,MATCH("최종"&amp;SUBSTITUTE(SUBSTITUTE(F$1,"standard",""),"|Float",""),ChapterTable!$1:$1,0),0),
      VLOOKUP($A126-ChapterTable!$P$11,ChapterTable!$1:$1048576,MATCH("최종"&amp;SUBSTITUTE(SUBSTITUTE(F$1,"standard",""),"|Float",""),ChapterTable!$1:$1,0),0)*ChapterTable!$P$14
    ),
  OFFSET(F126,-$B126+IF($L126,1,0),0)*
    (VLOOKUP(SUBSTITUTE(SUBSTITUTE(F$1,"standard",""),"|Float","")&amp;IF(OR($L126=TRUE,$A126=0,MOD($A126,ChapterTable!$R$20)&lt;&gt;0),"","보스")&amp;"인게임누적곱배수",ChapterTable!$R:$S,2,0)^D126
    +VLOOKUP(SUBSTITUTE(SUBSTITUTE(F$1,"standard",""),"|Float","")&amp;IF(OR($L126=TRUE,$A126=0,MOD($A126,ChapterTable!$R$20)&lt;&gt;0),"","보스")&amp;"인게임누적합배수",ChapterTable!$R:$S,2,0)*D126)
  )
  )
  )
)</f>
        <v>97.5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8"/>
        <v>5</v>
      </c>
      <c r="Q126">
        <f t="shared" si="9"/>
        <v>5</v>
      </c>
      <c r="R126" t="b">
        <f t="shared" ca="1" si="10"/>
        <v>0</v>
      </c>
      <c r="T126" t="b">
        <f t="shared" ca="1" si="11"/>
        <v>0</v>
      </c>
      <c r="U126" t="s">
        <v>655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1002</v>
      </c>
      <c r="AC126" t="str">
        <f>IF(ISBLANK(AB126),"",IF(ISERROR(VLOOKUP(AB126,[3]DropTable!$A:$A,1,0)),"드랍없음",""))</f>
        <v/>
      </c>
      <c r="AE126" t="str">
        <f>IF(ISBLANK(AD126),"",IF(ISERROR(VLOOKUP(AD126,[3]DropTable!$A:$A,1,0)),"드랍없음",""))</f>
        <v/>
      </c>
      <c r="AH126">
        <v>1.5</v>
      </c>
      <c r="AI126">
        <f t="shared" si="14"/>
        <v>0.2</v>
      </c>
      <c r="AJ126">
        <f t="shared" si="12"/>
        <v>0.27466666000000001</v>
      </c>
      <c r="AK126">
        <f t="shared" si="13"/>
        <v>1</v>
      </c>
      <c r="AL126">
        <v>0</v>
      </c>
    </row>
    <row r="127" spans="1:38" x14ac:dyDescent="0.3">
      <c r="A127">
        <v>2</v>
      </c>
      <c r="B127">
        <v>43</v>
      </c>
      <c r="C127">
        <f>IF(OR($L127=TRUE,$A127=0,MOD($A127,ChapterTable!$R$20)&lt;&gt;0),
MAX(0,INT(($B127+ChapterTable!$P$26+VLOOKUP(SUBSTITUTE(C$1,"성장단계","")&amp;"단계오프셋",ChapterTable!$R:$S,2,0))/ChapterTable!$P$23)),
MAX(0,INT(($B127+ChapterTable!$R$26+VLOOKUP(SUBSTITUTE(C$1,"성장단계","")&amp;"보스단계오프셋",ChapterTable!$R:$S,2,0))/ChapterTable!$R$23)))</f>
        <v>4</v>
      </c>
      <c r="D127">
        <f>IF(OR($L127=TRUE,$A127=0,MOD($A127,ChapterTable!$R$20)&lt;&gt;0),
MAX(0,INT(($B127+ChapterTable!$P$26+VLOOKUP(SUBSTITUTE(D$1,"성장단계","")&amp;"단계오프셋",ChapterTable!$R:$S,2,0))/ChapterTable!$P$23)),
MAX(0,INT(($B127+ChapterTable!$R$26+VLOOKUP(SUBSTITUTE(D$1,"성장단계","")&amp;"보스단계오프셋",ChapterTable!$R:$S,2,0))/ChapterTable!$R$23)))</f>
        <v>4</v>
      </c>
      <c r="E127" s="1">
        <f ca="1">IF(AND($A127=0,$B127=1),
    VLOOKUP(1,ChapterTable!$1:$1048576,MATCH("최종"&amp;SUBSTITUTE(SUBSTITUTE(E$1,"standard",""),"|Float",""),ChapterTable!$1:$1,0),0)*ChapterTable!$P$17,
  IF(AND($A127=0,$B127=0),
    E128,
  IF($B127=0,
    VLOOKUP($A127,ChapterTable!$1:$1048576,MATCH("최종"&amp;SUBSTITUTE(SUBSTITUTE(E$1,"standard",""),"|Float",""),ChapterTable!$1:$1,0),0),
  IF($B127=1,
    IF($L127=FALSE,
      VLOOKUP($A127,ChapterTable!$1:$1048576,MATCH("최종"&amp;SUBSTITUTE(SUBSTITUTE(E$1,"standard",""),"|Float",""),ChapterTable!$1:$1,0),0),
      VLOOKUP($A127-ChapterTable!$P$11,ChapterTable!$1:$1048576,MATCH("최종"&amp;SUBSTITUTE(SUBSTITUTE(E$1,"standard",""),"|Float",""),ChapterTable!$1:$1,0),0)*ChapterTable!$P$14
    ),
  OFFSET(E127,-$B127+IF($L127,1,0),0)*IF($B127&gt;OFFSET($B127,1,0),ChapterTable!$R$17,1)*
    (VLOOKUP(SUBSTITUTE(SUBSTITUTE(E$1,"standard",""),"|Float","")&amp;IF(OR($L127=TRUE,$A127=0,MOD($A127,ChapterTable!$R$20)&lt;&gt;0),"","보스")&amp;"인게임누적곱배수",ChapterTable!$R:$S,2,0)^C127
    +VLOOKUP(SUBSTITUTE(SUBSTITUTE(E$1,"standard",""),"|Float","")&amp;IF(OR($L127=TRUE,$A127=0,MOD($A127,ChapterTable!$R$20)&lt;&gt;0),"","보스")&amp;"인게임누적합배수",ChapterTable!$R:$S,2,0)*C127)
  )
  )
  )
)</f>
        <v>324</v>
      </c>
      <c r="F127" s="1">
        <f ca="1">IF(AND($A127=0,$B127=1),
    VLOOKUP(1,ChapterTable!$1:$1048576,MATCH("최종"&amp;SUBSTITUTE(SUBSTITUTE(F$1,"standard",""),"|Float",""),ChapterTable!$1:$1,0),0)*ChapterTable!$P$17,
  IF(AND($A127=0,$B127=0),
    F128,
  IF($B127=0,
    VLOOKUP($A127,ChapterTable!$1:$1048576,MATCH("최종"&amp;SUBSTITUTE(SUBSTITUTE(F$1,"standard",""),"|Float",""),ChapterTable!$1:$1,0),0),
  IF($B127=1,
    IF($L127=FALSE,
      VLOOKUP($A127,ChapterTable!$1:$1048576,MATCH("최종"&amp;SUBSTITUTE(SUBSTITUTE(F$1,"standard",""),"|Float",""),ChapterTable!$1:$1,0),0),
      VLOOKUP($A127-ChapterTable!$P$11,ChapterTable!$1:$1048576,MATCH("최종"&amp;SUBSTITUTE(SUBSTITUTE(F$1,"standard",""),"|Float",""),ChapterTable!$1:$1,0),0)*ChapterTable!$P$14
    ),
  OFFSET(F127,-$B127+IF($L127,1,0),0)*
    (VLOOKUP(SUBSTITUTE(SUBSTITUTE(F$1,"standard",""),"|Float","")&amp;IF(OR($L127=TRUE,$A127=0,MOD($A127,ChapterTable!$R$20)&lt;&gt;0),"","보스")&amp;"인게임누적곱배수",ChapterTable!$R:$S,2,0)^D127
    +VLOOKUP(SUBSTITUTE(SUBSTITUTE(F$1,"standard",""),"|Float","")&amp;IF(OR($L127=TRUE,$A127=0,MOD($A127,ChapterTable!$R$20)&lt;&gt;0),"","보스")&amp;"인게임누적합배수",ChapterTable!$R:$S,2,0)*D127)
  )
  )
  )
)</f>
        <v>97.5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8"/>
        <v>5</v>
      </c>
      <c r="Q127">
        <f t="shared" si="9"/>
        <v>5</v>
      </c>
      <c r="R127" t="b">
        <f t="shared" ca="1" si="10"/>
        <v>0</v>
      </c>
      <c r="T127" t="b">
        <f t="shared" ca="1" si="11"/>
        <v>0</v>
      </c>
      <c r="U127" t="s">
        <v>656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1002</v>
      </c>
      <c r="AC127" t="str">
        <f>IF(ISBLANK(AB127),"",IF(ISERROR(VLOOKUP(AB127,[3]DropTable!$A:$A,1,0)),"드랍없음",""))</f>
        <v/>
      </c>
      <c r="AE127" t="str">
        <f>IF(ISBLANK(AD127),"",IF(ISERROR(VLOOKUP(AD127,[3]DropTable!$A:$A,1,0)),"드랍없음",""))</f>
        <v/>
      </c>
      <c r="AH127">
        <v>1.5</v>
      </c>
      <c r="AI127">
        <f t="shared" si="14"/>
        <v>0.2</v>
      </c>
      <c r="AJ127">
        <f t="shared" si="12"/>
        <v>0.27466666000000001</v>
      </c>
      <c r="AK127">
        <f t="shared" si="13"/>
        <v>1</v>
      </c>
      <c r="AL127">
        <v>0</v>
      </c>
    </row>
    <row r="128" spans="1:38" x14ac:dyDescent="0.3">
      <c r="A128">
        <v>2</v>
      </c>
      <c r="B128">
        <v>44</v>
      </c>
      <c r="C128">
        <f>IF(OR($L128=TRUE,$A128=0,MOD($A128,ChapterTable!$R$20)&lt;&gt;0),
MAX(0,INT(($B128+ChapterTable!$P$26+VLOOKUP(SUBSTITUTE(C$1,"성장단계","")&amp;"단계오프셋",ChapterTable!$R:$S,2,0))/ChapterTable!$P$23)),
MAX(0,INT(($B128+ChapterTable!$R$26+VLOOKUP(SUBSTITUTE(C$1,"성장단계","")&amp;"보스단계오프셋",ChapterTable!$R:$S,2,0))/ChapterTable!$R$23)))</f>
        <v>4</v>
      </c>
      <c r="D128">
        <f>IF(OR($L128=TRUE,$A128=0,MOD($A128,ChapterTable!$R$20)&lt;&gt;0),
MAX(0,INT(($B128+ChapterTable!$P$26+VLOOKUP(SUBSTITUTE(D$1,"성장단계","")&amp;"단계오프셋",ChapterTable!$R:$S,2,0))/ChapterTable!$P$23)),
MAX(0,INT(($B128+ChapterTable!$R$26+VLOOKUP(SUBSTITUTE(D$1,"성장단계","")&amp;"보스단계오프셋",ChapterTable!$R:$S,2,0))/ChapterTable!$R$23)))</f>
        <v>4</v>
      </c>
      <c r="E128" s="1">
        <f ca="1">IF(AND($A128=0,$B128=1),
    VLOOKUP(1,ChapterTable!$1:$1048576,MATCH("최종"&amp;SUBSTITUTE(SUBSTITUTE(E$1,"standard",""),"|Float",""),ChapterTable!$1:$1,0),0)*ChapterTable!$P$17,
  IF(AND($A128=0,$B128=0),
    E129,
  IF($B128=0,
    VLOOKUP($A128,ChapterTable!$1:$1048576,MATCH("최종"&amp;SUBSTITUTE(SUBSTITUTE(E$1,"standard",""),"|Float",""),ChapterTable!$1:$1,0),0),
  IF($B128=1,
    IF($L128=FALSE,
      VLOOKUP($A128,ChapterTable!$1:$1048576,MATCH("최종"&amp;SUBSTITUTE(SUBSTITUTE(E$1,"standard",""),"|Float",""),ChapterTable!$1:$1,0),0),
      VLOOKUP($A128-ChapterTable!$P$11,ChapterTable!$1:$1048576,MATCH("최종"&amp;SUBSTITUTE(SUBSTITUTE(E$1,"standard",""),"|Float",""),ChapterTable!$1:$1,0),0)*ChapterTable!$P$14
    ),
  OFFSET(E128,-$B128+IF($L128,1,0),0)*IF($B128&gt;OFFSET($B128,1,0),ChapterTable!$R$17,1)*
    (VLOOKUP(SUBSTITUTE(SUBSTITUTE(E$1,"standard",""),"|Float","")&amp;IF(OR($L128=TRUE,$A128=0,MOD($A128,ChapterTable!$R$20)&lt;&gt;0),"","보스")&amp;"인게임누적곱배수",ChapterTable!$R:$S,2,0)^C128
    +VLOOKUP(SUBSTITUTE(SUBSTITUTE(E$1,"standard",""),"|Float","")&amp;IF(OR($L128=TRUE,$A128=0,MOD($A128,ChapterTable!$R$20)&lt;&gt;0),"","보스")&amp;"인게임누적합배수",ChapterTable!$R:$S,2,0)*C128)
  )
  )
  )
)</f>
        <v>324</v>
      </c>
      <c r="F128" s="1">
        <f ca="1">IF(AND($A128=0,$B128=1),
    VLOOKUP(1,ChapterTable!$1:$1048576,MATCH("최종"&amp;SUBSTITUTE(SUBSTITUTE(F$1,"standard",""),"|Float",""),ChapterTable!$1:$1,0),0)*ChapterTable!$P$17,
  IF(AND($A128=0,$B128=0),
    F129,
  IF($B128=0,
    VLOOKUP($A128,ChapterTable!$1:$1048576,MATCH("최종"&amp;SUBSTITUTE(SUBSTITUTE(F$1,"standard",""),"|Float",""),ChapterTable!$1:$1,0),0),
  IF($B128=1,
    IF($L128=FALSE,
      VLOOKUP($A128,ChapterTable!$1:$1048576,MATCH("최종"&amp;SUBSTITUTE(SUBSTITUTE(F$1,"standard",""),"|Float",""),ChapterTable!$1:$1,0),0),
      VLOOKUP($A128-ChapterTable!$P$11,ChapterTable!$1:$1048576,MATCH("최종"&amp;SUBSTITUTE(SUBSTITUTE(F$1,"standard",""),"|Float",""),ChapterTable!$1:$1,0),0)*ChapterTable!$P$14
    ),
  OFFSET(F128,-$B128+IF($L128,1,0),0)*
    (VLOOKUP(SUBSTITUTE(SUBSTITUTE(F$1,"standard",""),"|Float","")&amp;IF(OR($L128=TRUE,$A128=0,MOD($A128,ChapterTable!$R$20)&lt;&gt;0),"","보스")&amp;"인게임누적곱배수",ChapterTable!$R:$S,2,0)^D128
    +VLOOKUP(SUBSTITUTE(SUBSTITUTE(F$1,"standard",""),"|Float","")&amp;IF(OR($L128=TRUE,$A128=0,MOD($A128,ChapterTable!$R$20)&lt;&gt;0),"","보스")&amp;"인게임누적합배수",ChapterTable!$R:$S,2,0)*D128)
  )
  )
  )
)</f>
        <v>97.5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8"/>
        <v>5</v>
      </c>
      <c r="Q128">
        <f t="shared" si="9"/>
        <v>5</v>
      </c>
      <c r="R128" t="b">
        <f t="shared" ca="1" si="10"/>
        <v>0</v>
      </c>
      <c r="T128" t="b">
        <f t="shared" ca="1" si="11"/>
        <v>0</v>
      </c>
      <c r="U128" t="s">
        <v>657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1002</v>
      </c>
      <c r="AC128" t="str">
        <f>IF(ISBLANK(AB128),"",IF(ISERROR(VLOOKUP(AB128,[3]DropTable!$A:$A,1,0)),"드랍없음",""))</f>
        <v/>
      </c>
      <c r="AE128" t="str">
        <f>IF(ISBLANK(AD128),"",IF(ISERROR(VLOOKUP(AD128,[3]DropTable!$A:$A,1,0)),"드랍없음",""))</f>
        <v/>
      </c>
      <c r="AH128">
        <v>1.5</v>
      </c>
      <c r="AI128">
        <f t="shared" si="14"/>
        <v>0.2</v>
      </c>
      <c r="AJ128">
        <f t="shared" si="12"/>
        <v>0.27466666000000001</v>
      </c>
      <c r="AK128">
        <f t="shared" si="13"/>
        <v>1</v>
      </c>
      <c r="AL128">
        <v>0</v>
      </c>
    </row>
    <row r="129" spans="1:38" x14ac:dyDescent="0.3">
      <c r="A129">
        <v>2</v>
      </c>
      <c r="B129">
        <v>45</v>
      </c>
      <c r="C129">
        <f>IF(OR($L129=TRUE,$A129=0,MOD($A129,ChapterTable!$R$20)&lt;&gt;0),
MAX(0,INT(($B129+ChapterTable!$P$26+VLOOKUP(SUBSTITUTE(C$1,"성장단계","")&amp;"단계오프셋",ChapterTable!$R:$S,2,0))/ChapterTable!$P$23)),
MAX(0,INT(($B129+ChapterTable!$R$26+VLOOKUP(SUBSTITUTE(C$1,"성장단계","")&amp;"보스단계오프셋",ChapterTable!$R:$S,2,0))/ChapterTable!$R$23)))</f>
        <v>4</v>
      </c>
      <c r="D129">
        <f>IF(OR($L129=TRUE,$A129=0,MOD($A129,ChapterTable!$R$20)&lt;&gt;0),
MAX(0,INT(($B129+ChapterTable!$P$26+VLOOKUP(SUBSTITUTE(D$1,"성장단계","")&amp;"단계오프셋",ChapterTable!$R:$S,2,0))/ChapterTable!$P$23)),
MAX(0,INT(($B129+ChapterTable!$R$26+VLOOKUP(SUBSTITUTE(D$1,"성장단계","")&amp;"보스단계오프셋",ChapterTable!$R:$S,2,0))/ChapterTable!$R$23)))</f>
        <v>4</v>
      </c>
      <c r="E129" s="1">
        <f ca="1">IF(AND($A129=0,$B129=1),
    VLOOKUP(1,ChapterTable!$1:$1048576,MATCH("최종"&amp;SUBSTITUTE(SUBSTITUTE(E$1,"standard",""),"|Float",""),ChapterTable!$1:$1,0),0)*ChapterTable!$P$17,
  IF(AND($A129=0,$B129=0),
    E130,
  IF($B129=0,
    VLOOKUP($A129,ChapterTable!$1:$1048576,MATCH("최종"&amp;SUBSTITUTE(SUBSTITUTE(E$1,"standard",""),"|Float",""),ChapterTable!$1:$1,0),0),
  IF($B129=1,
    IF($L129=FALSE,
      VLOOKUP($A129,ChapterTable!$1:$1048576,MATCH("최종"&amp;SUBSTITUTE(SUBSTITUTE(E$1,"standard",""),"|Float",""),ChapterTable!$1:$1,0),0),
      VLOOKUP($A129-ChapterTable!$P$11,ChapterTable!$1:$1048576,MATCH("최종"&amp;SUBSTITUTE(SUBSTITUTE(E$1,"standard",""),"|Float",""),ChapterTable!$1:$1,0),0)*ChapterTable!$P$14
    ),
  OFFSET(E129,-$B129+IF($L129,1,0),0)*IF($B129&gt;OFFSET($B129,1,0),ChapterTable!$R$17,1)*
    (VLOOKUP(SUBSTITUTE(SUBSTITUTE(E$1,"standard",""),"|Float","")&amp;IF(OR($L129=TRUE,$A129=0,MOD($A129,ChapterTable!$R$20)&lt;&gt;0),"","보스")&amp;"인게임누적곱배수",ChapterTable!$R:$S,2,0)^C129
    +VLOOKUP(SUBSTITUTE(SUBSTITUTE(E$1,"standard",""),"|Float","")&amp;IF(OR($L129=TRUE,$A129=0,MOD($A129,ChapterTable!$R$20)&lt;&gt;0),"","보스")&amp;"인게임누적합배수",ChapterTable!$R:$S,2,0)*C129)
  )
  )
  )
)</f>
        <v>324</v>
      </c>
      <c r="F129" s="1">
        <f ca="1">IF(AND($A129=0,$B129=1),
    VLOOKUP(1,ChapterTable!$1:$1048576,MATCH("최종"&amp;SUBSTITUTE(SUBSTITUTE(F$1,"standard",""),"|Float",""),ChapterTable!$1:$1,0),0)*ChapterTable!$P$17,
  IF(AND($A129=0,$B129=0),
    F130,
  IF($B129=0,
    VLOOKUP($A129,ChapterTable!$1:$1048576,MATCH("최종"&amp;SUBSTITUTE(SUBSTITUTE(F$1,"standard",""),"|Float",""),ChapterTable!$1:$1,0),0),
  IF($B129=1,
    IF($L129=FALSE,
      VLOOKUP($A129,ChapterTable!$1:$1048576,MATCH("최종"&amp;SUBSTITUTE(SUBSTITUTE(F$1,"standard",""),"|Float",""),ChapterTable!$1:$1,0),0),
      VLOOKUP($A129-ChapterTable!$P$11,ChapterTable!$1:$1048576,MATCH("최종"&amp;SUBSTITUTE(SUBSTITUTE(F$1,"standard",""),"|Float",""),ChapterTable!$1:$1,0),0)*ChapterTable!$P$14
    ),
  OFFSET(F129,-$B129+IF($L129,1,0),0)*
    (VLOOKUP(SUBSTITUTE(SUBSTITUTE(F$1,"standard",""),"|Float","")&amp;IF(OR($L129=TRUE,$A129=0,MOD($A129,ChapterTable!$R$20)&lt;&gt;0),"","보스")&amp;"인게임누적곱배수",ChapterTable!$R:$S,2,0)^D129
    +VLOOKUP(SUBSTITUTE(SUBSTITUTE(F$1,"standard",""),"|Float","")&amp;IF(OR($L129=TRUE,$A129=0,MOD($A129,ChapterTable!$R$20)&lt;&gt;0),"","보스")&amp;"인게임누적합배수",ChapterTable!$R:$S,2,0)*D129)
  )
  )
  )
)</f>
        <v>97.5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8"/>
        <v>11</v>
      </c>
      <c r="P129">
        <v>12</v>
      </c>
      <c r="Q129">
        <f t="shared" si="9"/>
        <v>12</v>
      </c>
      <c r="R129" t="b">
        <f t="shared" ca="1" si="10"/>
        <v>0</v>
      </c>
      <c r="T129" t="b">
        <f t="shared" ca="1" si="11"/>
        <v>0</v>
      </c>
      <c r="V129" t="str">
        <f>IF(ISBLANK(U129),"",IF(ISERROR(VLOOKUP(U129,MapTable!$A:$A,1,0)),"맵없음",""))</f>
        <v/>
      </c>
      <c r="W129" t="s">
        <v>581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1002</v>
      </c>
      <c r="AC129" t="str">
        <f>IF(ISBLANK(AB129),"",IF(ISERROR(VLOOKUP(AB129,[3]DropTable!$A:$A,1,0)),"드랍없음",""))</f>
        <v/>
      </c>
      <c r="AE129" t="str">
        <f>IF(ISBLANK(AD129),"",IF(ISERROR(VLOOKUP(AD129,[3]DropTable!$A:$A,1,0)),"드랍없음",""))</f>
        <v/>
      </c>
      <c r="AH129">
        <v>1.5</v>
      </c>
      <c r="AI129">
        <f t="shared" si="14"/>
        <v>0.2</v>
      </c>
      <c r="AJ129">
        <f t="shared" si="12"/>
        <v>0.27466666000000001</v>
      </c>
      <c r="AK129">
        <f t="shared" si="13"/>
        <v>1</v>
      </c>
      <c r="AL129">
        <v>0</v>
      </c>
    </row>
    <row r="130" spans="1:38" x14ac:dyDescent="0.3">
      <c r="A130">
        <v>2</v>
      </c>
      <c r="B130">
        <v>46</v>
      </c>
      <c r="C130">
        <f>IF(OR($L130=TRUE,$A130=0,MOD($A130,ChapterTable!$R$20)&lt;&gt;0),
MAX(0,INT(($B130+ChapterTable!$P$26+VLOOKUP(SUBSTITUTE(C$1,"성장단계","")&amp;"단계오프셋",ChapterTable!$R:$S,2,0))/ChapterTable!$P$23)),
MAX(0,INT(($B130+ChapterTable!$R$26+VLOOKUP(SUBSTITUTE(C$1,"성장단계","")&amp;"보스단계오프셋",ChapterTable!$R:$S,2,0))/ChapterTable!$R$23)))</f>
        <v>5</v>
      </c>
      <c r="D130">
        <f>IF(OR($L130=TRUE,$A130=0,MOD($A130,ChapterTable!$R$20)&lt;&gt;0),
MAX(0,INT(($B130+ChapterTable!$P$26+VLOOKUP(SUBSTITUTE(D$1,"성장단계","")&amp;"단계오프셋",ChapterTable!$R:$S,2,0))/ChapterTable!$P$23)),
MAX(0,INT(($B130+ChapterTable!$R$26+VLOOKUP(SUBSTITUTE(D$1,"성장단계","")&amp;"보스단계오프셋",ChapterTable!$R:$S,2,0))/ChapterTable!$R$23)))</f>
        <v>4</v>
      </c>
      <c r="E130" s="1">
        <f ca="1">IF(AND($A130=0,$B130=1),
    VLOOKUP(1,ChapterTable!$1:$1048576,MATCH("최종"&amp;SUBSTITUTE(SUBSTITUTE(E$1,"standard",""),"|Float",""),ChapterTable!$1:$1,0),0)*ChapterTable!$P$17,
  IF(AND($A130=0,$B130=0),
    E131,
  IF($B130=0,
    VLOOKUP($A130,ChapterTable!$1:$1048576,MATCH("최종"&amp;SUBSTITUTE(SUBSTITUTE(E$1,"standard",""),"|Float",""),ChapterTable!$1:$1,0),0),
  IF($B130=1,
    IF($L130=FALSE,
      VLOOKUP($A130,ChapterTable!$1:$1048576,MATCH("최종"&amp;SUBSTITUTE(SUBSTITUTE(E$1,"standard",""),"|Float",""),ChapterTable!$1:$1,0),0),
      VLOOKUP($A130-ChapterTable!$P$11,ChapterTable!$1:$1048576,MATCH("최종"&amp;SUBSTITUTE(SUBSTITUTE(E$1,"standard",""),"|Float",""),ChapterTable!$1:$1,0),0)*ChapterTable!$P$14
    ),
  OFFSET(E130,-$B130+IF($L130,1,0),0)*IF($B130&gt;OFFSET($B130,1,0),ChapterTable!$R$17,1)*
    (VLOOKUP(SUBSTITUTE(SUBSTITUTE(E$1,"standard",""),"|Float","")&amp;IF(OR($L130=TRUE,$A130=0,MOD($A130,ChapterTable!$R$20)&lt;&gt;0),"","보스")&amp;"인게임누적곱배수",ChapterTable!$R:$S,2,0)^C130
    +VLOOKUP(SUBSTITUTE(SUBSTITUTE(E$1,"standard",""),"|Float","")&amp;IF(OR($L130=TRUE,$A130=0,MOD($A130,ChapterTable!$R$20)&lt;&gt;0),"","보스")&amp;"인게임누적합배수",ChapterTable!$R:$S,2,0)*C130)
  )
  )
  )
)</f>
        <v>360</v>
      </c>
      <c r="F130" s="1">
        <f ca="1">IF(AND($A130=0,$B130=1),
    VLOOKUP(1,ChapterTable!$1:$1048576,MATCH("최종"&amp;SUBSTITUTE(SUBSTITUTE(F$1,"standard",""),"|Float",""),ChapterTable!$1:$1,0),0)*ChapterTable!$P$17,
  IF(AND($A130=0,$B130=0),
    F131,
  IF($B130=0,
    VLOOKUP($A130,ChapterTable!$1:$1048576,MATCH("최종"&amp;SUBSTITUTE(SUBSTITUTE(F$1,"standard",""),"|Float",""),ChapterTable!$1:$1,0),0),
  IF($B130=1,
    IF($L130=FALSE,
      VLOOKUP($A130,ChapterTable!$1:$1048576,MATCH("최종"&amp;SUBSTITUTE(SUBSTITUTE(F$1,"standard",""),"|Float",""),ChapterTable!$1:$1,0),0),
      VLOOKUP($A130-ChapterTable!$P$11,ChapterTable!$1:$1048576,MATCH("최종"&amp;SUBSTITUTE(SUBSTITUTE(F$1,"standard",""),"|Float",""),ChapterTable!$1:$1,0),0)*ChapterTable!$P$14
    ),
  OFFSET(F130,-$B130+IF($L130,1,0),0)*
    (VLOOKUP(SUBSTITUTE(SUBSTITUTE(F$1,"standard",""),"|Float","")&amp;IF(OR($L130=TRUE,$A130=0,MOD($A130,ChapterTable!$R$20)&lt;&gt;0),"","보스")&amp;"인게임누적곱배수",ChapterTable!$R:$S,2,0)^D130
    +VLOOKUP(SUBSTITUTE(SUBSTITUTE(F$1,"standard",""),"|Float","")&amp;IF(OR($L130=TRUE,$A130=0,MOD($A130,ChapterTable!$R$20)&lt;&gt;0),"","보스")&amp;"인게임누적합배수",ChapterTable!$R:$S,2,0)*D130)
  )
  )
  )
)</f>
        <v>97.5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8"/>
        <v>5</v>
      </c>
      <c r="Q130">
        <f t="shared" si="9"/>
        <v>5</v>
      </c>
      <c r="R130" t="b">
        <f t="shared" ca="1" si="10"/>
        <v>0</v>
      </c>
      <c r="T130" t="b">
        <f t="shared" ca="1" si="11"/>
        <v>0</v>
      </c>
      <c r="U130" t="s">
        <v>658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1002</v>
      </c>
      <c r="AC130" t="str">
        <f>IF(ISBLANK(AB130),"",IF(ISERROR(VLOOKUP(AB130,[3]DropTable!$A:$A,1,0)),"드랍없음",""))</f>
        <v/>
      </c>
      <c r="AE130" t="str">
        <f>IF(ISBLANK(AD130),"",IF(ISERROR(VLOOKUP(AD130,[3]DropTable!$A:$A,1,0)),"드랍없음",""))</f>
        <v/>
      </c>
      <c r="AH130">
        <v>1.5</v>
      </c>
      <c r="AI130">
        <f t="shared" si="14"/>
        <v>0.2</v>
      </c>
      <c r="AJ130">
        <f t="shared" si="12"/>
        <v>0.27466666000000001</v>
      </c>
      <c r="AK130">
        <f t="shared" si="13"/>
        <v>1</v>
      </c>
      <c r="AL130">
        <v>0</v>
      </c>
    </row>
    <row r="131" spans="1:38" x14ac:dyDescent="0.3">
      <c r="A131">
        <v>2</v>
      </c>
      <c r="B131">
        <v>47</v>
      </c>
      <c r="C131">
        <f>IF(OR($L131=TRUE,$A131=0,MOD($A131,ChapterTable!$R$20)&lt;&gt;0),
MAX(0,INT(($B131+ChapterTable!$P$26+VLOOKUP(SUBSTITUTE(C$1,"성장단계","")&amp;"단계오프셋",ChapterTable!$R:$S,2,0))/ChapterTable!$P$23)),
MAX(0,INT(($B131+ChapterTable!$R$26+VLOOKUP(SUBSTITUTE(C$1,"성장단계","")&amp;"보스단계오프셋",ChapterTable!$R:$S,2,0))/ChapterTable!$R$23)))</f>
        <v>5</v>
      </c>
      <c r="D131">
        <f>IF(OR($L131=TRUE,$A131=0,MOD($A131,ChapterTable!$R$20)&lt;&gt;0),
MAX(0,INT(($B131+ChapterTable!$P$26+VLOOKUP(SUBSTITUTE(D$1,"성장단계","")&amp;"단계오프셋",ChapterTable!$R:$S,2,0))/ChapterTable!$P$23)),
MAX(0,INT(($B131+ChapterTable!$R$26+VLOOKUP(SUBSTITUTE(D$1,"성장단계","")&amp;"보스단계오프셋",ChapterTable!$R:$S,2,0))/ChapterTable!$R$23)))</f>
        <v>4</v>
      </c>
      <c r="E131" s="1">
        <f ca="1">IF(AND($A131=0,$B131=1),
    VLOOKUP(1,ChapterTable!$1:$1048576,MATCH("최종"&amp;SUBSTITUTE(SUBSTITUTE(E$1,"standard",""),"|Float",""),ChapterTable!$1:$1,0),0)*ChapterTable!$P$17,
  IF(AND($A131=0,$B131=0),
    E132,
  IF($B131=0,
    VLOOKUP($A131,ChapterTable!$1:$1048576,MATCH("최종"&amp;SUBSTITUTE(SUBSTITUTE(E$1,"standard",""),"|Float",""),ChapterTable!$1:$1,0),0),
  IF($B131=1,
    IF($L131=FALSE,
      VLOOKUP($A131,ChapterTable!$1:$1048576,MATCH("최종"&amp;SUBSTITUTE(SUBSTITUTE(E$1,"standard",""),"|Float",""),ChapterTable!$1:$1,0),0),
      VLOOKUP($A131-ChapterTable!$P$11,ChapterTable!$1:$1048576,MATCH("최종"&amp;SUBSTITUTE(SUBSTITUTE(E$1,"standard",""),"|Float",""),ChapterTable!$1:$1,0),0)*ChapterTable!$P$14
    ),
  OFFSET(E131,-$B131+IF($L131,1,0),0)*IF($B131&gt;OFFSET($B131,1,0),ChapterTable!$R$17,1)*
    (VLOOKUP(SUBSTITUTE(SUBSTITUTE(E$1,"standard",""),"|Float","")&amp;IF(OR($L131=TRUE,$A131=0,MOD($A131,ChapterTable!$R$20)&lt;&gt;0),"","보스")&amp;"인게임누적곱배수",ChapterTable!$R:$S,2,0)^C131
    +VLOOKUP(SUBSTITUTE(SUBSTITUTE(E$1,"standard",""),"|Float","")&amp;IF(OR($L131=TRUE,$A131=0,MOD($A131,ChapterTable!$R$20)&lt;&gt;0),"","보스")&amp;"인게임누적합배수",ChapterTable!$R:$S,2,0)*C131)
  )
  )
  )
)</f>
        <v>360</v>
      </c>
      <c r="F131" s="1">
        <f ca="1">IF(AND($A131=0,$B131=1),
    VLOOKUP(1,ChapterTable!$1:$1048576,MATCH("최종"&amp;SUBSTITUTE(SUBSTITUTE(F$1,"standard",""),"|Float",""),ChapterTable!$1:$1,0),0)*ChapterTable!$P$17,
  IF(AND($A131=0,$B131=0),
    F132,
  IF($B131=0,
    VLOOKUP($A131,ChapterTable!$1:$1048576,MATCH("최종"&amp;SUBSTITUTE(SUBSTITUTE(F$1,"standard",""),"|Float",""),ChapterTable!$1:$1,0),0),
  IF($B131=1,
    IF($L131=FALSE,
      VLOOKUP($A131,ChapterTable!$1:$1048576,MATCH("최종"&amp;SUBSTITUTE(SUBSTITUTE(F$1,"standard",""),"|Float",""),ChapterTable!$1:$1,0),0),
      VLOOKUP($A131-ChapterTable!$P$11,ChapterTable!$1:$1048576,MATCH("최종"&amp;SUBSTITUTE(SUBSTITUTE(F$1,"standard",""),"|Float",""),ChapterTable!$1:$1,0),0)*ChapterTable!$P$14
    ),
  OFFSET(F131,-$B131+IF($L131,1,0),0)*
    (VLOOKUP(SUBSTITUTE(SUBSTITUTE(F$1,"standard",""),"|Float","")&amp;IF(OR($L131=TRUE,$A131=0,MOD($A131,ChapterTable!$R$20)&lt;&gt;0),"","보스")&amp;"인게임누적곱배수",ChapterTable!$R:$S,2,0)^D131
    +VLOOKUP(SUBSTITUTE(SUBSTITUTE(F$1,"standard",""),"|Float","")&amp;IF(OR($L131=TRUE,$A131=0,MOD($A131,ChapterTable!$R$20)&lt;&gt;0),"","보스")&amp;"인게임누적합배수",ChapterTable!$R:$S,2,0)*D131)
  )
  )
  )
)</f>
        <v>97.5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6">IF(B131=0,0,
  IF(AND(L131=FALSE,A131&lt;&gt;0,MOD(A131,7)=0),21,
  IF(MOD(B131,10)=0,INT(B131/10)-1+21,
  IF(MOD(B131,10)=5,11,
  IF(MOD(B131,10)=9,INT(B131/10)+91,
  INT(B131/10+1))))))</f>
        <v>5</v>
      </c>
      <c r="Q131">
        <f t="shared" ref="Q131:Q194" si="17">IF(ISBLANK(P131),O131,P131)</f>
        <v>5</v>
      </c>
      <c r="R131" t="b">
        <f t="shared" ref="R131:R194" ca="1" si="18">IF(OR(B131=0,OFFSET(B131,1,0)=0),FALSE,
IF(AND(L131,B131&lt;OFFSET(B131,1,0)),TRUE,
IF(AND(OFFSET(O131,1,0)&gt;=21,OFFSET(O131,1,0)&lt;=25),TRUE,FALSE)))</f>
        <v>0</v>
      </c>
      <c r="T131" t="b">
        <f t="shared" ref="T131:T194" ca="1" si="19">IF(ISBLANK(S131),R131,S131)</f>
        <v>0</v>
      </c>
      <c r="U131" t="s">
        <v>659</v>
      </c>
      <c r="V131" t="str">
        <f>IF(ISBLANK(U131),"",IF(ISERROR(VLOOKUP(U131,MapTable!$A:$A,1,0)),"맵없음",""))</f>
        <v/>
      </c>
      <c r="W131" t="s">
        <v>692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1002</v>
      </c>
      <c r="AC131" t="str">
        <f>IF(ISBLANK(AB131),"",IF(ISERROR(VLOOKUP(AB131,[3]DropTable!$A:$A,1,0)),"드랍없음",""))</f>
        <v/>
      </c>
      <c r="AE131" t="str">
        <f>IF(ISBLANK(AD131),"",IF(ISERROR(VLOOKUP(AD131,[3]DropTable!$A:$A,1,0)),"드랍없음",""))</f>
        <v/>
      </c>
      <c r="AH131">
        <v>1.5</v>
      </c>
      <c r="AI131">
        <f t="shared" si="14"/>
        <v>0.2</v>
      </c>
      <c r="AJ131">
        <f t="shared" ref="AJ131:AJ194" si="20">IF(B131=0,0,
IF(MOD(B131,10)=0,1,
IF(INT((B131-1)/10)+1=1,1,
IF(INT((B131-1)/10)+1=2,0.546666666,
IF(INT((B131-1)/10)+1=3,0.395555555,
IF(INT((B131-1)/10)+1=4,0.32,
IF(INT((B131-1)/10)+1=5,0.27466666,
"이상")))))))</f>
        <v>0.27466666000000001</v>
      </c>
      <c r="AK131">
        <f t="shared" ref="AK131:AK194" si="21">IF(B131=0,0,
IF(B131=20,2,
IF(B131=30,3,
IF(B131=40,4,
1))))</f>
        <v>1</v>
      </c>
      <c r="AL131">
        <v>0</v>
      </c>
    </row>
    <row r="132" spans="1:38" x14ac:dyDescent="0.3">
      <c r="A132">
        <v>2</v>
      </c>
      <c r="B132">
        <v>48</v>
      </c>
      <c r="C132">
        <f>IF(OR($L132=TRUE,$A132=0,MOD($A132,ChapterTable!$R$20)&lt;&gt;0),
MAX(0,INT(($B132+ChapterTable!$P$26+VLOOKUP(SUBSTITUTE(C$1,"성장단계","")&amp;"단계오프셋",ChapterTable!$R:$S,2,0))/ChapterTable!$P$23)),
MAX(0,INT(($B132+ChapterTable!$R$26+VLOOKUP(SUBSTITUTE(C$1,"성장단계","")&amp;"보스단계오프셋",ChapterTable!$R:$S,2,0))/ChapterTable!$R$23)))</f>
        <v>5</v>
      </c>
      <c r="D132">
        <f>IF(OR($L132=TRUE,$A132=0,MOD($A132,ChapterTable!$R$20)&lt;&gt;0),
MAX(0,INT(($B132+ChapterTable!$P$26+VLOOKUP(SUBSTITUTE(D$1,"성장단계","")&amp;"단계오프셋",ChapterTable!$R:$S,2,0))/ChapterTable!$P$23)),
MAX(0,INT(($B132+ChapterTable!$R$26+VLOOKUP(SUBSTITUTE(D$1,"성장단계","")&amp;"보스단계오프셋",ChapterTable!$R:$S,2,0))/ChapterTable!$R$23)))</f>
        <v>4</v>
      </c>
      <c r="E132" s="1">
        <f ca="1">IF(AND($A132=0,$B132=1),
    VLOOKUP(1,ChapterTable!$1:$1048576,MATCH("최종"&amp;SUBSTITUTE(SUBSTITUTE(E$1,"standard",""),"|Float",""),ChapterTable!$1:$1,0),0)*ChapterTable!$P$17,
  IF(AND($A132=0,$B132=0),
    E133,
  IF($B132=0,
    VLOOKUP($A132,ChapterTable!$1:$1048576,MATCH("최종"&amp;SUBSTITUTE(SUBSTITUTE(E$1,"standard",""),"|Float",""),ChapterTable!$1:$1,0),0),
  IF($B132=1,
    IF($L132=FALSE,
      VLOOKUP($A132,ChapterTable!$1:$1048576,MATCH("최종"&amp;SUBSTITUTE(SUBSTITUTE(E$1,"standard",""),"|Float",""),ChapterTable!$1:$1,0),0),
      VLOOKUP($A132-ChapterTable!$P$11,ChapterTable!$1:$1048576,MATCH("최종"&amp;SUBSTITUTE(SUBSTITUTE(E$1,"standard",""),"|Float",""),ChapterTable!$1:$1,0),0)*ChapterTable!$P$14
    ),
  OFFSET(E132,-$B132+IF($L132,1,0),0)*IF($B132&gt;OFFSET($B132,1,0),ChapterTable!$R$17,1)*
    (VLOOKUP(SUBSTITUTE(SUBSTITUTE(E$1,"standard",""),"|Float","")&amp;IF(OR($L132=TRUE,$A132=0,MOD($A132,ChapterTable!$R$20)&lt;&gt;0),"","보스")&amp;"인게임누적곱배수",ChapterTable!$R:$S,2,0)^C132
    +VLOOKUP(SUBSTITUTE(SUBSTITUTE(E$1,"standard",""),"|Float","")&amp;IF(OR($L132=TRUE,$A132=0,MOD($A132,ChapterTable!$R$20)&lt;&gt;0),"","보스")&amp;"인게임누적합배수",ChapterTable!$R:$S,2,0)*C132)
  )
  )
  )
)</f>
        <v>360</v>
      </c>
      <c r="F132" s="1">
        <f ca="1">IF(AND($A132=0,$B132=1),
    VLOOKUP(1,ChapterTable!$1:$1048576,MATCH("최종"&amp;SUBSTITUTE(SUBSTITUTE(F$1,"standard",""),"|Float",""),ChapterTable!$1:$1,0),0)*ChapterTable!$P$17,
  IF(AND($A132=0,$B132=0),
    F133,
  IF($B132=0,
    VLOOKUP($A132,ChapterTable!$1:$1048576,MATCH("최종"&amp;SUBSTITUTE(SUBSTITUTE(F$1,"standard",""),"|Float",""),ChapterTable!$1:$1,0),0),
  IF($B132=1,
    IF($L132=FALSE,
      VLOOKUP($A132,ChapterTable!$1:$1048576,MATCH("최종"&amp;SUBSTITUTE(SUBSTITUTE(F$1,"standard",""),"|Float",""),ChapterTable!$1:$1,0),0),
      VLOOKUP($A132-ChapterTable!$P$11,ChapterTable!$1:$1048576,MATCH("최종"&amp;SUBSTITUTE(SUBSTITUTE(F$1,"standard",""),"|Float",""),ChapterTable!$1:$1,0),0)*ChapterTable!$P$14
    ),
  OFFSET(F132,-$B132+IF($L132,1,0),0)*
    (VLOOKUP(SUBSTITUTE(SUBSTITUTE(F$1,"standard",""),"|Float","")&amp;IF(OR($L132=TRUE,$A132=0,MOD($A132,ChapterTable!$R$20)&lt;&gt;0),"","보스")&amp;"인게임누적곱배수",ChapterTable!$R:$S,2,0)^D132
    +VLOOKUP(SUBSTITUTE(SUBSTITUTE(F$1,"standard",""),"|Float","")&amp;IF(OR($L132=TRUE,$A132=0,MOD($A132,ChapterTable!$R$20)&lt;&gt;0),"","보스")&amp;"인게임누적합배수",ChapterTable!$R:$S,2,0)*D132)
  )
  )
  )
)</f>
        <v>97.5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6"/>
        <v>5</v>
      </c>
      <c r="Q132">
        <f t="shared" si="17"/>
        <v>5</v>
      </c>
      <c r="R132" t="b">
        <f t="shared" ca="1" si="18"/>
        <v>0</v>
      </c>
      <c r="T132" t="b">
        <f t="shared" ca="1" si="19"/>
        <v>0</v>
      </c>
      <c r="U132" t="s">
        <v>660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1002</v>
      </c>
      <c r="AC132" t="str">
        <f>IF(ISBLANK(AB132),"",IF(ISERROR(VLOOKUP(AB132,[3]DropTable!$A:$A,1,0)),"드랍없음",""))</f>
        <v/>
      </c>
      <c r="AE132" t="str">
        <f>IF(ISBLANK(AD132),"",IF(ISERROR(VLOOKUP(AD132,[3]DropTable!$A:$A,1,0)),"드랍없음",""))</f>
        <v/>
      </c>
      <c r="AH132">
        <v>1.5</v>
      </c>
      <c r="AI132">
        <f t="shared" ref="AI132:AI195" si="22">IF(B132=0,0,1/(INT((B132-1)/10)+1))</f>
        <v>0.2</v>
      </c>
      <c r="AJ132">
        <f t="shared" si="20"/>
        <v>0.27466666000000001</v>
      </c>
      <c r="AK132">
        <f t="shared" si="21"/>
        <v>1</v>
      </c>
      <c r="AL132">
        <v>0</v>
      </c>
    </row>
    <row r="133" spans="1:38" x14ac:dyDescent="0.3">
      <c r="A133">
        <v>2</v>
      </c>
      <c r="B133">
        <v>49</v>
      </c>
      <c r="C133">
        <f>IF(OR($L133=TRUE,$A133=0,MOD($A133,ChapterTable!$R$20)&lt;&gt;0),
MAX(0,INT(($B133+ChapterTable!$P$26+VLOOKUP(SUBSTITUTE(C$1,"성장단계","")&amp;"단계오프셋",ChapterTable!$R:$S,2,0))/ChapterTable!$P$23)),
MAX(0,INT(($B133+ChapterTable!$R$26+VLOOKUP(SUBSTITUTE(C$1,"성장단계","")&amp;"보스단계오프셋",ChapterTable!$R:$S,2,0))/ChapterTable!$R$23)))</f>
        <v>5</v>
      </c>
      <c r="D133">
        <f>IF(OR($L133=TRUE,$A133=0,MOD($A133,ChapterTable!$R$20)&lt;&gt;0),
MAX(0,INT(($B133+ChapterTable!$P$26+VLOOKUP(SUBSTITUTE(D$1,"성장단계","")&amp;"단계오프셋",ChapterTable!$R:$S,2,0))/ChapterTable!$P$23)),
MAX(0,INT(($B133+ChapterTable!$R$26+VLOOKUP(SUBSTITUTE(D$1,"성장단계","")&amp;"보스단계오프셋",ChapterTable!$R:$S,2,0))/ChapterTable!$R$23)))</f>
        <v>4</v>
      </c>
      <c r="E133" s="1">
        <f ca="1">IF(AND($A133=0,$B133=1),
    VLOOKUP(1,ChapterTable!$1:$1048576,MATCH("최종"&amp;SUBSTITUTE(SUBSTITUTE(E$1,"standard",""),"|Float",""),ChapterTable!$1:$1,0),0)*ChapterTable!$P$17,
  IF(AND($A133=0,$B133=0),
    E134,
  IF($B133=0,
    VLOOKUP($A133,ChapterTable!$1:$1048576,MATCH("최종"&amp;SUBSTITUTE(SUBSTITUTE(E$1,"standard",""),"|Float",""),ChapterTable!$1:$1,0),0),
  IF($B133=1,
    IF($L133=FALSE,
      VLOOKUP($A133,ChapterTable!$1:$1048576,MATCH("최종"&amp;SUBSTITUTE(SUBSTITUTE(E$1,"standard",""),"|Float",""),ChapterTable!$1:$1,0),0),
      VLOOKUP($A133-ChapterTable!$P$11,ChapterTable!$1:$1048576,MATCH("최종"&amp;SUBSTITUTE(SUBSTITUTE(E$1,"standard",""),"|Float",""),ChapterTable!$1:$1,0),0)*ChapterTable!$P$14
    ),
  OFFSET(E133,-$B133+IF($L133,1,0),0)*IF($B133&gt;OFFSET($B133,1,0),ChapterTable!$R$17,1)*
    (VLOOKUP(SUBSTITUTE(SUBSTITUTE(E$1,"standard",""),"|Float","")&amp;IF(OR($L133=TRUE,$A133=0,MOD($A133,ChapterTable!$R$20)&lt;&gt;0),"","보스")&amp;"인게임누적곱배수",ChapterTable!$R:$S,2,0)^C133
    +VLOOKUP(SUBSTITUTE(SUBSTITUTE(E$1,"standard",""),"|Float","")&amp;IF(OR($L133=TRUE,$A133=0,MOD($A133,ChapterTable!$R$20)&lt;&gt;0),"","보스")&amp;"인게임누적합배수",ChapterTable!$R:$S,2,0)*C133)
  )
  )
  )
)</f>
        <v>360</v>
      </c>
      <c r="F133" s="1">
        <f ca="1">IF(AND($A133=0,$B133=1),
    VLOOKUP(1,ChapterTable!$1:$1048576,MATCH("최종"&amp;SUBSTITUTE(SUBSTITUTE(F$1,"standard",""),"|Float",""),ChapterTable!$1:$1,0),0)*ChapterTable!$P$17,
  IF(AND($A133=0,$B133=0),
    F134,
  IF($B133=0,
    VLOOKUP($A133,ChapterTable!$1:$1048576,MATCH("최종"&amp;SUBSTITUTE(SUBSTITUTE(F$1,"standard",""),"|Float",""),ChapterTable!$1:$1,0),0),
  IF($B133=1,
    IF($L133=FALSE,
      VLOOKUP($A133,ChapterTable!$1:$1048576,MATCH("최종"&amp;SUBSTITUTE(SUBSTITUTE(F$1,"standard",""),"|Float",""),ChapterTable!$1:$1,0),0),
      VLOOKUP($A133-ChapterTable!$P$11,ChapterTable!$1:$1048576,MATCH("최종"&amp;SUBSTITUTE(SUBSTITUTE(F$1,"standard",""),"|Float",""),ChapterTable!$1:$1,0),0)*ChapterTable!$P$14
    ),
  OFFSET(F133,-$B133+IF($L133,1,0),0)*
    (VLOOKUP(SUBSTITUTE(SUBSTITUTE(F$1,"standard",""),"|Float","")&amp;IF(OR($L133=TRUE,$A133=0,MOD($A133,ChapterTable!$R$20)&lt;&gt;0),"","보스")&amp;"인게임누적곱배수",ChapterTable!$R:$S,2,0)^D133
    +VLOOKUP(SUBSTITUTE(SUBSTITUTE(F$1,"standard",""),"|Float","")&amp;IF(OR($L133=TRUE,$A133=0,MOD($A133,ChapterTable!$R$20)&lt;&gt;0),"","보스")&amp;"인게임누적합배수",ChapterTable!$R:$S,2,0)*D133)
  )
  )
  )
)</f>
        <v>97.5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6"/>
        <v>95</v>
      </c>
      <c r="Q133">
        <f t="shared" si="17"/>
        <v>95</v>
      </c>
      <c r="R133" t="b">
        <f t="shared" ca="1" si="18"/>
        <v>1</v>
      </c>
      <c r="S133" t="b">
        <v>0</v>
      </c>
      <c r="T133" t="b">
        <f t="shared" si="19"/>
        <v>0</v>
      </c>
      <c r="U133" t="s">
        <v>661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1002</v>
      </c>
      <c r="AC133" t="str">
        <f>IF(ISBLANK(AB133),"",IF(ISERROR(VLOOKUP(AB133,[3]DropTable!$A:$A,1,0)),"드랍없음",""))</f>
        <v/>
      </c>
      <c r="AE133" t="str">
        <f>IF(ISBLANK(AD133),"",IF(ISERROR(VLOOKUP(AD133,[3]DropTable!$A:$A,1,0)),"드랍없음",""))</f>
        <v/>
      </c>
      <c r="AH133">
        <v>1.5</v>
      </c>
      <c r="AI133">
        <f t="shared" si="22"/>
        <v>0.2</v>
      </c>
      <c r="AJ133">
        <f t="shared" si="20"/>
        <v>0.27466666000000001</v>
      </c>
      <c r="AK133">
        <f t="shared" si="21"/>
        <v>1</v>
      </c>
      <c r="AL133">
        <v>0</v>
      </c>
    </row>
    <row r="134" spans="1:38" x14ac:dyDescent="0.3">
      <c r="A134">
        <v>2</v>
      </c>
      <c r="B134">
        <v>50</v>
      </c>
      <c r="C134">
        <f>IF(OR($L134=TRUE,$A134=0,MOD($A134,ChapterTable!$R$20)&lt;&gt;0),
MAX(0,INT(($B134+ChapterTable!$P$26+VLOOKUP(SUBSTITUTE(C$1,"성장단계","")&amp;"단계오프셋",ChapterTable!$R:$S,2,0))/ChapterTable!$P$23)),
MAX(0,INT(($B134+ChapterTable!$R$26+VLOOKUP(SUBSTITUTE(C$1,"성장단계","")&amp;"보스단계오프셋",ChapterTable!$R:$S,2,0))/ChapterTable!$R$23)))</f>
        <v>5</v>
      </c>
      <c r="D134">
        <f>IF(OR($L134=TRUE,$A134=0,MOD($A134,ChapterTable!$R$20)&lt;&gt;0),
MAX(0,INT(($B134+ChapterTable!$P$26+VLOOKUP(SUBSTITUTE(D$1,"성장단계","")&amp;"단계오프셋",ChapterTable!$R:$S,2,0))/ChapterTable!$P$23)),
MAX(0,INT(($B134+ChapterTable!$R$26+VLOOKUP(SUBSTITUTE(D$1,"성장단계","")&amp;"보스단계오프셋",ChapterTable!$R:$S,2,0))/ChapterTable!$R$23)))</f>
        <v>4</v>
      </c>
      <c r="E134" s="1">
        <f ca="1">IF(AND($A134=0,$B134=1),
    VLOOKUP(1,ChapterTable!$1:$1048576,MATCH("최종"&amp;SUBSTITUTE(SUBSTITUTE(E$1,"standard",""),"|Float",""),ChapterTable!$1:$1,0),0)*ChapterTable!$P$17,
  IF(AND($A134=0,$B134=0),
    E135,
  IF($B134=0,
    VLOOKUP($A134,ChapterTable!$1:$1048576,MATCH("최종"&amp;SUBSTITUTE(SUBSTITUTE(E$1,"standard",""),"|Float",""),ChapterTable!$1:$1,0),0),
  IF($B134=1,
    IF($L134=FALSE,
      VLOOKUP($A134,ChapterTable!$1:$1048576,MATCH("최종"&amp;SUBSTITUTE(SUBSTITUTE(E$1,"standard",""),"|Float",""),ChapterTable!$1:$1,0),0),
      VLOOKUP($A134-ChapterTable!$P$11,ChapterTable!$1:$1048576,MATCH("최종"&amp;SUBSTITUTE(SUBSTITUTE(E$1,"standard",""),"|Float",""),ChapterTable!$1:$1,0),0)*ChapterTable!$P$14
    ),
  OFFSET(E134,-$B134+IF($L134,1,0),0)*IF($B134&gt;OFFSET($B134,1,0),ChapterTable!$R$17,1)*
    (VLOOKUP(SUBSTITUTE(SUBSTITUTE(E$1,"standard",""),"|Float","")&amp;IF(OR($L134=TRUE,$A134=0,MOD($A134,ChapterTable!$R$20)&lt;&gt;0),"","보스")&amp;"인게임누적곱배수",ChapterTable!$R:$S,2,0)^C134
    +VLOOKUP(SUBSTITUTE(SUBSTITUTE(E$1,"standard",""),"|Float","")&amp;IF(OR($L134=TRUE,$A134=0,MOD($A134,ChapterTable!$R$20)&lt;&gt;0),"","보스")&amp;"인게임누적합배수",ChapterTable!$R:$S,2,0)*C134)
  )
  )
  )
)</f>
        <v>468</v>
      </c>
      <c r="F134" s="1">
        <f ca="1">IF(AND($A134=0,$B134=1),
    VLOOKUP(1,ChapterTable!$1:$1048576,MATCH("최종"&amp;SUBSTITUTE(SUBSTITUTE(F$1,"standard",""),"|Float",""),ChapterTable!$1:$1,0),0)*ChapterTable!$P$17,
  IF(AND($A134=0,$B134=0),
    F135,
  IF($B134=0,
    VLOOKUP($A134,ChapterTable!$1:$1048576,MATCH("최종"&amp;SUBSTITUTE(SUBSTITUTE(F$1,"standard",""),"|Float",""),ChapterTable!$1:$1,0),0),
  IF($B134=1,
    IF($L134=FALSE,
      VLOOKUP($A134,ChapterTable!$1:$1048576,MATCH("최종"&amp;SUBSTITUTE(SUBSTITUTE(F$1,"standard",""),"|Float",""),ChapterTable!$1:$1,0),0),
      VLOOKUP($A134-ChapterTable!$P$11,ChapterTable!$1:$1048576,MATCH("최종"&amp;SUBSTITUTE(SUBSTITUTE(F$1,"standard",""),"|Float",""),ChapterTable!$1:$1,0),0)*ChapterTable!$P$14
    ),
  OFFSET(F134,-$B134+IF($L134,1,0),0)*
    (VLOOKUP(SUBSTITUTE(SUBSTITUTE(F$1,"standard",""),"|Float","")&amp;IF(OR($L134=TRUE,$A134=0,MOD($A134,ChapterTable!$R$20)&lt;&gt;0),"","보스")&amp;"인게임누적곱배수",ChapterTable!$R:$S,2,0)^D134
    +VLOOKUP(SUBSTITUTE(SUBSTITUTE(F$1,"standard",""),"|Float","")&amp;IF(OR($L134=TRUE,$A134=0,MOD($A134,ChapterTable!$R$20)&lt;&gt;0),"","보스")&amp;"인게임누적합배수",ChapterTable!$R:$S,2,0)*D134)
  )
  )
  )
)</f>
        <v>97.5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6"/>
        <v>25</v>
      </c>
      <c r="P134">
        <v>24</v>
      </c>
      <c r="Q134">
        <f t="shared" si="17"/>
        <v>24</v>
      </c>
      <c r="R134" t="b">
        <f t="shared" ca="1" si="18"/>
        <v>0</v>
      </c>
      <c r="T134" t="b">
        <f t="shared" ca="1" si="19"/>
        <v>0</v>
      </c>
      <c r="U134" t="s">
        <v>591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6002</v>
      </c>
      <c r="AE134" t="str">
        <f>IF(ISBLANK(AD134),"",IF(ISERROR(VLOOKUP(AD134,[3]DropTable!$A:$A,1,0)),"드랍없음",""))</f>
        <v/>
      </c>
      <c r="AF134">
        <f ca="1">1.25*IF($B134&gt;OFFSET($B134,1,0),ChapterTable!$R$17,1)*
(VLOOKUP(SUBSTITUTE(SUBSTITUTE(E$1,"standard",""),"|Float","")&amp;IF(OR($L134=TRUE,$A134=0,MOD($A134,ChapterTable!$R$20)&lt;&gt;0),"","보스")&amp;"인게임누적곱배수",ChapterTable!$R:$S,2,0)^C134
+VLOOKUP(SUBSTITUTE(SUBSTITUTE(E$1,"standard",""),"|Float","")&amp;IF(OR($L134=TRUE,$A134=0,MOD($A134,ChapterTable!$R$20)&lt;&gt;0),"","보스")&amp;"인게임누적합배수",ChapterTable!$R:$S,2,0)*C134)</f>
        <v>3.25</v>
      </c>
      <c r="AG134">
        <f ca="1">35/AF134</f>
        <v>10.76923076923077</v>
      </c>
      <c r="AH134">
        <v>1.5</v>
      </c>
      <c r="AI134">
        <f t="shared" si="22"/>
        <v>0.2</v>
      </c>
      <c r="AJ134">
        <f t="shared" si="20"/>
        <v>1</v>
      </c>
      <c r="AK134">
        <f t="shared" si="21"/>
        <v>1</v>
      </c>
      <c r="AL134">
        <v>0</v>
      </c>
    </row>
    <row r="135" spans="1:38" x14ac:dyDescent="0.3">
      <c r="A135">
        <v>3</v>
      </c>
      <c r="B135">
        <v>0</v>
      </c>
      <c r="C135">
        <f>IF(OR($L135=TRUE,$A135=0,MOD($A135,ChapterTable!$R$20)&lt;&gt;0),
MAX(0,INT(($B135+ChapterTable!$P$26+VLOOKUP(SUBSTITUTE(C$1,"성장단계","")&amp;"단계오프셋",ChapterTable!$R:$S,2,0))/ChapterTable!$P$23)),
MAX(0,INT(($B135+ChapterTable!$R$26+VLOOKUP(SUBSTITUTE(C$1,"성장단계","")&amp;"보스단계오프셋",ChapterTable!$R:$S,2,0))/ChapterTable!$R$23)))</f>
        <v>0</v>
      </c>
      <c r="D135">
        <f>IF(OR($L135=TRUE,$A135=0,MOD($A135,ChapterTable!$R$20)&lt;&gt;0),
MAX(0,INT(($B135+ChapterTable!$P$26+VLOOKUP(SUBSTITUTE(D$1,"성장단계","")&amp;"단계오프셋",ChapterTable!$R:$S,2,0))/ChapterTable!$P$23)),
MAX(0,INT(($B135+ChapterTable!$R$26+VLOOKUP(SUBSTITUTE(D$1,"성장단계","")&amp;"보스단계오프셋",ChapterTable!$R:$S,2,0))/ChapterTable!$R$23)))</f>
        <v>0</v>
      </c>
      <c r="E135" s="1">
        <f ca="1">IF(AND($A135=0,$B135=1),
    VLOOKUP(1,ChapterTable!$1:$1048576,MATCH("최종"&amp;SUBSTITUTE(SUBSTITUTE(E$1,"standard",""),"|Float",""),ChapterTable!$1:$1,0),0)*ChapterTable!$P$17,
  IF(AND($A135=0,$B135=0),
    E136,
  IF($B135=0,
    VLOOKUP($A135,ChapterTable!$1:$1048576,MATCH("최종"&amp;SUBSTITUTE(SUBSTITUTE(E$1,"standard",""),"|Float",""),ChapterTable!$1:$1,0),0),
  IF($B135=1,
    IF($L135=FALSE,
      VLOOKUP($A135,ChapterTable!$1:$1048576,MATCH("최종"&amp;SUBSTITUTE(SUBSTITUTE(E$1,"standard",""),"|Float",""),ChapterTable!$1:$1,0),0),
      VLOOKUP($A135-ChapterTable!$P$11,ChapterTable!$1:$1048576,MATCH("최종"&amp;SUBSTITUTE(SUBSTITUTE(E$1,"standard",""),"|Float",""),ChapterTable!$1:$1,0),0)*ChapterTable!$P$14
    ),
  OFFSET(E135,-$B135+IF($L135,1,0),0)*IF($B135&gt;OFFSET($B135,1,0),ChapterTable!$R$17,1)*
    (VLOOKUP(SUBSTITUTE(SUBSTITUTE(E$1,"standard",""),"|Float","")&amp;IF(OR($L135=TRUE,$A135=0,MOD($A135,ChapterTable!$R$20)&lt;&gt;0),"","보스")&amp;"인게임누적곱배수",ChapterTable!$R:$S,2,0)^C135
    +VLOOKUP(SUBSTITUTE(SUBSTITUTE(E$1,"standard",""),"|Float","")&amp;IF(OR($L135=TRUE,$A135=0,MOD($A135,ChapterTable!$R$20)&lt;&gt;0),"","보스")&amp;"인게임누적합배수",ChapterTable!$R:$S,2,0)*C135)
  )
  )
  )
)</f>
        <v>270</v>
      </c>
      <c r="F135" s="1">
        <f ca="1">IF(AND($A135=0,$B135=1),
    VLOOKUP(1,ChapterTable!$1:$1048576,MATCH("최종"&amp;SUBSTITUTE(SUBSTITUTE(F$1,"standard",""),"|Float",""),ChapterTable!$1:$1,0),0)*ChapterTable!$P$17,
  IF(AND($A135=0,$B135=0),
    F136,
  IF($B135=0,
    VLOOKUP($A135,ChapterTable!$1:$1048576,MATCH("최종"&amp;SUBSTITUTE(SUBSTITUTE(F$1,"standard",""),"|Float",""),ChapterTable!$1:$1,0),0),
  IF($B135=1,
    IF($L135=FALSE,
      VLOOKUP($A135,ChapterTable!$1:$1048576,MATCH("최종"&amp;SUBSTITUTE(SUBSTITUTE(F$1,"standard",""),"|Float",""),ChapterTable!$1:$1,0),0),
      VLOOKUP($A135-ChapterTable!$P$11,ChapterTable!$1:$1048576,MATCH("최종"&amp;SUBSTITUTE(SUBSTITUTE(F$1,"standard",""),"|Float",""),ChapterTable!$1:$1,0),0)*ChapterTable!$P$14
    ),
  OFFSET(F135,-$B135+IF($L135,1,0),0)*
    (VLOOKUP(SUBSTITUTE(SUBSTITUTE(F$1,"standard",""),"|Float","")&amp;IF(OR($L135=TRUE,$A135=0,MOD($A135,ChapterTable!$R$20)&lt;&gt;0),"","보스")&amp;"인게임누적곱배수",ChapterTable!$R:$S,2,0)^D135
    +VLOOKUP(SUBSTITUTE(SUBSTITUTE(F$1,"standard",""),"|Float","")&amp;IF(OR($L135=TRUE,$A135=0,MOD($A135,ChapterTable!$R$20)&lt;&gt;0),"","보스")&amp;"인게임누적합배수",ChapterTable!$R:$S,2,0)*D135)
  )
  )
  )
)</f>
        <v>112.5</v>
      </c>
      <c r="G135" t="s">
        <v>721</v>
      </c>
      <c r="J135" t="str">
        <f>IF(ISBLANK(I135),"",
IFERROR(VLOOKUP(I135,[1]StringTable!$1:$1048576,MATCH([1]StringTable!$B$1,[1]StringTable!$1:$1,0),0),
IFERROR(VLOOKUP(I135,[1]InApkStringTable!$1:$1048576,MATCH([1]InApkStringTable!$B$1,[1]InApkStringTable!$1:$1,0),0),
"스트링없음")))</f>
        <v/>
      </c>
      <c r="L135" t="b">
        <v>0</v>
      </c>
      <c r="M135" t="s">
        <v>735</v>
      </c>
      <c r="N135" t="str">
        <f>IF(ISBLANK(M135),"",IF(ISERROR(VLOOKUP(M135,MapTable!$A:$A,1,0)),"맵없음",""))</f>
        <v/>
      </c>
      <c r="O135">
        <f t="shared" si="16"/>
        <v>0</v>
      </c>
      <c r="Q135">
        <f t="shared" si="17"/>
        <v>0</v>
      </c>
      <c r="R135" t="b">
        <f t="shared" ca="1" si="18"/>
        <v>0</v>
      </c>
      <c r="T135" t="b">
        <f t="shared" ca="1" si="19"/>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22"/>
        <v>0</v>
      </c>
      <c r="AJ135">
        <f t="shared" si="20"/>
        <v>0</v>
      </c>
      <c r="AK135">
        <f t="shared" si="21"/>
        <v>0</v>
      </c>
      <c r="AL135">
        <v>0</v>
      </c>
    </row>
    <row r="136" spans="1:38" x14ac:dyDescent="0.3">
      <c r="A136">
        <v>3</v>
      </c>
      <c r="B136">
        <v>1</v>
      </c>
      <c r="C136">
        <f>IF(OR($L136=TRUE,$A136=0,MOD($A136,ChapterTable!$R$20)&lt;&gt;0),
MAX(0,INT(($B136+ChapterTable!$P$26+VLOOKUP(SUBSTITUTE(C$1,"성장단계","")&amp;"단계오프셋",ChapterTable!$R:$S,2,0))/ChapterTable!$P$23)),
MAX(0,INT(($B136+ChapterTable!$R$26+VLOOKUP(SUBSTITUTE(C$1,"성장단계","")&amp;"보스단계오프셋",ChapterTable!$R:$S,2,0))/ChapterTable!$R$23)))</f>
        <v>0</v>
      </c>
      <c r="D136">
        <f>IF(OR($L136=TRUE,$A136=0,MOD($A136,ChapterTable!$R$20)&lt;&gt;0),
MAX(0,INT(($B136+ChapterTable!$P$26+VLOOKUP(SUBSTITUTE(D$1,"성장단계","")&amp;"단계오프셋",ChapterTable!$R:$S,2,0))/ChapterTable!$P$23)),
MAX(0,INT(($B136+ChapterTable!$R$26+VLOOKUP(SUBSTITUTE(D$1,"성장단계","")&amp;"보스단계오프셋",ChapterTable!$R:$S,2,0))/ChapterTable!$R$23)))</f>
        <v>0</v>
      </c>
      <c r="E136" s="1">
        <f ca="1">IF(AND($A136=0,$B136=1),
    VLOOKUP(1,ChapterTable!$1:$1048576,MATCH("최종"&amp;SUBSTITUTE(SUBSTITUTE(E$1,"standard",""),"|Float",""),ChapterTable!$1:$1,0),0)*ChapterTable!$P$17,
  IF(AND($A136=0,$B136=0),
    E137,
  IF($B136=0,
    VLOOKUP($A136,ChapterTable!$1:$1048576,MATCH("최종"&amp;SUBSTITUTE(SUBSTITUTE(E$1,"standard",""),"|Float",""),ChapterTable!$1:$1,0),0),
  IF($B136=1,
    IF($L136=FALSE,
      VLOOKUP($A136,ChapterTable!$1:$1048576,MATCH("최종"&amp;SUBSTITUTE(SUBSTITUTE(E$1,"standard",""),"|Float",""),ChapterTable!$1:$1,0),0),
      VLOOKUP($A136-ChapterTable!$P$11,ChapterTable!$1:$1048576,MATCH("최종"&amp;SUBSTITUTE(SUBSTITUTE(E$1,"standard",""),"|Float",""),ChapterTable!$1:$1,0),0)*ChapterTable!$P$14
    ),
  OFFSET(E136,-$B136+IF($L136,1,0),0)*IF($B136&gt;OFFSET($B136,1,0),ChapterTable!$R$17,1)*
    (VLOOKUP(SUBSTITUTE(SUBSTITUTE(E$1,"standard",""),"|Float","")&amp;IF(OR($L136=TRUE,$A136=0,MOD($A136,ChapterTable!$R$20)&lt;&gt;0),"","보스")&amp;"인게임누적곱배수",ChapterTable!$R:$S,2,0)^C136
    +VLOOKUP(SUBSTITUTE(SUBSTITUTE(E$1,"standard",""),"|Float","")&amp;IF(OR($L136=TRUE,$A136=0,MOD($A136,ChapterTable!$R$20)&lt;&gt;0),"","보스")&amp;"인게임누적합배수",ChapterTable!$R:$S,2,0)*C136)
  )
  )
  )
)</f>
        <v>270</v>
      </c>
      <c r="F136" s="1">
        <f ca="1">IF(AND($A136=0,$B136=1),
    VLOOKUP(1,ChapterTable!$1:$1048576,MATCH("최종"&amp;SUBSTITUTE(SUBSTITUTE(F$1,"standard",""),"|Float",""),ChapterTable!$1:$1,0),0)*ChapterTable!$P$17,
  IF(AND($A136=0,$B136=0),
    F137,
  IF($B136=0,
    VLOOKUP($A136,ChapterTable!$1:$1048576,MATCH("최종"&amp;SUBSTITUTE(SUBSTITUTE(F$1,"standard",""),"|Float",""),ChapterTable!$1:$1,0),0),
  IF($B136=1,
    IF($L136=FALSE,
      VLOOKUP($A136,ChapterTable!$1:$1048576,MATCH("최종"&amp;SUBSTITUTE(SUBSTITUTE(F$1,"standard",""),"|Float",""),ChapterTable!$1:$1,0),0),
      VLOOKUP($A136-ChapterTable!$P$11,ChapterTable!$1:$1048576,MATCH("최종"&amp;SUBSTITUTE(SUBSTITUTE(F$1,"standard",""),"|Float",""),ChapterTable!$1:$1,0),0)*ChapterTable!$P$14
    ),
  OFFSET(F136,-$B136+IF($L136,1,0),0)*
    (VLOOKUP(SUBSTITUTE(SUBSTITUTE(F$1,"standard",""),"|Float","")&amp;IF(OR($L136=TRUE,$A136=0,MOD($A136,ChapterTable!$R$20)&lt;&gt;0),"","보스")&amp;"인게임누적곱배수",ChapterTable!$R:$S,2,0)^D136
    +VLOOKUP(SUBSTITUTE(SUBSTITUTE(F$1,"standard",""),"|Float","")&amp;IF(OR($L136=TRUE,$A136=0,MOD($A136,ChapterTable!$R$20)&lt;&gt;0),"","보스")&amp;"인게임누적합배수",ChapterTable!$R:$S,2,0)*D136)
  )
  )
  )
)</f>
        <v>112.5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6"/>
        <v>1</v>
      </c>
      <c r="Q136">
        <f t="shared" si="17"/>
        <v>1</v>
      </c>
      <c r="R136" t="b">
        <f t="shared" ca="1" si="18"/>
        <v>0</v>
      </c>
      <c r="T136" t="b">
        <f t="shared" ca="1" si="19"/>
        <v>0</v>
      </c>
      <c r="U136" t="s">
        <v>737</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1003</v>
      </c>
      <c r="AC136" t="str">
        <f>IF(ISBLANK(AB136),"",IF(ISERROR(VLOOKUP(AB136,[3]DropTable!$A:$A,1,0)),"드랍없음",""))</f>
        <v/>
      </c>
      <c r="AE136" t="str">
        <f>IF(ISBLANK(AD136),"",IF(ISERROR(VLOOKUP(AD136,[3]DropTable!$A:$A,1,0)),"드랍없음",""))</f>
        <v/>
      </c>
      <c r="AH136">
        <v>1.5</v>
      </c>
      <c r="AI136">
        <f t="shared" si="22"/>
        <v>1</v>
      </c>
      <c r="AJ136">
        <f t="shared" si="20"/>
        <v>1</v>
      </c>
      <c r="AK136">
        <f t="shared" si="21"/>
        <v>1</v>
      </c>
      <c r="AL136">
        <v>0</v>
      </c>
    </row>
    <row r="137" spans="1:38" x14ac:dyDescent="0.3">
      <c r="A137">
        <v>3</v>
      </c>
      <c r="B137">
        <v>2</v>
      </c>
      <c r="C137">
        <f>IF(OR($L137=TRUE,$A137=0,MOD($A137,ChapterTable!$R$20)&lt;&gt;0),
MAX(0,INT(($B137+ChapterTable!$P$26+VLOOKUP(SUBSTITUTE(C$1,"성장단계","")&amp;"단계오프셋",ChapterTable!$R:$S,2,0))/ChapterTable!$P$23)),
MAX(0,INT(($B137+ChapterTable!$R$26+VLOOKUP(SUBSTITUTE(C$1,"성장단계","")&amp;"보스단계오프셋",ChapterTable!$R:$S,2,0))/ChapterTable!$R$23)))</f>
        <v>0</v>
      </c>
      <c r="D137">
        <f>IF(OR($L137=TRUE,$A137=0,MOD($A137,ChapterTable!$R$20)&lt;&gt;0),
MAX(0,INT(($B137+ChapterTable!$P$26+VLOOKUP(SUBSTITUTE(D$1,"성장단계","")&amp;"단계오프셋",ChapterTable!$R:$S,2,0))/ChapterTable!$P$23)),
MAX(0,INT(($B137+ChapterTable!$R$26+VLOOKUP(SUBSTITUTE(D$1,"성장단계","")&amp;"보스단계오프셋",ChapterTable!$R:$S,2,0))/ChapterTable!$R$23)))</f>
        <v>0</v>
      </c>
      <c r="E137" s="1">
        <f ca="1">IF(AND($A137=0,$B137=1),
    VLOOKUP(1,ChapterTable!$1:$1048576,MATCH("최종"&amp;SUBSTITUTE(SUBSTITUTE(E$1,"standard",""),"|Float",""),ChapterTable!$1:$1,0),0)*ChapterTable!$P$17,
  IF(AND($A137=0,$B137=0),
    E138,
  IF($B137=0,
    VLOOKUP($A137,ChapterTable!$1:$1048576,MATCH("최종"&amp;SUBSTITUTE(SUBSTITUTE(E$1,"standard",""),"|Float",""),ChapterTable!$1:$1,0),0),
  IF($B137=1,
    IF($L137=FALSE,
      VLOOKUP($A137,ChapterTable!$1:$1048576,MATCH("최종"&amp;SUBSTITUTE(SUBSTITUTE(E$1,"standard",""),"|Float",""),ChapterTable!$1:$1,0),0),
      VLOOKUP($A137-ChapterTable!$P$11,ChapterTable!$1:$1048576,MATCH("최종"&amp;SUBSTITUTE(SUBSTITUTE(E$1,"standard",""),"|Float",""),ChapterTable!$1:$1,0),0)*ChapterTable!$P$14
    ),
  OFFSET(E137,-$B137+IF($L137,1,0),0)*IF($B137&gt;OFFSET($B137,1,0),ChapterTable!$R$17,1)*
    (VLOOKUP(SUBSTITUTE(SUBSTITUTE(E$1,"standard",""),"|Float","")&amp;IF(OR($L137=TRUE,$A137=0,MOD($A137,ChapterTable!$R$20)&lt;&gt;0),"","보스")&amp;"인게임누적곱배수",ChapterTable!$R:$S,2,0)^C137
    +VLOOKUP(SUBSTITUTE(SUBSTITUTE(E$1,"standard",""),"|Float","")&amp;IF(OR($L137=TRUE,$A137=0,MOD($A137,ChapterTable!$R$20)&lt;&gt;0),"","보스")&amp;"인게임누적합배수",ChapterTable!$R:$S,2,0)*C137)
  )
  )
  )
)</f>
        <v>270</v>
      </c>
      <c r="F137" s="1">
        <f ca="1">IF(AND($A137=0,$B137=1),
    VLOOKUP(1,ChapterTable!$1:$1048576,MATCH("최종"&amp;SUBSTITUTE(SUBSTITUTE(F$1,"standard",""),"|Float",""),ChapterTable!$1:$1,0),0)*ChapterTable!$P$17,
  IF(AND($A137=0,$B137=0),
    F138,
  IF($B137=0,
    VLOOKUP($A137,ChapterTable!$1:$1048576,MATCH("최종"&amp;SUBSTITUTE(SUBSTITUTE(F$1,"standard",""),"|Float",""),ChapterTable!$1:$1,0),0),
  IF($B137=1,
    IF($L137=FALSE,
      VLOOKUP($A137,ChapterTable!$1:$1048576,MATCH("최종"&amp;SUBSTITUTE(SUBSTITUTE(F$1,"standard",""),"|Float",""),ChapterTable!$1:$1,0),0),
      VLOOKUP($A137-ChapterTable!$P$11,ChapterTable!$1:$1048576,MATCH("최종"&amp;SUBSTITUTE(SUBSTITUTE(F$1,"standard",""),"|Float",""),ChapterTable!$1:$1,0),0)*ChapterTable!$P$14
    ),
  OFFSET(F137,-$B137+IF($L137,1,0),0)*
    (VLOOKUP(SUBSTITUTE(SUBSTITUTE(F$1,"standard",""),"|Float","")&amp;IF(OR($L137=TRUE,$A137=0,MOD($A137,ChapterTable!$R$20)&lt;&gt;0),"","보스")&amp;"인게임누적곱배수",ChapterTable!$R:$S,2,0)^D137
    +VLOOKUP(SUBSTITUTE(SUBSTITUTE(F$1,"standard",""),"|Float","")&amp;IF(OR($L137=TRUE,$A137=0,MOD($A137,ChapterTable!$R$20)&lt;&gt;0),"","보스")&amp;"인게임누적합배수",ChapterTable!$R:$S,2,0)*D137)
  )
  )
  )
)</f>
        <v>112.5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6"/>
        <v>1</v>
      </c>
      <c r="Q137">
        <f t="shared" si="17"/>
        <v>1</v>
      </c>
      <c r="R137" t="b">
        <f t="shared" ca="1" si="18"/>
        <v>0</v>
      </c>
      <c r="T137" t="b">
        <f t="shared" ca="1" si="19"/>
        <v>0</v>
      </c>
      <c r="U137" t="s">
        <v>739</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1003</v>
      </c>
      <c r="AC137" t="str">
        <f>IF(ISBLANK(AB137),"",IF(ISERROR(VLOOKUP(AB137,[3]DropTable!$A:$A,1,0)),"드랍없음",""))</f>
        <v/>
      </c>
      <c r="AE137" t="str">
        <f>IF(ISBLANK(AD137),"",IF(ISERROR(VLOOKUP(AD137,[3]DropTable!$A:$A,1,0)),"드랍없음",""))</f>
        <v/>
      </c>
      <c r="AH137">
        <v>1.5</v>
      </c>
      <c r="AI137">
        <f t="shared" si="22"/>
        <v>1</v>
      </c>
      <c r="AJ137">
        <f t="shared" si="20"/>
        <v>1</v>
      </c>
      <c r="AK137">
        <f t="shared" si="21"/>
        <v>1</v>
      </c>
      <c r="AL137">
        <v>0</v>
      </c>
    </row>
    <row r="138" spans="1:38" x14ac:dyDescent="0.3">
      <c r="A138">
        <v>3</v>
      </c>
      <c r="B138">
        <v>3</v>
      </c>
      <c r="C138">
        <f>IF(OR($L138=TRUE,$A138=0,MOD($A138,ChapterTable!$R$20)&lt;&gt;0),
MAX(0,INT(($B138+ChapterTable!$P$26+VLOOKUP(SUBSTITUTE(C$1,"성장단계","")&amp;"단계오프셋",ChapterTable!$R:$S,2,0))/ChapterTable!$P$23)),
MAX(0,INT(($B138+ChapterTable!$R$26+VLOOKUP(SUBSTITUTE(C$1,"성장단계","")&amp;"보스단계오프셋",ChapterTable!$R:$S,2,0))/ChapterTable!$R$23)))</f>
        <v>0</v>
      </c>
      <c r="D138">
        <f>IF(OR($L138=TRUE,$A138=0,MOD($A138,ChapterTable!$R$20)&lt;&gt;0),
MAX(0,INT(($B138+ChapterTable!$P$26+VLOOKUP(SUBSTITUTE(D$1,"성장단계","")&amp;"단계오프셋",ChapterTable!$R:$S,2,0))/ChapterTable!$P$23)),
MAX(0,INT(($B138+ChapterTable!$R$26+VLOOKUP(SUBSTITUTE(D$1,"성장단계","")&amp;"보스단계오프셋",ChapterTable!$R:$S,2,0))/ChapterTable!$R$23)))</f>
        <v>0</v>
      </c>
      <c r="E138" s="1">
        <f ca="1">IF(AND($A138=0,$B138=1),
    VLOOKUP(1,ChapterTable!$1:$1048576,MATCH("최종"&amp;SUBSTITUTE(SUBSTITUTE(E$1,"standard",""),"|Float",""),ChapterTable!$1:$1,0),0)*ChapterTable!$P$17,
  IF(AND($A138=0,$B138=0),
    E139,
  IF($B138=0,
    VLOOKUP($A138,ChapterTable!$1:$1048576,MATCH("최종"&amp;SUBSTITUTE(SUBSTITUTE(E$1,"standard",""),"|Float",""),ChapterTable!$1:$1,0),0),
  IF($B138=1,
    IF($L138=FALSE,
      VLOOKUP($A138,ChapterTable!$1:$1048576,MATCH("최종"&amp;SUBSTITUTE(SUBSTITUTE(E$1,"standard",""),"|Float",""),ChapterTable!$1:$1,0),0),
      VLOOKUP($A138-ChapterTable!$P$11,ChapterTable!$1:$1048576,MATCH("최종"&amp;SUBSTITUTE(SUBSTITUTE(E$1,"standard",""),"|Float",""),ChapterTable!$1:$1,0),0)*ChapterTable!$P$14
    ),
  OFFSET(E138,-$B138+IF($L138,1,0),0)*IF($B138&gt;OFFSET($B138,1,0),ChapterTable!$R$17,1)*
    (VLOOKUP(SUBSTITUTE(SUBSTITUTE(E$1,"standard",""),"|Float","")&amp;IF(OR($L138=TRUE,$A138=0,MOD($A138,ChapterTable!$R$20)&lt;&gt;0),"","보스")&amp;"인게임누적곱배수",ChapterTable!$R:$S,2,0)^C138
    +VLOOKUP(SUBSTITUTE(SUBSTITUTE(E$1,"standard",""),"|Float","")&amp;IF(OR($L138=TRUE,$A138=0,MOD($A138,ChapterTable!$R$20)&lt;&gt;0),"","보스")&amp;"인게임누적합배수",ChapterTable!$R:$S,2,0)*C138)
  )
  )
  )
)</f>
        <v>270</v>
      </c>
      <c r="F138" s="1">
        <f ca="1">IF(AND($A138=0,$B138=1),
    VLOOKUP(1,ChapterTable!$1:$1048576,MATCH("최종"&amp;SUBSTITUTE(SUBSTITUTE(F$1,"standard",""),"|Float",""),ChapterTable!$1:$1,0),0)*ChapterTable!$P$17,
  IF(AND($A138=0,$B138=0),
    F139,
  IF($B138=0,
    VLOOKUP($A138,ChapterTable!$1:$1048576,MATCH("최종"&amp;SUBSTITUTE(SUBSTITUTE(F$1,"standard",""),"|Float",""),ChapterTable!$1:$1,0),0),
  IF($B138=1,
    IF($L138=FALSE,
      VLOOKUP($A138,ChapterTable!$1:$1048576,MATCH("최종"&amp;SUBSTITUTE(SUBSTITUTE(F$1,"standard",""),"|Float",""),ChapterTable!$1:$1,0),0),
      VLOOKUP($A138-ChapterTable!$P$11,ChapterTable!$1:$1048576,MATCH("최종"&amp;SUBSTITUTE(SUBSTITUTE(F$1,"standard",""),"|Float",""),ChapterTable!$1:$1,0),0)*ChapterTable!$P$14
    ),
  OFFSET(F138,-$B138+IF($L138,1,0),0)*
    (VLOOKUP(SUBSTITUTE(SUBSTITUTE(F$1,"standard",""),"|Float","")&amp;IF(OR($L138=TRUE,$A138=0,MOD($A138,ChapterTable!$R$20)&lt;&gt;0),"","보스")&amp;"인게임누적곱배수",ChapterTable!$R:$S,2,0)^D138
    +VLOOKUP(SUBSTITUTE(SUBSTITUTE(F$1,"standard",""),"|Float","")&amp;IF(OR($L138=TRUE,$A138=0,MOD($A138,ChapterTable!$R$20)&lt;&gt;0),"","보스")&amp;"인게임누적합배수",ChapterTable!$R:$S,2,0)*D138)
  )
  )
  )
)</f>
        <v>112.5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6"/>
        <v>1</v>
      </c>
      <c r="Q138">
        <f t="shared" si="17"/>
        <v>1</v>
      </c>
      <c r="R138" t="b">
        <f t="shared" ca="1" si="18"/>
        <v>0</v>
      </c>
      <c r="T138" t="b">
        <f t="shared" ca="1" si="19"/>
        <v>0</v>
      </c>
      <c r="U138" t="s">
        <v>741</v>
      </c>
      <c r="V138" t="str">
        <f>IF(ISBLANK(U138),"",IF(ISERROR(VLOOKUP(U138,MapTable!$A:$A,1,0)),"맵없음",""))</f>
        <v/>
      </c>
      <c r="W138" t="s">
        <v>780</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1003</v>
      </c>
      <c r="AC138" t="str">
        <f>IF(ISBLANK(AB138),"",IF(ISERROR(VLOOKUP(AB138,[3]DropTable!$A:$A,1,0)),"드랍없음",""))</f>
        <v/>
      </c>
      <c r="AE138" t="str">
        <f>IF(ISBLANK(AD138),"",IF(ISERROR(VLOOKUP(AD138,[3]DropTable!$A:$A,1,0)),"드랍없음",""))</f>
        <v/>
      </c>
      <c r="AH138">
        <v>1.5</v>
      </c>
      <c r="AI138">
        <f t="shared" si="22"/>
        <v>1</v>
      </c>
      <c r="AJ138">
        <f t="shared" si="20"/>
        <v>1</v>
      </c>
      <c r="AK138">
        <f t="shared" si="21"/>
        <v>1</v>
      </c>
      <c r="AL138">
        <v>0</v>
      </c>
    </row>
    <row r="139" spans="1:38" x14ac:dyDescent="0.3">
      <c r="A139">
        <v>3</v>
      </c>
      <c r="B139">
        <v>4</v>
      </c>
      <c r="C139">
        <f>IF(OR($L139=TRUE,$A139=0,MOD($A139,ChapterTable!$R$20)&lt;&gt;0),
MAX(0,INT(($B139+ChapterTable!$P$26+VLOOKUP(SUBSTITUTE(C$1,"성장단계","")&amp;"단계오프셋",ChapterTable!$R:$S,2,0))/ChapterTable!$P$23)),
MAX(0,INT(($B139+ChapterTable!$R$26+VLOOKUP(SUBSTITUTE(C$1,"성장단계","")&amp;"보스단계오프셋",ChapterTable!$R:$S,2,0))/ChapterTable!$R$23)))</f>
        <v>0</v>
      </c>
      <c r="D139">
        <f>IF(OR($L139=TRUE,$A139=0,MOD($A139,ChapterTable!$R$20)&lt;&gt;0),
MAX(0,INT(($B139+ChapterTable!$P$26+VLOOKUP(SUBSTITUTE(D$1,"성장단계","")&amp;"단계오프셋",ChapterTable!$R:$S,2,0))/ChapterTable!$P$23)),
MAX(0,INT(($B139+ChapterTable!$R$26+VLOOKUP(SUBSTITUTE(D$1,"성장단계","")&amp;"보스단계오프셋",ChapterTable!$R:$S,2,0))/ChapterTable!$R$23)))</f>
        <v>0</v>
      </c>
      <c r="E139" s="1">
        <f ca="1">IF(AND($A139=0,$B139=1),
    VLOOKUP(1,ChapterTable!$1:$1048576,MATCH("최종"&amp;SUBSTITUTE(SUBSTITUTE(E$1,"standard",""),"|Float",""),ChapterTable!$1:$1,0),0)*ChapterTable!$P$17,
  IF(AND($A139=0,$B139=0),
    E140,
  IF($B139=0,
    VLOOKUP($A139,ChapterTable!$1:$1048576,MATCH("최종"&amp;SUBSTITUTE(SUBSTITUTE(E$1,"standard",""),"|Float",""),ChapterTable!$1:$1,0),0),
  IF($B139=1,
    IF($L139=FALSE,
      VLOOKUP($A139,ChapterTable!$1:$1048576,MATCH("최종"&amp;SUBSTITUTE(SUBSTITUTE(E$1,"standard",""),"|Float",""),ChapterTable!$1:$1,0),0),
      VLOOKUP($A139-ChapterTable!$P$11,ChapterTable!$1:$1048576,MATCH("최종"&amp;SUBSTITUTE(SUBSTITUTE(E$1,"standard",""),"|Float",""),ChapterTable!$1:$1,0),0)*ChapterTable!$P$14
    ),
  OFFSET(E139,-$B139+IF($L139,1,0),0)*IF($B139&gt;OFFSET($B139,1,0),ChapterTable!$R$17,1)*
    (VLOOKUP(SUBSTITUTE(SUBSTITUTE(E$1,"standard",""),"|Float","")&amp;IF(OR($L139=TRUE,$A139=0,MOD($A139,ChapterTable!$R$20)&lt;&gt;0),"","보스")&amp;"인게임누적곱배수",ChapterTable!$R:$S,2,0)^C139
    +VLOOKUP(SUBSTITUTE(SUBSTITUTE(E$1,"standard",""),"|Float","")&amp;IF(OR($L139=TRUE,$A139=0,MOD($A139,ChapterTable!$R$20)&lt;&gt;0),"","보스")&amp;"인게임누적합배수",ChapterTable!$R:$S,2,0)*C139)
  )
  )
  )
)</f>
        <v>270</v>
      </c>
      <c r="F139" s="1">
        <f ca="1">IF(AND($A139=0,$B139=1),
    VLOOKUP(1,ChapterTable!$1:$1048576,MATCH("최종"&amp;SUBSTITUTE(SUBSTITUTE(F$1,"standard",""),"|Float",""),ChapterTable!$1:$1,0),0)*ChapterTable!$P$17,
  IF(AND($A139=0,$B139=0),
    F140,
  IF($B139=0,
    VLOOKUP($A139,ChapterTable!$1:$1048576,MATCH("최종"&amp;SUBSTITUTE(SUBSTITUTE(F$1,"standard",""),"|Float",""),ChapterTable!$1:$1,0),0),
  IF($B139=1,
    IF($L139=FALSE,
      VLOOKUP($A139,ChapterTable!$1:$1048576,MATCH("최종"&amp;SUBSTITUTE(SUBSTITUTE(F$1,"standard",""),"|Float",""),ChapterTable!$1:$1,0),0),
      VLOOKUP($A139-ChapterTable!$P$11,ChapterTable!$1:$1048576,MATCH("최종"&amp;SUBSTITUTE(SUBSTITUTE(F$1,"standard",""),"|Float",""),ChapterTable!$1:$1,0),0)*ChapterTable!$P$14
    ),
  OFFSET(F139,-$B139+IF($L139,1,0),0)*
    (VLOOKUP(SUBSTITUTE(SUBSTITUTE(F$1,"standard",""),"|Float","")&amp;IF(OR($L139=TRUE,$A139=0,MOD($A139,ChapterTable!$R$20)&lt;&gt;0),"","보스")&amp;"인게임누적곱배수",ChapterTable!$R:$S,2,0)^D139
    +VLOOKUP(SUBSTITUTE(SUBSTITUTE(F$1,"standard",""),"|Float","")&amp;IF(OR($L139=TRUE,$A139=0,MOD($A139,ChapterTable!$R$20)&lt;&gt;0),"","보스")&amp;"인게임누적합배수",ChapterTable!$R:$S,2,0)*D139)
  )
  )
  )
)</f>
        <v>112.5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6"/>
        <v>1</v>
      </c>
      <c r="Q139">
        <f t="shared" si="17"/>
        <v>1</v>
      </c>
      <c r="R139" t="b">
        <f t="shared" ca="1" si="18"/>
        <v>0</v>
      </c>
      <c r="T139" t="b">
        <f t="shared" ca="1" si="19"/>
        <v>0</v>
      </c>
      <c r="U139" t="s">
        <v>743</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1003</v>
      </c>
      <c r="AC139" t="str">
        <f>IF(ISBLANK(AB139),"",IF(ISERROR(VLOOKUP(AB139,[3]DropTable!$A:$A,1,0)),"드랍없음",""))</f>
        <v/>
      </c>
      <c r="AE139" t="str">
        <f>IF(ISBLANK(AD139),"",IF(ISERROR(VLOOKUP(AD139,[3]DropTable!$A:$A,1,0)),"드랍없음",""))</f>
        <v/>
      </c>
      <c r="AH139">
        <v>1.5</v>
      </c>
      <c r="AI139">
        <f t="shared" si="22"/>
        <v>1</v>
      </c>
      <c r="AJ139">
        <f t="shared" si="20"/>
        <v>1</v>
      </c>
      <c r="AK139">
        <f t="shared" si="21"/>
        <v>1</v>
      </c>
      <c r="AL139">
        <v>0</v>
      </c>
    </row>
    <row r="140" spans="1:38" x14ac:dyDescent="0.3">
      <c r="A140">
        <v>3</v>
      </c>
      <c r="B140">
        <v>5</v>
      </c>
      <c r="C140">
        <f>IF(OR($L140=TRUE,$A140=0,MOD($A140,ChapterTable!$R$20)&lt;&gt;0),
MAX(0,INT(($B140+ChapterTable!$P$26+VLOOKUP(SUBSTITUTE(C$1,"성장단계","")&amp;"단계오프셋",ChapterTable!$R:$S,2,0))/ChapterTable!$P$23)),
MAX(0,INT(($B140+ChapterTable!$R$26+VLOOKUP(SUBSTITUTE(C$1,"성장단계","")&amp;"보스단계오프셋",ChapterTable!$R:$S,2,0))/ChapterTable!$R$23)))</f>
        <v>0</v>
      </c>
      <c r="D140">
        <f>IF(OR($L140=TRUE,$A140=0,MOD($A140,ChapterTable!$R$20)&lt;&gt;0),
MAX(0,INT(($B140+ChapterTable!$P$26+VLOOKUP(SUBSTITUTE(D$1,"성장단계","")&amp;"단계오프셋",ChapterTable!$R:$S,2,0))/ChapterTable!$P$23)),
MAX(0,INT(($B140+ChapterTable!$R$26+VLOOKUP(SUBSTITUTE(D$1,"성장단계","")&amp;"보스단계오프셋",ChapterTable!$R:$S,2,0))/ChapterTable!$R$23)))</f>
        <v>0</v>
      </c>
      <c r="E140" s="1">
        <f ca="1">IF(AND($A140=0,$B140=1),
    VLOOKUP(1,ChapterTable!$1:$1048576,MATCH("최종"&amp;SUBSTITUTE(SUBSTITUTE(E$1,"standard",""),"|Float",""),ChapterTable!$1:$1,0),0)*ChapterTable!$P$17,
  IF(AND($A140=0,$B140=0),
    E141,
  IF($B140=0,
    VLOOKUP($A140,ChapterTable!$1:$1048576,MATCH("최종"&amp;SUBSTITUTE(SUBSTITUTE(E$1,"standard",""),"|Float",""),ChapterTable!$1:$1,0),0),
  IF($B140=1,
    IF($L140=FALSE,
      VLOOKUP($A140,ChapterTable!$1:$1048576,MATCH("최종"&amp;SUBSTITUTE(SUBSTITUTE(E$1,"standard",""),"|Float",""),ChapterTable!$1:$1,0),0),
      VLOOKUP($A140-ChapterTable!$P$11,ChapterTable!$1:$1048576,MATCH("최종"&amp;SUBSTITUTE(SUBSTITUTE(E$1,"standard",""),"|Float",""),ChapterTable!$1:$1,0),0)*ChapterTable!$P$14
    ),
  OFFSET(E140,-$B140+IF($L140,1,0),0)*IF($B140&gt;OFFSET($B140,1,0),ChapterTable!$R$17,1)*
    (VLOOKUP(SUBSTITUTE(SUBSTITUTE(E$1,"standard",""),"|Float","")&amp;IF(OR($L140=TRUE,$A140=0,MOD($A140,ChapterTable!$R$20)&lt;&gt;0),"","보스")&amp;"인게임누적곱배수",ChapterTable!$R:$S,2,0)^C140
    +VLOOKUP(SUBSTITUTE(SUBSTITUTE(E$1,"standard",""),"|Float","")&amp;IF(OR($L140=TRUE,$A140=0,MOD($A140,ChapterTable!$R$20)&lt;&gt;0),"","보스")&amp;"인게임누적합배수",ChapterTable!$R:$S,2,0)*C140)
  )
  )
  )
)</f>
        <v>270</v>
      </c>
      <c r="F140" s="1">
        <f ca="1">IF(AND($A140=0,$B140=1),
    VLOOKUP(1,ChapterTable!$1:$1048576,MATCH("최종"&amp;SUBSTITUTE(SUBSTITUTE(F$1,"standard",""),"|Float",""),ChapterTable!$1:$1,0),0)*ChapterTable!$P$17,
  IF(AND($A140=0,$B140=0),
    F141,
  IF($B140=0,
    VLOOKUP($A140,ChapterTable!$1:$1048576,MATCH("최종"&amp;SUBSTITUTE(SUBSTITUTE(F$1,"standard",""),"|Float",""),ChapterTable!$1:$1,0),0),
  IF($B140=1,
    IF($L140=FALSE,
      VLOOKUP($A140,ChapterTable!$1:$1048576,MATCH("최종"&amp;SUBSTITUTE(SUBSTITUTE(F$1,"standard",""),"|Float",""),ChapterTable!$1:$1,0),0),
      VLOOKUP($A140-ChapterTable!$P$11,ChapterTable!$1:$1048576,MATCH("최종"&amp;SUBSTITUTE(SUBSTITUTE(F$1,"standard",""),"|Float",""),ChapterTable!$1:$1,0),0)*ChapterTable!$P$14
    ),
  OFFSET(F140,-$B140+IF($L140,1,0),0)*
    (VLOOKUP(SUBSTITUTE(SUBSTITUTE(F$1,"standard",""),"|Float","")&amp;IF(OR($L140=TRUE,$A140=0,MOD($A140,ChapterTable!$R$20)&lt;&gt;0),"","보스")&amp;"인게임누적곱배수",ChapterTable!$R:$S,2,0)^D140
    +VLOOKUP(SUBSTITUTE(SUBSTITUTE(F$1,"standard",""),"|Float","")&amp;IF(OR($L140=TRUE,$A140=0,MOD($A140,ChapterTable!$R$20)&lt;&gt;0),"","보스")&amp;"인게임누적합배수",ChapterTable!$R:$S,2,0)*D140)
  )
  )
  )
)</f>
        <v>112.5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6"/>
        <v>11</v>
      </c>
      <c r="Q140">
        <f t="shared" si="17"/>
        <v>11</v>
      </c>
      <c r="R140" t="b">
        <f t="shared" ca="1" si="18"/>
        <v>0</v>
      </c>
      <c r="T140" t="b">
        <f t="shared" ca="1" si="19"/>
        <v>0</v>
      </c>
      <c r="V140" t="str">
        <f>IF(ISBLANK(U140),"",IF(ISERROR(VLOOKUP(U140,MapTable!$A:$A,1,0)),"맵없음",""))</f>
        <v/>
      </c>
      <c r="W140" t="s">
        <v>804</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1003</v>
      </c>
      <c r="AC140" t="str">
        <f>IF(ISBLANK(AB140),"",IF(ISERROR(VLOOKUP(AB140,[3]DropTable!$A:$A,1,0)),"드랍없음",""))</f>
        <v/>
      </c>
      <c r="AE140" t="str">
        <f>IF(ISBLANK(AD140),"",IF(ISERROR(VLOOKUP(AD140,[3]DropTable!$A:$A,1,0)),"드랍없음",""))</f>
        <v/>
      </c>
      <c r="AH140">
        <v>1.5</v>
      </c>
      <c r="AI140">
        <f t="shared" si="22"/>
        <v>1</v>
      </c>
      <c r="AJ140">
        <f t="shared" si="20"/>
        <v>1</v>
      </c>
      <c r="AK140">
        <f t="shared" si="21"/>
        <v>1</v>
      </c>
      <c r="AL140">
        <v>0</v>
      </c>
    </row>
    <row r="141" spans="1:38" x14ac:dyDescent="0.3">
      <c r="A141">
        <v>3</v>
      </c>
      <c r="B141">
        <v>6</v>
      </c>
      <c r="C141">
        <f>IF(OR($L141=TRUE,$A141=0,MOD($A141,ChapterTable!$R$20)&lt;&gt;0),
MAX(0,INT(($B141+ChapterTable!$P$26+VLOOKUP(SUBSTITUTE(C$1,"성장단계","")&amp;"단계오프셋",ChapterTable!$R:$S,2,0))/ChapterTable!$P$23)),
MAX(0,INT(($B141+ChapterTable!$R$26+VLOOKUP(SUBSTITUTE(C$1,"성장단계","")&amp;"보스단계오프셋",ChapterTable!$R:$S,2,0))/ChapterTable!$R$23)))</f>
        <v>1</v>
      </c>
      <c r="D141">
        <f>IF(OR($L141=TRUE,$A141=0,MOD($A141,ChapterTable!$R$20)&lt;&gt;0),
MAX(0,INT(($B141+ChapterTable!$P$26+VLOOKUP(SUBSTITUTE(D$1,"성장단계","")&amp;"단계오프셋",ChapterTable!$R:$S,2,0))/ChapterTable!$P$23)),
MAX(0,INT(($B141+ChapterTable!$R$26+VLOOKUP(SUBSTITUTE(D$1,"성장단계","")&amp;"보스단계오프셋",ChapterTable!$R:$S,2,0))/ChapterTable!$R$23)))</f>
        <v>0</v>
      </c>
      <c r="E141" s="1">
        <f ca="1">IF(AND($A141=0,$B141=1),
    VLOOKUP(1,ChapterTable!$1:$1048576,MATCH("최종"&amp;SUBSTITUTE(SUBSTITUTE(E$1,"standard",""),"|Float",""),ChapterTable!$1:$1,0),0)*ChapterTable!$P$17,
  IF(AND($A141=0,$B141=0),
    E142,
  IF($B141=0,
    VLOOKUP($A141,ChapterTable!$1:$1048576,MATCH("최종"&amp;SUBSTITUTE(SUBSTITUTE(E$1,"standard",""),"|Float",""),ChapterTable!$1:$1,0),0),
  IF($B141=1,
    IF($L141=FALSE,
      VLOOKUP($A141,ChapterTable!$1:$1048576,MATCH("최종"&amp;SUBSTITUTE(SUBSTITUTE(E$1,"standard",""),"|Float",""),ChapterTable!$1:$1,0),0),
      VLOOKUP($A141-ChapterTable!$P$11,ChapterTable!$1:$1048576,MATCH("최종"&amp;SUBSTITUTE(SUBSTITUTE(E$1,"standard",""),"|Float",""),ChapterTable!$1:$1,0),0)*ChapterTable!$P$14
    ),
  OFFSET(E141,-$B141+IF($L141,1,0),0)*IF($B141&gt;OFFSET($B141,1,0),ChapterTable!$R$17,1)*
    (VLOOKUP(SUBSTITUTE(SUBSTITUTE(E$1,"standard",""),"|Float","")&amp;IF(OR($L141=TRUE,$A141=0,MOD($A141,ChapterTable!$R$20)&lt;&gt;0),"","보스")&amp;"인게임누적곱배수",ChapterTable!$R:$S,2,0)^C141
    +VLOOKUP(SUBSTITUTE(SUBSTITUTE(E$1,"standard",""),"|Float","")&amp;IF(OR($L141=TRUE,$A141=0,MOD($A141,ChapterTable!$R$20)&lt;&gt;0),"","보스")&amp;"인게임누적합배수",ChapterTable!$R:$S,2,0)*C141)
  )
  )
  )
)</f>
        <v>324</v>
      </c>
      <c r="F141" s="1">
        <f ca="1">IF(AND($A141=0,$B141=1),
    VLOOKUP(1,ChapterTable!$1:$1048576,MATCH("최종"&amp;SUBSTITUTE(SUBSTITUTE(F$1,"standard",""),"|Float",""),ChapterTable!$1:$1,0),0)*ChapterTable!$P$17,
  IF(AND($A141=0,$B141=0),
    F142,
  IF($B141=0,
    VLOOKUP($A141,ChapterTable!$1:$1048576,MATCH("최종"&amp;SUBSTITUTE(SUBSTITUTE(F$1,"standard",""),"|Float",""),ChapterTable!$1:$1,0),0),
  IF($B141=1,
    IF($L141=FALSE,
      VLOOKUP($A141,ChapterTable!$1:$1048576,MATCH("최종"&amp;SUBSTITUTE(SUBSTITUTE(F$1,"standard",""),"|Float",""),ChapterTable!$1:$1,0),0),
      VLOOKUP($A141-ChapterTable!$P$11,ChapterTable!$1:$1048576,MATCH("최종"&amp;SUBSTITUTE(SUBSTITUTE(F$1,"standard",""),"|Float",""),ChapterTable!$1:$1,0),0)*ChapterTable!$P$14
    ),
  OFFSET(F141,-$B141+IF($L141,1,0),0)*
    (VLOOKUP(SUBSTITUTE(SUBSTITUTE(F$1,"standard",""),"|Float","")&amp;IF(OR($L141=TRUE,$A141=0,MOD($A141,ChapterTable!$R$20)&lt;&gt;0),"","보스")&amp;"인게임누적곱배수",ChapterTable!$R:$S,2,0)^D141
    +VLOOKUP(SUBSTITUTE(SUBSTITUTE(F$1,"standard",""),"|Float","")&amp;IF(OR($L141=TRUE,$A141=0,MOD($A141,ChapterTable!$R$20)&lt;&gt;0),"","보스")&amp;"인게임누적합배수",ChapterTable!$R:$S,2,0)*D141)
  )
  )
  )
)</f>
        <v>112.5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6"/>
        <v>1</v>
      </c>
      <c r="Q141">
        <f t="shared" si="17"/>
        <v>1</v>
      </c>
      <c r="R141" t="b">
        <f t="shared" ca="1" si="18"/>
        <v>0</v>
      </c>
      <c r="T141" t="b">
        <f t="shared" ca="1" si="19"/>
        <v>0</v>
      </c>
      <c r="U141" t="s">
        <v>744</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1003</v>
      </c>
      <c r="AC141" t="str">
        <f>IF(ISBLANK(AB141),"",IF(ISERROR(VLOOKUP(AB141,[3]DropTable!$A:$A,1,0)),"드랍없음",""))</f>
        <v/>
      </c>
      <c r="AE141" t="str">
        <f>IF(ISBLANK(AD141),"",IF(ISERROR(VLOOKUP(AD141,[3]DropTable!$A:$A,1,0)),"드랍없음",""))</f>
        <v/>
      </c>
      <c r="AH141">
        <v>1.5</v>
      </c>
      <c r="AI141">
        <f t="shared" si="22"/>
        <v>1</v>
      </c>
      <c r="AJ141">
        <f t="shared" si="20"/>
        <v>1</v>
      </c>
      <c r="AK141">
        <f t="shared" si="21"/>
        <v>1</v>
      </c>
      <c r="AL141">
        <v>0</v>
      </c>
    </row>
    <row r="142" spans="1:38" x14ac:dyDescent="0.3">
      <c r="A142">
        <v>3</v>
      </c>
      <c r="B142">
        <v>7</v>
      </c>
      <c r="C142">
        <f>IF(OR($L142=TRUE,$A142=0,MOD($A142,ChapterTable!$R$20)&lt;&gt;0),
MAX(0,INT(($B142+ChapterTable!$P$26+VLOOKUP(SUBSTITUTE(C$1,"성장단계","")&amp;"단계오프셋",ChapterTable!$R:$S,2,0))/ChapterTable!$P$23)),
MAX(0,INT(($B142+ChapterTable!$R$26+VLOOKUP(SUBSTITUTE(C$1,"성장단계","")&amp;"보스단계오프셋",ChapterTable!$R:$S,2,0))/ChapterTable!$R$23)))</f>
        <v>1</v>
      </c>
      <c r="D142">
        <f>IF(OR($L142=TRUE,$A142=0,MOD($A142,ChapterTable!$R$20)&lt;&gt;0),
MAX(0,INT(($B142+ChapterTable!$P$26+VLOOKUP(SUBSTITUTE(D$1,"성장단계","")&amp;"단계오프셋",ChapterTable!$R:$S,2,0))/ChapterTable!$P$23)),
MAX(0,INT(($B142+ChapterTable!$R$26+VLOOKUP(SUBSTITUTE(D$1,"성장단계","")&amp;"보스단계오프셋",ChapterTable!$R:$S,2,0))/ChapterTable!$R$23)))</f>
        <v>0</v>
      </c>
      <c r="E142" s="1">
        <f ca="1">IF(AND($A142=0,$B142=1),
    VLOOKUP(1,ChapterTable!$1:$1048576,MATCH("최종"&amp;SUBSTITUTE(SUBSTITUTE(E$1,"standard",""),"|Float",""),ChapterTable!$1:$1,0),0)*ChapterTable!$P$17,
  IF(AND($A142=0,$B142=0),
    E143,
  IF($B142=0,
    VLOOKUP($A142,ChapterTable!$1:$1048576,MATCH("최종"&amp;SUBSTITUTE(SUBSTITUTE(E$1,"standard",""),"|Float",""),ChapterTable!$1:$1,0),0),
  IF($B142=1,
    IF($L142=FALSE,
      VLOOKUP($A142,ChapterTable!$1:$1048576,MATCH("최종"&amp;SUBSTITUTE(SUBSTITUTE(E$1,"standard",""),"|Float",""),ChapterTable!$1:$1,0),0),
      VLOOKUP($A142-ChapterTable!$P$11,ChapterTable!$1:$1048576,MATCH("최종"&amp;SUBSTITUTE(SUBSTITUTE(E$1,"standard",""),"|Float",""),ChapterTable!$1:$1,0),0)*ChapterTable!$P$14
    ),
  OFFSET(E142,-$B142+IF($L142,1,0),0)*IF($B142&gt;OFFSET($B142,1,0),ChapterTable!$R$17,1)*
    (VLOOKUP(SUBSTITUTE(SUBSTITUTE(E$1,"standard",""),"|Float","")&amp;IF(OR($L142=TRUE,$A142=0,MOD($A142,ChapterTable!$R$20)&lt;&gt;0),"","보스")&amp;"인게임누적곱배수",ChapterTable!$R:$S,2,0)^C142
    +VLOOKUP(SUBSTITUTE(SUBSTITUTE(E$1,"standard",""),"|Float","")&amp;IF(OR($L142=TRUE,$A142=0,MOD($A142,ChapterTable!$R$20)&lt;&gt;0),"","보스")&amp;"인게임누적합배수",ChapterTable!$R:$S,2,0)*C142)
  )
  )
  )
)</f>
        <v>324</v>
      </c>
      <c r="F142" s="1">
        <f ca="1">IF(AND($A142=0,$B142=1),
    VLOOKUP(1,ChapterTable!$1:$1048576,MATCH("최종"&amp;SUBSTITUTE(SUBSTITUTE(F$1,"standard",""),"|Float",""),ChapterTable!$1:$1,0),0)*ChapterTable!$P$17,
  IF(AND($A142=0,$B142=0),
    F143,
  IF($B142=0,
    VLOOKUP($A142,ChapterTable!$1:$1048576,MATCH("최종"&amp;SUBSTITUTE(SUBSTITUTE(F$1,"standard",""),"|Float",""),ChapterTable!$1:$1,0),0),
  IF($B142=1,
    IF($L142=FALSE,
      VLOOKUP($A142,ChapterTable!$1:$1048576,MATCH("최종"&amp;SUBSTITUTE(SUBSTITUTE(F$1,"standard",""),"|Float",""),ChapterTable!$1:$1,0),0),
      VLOOKUP($A142-ChapterTable!$P$11,ChapterTable!$1:$1048576,MATCH("최종"&amp;SUBSTITUTE(SUBSTITUTE(F$1,"standard",""),"|Float",""),ChapterTable!$1:$1,0),0)*ChapterTable!$P$14
    ),
  OFFSET(F142,-$B142+IF($L142,1,0),0)*
    (VLOOKUP(SUBSTITUTE(SUBSTITUTE(F$1,"standard",""),"|Float","")&amp;IF(OR($L142=TRUE,$A142=0,MOD($A142,ChapterTable!$R$20)&lt;&gt;0),"","보스")&amp;"인게임누적곱배수",ChapterTable!$R:$S,2,0)^D142
    +VLOOKUP(SUBSTITUTE(SUBSTITUTE(F$1,"standard",""),"|Float","")&amp;IF(OR($L142=TRUE,$A142=0,MOD($A142,ChapterTable!$R$20)&lt;&gt;0),"","보스")&amp;"인게임누적합배수",ChapterTable!$R:$S,2,0)*D142)
  )
  )
  )
)</f>
        <v>112.5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6"/>
        <v>1</v>
      </c>
      <c r="Q142">
        <f t="shared" si="17"/>
        <v>1</v>
      </c>
      <c r="R142" t="b">
        <f t="shared" ca="1" si="18"/>
        <v>0</v>
      </c>
      <c r="T142" t="b">
        <f t="shared" ca="1" si="19"/>
        <v>0</v>
      </c>
      <c r="U142" t="s">
        <v>745</v>
      </c>
      <c r="V142" t="str">
        <f>IF(ISBLANK(U142),"",IF(ISERROR(VLOOKUP(U142,MapTable!$A:$A,1,0)),"맵없음",""))</f>
        <v/>
      </c>
      <c r="W142" t="s">
        <v>782</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1003</v>
      </c>
      <c r="AC142" t="str">
        <f>IF(ISBLANK(AB142),"",IF(ISERROR(VLOOKUP(AB142,[3]DropTable!$A:$A,1,0)),"드랍없음",""))</f>
        <v/>
      </c>
      <c r="AE142" t="str">
        <f>IF(ISBLANK(AD142),"",IF(ISERROR(VLOOKUP(AD142,[3]DropTable!$A:$A,1,0)),"드랍없음",""))</f>
        <v/>
      </c>
      <c r="AH142">
        <v>1.5</v>
      </c>
      <c r="AI142">
        <f t="shared" si="22"/>
        <v>1</v>
      </c>
      <c r="AJ142">
        <f t="shared" si="20"/>
        <v>1</v>
      </c>
      <c r="AK142">
        <f t="shared" si="21"/>
        <v>1</v>
      </c>
      <c r="AL142">
        <v>0</v>
      </c>
    </row>
    <row r="143" spans="1:38" x14ac:dyDescent="0.3">
      <c r="A143">
        <v>3</v>
      </c>
      <c r="B143">
        <v>8</v>
      </c>
      <c r="C143">
        <f>IF(OR($L143=TRUE,$A143=0,MOD($A143,ChapterTable!$R$20)&lt;&gt;0),
MAX(0,INT(($B143+ChapterTable!$P$26+VLOOKUP(SUBSTITUTE(C$1,"성장단계","")&amp;"단계오프셋",ChapterTable!$R:$S,2,0))/ChapterTable!$P$23)),
MAX(0,INT(($B143+ChapterTable!$R$26+VLOOKUP(SUBSTITUTE(C$1,"성장단계","")&amp;"보스단계오프셋",ChapterTable!$R:$S,2,0))/ChapterTable!$R$23)))</f>
        <v>1</v>
      </c>
      <c r="D143">
        <f>IF(OR($L143=TRUE,$A143=0,MOD($A143,ChapterTable!$R$20)&lt;&gt;0),
MAX(0,INT(($B143+ChapterTable!$P$26+VLOOKUP(SUBSTITUTE(D$1,"성장단계","")&amp;"단계오프셋",ChapterTable!$R:$S,2,0))/ChapterTable!$P$23)),
MAX(0,INT(($B143+ChapterTable!$R$26+VLOOKUP(SUBSTITUTE(D$1,"성장단계","")&amp;"보스단계오프셋",ChapterTable!$R:$S,2,0))/ChapterTable!$R$23)))</f>
        <v>0</v>
      </c>
      <c r="E143" s="1">
        <f ca="1">IF(AND($A143=0,$B143=1),
    VLOOKUP(1,ChapterTable!$1:$1048576,MATCH("최종"&amp;SUBSTITUTE(SUBSTITUTE(E$1,"standard",""),"|Float",""),ChapterTable!$1:$1,0),0)*ChapterTable!$P$17,
  IF(AND($A143=0,$B143=0),
    E144,
  IF($B143=0,
    VLOOKUP($A143,ChapterTable!$1:$1048576,MATCH("최종"&amp;SUBSTITUTE(SUBSTITUTE(E$1,"standard",""),"|Float",""),ChapterTable!$1:$1,0),0),
  IF($B143=1,
    IF($L143=FALSE,
      VLOOKUP($A143,ChapterTable!$1:$1048576,MATCH("최종"&amp;SUBSTITUTE(SUBSTITUTE(E$1,"standard",""),"|Float",""),ChapterTable!$1:$1,0),0),
      VLOOKUP($A143-ChapterTable!$P$11,ChapterTable!$1:$1048576,MATCH("최종"&amp;SUBSTITUTE(SUBSTITUTE(E$1,"standard",""),"|Float",""),ChapterTable!$1:$1,0),0)*ChapterTable!$P$14
    ),
  OFFSET(E143,-$B143+IF($L143,1,0),0)*IF($B143&gt;OFFSET($B143,1,0),ChapterTable!$R$17,1)*
    (VLOOKUP(SUBSTITUTE(SUBSTITUTE(E$1,"standard",""),"|Float","")&amp;IF(OR($L143=TRUE,$A143=0,MOD($A143,ChapterTable!$R$20)&lt;&gt;0),"","보스")&amp;"인게임누적곱배수",ChapterTable!$R:$S,2,0)^C143
    +VLOOKUP(SUBSTITUTE(SUBSTITUTE(E$1,"standard",""),"|Float","")&amp;IF(OR($L143=TRUE,$A143=0,MOD($A143,ChapterTable!$R$20)&lt;&gt;0),"","보스")&amp;"인게임누적합배수",ChapterTable!$R:$S,2,0)*C143)
  )
  )
  )
)</f>
        <v>324</v>
      </c>
      <c r="F143" s="1">
        <f ca="1">IF(AND($A143=0,$B143=1),
    VLOOKUP(1,ChapterTable!$1:$1048576,MATCH("최종"&amp;SUBSTITUTE(SUBSTITUTE(F$1,"standard",""),"|Float",""),ChapterTable!$1:$1,0),0)*ChapterTable!$P$17,
  IF(AND($A143=0,$B143=0),
    F144,
  IF($B143=0,
    VLOOKUP($A143,ChapterTable!$1:$1048576,MATCH("최종"&amp;SUBSTITUTE(SUBSTITUTE(F$1,"standard",""),"|Float",""),ChapterTable!$1:$1,0),0),
  IF($B143=1,
    IF($L143=FALSE,
      VLOOKUP($A143,ChapterTable!$1:$1048576,MATCH("최종"&amp;SUBSTITUTE(SUBSTITUTE(F$1,"standard",""),"|Float",""),ChapterTable!$1:$1,0),0),
      VLOOKUP($A143-ChapterTable!$P$11,ChapterTable!$1:$1048576,MATCH("최종"&amp;SUBSTITUTE(SUBSTITUTE(F$1,"standard",""),"|Float",""),ChapterTable!$1:$1,0),0)*ChapterTable!$P$14
    ),
  OFFSET(F143,-$B143+IF($L143,1,0),0)*
    (VLOOKUP(SUBSTITUTE(SUBSTITUTE(F$1,"standard",""),"|Float","")&amp;IF(OR($L143=TRUE,$A143=0,MOD($A143,ChapterTable!$R$20)&lt;&gt;0),"","보스")&amp;"인게임누적곱배수",ChapterTable!$R:$S,2,0)^D143
    +VLOOKUP(SUBSTITUTE(SUBSTITUTE(F$1,"standard",""),"|Float","")&amp;IF(OR($L143=TRUE,$A143=0,MOD($A143,ChapterTable!$R$20)&lt;&gt;0),"","보스")&amp;"인게임누적합배수",ChapterTable!$R:$S,2,0)*D143)
  )
  )
  )
)</f>
        <v>112.5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6"/>
        <v>1</v>
      </c>
      <c r="Q143">
        <f t="shared" si="17"/>
        <v>1</v>
      </c>
      <c r="R143" t="b">
        <f t="shared" ca="1" si="18"/>
        <v>0</v>
      </c>
      <c r="T143" t="b">
        <f t="shared" ca="1" si="19"/>
        <v>0</v>
      </c>
      <c r="U143" t="s">
        <v>746</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1003</v>
      </c>
      <c r="AC143" t="str">
        <f>IF(ISBLANK(AB143),"",IF(ISERROR(VLOOKUP(AB143,[3]DropTable!$A:$A,1,0)),"드랍없음",""))</f>
        <v/>
      </c>
      <c r="AE143" t="str">
        <f>IF(ISBLANK(AD143),"",IF(ISERROR(VLOOKUP(AD143,[3]DropTable!$A:$A,1,0)),"드랍없음",""))</f>
        <v/>
      </c>
      <c r="AH143">
        <v>1.5</v>
      </c>
      <c r="AI143">
        <f t="shared" si="22"/>
        <v>1</v>
      </c>
      <c r="AJ143">
        <f t="shared" si="20"/>
        <v>1</v>
      </c>
      <c r="AK143">
        <f t="shared" si="21"/>
        <v>1</v>
      </c>
      <c r="AL143">
        <v>0</v>
      </c>
    </row>
    <row r="144" spans="1:38" x14ac:dyDescent="0.3">
      <c r="A144">
        <v>3</v>
      </c>
      <c r="B144">
        <v>9</v>
      </c>
      <c r="C144">
        <f>IF(OR($L144=TRUE,$A144=0,MOD($A144,ChapterTable!$R$20)&lt;&gt;0),
MAX(0,INT(($B144+ChapterTable!$P$26+VLOOKUP(SUBSTITUTE(C$1,"성장단계","")&amp;"단계오프셋",ChapterTable!$R:$S,2,0))/ChapterTable!$P$23)),
MAX(0,INT(($B144+ChapterTable!$R$26+VLOOKUP(SUBSTITUTE(C$1,"성장단계","")&amp;"보스단계오프셋",ChapterTable!$R:$S,2,0))/ChapterTable!$R$23)))</f>
        <v>1</v>
      </c>
      <c r="D144">
        <f>IF(OR($L144=TRUE,$A144=0,MOD($A144,ChapterTable!$R$20)&lt;&gt;0),
MAX(0,INT(($B144+ChapterTable!$P$26+VLOOKUP(SUBSTITUTE(D$1,"성장단계","")&amp;"단계오프셋",ChapterTable!$R:$S,2,0))/ChapterTable!$P$23)),
MAX(0,INT(($B144+ChapterTable!$R$26+VLOOKUP(SUBSTITUTE(D$1,"성장단계","")&amp;"보스단계오프셋",ChapterTable!$R:$S,2,0))/ChapterTable!$R$23)))</f>
        <v>0</v>
      </c>
      <c r="E144" s="1">
        <f ca="1">IF(AND($A144=0,$B144=1),
    VLOOKUP(1,ChapterTable!$1:$1048576,MATCH("최종"&amp;SUBSTITUTE(SUBSTITUTE(E$1,"standard",""),"|Float",""),ChapterTable!$1:$1,0),0)*ChapterTable!$P$17,
  IF(AND($A144=0,$B144=0),
    E145,
  IF($B144=0,
    VLOOKUP($A144,ChapterTable!$1:$1048576,MATCH("최종"&amp;SUBSTITUTE(SUBSTITUTE(E$1,"standard",""),"|Float",""),ChapterTable!$1:$1,0),0),
  IF($B144=1,
    IF($L144=FALSE,
      VLOOKUP($A144,ChapterTable!$1:$1048576,MATCH("최종"&amp;SUBSTITUTE(SUBSTITUTE(E$1,"standard",""),"|Float",""),ChapterTable!$1:$1,0),0),
      VLOOKUP($A144-ChapterTable!$P$11,ChapterTable!$1:$1048576,MATCH("최종"&amp;SUBSTITUTE(SUBSTITUTE(E$1,"standard",""),"|Float",""),ChapterTable!$1:$1,0),0)*ChapterTable!$P$14
    ),
  OFFSET(E144,-$B144+IF($L144,1,0),0)*IF($B144&gt;OFFSET($B144,1,0),ChapterTable!$R$17,1)*
    (VLOOKUP(SUBSTITUTE(SUBSTITUTE(E$1,"standard",""),"|Float","")&amp;IF(OR($L144=TRUE,$A144=0,MOD($A144,ChapterTable!$R$20)&lt;&gt;0),"","보스")&amp;"인게임누적곱배수",ChapterTable!$R:$S,2,0)^C144
    +VLOOKUP(SUBSTITUTE(SUBSTITUTE(E$1,"standard",""),"|Float","")&amp;IF(OR($L144=TRUE,$A144=0,MOD($A144,ChapterTable!$R$20)&lt;&gt;0),"","보스")&amp;"인게임누적합배수",ChapterTable!$R:$S,2,0)*C144)
  )
  )
  )
)</f>
        <v>324</v>
      </c>
      <c r="F144" s="1">
        <f ca="1">IF(AND($A144=0,$B144=1),
    VLOOKUP(1,ChapterTable!$1:$1048576,MATCH("최종"&amp;SUBSTITUTE(SUBSTITUTE(F$1,"standard",""),"|Float",""),ChapterTable!$1:$1,0),0)*ChapterTable!$P$17,
  IF(AND($A144=0,$B144=0),
    F145,
  IF($B144=0,
    VLOOKUP($A144,ChapterTable!$1:$1048576,MATCH("최종"&amp;SUBSTITUTE(SUBSTITUTE(F$1,"standard",""),"|Float",""),ChapterTable!$1:$1,0),0),
  IF($B144=1,
    IF($L144=FALSE,
      VLOOKUP($A144,ChapterTable!$1:$1048576,MATCH("최종"&amp;SUBSTITUTE(SUBSTITUTE(F$1,"standard",""),"|Float",""),ChapterTable!$1:$1,0),0),
      VLOOKUP($A144-ChapterTable!$P$11,ChapterTable!$1:$1048576,MATCH("최종"&amp;SUBSTITUTE(SUBSTITUTE(F$1,"standard",""),"|Float",""),ChapterTable!$1:$1,0),0)*ChapterTable!$P$14
    ),
  OFFSET(F144,-$B144+IF($L144,1,0),0)*
    (VLOOKUP(SUBSTITUTE(SUBSTITUTE(F$1,"standard",""),"|Float","")&amp;IF(OR($L144=TRUE,$A144=0,MOD($A144,ChapterTable!$R$20)&lt;&gt;0),"","보스")&amp;"인게임누적곱배수",ChapterTable!$R:$S,2,0)^D144
    +VLOOKUP(SUBSTITUTE(SUBSTITUTE(F$1,"standard",""),"|Float","")&amp;IF(OR($L144=TRUE,$A144=0,MOD($A144,ChapterTable!$R$20)&lt;&gt;0),"","보스")&amp;"인게임누적합배수",ChapterTable!$R:$S,2,0)*D144)
  )
  )
  )
)</f>
        <v>112.5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6"/>
        <v>91</v>
      </c>
      <c r="Q144">
        <f t="shared" si="17"/>
        <v>91</v>
      </c>
      <c r="R144" t="b">
        <f t="shared" ca="1" si="18"/>
        <v>1</v>
      </c>
      <c r="S144" t="b">
        <v>0</v>
      </c>
      <c r="T144" t="b">
        <f t="shared" si="19"/>
        <v>0</v>
      </c>
      <c r="U144" t="s">
        <v>747</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1003</v>
      </c>
      <c r="AC144" t="str">
        <f>IF(ISBLANK(AB144),"",IF(ISERROR(VLOOKUP(AB144,[3]DropTable!$A:$A,1,0)),"드랍없음",""))</f>
        <v/>
      </c>
      <c r="AE144" t="str">
        <f>IF(ISBLANK(AD144),"",IF(ISERROR(VLOOKUP(AD144,[3]DropTable!$A:$A,1,0)),"드랍없음",""))</f>
        <v/>
      </c>
      <c r="AH144">
        <v>1.5</v>
      </c>
      <c r="AI144">
        <f t="shared" si="22"/>
        <v>1</v>
      </c>
      <c r="AJ144">
        <f t="shared" si="20"/>
        <v>1</v>
      </c>
      <c r="AK144">
        <f t="shared" si="21"/>
        <v>1</v>
      </c>
      <c r="AL144">
        <v>0</v>
      </c>
    </row>
    <row r="145" spans="1:38" x14ac:dyDescent="0.3">
      <c r="A145">
        <v>3</v>
      </c>
      <c r="B145">
        <v>10</v>
      </c>
      <c r="C145">
        <f>IF(OR($L145=TRUE,$A145=0,MOD($A145,ChapterTable!$R$20)&lt;&gt;0),
MAX(0,INT(($B145+ChapterTable!$P$26+VLOOKUP(SUBSTITUTE(C$1,"성장단계","")&amp;"단계오프셋",ChapterTable!$R:$S,2,0))/ChapterTable!$P$23)),
MAX(0,INT(($B145+ChapterTable!$R$26+VLOOKUP(SUBSTITUTE(C$1,"성장단계","")&amp;"보스단계오프셋",ChapterTable!$R:$S,2,0))/ChapterTable!$R$23)))</f>
        <v>1</v>
      </c>
      <c r="D145">
        <f>IF(OR($L145=TRUE,$A145=0,MOD($A145,ChapterTable!$R$20)&lt;&gt;0),
MAX(0,INT(($B145+ChapterTable!$P$26+VLOOKUP(SUBSTITUTE(D$1,"성장단계","")&amp;"단계오프셋",ChapterTable!$R:$S,2,0))/ChapterTable!$P$23)),
MAX(0,INT(($B145+ChapterTable!$R$26+VLOOKUP(SUBSTITUTE(D$1,"성장단계","")&amp;"보스단계오프셋",ChapterTable!$R:$S,2,0))/ChapterTable!$R$23)))</f>
        <v>0</v>
      </c>
      <c r="E145" s="1">
        <f ca="1">IF(AND($A145=0,$B145=1),
    VLOOKUP(1,ChapterTable!$1:$1048576,MATCH("최종"&amp;SUBSTITUTE(SUBSTITUTE(E$1,"standard",""),"|Float",""),ChapterTable!$1:$1,0),0)*ChapterTable!$P$17,
  IF(AND($A145=0,$B145=0),
    E146,
  IF($B145=0,
    VLOOKUP($A145,ChapterTable!$1:$1048576,MATCH("최종"&amp;SUBSTITUTE(SUBSTITUTE(E$1,"standard",""),"|Float",""),ChapterTable!$1:$1,0),0),
  IF($B145=1,
    IF($L145=FALSE,
      VLOOKUP($A145,ChapterTable!$1:$1048576,MATCH("최종"&amp;SUBSTITUTE(SUBSTITUTE(E$1,"standard",""),"|Float",""),ChapterTable!$1:$1,0),0),
      VLOOKUP($A145-ChapterTable!$P$11,ChapterTable!$1:$1048576,MATCH("최종"&amp;SUBSTITUTE(SUBSTITUTE(E$1,"standard",""),"|Float",""),ChapterTable!$1:$1,0),0)*ChapterTable!$P$14
    ),
  OFFSET(E145,-$B145+IF($L145,1,0),0)*IF($B145&gt;OFFSET($B145,1,0),ChapterTable!$R$17,1)*
    (VLOOKUP(SUBSTITUTE(SUBSTITUTE(E$1,"standard",""),"|Float","")&amp;IF(OR($L145=TRUE,$A145=0,MOD($A145,ChapterTable!$R$20)&lt;&gt;0),"","보스")&amp;"인게임누적곱배수",ChapterTable!$R:$S,2,0)^C145
    +VLOOKUP(SUBSTITUTE(SUBSTITUTE(E$1,"standard",""),"|Float","")&amp;IF(OR($L145=TRUE,$A145=0,MOD($A145,ChapterTable!$R$20)&lt;&gt;0),"","보스")&amp;"인게임누적합배수",ChapterTable!$R:$S,2,0)*C145)
  )
  )
  )
)</f>
        <v>324</v>
      </c>
      <c r="F145" s="1">
        <f ca="1">IF(AND($A145=0,$B145=1),
    VLOOKUP(1,ChapterTable!$1:$1048576,MATCH("최종"&amp;SUBSTITUTE(SUBSTITUTE(F$1,"standard",""),"|Float",""),ChapterTable!$1:$1,0),0)*ChapterTable!$P$17,
  IF(AND($A145=0,$B145=0),
    F146,
  IF($B145=0,
    VLOOKUP($A145,ChapterTable!$1:$1048576,MATCH("최종"&amp;SUBSTITUTE(SUBSTITUTE(F$1,"standard",""),"|Float",""),ChapterTable!$1:$1,0),0),
  IF($B145=1,
    IF($L145=FALSE,
      VLOOKUP($A145,ChapterTable!$1:$1048576,MATCH("최종"&amp;SUBSTITUTE(SUBSTITUTE(F$1,"standard",""),"|Float",""),ChapterTable!$1:$1,0),0),
      VLOOKUP($A145-ChapterTable!$P$11,ChapterTable!$1:$1048576,MATCH("최종"&amp;SUBSTITUTE(SUBSTITUTE(F$1,"standard",""),"|Float",""),ChapterTable!$1:$1,0),0)*ChapterTable!$P$14
    ),
  OFFSET(F145,-$B145+IF($L145,1,0),0)*
    (VLOOKUP(SUBSTITUTE(SUBSTITUTE(F$1,"standard",""),"|Float","")&amp;IF(OR($L145=TRUE,$A145=0,MOD($A145,ChapterTable!$R$20)&lt;&gt;0),"","보스")&amp;"인게임누적곱배수",ChapterTable!$R:$S,2,0)^D145
    +VLOOKUP(SUBSTITUTE(SUBSTITUTE(F$1,"standard",""),"|Float","")&amp;IF(OR($L145=TRUE,$A145=0,MOD($A145,ChapterTable!$R$20)&lt;&gt;0),"","보스")&amp;"인게임누적합배수",ChapterTable!$R:$S,2,0)*D145)
  )
  )
  )
)</f>
        <v>112.5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6"/>
        <v>21</v>
      </c>
      <c r="Q145">
        <f t="shared" si="17"/>
        <v>21</v>
      </c>
      <c r="R145" t="b">
        <f t="shared" ca="1" si="18"/>
        <v>0</v>
      </c>
      <c r="T145" t="b">
        <f t="shared" ca="1" si="19"/>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5003</v>
      </c>
      <c r="AE145" t="str">
        <f>IF(ISBLANK(AD145),"",IF(ISERROR(VLOOKUP(AD145,[3]DropTable!$A:$A,1,0)),"드랍없음",""))</f>
        <v/>
      </c>
      <c r="AF145">
        <f ca="1">1.25*IF($B145&gt;OFFSET($B145,1,0),ChapterTable!$R$17,1)*
(VLOOKUP(SUBSTITUTE(SUBSTITUTE(E$1,"standard",""),"|Float","")&amp;IF(OR($L145=TRUE,$A145=0,MOD($A145,ChapterTable!$R$20)&lt;&gt;0),"","보스")&amp;"인게임누적곱배수",ChapterTable!$R:$S,2,0)^C145
+VLOOKUP(SUBSTITUTE(SUBSTITUTE(E$1,"standard",""),"|Float","")&amp;IF(OR($L145=TRUE,$A145=0,MOD($A145,ChapterTable!$R$20)&lt;&gt;0),"","보스")&amp;"인게임누적합배수",ChapterTable!$R:$S,2,0)*C145)</f>
        <v>1.5</v>
      </c>
      <c r="AG145">
        <f ca="1">35/AF145</f>
        <v>23.333333333333332</v>
      </c>
      <c r="AH145">
        <v>1.5</v>
      </c>
      <c r="AI145">
        <f t="shared" si="22"/>
        <v>1</v>
      </c>
      <c r="AJ145">
        <f t="shared" si="20"/>
        <v>1</v>
      </c>
      <c r="AK145">
        <f t="shared" si="21"/>
        <v>1</v>
      </c>
      <c r="AL145">
        <v>0</v>
      </c>
    </row>
    <row r="146" spans="1:38" x14ac:dyDescent="0.3">
      <c r="A146">
        <v>3</v>
      </c>
      <c r="B146">
        <v>11</v>
      </c>
      <c r="C146">
        <f>IF(OR($L146=TRUE,$A146=0,MOD($A146,ChapterTable!$R$20)&lt;&gt;0),
MAX(0,INT(($B146+ChapterTable!$P$26+VLOOKUP(SUBSTITUTE(C$1,"성장단계","")&amp;"단계오프셋",ChapterTable!$R:$S,2,0))/ChapterTable!$P$23)),
MAX(0,INT(($B146+ChapterTable!$R$26+VLOOKUP(SUBSTITUTE(C$1,"성장단계","")&amp;"보스단계오프셋",ChapterTable!$R:$S,2,0))/ChapterTable!$R$23)))</f>
        <v>1</v>
      </c>
      <c r="D146">
        <f>IF(OR($L146=TRUE,$A146=0,MOD($A146,ChapterTable!$R$20)&lt;&gt;0),
MAX(0,INT(($B146+ChapterTable!$P$26+VLOOKUP(SUBSTITUTE(D$1,"성장단계","")&amp;"단계오프셋",ChapterTable!$R:$S,2,0))/ChapterTable!$P$23)),
MAX(0,INT(($B146+ChapterTable!$R$26+VLOOKUP(SUBSTITUTE(D$1,"성장단계","")&amp;"보스단계오프셋",ChapterTable!$R:$S,2,0))/ChapterTable!$R$23)))</f>
        <v>1</v>
      </c>
      <c r="E146" s="1">
        <f ca="1">IF(AND($A146=0,$B146=1),
    VLOOKUP(1,ChapterTable!$1:$1048576,MATCH("최종"&amp;SUBSTITUTE(SUBSTITUTE(E$1,"standard",""),"|Float",""),ChapterTable!$1:$1,0),0)*ChapterTable!$P$17,
  IF(AND($A146=0,$B146=0),
    E147,
  IF($B146=0,
    VLOOKUP($A146,ChapterTable!$1:$1048576,MATCH("최종"&amp;SUBSTITUTE(SUBSTITUTE(E$1,"standard",""),"|Float",""),ChapterTable!$1:$1,0),0),
  IF($B146=1,
    IF($L146=FALSE,
      VLOOKUP($A146,ChapterTable!$1:$1048576,MATCH("최종"&amp;SUBSTITUTE(SUBSTITUTE(E$1,"standard",""),"|Float",""),ChapterTable!$1:$1,0),0),
      VLOOKUP($A146-ChapterTable!$P$11,ChapterTable!$1:$1048576,MATCH("최종"&amp;SUBSTITUTE(SUBSTITUTE(E$1,"standard",""),"|Float",""),ChapterTable!$1:$1,0),0)*ChapterTable!$P$14
    ),
  OFFSET(E146,-$B146+IF($L146,1,0),0)*IF($B146&gt;OFFSET($B146,1,0),ChapterTable!$R$17,1)*
    (VLOOKUP(SUBSTITUTE(SUBSTITUTE(E$1,"standard",""),"|Float","")&amp;IF(OR($L146=TRUE,$A146=0,MOD($A146,ChapterTable!$R$20)&lt;&gt;0),"","보스")&amp;"인게임누적곱배수",ChapterTable!$R:$S,2,0)^C146
    +VLOOKUP(SUBSTITUTE(SUBSTITUTE(E$1,"standard",""),"|Float","")&amp;IF(OR($L146=TRUE,$A146=0,MOD($A146,ChapterTable!$R$20)&lt;&gt;0),"","보스")&amp;"인게임누적합배수",ChapterTable!$R:$S,2,0)*C146)
  )
  )
  )
)</f>
        <v>324</v>
      </c>
      <c r="F146" s="1">
        <f ca="1">IF(AND($A146=0,$B146=1),
    VLOOKUP(1,ChapterTable!$1:$1048576,MATCH("최종"&amp;SUBSTITUTE(SUBSTITUTE(F$1,"standard",""),"|Float",""),ChapterTable!$1:$1,0),0)*ChapterTable!$P$17,
  IF(AND($A146=0,$B146=0),
    F147,
  IF($B146=0,
    VLOOKUP($A146,ChapterTable!$1:$1048576,MATCH("최종"&amp;SUBSTITUTE(SUBSTITUTE(F$1,"standard",""),"|Float",""),ChapterTable!$1:$1,0),0),
  IF($B146=1,
    IF($L146=FALSE,
      VLOOKUP($A146,ChapterTable!$1:$1048576,MATCH("최종"&amp;SUBSTITUTE(SUBSTITUTE(F$1,"standard",""),"|Float",""),ChapterTable!$1:$1,0),0),
      VLOOKUP($A146-ChapterTable!$P$11,ChapterTable!$1:$1048576,MATCH("최종"&amp;SUBSTITUTE(SUBSTITUTE(F$1,"standard",""),"|Float",""),ChapterTable!$1:$1,0),0)*ChapterTable!$P$14
    ),
  OFFSET(F146,-$B146+IF($L146,1,0),0)*
    (VLOOKUP(SUBSTITUTE(SUBSTITUTE(F$1,"standard",""),"|Float","")&amp;IF(OR($L146=TRUE,$A146=0,MOD($A146,ChapterTable!$R$20)&lt;&gt;0),"","보스")&amp;"인게임누적곱배수",ChapterTable!$R:$S,2,0)^D146
    +VLOOKUP(SUBSTITUTE(SUBSTITUTE(F$1,"standard",""),"|Float","")&amp;IF(OR($L146=TRUE,$A146=0,MOD($A146,ChapterTable!$R$20)&lt;&gt;0),"","보스")&amp;"인게임누적합배수",ChapterTable!$R:$S,2,0)*D146)
  )
  )
  )
)</f>
        <v>120.9375</v>
      </c>
      <c r="G146" t="s">
        <v>719</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6"/>
        <v>2</v>
      </c>
      <c r="Q146">
        <f t="shared" si="17"/>
        <v>2</v>
      </c>
      <c r="R146" t="b">
        <f t="shared" ca="1" si="18"/>
        <v>0</v>
      </c>
      <c r="T146" t="b">
        <f t="shared" ca="1" si="19"/>
        <v>0</v>
      </c>
      <c r="U146" t="s">
        <v>748</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1003</v>
      </c>
      <c r="AC146" t="str">
        <f>IF(ISBLANK(AB146),"",IF(ISERROR(VLOOKUP(AB146,[3]DropTable!$A:$A,1,0)),"드랍없음",""))</f>
        <v/>
      </c>
      <c r="AE146" t="str">
        <f>IF(ISBLANK(AD146),"",IF(ISERROR(VLOOKUP(AD146,[3]DropTable!$A:$A,1,0)),"드랍없음",""))</f>
        <v/>
      </c>
      <c r="AH146">
        <v>1.5</v>
      </c>
      <c r="AI146">
        <f t="shared" si="22"/>
        <v>0.5</v>
      </c>
      <c r="AJ146">
        <f t="shared" si="20"/>
        <v>0.54666666600000002</v>
      </c>
      <c r="AK146">
        <f t="shared" si="21"/>
        <v>1</v>
      </c>
      <c r="AL146">
        <v>0</v>
      </c>
    </row>
    <row r="147" spans="1:38" x14ac:dyDescent="0.3">
      <c r="A147">
        <v>3</v>
      </c>
      <c r="B147">
        <v>12</v>
      </c>
      <c r="C147">
        <f>IF(OR($L147=TRUE,$A147=0,MOD($A147,ChapterTable!$R$20)&lt;&gt;0),
MAX(0,INT(($B147+ChapterTable!$P$26+VLOOKUP(SUBSTITUTE(C$1,"성장단계","")&amp;"단계오프셋",ChapterTable!$R:$S,2,0))/ChapterTable!$P$23)),
MAX(0,INT(($B147+ChapterTable!$R$26+VLOOKUP(SUBSTITUTE(C$1,"성장단계","")&amp;"보스단계오프셋",ChapterTable!$R:$S,2,0))/ChapterTable!$R$23)))</f>
        <v>1</v>
      </c>
      <c r="D147">
        <f>IF(OR($L147=TRUE,$A147=0,MOD($A147,ChapterTable!$R$20)&lt;&gt;0),
MAX(0,INT(($B147+ChapterTable!$P$26+VLOOKUP(SUBSTITUTE(D$1,"성장단계","")&amp;"단계오프셋",ChapterTable!$R:$S,2,0))/ChapterTable!$P$23)),
MAX(0,INT(($B147+ChapterTable!$R$26+VLOOKUP(SUBSTITUTE(D$1,"성장단계","")&amp;"보스단계오프셋",ChapterTable!$R:$S,2,0))/ChapterTable!$R$23)))</f>
        <v>1</v>
      </c>
      <c r="E147" s="1">
        <f ca="1">IF(AND($A147=0,$B147=1),
    VLOOKUP(1,ChapterTable!$1:$1048576,MATCH("최종"&amp;SUBSTITUTE(SUBSTITUTE(E$1,"standard",""),"|Float",""),ChapterTable!$1:$1,0),0)*ChapterTable!$P$17,
  IF(AND($A147=0,$B147=0),
    E148,
  IF($B147=0,
    VLOOKUP($A147,ChapterTable!$1:$1048576,MATCH("최종"&amp;SUBSTITUTE(SUBSTITUTE(E$1,"standard",""),"|Float",""),ChapterTable!$1:$1,0),0),
  IF($B147=1,
    IF($L147=FALSE,
      VLOOKUP($A147,ChapterTable!$1:$1048576,MATCH("최종"&amp;SUBSTITUTE(SUBSTITUTE(E$1,"standard",""),"|Float",""),ChapterTable!$1:$1,0),0),
      VLOOKUP($A147-ChapterTable!$P$11,ChapterTable!$1:$1048576,MATCH("최종"&amp;SUBSTITUTE(SUBSTITUTE(E$1,"standard",""),"|Float",""),ChapterTable!$1:$1,0),0)*ChapterTable!$P$14
    ),
  OFFSET(E147,-$B147+IF($L147,1,0),0)*IF($B147&gt;OFFSET($B147,1,0),ChapterTable!$R$17,1)*
    (VLOOKUP(SUBSTITUTE(SUBSTITUTE(E$1,"standard",""),"|Float","")&amp;IF(OR($L147=TRUE,$A147=0,MOD($A147,ChapterTable!$R$20)&lt;&gt;0),"","보스")&amp;"인게임누적곱배수",ChapterTable!$R:$S,2,0)^C147
    +VLOOKUP(SUBSTITUTE(SUBSTITUTE(E$1,"standard",""),"|Float","")&amp;IF(OR($L147=TRUE,$A147=0,MOD($A147,ChapterTable!$R$20)&lt;&gt;0),"","보스")&amp;"인게임누적합배수",ChapterTable!$R:$S,2,0)*C147)
  )
  )
  )
)</f>
        <v>324</v>
      </c>
      <c r="F147" s="1">
        <f ca="1">IF(AND($A147=0,$B147=1),
    VLOOKUP(1,ChapterTable!$1:$1048576,MATCH("최종"&amp;SUBSTITUTE(SUBSTITUTE(F$1,"standard",""),"|Float",""),ChapterTable!$1:$1,0),0)*ChapterTable!$P$17,
  IF(AND($A147=0,$B147=0),
    F148,
  IF($B147=0,
    VLOOKUP($A147,ChapterTable!$1:$1048576,MATCH("최종"&amp;SUBSTITUTE(SUBSTITUTE(F$1,"standard",""),"|Float",""),ChapterTable!$1:$1,0),0),
  IF($B147=1,
    IF($L147=FALSE,
      VLOOKUP($A147,ChapterTable!$1:$1048576,MATCH("최종"&amp;SUBSTITUTE(SUBSTITUTE(F$1,"standard",""),"|Float",""),ChapterTable!$1:$1,0),0),
      VLOOKUP($A147-ChapterTable!$P$11,ChapterTable!$1:$1048576,MATCH("최종"&amp;SUBSTITUTE(SUBSTITUTE(F$1,"standard",""),"|Float",""),ChapterTable!$1:$1,0),0)*ChapterTable!$P$14
    ),
  OFFSET(F147,-$B147+IF($L147,1,0),0)*
    (VLOOKUP(SUBSTITUTE(SUBSTITUTE(F$1,"standard",""),"|Float","")&amp;IF(OR($L147=TRUE,$A147=0,MOD($A147,ChapterTable!$R$20)&lt;&gt;0),"","보스")&amp;"인게임누적곱배수",ChapterTable!$R:$S,2,0)^D147
    +VLOOKUP(SUBSTITUTE(SUBSTITUTE(F$1,"standard",""),"|Float","")&amp;IF(OR($L147=TRUE,$A147=0,MOD($A147,ChapterTable!$R$20)&lt;&gt;0),"","보스")&amp;"인게임누적합배수",ChapterTable!$R:$S,2,0)*D147)
  )
  )
  )
)</f>
        <v>120.9375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6"/>
        <v>2</v>
      </c>
      <c r="Q147">
        <f t="shared" si="17"/>
        <v>2</v>
      </c>
      <c r="R147" t="b">
        <f t="shared" ca="1" si="18"/>
        <v>0</v>
      </c>
      <c r="T147" t="b">
        <f t="shared" ca="1" si="19"/>
        <v>0</v>
      </c>
      <c r="U147" t="s">
        <v>749</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1003</v>
      </c>
      <c r="AC147" t="str">
        <f>IF(ISBLANK(AB147),"",IF(ISERROR(VLOOKUP(AB147,[3]DropTable!$A:$A,1,0)),"드랍없음",""))</f>
        <v/>
      </c>
      <c r="AE147" t="str">
        <f>IF(ISBLANK(AD147),"",IF(ISERROR(VLOOKUP(AD147,[3]DropTable!$A:$A,1,0)),"드랍없음",""))</f>
        <v/>
      </c>
      <c r="AH147">
        <v>1.5</v>
      </c>
      <c r="AI147">
        <f t="shared" si="22"/>
        <v>0.5</v>
      </c>
      <c r="AJ147">
        <f t="shared" si="20"/>
        <v>0.54666666600000002</v>
      </c>
      <c r="AK147">
        <f t="shared" si="21"/>
        <v>1</v>
      </c>
      <c r="AL147">
        <v>0</v>
      </c>
    </row>
    <row r="148" spans="1:38" x14ac:dyDescent="0.3">
      <c r="A148">
        <v>3</v>
      </c>
      <c r="B148">
        <v>13</v>
      </c>
      <c r="C148">
        <f>IF(OR($L148=TRUE,$A148=0,MOD($A148,ChapterTable!$R$20)&lt;&gt;0),
MAX(0,INT(($B148+ChapterTable!$P$26+VLOOKUP(SUBSTITUTE(C$1,"성장단계","")&amp;"단계오프셋",ChapterTable!$R:$S,2,0))/ChapterTable!$P$23)),
MAX(0,INT(($B148+ChapterTable!$R$26+VLOOKUP(SUBSTITUTE(C$1,"성장단계","")&amp;"보스단계오프셋",ChapterTable!$R:$S,2,0))/ChapterTable!$R$23)))</f>
        <v>1</v>
      </c>
      <c r="D148">
        <f>IF(OR($L148=TRUE,$A148=0,MOD($A148,ChapterTable!$R$20)&lt;&gt;0),
MAX(0,INT(($B148+ChapterTable!$P$26+VLOOKUP(SUBSTITUTE(D$1,"성장단계","")&amp;"단계오프셋",ChapterTable!$R:$S,2,0))/ChapterTable!$P$23)),
MAX(0,INT(($B148+ChapterTable!$R$26+VLOOKUP(SUBSTITUTE(D$1,"성장단계","")&amp;"보스단계오프셋",ChapterTable!$R:$S,2,0))/ChapterTable!$R$23)))</f>
        <v>1</v>
      </c>
      <c r="E148" s="1">
        <f ca="1">IF(AND($A148=0,$B148=1),
    VLOOKUP(1,ChapterTable!$1:$1048576,MATCH("최종"&amp;SUBSTITUTE(SUBSTITUTE(E$1,"standard",""),"|Float",""),ChapterTable!$1:$1,0),0)*ChapterTable!$P$17,
  IF(AND($A148=0,$B148=0),
    E149,
  IF($B148=0,
    VLOOKUP($A148,ChapterTable!$1:$1048576,MATCH("최종"&amp;SUBSTITUTE(SUBSTITUTE(E$1,"standard",""),"|Float",""),ChapterTable!$1:$1,0),0),
  IF($B148=1,
    IF($L148=FALSE,
      VLOOKUP($A148,ChapterTable!$1:$1048576,MATCH("최종"&amp;SUBSTITUTE(SUBSTITUTE(E$1,"standard",""),"|Float",""),ChapterTable!$1:$1,0),0),
      VLOOKUP($A148-ChapterTable!$P$11,ChapterTable!$1:$1048576,MATCH("최종"&amp;SUBSTITUTE(SUBSTITUTE(E$1,"standard",""),"|Float",""),ChapterTable!$1:$1,0),0)*ChapterTable!$P$14
    ),
  OFFSET(E148,-$B148+IF($L148,1,0),0)*IF($B148&gt;OFFSET($B148,1,0),ChapterTable!$R$17,1)*
    (VLOOKUP(SUBSTITUTE(SUBSTITUTE(E$1,"standard",""),"|Float","")&amp;IF(OR($L148=TRUE,$A148=0,MOD($A148,ChapterTable!$R$20)&lt;&gt;0),"","보스")&amp;"인게임누적곱배수",ChapterTable!$R:$S,2,0)^C148
    +VLOOKUP(SUBSTITUTE(SUBSTITUTE(E$1,"standard",""),"|Float","")&amp;IF(OR($L148=TRUE,$A148=0,MOD($A148,ChapterTable!$R$20)&lt;&gt;0),"","보스")&amp;"인게임누적합배수",ChapterTable!$R:$S,2,0)*C148)
  )
  )
  )
)</f>
        <v>324</v>
      </c>
      <c r="F148" s="1">
        <f ca="1">IF(AND($A148=0,$B148=1),
    VLOOKUP(1,ChapterTable!$1:$1048576,MATCH("최종"&amp;SUBSTITUTE(SUBSTITUTE(F$1,"standard",""),"|Float",""),ChapterTable!$1:$1,0),0)*ChapterTable!$P$17,
  IF(AND($A148=0,$B148=0),
    F149,
  IF($B148=0,
    VLOOKUP($A148,ChapterTable!$1:$1048576,MATCH("최종"&amp;SUBSTITUTE(SUBSTITUTE(F$1,"standard",""),"|Float",""),ChapterTable!$1:$1,0),0),
  IF($B148=1,
    IF($L148=FALSE,
      VLOOKUP($A148,ChapterTable!$1:$1048576,MATCH("최종"&amp;SUBSTITUTE(SUBSTITUTE(F$1,"standard",""),"|Float",""),ChapterTable!$1:$1,0),0),
      VLOOKUP($A148-ChapterTable!$P$11,ChapterTable!$1:$1048576,MATCH("최종"&amp;SUBSTITUTE(SUBSTITUTE(F$1,"standard",""),"|Float",""),ChapterTable!$1:$1,0),0)*ChapterTable!$P$14
    ),
  OFFSET(F148,-$B148+IF($L148,1,0),0)*
    (VLOOKUP(SUBSTITUTE(SUBSTITUTE(F$1,"standard",""),"|Float","")&amp;IF(OR($L148=TRUE,$A148=0,MOD($A148,ChapterTable!$R$20)&lt;&gt;0),"","보스")&amp;"인게임누적곱배수",ChapterTable!$R:$S,2,0)^D148
    +VLOOKUP(SUBSTITUTE(SUBSTITUTE(F$1,"standard",""),"|Float","")&amp;IF(OR($L148=TRUE,$A148=0,MOD($A148,ChapterTable!$R$20)&lt;&gt;0),"","보스")&amp;"인게임누적합배수",ChapterTable!$R:$S,2,0)*D148)
  )
  )
  )
)</f>
        <v>120.9375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6"/>
        <v>2</v>
      </c>
      <c r="Q148">
        <f t="shared" si="17"/>
        <v>2</v>
      </c>
      <c r="R148" t="b">
        <f t="shared" ca="1" si="18"/>
        <v>0</v>
      </c>
      <c r="T148" t="b">
        <f t="shared" ca="1" si="19"/>
        <v>0</v>
      </c>
      <c r="U148" t="s">
        <v>750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1003</v>
      </c>
      <c r="AC148" t="str">
        <f>IF(ISBLANK(AB148),"",IF(ISERROR(VLOOKUP(AB148,[3]DropTable!$A:$A,1,0)),"드랍없음",""))</f>
        <v/>
      </c>
      <c r="AE148" t="str">
        <f>IF(ISBLANK(AD148),"",IF(ISERROR(VLOOKUP(AD148,[3]DropTable!$A:$A,1,0)),"드랍없음",""))</f>
        <v/>
      </c>
      <c r="AH148">
        <v>1.5</v>
      </c>
      <c r="AI148">
        <f t="shared" si="22"/>
        <v>0.5</v>
      </c>
      <c r="AJ148">
        <f t="shared" si="20"/>
        <v>0.54666666600000002</v>
      </c>
      <c r="AK148">
        <f t="shared" si="21"/>
        <v>1</v>
      </c>
      <c r="AL148">
        <v>0</v>
      </c>
    </row>
    <row r="149" spans="1:38" x14ac:dyDescent="0.3">
      <c r="A149">
        <v>3</v>
      </c>
      <c r="B149">
        <v>14</v>
      </c>
      <c r="C149">
        <f>IF(OR($L149=TRUE,$A149=0,MOD($A149,ChapterTable!$R$20)&lt;&gt;0),
MAX(0,INT(($B149+ChapterTable!$P$26+VLOOKUP(SUBSTITUTE(C$1,"성장단계","")&amp;"단계오프셋",ChapterTable!$R:$S,2,0))/ChapterTable!$P$23)),
MAX(0,INT(($B149+ChapterTable!$R$26+VLOOKUP(SUBSTITUTE(C$1,"성장단계","")&amp;"보스단계오프셋",ChapterTable!$R:$S,2,0))/ChapterTable!$R$23)))</f>
        <v>1</v>
      </c>
      <c r="D149">
        <f>IF(OR($L149=TRUE,$A149=0,MOD($A149,ChapterTable!$R$20)&lt;&gt;0),
MAX(0,INT(($B149+ChapterTable!$P$26+VLOOKUP(SUBSTITUTE(D$1,"성장단계","")&amp;"단계오프셋",ChapterTable!$R:$S,2,0))/ChapterTable!$P$23)),
MAX(0,INT(($B149+ChapterTable!$R$26+VLOOKUP(SUBSTITUTE(D$1,"성장단계","")&amp;"보스단계오프셋",ChapterTable!$R:$S,2,0))/ChapterTable!$R$23)))</f>
        <v>1</v>
      </c>
      <c r="E149" s="1">
        <f ca="1">IF(AND($A149=0,$B149=1),
    VLOOKUP(1,ChapterTable!$1:$1048576,MATCH("최종"&amp;SUBSTITUTE(SUBSTITUTE(E$1,"standard",""),"|Float",""),ChapterTable!$1:$1,0),0)*ChapterTable!$P$17,
  IF(AND($A149=0,$B149=0),
    E150,
  IF($B149=0,
    VLOOKUP($A149,ChapterTable!$1:$1048576,MATCH("최종"&amp;SUBSTITUTE(SUBSTITUTE(E$1,"standard",""),"|Float",""),ChapterTable!$1:$1,0),0),
  IF($B149=1,
    IF($L149=FALSE,
      VLOOKUP($A149,ChapterTable!$1:$1048576,MATCH("최종"&amp;SUBSTITUTE(SUBSTITUTE(E$1,"standard",""),"|Float",""),ChapterTable!$1:$1,0),0),
      VLOOKUP($A149-ChapterTable!$P$11,ChapterTable!$1:$1048576,MATCH("최종"&amp;SUBSTITUTE(SUBSTITUTE(E$1,"standard",""),"|Float",""),ChapterTable!$1:$1,0),0)*ChapterTable!$P$14
    ),
  OFFSET(E149,-$B149+IF($L149,1,0),0)*IF($B149&gt;OFFSET($B149,1,0),ChapterTable!$R$17,1)*
    (VLOOKUP(SUBSTITUTE(SUBSTITUTE(E$1,"standard",""),"|Float","")&amp;IF(OR($L149=TRUE,$A149=0,MOD($A149,ChapterTable!$R$20)&lt;&gt;0),"","보스")&amp;"인게임누적곱배수",ChapterTable!$R:$S,2,0)^C149
    +VLOOKUP(SUBSTITUTE(SUBSTITUTE(E$1,"standard",""),"|Float","")&amp;IF(OR($L149=TRUE,$A149=0,MOD($A149,ChapterTable!$R$20)&lt;&gt;0),"","보스")&amp;"인게임누적합배수",ChapterTable!$R:$S,2,0)*C149)
  )
  )
  )
)</f>
        <v>324</v>
      </c>
      <c r="F149" s="1">
        <f ca="1">IF(AND($A149=0,$B149=1),
    VLOOKUP(1,ChapterTable!$1:$1048576,MATCH("최종"&amp;SUBSTITUTE(SUBSTITUTE(F$1,"standard",""),"|Float",""),ChapterTable!$1:$1,0),0)*ChapterTable!$P$17,
  IF(AND($A149=0,$B149=0),
    F150,
  IF($B149=0,
    VLOOKUP($A149,ChapterTable!$1:$1048576,MATCH("최종"&amp;SUBSTITUTE(SUBSTITUTE(F$1,"standard",""),"|Float",""),ChapterTable!$1:$1,0),0),
  IF($B149=1,
    IF($L149=FALSE,
      VLOOKUP($A149,ChapterTable!$1:$1048576,MATCH("최종"&amp;SUBSTITUTE(SUBSTITUTE(F$1,"standard",""),"|Float",""),ChapterTable!$1:$1,0),0),
      VLOOKUP($A149-ChapterTable!$P$11,ChapterTable!$1:$1048576,MATCH("최종"&amp;SUBSTITUTE(SUBSTITUTE(F$1,"standard",""),"|Float",""),ChapterTable!$1:$1,0),0)*ChapterTable!$P$14
    ),
  OFFSET(F149,-$B149+IF($L149,1,0),0)*
    (VLOOKUP(SUBSTITUTE(SUBSTITUTE(F$1,"standard",""),"|Float","")&amp;IF(OR($L149=TRUE,$A149=0,MOD($A149,ChapterTable!$R$20)&lt;&gt;0),"","보스")&amp;"인게임누적곱배수",ChapterTable!$R:$S,2,0)^D149
    +VLOOKUP(SUBSTITUTE(SUBSTITUTE(F$1,"standard",""),"|Float","")&amp;IF(OR($L149=TRUE,$A149=0,MOD($A149,ChapterTable!$R$20)&lt;&gt;0),"","보스")&amp;"인게임누적합배수",ChapterTable!$R:$S,2,0)*D149)
  )
  )
  )
)</f>
        <v>120.9375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6"/>
        <v>2</v>
      </c>
      <c r="Q149">
        <f t="shared" si="17"/>
        <v>2</v>
      </c>
      <c r="R149" t="b">
        <f t="shared" ca="1" si="18"/>
        <v>0</v>
      </c>
      <c r="T149" t="b">
        <f t="shared" ca="1" si="19"/>
        <v>0</v>
      </c>
      <c r="U149" t="s">
        <v>751</v>
      </c>
      <c r="V149" t="str">
        <f>IF(ISBLANK(U149),"",IF(ISERROR(VLOOKUP(U149,MapTable!$A:$A,1,0)),"맵없음",""))</f>
        <v/>
      </c>
      <c r="W149" t="s">
        <v>784</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1003</v>
      </c>
      <c r="AC149" t="str">
        <f>IF(ISBLANK(AB149),"",IF(ISERROR(VLOOKUP(AB149,[3]DropTable!$A:$A,1,0)),"드랍없음",""))</f>
        <v/>
      </c>
      <c r="AE149" t="str">
        <f>IF(ISBLANK(AD149),"",IF(ISERROR(VLOOKUP(AD149,[3]DropTable!$A:$A,1,0)),"드랍없음",""))</f>
        <v/>
      </c>
      <c r="AH149">
        <v>1.5</v>
      </c>
      <c r="AI149">
        <f t="shared" si="22"/>
        <v>0.5</v>
      </c>
      <c r="AJ149">
        <f t="shared" si="20"/>
        <v>0.54666666600000002</v>
      </c>
      <c r="AK149">
        <f t="shared" si="21"/>
        <v>1</v>
      </c>
      <c r="AL149">
        <v>0</v>
      </c>
    </row>
    <row r="150" spans="1:38" x14ac:dyDescent="0.3">
      <c r="A150">
        <v>3</v>
      </c>
      <c r="B150">
        <v>15</v>
      </c>
      <c r="C150">
        <f>IF(OR($L150=TRUE,$A150=0,MOD($A150,ChapterTable!$R$20)&lt;&gt;0),
MAX(0,INT(($B150+ChapterTable!$P$26+VLOOKUP(SUBSTITUTE(C$1,"성장단계","")&amp;"단계오프셋",ChapterTable!$R:$S,2,0))/ChapterTable!$P$23)),
MAX(0,INT(($B150+ChapterTable!$R$26+VLOOKUP(SUBSTITUTE(C$1,"성장단계","")&amp;"보스단계오프셋",ChapterTable!$R:$S,2,0))/ChapterTable!$R$23)))</f>
        <v>1</v>
      </c>
      <c r="D150">
        <f>IF(OR($L150=TRUE,$A150=0,MOD($A150,ChapterTable!$R$20)&lt;&gt;0),
MAX(0,INT(($B150+ChapterTable!$P$26+VLOOKUP(SUBSTITUTE(D$1,"성장단계","")&amp;"단계오프셋",ChapterTable!$R:$S,2,0))/ChapterTable!$P$23)),
MAX(0,INT(($B150+ChapterTable!$R$26+VLOOKUP(SUBSTITUTE(D$1,"성장단계","")&amp;"보스단계오프셋",ChapterTable!$R:$S,2,0))/ChapterTable!$R$23)))</f>
        <v>1</v>
      </c>
      <c r="E150" s="1">
        <f ca="1">IF(AND($A150=0,$B150=1),
    VLOOKUP(1,ChapterTable!$1:$1048576,MATCH("최종"&amp;SUBSTITUTE(SUBSTITUTE(E$1,"standard",""),"|Float",""),ChapterTable!$1:$1,0),0)*ChapterTable!$P$17,
  IF(AND($A150=0,$B150=0),
    E151,
  IF($B150=0,
    VLOOKUP($A150,ChapterTable!$1:$1048576,MATCH("최종"&amp;SUBSTITUTE(SUBSTITUTE(E$1,"standard",""),"|Float",""),ChapterTable!$1:$1,0),0),
  IF($B150=1,
    IF($L150=FALSE,
      VLOOKUP($A150,ChapterTable!$1:$1048576,MATCH("최종"&amp;SUBSTITUTE(SUBSTITUTE(E$1,"standard",""),"|Float",""),ChapterTable!$1:$1,0),0),
      VLOOKUP($A150-ChapterTable!$P$11,ChapterTable!$1:$1048576,MATCH("최종"&amp;SUBSTITUTE(SUBSTITUTE(E$1,"standard",""),"|Float",""),ChapterTable!$1:$1,0),0)*ChapterTable!$P$14
    ),
  OFFSET(E150,-$B150+IF($L150,1,0),0)*IF($B150&gt;OFFSET($B150,1,0),ChapterTable!$R$17,1)*
    (VLOOKUP(SUBSTITUTE(SUBSTITUTE(E$1,"standard",""),"|Float","")&amp;IF(OR($L150=TRUE,$A150=0,MOD($A150,ChapterTable!$R$20)&lt;&gt;0),"","보스")&amp;"인게임누적곱배수",ChapterTable!$R:$S,2,0)^C150
    +VLOOKUP(SUBSTITUTE(SUBSTITUTE(E$1,"standard",""),"|Float","")&amp;IF(OR($L150=TRUE,$A150=0,MOD($A150,ChapterTable!$R$20)&lt;&gt;0),"","보스")&amp;"인게임누적합배수",ChapterTable!$R:$S,2,0)*C150)
  )
  )
  )
)</f>
        <v>324</v>
      </c>
      <c r="F150" s="1">
        <f ca="1">IF(AND($A150=0,$B150=1),
    VLOOKUP(1,ChapterTable!$1:$1048576,MATCH("최종"&amp;SUBSTITUTE(SUBSTITUTE(F$1,"standard",""),"|Float",""),ChapterTable!$1:$1,0),0)*ChapterTable!$P$17,
  IF(AND($A150=0,$B150=0),
    F151,
  IF($B150=0,
    VLOOKUP($A150,ChapterTable!$1:$1048576,MATCH("최종"&amp;SUBSTITUTE(SUBSTITUTE(F$1,"standard",""),"|Float",""),ChapterTable!$1:$1,0),0),
  IF($B150=1,
    IF($L150=FALSE,
      VLOOKUP($A150,ChapterTable!$1:$1048576,MATCH("최종"&amp;SUBSTITUTE(SUBSTITUTE(F$1,"standard",""),"|Float",""),ChapterTable!$1:$1,0),0),
      VLOOKUP($A150-ChapterTable!$P$11,ChapterTable!$1:$1048576,MATCH("최종"&amp;SUBSTITUTE(SUBSTITUTE(F$1,"standard",""),"|Float",""),ChapterTable!$1:$1,0),0)*ChapterTable!$P$14
    ),
  OFFSET(F150,-$B150+IF($L150,1,0),0)*
    (VLOOKUP(SUBSTITUTE(SUBSTITUTE(F$1,"standard",""),"|Float","")&amp;IF(OR($L150=TRUE,$A150=0,MOD($A150,ChapterTable!$R$20)&lt;&gt;0),"","보스")&amp;"인게임누적곱배수",ChapterTable!$R:$S,2,0)^D150
    +VLOOKUP(SUBSTITUTE(SUBSTITUTE(F$1,"standard",""),"|Float","")&amp;IF(OR($L150=TRUE,$A150=0,MOD($A150,ChapterTable!$R$20)&lt;&gt;0),"","보스")&amp;"인게임누적합배수",ChapterTable!$R:$S,2,0)*D150)
  )
  )
  )
)</f>
        <v>120.9375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6"/>
        <v>11</v>
      </c>
      <c r="Q150">
        <f t="shared" si="17"/>
        <v>11</v>
      </c>
      <c r="R150" t="b">
        <f t="shared" ca="1" si="18"/>
        <v>0</v>
      </c>
      <c r="T150" t="b">
        <f t="shared" ca="1" si="19"/>
        <v>0</v>
      </c>
      <c r="V150" t="str">
        <f>IF(ISBLANK(U150),"",IF(ISERROR(VLOOKUP(U150,MapTable!$A:$A,1,0)),"맵없음",""))</f>
        <v/>
      </c>
      <c r="W150" t="s">
        <v>805</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1003</v>
      </c>
      <c r="AC150" t="str">
        <f>IF(ISBLANK(AB150),"",IF(ISERROR(VLOOKUP(AB150,[3]DropTable!$A:$A,1,0)),"드랍없음",""))</f>
        <v/>
      </c>
      <c r="AE150" t="str">
        <f>IF(ISBLANK(AD150),"",IF(ISERROR(VLOOKUP(AD150,[3]DropTable!$A:$A,1,0)),"드랍없음",""))</f>
        <v/>
      </c>
      <c r="AH150">
        <v>1.5</v>
      </c>
      <c r="AI150">
        <f t="shared" si="22"/>
        <v>0.5</v>
      </c>
      <c r="AJ150">
        <f t="shared" si="20"/>
        <v>0.54666666600000002</v>
      </c>
      <c r="AK150">
        <f t="shared" si="21"/>
        <v>1</v>
      </c>
      <c r="AL150">
        <v>0</v>
      </c>
    </row>
    <row r="151" spans="1:38" x14ac:dyDescent="0.3">
      <c r="A151">
        <v>3</v>
      </c>
      <c r="B151">
        <v>16</v>
      </c>
      <c r="C151">
        <f>IF(OR($L151=TRUE,$A151=0,MOD($A151,ChapterTable!$R$20)&lt;&gt;0),
MAX(0,INT(($B151+ChapterTable!$P$26+VLOOKUP(SUBSTITUTE(C$1,"성장단계","")&amp;"단계오프셋",ChapterTable!$R:$S,2,0))/ChapterTable!$P$23)),
MAX(0,INT(($B151+ChapterTable!$R$26+VLOOKUP(SUBSTITUTE(C$1,"성장단계","")&amp;"보스단계오프셋",ChapterTable!$R:$S,2,0))/ChapterTable!$R$23)))</f>
        <v>2</v>
      </c>
      <c r="D151">
        <f>IF(OR($L151=TRUE,$A151=0,MOD($A151,ChapterTable!$R$20)&lt;&gt;0),
MAX(0,INT(($B151+ChapterTable!$P$26+VLOOKUP(SUBSTITUTE(D$1,"성장단계","")&amp;"단계오프셋",ChapterTable!$R:$S,2,0))/ChapterTable!$P$23)),
MAX(0,INT(($B151+ChapterTable!$R$26+VLOOKUP(SUBSTITUTE(D$1,"성장단계","")&amp;"보스단계오프셋",ChapterTable!$R:$S,2,0))/ChapterTable!$R$23)))</f>
        <v>1</v>
      </c>
      <c r="E151" s="1">
        <f ca="1">IF(AND($A151=0,$B151=1),
    VLOOKUP(1,ChapterTable!$1:$1048576,MATCH("최종"&amp;SUBSTITUTE(SUBSTITUTE(E$1,"standard",""),"|Float",""),ChapterTable!$1:$1,0),0)*ChapterTable!$P$17,
  IF(AND($A151=0,$B151=0),
    E152,
  IF($B151=0,
    VLOOKUP($A151,ChapterTable!$1:$1048576,MATCH("최종"&amp;SUBSTITUTE(SUBSTITUTE(E$1,"standard",""),"|Float",""),ChapterTable!$1:$1,0),0),
  IF($B151=1,
    IF($L151=FALSE,
      VLOOKUP($A151,ChapterTable!$1:$1048576,MATCH("최종"&amp;SUBSTITUTE(SUBSTITUTE(E$1,"standard",""),"|Float",""),ChapterTable!$1:$1,0),0),
      VLOOKUP($A151-ChapterTable!$P$11,ChapterTable!$1:$1048576,MATCH("최종"&amp;SUBSTITUTE(SUBSTITUTE(E$1,"standard",""),"|Float",""),ChapterTable!$1:$1,0),0)*ChapterTable!$P$14
    ),
  OFFSET(E151,-$B151+IF($L151,1,0),0)*IF($B151&gt;OFFSET($B151,1,0),ChapterTable!$R$17,1)*
    (VLOOKUP(SUBSTITUTE(SUBSTITUTE(E$1,"standard",""),"|Float","")&amp;IF(OR($L151=TRUE,$A151=0,MOD($A151,ChapterTable!$R$20)&lt;&gt;0),"","보스")&amp;"인게임누적곱배수",ChapterTable!$R:$S,2,0)^C151
    +VLOOKUP(SUBSTITUTE(SUBSTITUTE(E$1,"standard",""),"|Float","")&amp;IF(OR($L151=TRUE,$A151=0,MOD($A151,ChapterTable!$R$20)&lt;&gt;0),"","보스")&amp;"인게임누적합배수",ChapterTable!$R:$S,2,0)*C151)
  )
  )
  )
)</f>
        <v>378</v>
      </c>
      <c r="F151" s="1">
        <f ca="1">IF(AND($A151=0,$B151=1),
    VLOOKUP(1,ChapterTable!$1:$1048576,MATCH("최종"&amp;SUBSTITUTE(SUBSTITUTE(F$1,"standard",""),"|Float",""),ChapterTable!$1:$1,0),0)*ChapterTable!$P$17,
  IF(AND($A151=0,$B151=0),
    F152,
  IF($B151=0,
    VLOOKUP($A151,ChapterTable!$1:$1048576,MATCH("최종"&amp;SUBSTITUTE(SUBSTITUTE(F$1,"standard",""),"|Float",""),ChapterTable!$1:$1,0),0),
  IF($B151=1,
    IF($L151=FALSE,
      VLOOKUP($A151,ChapterTable!$1:$1048576,MATCH("최종"&amp;SUBSTITUTE(SUBSTITUTE(F$1,"standard",""),"|Float",""),ChapterTable!$1:$1,0),0),
      VLOOKUP($A151-ChapterTable!$P$11,ChapterTable!$1:$1048576,MATCH("최종"&amp;SUBSTITUTE(SUBSTITUTE(F$1,"standard",""),"|Float",""),ChapterTable!$1:$1,0),0)*ChapterTable!$P$14
    ),
  OFFSET(F151,-$B151+IF($L151,1,0),0)*
    (VLOOKUP(SUBSTITUTE(SUBSTITUTE(F$1,"standard",""),"|Float","")&amp;IF(OR($L151=TRUE,$A151=0,MOD($A151,ChapterTable!$R$20)&lt;&gt;0),"","보스")&amp;"인게임누적곱배수",ChapterTable!$R:$S,2,0)^D151
    +VLOOKUP(SUBSTITUTE(SUBSTITUTE(F$1,"standard",""),"|Float","")&amp;IF(OR($L151=TRUE,$A151=0,MOD($A151,ChapterTable!$R$20)&lt;&gt;0),"","보스")&amp;"인게임누적합배수",ChapterTable!$R:$S,2,0)*D151)
  )
  )
  )
)</f>
        <v>120.9375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6"/>
        <v>2</v>
      </c>
      <c r="Q151">
        <f t="shared" si="17"/>
        <v>2</v>
      </c>
      <c r="R151" t="b">
        <f t="shared" ca="1" si="18"/>
        <v>0</v>
      </c>
      <c r="T151" t="b">
        <f t="shared" ca="1" si="19"/>
        <v>0</v>
      </c>
      <c r="U151" t="s">
        <v>752</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1003</v>
      </c>
      <c r="AC151" t="str">
        <f>IF(ISBLANK(AB151),"",IF(ISERROR(VLOOKUP(AB151,[3]DropTable!$A:$A,1,0)),"드랍없음",""))</f>
        <v/>
      </c>
      <c r="AE151" t="str">
        <f>IF(ISBLANK(AD151),"",IF(ISERROR(VLOOKUP(AD151,[3]DropTable!$A:$A,1,0)),"드랍없음",""))</f>
        <v/>
      </c>
      <c r="AH151">
        <v>1.5</v>
      </c>
      <c r="AI151">
        <f t="shared" si="22"/>
        <v>0.5</v>
      </c>
      <c r="AJ151">
        <f t="shared" si="20"/>
        <v>0.54666666600000002</v>
      </c>
      <c r="AK151">
        <f t="shared" si="21"/>
        <v>1</v>
      </c>
      <c r="AL151">
        <v>0</v>
      </c>
    </row>
    <row r="152" spans="1:38" x14ac:dyDescent="0.3">
      <c r="A152">
        <v>3</v>
      </c>
      <c r="B152">
        <v>17</v>
      </c>
      <c r="C152">
        <f>IF(OR($L152=TRUE,$A152=0,MOD($A152,ChapterTable!$R$20)&lt;&gt;0),
MAX(0,INT(($B152+ChapterTable!$P$26+VLOOKUP(SUBSTITUTE(C$1,"성장단계","")&amp;"단계오프셋",ChapterTable!$R:$S,2,0))/ChapterTable!$P$23)),
MAX(0,INT(($B152+ChapterTable!$R$26+VLOOKUP(SUBSTITUTE(C$1,"성장단계","")&amp;"보스단계오프셋",ChapterTable!$R:$S,2,0))/ChapterTable!$R$23)))</f>
        <v>2</v>
      </c>
      <c r="D152">
        <f>IF(OR($L152=TRUE,$A152=0,MOD($A152,ChapterTable!$R$20)&lt;&gt;0),
MAX(0,INT(($B152+ChapterTable!$P$26+VLOOKUP(SUBSTITUTE(D$1,"성장단계","")&amp;"단계오프셋",ChapterTable!$R:$S,2,0))/ChapterTable!$P$23)),
MAX(0,INT(($B152+ChapterTable!$R$26+VLOOKUP(SUBSTITUTE(D$1,"성장단계","")&amp;"보스단계오프셋",ChapterTable!$R:$S,2,0))/ChapterTable!$R$23)))</f>
        <v>1</v>
      </c>
      <c r="E152" s="1">
        <f ca="1">IF(AND($A152=0,$B152=1),
    VLOOKUP(1,ChapterTable!$1:$1048576,MATCH("최종"&amp;SUBSTITUTE(SUBSTITUTE(E$1,"standard",""),"|Float",""),ChapterTable!$1:$1,0),0)*ChapterTable!$P$17,
  IF(AND($A152=0,$B152=0),
    E153,
  IF($B152=0,
    VLOOKUP($A152,ChapterTable!$1:$1048576,MATCH("최종"&amp;SUBSTITUTE(SUBSTITUTE(E$1,"standard",""),"|Float",""),ChapterTable!$1:$1,0),0),
  IF($B152=1,
    IF($L152=FALSE,
      VLOOKUP($A152,ChapterTable!$1:$1048576,MATCH("최종"&amp;SUBSTITUTE(SUBSTITUTE(E$1,"standard",""),"|Float",""),ChapterTable!$1:$1,0),0),
      VLOOKUP($A152-ChapterTable!$P$11,ChapterTable!$1:$1048576,MATCH("최종"&amp;SUBSTITUTE(SUBSTITUTE(E$1,"standard",""),"|Float",""),ChapterTable!$1:$1,0),0)*ChapterTable!$P$14
    ),
  OFFSET(E152,-$B152+IF($L152,1,0),0)*IF($B152&gt;OFFSET($B152,1,0),ChapterTable!$R$17,1)*
    (VLOOKUP(SUBSTITUTE(SUBSTITUTE(E$1,"standard",""),"|Float","")&amp;IF(OR($L152=TRUE,$A152=0,MOD($A152,ChapterTable!$R$20)&lt;&gt;0),"","보스")&amp;"인게임누적곱배수",ChapterTable!$R:$S,2,0)^C152
    +VLOOKUP(SUBSTITUTE(SUBSTITUTE(E$1,"standard",""),"|Float","")&amp;IF(OR($L152=TRUE,$A152=0,MOD($A152,ChapterTable!$R$20)&lt;&gt;0),"","보스")&amp;"인게임누적합배수",ChapterTable!$R:$S,2,0)*C152)
  )
  )
  )
)</f>
        <v>378</v>
      </c>
      <c r="F152" s="1">
        <f ca="1">IF(AND($A152=0,$B152=1),
    VLOOKUP(1,ChapterTable!$1:$1048576,MATCH("최종"&amp;SUBSTITUTE(SUBSTITUTE(F$1,"standard",""),"|Float",""),ChapterTable!$1:$1,0),0)*ChapterTable!$P$17,
  IF(AND($A152=0,$B152=0),
    F153,
  IF($B152=0,
    VLOOKUP($A152,ChapterTable!$1:$1048576,MATCH("최종"&amp;SUBSTITUTE(SUBSTITUTE(F$1,"standard",""),"|Float",""),ChapterTable!$1:$1,0),0),
  IF($B152=1,
    IF($L152=FALSE,
      VLOOKUP($A152,ChapterTable!$1:$1048576,MATCH("최종"&amp;SUBSTITUTE(SUBSTITUTE(F$1,"standard",""),"|Float",""),ChapterTable!$1:$1,0),0),
      VLOOKUP($A152-ChapterTable!$P$11,ChapterTable!$1:$1048576,MATCH("최종"&amp;SUBSTITUTE(SUBSTITUTE(F$1,"standard",""),"|Float",""),ChapterTable!$1:$1,0),0)*ChapterTable!$P$14
    ),
  OFFSET(F152,-$B152+IF($L152,1,0),0)*
    (VLOOKUP(SUBSTITUTE(SUBSTITUTE(F$1,"standard",""),"|Float","")&amp;IF(OR($L152=TRUE,$A152=0,MOD($A152,ChapterTable!$R$20)&lt;&gt;0),"","보스")&amp;"인게임누적곱배수",ChapterTable!$R:$S,2,0)^D152
    +VLOOKUP(SUBSTITUTE(SUBSTITUTE(F$1,"standard",""),"|Float","")&amp;IF(OR($L152=TRUE,$A152=0,MOD($A152,ChapterTable!$R$20)&lt;&gt;0),"","보스")&amp;"인게임누적합배수",ChapterTable!$R:$S,2,0)*D152)
  )
  )
  )
)</f>
        <v>120.9375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6"/>
        <v>2</v>
      </c>
      <c r="Q152">
        <f t="shared" si="17"/>
        <v>2</v>
      </c>
      <c r="R152" t="b">
        <f t="shared" ca="1" si="18"/>
        <v>0</v>
      </c>
      <c r="T152" t="b">
        <f t="shared" ca="1" si="19"/>
        <v>0</v>
      </c>
      <c r="U152" t="s">
        <v>753</v>
      </c>
      <c r="V152" t="str">
        <f>IF(ISBLANK(U152),"",IF(ISERROR(VLOOKUP(U152,MapTable!$A:$A,1,0)),"맵없음",""))</f>
        <v/>
      </c>
      <c r="W152" t="s">
        <v>786</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1003</v>
      </c>
      <c r="AC152" t="str">
        <f>IF(ISBLANK(AB152),"",IF(ISERROR(VLOOKUP(AB152,[3]DropTable!$A:$A,1,0)),"드랍없음",""))</f>
        <v/>
      </c>
      <c r="AE152" t="str">
        <f>IF(ISBLANK(AD152),"",IF(ISERROR(VLOOKUP(AD152,[3]DropTable!$A:$A,1,0)),"드랍없음",""))</f>
        <v/>
      </c>
      <c r="AH152">
        <v>1.5</v>
      </c>
      <c r="AI152">
        <f t="shared" si="22"/>
        <v>0.5</v>
      </c>
      <c r="AJ152">
        <f t="shared" si="20"/>
        <v>0.54666666600000002</v>
      </c>
      <c r="AK152">
        <f t="shared" si="21"/>
        <v>1</v>
      </c>
      <c r="AL152">
        <v>0</v>
      </c>
    </row>
    <row r="153" spans="1:38" x14ac:dyDescent="0.3">
      <c r="A153">
        <v>3</v>
      </c>
      <c r="B153">
        <v>18</v>
      </c>
      <c r="C153">
        <f>IF(OR($L153=TRUE,$A153=0,MOD($A153,ChapterTable!$R$20)&lt;&gt;0),
MAX(0,INT(($B153+ChapterTable!$P$26+VLOOKUP(SUBSTITUTE(C$1,"성장단계","")&amp;"단계오프셋",ChapterTable!$R:$S,2,0))/ChapterTable!$P$23)),
MAX(0,INT(($B153+ChapterTable!$R$26+VLOOKUP(SUBSTITUTE(C$1,"성장단계","")&amp;"보스단계오프셋",ChapterTable!$R:$S,2,0))/ChapterTable!$R$23)))</f>
        <v>2</v>
      </c>
      <c r="D153">
        <f>IF(OR($L153=TRUE,$A153=0,MOD($A153,ChapterTable!$R$20)&lt;&gt;0),
MAX(0,INT(($B153+ChapterTable!$P$26+VLOOKUP(SUBSTITUTE(D$1,"성장단계","")&amp;"단계오프셋",ChapterTable!$R:$S,2,0))/ChapterTable!$P$23)),
MAX(0,INT(($B153+ChapterTable!$R$26+VLOOKUP(SUBSTITUTE(D$1,"성장단계","")&amp;"보스단계오프셋",ChapterTable!$R:$S,2,0))/ChapterTable!$R$23)))</f>
        <v>1</v>
      </c>
      <c r="E153" s="1">
        <f ca="1">IF(AND($A153=0,$B153=1),
    VLOOKUP(1,ChapterTable!$1:$1048576,MATCH("최종"&amp;SUBSTITUTE(SUBSTITUTE(E$1,"standard",""),"|Float",""),ChapterTable!$1:$1,0),0)*ChapterTable!$P$17,
  IF(AND($A153=0,$B153=0),
    E154,
  IF($B153=0,
    VLOOKUP($A153,ChapterTable!$1:$1048576,MATCH("최종"&amp;SUBSTITUTE(SUBSTITUTE(E$1,"standard",""),"|Float",""),ChapterTable!$1:$1,0),0),
  IF($B153=1,
    IF($L153=FALSE,
      VLOOKUP($A153,ChapterTable!$1:$1048576,MATCH("최종"&amp;SUBSTITUTE(SUBSTITUTE(E$1,"standard",""),"|Float",""),ChapterTable!$1:$1,0),0),
      VLOOKUP($A153-ChapterTable!$P$11,ChapterTable!$1:$1048576,MATCH("최종"&amp;SUBSTITUTE(SUBSTITUTE(E$1,"standard",""),"|Float",""),ChapterTable!$1:$1,0),0)*ChapterTable!$P$14
    ),
  OFFSET(E153,-$B153+IF($L153,1,0),0)*IF($B153&gt;OFFSET($B153,1,0),ChapterTable!$R$17,1)*
    (VLOOKUP(SUBSTITUTE(SUBSTITUTE(E$1,"standard",""),"|Float","")&amp;IF(OR($L153=TRUE,$A153=0,MOD($A153,ChapterTable!$R$20)&lt;&gt;0),"","보스")&amp;"인게임누적곱배수",ChapterTable!$R:$S,2,0)^C153
    +VLOOKUP(SUBSTITUTE(SUBSTITUTE(E$1,"standard",""),"|Float","")&amp;IF(OR($L153=TRUE,$A153=0,MOD($A153,ChapterTable!$R$20)&lt;&gt;0),"","보스")&amp;"인게임누적합배수",ChapterTable!$R:$S,2,0)*C153)
  )
  )
  )
)</f>
        <v>378</v>
      </c>
      <c r="F153" s="1">
        <f ca="1">IF(AND($A153=0,$B153=1),
    VLOOKUP(1,ChapterTable!$1:$1048576,MATCH("최종"&amp;SUBSTITUTE(SUBSTITUTE(F$1,"standard",""),"|Float",""),ChapterTable!$1:$1,0),0)*ChapterTable!$P$17,
  IF(AND($A153=0,$B153=0),
    F154,
  IF($B153=0,
    VLOOKUP($A153,ChapterTable!$1:$1048576,MATCH("최종"&amp;SUBSTITUTE(SUBSTITUTE(F$1,"standard",""),"|Float",""),ChapterTable!$1:$1,0),0),
  IF($B153=1,
    IF($L153=FALSE,
      VLOOKUP($A153,ChapterTable!$1:$1048576,MATCH("최종"&amp;SUBSTITUTE(SUBSTITUTE(F$1,"standard",""),"|Float",""),ChapterTable!$1:$1,0),0),
      VLOOKUP($A153-ChapterTable!$P$11,ChapterTable!$1:$1048576,MATCH("최종"&amp;SUBSTITUTE(SUBSTITUTE(F$1,"standard",""),"|Float",""),ChapterTable!$1:$1,0),0)*ChapterTable!$P$14
    ),
  OFFSET(F153,-$B153+IF($L153,1,0),0)*
    (VLOOKUP(SUBSTITUTE(SUBSTITUTE(F$1,"standard",""),"|Float","")&amp;IF(OR($L153=TRUE,$A153=0,MOD($A153,ChapterTable!$R$20)&lt;&gt;0),"","보스")&amp;"인게임누적곱배수",ChapterTable!$R:$S,2,0)^D153
    +VLOOKUP(SUBSTITUTE(SUBSTITUTE(F$1,"standard",""),"|Float","")&amp;IF(OR($L153=TRUE,$A153=0,MOD($A153,ChapterTable!$R$20)&lt;&gt;0),"","보스")&amp;"인게임누적합배수",ChapterTable!$R:$S,2,0)*D153)
  )
  )
  )
)</f>
        <v>120.9375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6"/>
        <v>2</v>
      </c>
      <c r="Q153">
        <f t="shared" si="17"/>
        <v>2</v>
      </c>
      <c r="R153" t="b">
        <f t="shared" ca="1" si="18"/>
        <v>0</v>
      </c>
      <c r="T153" t="b">
        <f t="shared" ca="1" si="19"/>
        <v>0</v>
      </c>
      <c r="U153" t="s">
        <v>754</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1003</v>
      </c>
      <c r="AC153" t="str">
        <f>IF(ISBLANK(AB153),"",IF(ISERROR(VLOOKUP(AB153,[3]DropTable!$A:$A,1,0)),"드랍없음",""))</f>
        <v/>
      </c>
      <c r="AE153" t="str">
        <f>IF(ISBLANK(AD153),"",IF(ISERROR(VLOOKUP(AD153,[3]DropTable!$A:$A,1,0)),"드랍없음",""))</f>
        <v/>
      </c>
      <c r="AH153">
        <v>1.5</v>
      </c>
      <c r="AI153">
        <f t="shared" si="22"/>
        <v>0.5</v>
      </c>
      <c r="AJ153">
        <f t="shared" si="20"/>
        <v>0.54666666600000002</v>
      </c>
      <c r="AK153">
        <f t="shared" si="21"/>
        <v>1</v>
      </c>
      <c r="AL153">
        <v>0</v>
      </c>
    </row>
    <row r="154" spans="1:38" x14ac:dyDescent="0.3">
      <c r="A154">
        <v>3</v>
      </c>
      <c r="B154">
        <v>19</v>
      </c>
      <c r="C154">
        <f>IF(OR($L154=TRUE,$A154=0,MOD($A154,ChapterTable!$R$20)&lt;&gt;0),
MAX(0,INT(($B154+ChapterTable!$P$26+VLOOKUP(SUBSTITUTE(C$1,"성장단계","")&amp;"단계오프셋",ChapterTable!$R:$S,2,0))/ChapterTable!$P$23)),
MAX(0,INT(($B154+ChapterTable!$R$26+VLOOKUP(SUBSTITUTE(C$1,"성장단계","")&amp;"보스단계오프셋",ChapterTable!$R:$S,2,0))/ChapterTable!$R$23)))</f>
        <v>2</v>
      </c>
      <c r="D154">
        <f>IF(OR($L154=TRUE,$A154=0,MOD($A154,ChapterTable!$R$20)&lt;&gt;0),
MAX(0,INT(($B154+ChapterTable!$P$26+VLOOKUP(SUBSTITUTE(D$1,"성장단계","")&amp;"단계오프셋",ChapterTable!$R:$S,2,0))/ChapterTable!$P$23)),
MAX(0,INT(($B154+ChapterTable!$R$26+VLOOKUP(SUBSTITUTE(D$1,"성장단계","")&amp;"보스단계오프셋",ChapterTable!$R:$S,2,0))/ChapterTable!$R$23)))</f>
        <v>1</v>
      </c>
      <c r="E154" s="1">
        <f ca="1">IF(AND($A154=0,$B154=1),
    VLOOKUP(1,ChapterTable!$1:$1048576,MATCH("최종"&amp;SUBSTITUTE(SUBSTITUTE(E$1,"standard",""),"|Float",""),ChapterTable!$1:$1,0),0)*ChapterTable!$P$17,
  IF(AND($A154=0,$B154=0),
    E155,
  IF($B154=0,
    VLOOKUP($A154,ChapterTable!$1:$1048576,MATCH("최종"&amp;SUBSTITUTE(SUBSTITUTE(E$1,"standard",""),"|Float",""),ChapterTable!$1:$1,0),0),
  IF($B154=1,
    IF($L154=FALSE,
      VLOOKUP($A154,ChapterTable!$1:$1048576,MATCH("최종"&amp;SUBSTITUTE(SUBSTITUTE(E$1,"standard",""),"|Float",""),ChapterTable!$1:$1,0),0),
      VLOOKUP($A154-ChapterTable!$P$11,ChapterTable!$1:$1048576,MATCH("최종"&amp;SUBSTITUTE(SUBSTITUTE(E$1,"standard",""),"|Float",""),ChapterTable!$1:$1,0),0)*ChapterTable!$P$14
    ),
  OFFSET(E154,-$B154+IF($L154,1,0),0)*IF($B154&gt;OFFSET($B154,1,0),ChapterTable!$R$17,1)*
    (VLOOKUP(SUBSTITUTE(SUBSTITUTE(E$1,"standard",""),"|Float","")&amp;IF(OR($L154=TRUE,$A154=0,MOD($A154,ChapterTable!$R$20)&lt;&gt;0),"","보스")&amp;"인게임누적곱배수",ChapterTable!$R:$S,2,0)^C154
    +VLOOKUP(SUBSTITUTE(SUBSTITUTE(E$1,"standard",""),"|Float","")&amp;IF(OR($L154=TRUE,$A154=0,MOD($A154,ChapterTable!$R$20)&lt;&gt;0),"","보스")&amp;"인게임누적합배수",ChapterTable!$R:$S,2,0)*C154)
  )
  )
  )
)</f>
        <v>378</v>
      </c>
      <c r="F154" s="1">
        <f ca="1">IF(AND($A154=0,$B154=1),
    VLOOKUP(1,ChapterTable!$1:$1048576,MATCH("최종"&amp;SUBSTITUTE(SUBSTITUTE(F$1,"standard",""),"|Float",""),ChapterTable!$1:$1,0),0)*ChapterTable!$P$17,
  IF(AND($A154=0,$B154=0),
    F155,
  IF($B154=0,
    VLOOKUP($A154,ChapterTable!$1:$1048576,MATCH("최종"&amp;SUBSTITUTE(SUBSTITUTE(F$1,"standard",""),"|Float",""),ChapterTable!$1:$1,0),0),
  IF($B154=1,
    IF($L154=FALSE,
      VLOOKUP($A154,ChapterTable!$1:$1048576,MATCH("최종"&amp;SUBSTITUTE(SUBSTITUTE(F$1,"standard",""),"|Float",""),ChapterTable!$1:$1,0),0),
      VLOOKUP($A154-ChapterTable!$P$11,ChapterTable!$1:$1048576,MATCH("최종"&amp;SUBSTITUTE(SUBSTITUTE(F$1,"standard",""),"|Float",""),ChapterTable!$1:$1,0),0)*ChapterTable!$P$14
    ),
  OFFSET(F154,-$B154+IF($L154,1,0),0)*
    (VLOOKUP(SUBSTITUTE(SUBSTITUTE(F$1,"standard",""),"|Float","")&amp;IF(OR($L154=TRUE,$A154=0,MOD($A154,ChapterTable!$R$20)&lt;&gt;0),"","보스")&amp;"인게임누적곱배수",ChapterTable!$R:$S,2,0)^D154
    +VLOOKUP(SUBSTITUTE(SUBSTITUTE(F$1,"standard",""),"|Float","")&amp;IF(OR($L154=TRUE,$A154=0,MOD($A154,ChapterTable!$R$20)&lt;&gt;0),"","보스")&amp;"인게임누적합배수",ChapterTable!$R:$S,2,0)*D154)
  )
  )
  )
)</f>
        <v>120.9375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6"/>
        <v>92</v>
      </c>
      <c r="Q154">
        <f t="shared" si="17"/>
        <v>92</v>
      </c>
      <c r="R154" t="b">
        <f t="shared" ca="1" si="18"/>
        <v>1</v>
      </c>
      <c r="T154" t="b">
        <f t="shared" ca="1" si="19"/>
        <v>1</v>
      </c>
      <c r="U154" t="s">
        <v>755</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1003</v>
      </c>
      <c r="AC154" t="str">
        <f>IF(ISBLANK(AB154),"",IF(ISERROR(VLOOKUP(AB154,[3]DropTable!$A:$A,1,0)),"드랍없음",""))</f>
        <v/>
      </c>
      <c r="AE154" t="str">
        <f>IF(ISBLANK(AD154),"",IF(ISERROR(VLOOKUP(AD154,[3]DropTable!$A:$A,1,0)),"드랍없음",""))</f>
        <v/>
      </c>
      <c r="AH154">
        <v>1.5</v>
      </c>
      <c r="AI154">
        <f t="shared" si="22"/>
        <v>0.5</v>
      </c>
      <c r="AJ154">
        <f t="shared" si="20"/>
        <v>0.54666666600000002</v>
      </c>
      <c r="AK154">
        <f t="shared" si="21"/>
        <v>1</v>
      </c>
      <c r="AL154">
        <v>0</v>
      </c>
    </row>
    <row r="155" spans="1:38" x14ac:dyDescent="0.3">
      <c r="A155">
        <v>3</v>
      </c>
      <c r="B155">
        <v>20</v>
      </c>
      <c r="C155">
        <f>IF(OR($L155=TRUE,$A155=0,MOD($A155,ChapterTable!$R$20)&lt;&gt;0),
MAX(0,INT(($B155+ChapterTable!$P$26+VLOOKUP(SUBSTITUTE(C$1,"성장단계","")&amp;"단계오프셋",ChapterTable!$R:$S,2,0))/ChapterTable!$P$23)),
MAX(0,INT(($B155+ChapterTable!$R$26+VLOOKUP(SUBSTITUTE(C$1,"성장단계","")&amp;"보스단계오프셋",ChapterTable!$R:$S,2,0))/ChapterTable!$R$23)))</f>
        <v>2</v>
      </c>
      <c r="D155">
        <f>IF(OR($L155=TRUE,$A155=0,MOD($A155,ChapterTable!$R$20)&lt;&gt;0),
MAX(0,INT(($B155+ChapterTable!$P$26+VLOOKUP(SUBSTITUTE(D$1,"성장단계","")&amp;"단계오프셋",ChapterTable!$R:$S,2,0))/ChapterTable!$P$23)),
MAX(0,INT(($B155+ChapterTable!$R$26+VLOOKUP(SUBSTITUTE(D$1,"성장단계","")&amp;"보스단계오프셋",ChapterTable!$R:$S,2,0))/ChapterTable!$R$23)))</f>
        <v>1</v>
      </c>
      <c r="E155" s="1">
        <f ca="1">IF(AND($A155=0,$B155=1),
    VLOOKUP(1,ChapterTable!$1:$1048576,MATCH("최종"&amp;SUBSTITUTE(SUBSTITUTE(E$1,"standard",""),"|Float",""),ChapterTable!$1:$1,0),0)*ChapterTable!$P$17,
  IF(AND($A155=0,$B155=0),
    E156,
  IF($B155=0,
    VLOOKUP($A155,ChapterTable!$1:$1048576,MATCH("최종"&amp;SUBSTITUTE(SUBSTITUTE(E$1,"standard",""),"|Float",""),ChapterTable!$1:$1,0),0),
  IF($B155=1,
    IF($L155=FALSE,
      VLOOKUP($A155,ChapterTable!$1:$1048576,MATCH("최종"&amp;SUBSTITUTE(SUBSTITUTE(E$1,"standard",""),"|Float",""),ChapterTable!$1:$1,0),0),
      VLOOKUP($A155-ChapterTable!$P$11,ChapterTable!$1:$1048576,MATCH("최종"&amp;SUBSTITUTE(SUBSTITUTE(E$1,"standard",""),"|Float",""),ChapterTable!$1:$1,0),0)*ChapterTable!$P$14
    ),
  OFFSET(E155,-$B155+IF($L155,1,0),0)*IF($B155&gt;OFFSET($B155,1,0),ChapterTable!$R$17,1)*
    (VLOOKUP(SUBSTITUTE(SUBSTITUTE(E$1,"standard",""),"|Float","")&amp;IF(OR($L155=TRUE,$A155=0,MOD($A155,ChapterTable!$R$20)&lt;&gt;0),"","보스")&amp;"인게임누적곱배수",ChapterTable!$R:$S,2,0)^C155
    +VLOOKUP(SUBSTITUTE(SUBSTITUTE(E$1,"standard",""),"|Float","")&amp;IF(OR($L155=TRUE,$A155=0,MOD($A155,ChapterTable!$R$20)&lt;&gt;0),"","보스")&amp;"인게임누적합배수",ChapterTable!$R:$S,2,0)*C155)
  )
  )
  )
)</f>
        <v>378</v>
      </c>
      <c r="F155" s="1">
        <f ca="1">IF(AND($A155=0,$B155=1),
    VLOOKUP(1,ChapterTable!$1:$1048576,MATCH("최종"&amp;SUBSTITUTE(SUBSTITUTE(F$1,"standard",""),"|Float",""),ChapterTable!$1:$1,0),0)*ChapterTable!$P$17,
  IF(AND($A155=0,$B155=0),
    F156,
  IF($B155=0,
    VLOOKUP($A155,ChapterTable!$1:$1048576,MATCH("최종"&amp;SUBSTITUTE(SUBSTITUTE(F$1,"standard",""),"|Float",""),ChapterTable!$1:$1,0),0),
  IF($B155=1,
    IF($L155=FALSE,
      VLOOKUP($A155,ChapterTable!$1:$1048576,MATCH("최종"&amp;SUBSTITUTE(SUBSTITUTE(F$1,"standard",""),"|Float",""),ChapterTable!$1:$1,0),0),
      VLOOKUP($A155-ChapterTable!$P$11,ChapterTable!$1:$1048576,MATCH("최종"&amp;SUBSTITUTE(SUBSTITUTE(F$1,"standard",""),"|Float",""),ChapterTable!$1:$1,0),0)*ChapterTable!$P$14
    ),
  OFFSET(F155,-$B155+IF($L155,1,0),0)*
    (VLOOKUP(SUBSTITUTE(SUBSTITUTE(F$1,"standard",""),"|Float","")&amp;IF(OR($L155=TRUE,$A155=0,MOD($A155,ChapterTable!$R$20)&lt;&gt;0),"","보스")&amp;"인게임누적곱배수",ChapterTable!$R:$S,2,0)^D155
    +VLOOKUP(SUBSTITUTE(SUBSTITUTE(F$1,"standard",""),"|Float","")&amp;IF(OR($L155=TRUE,$A155=0,MOD($A155,ChapterTable!$R$20)&lt;&gt;0),"","보스")&amp;"인게임누적합배수",ChapterTable!$R:$S,2,0)*D155)
  )
  )
  )
)</f>
        <v>120.9375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6"/>
        <v>22</v>
      </c>
      <c r="Q155">
        <f t="shared" si="17"/>
        <v>22</v>
      </c>
      <c r="R155" t="b">
        <f t="shared" ca="1" si="18"/>
        <v>0</v>
      </c>
      <c r="T155" t="b">
        <f t="shared" ca="1" si="19"/>
        <v>0</v>
      </c>
      <c r="U155" t="s">
        <v>800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5003</v>
      </c>
      <c r="AE155" t="str">
        <f>IF(ISBLANK(AD155),"",IF(ISERROR(VLOOKUP(AD155,[3]DropTable!$A:$A,1,0)),"드랍없음",""))</f>
        <v/>
      </c>
      <c r="AF155">
        <f ca="1">1.25*IF($B155&gt;OFFSET($B155,1,0),ChapterTable!$R$17,1)*
(VLOOKUP(SUBSTITUTE(SUBSTITUTE(E$1,"standard",""),"|Float","")&amp;IF(OR($L155=TRUE,$A155=0,MOD($A155,ChapterTable!$R$20)&lt;&gt;0),"","보스")&amp;"인게임누적곱배수",ChapterTable!$R:$S,2,0)^C155
+VLOOKUP(SUBSTITUTE(SUBSTITUTE(E$1,"standard",""),"|Float","")&amp;IF(OR($L155=TRUE,$A155=0,MOD($A155,ChapterTable!$R$20)&lt;&gt;0),"","보스")&amp;"인게임누적합배수",ChapterTable!$R:$S,2,0)*C155)</f>
        <v>1.75</v>
      </c>
      <c r="AG155">
        <f ca="1">35/AF155</f>
        <v>20</v>
      </c>
      <c r="AH155">
        <v>1.5</v>
      </c>
      <c r="AI155">
        <f t="shared" si="22"/>
        <v>0.5</v>
      </c>
      <c r="AJ155">
        <f t="shared" si="20"/>
        <v>1</v>
      </c>
      <c r="AK155">
        <f t="shared" si="21"/>
        <v>2</v>
      </c>
      <c r="AL155">
        <v>0</v>
      </c>
    </row>
    <row r="156" spans="1:38" x14ac:dyDescent="0.3">
      <c r="A156">
        <v>3</v>
      </c>
      <c r="B156">
        <v>21</v>
      </c>
      <c r="C156">
        <f>IF(OR($L156=TRUE,$A156=0,MOD($A156,ChapterTable!$R$20)&lt;&gt;0),
MAX(0,INT(($B156+ChapterTable!$P$26+VLOOKUP(SUBSTITUTE(C$1,"성장단계","")&amp;"단계오프셋",ChapterTable!$R:$S,2,0))/ChapterTable!$P$23)),
MAX(0,INT(($B156+ChapterTable!$R$26+VLOOKUP(SUBSTITUTE(C$1,"성장단계","")&amp;"보스단계오프셋",ChapterTable!$R:$S,2,0))/ChapterTable!$R$23)))</f>
        <v>2</v>
      </c>
      <c r="D156">
        <f>IF(OR($L156=TRUE,$A156=0,MOD($A156,ChapterTable!$R$20)&lt;&gt;0),
MAX(0,INT(($B156+ChapterTable!$P$26+VLOOKUP(SUBSTITUTE(D$1,"성장단계","")&amp;"단계오프셋",ChapterTable!$R:$S,2,0))/ChapterTable!$P$23)),
MAX(0,INT(($B156+ChapterTable!$R$26+VLOOKUP(SUBSTITUTE(D$1,"성장단계","")&amp;"보스단계오프셋",ChapterTable!$R:$S,2,0))/ChapterTable!$R$23)))</f>
        <v>2</v>
      </c>
      <c r="E156" s="1">
        <f ca="1">IF(AND($A156=0,$B156=1),
    VLOOKUP(1,ChapterTable!$1:$1048576,MATCH("최종"&amp;SUBSTITUTE(SUBSTITUTE(E$1,"standard",""),"|Float",""),ChapterTable!$1:$1,0),0)*ChapterTable!$P$17,
  IF(AND($A156=0,$B156=0),
    E157,
  IF($B156=0,
    VLOOKUP($A156,ChapterTable!$1:$1048576,MATCH("최종"&amp;SUBSTITUTE(SUBSTITUTE(E$1,"standard",""),"|Float",""),ChapterTable!$1:$1,0),0),
  IF($B156=1,
    IF($L156=FALSE,
      VLOOKUP($A156,ChapterTable!$1:$1048576,MATCH("최종"&amp;SUBSTITUTE(SUBSTITUTE(E$1,"standard",""),"|Float",""),ChapterTable!$1:$1,0),0),
      VLOOKUP($A156-ChapterTable!$P$11,ChapterTable!$1:$1048576,MATCH("최종"&amp;SUBSTITUTE(SUBSTITUTE(E$1,"standard",""),"|Float",""),ChapterTable!$1:$1,0),0)*ChapterTable!$P$14
    ),
  OFFSET(E156,-$B156+IF($L156,1,0),0)*IF($B156&gt;OFFSET($B156,1,0),ChapterTable!$R$17,1)*
    (VLOOKUP(SUBSTITUTE(SUBSTITUTE(E$1,"standard",""),"|Float","")&amp;IF(OR($L156=TRUE,$A156=0,MOD($A156,ChapterTable!$R$20)&lt;&gt;0),"","보스")&amp;"인게임누적곱배수",ChapterTable!$R:$S,2,0)^C156
    +VLOOKUP(SUBSTITUTE(SUBSTITUTE(E$1,"standard",""),"|Float","")&amp;IF(OR($L156=TRUE,$A156=0,MOD($A156,ChapterTable!$R$20)&lt;&gt;0),"","보스")&amp;"인게임누적합배수",ChapterTable!$R:$S,2,0)*C156)
  )
  )
  )
)</f>
        <v>378</v>
      </c>
      <c r="F156" s="1">
        <f ca="1">IF(AND($A156=0,$B156=1),
    VLOOKUP(1,ChapterTable!$1:$1048576,MATCH("최종"&amp;SUBSTITUTE(SUBSTITUTE(F$1,"standard",""),"|Float",""),ChapterTable!$1:$1,0),0)*ChapterTable!$P$17,
  IF(AND($A156=0,$B156=0),
    F157,
  IF($B156=0,
    VLOOKUP($A156,ChapterTable!$1:$1048576,MATCH("최종"&amp;SUBSTITUTE(SUBSTITUTE(F$1,"standard",""),"|Float",""),ChapterTable!$1:$1,0),0),
  IF($B156=1,
    IF($L156=FALSE,
      VLOOKUP($A156,ChapterTable!$1:$1048576,MATCH("최종"&amp;SUBSTITUTE(SUBSTITUTE(F$1,"standard",""),"|Float",""),ChapterTable!$1:$1,0),0),
      VLOOKUP($A156-ChapterTable!$P$11,ChapterTable!$1:$1048576,MATCH("최종"&amp;SUBSTITUTE(SUBSTITUTE(F$1,"standard",""),"|Float",""),ChapterTable!$1:$1,0),0)*ChapterTable!$P$14
    ),
  OFFSET(F156,-$B156+IF($L156,1,0),0)*
    (VLOOKUP(SUBSTITUTE(SUBSTITUTE(F$1,"standard",""),"|Float","")&amp;IF(OR($L156=TRUE,$A156=0,MOD($A156,ChapterTable!$R$20)&lt;&gt;0),"","보스")&amp;"인게임누적곱배수",ChapterTable!$R:$S,2,0)^D156
    +VLOOKUP(SUBSTITUTE(SUBSTITUTE(F$1,"standard",""),"|Float","")&amp;IF(OR($L156=TRUE,$A156=0,MOD($A156,ChapterTable!$R$20)&lt;&gt;0),"","보스")&amp;"인게임누적합배수",ChapterTable!$R:$S,2,0)*D156)
  )
  )
  )
)</f>
        <v>129.375</v>
      </c>
      <c r="G156" t="s">
        <v>721</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6"/>
        <v>3</v>
      </c>
      <c r="Q156">
        <f t="shared" si="17"/>
        <v>3</v>
      </c>
      <c r="R156" t="b">
        <f t="shared" ca="1" si="18"/>
        <v>0</v>
      </c>
      <c r="T156" t="b">
        <f t="shared" ca="1" si="19"/>
        <v>0</v>
      </c>
      <c r="U156" t="s">
        <v>756</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22"/>
        <v>0.33333333333333331</v>
      </c>
      <c r="AJ156">
        <f t="shared" si="20"/>
        <v>0.395555555</v>
      </c>
      <c r="AK156">
        <f t="shared" si="21"/>
        <v>1</v>
      </c>
      <c r="AL156">
        <v>0</v>
      </c>
    </row>
    <row r="157" spans="1:38" x14ac:dyDescent="0.3">
      <c r="A157">
        <v>3</v>
      </c>
      <c r="B157">
        <v>22</v>
      </c>
      <c r="C157">
        <f>IF(OR($L157=TRUE,$A157=0,MOD($A157,ChapterTable!$R$20)&lt;&gt;0),
MAX(0,INT(($B157+ChapterTable!$P$26+VLOOKUP(SUBSTITUTE(C$1,"성장단계","")&amp;"단계오프셋",ChapterTable!$R:$S,2,0))/ChapterTable!$P$23)),
MAX(0,INT(($B157+ChapterTable!$R$26+VLOOKUP(SUBSTITUTE(C$1,"성장단계","")&amp;"보스단계오프셋",ChapterTable!$R:$S,2,0))/ChapterTable!$R$23)))</f>
        <v>2</v>
      </c>
      <c r="D157">
        <f>IF(OR($L157=TRUE,$A157=0,MOD($A157,ChapterTable!$R$20)&lt;&gt;0),
MAX(0,INT(($B157+ChapterTable!$P$26+VLOOKUP(SUBSTITUTE(D$1,"성장단계","")&amp;"단계오프셋",ChapterTable!$R:$S,2,0))/ChapterTable!$P$23)),
MAX(0,INT(($B157+ChapterTable!$R$26+VLOOKUP(SUBSTITUTE(D$1,"성장단계","")&amp;"보스단계오프셋",ChapterTable!$R:$S,2,0))/ChapterTable!$R$23)))</f>
        <v>2</v>
      </c>
      <c r="E157" s="1">
        <f ca="1">IF(AND($A157=0,$B157=1),
    VLOOKUP(1,ChapterTable!$1:$1048576,MATCH("최종"&amp;SUBSTITUTE(SUBSTITUTE(E$1,"standard",""),"|Float",""),ChapterTable!$1:$1,0),0)*ChapterTable!$P$17,
  IF(AND($A157=0,$B157=0),
    E158,
  IF($B157=0,
    VLOOKUP($A157,ChapterTable!$1:$1048576,MATCH("최종"&amp;SUBSTITUTE(SUBSTITUTE(E$1,"standard",""),"|Float",""),ChapterTable!$1:$1,0),0),
  IF($B157=1,
    IF($L157=FALSE,
      VLOOKUP($A157,ChapterTable!$1:$1048576,MATCH("최종"&amp;SUBSTITUTE(SUBSTITUTE(E$1,"standard",""),"|Float",""),ChapterTable!$1:$1,0),0),
      VLOOKUP($A157-ChapterTable!$P$11,ChapterTable!$1:$1048576,MATCH("최종"&amp;SUBSTITUTE(SUBSTITUTE(E$1,"standard",""),"|Float",""),ChapterTable!$1:$1,0),0)*ChapterTable!$P$14
    ),
  OFFSET(E157,-$B157+IF($L157,1,0),0)*IF($B157&gt;OFFSET($B157,1,0),ChapterTable!$R$17,1)*
    (VLOOKUP(SUBSTITUTE(SUBSTITUTE(E$1,"standard",""),"|Float","")&amp;IF(OR($L157=TRUE,$A157=0,MOD($A157,ChapterTable!$R$20)&lt;&gt;0),"","보스")&amp;"인게임누적곱배수",ChapterTable!$R:$S,2,0)^C157
    +VLOOKUP(SUBSTITUTE(SUBSTITUTE(E$1,"standard",""),"|Float","")&amp;IF(OR($L157=TRUE,$A157=0,MOD($A157,ChapterTable!$R$20)&lt;&gt;0),"","보스")&amp;"인게임누적합배수",ChapterTable!$R:$S,2,0)*C157)
  )
  )
  )
)</f>
        <v>378</v>
      </c>
      <c r="F157" s="1">
        <f ca="1">IF(AND($A157=0,$B157=1),
    VLOOKUP(1,ChapterTable!$1:$1048576,MATCH("최종"&amp;SUBSTITUTE(SUBSTITUTE(F$1,"standard",""),"|Float",""),ChapterTable!$1:$1,0),0)*ChapterTable!$P$17,
  IF(AND($A157=0,$B157=0),
    F158,
  IF($B157=0,
    VLOOKUP($A157,ChapterTable!$1:$1048576,MATCH("최종"&amp;SUBSTITUTE(SUBSTITUTE(F$1,"standard",""),"|Float",""),ChapterTable!$1:$1,0),0),
  IF($B157=1,
    IF($L157=FALSE,
      VLOOKUP($A157,ChapterTable!$1:$1048576,MATCH("최종"&amp;SUBSTITUTE(SUBSTITUTE(F$1,"standard",""),"|Float",""),ChapterTable!$1:$1,0),0),
      VLOOKUP($A157-ChapterTable!$P$11,ChapterTable!$1:$1048576,MATCH("최종"&amp;SUBSTITUTE(SUBSTITUTE(F$1,"standard",""),"|Float",""),ChapterTable!$1:$1,0),0)*ChapterTable!$P$14
    ),
  OFFSET(F157,-$B157+IF($L157,1,0),0)*
    (VLOOKUP(SUBSTITUTE(SUBSTITUTE(F$1,"standard",""),"|Float","")&amp;IF(OR($L157=TRUE,$A157=0,MOD($A157,ChapterTable!$R$20)&lt;&gt;0),"","보스")&amp;"인게임누적곱배수",ChapterTable!$R:$S,2,0)^D157
    +VLOOKUP(SUBSTITUTE(SUBSTITUTE(F$1,"standard",""),"|Float","")&amp;IF(OR($L157=TRUE,$A157=0,MOD($A157,ChapterTable!$R$20)&lt;&gt;0),"","보스")&amp;"인게임누적합배수",ChapterTable!$R:$S,2,0)*D157)
  )
  )
  )
)</f>
        <v>129.375</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6"/>
        <v>3</v>
      </c>
      <c r="Q157">
        <f t="shared" si="17"/>
        <v>3</v>
      </c>
      <c r="R157" t="b">
        <f t="shared" ca="1" si="18"/>
        <v>0</v>
      </c>
      <c r="T157" t="b">
        <f t="shared" ca="1" si="19"/>
        <v>0</v>
      </c>
      <c r="U157" t="s">
        <v>757</v>
      </c>
      <c r="V157" t="str">
        <f>IF(ISBLANK(U157),"",IF(ISERROR(VLOOKUP(U157,MapTable!$A:$A,1,0)),"맵없음",""))</f>
        <v/>
      </c>
      <c r="W157" t="s">
        <v>788</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22"/>
        <v>0.33333333333333331</v>
      </c>
      <c r="AJ157">
        <f t="shared" si="20"/>
        <v>0.395555555</v>
      </c>
      <c r="AK157">
        <f t="shared" si="21"/>
        <v>1</v>
      </c>
      <c r="AL157">
        <v>0</v>
      </c>
    </row>
    <row r="158" spans="1:38" x14ac:dyDescent="0.3">
      <c r="A158">
        <v>3</v>
      </c>
      <c r="B158">
        <v>23</v>
      </c>
      <c r="C158">
        <f>IF(OR($L158=TRUE,$A158=0,MOD($A158,ChapterTable!$R$20)&lt;&gt;0),
MAX(0,INT(($B158+ChapterTable!$P$26+VLOOKUP(SUBSTITUTE(C$1,"성장단계","")&amp;"단계오프셋",ChapterTable!$R:$S,2,0))/ChapterTable!$P$23)),
MAX(0,INT(($B158+ChapterTable!$R$26+VLOOKUP(SUBSTITUTE(C$1,"성장단계","")&amp;"보스단계오프셋",ChapterTable!$R:$S,2,0))/ChapterTable!$R$23)))</f>
        <v>2</v>
      </c>
      <c r="D158">
        <f>IF(OR($L158=TRUE,$A158=0,MOD($A158,ChapterTable!$R$20)&lt;&gt;0),
MAX(0,INT(($B158+ChapterTable!$P$26+VLOOKUP(SUBSTITUTE(D$1,"성장단계","")&amp;"단계오프셋",ChapterTable!$R:$S,2,0))/ChapterTable!$P$23)),
MAX(0,INT(($B158+ChapterTable!$R$26+VLOOKUP(SUBSTITUTE(D$1,"성장단계","")&amp;"보스단계오프셋",ChapterTable!$R:$S,2,0))/ChapterTable!$R$23)))</f>
        <v>2</v>
      </c>
      <c r="E158" s="1">
        <f ca="1">IF(AND($A158=0,$B158=1),
    VLOOKUP(1,ChapterTable!$1:$1048576,MATCH("최종"&amp;SUBSTITUTE(SUBSTITUTE(E$1,"standard",""),"|Float",""),ChapterTable!$1:$1,0),0)*ChapterTable!$P$17,
  IF(AND($A158=0,$B158=0),
    E159,
  IF($B158=0,
    VLOOKUP($A158,ChapterTable!$1:$1048576,MATCH("최종"&amp;SUBSTITUTE(SUBSTITUTE(E$1,"standard",""),"|Float",""),ChapterTable!$1:$1,0),0),
  IF($B158=1,
    IF($L158=FALSE,
      VLOOKUP($A158,ChapterTable!$1:$1048576,MATCH("최종"&amp;SUBSTITUTE(SUBSTITUTE(E$1,"standard",""),"|Float",""),ChapterTable!$1:$1,0),0),
      VLOOKUP($A158-ChapterTable!$P$11,ChapterTable!$1:$1048576,MATCH("최종"&amp;SUBSTITUTE(SUBSTITUTE(E$1,"standard",""),"|Float",""),ChapterTable!$1:$1,0),0)*ChapterTable!$P$14
    ),
  OFFSET(E158,-$B158+IF($L158,1,0),0)*IF($B158&gt;OFFSET($B158,1,0),ChapterTable!$R$17,1)*
    (VLOOKUP(SUBSTITUTE(SUBSTITUTE(E$1,"standard",""),"|Float","")&amp;IF(OR($L158=TRUE,$A158=0,MOD($A158,ChapterTable!$R$20)&lt;&gt;0),"","보스")&amp;"인게임누적곱배수",ChapterTable!$R:$S,2,0)^C158
    +VLOOKUP(SUBSTITUTE(SUBSTITUTE(E$1,"standard",""),"|Float","")&amp;IF(OR($L158=TRUE,$A158=0,MOD($A158,ChapterTable!$R$20)&lt;&gt;0),"","보스")&amp;"인게임누적합배수",ChapterTable!$R:$S,2,0)*C158)
  )
  )
  )
)</f>
        <v>378</v>
      </c>
      <c r="F158" s="1">
        <f ca="1">IF(AND($A158=0,$B158=1),
    VLOOKUP(1,ChapterTable!$1:$1048576,MATCH("최종"&amp;SUBSTITUTE(SUBSTITUTE(F$1,"standard",""),"|Float",""),ChapterTable!$1:$1,0),0)*ChapterTable!$P$17,
  IF(AND($A158=0,$B158=0),
    F159,
  IF($B158=0,
    VLOOKUP($A158,ChapterTable!$1:$1048576,MATCH("최종"&amp;SUBSTITUTE(SUBSTITUTE(F$1,"standard",""),"|Float",""),ChapterTable!$1:$1,0),0),
  IF($B158=1,
    IF($L158=FALSE,
      VLOOKUP($A158,ChapterTable!$1:$1048576,MATCH("최종"&amp;SUBSTITUTE(SUBSTITUTE(F$1,"standard",""),"|Float",""),ChapterTable!$1:$1,0),0),
      VLOOKUP($A158-ChapterTable!$P$11,ChapterTable!$1:$1048576,MATCH("최종"&amp;SUBSTITUTE(SUBSTITUTE(F$1,"standard",""),"|Float",""),ChapterTable!$1:$1,0),0)*ChapterTable!$P$14
    ),
  OFFSET(F158,-$B158+IF($L158,1,0),0)*
    (VLOOKUP(SUBSTITUTE(SUBSTITUTE(F$1,"standard",""),"|Float","")&amp;IF(OR($L158=TRUE,$A158=0,MOD($A158,ChapterTable!$R$20)&lt;&gt;0),"","보스")&amp;"인게임누적곱배수",ChapterTable!$R:$S,2,0)^D158
    +VLOOKUP(SUBSTITUTE(SUBSTITUTE(F$1,"standard",""),"|Float","")&amp;IF(OR($L158=TRUE,$A158=0,MOD($A158,ChapterTable!$R$20)&lt;&gt;0),"","보스")&amp;"인게임누적합배수",ChapterTable!$R:$S,2,0)*D158)
  )
  )
  )
)</f>
        <v>129.375</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6"/>
        <v>3</v>
      </c>
      <c r="Q158">
        <f t="shared" si="17"/>
        <v>3</v>
      </c>
      <c r="R158" t="b">
        <f t="shared" ca="1" si="18"/>
        <v>0</v>
      </c>
      <c r="T158" t="b">
        <f t="shared" ca="1" si="19"/>
        <v>0</v>
      </c>
      <c r="U158" t="s">
        <v>758</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22"/>
        <v>0.33333333333333331</v>
      </c>
      <c r="AJ158">
        <f t="shared" si="20"/>
        <v>0.395555555</v>
      </c>
      <c r="AK158">
        <f t="shared" si="21"/>
        <v>1</v>
      </c>
      <c r="AL158">
        <v>0</v>
      </c>
    </row>
    <row r="159" spans="1:38" x14ac:dyDescent="0.3">
      <c r="A159">
        <v>3</v>
      </c>
      <c r="B159">
        <v>24</v>
      </c>
      <c r="C159">
        <f>IF(OR($L159=TRUE,$A159=0,MOD($A159,ChapterTable!$R$20)&lt;&gt;0),
MAX(0,INT(($B159+ChapterTable!$P$26+VLOOKUP(SUBSTITUTE(C$1,"성장단계","")&amp;"단계오프셋",ChapterTable!$R:$S,2,0))/ChapterTable!$P$23)),
MAX(0,INT(($B159+ChapterTable!$R$26+VLOOKUP(SUBSTITUTE(C$1,"성장단계","")&amp;"보스단계오프셋",ChapterTable!$R:$S,2,0))/ChapterTable!$R$23)))</f>
        <v>2</v>
      </c>
      <c r="D159">
        <f>IF(OR($L159=TRUE,$A159=0,MOD($A159,ChapterTable!$R$20)&lt;&gt;0),
MAX(0,INT(($B159+ChapterTable!$P$26+VLOOKUP(SUBSTITUTE(D$1,"성장단계","")&amp;"단계오프셋",ChapterTable!$R:$S,2,0))/ChapterTable!$P$23)),
MAX(0,INT(($B159+ChapterTable!$R$26+VLOOKUP(SUBSTITUTE(D$1,"성장단계","")&amp;"보스단계오프셋",ChapterTable!$R:$S,2,0))/ChapterTable!$R$23)))</f>
        <v>2</v>
      </c>
      <c r="E159" s="1">
        <f ca="1">IF(AND($A159=0,$B159=1),
    VLOOKUP(1,ChapterTable!$1:$1048576,MATCH("최종"&amp;SUBSTITUTE(SUBSTITUTE(E$1,"standard",""),"|Float",""),ChapterTable!$1:$1,0),0)*ChapterTable!$P$17,
  IF(AND($A159=0,$B159=0),
    E160,
  IF($B159=0,
    VLOOKUP($A159,ChapterTable!$1:$1048576,MATCH("최종"&amp;SUBSTITUTE(SUBSTITUTE(E$1,"standard",""),"|Float",""),ChapterTable!$1:$1,0),0),
  IF($B159=1,
    IF($L159=FALSE,
      VLOOKUP($A159,ChapterTable!$1:$1048576,MATCH("최종"&amp;SUBSTITUTE(SUBSTITUTE(E$1,"standard",""),"|Float",""),ChapterTable!$1:$1,0),0),
      VLOOKUP($A159-ChapterTable!$P$11,ChapterTable!$1:$1048576,MATCH("최종"&amp;SUBSTITUTE(SUBSTITUTE(E$1,"standard",""),"|Float",""),ChapterTable!$1:$1,0),0)*ChapterTable!$P$14
    ),
  OFFSET(E159,-$B159+IF($L159,1,0),0)*IF($B159&gt;OFFSET($B159,1,0),ChapterTable!$R$17,1)*
    (VLOOKUP(SUBSTITUTE(SUBSTITUTE(E$1,"standard",""),"|Float","")&amp;IF(OR($L159=TRUE,$A159=0,MOD($A159,ChapterTable!$R$20)&lt;&gt;0),"","보스")&amp;"인게임누적곱배수",ChapterTable!$R:$S,2,0)^C159
    +VLOOKUP(SUBSTITUTE(SUBSTITUTE(E$1,"standard",""),"|Float","")&amp;IF(OR($L159=TRUE,$A159=0,MOD($A159,ChapterTable!$R$20)&lt;&gt;0),"","보스")&amp;"인게임누적합배수",ChapterTable!$R:$S,2,0)*C159)
  )
  )
  )
)</f>
        <v>378</v>
      </c>
      <c r="F159" s="1">
        <f ca="1">IF(AND($A159=0,$B159=1),
    VLOOKUP(1,ChapterTable!$1:$1048576,MATCH("최종"&amp;SUBSTITUTE(SUBSTITUTE(F$1,"standard",""),"|Float",""),ChapterTable!$1:$1,0),0)*ChapterTable!$P$17,
  IF(AND($A159=0,$B159=0),
    F160,
  IF($B159=0,
    VLOOKUP($A159,ChapterTable!$1:$1048576,MATCH("최종"&amp;SUBSTITUTE(SUBSTITUTE(F$1,"standard",""),"|Float",""),ChapterTable!$1:$1,0),0),
  IF($B159=1,
    IF($L159=FALSE,
      VLOOKUP($A159,ChapterTable!$1:$1048576,MATCH("최종"&amp;SUBSTITUTE(SUBSTITUTE(F$1,"standard",""),"|Float",""),ChapterTable!$1:$1,0),0),
      VLOOKUP($A159-ChapterTable!$P$11,ChapterTable!$1:$1048576,MATCH("최종"&amp;SUBSTITUTE(SUBSTITUTE(F$1,"standard",""),"|Float",""),ChapterTable!$1:$1,0),0)*ChapterTable!$P$14
    ),
  OFFSET(F159,-$B159+IF($L159,1,0),0)*
    (VLOOKUP(SUBSTITUTE(SUBSTITUTE(F$1,"standard",""),"|Float","")&amp;IF(OR($L159=TRUE,$A159=0,MOD($A159,ChapterTable!$R$20)&lt;&gt;0),"","보스")&amp;"인게임누적곱배수",ChapterTable!$R:$S,2,0)^D159
    +VLOOKUP(SUBSTITUTE(SUBSTITUTE(F$1,"standard",""),"|Float","")&amp;IF(OR($L159=TRUE,$A159=0,MOD($A159,ChapterTable!$R$20)&lt;&gt;0),"","보스")&amp;"인게임누적합배수",ChapterTable!$R:$S,2,0)*D159)
  )
  )
  )
)</f>
        <v>129.375</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6"/>
        <v>3</v>
      </c>
      <c r="Q159">
        <f t="shared" si="17"/>
        <v>3</v>
      </c>
      <c r="R159" t="b">
        <f t="shared" ca="1" si="18"/>
        <v>0</v>
      </c>
      <c r="T159" t="b">
        <f t="shared" ca="1" si="19"/>
        <v>0</v>
      </c>
      <c r="U159" t="s">
        <v>759</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22"/>
        <v>0.33333333333333331</v>
      </c>
      <c r="AJ159">
        <f t="shared" si="20"/>
        <v>0.395555555</v>
      </c>
      <c r="AK159">
        <f t="shared" si="21"/>
        <v>1</v>
      </c>
      <c r="AL159">
        <v>0</v>
      </c>
    </row>
    <row r="160" spans="1:38" x14ac:dyDescent="0.3">
      <c r="A160">
        <v>3</v>
      </c>
      <c r="B160">
        <v>25</v>
      </c>
      <c r="C160">
        <f>IF(OR($L160=TRUE,$A160=0,MOD($A160,ChapterTable!$R$20)&lt;&gt;0),
MAX(0,INT(($B160+ChapterTable!$P$26+VLOOKUP(SUBSTITUTE(C$1,"성장단계","")&amp;"단계오프셋",ChapterTable!$R:$S,2,0))/ChapterTable!$P$23)),
MAX(0,INT(($B160+ChapterTable!$R$26+VLOOKUP(SUBSTITUTE(C$1,"성장단계","")&amp;"보스단계오프셋",ChapterTable!$R:$S,2,0))/ChapterTable!$R$23)))</f>
        <v>2</v>
      </c>
      <c r="D160">
        <f>IF(OR($L160=TRUE,$A160=0,MOD($A160,ChapterTable!$R$20)&lt;&gt;0),
MAX(0,INT(($B160+ChapterTable!$P$26+VLOOKUP(SUBSTITUTE(D$1,"성장단계","")&amp;"단계오프셋",ChapterTable!$R:$S,2,0))/ChapterTable!$P$23)),
MAX(0,INT(($B160+ChapterTable!$R$26+VLOOKUP(SUBSTITUTE(D$1,"성장단계","")&amp;"보스단계오프셋",ChapterTable!$R:$S,2,0))/ChapterTable!$R$23)))</f>
        <v>2</v>
      </c>
      <c r="E160" s="1">
        <f ca="1">IF(AND($A160=0,$B160=1),
    VLOOKUP(1,ChapterTable!$1:$1048576,MATCH("최종"&amp;SUBSTITUTE(SUBSTITUTE(E$1,"standard",""),"|Float",""),ChapterTable!$1:$1,0),0)*ChapterTable!$P$17,
  IF(AND($A160=0,$B160=0),
    E161,
  IF($B160=0,
    VLOOKUP($A160,ChapterTable!$1:$1048576,MATCH("최종"&amp;SUBSTITUTE(SUBSTITUTE(E$1,"standard",""),"|Float",""),ChapterTable!$1:$1,0),0),
  IF($B160=1,
    IF($L160=FALSE,
      VLOOKUP($A160,ChapterTable!$1:$1048576,MATCH("최종"&amp;SUBSTITUTE(SUBSTITUTE(E$1,"standard",""),"|Float",""),ChapterTable!$1:$1,0),0),
      VLOOKUP($A160-ChapterTable!$P$11,ChapterTable!$1:$1048576,MATCH("최종"&amp;SUBSTITUTE(SUBSTITUTE(E$1,"standard",""),"|Float",""),ChapterTable!$1:$1,0),0)*ChapterTable!$P$14
    ),
  OFFSET(E160,-$B160+IF($L160,1,0),0)*IF($B160&gt;OFFSET($B160,1,0),ChapterTable!$R$17,1)*
    (VLOOKUP(SUBSTITUTE(SUBSTITUTE(E$1,"standard",""),"|Float","")&amp;IF(OR($L160=TRUE,$A160=0,MOD($A160,ChapterTable!$R$20)&lt;&gt;0),"","보스")&amp;"인게임누적곱배수",ChapterTable!$R:$S,2,0)^C160
    +VLOOKUP(SUBSTITUTE(SUBSTITUTE(E$1,"standard",""),"|Float","")&amp;IF(OR($L160=TRUE,$A160=0,MOD($A160,ChapterTable!$R$20)&lt;&gt;0),"","보스")&amp;"인게임누적합배수",ChapterTable!$R:$S,2,0)*C160)
  )
  )
  )
)</f>
        <v>378</v>
      </c>
      <c r="F160" s="1">
        <f ca="1">IF(AND($A160=0,$B160=1),
    VLOOKUP(1,ChapterTable!$1:$1048576,MATCH("최종"&amp;SUBSTITUTE(SUBSTITUTE(F$1,"standard",""),"|Float",""),ChapterTable!$1:$1,0),0)*ChapterTable!$P$17,
  IF(AND($A160=0,$B160=0),
    F161,
  IF($B160=0,
    VLOOKUP($A160,ChapterTable!$1:$1048576,MATCH("최종"&amp;SUBSTITUTE(SUBSTITUTE(F$1,"standard",""),"|Float",""),ChapterTable!$1:$1,0),0),
  IF($B160=1,
    IF($L160=FALSE,
      VLOOKUP($A160,ChapterTable!$1:$1048576,MATCH("최종"&amp;SUBSTITUTE(SUBSTITUTE(F$1,"standard",""),"|Float",""),ChapterTable!$1:$1,0),0),
      VLOOKUP($A160-ChapterTable!$P$11,ChapterTable!$1:$1048576,MATCH("최종"&amp;SUBSTITUTE(SUBSTITUTE(F$1,"standard",""),"|Float",""),ChapterTable!$1:$1,0),0)*ChapterTable!$P$14
    ),
  OFFSET(F160,-$B160+IF($L160,1,0),0)*
    (VLOOKUP(SUBSTITUTE(SUBSTITUTE(F$1,"standard",""),"|Float","")&amp;IF(OR($L160=TRUE,$A160=0,MOD($A160,ChapterTable!$R$20)&lt;&gt;0),"","보스")&amp;"인게임누적곱배수",ChapterTable!$R:$S,2,0)^D160
    +VLOOKUP(SUBSTITUTE(SUBSTITUTE(F$1,"standard",""),"|Float","")&amp;IF(OR($L160=TRUE,$A160=0,MOD($A160,ChapterTable!$R$20)&lt;&gt;0),"","보스")&amp;"인게임누적합배수",ChapterTable!$R:$S,2,0)*D160)
  )
  )
  )
)</f>
        <v>129.375</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6"/>
        <v>11</v>
      </c>
      <c r="Q160">
        <f t="shared" si="17"/>
        <v>11</v>
      </c>
      <c r="R160" t="b">
        <f t="shared" ca="1" si="18"/>
        <v>0</v>
      </c>
      <c r="T160" t="b">
        <f t="shared" ca="1" si="19"/>
        <v>0</v>
      </c>
      <c r="V160" t="str">
        <f>IF(ISBLANK(U160),"",IF(ISERROR(VLOOKUP(U160,MapTable!$A:$A,1,0)),"맵없음",""))</f>
        <v/>
      </c>
      <c r="W160" t="s">
        <v>806</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22"/>
        <v>0.33333333333333331</v>
      </c>
      <c r="AJ160">
        <f t="shared" si="20"/>
        <v>0.395555555</v>
      </c>
      <c r="AK160">
        <f t="shared" si="21"/>
        <v>1</v>
      </c>
      <c r="AL160">
        <v>0</v>
      </c>
    </row>
    <row r="161" spans="1:38" x14ac:dyDescent="0.3">
      <c r="A161">
        <v>3</v>
      </c>
      <c r="B161">
        <v>26</v>
      </c>
      <c r="C161">
        <f>IF(OR($L161=TRUE,$A161=0,MOD($A161,ChapterTable!$R$20)&lt;&gt;0),
MAX(0,INT(($B161+ChapterTable!$P$26+VLOOKUP(SUBSTITUTE(C$1,"성장단계","")&amp;"단계오프셋",ChapterTable!$R:$S,2,0))/ChapterTable!$P$23)),
MAX(0,INT(($B161+ChapterTable!$R$26+VLOOKUP(SUBSTITUTE(C$1,"성장단계","")&amp;"보스단계오프셋",ChapterTable!$R:$S,2,0))/ChapterTable!$R$23)))</f>
        <v>3</v>
      </c>
      <c r="D161">
        <f>IF(OR($L161=TRUE,$A161=0,MOD($A161,ChapterTable!$R$20)&lt;&gt;0),
MAX(0,INT(($B161+ChapterTable!$P$26+VLOOKUP(SUBSTITUTE(D$1,"성장단계","")&amp;"단계오프셋",ChapterTable!$R:$S,2,0))/ChapterTable!$P$23)),
MAX(0,INT(($B161+ChapterTable!$R$26+VLOOKUP(SUBSTITUTE(D$1,"성장단계","")&amp;"보스단계오프셋",ChapterTable!$R:$S,2,0))/ChapterTable!$R$23)))</f>
        <v>2</v>
      </c>
      <c r="E161" s="1">
        <f ca="1">IF(AND($A161=0,$B161=1),
    VLOOKUP(1,ChapterTable!$1:$1048576,MATCH("최종"&amp;SUBSTITUTE(SUBSTITUTE(E$1,"standard",""),"|Float",""),ChapterTable!$1:$1,0),0)*ChapterTable!$P$17,
  IF(AND($A161=0,$B161=0),
    E162,
  IF($B161=0,
    VLOOKUP($A161,ChapterTable!$1:$1048576,MATCH("최종"&amp;SUBSTITUTE(SUBSTITUTE(E$1,"standard",""),"|Float",""),ChapterTable!$1:$1,0),0),
  IF($B161=1,
    IF($L161=FALSE,
      VLOOKUP($A161,ChapterTable!$1:$1048576,MATCH("최종"&amp;SUBSTITUTE(SUBSTITUTE(E$1,"standard",""),"|Float",""),ChapterTable!$1:$1,0),0),
      VLOOKUP($A161-ChapterTable!$P$11,ChapterTable!$1:$1048576,MATCH("최종"&amp;SUBSTITUTE(SUBSTITUTE(E$1,"standard",""),"|Float",""),ChapterTable!$1:$1,0),0)*ChapterTable!$P$14
    ),
  OFFSET(E161,-$B161+IF($L161,1,0),0)*IF($B161&gt;OFFSET($B161,1,0),ChapterTable!$R$17,1)*
    (VLOOKUP(SUBSTITUTE(SUBSTITUTE(E$1,"standard",""),"|Float","")&amp;IF(OR($L161=TRUE,$A161=0,MOD($A161,ChapterTable!$R$20)&lt;&gt;0),"","보스")&amp;"인게임누적곱배수",ChapterTable!$R:$S,2,0)^C161
    +VLOOKUP(SUBSTITUTE(SUBSTITUTE(E$1,"standard",""),"|Float","")&amp;IF(OR($L161=TRUE,$A161=0,MOD($A161,ChapterTable!$R$20)&lt;&gt;0),"","보스")&amp;"인게임누적합배수",ChapterTable!$R:$S,2,0)*C161)
  )
  )
  )
)</f>
        <v>432</v>
      </c>
      <c r="F161" s="1">
        <f ca="1">IF(AND($A161=0,$B161=1),
    VLOOKUP(1,ChapterTable!$1:$1048576,MATCH("최종"&amp;SUBSTITUTE(SUBSTITUTE(F$1,"standard",""),"|Float",""),ChapterTable!$1:$1,0),0)*ChapterTable!$P$17,
  IF(AND($A161=0,$B161=0),
    F162,
  IF($B161=0,
    VLOOKUP($A161,ChapterTable!$1:$1048576,MATCH("최종"&amp;SUBSTITUTE(SUBSTITUTE(F$1,"standard",""),"|Float",""),ChapterTable!$1:$1,0),0),
  IF($B161=1,
    IF($L161=FALSE,
      VLOOKUP($A161,ChapterTable!$1:$1048576,MATCH("최종"&amp;SUBSTITUTE(SUBSTITUTE(F$1,"standard",""),"|Float",""),ChapterTable!$1:$1,0),0),
      VLOOKUP($A161-ChapterTable!$P$11,ChapterTable!$1:$1048576,MATCH("최종"&amp;SUBSTITUTE(SUBSTITUTE(F$1,"standard",""),"|Float",""),ChapterTable!$1:$1,0),0)*ChapterTable!$P$14
    ),
  OFFSET(F161,-$B161+IF($L161,1,0),0)*
    (VLOOKUP(SUBSTITUTE(SUBSTITUTE(F$1,"standard",""),"|Float","")&amp;IF(OR($L161=TRUE,$A161=0,MOD($A161,ChapterTable!$R$20)&lt;&gt;0),"","보스")&amp;"인게임누적곱배수",ChapterTable!$R:$S,2,0)^D161
    +VLOOKUP(SUBSTITUTE(SUBSTITUTE(F$1,"standard",""),"|Float","")&amp;IF(OR($L161=TRUE,$A161=0,MOD($A161,ChapterTable!$R$20)&lt;&gt;0),"","보스")&amp;"인게임누적합배수",ChapterTable!$R:$S,2,0)*D161)
  )
  )
  )
)</f>
        <v>129.375</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6"/>
        <v>3</v>
      </c>
      <c r="Q161">
        <f t="shared" si="17"/>
        <v>3</v>
      </c>
      <c r="R161" t="b">
        <f t="shared" ca="1" si="18"/>
        <v>0</v>
      </c>
      <c r="T161" t="b">
        <f t="shared" ca="1" si="19"/>
        <v>0</v>
      </c>
      <c r="U161" t="s">
        <v>760</v>
      </c>
      <c r="V161" t="str">
        <f>IF(ISBLANK(U161),"",IF(ISERROR(VLOOKUP(U161,MapTable!$A:$A,1,0)),"맵없음",""))</f>
        <v/>
      </c>
      <c r="W161" t="s">
        <v>790</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22"/>
        <v>0.33333333333333331</v>
      </c>
      <c r="AJ161">
        <f t="shared" si="20"/>
        <v>0.395555555</v>
      </c>
      <c r="AK161">
        <f t="shared" si="21"/>
        <v>1</v>
      </c>
      <c r="AL161">
        <v>0</v>
      </c>
    </row>
    <row r="162" spans="1:38" x14ac:dyDescent="0.3">
      <c r="A162">
        <v>3</v>
      </c>
      <c r="B162">
        <v>27</v>
      </c>
      <c r="C162">
        <f>IF(OR($L162=TRUE,$A162=0,MOD($A162,ChapterTable!$R$20)&lt;&gt;0),
MAX(0,INT(($B162+ChapterTable!$P$26+VLOOKUP(SUBSTITUTE(C$1,"성장단계","")&amp;"단계오프셋",ChapterTable!$R:$S,2,0))/ChapterTable!$P$23)),
MAX(0,INT(($B162+ChapterTable!$R$26+VLOOKUP(SUBSTITUTE(C$1,"성장단계","")&amp;"보스단계오프셋",ChapterTable!$R:$S,2,0))/ChapterTable!$R$23)))</f>
        <v>3</v>
      </c>
      <c r="D162">
        <f>IF(OR($L162=TRUE,$A162=0,MOD($A162,ChapterTable!$R$20)&lt;&gt;0),
MAX(0,INT(($B162+ChapterTable!$P$26+VLOOKUP(SUBSTITUTE(D$1,"성장단계","")&amp;"단계오프셋",ChapterTable!$R:$S,2,0))/ChapterTable!$P$23)),
MAX(0,INT(($B162+ChapterTable!$R$26+VLOOKUP(SUBSTITUTE(D$1,"성장단계","")&amp;"보스단계오프셋",ChapterTable!$R:$S,2,0))/ChapterTable!$R$23)))</f>
        <v>2</v>
      </c>
      <c r="E162" s="1">
        <f ca="1">IF(AND($A162=0,$B162=1),
    VLOOKUP(1,ChapterTable!$1:$1048576,MATCH("최종"&amp;SUBSTITUTE(SUBSTITUTE(E$1,"standard",""),"|Float",""),ChapterTable!$1:$1,0),0)*ChapterTable!$P$17,
  IF(AND($A162=0,$B162=0),
    E163,
  IF($B162=0,
    VLOOKUP($A162,ChapterTable!$1:$1048576,MATCH("최종"&amp;SUBSTITUTE(SUBSTITUTE(E$1,"standard",""),"|Float",""),ChapterTable!$1:$1,0),0),
  IF($B162=1,
    IF($L162=FALSE,
      VLOOKUP($A162,ChapterTable!$1:$1048576,MATCH("최종"&amp;SUBSTITUTE(SUBSTITUTE(E$1,"standard",""),"|Float",""),ChapterTable!$1:$1,0),0),
      VLOOKUP($A162-ChapterTable!$P$11,ChapterTable!$1:$1048576,MATCH("최종"&amp;SUBSTITUTE(SUBSTITUTE(E$1,"standard",""),"|Float",""),ChapterTable!$1:$1,0),0)*ChapterTable!$P$14
    ),
  OFFSET(E162,-$B162+IF($L162,1,0),0)*IF($B162&gt;OFFSET($B162,1,0),ChapterTable!$R$17,1)*
    (VLOOKUP(SUBSTITUTE(SUBSTITUTE(E$1,"standard",""),"|Float","")&amp;IF(OR($L162=TRUE,$A162=0,MOD($A162,ChapterTable!$R$20)&lt;&gt;0),"","보스")&amp;"인게임누적곱배수",ChapterTable!$R:$S,2,0)^C162
    +VLOOKUP(SUBSTITUTE(SUBSTITUTE(E$1,"standard",""),"|Float","")&amp;IF(OR($L162=TRUE,$A162=0,MOD($A162,ChapterTable!$R$20)&lt;&gt;0),"","보스")&amp;"인게임누적합배수",ChapterTable!$R:$S,2,0)*C162)
  )
  )
  )
)</f>
        <v>432</v>
      </c>
      <c r="F162" s="1">
        <f ca="1">IF(AND($A162=0,$B162=1),
    VLOOKUP(1,ChapterTable!$1:$1048576,MATCH("최종"&amp;SUBSTITUTE(SUBSTITUTE(F$1,"standard",""),"|Float",""),ChapterTable!$1:$1,0),0)*ChapterTable!$P$17,
  IF(AND($A162=0,$B162=0),
    F163,
  IF($B162=0,
    VLOOKUP($A162,ChapterTable!$1:$1048576,MATCH("최종"&amp;SUBSTITUTE(SUBSTITUTE(F$1,"standard",""),"|Float",""),ChapterTable!$1:$1,0),0),
  IF($B162=1,
    IF($L162=FALSE,
      VLOOKUP($A162,ChapterTable!$1:$1048576,MATCH("최종"&amp;SUBSTITUTE(SUBSTITUTE(F$1,"standard",""),"|Float",""),ChapterTable!$1:$1,0),0),
      VLOOKUP($A162-ChapterTable!$P$11,ChapterTable!$1:$1048576,MATCH("최종"&amp;SUBSTITUTE(SUBSTITUTE(F$1,"standard",""),"|Float",""),ChapterTable!$1:$1,0),0)*ChapterTable!$P$14
    ),
  OFFSET(F162,-$B162+IF($L162,1,0),0)*
    (VLOOKUP(SUBSTITUTE(SUBSTITUTE(F$1,"standard",""),"|Float","")&amp;IF(OR($L162=TRUE,$A162=0,MOD($A162,ChapterTable!$R$20)&lt;&gt;0),"","보스")&amp;"인게임누적곱배수",ChapterTable!$R:$S,2,0)^D162
    +VLOOKUP(SUBSTITUTE(SUBSTITUTE(F$1,"standard",""),"|Float","")&amp;IF(OR($L162=TRUE,$A162=0,MOD($A162,ChapterTable!$R$20)&lt;&gt;0),"","보스")&amp;"인게임누적합배수",ChapterTable!$R:$S,2,0)*D162)
  )
  )
  )
)</f>
        <v>129.375</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6"/>
        <v>3</v>
      </c>
      <c r="Q162">
        <f t="shared" si="17"/>
        <v>3</v>
      </c>
      <c r="R162" t="b">
        <f t="shared" ca="1" si="18"/>
        <v>0</v>
      </c>
      <c r="T162" t="b">
        <f t="shared" ca="1" si="19"/>
        <v>0</v>
      </c>
      <c r="U162" t="s">
        <v>761</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22"/>
        <v>0.33333333333333331</v>
      </c>
      <c r="AJ162">
        <f t="shared" si="20"/>
        <v>0.395555555</v>
      </c>
      <c r="AK162">
        <f t="shared" si="21"/>
        <v>1</v>
      </c>
      <c r="AL162">
        <v>0</v>
      </c>
    </row>
    <row r="163" spans="1:38" x14ac:dyDescent="0.3">
      <c r="A163">
        <v>3</v>
      </c>
      <c r="B163">
        <v>28</v>
      </c>
      <c r="C163">
        <f>IF(OR($L163=TRUE,$A163=0,MOD($A163,ChapterTable!$R$20)&lt;&gt;0),
MAX(0,INT(($B163+ChapterTable!$P$26+VLOOKUP(SUBSTITUTE(C$1,"성장단계","")&amp;"단계오프셋",ChapterTable!$R:$S,2,0))/ChapterTable!$P$23)),
MAX(0,INT(($B163+ChapterTable!$R$26+VLOOKUP(SUBSTITUTE(C$1,"성장단계","")&amp;"보스단계오프셋",ChapterTable!$R:$S,2,0))/ChapterTable!$R$23)))</f>
        <v>3</v>
      </c>
      <c r="D163">
        <f>IF(OR($L163=TRUE,$A163=0,MOD($A163,ChapterTable!$R$20)&lt;&gt;0),
MAX(0,INT(($B163+ChapterTable!$P$26+VLOOKUP(SUBSTITUTE(D$1,"성장단계","")&amp;"단계오프셋",ChapterTable!$R:$S,2,0))/ChapterTable!$P$23)),
MAX(0,INT(($B163+ChapterTable!$R$26+VLOOKUP(SUBSTITUTE(D$1,"성장단계","")&amp;"보스단계오프셋",ChapterTable!$R:$S,2,0))/ChapterTable!$R$23)))</f>
        <v>2</v>
      </c>
      <c r="E163" s="1">
        <f ca="1">IF(AND($A163=0,$B163=1),
    VLOOKUP(1,ChapterTable!$1:$1048576,MATCH("최종"&amp;SUBSTITUTE(SUBSTITUTE(E$1,"standard",""),"|Float",""),ChapterTable!$1:$1,0),0)*ChapterTable!$P$17,
  IF(AND($A163=0,$B163=0),
    E164,
  IF($B163=0,
    VLOOKUP($A163,ChapterTable!$1:$1048576,MATCH("최종"&amp;SUBSTITUTE(SUBSTITUTE(E$1,"standard",""),"|Float",""),ChapterTable!$1:$1,0),0),
  IF($B163=1,
    IF($L163=FALSE,
      VLOOKUP($A163,ChapterTable!$1:$1048576,MATCH("최종"&amp;SUBSTITUTE(SUBSTITUTE(E$1,"standard",""),"|Float",""),ChapterTable!$1:$1,0),0),
      VLOOKUP($A163-ChapterTable!$P$11,ChapterTable!$1:$1048576,MATCH("최종"&amp;SUBSTITUTE(SUBSTITUTE(E$1,"standard",""),"|Float",""),ChapterTable!$1:$1,0),0)*ChapterTable!$P$14
    ),
  OFFSET(E163,-$B163+IF($L163,1,0),0)*IF($B163&gt;OFFSET($B163,1,0),ChapterTable!$R$17,1)*
    (VLOOKUP(SUBSTITUTE(SUBSTITUTE(E$1,"standard",""),"|Float","")&amp;IF(OR($L163=TRUE,$A163=0,MOD($A163,ChapterTable!$R$20)&lt;&gt;0),"","보스")&amp;"인게임누적곱배수",ChapterTable!$R:$S,2,0)^C163
    +VLOOKUP(SUBSTITUTE(SUBSTITUTE(E$1,"standard",""),"|Float","")&amp;IF(OR($L163=TRUE,$A163=0,MOD($A163,ChapterTable!$R$20)&lt;&gt;0),"","보스")&amp;"인게임누적합배수",ChapterTable!$R:$S,2,0)*C163)
  )
  )
  )
)</f>
        <v>432</v>
      </c>
      <c r="F163" s="1">
        <f ca="1">IF(AND($A163=0,$B163=1),
    VLOOKUP(1,ChapterTable!$1:$1048576,MATCH("최종"&amp;SUBSTITUTE(SUBSTITUTE(F$1,"standard",""),"|Float",""),ChapterTable!$1:$1,0),0)*ChapterTable!$P$17,
  IF(AND($A163=0,$B163=0),
    F164,
  IF($B163=0,
    VLOOKUP($A163,ChapterTable!$1:$1048576,MATCH("최종"&amp;SUBSTITUTE(SUBSTITUTE(F$1,"standard",""),"|Float",""),ChapterTable!$1:$1,0),0),
  IF($B163=1,
    IF($L163=FALSE,
      VLOOKUP($A163,ChapterTable!$1:$1048576,MATCH("최종"&amp;SUBSTITUTE(SUBSTITUTE(F$1,"standard",""),"|Float",""),ChapterTable!$1:$1,0),0),
      VLOOKUP($A163-ChapterTable!$P$11,ChapterTable!$1:$1048576,MATCH("최종"&amp;SUBSTITUTE(SUBSTITUTE(F$1,"standard",""),"|Float",""),ChapterTable!$1:$1,0),0)*ChapterTable!$P$14
    ),
  OFFSET(F163,-$B163+IF($L163,1,0),0)*
    (VLOOKUP(SUBSTITUTE(SUBSTITUTE(F$1,"standard",""),"|Float","")&amp;IF(OR($L163=TRUE,$A163=0,MOD($A163,ChapterTable!$R$20)&lt;&gt;0),"","보스")&amp;"인게임누적곱배수",ChapterTable!$R:$S,2,0)^D163
    +VLOOKUP(SUBSTITUTE(SUBSTITUTE(F$1,"standard",""),"|Float","")&amp;IF(OR($L163=TRUE,$A163=0,MOD($A163,ChapterTable!$R$20)&lt;&gt;0),"","보스")&amp;"인게임누적합배수",ChapterTable!$R:$S,2,0)*D163)
  )
  )
  )
)</f>
        <v>129.375</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6"/>
        <v>3</v>
      </c>
      <c r="Q163">
        <f t="shared" si="17"/>
        <v>3</v>
      </c>
      <c r="R163" t="b">
        <f t="shared" ca="1" si="18"/>
        <v>0</v>
      </c>
      <c r="T163" t="b">
        <f t="shared" ca="1" si="19"/>
        <v>0</v>
      </c>
      <c r="U163" t="s">
        <v>762</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22"/>
        <v>0.33333333333333331</v>
      </c>
      <c r="AJ163">
        <f t="shared" si="20"/>
        <v>0.395555555</v>
      </c>
      <c r="AK163">
        <f t="shared" si="21"/>
        <v>1</v>
      </c>
      <c r="AL163">
        <v>0</v>
      </c>
    </row>
    <row r="164" spans="1:38" x14ac:dyDescent="0.3">
      <c r="A164">
        <v>3</v>
      </c>
      <c r="B164">
        <v>29</v>
      </c>
      <c r="C164">
        <f>IF(OR($L164=TRUE,$A164=0,MOD($A164,ChapterTable!$R$20)&lt;&gt;0),
MAX(0,INT(($B164+ChapterTable!$P$26+VLOOKUP(SUBSTITUTE(C$1,"성장단계","")&amp;"단계오프셋",ChapterTable!$R:$S,2,0))/ChapterTable!$P$23)),
MAX(0,INT(($B164+ChapterTable!$R$26+VLOOKUP(SUBSTITUTE(C$1,"성장단계","")&amp;"보스단계오프셋",ChapterTable!$R:$S,2,0))/ChapterTable!$R$23)))</f>
        <v>3</v>
      </c>
      <c r="D164">
        <f>IF(OR($L164=TRUE,$A164=0,MOD($A164,ChapterTable!$R$20)&lt;&gt;0),
MAX(0,INT(($B164+ChapterTable!$P$26+VLOOKUP(SUBSTITUTE(D$1,"성장단계","")&amp;"단계오프셋",ChapterTable!$R:$S,2,0))/ChapterTable!$P$23)),
MAX(0,INT(($B164+ChapterTable!$R$26+VLOOKUP(SUBSTITUTE(D$1,"성장단계","")&amp;"보스단계오프셋",ChapterTable!$R:$S,2,0))/ChapterTable!$R$23)))</f>
        <v>2</v>
      </c>
      <c r="E164" s="1">
        <f ca="1">IF(AND($A164=0,$B164=1),
    VLOOKUP(1,ChapterTable!$1:$1048576,MATCH("최종"&amp;SUBSTITUTE(SUBSTITUTE(E$1,"standard",""),"|Float",""),ChapterTable!$1:$1,0),0)*ChapterTable!$P$17,
  IF(AND($A164=0,$B164=0),
    E165,
  IF($B164=0,
    VLOOKUP($A164,ChapterTable!$1:$1048576,MATCH("최종"&amp;SUBSTITUTE(SUBSTITUTE(E$1,"standard",""),"|Float",""),ChapterTable!$1:$1,0),0),
  IF($B164=1,
    IF($L164=FALSE,
      VLOOKUP($A164,ChapterTable!$1:$1048576,MATCH("최종"&amp;SUBSTITUTE(SUBSTITUTE(E$1,"standard",""),"|Float",""),ChapterTable!$1:$1,0),0),
      VLOOKUP($A164-ChapterTable!$P$11,ChapterTable!$1:$1048576,MATCH("최종"&amp;SUBSTITUTE(SUBSTITUTE(E$1,"standard",""),"|Float",""),ChapterTable!$1:$1,0),0)*ChapterTable!$P$14
    ),
  OFFSET(E164,-$B164+IF($L164,1,0),0)*IF($B164&gt;OFFSET($B164,1,0),ChapterTable!$R$17,1)*
    (VLOOKUP(SUBSTITUTE(SUBSTITUTE(E$1,"standard",""),"|Float","")&amp;IF(OR($L164=TRUE,$A164=0,MOD($A164,ChapterTable!$R$20)&lt;&gt;0),"","보스")&amp;"인게임누적곱배수",ChapterTable!$R:$S,2,0)^C164
    +VLOOKUP(SUBSTITUTE(SUBSTITUTE(E$1,"standard",""),"|Float","")&amp;IF(OR($L164=TRUE,$A164=0,MOD($A164,ChapterTable!$R$20)&lt;&gt;0),"","보스")&amp;"인게임누적합배수",ChapterTable!$R:$S,2,0)*C164)
  )
  )
  )
)</f>
        <v>432</v>
      </c>
      <c r="F164" s="1">
        <f ca="1">IF(AND($A164=0,$B164=1),
    VLOOKUP(1,ChapterTable!$1:$1048576,MATCH("최종"&amp;SUBSTITUTE(SUBSTITUTE(F$1,"standard",""),"|Float",""),ChapterTable!$1:$1,0),0)*ChapterTable!$P$17,
  IF(AND($A164=0,$B164=0),
    F165,
  IF($B164=0,
    VLOOKUP($A164,ChapterTable!$1:$1048576,MATCH("최종"&amp;SUBSTITUTE(SUBSTITUTE(F$1,"standard",""),"|Float",""),ChapterTable!$1:$1,0),0),
  IF($B164=1,
    IF($L164=FALSE,
      VLOOKUP($A164,ChapterTable!$1:$1048576,MATCH("최종"&amp;SUBSTITUTE(SUBSTITUTE(F$1,"standard",""),"|Float",""),ChapterTable!$1:$1,0),0),
      VLOOKUP($A164-ChapterTable!$P$11,ChapterTable!$1:$1048576,MATCH("최종"&amp;SUBSTITUTE(SUBSTITUTE(F$1,"standard",""),"|Float",""),ChapterTable!$1:$1,0),0)*ChapterTable!$P$14
    ),
  OFFSET(F164,-$B164+IF($L164,1,0),0)*
    (VLOOKUP(SUBSTITUTE(SUBSTITUTE(F$1,"standard",""),"|Float","")&amp;IF(OR($L164=TRUE,$A164=0,MOD($A164,ChapterTable!$R$20)&lt;&gt;0),"","보스")&amp;"인게임누적곱배수",ChapterTable!$R:$S,2,0)^D164
    +VLOOKUP(SUBSTITUTE(SUBSTITUTE(F$1,"standard",""),"|Float","")&amp;IF(OR($L164=TRUE,$A164=0,MOD($A164,ChapterTable!$R$20)&lt;&gt;0),"","보스")&amp;"인게임누적합배수",ChapterTable!$R:$S,2,0)*D164)
  )
  )
  )
)</f>
        <v>129.375</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6"/>
        <v>93</v>
      </c>
      <c r="Q164">
        <f t="shared" si="17"/>
        <v>93</v>
      </c>
      <c r="R164" t="b">
        <f t="shared" ca="1" si="18"/>
        <v>1</v>
      </c>
      <c r="S164" t="b">
        <v>0</v>
      </c>
      <c r="T164" t="b">
        <f t="shared" si="19"/>
        <v>0</v>
      </c>
      <c r="U164" t="s">
        <v>763</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22"/>
        <v>0.33333333333333331</v>
      </c>
      <c r="AJ164">
        <f t="shared" si="20"/>
        <v>0.395555555</v>
      </c>
      <c r="AK164">
        <f t="shared" si="21"/>
        <v>1</v>
      </c>
      <c r="AL164">
        <v>0</v>
      </c>
    </row>
    <row r="165" spans="1:38" x14ac:dyDescent="0.3">
      <c r="A165">
        <v>3</v>
      </c>
      <c r="B165">
        <v>30</v>
      </c>
      <c r="C165">
        <f>IF(OR($L165=TRUE,$A165=0,MOD($A165,ChapterTable!$R$20)&lt;&gt;0),
MAX(0,INT(($B165+ChapterTable!$P$26+VLOOKUP(SUBSTITUTE(C$1,"성장단계","")&amp;"단계오프셋",ChapterTable!$R:$S,2,0))/ChapterTable!$P$23)),
MAX(0,INT(($B165+ChapterTable!$R$26+VLOOKUP(SUBSTITUTE(C$1,"성장단계","")&amp;"보스단계오프셋",ChapterTable!$R:$S,2,0))/ChapterTable!$R$23)))</f>
        <v>3</v>
      </c>
      <c r="D165">
        <f>IF(OR($L165=TRUE,$A165=0,MOD($A165,ChapterTable!$R$20)&lt;&gt;0),
MAX(0,INT(($B165+ChapterTable!$P$26+VLOOKUP(SUBSTITUTE(D$1,"성장단계","")&amp;"단계오프셋",ChapterTable!$R:$S,2,0))/ChapterTable!$P$23)),
MAX(0,INT(($B165+ChapterTable!$R$26+VLOOKUP(SUBSTITUTE(D$1,"성장단계","")&amp;"보스단계오프셋",ChapterTable!$R:$S,2,0))/ChapterTable!$R$23)))</f>
        <v>2</v>
      </c>
      <c r="E165" s="1">
        <f ca="1">IF(AND($A165=0,$B165=1),
    VLOOKUP(1,ChapterTable!$1:$1048576,MATCH("최종"&amp;SUBSTITUTE(SUBSTITUTE(E$1,"standard",""),"|Float",""),ChapterTable!$1:$1,0),0)*ChapterTable!$P$17,
  IF(AND($A165=0,$B165=0),
    E166,
  IF($B165=0,
    VLOOKUP($A165,ChapterTable!$1:$1048576,MATCH("최종"&amp;SUBSTITUTE(SUBSTITUTE(E$1,"standard",""),"|Float",""),ChapterTable!$1:$1,0),0),
  IF($B165=1,
    IF($L165=FALSE,
      VLOOKUP($A165,ChapterTable!$1:$1048576,MATCH("최종"&amp;SUBSTITUTE(SUBSTITUTE(E$1,"standard",""),"|Float",""),ChapterTable!$1:$1,0),0),
      VLOOKUP($A165-ChapterTable!$P$11,ChapterTable!$1:$1048576,MATCH("최종"&amp;SUBSTITUTE(SUBSTITUTE(E$1,"standard",""),"|Float",""),ChapterTable!$1:$1,0),0)*ChapterTable!$P$14
    ),
  OFFSET(E165,-$B165+IF($L165,1,0),0)*IF($B165&gt;OFFSET($B165,1,0),ChapterTable!$R$17,1)*
    (VLOOKUP(SUBSTITUTE(SUBSTITUTE(E$1,"standard",""),"|Float","")&amp;IF(OR($L165=TRUE,$A165=0,MOD($A165,ChapterTable!$R$20)&lt;&gt;0),"","보스")&amp;"인게임누적곱배수",ChapterTable!$R:$S,2,0)^C165
    +VLOOKUP(SUBSTITUTE(SUBSTITUTE(E$1,"standard",""),"|Float","")&amp;IF(OR($L165=TRUE,$A165=0,MOD($A165,ChapterTable!$R$20)&lt;&gt;0),"","보스")&amp;"인게임누적합배수",ChapterTable!$R:$S,2,0)*C165)
  )
  )
  )
)</f>
        <v>432</v>
      </c>
      <c r="F165" s="1">
        <f ca="1">IF(AND($A165=0,$B165=1),
    VLOOKUP(1,ChapterTable!$1:$1048576,MATCH("최종"&amp;SUBSTITUTE(SUBSTITUTE(F$1,"standard",""),"|Float",""),ChapterTable!$1:$1,0),0)*ChapterTable!$P$17,
  IF(AND($A165=0,$B165=0),
    F166,
  IF($B165=0,
    VLOOKUP($A165,ChapterTable!$1:$1048576,MATCH("최종"&amp;SUBSTITUTE(SUBSTITUTE(F$1,"standard",""),"|Float",""),ChapterTable!$1:$1,0),0),
  IF($B165=1,
    IF($L165=FALSE,
      VLOOKUP($A165,ChapterTable!$1:$1048576,MATCH("최종"&amp;SUBSTITUTE(SUBSTITUTE(F$1,"standard",""),"|Float",""),ChapterTable!$1:$1,0),0),
      VLOOKUP($A165-ChapterTable!$P$11,ChapterTable!$1:$1048576,MATCH("최종"&amp;SUBSTITUTE(SUBSTITUTE(F$1,"standard",""),"|Float",""),ChapterTable!$1:$1,0),0)*ChapterTable!$P$14
    ),
  OFFSET(F165,-$B165+IF($L165,1,0),0)*
    (VLOOKUP(SUBSTITUTE(SUBSTITUTE(F$1,"standard",""),"|Float","")&amp;IF(OR($L165=TRUE,$A165=0,MOD($A165,ChapterTable!$R$20)&lt;&gt;0),"","보스")&amp;"인게임누적곱배수",ChapterTable!$R:$S,2,0)^D165
    +VLOOKUP(SUBSTITUTE(SUBSTITUTE(F$1,"standard",""),"|Float","")&amp;IF(OR($L165=TRUE,$A165=0,MOD($A165,ChapterTable!$R$20)&lt;&gt;0),"","보스")&amp;"인게임누적합배수",ChapterTable!$R:$S,2,0)*D165)
  )
  )
  )
)</f>
        <v>129.375</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6"/>
        <v>23</v>
      </c>
      <c r="P165">
        <v>22</v>
      </c>
      <c r="Q165">
        <f t="shared" si="17"/>
        <v>22</v>
      </c>
      <c r="R165" t="b">
        <f t="shared" ca="1" si="18"/>
        <v>0</v>
      </c>
      <c r="T165" t="b">
        <f t="shared" ca="1" si="19"/>
        <v>0</v>
      </c>
      <c r="U165" t="s">
        <v>801</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1.25*IF($B165&gt;OFFSET($B165,1,0),ChapterTable!$R$17,1)*
(VLOOKUP(SUBSTITUTE(SUBSTITUTE(E$1,"standard",""),"|Float","")&amp;IF(OR($L165=TRUE,$A165=0,MOD($A165,ChapterTable!$R$20)&lt;&gt;0),"","보스")&amp;"인게임누적곱배수",ChapterTable!$R:$S,2,0)^C165
+VLOOKUP(SUBSTITUTE(SUBSTITUTE(E$1,"standard",""),"|Float","")&amp;IF(OR($L165=TRUE,$A165=0,MOD($A165,ChapterTable!$R$20)&lt;&gt;0),"","보스")&amp;"인게임누적합배수",ChapterTable!$R:$S,2,0)*C165)</f>
        <v>2</v>
      </c>
      <c r="AG165">
        <f ca="1">35/AF165</f>
        <v>17.5</v>
      </c>
      <c r="AH165">
        <v>1.5</v>
      </c>
      <c r="AI165">
        <f t="shared" si="22"/>
        <v>0.33333333333333331</v>
      </c>
      <c r="AJ165">
        <f t="shared" si="20"/>
        <v>1</v>
      </c>
      <c r="AK165">
        <f t="shared" si="21"/>
        <v>3</v>
      </c>
      <c r="AL165">
        <v>0</v>
      </c>
    </row>
    <row r="166" spans="1:38" x14ac:dyDescent="0.3">
      <c r="A166">
        <v>3</v>
      </c>
      <c r="B166">
        <v>31</v>
      </c>
      <c r="C166">
        <f>IF(OR($L166=TRUE,$A166=0,MOD($A166,ChapterTable!$R$20)&lt;&gt;0),
MAX(0,INT(($B166+ChapterTable!$P$26+VLOOKUP(SUBSTITUTE(C$1,"성장단계","")&amp;"단계오프셋",ChapterTable!$R:$S,2,0))/ChapterTable!$P$23)),
MAX(0,INT(($B166+ChapterTable!$R$26+VLOOKUP(SUBSTITUTE(C$1,"성장단계","")&amp;"보스단계오프셋",ChapterTable!$R:$S,2,0))/ChapterTable!$R$23)))</f>
        <v>3</v>
      </c>
      <c r="D166">
        <f>IF(OR($L166=TRUE,$A166=0,MOD($A166,ChapterTable!$R$20)&lt;&gt;0),
MAX(0,INT(($B166+ChapterTable!$P$26+VLOOKUP(SUBSTITUTE(D$1,"성장단계","")&amp;"단계오프셋",ChapterTable!$R:$S,2,0))/ChapterTable!$P$23)),
MAX(0,INT(($B166+ChapterTable!$R$26+VLOOKUP(SUBSTITUTE(D$1,"성장단계","")&amp;"보스단계오프셋",ChapterTable!$R:$S,2,0))/ChapterTable!$R$23)))</f>
        <v>3</v>
      </c>
      <c r="E166" s="1">
        <f ca="1">IF(AND($A166=0,$B166=1),
    VLOOKUP(1,ChapterTable!$1:$1048576,MATCH("최종"&amp;SUBSTITUTE(SUBSTITUTE(E$1,"standard",""),"|Float",""),ChapterTable!$1:$1,0),0)*ChapterTable!$P$17,
  IF(AND($A166=0,$B166=0),
    E167,
  IF($B166=0,
    VLOOKUP($A166,ChapterTable!$1:$1048576,MATCH("최종"&amp;SUBSTITUTE(SUBSTITUTE(E$1,"standard",""),"|Float",""),ChapterTable!$1:$1,0),0),
  IF($B166=1,
    IF($L166=FALSE,
      VLOOKUP($A166,ChapterTable!$1:$1048576,MATCH("최종"&amp;SUBSTITUTE(SUBSTITUTE(E$1,"standard",""),"|Float",""),ChapterTable!$1:$1,0),0),
      VLOOKUP($A166-ChapterTable!$P$11,ChapterTable!$1:$1048576,MATCH("최종"&amp;SUBSTITUTE(SUBSTITUTE(E$1,"standard",""),"|Float",""),ChapterTable!$1:$1,0),0)*ChapterTable!$P$14
    ),
  OFFSET(E166,-$B166+IF($L166,1,0),0)*IF($B166&gt;OFFSET($B166,1,0),ChapterTable!$R$17,1)*
    (VLOOKUP(SUBSTITUTE(SUBSTITUTE(E$1,"standard",""),"|Float","")&amp;IF(OR($L166=TRUE,$A166=0,MOD($A166,ChapterTable!$R$20)&lt;&gt;0),"","보스")&amp;"인게임누적곱배수",ChapterTable!$R:$S,2,0)^C166
    +VLOOKUP(SUBSTITUTE(SUBSTITUTE(E$1,"standard",""),"|Float","")&amp;IF(OR($L166=TRUE,$A166=0,MOD($A166,ChapterTable!$R$20)&lt;&gt;0),"","보스")&amp;"인게임누적합배수",ChapterTable!$R:$S,2,0)*C166)
  )
  )
  )
)</f>
        <v>432</v>
      </c>
      <c r="F166" s="1">
        <f ca="1">IF(AND($A166=0,$B166=1),
    VLOOKUP(1,ChapterTable!$1:$1048576,MATCH("최종"&amp;SUBSTITUTE(SUBSTITUTE(F$1,"standard",""),"|Float",""),ChapterTable!$1:$1,0),0)*ChapterTable!$P$17,
  IF(AND($A166=0,$B166=0),
    F167,
  IF($B166=0,
    VLOOKUP($A166,ChapterTable!$1:$1048576,MATCH("최종"&amp;SUBSTITUTE(SUBSTITUTE(F$1,"standard",""),"|Float",""),ChapterTable!$1:$1,0),0),
  IF($B166=1,
    IF($L166=FALSE,
      VLOOKUP($A166,ChapterTable!$1:$1048576,MATCH("최종"&amp;SUBSTITUTE(SUBSTITUTE(F$1,"standard",""),"|Float",""),ChapterTable!$1:$1,0),0),
      VLOOKUP($A166-ChapterTable!$P$11,ChapterTable!$1:$1048576,MATCH("최종"&amp;SUBSTITUTE(SUBSTITUTE(F$1,"standard",""),"|Float",""),ChapterTable!$1:$1,0),0)*ChapterTable!$P$14
    ),
  OFFSET(F166,-$B166+IF($L166,1,0),0)*
    (VLOOKUP(SUBSTITUTE(SUBSTITUTE(F$1,"standard",""),"|Float","")&amp;IF(OR($L166=TRUE,$A166=0,MOD($A166,ChapterTable!$R$20)&lt;&gt;0),"","보스")&amp;"인게임누적곱배수",ChapterTable!$R:$S,2,0)^D166
    +VLOOKUP(SUBSTITUTE(SUBSTITUTE(F$1,"standard",""),"|Float","")&amp;IF(OR($L166=TRUE,$A166=0,MOD($A166,ChapterTable!$R$20)&lt;&gt;0),"","보스")&amp;"인게임누적합배수",ChapterTable!$R:$S,2,0)*D166)
  )
  )
  )
)</f>
        <v>137.8125</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6"/>
        <v>4</v>
      </c>
      <c r="Q166">
        <f t="shared" si="17"/>
        <v>4</v>
      </c>
      <c r="R166" t="b">
        <f t="shared" ca="1" si="18"/>
        <v>0</v>
      </c>
      <c r="T166" t="b">
        <f t="shared" ca="1" si="19"/>
        <v>0</v>
      </c>
      <c r="U166" t="s">
        <v>764</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1003</v>
      </c>
      <c r="AC166" t="str">
        <f>IF(ISBLANK(AB166),"",IF(ISERROR(VLOOKUP(AB166,[3]DropTable!$A:$A,1,0)),"드랍없음",""))</f>
        <v/>
      </c>
      <c r="AE166" t="str">
        <f>IF(ISBLANK(AD166),"",IF(ISERROR(VLOOKUP(AD166,[3]DropTable!$A:$A,1,0)),"드랍없음",""))</f>
        <v/>
      </c>
      <c r="AH166">
        <v>1.5</v>
      </c>
      <c r="AI166">
        <f t="shared" si="22"/>
        <v>0.25</v>
      </c>
      <c r="AJ166">
        <f t="shared" si="20"/>
        <v>0.32</v>
      </c>
      <c r="AK166">
        <f t="shared" si="21"/>
        <v>1</v>
      </c>
      <c r="AL166">
        <v>0</v>
      </c>
    </row>
    <row r="167" spans="1:38" x14ac:dyDescent="0.3">
      <c r="A167">
        <v>3</v>
      </c>
      <c r="B167">
        <v>32</v>
      </c>
      <c r="C167">
        <f>IF(OR($L167=TRUE,$A167=0,MOD($A167,ChapterTable!$R$20)&lt;&gt;0),
MAX(0,INT(($B167+ChapterTable!$P$26+VLOOKUP(SUBSTITUTE(C$1,"성장단계","")&amp;"단계오프셋",ChapterTable!$R:$S,2,0))/ChapterTable!$P$23)),
MAX(0,INT(($B167+ChapterTable!$R$26+VLOOKUP(SUBSTITUTE(C$1,"성장단계","")&amp;"보스단계오프셋",ChapterTable!$R:$S,2,0))/ChapterTable!$R$23)))</f>
        <v>3</v>
      </c>
      <c r="D167">
        <f>IF(OR($L167=TRUE,$A167=0,MOD($A167,ChapterTable!$R$20)&lt;&gt;0),
MAX(0,INT(($B167+ChapterTable!$P$26+VLOOKUP(SUBSTITUTE(D$1,"성장단계","")&amp;"단계오프셋",ChapterTable!$R:$S,2,0))/ChapterTable!$P$23)),
MAX(0,INT(($B167+ChapterTable!$R$26+VLOOKUP(SUBSTITUTE(D$1,"성장단계","")&amp;"보스단계오프셋",ChapterTable!$R:$S,2,0))/ChapterTable!$R$23)))</f>
        <v>3</v>
      </c>
      <c r="E167" s="1">
        <f ca="1">IF(AND($A167=0,$B167=1),
    VLOOKUP(1,ChapterTable!$1:$1048576,MATCH("최종"&amp;SUBSTITUTE(SUBSTITUTE(E$1,"standard",""),"|Float",""),ChapterTable!$1:$1,0),0)*ChapterTable!$P$17,
  IF(AND($A167=0,$B167=0),
    E168,
  IF($B167=0,
    VLOOKUP($A167,ChapterTable!$1:$1048576,MATCH("최종"&amp;SUBSTITUTE(SUBSTITUTE(E$1,"standard",""),"|Float",""),ChapterTable!$1:$1,0),0),
  IF($B167=1,
    IF($L167=FALSE,
      VLOOKUP($A167,ChapterTable!$1:$1048576,MATCH("최종"&amp;SUBSTITUTE(SUBSTITUTE(E$1,"standard",""),"|Float",""),ChapterTable!$1:$1,0),0),
      VLOOKUP($A167-ChapterTable!$P$11,ChapterTable!$1:$1048576,MATCH("최종"&amp;SUBSTITUTE(SUBSTITUTE(E$1,"standard",""),"|Float",""),ChapterTable!$1:$1,0),0)*ChapterTable!$P$14
    ),
  OFFSET(E167,-$B167+IF($L167,1,0),0)*IF($B167&gt;OFFSET($B167,1,0),ChapterTable!$R$17,1)*
    (VLOOKUP(SUBSTITUTE(SUBSTITUTE(E$1,"standard",""),"|Float","")&amp;IF(OR($L167=TRUE,$A167=0,MOD($A167,ChapterTable!$R$20)&lt;&gt;0),"","보스")&amp;"인게임누적곱배수",ChapterTable!$R:$S,2,0)^C167
    +VLOOKUP(SUBSTITUTE(SUBSTITUTE(E$1,"standard",""),"|Float","")&amp;IF(OR($L167=TRUE,$A167=0,MOD($A167,ChapterTable!$R$20)&lt;&gt;0),"","보스")&amp;"인게임누적합배수",ChapterTable!$R:$S,2,0)*C167)
  )
  )
  )
)</f>
        <v>432</v>
      </c>
      <c r="F167" s="1">
        <f ca="1">IF(AND($A167=0,$B167=1),
    VLOOKUP(1,ChapterTable!$1:$1048576,MATCH("최종"&amp;SUBSTITUTE(SUBSTITUTE(F$1,"standard",""),"|Float",""),ChapterTable!$1:$1,0),0)*ChapterTable!$P$17,
  IF(AND($A167=0,$B167=0),
    F168,
  IF($B167=0,
    VLOOKUP($A167,ChapterTable!$1:$1048576,MATCH("최종"&amp;SUBSTITUTE(SUBSTITUTE(F$1,"standard",""),"|Float",""),ChapterTable!$1:$1,0),0),
  IF($B167=1,
    IF($L167=FALSE,
      VLOOKUP($A167,ChapterTable!$1:$1048576,MATCH("최종"&amp;SUBSTITUTE(SUBSTITUTE(F$1,"standard",""),"|Float",""),ChapterTable!$1:$1,0),0),
      VLOOKUP($A167-ChapterTable!$P$11,ChapterTable!$1:$1048576,MATCH("최종"&amp;SUBSTITUTE(SUBSTITUTE(F$1,"standard",""),"|Float",""),ChapterTable!$1:$1,0),0)*ChapterTable!$P$14
    ),
  OFFSET(F167,-$B167+IF($L167,1,0),0)*
    (VLOOKUP(SUBSTITUTE(SUBSTITUTE(F$1,"standard",""),"|Float","")&amp;IF(OR($L167=TRUE,$A167=0,MOD($A167,ChapterTable!$R$20)&lt;&gt;0),"","보스")&amp;"인게임누적곱배수",ChapterTable!$R:$S,2,0)^D167
    +VLOOKUP(SUBSTITUTE(SUBSTITUTE(F$1,"standard",""),"|Float","")&amp;IF(OR($L167=TRUE,$A167=0,MOD($A167,ChapterTable!$R$20)&lt;&gt;0),"","보스")&amp;"인게임누적합배수",ChapterTable!$R:$S,2,0)*D167)
  )
  )
  )
)</f>
        <v>137.8125</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6"/>
        <v>4</v>
      </c>
      <c r="Q167">
        <f t="shared" si="17"/>
        <v>4</v>
      </c>
      <c r="R167" t="b">
        <f t="shared" ca="1" si="18"/>
        <v>0</v>
      </c>
      <c r="T167" t="b">
        <f t="shared" ca="1" si="19"/>
        <v>0</v>
      </c>
      <c r="U167" t="s">
        <v>765</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1003</v>
      </c>
      <c r="AC167" t="str">
        <f>IF(ISBLANK(AB167),"",IF(ISERROR(VLOOKUP(AB167,[3]DropTable!$A:$A,1,0)),"드랍없음",""))</f>
        <v/>
      </c>
      <c r="AE167" t="str">
        <f>IF(ISBLANK(AD167),"",IF(ISERROR(VLOOKUP(AD167,[3]DropTable!$A:$A,1,0)),"드랍없음",""))</f>
        <v/>
      </c>
      <c r="AH167">
        <v>1.5</v>
      </c>
      <c r="AI167">
        <f t="shared" si="22"/>
        <v>0.25</v>
      </c>
      <c r="AJ167">
        <f t="shared" si="20"/>
        <v>0.32</v>
      </c>
      <c r="AK167">
        <f t="shared" si="21"/>
        <v>1</v>
      </c>
      <c r="AL167">
        <v>0</v>
      </c>
    </row>
    <row r="168" spans="1:38" x14ac:dyDescent="0.3">
      <c r="A168">
        <v>3</v>
      </c>
      <c r="B168">
        <v>33</v>
      </c>
      <c r="C168">
        <f>IF(OR($L168=TRUE,$A168=0,MOD($A168,ChapterTable!$R$20)&lt;&gt;0),
MAX(0,INT(($B168+ChapterTable!$P$26+VLOOKUP(SUBSTITUTE(C$1,"성장단계","")&amp;"단계오프셋",ChapterTable!$R:$S,2,0))/ChapterTable!$P$23)),
MAX(0,INT(($B168+ChapterTable!$R$26+VLOOKUP(SUBSTITUTE(C$1,"성장단계","")&amp;"보스단계오프셋",ChapterTable!$R:$S,2,0))/ChapterTable!$R$23)))</f>
        <v>3</v>
      </c>
      <c r="D168">
        <f>IF(OR($L168=TRUE,$A168=0,MOD($A168,ChapterTable!$R$20)&lt;&gt;0),
MAX(0,INT(($B168+ChapterTable!$P$26+VLOOKUP(SUBSTITUTE(D$1,"성장단계","")&amp;"단계오프셋",ChapterTable!$R:$S,2,0))/ChapterTable!$P$23)),
MAX(0,INT(($B168+ChapterTable!$R$26+VLOOKUP(SUBSTITUTE(D$1,"성장단계","")&amp;"보스단계오프셋",ChapterTable!$R:$S,2,0))/ChapterTable!$R$23)))</f>
        <v>3</v>
      </c>
      <c r="E168" s="1">
        <f ca="1">IF(AND($A168=0,$B168=1),
    VLOOKUP(1,ChapterTable!$1:$1048576,MATCH("최종"&amp;SUBSTITUTE(SUBSTITUTE(E$1,"standard",""),"|Float",""),ChapterTable!$1:$1,0),0)*ChapterTable!$P$17,
  IF(AND($A168=0,$B168=0),
    E169,
  IF($B168=0,
    VLOOKUP($A168,ChapterTable!$1:$1048576,MATCH("최종"&amp;SUBSTITUTE(SUBSTITUTE(E$1,"standard",""),"|Float",""),ChapterTable!$1:$1,0),0),
  IF($B168=1,
    IF($L168=FALSE,
      VLOOKUP($A168,ChapterTable!$1:$1048576,MATCH("최종"&amp;SUBSTITUTE(SUBSTITUTE(E$1,"standard",""),"|Float",""),ChapterTable!$1:$1,0),0),
      VLOOKUP($A168-ChapterTable!$P$11,ChapterTable!$1:$1048576,MATCH("최종"&amp;SUBSTITUTE(SUBSTITUTE(E$1,"standard",""),"|Float",""),ChapterTable!$1:$1,0),0)*ChapterTable!$P$14
    ),
  OFFSET(E168,-$B168+IF($L168,1,0),0)*IF($B168&gt;OFFSET($B168,1,0),ChapterTable!$R$17,1)*
    (VLOOKUP(SUBSTITUTE(SUBSTITUTE(E$1,"standard",""),"|Float","")&amp;IF(OR($L168=TRUE,$A168=0,MOD($A168,ChapterTable!$R$20)&lt;&gt;0),"","보스")&amp;"인게임누적곱배수",ChapterTable!$R:$S,2,0)^C168
    +VLOOKUP(SUBSTITUTE(SUBSTITUTE(E$1,"standard",""),"|Float","")&amp;IF(OR($L168=TRUE,$A168=0,MOD($A168,ChapterTable!$R$20)&lt;&gt;0),"","보스")&amp;"인게임누적합배수",ChapterTable!$R:$S,2,0)*C168)
  )
  )
  )
)</f>
        <v>432</v>
      </c>
      <c r="F168" s="1">
        <f ca="1">IF(AND($A168=0,$B168=1),
    VLOOKUP(1,ChapterTable!$1:$1048576,MATCH("최종"&amp;SUBSTITUTE(SUBSTITUTE(F$1,"standard",""),"|Float",""),ChapterTable!$1:$1,0),0)*ChapterTable!$P$17,
  IF(AND($A168=0,$B168=0),
    F169,
  IF($B168=0,
    VLOOKUP($A168,ChapterTable!$1:$1048576,MATCH("최종"&amp;SUBSTITUTE(SUBSTITUTE(F$1,"standard",""),"|Float",""),ChapterTable!$1:$1,0),0),
  IF($B168=1,
    IF($L168=FALSE,
      VLOOKUP($A168,ChapterTable!$1:$1048576,MATCH("최종"&amp;SUBSTITUTE(SUBSTITUTE(F$1,"standard",""),"|Float",""),ChapterTable!$1:$1,0),0),
      VLOOKUP($A168-ChapterTable!$P$11,ChapterTable!$1:$1048576,MATCH("최종"&amp;SUBSTITUTE(SUBSTITUTE(F$1,"standard",""),"|Float",""),ChapterTable!$1:$1,0),0)*ChapterTable!$P$14
    ),
  OFFSET(F168,-$B168+IF($L168,1,0),0)*
    (VLOOKUP(SUBSTITUTE(SUBSTITUTE(F$1,"standard",""),"|Float","")&amp;IF(OR($L168=TRUE,$A168=0,MOD($A168,ChapterTable!$R$20)&lt;&gt;0),"","보스")&amp;"인게임누적곱배수",ChapterTable!$R:$S,2,0)^D168
    +VLOOKUP(SUBSTITUTE(SUBSTITUTE(F$1,"standard",""),"|Float","")&amp;IF(OR($L168=TRUE,$A168=0,MOD($A168,ChapterTable!$R$20)&lt;&gt;0),"","보스")&amp;"인게임누적합배수",ChapterTable!$R:$S,2,0)*D168)
  )
  )
  )
)</f>
        <v>137.8125</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6"/>
        <v>4</v>
      </c>
      <c r="Q168">
        <f t="shared" si="17"/>
        <v>4</v>
      </c>
      <c r="R168" t="b">
        <f t="shared" ca="1" si="18"/>
        <v>0</v>
      </c>
      <c r="T168" t="b">
        <f t="shared" ca="1" si="19"/>
        <v>0</v>
      </c>
      <c r="U168" t="s">
        <v>766</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1003</v>
      </c>
      <c r="AC168" t="str">
        <f>IF(ISBLANK(AB168),"",IF(ISERROR(VLOOKUP(AB168,[3]DropTable!$A:$A,1,0)),"드랍없음",""))</f>
        <v/>
      </c>
      <c r="AE168" t="str">
        <f>IF(ISBLANK(AD168),"",IF(ISERROR(VLOOKUP(AD168,[3]DropTable!$A:$A,1,0)),"드랍없음",""))</f>
        <v/>
      </c>
      <c r="AH168">
        <v>1.5</v>
      </c>
      <c r="AI168">
        <f t="shared" si="22"/>
        <v>0.25</v>
      </c>
      <c r="AJ168">
        <f t="shared" si="20"/>
        <v>0.32</v>
      </c>
      <c r="AK168">
        <f t="shared" si="21"/>
        <v>1</v>
      </c>
      <c r="AL168">
        <v>0</v>
      </c>
    </row>
    <row r="169" spans="1:38" x14ac:dyDescent="0.3">
      <c r="A169">
        <v>3</v>
      </c>
      <c r="B169">
        <v>34</v>
      </c>
      <c r="C169">
        <f>IF(OR($L169=TRUE,$A169=0,MOD($A169,ChapterTable!$R$20)&lt;&gt;0),
MAX(0,INT(($B169+ChapterTable!$P$26+VLOOKUP(SUBSTITUTE(C$1,"성장단계","")&amp;"단계오프셋",ChapterTable!$R:$S,2,0))/ChapterTable!$P$23)),
MAX(0,INT(($B169+ChapterTable!$R$26+VLOOKUP(SUBSTITUTE(C$1,"성장단계","")&amp;"보스단계오프셋",ChapterTable!$R:$S,2,0))/ChapterTable!$R$23)))</f>
        <v>3</v>
      </c>
      <c r="D169">
        <f>IF(OR($L169=TRUE,$A169=0,MOD($A169,ChapterTable!$R$20)&lt;&gt;0),
MAX(0,INT(($B169+ChapterTable!$P$26+VLOOKUP(SUBSTITUTE(D$1,"성장단계","")&amp;"단계오프셋",ChapterTable!$R:$S,2,0))/ChapterTable!$P$23)),
MAX(0,INT(($B169+ChapterTable!$R$26+VLOOKUP(SUBSTITUTE(D$1,"성장단계","")&amp;"보스단계오프셋",ChapterTable!$R:$S,2,0))/ChapterTable!$R$23)))</f>
        <v>3</v>
      </c>
      <c r="E169" s="1">
        <f ca="1">IF(AND($A169=0,$B169=1),
    VLOOKUP(1,ChapterTable!$1:$1048576,MATCH("최종"&amp;SUBSTITUTE(SUBSTITUTE(E$1,"standard",""),"|Float",""),ChapterTable!$1:$1,0),0)*ChapterTable!$P$17,
  IF(AND($A169=0,$B169=0),
    E170,
  IF($B169=0,
    VLOOKUP($A169,ChapterTable!$1:$1048576,MATCH("최종"&amp;SUBSTITUTE(SUBSTITUTE(E$1,"standard",""),"|Float",""),ChapterTable!$1:$1,0),0),
  IF($B169=1,
    IF($L169=FALSE,
      VLOOKUP($A169,ChapterTable!$1:$1048576,MATCH("최종"&amp;SUBSTITUTE(SUBSTITUTE(E$1,"standard",""),"|Float",""),ChapterTable!$1:$1,0),0),
      VLOOKUP($A169-ChapterTable!$P$11,ChapterTable!$1:$1048576,MATCH("최종"&amp;SUBSTITUTE(SUBSTITUTE(E$1,"standard",""),"|Float",""),ChapterTable!$1:$1,0),0)*ChapterTable!$P$14
    ),
  OFFSET(E169,-$B169+IF($L169,1,0),0)*IF($B169&gt;OFFSET($B169,1,0),ChapterTable!$R$17,1)*
    (VLOOKUP(SUBSTITUTE(SUBSTITUTE(E$1,"standard",""),"|Float","")&amp;IF(OR($L169=TRUE,$A169=0,MOD($A169,ChapterTable!$R$20)&lt;&gt;0),"","보스")&amp;"인게임누적곱배수",ChapterTable!$R:$S,2,0)^C169
    +VLOOKUP(SUBSTITUTE(SUBSTITUTE(E$1,"standard",""),"|Float","")&amp;IF(OR($L169=TRUE,$A169=0,MOD($A169,ChapterTable!$R$20)&lt;&gt;0),"","보스")&amp;"인게임누적합배수",ChapterTable!$R:$S,2,0)*C169)
  )
  )
  )
)</f>
        <v>432</v>
      </c>
      <c r="F169" s="1">
        <f ca="1">IF(AND($A169=0,$B169=1),
    VLOOKUP(1,ChapterTable!$1:$1048576,MATCH("최종"&amp;SUBSTITUTE(SUBSTITUTE(F$1,"standard",""),"|Float",""),ChapterTable!$1:$1,0),0)*ChapterTable!$P$17,
  IF(AND($A169=0,$B169=0),
    F170,
  IF($B169=0,
    VLOOKUP($A169,ChapterTable!$1:$1048576,MATCH("최종"&amp;SUBSTITUTE(SUBSTITUTE(F$1,"standard",""),"|Float",""),ChapterTable!$1:$1,0),0),
  IF($B169=1,
    IF($L169=FALSE,
      VLOOKUP($A169,ChapterTable!$1:$1048576,MATCH("최종"&amp;SUBSTITUTE(SUBSTITUTE(F$1,"standard",""),"|Float",""),ChapterTable!$1:$1,0),0),
      VLOOKUP($A169-ChapterTable!$P$11,ChapterTable!$1:$1048576,MATCH("최종"&amp;SUBSTITUTE(SUBSTITUTE(F$1,"standard",""),"|Float",""),ChapterTable!$1:$1,0),0)*ChapterTable!$P$14
    ),
  OFFSET(F169,-$B169+IF($L169,1,0),0)*
    (VLOOKUP(SUBSTITUTE(SUBSTITUTE(F$1,"standard",""),"|Float","")&amp;IF(OR($L169=TRUE,$A169=0,MOD($A169,ChapterTable!$R$20)&lt;&gt;0),"","보스")&amp;"인게임누적곱배수",ChapterTable!$R:$S,2,0)^D169
    +VLOOKUP(SUBSTITUTE(SUBSTITUTE(F$1,"standard",""),"|Float","")&amp;IF(OR($L169=TRUE,$A169=0,MOD($A169,ChapterTable!$R$20)&lt;&gt;0),"","보스")&amp;"인게임누적합배수",ChapterTable!$R:$S,2,0)*D169)
  )
  )
  )
)</f>
        <v>137.8125</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6"/>
        <v>4</v>
      </c>
      <c r="Q169">
        <f t="shared" si="17"/>
        <v>4</v>
      </c>
      <c r="R169" t="b">
        <f t="shared" ca="1" si="18"/>
        <v>0</v>
      </c>
      <c r="T169" t="b">
        <f t="shared" ca="1" si="19"/>
        <v>0</v>
      </c>
      <c r="U169" t="s">
        <v>767</v>
      </c>
      <c r="V169" t="str">
        <f>IF(ISBLANK(U169),"",IF(ISERROR(VLOOKUP(U169,MapTable!$A:$A,1,0)),"맵없음",""))</f>
        <v/>
      </c>
      <c r="W169" t="s">
        <v>792</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1003</v>
      </c>
      <c r="AC169" t="str">
        <f>IF(ISBLANK(AB169),"",IF(ISERROR(VLOOKUP(AB169,[3]DropTable!$A:$A,1,0)),"드랍없음",""))</f>
        <v/>
      </c>
      <c r="AE169" t="str">
        <f>IF(ISBLANK(AD169),"",IF(ISERROR(VLOOKUP(AD169,[3]DropTable!$A:$A,1,0)),"드랍없음",""))</f>
        <v/>
      </c>
      <c r="AH169">
        <v>1.5</v>
      </c>
      <c r="AI169">
        <f t="shared" si="22"/>
        <v>0.25</v>
      </c>
      <c r="AJ169">
        <f t="shared" si="20"/>
        <v>0.32</v>
      </c>
      <c r="AK169">
        <f t="shared" si="21"/>
        <v>1</v>
      </c>
      <c r="AL169">
        <v>0</v>
      </c>
    </row>
    <row r="170" spans="1:38" x14ac:dyDescent="0.3">
      <c r="A170">
        <v>3</v>
      </c>
      <c r="B170">
        <v>35</v>
      </c>
      <c r="C170">
        <f>IF(OR($L170=TRUE,$A170=0,MOD($A170,ChapterTable!$R$20)&lt;&gt;0),
MAX(0,INT(($B170+ChapterTable!$P$26+VLOOKUP(SUBSTITUTE(C$1,"성장단계","")&amp;"단계오프셋",ChapterTable!$R:$S,2,0))/ChapterTable!$P$23)),
MAX(0,INT(($B170+ChapterTable!$R$26+VLOOKUP(SUBSTITUTE(C$1,"성장단계","")&amp;"보스단계오프셋",ChapterTable!$R:$S,2,0))/ChapterTable!$R$23)))</f>
        <v>3</v>
      </c>
      <c r="D170">
        <f>IF(OR($L170=TRUE,$A170=0,MOD($A170,ChapterTable!$R$20)&lt;&gt;0),
MAX(0,INT(($B170+ChapterTable!$P$26+VLOOKUP(SUBSTITUTE(D$1,"성장단계","")&amp;"단계오프셋",ChapterTable!$R:$S,2,0))/ChapterTable!$P$23)),
MAX(0,INT(($B170+ChapterTable!$R$26+VLOOKUP(SUBSTITUTE(D$1,"성장단계","")&amp;"보스단계오프셋",ChapterTable!$R:$S,2,0))/ChapterTable!$R$23)))</f>
        <v>3</v>
      </c>
      <c r="E170" s="1">
        <f ca="1">IF(AND($A170=0,$B170=1),
    VLOOKUP(1,ChapterTable!$1:$1048576,MATCH("최종"&amp;SUBSTITUTE(SUBSTITUTE(E$1,"standard",""),"|Float",""),ChapterTable!$1:$1,0),0)*ChapterTable!$P$17,
  IF(AND($A170=0,$B170=0),
    E171,
  IF($B170=0,
    VLOOKUP($A170,ChapterTable!$1:$1048576,MATCH("최종"&amp;SUBSTITUTE(SUBSTITUTE(E$1,"standard",""),"|Float",""),ChapterTable!$1:$1,0),0),
  IF($B170=1,
    IF($L170=FALSE,
      VLOOKUP($A170,ChapterTable!$1:$1048576,MATCH("최종"&amp;SUBSTITUTE(SUBSTITUTE(E$1,"standard",""),"|Float",""),ChapterTable!$1:$1,0),0),
      VLOOKUP($A170-ChapterTable!$P$11,ChapterTable!$1:$1048576,MATCH("최종"&amp;SUBSTITUTE(SUBSTITUTE(E$1,"standard",""),"|Float",""),ChapterTable!$1:$1,0),0)*ChapterTable!$P$14
    ),
  OFFSET(E170,-$B170+IF($L170,1,0),0)*IF($B170&gt;OFFSET($B170,1,0),ChapterTable!$R$17,1)*
    (VLOOKUP(SUBSTITUTE(SUBSTITUTE(E$1,"standard",""),"|Float","")&amp;IF(OR($L170=TRUE,$A170=0,MOD($A170,ChapterTable!$R$20)&lt;&gt;0),"","보스")&amp;"인게임누적곱배수",ChapterTable!$R:$S,2,0)^C170
    +VLOOKUP(SUBSTITUTE(SUBSTITUTE(E$1,"standard",""),"|Float","")&amp;IF(OR($L170=TRUE,$A170=0,MOD($A170,ChapterTable!$R$20)&lt;&gt;0),"","보스")&amp;"인게임누적합배수",ChapterTable!$R:$S,2,0)*C170)
  )
  )
  )
)</f>
        <v>432</v>
      </c>
      <c r="F170" s="1">
        <f ca="1">IF(AND($A170=0,$B170=1),
    VLOOKUP(1,ChapterTable!$1:$1048576,MATCH("최종"&amp;SUBSTITUTE(SUBSTITUTE(F$1,"standard",""),"|Float",""),ChapterTable!$1:$1,0),0)*ChapterTable!$P$17,
  IF(AND($A170=0,$B170=0),
    F171,
  IF($B170=0,
    VLOOKUP($A170,ChapterTable!$1:$1048576,MATCH("최종"&amp;SUBSTITUTE(SUBSTITUTE(F$1,"standard",""),"|Float",""),ChapterTable!$1:$1,0),0),
  IF($B170=1,
    IF($L170=FALSE,
      VLOOKUP($A170,ChapterTable!$1:$1048576,MATCH("최종"&amp;SUBSTITUTE(SUBSTITUTE(F$1,"standard",""),"|Float",""),ChapterTable!$1:$1,0),0),
      VLOOKUP($A170-ChapterTable!$P$11,ChapterTable!$1:$1048576,MATCH("최종"&amp;SUBSTITUTE(SUBSTITUTE(F$1,"standard",""),"|Float",""),ChapterTable!$1:$1,0),0)*ChapterTable!$P$14
    ),
  OFFSET(F170,-$B170+IF($L170,1,0),0)*
    (VLOOKUP(SUBSTITUTE(SUBSTITUTE(F$1,"standard",""),"|Float","")&amp;IF(OR($L170=TRUE,$A170=0,MOD($A170,ChapterTable!$R$20)&lt;&gt;0),"","보스")&amp;"인게임누적곱배수",ChapterTable!$R:$S,2,0)^D170
    +VLOOKUP(SUBSTITUTE(SUBSTITUTE(F$1,"standard",""),"|Float","")&amp;IF(OR($L170=TRUE,$A170=0,MOD($A170,ChapterTable!$R$20)&lt;&gt;0),"","보스")&amp;"인게임누적합배수",ChapterTable!$R:$S,2,0)*D170)
  )
  )
  )
)</f>
        <v>137.8125</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6"/>
        <v>11</v>
      </c>
      <c r="Q170">
        <f t="shared" si="17"/>
        <v>11</v>
      </c>
      <c r="R170" t="b">
        <f t="shared" ca="1" si="18"/>
        <v>0</v>
      </c>
      <c r="T170" t="b">
        <f t="shared" ca="1" si="19"/>
        <v>0</v>
      </c>
      <c r="V170" t="str">
        <f>IF(ISBLANK(U170),"",IF(ISERROR(VLOOKUP(U170,MapTable!$A:$A,1,0)),"맵없음",""))</f>
        <v/>
      </c>
      <c r="W170" t="s">
        <v>807</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1003</v>
      </c>
      <c r="AC170" t="str">
        <f>IF(ISBLANK(AB170),"",IF(ISERROR(VLOOKUP(AB170,[3]DropTable!$A:$A,1,0)),"드랍없음",""))</f>
        <v/>
      </c>
      <c r="AE170" t="str">
        <f>IF(ISBLANK(AD170),"",IF(ISERROR(VLOOKUP(AD170,[3]DropTable!$A:$A,1,0)),"드랍없음",""))</f>
        <v/>
      </c>
      <c r="AH170">
        <v>1.5</v>
      </c>
      <c r="AI170">
        <f t="shared" si="22"/>
        <v>0.25</v>
      </c>
      <c r="AJ170">
        <f t="shared" si="20"/>
        <v>0.32</v>
      </c>
      <c r="AK170">
        <f t="shared" si="21"/>
        <v>1</v>
      </c>
      <c r="AL170">
        <v>0</v>
      </c>
    </row>
    <row r="171" spans="1:38" x14ac:dyDescent="0.3">
      <c r="A171">
        <v>3</v>
      </c>
      <c r="B171">
        <v>36</v>
      </c>
      <c r="C171">
        <f>IF(OR($L171=TRUE,$A171=0,MOD($A171,ChapterTable!$R$20)&lt;&gt;0),
MAX(0,INT(($B171+ChapterTable!$P$26+VLOOKUP(SUBSTITUTE(C$1,"성장단계","")&amp;"단계오프셋",ChapterTable!$R:$S,2,0))/ChapterTable!$P$23)),
MAX(0,INT(($B171+ChapterTable!$R$26+VLOOKUP(SUBSTITUTE(C$1,"성장단계","")&amp;"보스단계오프셋",ChapterTable!$R:$S,2,0))/ChapterTable!$R$23)))</f>
        <v>4</v>
      </c>
      <c r="D171">
        <f>IF(OR($L171=TRUE,$A171=0,MOD($A171,ChapterTable!$R$20)&lt;&gt;0),
MAX(0,INT(($B171+ChapterTable!$P$26+VLOOKUP(SUBSTITUTE(D$1,"성장단계","")&amp;"단계오프셋",ChapterTable!$R:$S,2,0))/ChapterTable!$P$23)),
MAX(0,INT(($B171+ChapterTable!$R$26+VLOOKUP(SUBSTITUTE(D$1,"성장단계","")&amp;"보스단계오프셋",ChapterTable!$R:$S,2,0))/ChapterTable!$R$23)))</f>
        <v>3</v>
      </c>
      <c r="E171" s="1">
        <f ca="1">IF(AND($A171=0,$B171=1),
    VLOOKUP(1,ChapterTable!$1:$1048576,MATCH("최종"&amp;SUBSTITUTE(SUBSTITUTE(E$1,"standard",""),"|Float",""),ChapterTable!$1:$1,0),0)*ChapterTable!$P$17,
  IF(AND($A171=0,$B171=0),
    E172,
  IF($B171=0,
    VLOOKUP($A171,ChapterTable!$1:$1048576,MATCH("최종"&amp;SUBSTITUTE(SUBSTITUTE(E$1,"standard",""),"|Float",""),ChapterTable!$1:$1,0),0),
  IF($B171=1,
    IF($L171=FALSE,
      VLOOKUP($A171,ChapterTable!$1:$1048576,MATCH("최종"&amp;SUBSTITUTE(SUBSTITUTE(E$1,"standard",""),"|Float",""),ChapterTable!$1:$1,0),0),
      VLOOKUP($A171-ChapterTable!$P$11,ChapterTable!$1:$1048576,MATCH("최종"&amp;SUBSTITUTE(SUBSTITUTE(E$1,"standard",""),"|Float",""),ChapterTable!$1:$1,0),0)*ChapterTable!$P$14
    ),
  OFFSET(E171,-$B171+IF($L171,1,0),0)*IF($B171&gt;OFFSET($B171,1,0),ChapterTable!$R$17,1)*
    (VLOOKUP(SUBSTITUTE(SUBSTITUTE(E$1,"standard",""),"|Float","")&amp;IF(OR($L171=TRUE,$A171=0,MOD($A171,ChapterTable!$R$20)&lt;&gt;0),"","보스")&amp;"인게임누적곱배수",ChapterTable!$R:$S,2,0)^C171
    +VLOOKUP(SUBSTITUTE(SUBSTITUTE(E$1,"standard",""),"|Float","")&amp;IF(OR($L171=TRUE,$A171=0,MOD($A171,ChapterTable!$R$20)&lt;&gt;0),"","보스")&amp;"인게임누적합배수",ChapterTable!$R:$S,2,0)*C171)
  )
  )
  )
)</f>
        <v>486</v>
      </c>
      <c r="F171" s="1">
        <f ca="1">IF(AND($A171=0,$B171=1),
    VLOOKUP(1,ChapterTable!$1:$1048576,MATCH("최종"&amp;SUBSTITUTE(SUBSTITUTE(F$1,"standard",""),"|Float",""),ChapterTable!$1:$1,0),0)*ChapterTable!$P$17,
  IF(AND($A171=0,$B171=0),
    F172,
  IF($B171=0,
    VLOOKUP($A171,ChapterTable!$1:$1048576,MATCH("최종"&amp;SUBSTITUTE(SUBSTITUTE(F$1,"standard",""),"|Float",""),ChapterTable!$1:$1,0),0),
  IF($B171=1,
    IF($L171=FALSE,
      VLOOKUP($A171,ChapterTable!$1:$1048576,MATCH("최종"&amp;SUBSTITUTE(SUBSTITUTE(F$1,"standard",""),"|Float",""),ChapterTable!$1:$1,0),0),
      VLOOKUP($A171-ChapterTable!$P$11,ChapterTable!$1:$1048576,MATCH("최종"&amp;SUBSTITUTE(SUBSTITUTE(F$1,"standard",""),"|Float",""),ChapterTable!$1:$1,0),0)*ChapterTable!$P$14
    ),
  OFFSET(F171,-$B171+IF($L171,1,0),0)*
    (VLOOKUP(SUBSTITUTE(SUBSTITUTE(F$1,"standard",""),"|Float","")&amp;IF(OR($L171=TRUE,$A171=0,MOD($A171,ChapterTable!$R$20)&lt;&gt;0),"","보스")&amp;"인게임누적곱배수",ChapterTable!$R:$S,2,0)^D171
    +VLOOKUP(SUBSTITUTE(SUBSTITUTE(F$1,"standard",""),"|Float","")&amp;IF(OR($L171=TRUE,$A171=0,MOD($A171,ChapterTable!$R$20)&lt;&gt;0),"","보스")&amp;"인게임누적합배수",ChapterTable!$R:$S,2,0)*D171)
  )
  )
  )
)</f>
        <v>137.8125</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6"/>
        <v>4</v>
      </c>
      <c r="Q171">
        <f t="shared" si="17"/>
        <v>4</v>
      </c>
      <c r="R171" t="b">
        <f t="shared" ca="1" si="18"/>
        <v>0</v>
      </c>
      <c r="T171" t="b">
        <f t="shared" ca="1" si="19"/>
        <v>0</v>
      </c>
      <c r="U171" t="s">
        <v>768</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1003</v>
      </c>
      <c r="AC171" t="str">
        <f>IF(ISBLANK(AB171),"",IF(ISERROR(VLOOKUP(AB171,[3]DropTable!$A:$A,1,0)),"드랍없음",""))</f>
        <v/>
      </c>
      <c r="AE171" t="str">
        <f>IF(ISBLANK(AD171),"",IF(ISERROR(VLOOKUP(AD171,[3]DropTable!$A:$A,1,0)),"드랍없음",""))</f>
        <v/>
      </c>
      <c r="AH171">
        <v>1.5</v>
      </c>
      <c r="AI171">
        <f t="shared" si="22"/>
        <v>0.25</v>
      </c>
      <c r="AJ171">
        <f t="shared" si="20"/>
        <v>0.32</v>
      </c>
      <c r="AK171">
        <f t="shared" si="21"/>
        <v>1</v>
      </c>
      <c r="AL171">
        <v>0</v>
      </c>
    </row>
    <row r="172" spans="1:38" x14ac:dyDescent="0.3">
      <c r="A172">
        <v>3</v>
      </c>
      <c r="B172">
        <v>37</v>
      </c>
      <c r="C172">
        <f>IF(OR($L172=TRUE,$A172=0,MOD($A172,ChapterTable!$R$20)&lt;&gt;0),
MAX(0,INT(($B172+ChapterTable!$P$26+VLOOKUP(SUBSTITUTE(C$1,"성장단계","")&amp;"단계오프셋",ChapterTable!$R:$S,2,0))/ChapterTable!$P$23)),
MAX(0,INT(($B172+ChapterTable!$R$26+VLOOKUP(SUBSTITUTE(C$1,"성장단계","")&amp;"보스단계오프셋",ChapterTable!$R:$S,2,0))/ChapterTable!$R$23)))</f>
        <v>4</v>
      </c>
      <c r="D172">
        <f>IF(OR($L172=TRUE,$A172=0,MOD($A172,ChapterTable!$R$20)&lt;&gt;0),
MAX(0,INT(($B172+ChapterTable!$P$26+VLOOKUP(SUBSTITUTE(D$1,"성장단계","")&amp;"단계오프셋",ChapterTable!$R:$S,2,0))/ChapterTable!$P$23)),
MAX(0,INT(($B172+ChapterTable!$R$26+VLOOKUP(SUBSTITUTE(D$1,"성장단계","")&amp;"보스단계오프셋",ChapterTable!$R:$S,2,0))/ChapterTable!$R$23)))</f>
        <v>3</v>
      </c>
      <c r="E172" s="1">
        <f ca="1">IF(AND($A172=0,$B172=1),
    VLOOKUP(1,ChapterTable!$1:$1048576,MATCH("최종"&amp;SUBSTITUTE(SUBSTITUTE(E$1,"standard",""),"|Float",""),ChapterTable!$1:$1,0),0)*ChapterTable!$P$17,
  IF(AND($A172=0,$B172=0),
    E173,
  IF($B172=0,
    VLOOKUP($A172,ChapterTable!$1:$1048576,MATCH("최종"&amp;SUBSTITUTE(SUBSTITUTE(E$1,"standard",""),"|Float",""),ChapterTable!$1:$1,0),0),
  IF($B172=1,
    IF($L172=FALSE,
      VLOOKUP($A172,ChapterTable!$1:$1048576,MATCH("최종"&amp;SUBSTITUTE(SUBSTITUTE(E$1,"standard",""),"|Float",""),ChapterTable!$1:$1,0),0),
      VLOOKUP($A172-ChapterTable!$P$11,ChapterTable!$1:$1048576,MATCH("최종"&amp;SUBSTITUTE(SUBSTITUTE(E$1,"standard",""),"|Float",""),ChapterTable!$1:$1,0),0)*ChapterTable!$P$14
    ),
  OFFSET(E172,-$B172+IF($L172,1,0),0)*IF($B172&gt;OFFSET($B172,1,0),ChapterTable!$R$17,1)*
    (VLOOKUP(SUBSTITUTE(SUBSTITUTE(E$1,"standard",""),"|Float","")&amp;IF(OR($L172=TRUE,$A172=0,MOD($A172,ChapterTable!$R$20)&lt;&gt;0),"","보스")&amp;"인게임누적곱배수",ChapterTable!$R:$S,2,0)^C172
    +VLOOKUP(SUBSTITUTE(SUBSTITUTE(E$1,"standard",""),"|Float","")&amp;IF(OR($L172=TRUE,$A172=0,MOD($A172,ChapterTable!$R$20)&lt;&gt;0),"","보스")&amp;"인게임누적합배수",ChapterTable!$R:$S,2,0)*C172)
  )
  )
  )
)</f>
        <v>486</v>
      </c>
      <c r="F172" s="1">
        <f ca="1">IF(AND($A172=0,$B172=1),
    VLOOKUP(1,ChapterTable!$1:$1048576,MATCH("최종"&amp;SUBSTITUTE(SUBSTITUTE(F$1,"standard",""),"|Float",""),ChapterTable!$1:$1,0),0)*ChapterTable!$P$17,
  IF(AND($A172=0,$B172=0),
    F173,
  IF($B172=0,
    VLOOKUP($A172,ChapterTable!$1:$1048576,MATCH("최종"&amp;SUBSTITUTE(SUBSTITUTE(F$1,"standard",""),"|Float",""),ChapterTable!$1:$1,0),0),
  IF($B172=1,
    IF($L172=FALSE,
      VLOOKUP($A172,ChapterTable!$1:$1048576,MATCH("최종"&amp;SUBSTITUTE(SUBSTITUTE(F$1,"standard",""),"|Float",""),ChapterTable!$1:$1,0),0),
      VLOOKUP($A172-ChapterTable!$P$11,ChapterTable!$1:$1048576,MATCH("최종"&amp;SUBSTITUTE(SUBSTITUTE(F$1,"standard",""),"|Float",""),ChapterTable!$1:$1,0),0)*ChapterTable!$P$14
    ),
  OFFSET(F172,-$B172+IF($L172,1,0),0)*
    (VLOOKUP(SUBSTITUTE(SUBSTITUTE(F$1,"standard",""),"|Float","")&amp;IF(OR($L172=TRUE,$A172=0,MOD($A172,ChapterTable!$R$20)&lt;&gt;0),"","보스")&amp;"인게임누적곱배수",ChapterTable!$R:$S,2,0)^D172
    +VLOOKUP(SUBSTITUTE(SUBSTITUTE(F$1,"standard",""),"|Float","")&amp;IF(OR($L172=TRUE,$A172=0,MOD($A172,ChapterTable!$R$20)&lt;&gt;0),"","보스")&amp;"인게임누적합배수",ChapterTable!$R:$S,2,0)*D172)
  )
  )
  )
)</f>
        <v>137.8125</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6"/>
        <v>4</v>
      </c>
      <c r="Q172">
        <f t="shared" si="17"/>
        <v>4</v>
      </c>
      <c r="R172" t="b">
        <f t="shared" ca="1" si="18"/>
        <v>0</v>
      </c>
      <c r="T172" t="b">
        <f t="shared" ca="1" si="19"/>
        <v>0</v>
      </c>
      <c r="U172" t="s">
        <v>769</v>
      </c>
      <c r="V172" t="str">
        <f>IF(ISBLANK(U172),"",IF(ISERROR(VLOOKUP(U172,MapTable!$A:$A,1,0)),"맵없음",""))</f>
        <v/>
      </c>
      <c r="W172" t="s">
        <v>794</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1003</v>
      </c>
      <c r="AC172" t="str">
        <f>IF(ISBLANK(AB172),"",IF(ISERROR(VLOOKUP(AB172,[3]DropTable!$A:$A,1,0)),"드랍없음",""))</f>
        <v/>
      </c>
      <c r="AE172" t="str">
        <f>IF(ISBLANK(AD172),"",IF(ISERROR(VLOOKUP(AD172,[3]DropTable!$A:$A,1,0)),"드랍없음",""))</f>
        <v/>
      </c>
      <c r="AH172">
        <v>1.5</v>
      </c>
      <c r="AI172">
        <f t="shared" si="22"/>
        <v>0.25</v>
      </c>
      <c r="AJ172">
        <f t="shared" si="20"/>
        <v>0.32</v>
      </c>
      <c r="AK172">
        <f t="shared" si="21"/>
        <v>1</v>
      </c>
      <c r="AL172">
        <v>0</v>
      </c>
    </row>
    <row r="173" spans="1:38" x14ac:dyDescent="0.3">
      <c r="A173">
        <v>3</v>
      </c>
      <c r="B173">
        <v>38</v>
      </c>
      <c r="C173">
        <f>IF(OR($L173=TRUE,$A173=0,MOD($A173,ChapterTable!$R$20)&lt;&gt;0),
MAX(0,INT(($B173+ChapterTable!$P$26+VLOOKUP(SUBSTITUTE(C$1,"성장단계","")&amp;"단계오프셋",ChapterTable!$R:$S,2,0))/ChapterTable!$P$23)),
MAX(0,INT(($B173+ChapterTable!$R$26+VLOOKUP(SUBSTITUTE(C$1,"성장단계","")&amp;"보스단계오프셋",ChapterTable!$R:$S,2,0))/ChapterTable!$R$23)))</f>
        <v>4</v>
      </c>
      <c r="D173">
        <f>IF(OR($L173=TRUE,$A173=0,MOD($A173,ChapterTable!$R$20)&lt;&gt;0),
MAX(0,INT(($B173+ChapterTable!$P$26+VLOOKUP(SUBSTITUTE(D$1,"성장단계","")&amp;"단계오프셋",ChapterTable!$R:$S,2,0))/ChapterTable!$P$23)),
MAX(0,INT(($B173+ChapterTable!$R$26+VLOOKUP(SUBSTITUTE(D$1,"성장단계","")&amp;"보스단계오프셋",ChapterTable!$R:$S,2,0))/ChapterTable!$R$23)))</f>
        <v>3</v>
      </c>
      <c r="E173" s="1">
        <f ca="1">IF(AND($A173=0,$B173=1),
    VLOOKUP(1,ChapterTable!$1:$1048576,MATCH("최종"&amp;SUBSTITUTE(SUBSTITUTE(E$1,"standard",""),"|Float",""),ChapterTable!$1:$1,0),0)*ChapterTable!$P$17,
  IF(AND($A173=0,$B173=0),
    E174,
  IF($B173=0,
    VLOOKUP($A173,ChapterTable!$1:$1048576,MATCH("최종"&amp;SUBSTITUTE(SUBSTITUTE(E$1,"standard",""),"|Float",""),ChapterTable!$1:$1,0),0),
  IF($B173=1,
    IF($L173=FALSE,
      VLOOKUP($A173,ChapterTable!$1:$1048576,MATCH("최종"&amp;SUBSTITUTE(SUBSTITUTE(E$1,"standard",""),"|Float",""),ChapterTable!$1:$1,0),0),
      VLOOKUP($A173-ChapterTable!$P$11,ChapterTable!$1:$1048576,MATCH("최종"&amp;SUBSTITUTE(SUBSTITUTE(E$1,"standard",""),"|Float",""),ChapterTable!$1:$1,0),0)*ChapterTable!$P$14
    ),
  OFFSET(E173,-$B173+IF($L173,1,0),0)*IF($B173&gt;OFFSET($B173,1,0),ChapterTable!$R$17,1)*
    (VLOOKUP(SUBSTITUTE(SUBSTITUTE(E$1,"standard",""),"|Float","")&amp;IF(OR($L173=TRUE,$A173=0,MOD($A173,ChapterTable!$R$20)&lt;&gt;0),"","보스")&amp;"인게임누적곱배수",ChapterTable!$R:$S,2,0)^C173
    +VLOOKUP(SUBSTITUTE(SUBSTITUTE(E$1,"standard",""),"|Float","")&amp;IF(OR($L173=TRUE,$A173=0,MOD($A173,ChapterTable!$R$20)&lt;&gt;0),"","보스")&amp;"인게임누적합배수",ChapterTable!$R:$S,2,0)*C173)
  )
  )
  )
)</f>
        <v>486</v>
      </c>
      <c r="F173" s="1">
        <f ca="1">IF(AND($A173=0,$B173=1),
    VLOOKUP(1,ChapterTable!$1:$1048576,MATCH("최종"&amp;SUBSTITUTE(SUBSTITUTE(F$1,"standard",""),"|Float",""),ChapterTable!$1:$1,0),0)*ChapterTable!$P$17,
  IF(AND($A173=0,$B173=0),
    F174,
  IF($B173=0,
    VLOOKUP($A173,ChapterTable!$1:$1048576,MATCH("최종"&amp;SUBSTITUTE(SUBSTITUTE(F$1,"standard",""),"|Float",""),ChapterTable!$1:$1,0),0),
  IF($B173=1,
    IF($L173=FALSE,
      VLOOKUP($A173,ChapterTable!$1:$1048576,MATCH("최종"&amp;SUBSTITUTE(SUBSTITUTE(F$1,"standard",""),"|Float",""),ChapterTable!$1:$1,0),0),
      VLOOKUP($A173-ChapterTable!$P$11,ChapterTable!$1:$1048576,MATCH("최종"&amp;SUBSTITUTE(SUBSTITUTE(F$1,"standard",""),"|Float",""),ChapterTable!$1:$1,0),0)*ChapterTable!$P$14
    ),
  OFFSET(F173,-$B173+IF($L173,1,0),0)*
    (VLOOKUP(SUBSTITUTE(SUBSTITUTE(F$1,"standard",""),"|Float","")&amp;IF(OR($L173=TRUE,$A173=0,MOD($A173,ChapterTable!$R$20)&lt;&gt;0),"","보스")&amp;"인게임누적곱배수",ChapterTable!$R:$S,2,0)^D173
    +VLOOKUP(SUBSTITUTE(SUBSTITUTE(F$1,"standard",""),"|Float","")&amp;IF(OR($L173=TRUE,$A173=0,MOD($A173,ChapterTable!$R$20)&lt;&gt;0),"","보스")&amp;"인게임누적합배수",ChapterTable!$R:$S,2,0)*D173)
  )
  )
  )
)</f>
        <v>137.8125</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6"/>
        <v>4</v>
      </c>
      <c r="Q173">
        <f t="shared" si="17"/>
        <v>4</v>
      </c>
      <c r="R173" t="b">
        <f t="shared" ca="1" si="18"/>
        <v>0</v>
      </c>
      <c r="T173" t="b">
        <f t="shared" ca="1" si="19"/>
        <v>0</v>
      </c>
      <c r="U173" t="s">
        <v>770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1003</v>
      </c>
      <c r="AC173" t="str">
        <f>IF(ISBLANK(AB173),"",IF(ISERROR(VLOOKUP(AB173,[3]DropTable!$A:$A,1,0)),"드랍없음",""))</f>
        <v/>
      </c>
      <c r="AE173" t="str">
        <f>IF(ISBLANK(AD173),"",IF(ISERROR(VLOOKUP(AD173,[3]DropTable!$A:$A,1,0)),"드랍없음",""))</f>
        <v/>
      </c>
      <c r="AH173">
        <v>1.5</v>
      </c>
      <c r="AI173">
        <f t="shared" si="22"/>
        <v>0.25</v>
      </c>
      <c r="AJ173">
        <f t="shared" si="20"/>
        <v>0.32</v>
      </c>
      <c r="AK173">
        <f t="shared" si="21"/>
        <v>1</v>
      </c>
      <c r="AL173">
        <v>0</v>
      </c>
    </row>
    <row r="174" spans="1:38" x14ac:dyDescent="0.3">
      <c r="A174">
        <v>3</v>
      </c>
      <c r="B174">
        <v>39</v>
      </c>
      <c r="C174">
        <f>IF(OR($L174=TRUE,$A174=0,MOD($A174,ChapterTable!$R$20)&lt;&gt;0),
MAX(0,INT(($B174+ChapterTable!$P$26+VLOOKUP(SUBSTITUTE(C$1,"성장단계","")&amp;"단계오프셋",ChapterTable!$R:$S,2,0))/ChapterTable!$P$23)),
MAX(0,INT(($B174+ChapterTable!$R$26+VLOOKUP(SUBSTITUTE(C$1,"성장단계","")&amp;"보스단계오프셋",ChapterTable!$R:$S,2,0))/ChapterTable!$R$23)))</f>
        <v>4</v>
      </c>
      <c r="D174">
        <f>IF(OR($L174=TRUE,$A174=0,MOD($A174,ChapterTable!$R$20)&lt;&gt;0),
MAX(0,INT(($B174+ChapterTable!$P$26+VLOOKUP(SUBSTITUTE(D$1,"성장단계","")&amp;"단계오프셋",ChapterTable!$R:$S,2,0))/ChapterTable!$P$23)),
MAX(0,INT(($B174+ChapterTable!$R$26+VLOOKUP(SUBSTITUTE(D$1,"성장단계","")&amp;"보스단계오프셋",ChapterTable!$R:$S,2,0))/ChapterTable!$R$23)))</f>
        <v>3</v>
      </c>
      <c r="E174" s="1">
        <f ca="1">IF(AND($A174=0,$B174=1),
    VLOOKUP(1,ChapterTable!$1:$1048576,MATCH("최종"&amp;SUBSTITUTE(SUBSTITUTE(E$1,"standard",""),"|Float",""),ChapterTable!$1:$1,0),0)*ChapterTable!$P$17,
  IF(AND($A174=0,$B174=0),
    E175,
  IF($B174=0,
    VLOOKUP($A174,ChapterTable!$1:$1048576,MATCH("최종"&amp;SUBSTITUTE(SUBSTITUTE(E$1,"standard",""),"|Float",""),ChapterTable!$1:$1,0),0),
  IF($B174=1,
    IF($L174=FALSE,
      VLOOKUP($A174,ChapterTable!$1:$1048576,MATCH("최종"&amp;SUBSTITUTE(SUBSTITUTE(E$1,"standard",""),"|Float",""),ChapterTable!$1:$1,0),0),
      VLOOKUP($A174-ChapterTable!$P$11,ChapterTable!$1:$1048576,MATCH("최종"&amp;SUBSTITUTE(SUBSTITUTE(E$1,"standard",""),"|Float",""),ChapterTable!$1:$1,0),0)*ChapterTable!$P$14
    ),
  OFFSET(E174,-$B174+IF($L174,1,0),0)*IF($B174&gt;OFFSET($B174,1,0),ChapterTable!$R$17,1)*
    (VLOOKUP(SUBSTITUTE(SUBSTITUTE(E$1,"standard",""),"|Float","")&amp;IF(OR($L174=TRUE,$A174=0,MOD($A174,ChapterTable!$R$20)&lt;&gt;0),"","보스")&amp;"인게임누적곱배수",ChapterTable!$R:$S,2,0)^C174
    +VLOOKUP(SUBSTITUTE(SUBSTITUTE(E$1,"standard",""),"|Float","")&amp;IF(OR($L174=TRUE,$A174=0,MOD($A174,ChapterTable!$R$20)&lt;&gt;0),"","보스")&amp;"인게임누적합배수",ChapterTable!$R:$S,2,0)*C174)
  )
  )
  )
)</f>
        <v>486</v>
      </c>
      <c r="F174" s="1">
        <f ca="1">IF(AND($A174=0,$B174=1),
    VLOOKUP(1,ChapterTable!$1:$1048576,MATCH("최종"&amp;SUBSTITUTE(SUBSTITUTE(F$1,"standard",""),"|Float",""),ChapterTable!$1:$1,0),0)*ChapterTable!$P$17,
  IF(AND($A174=0,$B174=0),
    F175,
  IF($B174=0,
    VLOOKUP($A174,ChapterTable!$1:$1048576,MATCH("최종"&amp;SUBSTITUTE(SUBSTITUTE(F$1,"standard",""),"|Float",""),ChapterTable!$1:$1,0),0),
  IF($B174=1,
    IF($L174=FALSE,
      VLOOKUP($A174,ChapterTable!$1:$1048576,MATCH("최종"&amp;SUBSTITUTE(SUBSTITUTE(F$1,"standard",""),"|Float",""),ChapterTable!$1:$1,0),0),
      VLOOKUP($A174-ChapterTable!$P$11,ChapterTable!$1:$1048576,MATCH("최종"&amp;SUBSTITUTE(SUBSTITUTE(F$1,"standard",""),"|Float",""),ChapterTable!$1:$1,0),0)*ChapterTable!$P$14
    ),
  OFFSET(F174,-$B174+IF($L174,1,0),0)*
    (VLOOKUP(SUBSTITUTE(SUBSTITUTE(F$1,"standard",""),"|Float","")&amp;IF(OR($L174=TRUE,$A174=0,MOD($A174,ChapterTable!$R$20)&lt;&gt;0),"","보스")&amp;"인게임누적곱배수",ChapterTable!$R:$S,2,0)^D174
    +VLOOKUP(SUBSTITUTE(SUBSTITUTE(F$1,"standard",""),"|Float","")&amp;IF(OR($L174=TRUE,$A174=0,MOD($A174,ChapterTable!$R$20)&lt;&gt;0),"","보스")&amp;"인게임누적합배수",ChapterTable!$R:$S,2,0)*D174)
  )
  )
  )
)</f>
        <v>137.8125</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6"/>
        <v>94</v>
      </c>
      <c r="Q174">
        <f t="shared" si="17"/>
        <v>94</v>
      </c>
      <c r="R174" t="b">
        <f t="shared" ca="1" si="18"/>
        <v>1</v>
      </c>
      <c r="T174" t="b">
        <f t="shared" ca="1" si="19"/>
        <v>1</v>
      </c>
      <c r="U174" t="s">
        <v>771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1003</v>
      </c>
      <c r="AC174" t="str">
        <f>IF(ISBLANK(AB174),"",IF(ISERROR(VLOOKUP(AB174,[3]DropTable!$A:$A,1,0)),"드랍없음",""))</f>
        <v/>
      </c>
      <c r="AE174" t="str">
        <f>IF(ISBLANK(AD174),"",IF(ISERROR(VLOOKUP(AD174,[3]DropTable!$A:$A,1,0)),"드랍없음",""))</f>
        <v/>
      </c>
      <c r="AH174">
        <v>1.5</v>
      </c>
      <c r="AI174">
        <f t="shared" si="22"/>
        <v>0.25</v>
      </c>
      <c r="AJ174">
        <f t="shared" si="20"/>
        <v>0.32</v>
      </c>
      <c r="AK174">
        <f t="shared" si="21"/>
        <v>1</v>
      </c>
      <c r="AL174">
        <v>0</v>
      </c>
    </row>
    <row r="175" spans="1:38" x14ac:dyDescent="0.3">
      <c r="A175">
        <v>3</v>
      </c>
      <c r="B175">
        <v>40</v>
      </c>
      <c r="C175">
        <f>IF(OR($L175=TRUE,$A175=0,MOD($A175,ChapterTable!$R$20)&lt;&gt;0),
MAX(0,INT(($B175+ChapterTable!$P$26+VLOOKUP(SUBSTITUTE(C$1,"성장단계","")&amp;"단계오프셋",ChapterTable!$R:$S,2,0))/ChapterTable!$P$23)),
MAX(0,INT(($B175+ChapterTable!$R$26+VLOOKUP(SUBSTITUTE(C$1,"성장단계","")&amp;"보스단계오프셋",ChapterTable!$R:$S,2,0))/ChapterTable!$R$23)))</f>
        <v>4</v>
      </c>
      <c r="D175">
        <f>IF(OR($L175=TRUE,$A175=0,MOD($A175,ChapterTable!$R$20)&lt;&gt;0),
MAX(0,INT(($B175+ChapterTable!$P$26+VLOOKUP(SUBSTITUTE(D$1,"성장단계","")&amp;"단계오프셋",ChapterTable!$R:$S,2,0))/ChapterTable!$P$23)),
MAX(0,INT(($B175+ChapterTable!$R$26+VLOOKUP(SUBSTITUTE(D$1,"성장단계","")&amp;"보스단계오프셋",ChapterTable!$R:$S,2,0))/ChapterTable!$R$23)))</f>
        <v>3</v>
      </c>
      <c r="E175" s="1">
        <f ca="1">IF(AND($A175=0,$B175=1),
    VLOOKUP(1,ChapterTable!$1:$1048576,MATCH("최종"&amp;SUBSTITUTE(SUBSTITUTE(E$1,"standard",""),"|Float",""),ChapterTable!$1:$1,0),0)*ChapterTable!$P$17,
  IF(AND($A175=0,$B175=0),
    E176,
  IF($B175=0,
    VLOOKUP($A175,ChapterTable!$1:$1048576,MATCH("최종"&amp;SUBSTITUTE(SUBSTITUTE(E$1,"standard",""),"|Float",""),ChapterTable!$1:$1,0),0),
  IF($B175=1,
    IF($L175=FALSE,
      VLOOKUP($A175,ChapterTable!$1:$1048576,MATCH("최종"&amp;SUBSTITUTE(SUBSTITUTE(E$1,"standard",""),"|Float",""),ChapterTable!$1:$1,0),0),
      VLOOKUP($A175-ChapterTable!$P$11,ChapterTable!$1:$1048576,MATCH("최종"&amp;SUBSTITUTE(SUBSTITUTE(E$1,"standard",""),"|Float",""),ChapterTable!$1:$1,0),0)*ChapterTable!$P$14
    ),
  OFFSET(E175,-$B175+IF($L175,1,0),0)*IF($B175&gt;OFFSET($B175,1,0),ChapterTable!$R$17,1)*
    (VLOOKUP(SUBSTITUTE(SUBSTITUTE(E$1,"standard",""),"|Float","")&amp;IF(OR($L175=TRUE,$A175=0,MOD($A175,ChapterTable!$R$20)&lt;&gt;0),"","보스")&amp;"인게임누적곱배수",ChapterTable!$R:$S,2,0)^C175
    +VLOOKUP(SUBSTITUTE(SUBSTITUTE(E$1,"standard",""),"|Float","")&amp;IF(OR($L175=TRUE,$A175=0,MOD($A175,ChapterTable!$R$20)&lt;&gt;0),"","보스")&amp;"인게임누적합배수",ChapterTable!$R:$S,2,0)*C175)
  )
  )
  )
)</f>
        <v>486</v>
      </c>
      <c r="F175" s="1">
        <f ca="1">IF(AND($A175=0,$B175=1),
    VLOOKUP(1,ChapterTable!$1:$1048576,MATCH("최종"&amp;SUBSTITUTE(SUBSTITUTE(F$1,"standard",""),"|Float",""),ChapterTable!$1:$1,0),0)*ChapterTable!$P$17,
  IF(AND($A175=0,$B175=0),
    F176,
  IF($B175=0,
    VLOOKUP($A175,ChapterTable!$1:$1048576,MATCH("최종"&amp;SUBSTITUTE(SUBSTITUTE(F$1,"standard",""),"|Float",""),ChapterTable!$1:$1,0),0),
  IF($B175=1,
    IF($L175=FALSE,
      VLOOKUP($A175,ChapterTable!$1:$1048576,MATCH("최종"&amp;SUBSTITUTE(SUBSTITUTE(F$1,"standard",""),"|Float",""),ChapterTable!$1:$1,0),0),
      VLOOKUP($A175-ChapterTable!$P$11,ChapterTable!$1:$1048576,MATCH("최종"&amp;SUBSTITUTE(SUBSTITUTE(F$1,"standard",""),"|Float",""),ChapterTable!$1:$1,0),0)*ChapterTable!$P$14
    ),
  OFFSET(F175,-$B175+IF($L175,1,0),0)*
    (VLOOKUP(SUBSTITUTE(SUBSTITUTE(F$1,"standard",""),"|Float","")&amp;IF(OR($L175=TRUE,$A175=0,MOD($A175,ChapterTable!$R$20)&lt;&gt;0),"","보스")&amp;"인게임누적곱배수",ChapterTable!$R:$S,2,0)^D175
    +VLOOKUP(SUBSTITUTE(SUBSTITUTE(F$1,"standard",""),"|Float","")&amp;IF(OR($L175=TRUE,$A175=0,MOD($A175,ChapterTable!$R$20)&lt;&gt;0),"","보스")&amp;"인게임누적합배수",ChapterTable!$R:$S,2,0)*D175)
  )
  )
  )
)</f>
        <v>137.8125</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6"/>
        <v>24</v>
      </c>
      <c r="P175">
        <v>23</v>
      </c>
      <c r="Q175">
        <f t="shared" si="17"/>
        <v>23</v>
      </c>
      <c r="R175" t="b">
        <f t="shared" ca="1" si="18"/>
        <v>0</v>
      </c>
      <c r="T175" t="b">
        <f t="shared" ca="1" si="19"/>
        <v>0</v>
      </c>
      <c r="U175" t="s">
        <v>802</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5003</v>
      </c>
      <c r="AE175" t="str">
        <f>IF(ISBLANK(AD175),"",IF(ISERROR(VLOOKUP(AD175,[3]DropTable!$A:$A,1,0)),"드랍없음",""))</f>
        <v/>
      </c>
      <c r="AF175">
        <f ca="1">1.25*IF($B175&gt;OFFSET($B175,1,0),ChapterTable!$R$17,1)*
(VLOOKUP(SUBSTITUTE(SUBSTITUTE(E$1,"standard",""),"|Float","")&amp;IF(OR($L175=TRUE,$A175=0,MOD($A175,ChapterTable!$R$20)&lt;&gt;0),"","보스")&amp;"인게임누적곱배수",ChapterTable!$R:$S,2,0)^C175
+VLOOKUP(SUBSTITUTE(SUBSTITUTE(E$1,"standard",""),"|Float","")&amp;IF(OR($L175=TRUE,$A175=0,MOD($A175,ChapterTable!$R$20)&lt;&gt;0),"","보스")&amp;"인게임누적합배수",ChapterTable!$R:$S,2,0)*C175)</f>
        <v>2.25</v>
      </c>
      <c r="AG175">
        <f ca="1">35/AF175</f>
        <v>15.555555555555555</v>
      </c>
      <c r="AH175">
        <v>1.5</v>
      </c>
      <c r="AI175">
        <f t="shared" si="22"/>
        <v>0.25</v>
      </c>
      <c r="AJ175">
        <f t="shared" si="20"/>
        <v>1</v>
      </c>
      <c r="AK175">
        <f t="shared" si="21"/>
        <v>4</v>
      </c>
      <c r="AL175">
        <v>0</v>
      </c>
    </row>
    <row r="176" spans="1:38" x14ac:dyDescent="0.3">
      <c r="A176">
        <v>3</v>
      </c>
      <c r="B176">
        <v>41</v>
      </c>
      <c r="C176">
        <f>IF(OR($L176=TRUE,$A176=0,MOD($A176,ChapterTable!$R$20)&lt;&gt;0),
MAX(0,INT(($B176+ChapterTable!$P$26+VLOOKUP(SUBSTITUTE(C$1,"성장단계","")&amp;"단계오프셋",ChapterTable!$R:$S,2,0))/ChapterTable!$P$23)),
MAX(0,INT(($B176+ChapterTable!$R$26+VLOOKUP(SUBSTITUTE(C$1,"성장단계","")&amp;"보스단계오프셋",ChapterTable!$R:$S,2,0))/ChapterTable!$R$23)))</f>
        <v>4</v>
      </c>
      <c r="D176">
        <f>IF(OR($L176=TRUE,$A176=0,MOD($A176,ChapterTable!$R$20)&lt;&gt;0),
MAX(0,INT(($B176+ChapterTable!$P$26+VLOOKUP(SUBSTITUTE(D$1,"성장단계","")&amp;"단계오프셋",ChapterTable!$R:$S,2,0))/ChapterTable!$P$23)),
MAX(0,INT(($B176+ChapterTable!$R$26+VLOOKUP(SUBSTITUTE(D$1,"성장단계","")&amp;"보스단계오프셋",ChapterTable!$R:$S,2,0))/ChapterTable!$R$23)))</f>
        <v>4</v>
      </c>
      <c r="E176" s="1">
        <f ca="1">IF(AND($A176=0,$B176=1),
    VLOOKUP(1,ChapterTable!$1:$1048576,MATCH("최종"&amp;SUBSTITUTE(SUBSTITUTE(E$1,"standard",""),"|Float",""),ChapterTable!$1:$1,0),0)*ChapterTable!$P$17,
  IF(AND($A176=0,$B176=0),
    E177,
  IF($B176=0,
    VLOOKUP($A176,ChapterTable!$1:$1048576,MATCH("최종"&amp;SUBSTITUTE(SUBSTITUTE(E$1,"standard",""),"|Float",""),ChapterTable!$1:$1,0),0),
  IF($B176=1,
    IF($L176=FALSE,
      VLOOKUP($A176,ChapterTable!$1:$1048576,MATCH("최종"&amp;SUBSTITUTE(SUBSTITUTE(E$1,"standard",""),"|Float",""),ChapterTable!$1:$1,0),0),
      VLOOKUP($A176-ChapterTable!$P$11,ChapterTable!$1:$1048576,MATCH("최종"&amp;SUBSTITUTE(SUBSTITUTE(E$1,"standard",""),"|Float",""),ChapterTable!$1:$1,0),0)*ChapterTable!$P$14
    ),
  OFFSET(E176,-$B176+IF($L176,1,0),0)*IF($B176&gt;OFFSET($B176,1,0),ChapterTable!$R$17,1)*
    (VLOOKUP(SUBSTITUTE(SUBSTITUTE(E$1,"standard",""),"|Float","")&amp;IF(OR($L176=TRUE,$A176=0,MOD($A176,ChapterTable!$R$20)&lt;&gt;0),"","보스")&amp;"인게임누적곱배수",ChapterTable!$R:$S,2,0)^C176
    +VLOOKUP(SUBSTITUTE(SUBSTITUTE(E$1,"standard",""),"|Float","")&amp;IF(OR($L176=TRUE,$A176=0,MOD($A176,ChapterTable!$R$20)&lt;&gt;0),"","보스")&amp;"인게임누적합배수",ChapterTable!$R:$S,2,0)*C176)
  )
  )
  )
)</f>
        <v>486</v>
      </c>
      <c r="F176" s="1">
        <f ca="1">IF(AND($A176=0,$B176=1),
    VLOOKUP(1,ChapterTable!$1:$1048576,MATCH("최종"&amp;SUBSTITUTE(SUBSTITUTE(F$1,"standard",""),"|Float",""),ChapterTable!$1:$1,0),0)*ChapterTable!$P$17,
  IF(AND($A176=0,$B176=0),
    F177,
  IF($B176=0,
    VLOOKUP($A176,ChapterTable!$1:$1048576,MATCH("최종"&amp;SUBSTITUTE(SUBSTITUTE(F$1,"standard",""),"|Float",""),ChapterTable!$1:$1,0),0),
  IF($B176=1,
    IF($L176=FALSE,
      VLOOKUP($A176,ChapterTable!$1:$1048576,MATCH("최종"&amp;SUBSTITUTE(SUBSTITUTE(F$1,"standard",""),"|Float",""),ChapterTable!$1:$1,0),0),
      VLOOKUP($A176-ChapterTable!$P$11,ChapterTable!$1:$1048576,MATCH("최종"&amp;SUBSTITUTE(SUBSTITUTE(F$1,"standard",""),"|Float",""),ChapterTable!$1:$1,0),0)*ChapterTable!$P$14
    ),
  OFFSET(F176,-$B176+IF($L176,1,0),0)*
    (VLOOKUP(SUBSTITUTE(SUBSTITUTE(F$1,"standard",""),"|Float","")&amp;IF(OR($L176=TRUE,$A176=0,MOD($A176,ChapterTable!$R$20)&lt;&gt;0),"","보스")&amp;"인게임누적곱배수",ChapterTable!$R:$S,2,0)^D176
    +VLOOKUP(SUBSTITUTE(SUBSTITUTE(F$1,"standard",""),"|Float","")&amp;IF(OR($L176=TRUE,$A176=0,MOD($A176,ChapterTable!$R$20)&lt;&gt;0),"","보스")&amp;"인게임누적합배수",ChapterTable!$R:$S,2,0)*D176)
  )
  )
  )
)</f>
        <v>146.25</v>
      </c>
      <c r="G176" t="s">
        <v>719</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6"/>
        <v>5</v>
      </c>
      <c r="Q176">
        <f t="shared" si="17"/>
        <v>5</v>
      </c>
      <c r="R176" t="b">
        <f t="shared" ca="1" si="18"/>
        <v>0</v>
      </c>
      <c r="T176" t="b">
        <f t="shared" ca="1" si="19"/>
        <v>0</v>
      </c>
      <c r="U176" t="s">
        <v>772</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1003</v>
      </c>
      <c r="AC176" t="str">
        <f>IF(ISBLANK(AB176),"",IF(ISERROR(VLOOKUP(AB176,[3]DropTable!$A:$A,1,0)),"드랍없음",""))</f>
        <v/>
      </c>
      <c r="AE176" t="str">
        <f>IF(ISBLANK(AD176),"",IF(ISERROR(VLOOKUP(AD176,[3]DropTable!$A:$A,1,0)),"드랍없음",""))</f>
        <v/>
      </c>
      <c r="AH176">
        <v>1.5</v>
      </c>
      <c r="AI176">
        <f t="shared" si="22"/>
        <v>0.2</v>
      </c>
      <c r="AJ176">
        <f t="shared" si="20"/>
        <v>0.27466666000000001</v>
      </c>
      <c r="AK176">
        <f t="shared" si="21"/>
        <v>1</v>
      </c>
      <c r="AL176">
        <v>0</v>
      </c>
    </row>
    <row r="177" spans="1:38" x14ac:dyDescent="0.3">
      <c r="A177">
        <v>3</v>
      </c>
      <c r="B177">
        <v>42</v>
      </c>
      <c r="C177">
        <f>IF(OR($L177=TRUE,$A177=0,MOD($A177,ChapterTable!$R$20)&lt;&gt;0),
MAX(0,INT(($B177+ChapterTable!$P$26+VLOOKUP(SUBSTITUTE(C$1,"성장단계","")&amp;"단계오프셋",ChapterTable!$R:$S,2,0))/ChapterTable!$P$23)),
MAX(0,INT(($B177+ChapterTable!$R$26+VLOOKUP(SUBSTITUTE(C$1,"성장단계","")&amp;"보스단계오프셋",ChapterTable!$R:$S,2,0))/ChapterTable!$R$23)))</f>
        <v>4</v>
      </c>
      <c r="D177">
        <f>IF(OR($L177=TRUE,$A177=0,MOD($A177,ChapterTable!$R$20)&lt;&gt;0),
MAX(0,INT(($B177+ChapterTable!$P$26+VLOOKUP(SUBSTITUTE(D$1,"성장단계","")&amp;"단계오프셋",ChapterTable!$R:$S,2,0))/ChapterTable!$P$23)),
MAX(0,INT(($B177+ChapterTable!$R$26+VLOOKUP(SUBSTITUTE(D$1,"성장단계","")&amp;"보스단계오프셋",ChapterTable!$R:$S,2,0))/ChapterTable!$R$23)))</f>
        <v>4</v>
      </c>
      <c r="E177" s="1">
        <f ca="1">IF(AND($A177=0,$B177=1),
    VLOOKUP(1,ChapterTable!$1:$1048576,MATCH("최종"&amp;SUBSTITUTE(SUBSTITUTE(E$1,"standard",""),"|Float",""),ChapterTable!$1:$1,0),0)*ChapterTable!$P$17,
  IF(AND($A177=0,$B177=0),
    E178,
  IF($B177=0,
    VLOOKUP($A177,ChapterTable!$1:$1048576,MATCH("최종"&amp;SUBSTITUTE(SUBSTITUTE(E$1,"standard",""),"|Float",""),ChapterTable!$1:$1,0),0),
  IF($B177=1,
    IF($L177=FALSE,
      VLOOKUP($A177,ChapterTable!$1:$1048576,MATCH("최종"&amp;SUBSTITUTE(SUBSTITUTE(E$1,"standard",""),"|Float",""),ChapterTable!$1:$1,0),0),
      VLOOKUP($A177-ChapterTable!$P$11,ChapterTable!$1:$1048576,MATCH("최종"&amp;SUBSTITUTE(SUBSTITUTE(E$1,"standard",""),"|Float",""),ChapterTable!$1:$1,0),0)*ChapterTable!$P$14
    ),
  OFFSET(E177,-$B177+IF($L177,1,0),0)*IF($B177&gt;OFFSET($B177,1,0),ChapterTable!$R$17,1)*
    (VLOOKUP(SUBSTITUTE(SUBSTITUTE(E$1,"standard",""),"|Float","")&amp;IF(OR($L177=TRUE,$A177=0,MOD($A177,ChapterTable!$R$20)&lt;&gt;0),"","보스")&amp;"인게임누적곱배수",ChapterTable!$R:$S,2,0)^C177
    +VLOOKUP(SUBSTITUTE(SUBSTITUTE(E$1,"standard",""),"|Float","")&amp;IF(OR($L177=TRUE,$A177=0,MOD($A177,ChapterTable!$R$20)&lt;&gt;0),"","보스")&amp;"인게임누적합배수",ChapterTable!$R:$S,2,0)*C177)
  )
  )
  )
)</f>
        <v>486</v>
      </c>
      <c r="F177" s="1">
        <f ca="1">IF(AND($A177=0,$B177=1),
    VLOOKUP(1,ChapterTable!$1:$1048576,MATCH("최종"&amp;SUBSTITUTE(SUBSTITUTE(F$1,"standard",""),"|Float",""),ChapterTable!$1:$1,0),0)*ChapterTable!$P$17,
  IF(AND($A177=0,$B177=0),
    F178,
  IF($B177=0,
    VLOOKUP($A177,ChapterTable!$1:$1048576,MATCH("최종"&amp;SUBSTITUTE(SUBSTITUTE(F$1,"standard",""),"|Float",""),ChapterTable!$1:$1,0),0),
  IF($B177=1,
    IF($L177=FALSE,
      VLOOKUP($A177,ChapterTable!$1:$1048576,MATCH("최종"&amp;SUBSTITUTE(SUBSTITUTE(F$1,"standard",""),"|Float",""),ChapterTable!$1:$1,0),0),
      VLOOKUP($A177-ChapterTable!$P$11,ChapterTable!$1:$1048576,MATCH("최종"&amp;SUBSTITUTE(SUBSTITUTE(F$1,"standard",""),"|Float",""),ChapterTable!$1:$1,0),0)*ChapterTable!$P$14
    ),
  OFFSET(F177,-$B177+IF($L177,1,0),0)*
    (VLOOKUP(SUBSTITUTE(SUBSTITUTE(F$1,"standard",""),"|Float","")&amp;IF(OR($L177=TRUE,$A177=0,MOD($A177,ChapterTable!$R$20)&lt;&gt;0),"","보스")&amp;"인게임누적곱배수",ChapterTable!$R:$S,2,0)^D177
    +VLOOKUP(SUBSTITUTE(SUBSTITUTE(F$1,"standard",""),"|Float","")&amp;IF(OR($L177=TRUE,$A177=0,MOD($A177,ChapterTable!$R$20)&lt;&gt;0),"","보스")&amp;"인게임누적합배수",ChapterTable!$R:$S,2,0)*D177)
  )
  )
  )
)</f>
        <v>146.25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6"/>
        <v>5</v>
      </c>
      <c r="Q177">
        <f t="shared" si="17"/>
        <v>5</v>
      </c>
      <c r="R177" t="b">
        <f t="shared" ca="1" si="18"/>
        <v>0</v>
      </c>
      <c r="T177" t="b">
        <f t="shared" ca="1" si="19"/>
        <v>0</v>
      </c>
      <c r="U177" t="s">
        <v>773</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1003</v>
      </c>
      <c r="AC177" t="str">
        <f>IF(ISBLANK(AB177),"",IF(ISERROR(VLOOKUP(AB177,[3]DropTable!$A:$A,1,0)),"드랍없음",""))</f>
        <v/>
      </c>
      <c r="AE177" t="str">
        <f>IF(ISBLANK(AD177),"",IF(ISERROR(VLOOKUP(AD177,[3]DropTable!$A:$A,1,0)),"드랍없음",""))</f>
        <v/>
      </c>
      <c r="AH177">
        <v>1.5</v>
      </c>
      <c r="AI177">
        <f t="shared" si="22"/>
        <v>0.2</v>
      </c>
      <c r="AJ177">
        <f t="shared" si="20"/>
        <v>0.27466666000000001</v>
      </c>
      <c r="AK177">
        <f t="shared" si="21"/>
        <v>1</v>
      </c>
      <c r="AL177">
        <v>0</v>
      </c>
    </row>
    <row r="178" spans="1:38" x14ac:dyDescent="0.3">
      <c r="A178">
        <v>3</v>
      </c>
      <c r="B178">
        <v>43</v>
      </c>
      <c r="C178">
        <f>IF(OR($L178=TRUE,$A178=0,MOD($A178,ChapterTable!$R$20)&lt;&gt;0),
MAX(0,INT(($B178+ChapterTable!$P$26+VLOOKUP(SUBSTITUTE(C$1,"성장단계","")&amp;"단계오프셋",ChapterTable!$R:$S,2,0))/ChapterTable!$P$23)),
MAX(0,INT(($B178+ChapterTable!$R$26+VLOOKUP(SUBSTITUTE(C$1,"성장단계","")&amp;"보스단계오프셋",ChapterTable!$R:$S,2,0))/ChapterTable!$R$23)))</f>
        <v>4</v>
      </c>
      <c r="D178">
        <f>IF(OR($L178=TRUE,$A178=0,MOD($A178,ChapterTable!$R$20)&lt;&gt;0),
MAX(0,INT(($B178+ChapterTable!$P$26+VLOOKUP(SUBSTITUTE(D$1,"성장단계","")&amp;"단계오프셋",ChapterTable!$R:$S,2,0))/ChapterTable!$P$23)),
MAX(0,INT(($B178+ChapterTable!$R$26+VLOOKUP(SUBSTITUTE(D$1,"성장단계","")&amp;"보스단계오프셋",ChapterTable!$R:$S,2,0))/ChapterTable!$R$23)))</f>
        <v>4</v>
      </c>
      <c r="E178" s="1">
        <f ca="1">IF(AND($A178=0,$B178=1),
    VLOOKUP(1,ChapterTable!$1:$1048576,MATCH("최종"&amp;SUBSTITUTE(SUBSTITUTE(E$1,"standard",""),"|Float",""),ChapterTable!$1:$1,0),0)*ChapterTable!$P$17,
  IF(AND($A178=0,$B178=0),
    E179,
  IF($B178=0,
    VLOOKUP($A178,ChapterTable!$1:$1048576,MATCH("최종"&amp;SUBSTITUTE(SUBSTITUTE(E$1,"standard",""),"|Float",""),ChapterTable!$1:$1,0),0),
  IF($B178=1,
    IF($L178=FALSE,
      VLOOKUP($A178,ChapterTable!$1:$1048576,MATCH("최종"&amp;SUBSTITUTE(SUBSTITUTE(E$1,"standard",""),"|Float",""),ChapterTable!$1:$1,0),0),
      VLOOKUP($A178-ChapterTable!$P$11,ChapterTable!$1:$1048576,MATCH("최종"&amp;SUBSTITUTE(SUBSTITUTE(E$1,"standard",""),"|Float",""),ChapterTable!$1:$1,0),0)*ChapterTable!$P$14
    ),
  OFFSET(E178,-$B178+IF($L178,1,0),0)*IF($B178&gt;OFFSET($B178,1,0),ChapterTable!$R$17,1)*
    (VLOOKUP(SUBSTITUTE(SUBSTITUTE(E$1,"standard",""),"|Float","")&amp;IF(OR($L178=TRUE,$A178=0,MOD($A178,ChapterTable!$R$20)&lt;&gt;0),"","보스")&amp;"인게임누적곱배수",ChapterTable!$R:$S,2,0)^C178
    +VLOOKUP(SUBSTITUTE(SUBSTITUTE(E$1,"standard",""),"|Float","")&amp;IF(OR($L178=TRUE,$A178=0,MOD($A178,ChapterTable!$R$20)&lt;&gt;0),"","보스")&amp;"인게임누적합배수",ChapterTable!$R:$S,2,0)*C178)
  )
  )
  )
)</f>
        <v>486</v>
      </c>
      <c r="F178" s="1">
        <f ca="1">IF(AND($A178=0,$B178=1),
    VLOOKUP(1,ChapterTable!$1:$1048576,MATCH("최종"&amp;SUBSTITUTE(SUBSTITUTE(F$1,"standard",""),"|Float",""),ChapterTable!$1:$1,0),0)*ChapterTable!$P$17,
  IF(AND($A178=0,$B178=0),
    F179,
  IF($B178=0,
    VLOOKUP($A178,ChapterTable!$1:$1048576,MATCH("최종"&amp;SUBSTITUTE(SUBSTITUTE(F$1,"standard",""),"|Float",""),ChapterTable!$1:$1,0),0),
  IF($B178=1,
    IF($L178=FALSE,
      VLOOKUP($A178,ChapterTable!$1:$1048576,MATCH("최종"&amp;SUBSTITUTE(SUBSTITUTE(F$1,"standard",""),"|Float",""),ChapterTable!$1:$1,0),0),
      VLOOKUP($A178-ChapterTable!$P$11,ChapterTable!$1:$1048576,MATCH("최종"&amp;SUBSTITUTE(SUBSTITUTE(F$1,"standard",""),"|Float",""),ChapterTable!$1:$1,0),0)*ChapterTable!$P$14
    ),
  OFFSET(F178,-$B178+IF($L178,1,0),0)*
    (VLOOKUP(SUBSTITUTE(SUBSTITUTE(F$1,"standard",""),"|Float","")&amp;IF(OR($L178=TRUE,$A178=0,MOD($A178,ChapterTable!$R$20)&lt;&gt;0),"","보스")&amp;"인게임누적곱배수",ChapterTable!$R:$S,2,0)^D178
    +VLOOKUP(SUBSTITUTE(SUBSTITUTE(F$1,"standard",""),"|Float","")&amp;IF(OR($L178=TRUE,$A178=0,MOD($A178,ChapterTable!$R$20)&lt;&gt;0),"","보스")&amp;"인게임누적합배수",ChapterTable!$R:$S,2,0)*D178)
  )
  )
  )
)</f>
        <v>146.25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6"/>
        <v>5</v>
      </c>
      <c r="Q178">
        <f t="shared" si="17"/>
        <v>5</v>
      </c>
      <c r="R178" t="b">
        <f t="shared" ca="1" si="18"/>
        <v>0</v>
      </c>
      <c r="T178" t="b">
        <f t="shared" ca="1" si="19"/>
        <v>0</v>
      </c>
      <c r="U178" t="s">
        <v>774</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1003</v>
      </c>
      <c r="AC178" t="str">
        <f>IF(ISBLANK(AB178),"",IF(ISERROR(VLOOKUP(AB178,[3]DropTable!$A:$A,1,0)),"드랍없음",""))</f>
        <v/>
      </c>
      <c r="AE178" t="str">
        <f>IF(ISBLANK(AD178),"",IF(ISERROR(VLOOKUP(AD178,[3]DropTable!$A:$A,1,0)),"드랍없음",""))</f>
        <v/>
      </c>
      <c r="AH178">
        <v>1.5</v>
      </c>
      <c r="AI178">
        <f t="shared" si="22"/>
        <v>0.2</v>
      </c>
      <c r="AJ178">
        <f t="shared" si="20"/>
        <v>0.27466666000000001</v>
      </c>
      <c r="AK178">
        <f t="shared" si="21"/>
        <v>1</v>
      </c>
      <c r="AL178">
        <v>0</v>
      </c>
    </row>
    <row r="179" spans="1:38" x14ac:dyDescent="0.3">
      <c r="A179">
        <v>3</v>
      </c>
      <c r="B179">
        <v>44</v>
      </c>
      <c r="C179">
        <f>IF(OR($L179=TRUE,$A179=0,MOD($A179,ChapterTable!$R$20)&lt;&gt;0),
MAX(0,INT(($B179+ChapterTable!$P$26+VLOOKUP(SUBSTITUTE(C$1,"성장단계","")&amp;"단계오프셋",ChapterTable!$R:$S,2,0))/ChapterTable!$P$23)),
MAX(0,INT(($B179+ChapterTable!$R$26+VLOOKUP(SUBSTITUTE(C$1,"성장단계","")&amp;"보스단계오프셋",ChapterTable!$R:$S,2,0))/ChapterTable!$R$23)))</f>
        <v>4</v>
      </c>
      <c r="D179">
        <f>IF(OR($L179=TRUE,$A179=0,MOD($A179,ChapterTable!$R$20)&lt;&gt;0),
MAX(0,INT(($B179+ChapterTable!$P$26+VLOOKUP(SUBSTITUTE(D$1,"성장단계","")&amp;"단계오프셋",ChapterTable!$R:$S,2,0))/ChapterTable!$P$23)),
MAX(0,INT(($B179+ChapterTable!$R$26+VLOOKUP(SUBSTITUTE(D$1,"성장단계","")&amp;"보스단계오프셋",ChapterTable!$R:$S,2,0))/ChapterTable!$R$23)))</f>
        <v>4</v>
      </c>
      <c r="E179" s="1">
        <f ca="1">IF(AND($A179=0,$B179=1),
    VLOOKUP(1,ChapterTable!$1:$1048576,MATCH("최종"&amp;SUBSTITUTE(SUBSTITUTE(E$1,"standard",""),"|Float",""),ChapterTable!$1:$1,0),0)*ChapterTable!$P$17,
  IF(AND($A179=0,$B179=0),
    E180,
  IF($B179=0,
    VLOOKUP($A179,ChapterTable!$1:$1048576,MATCH("최종"&amp;SUBSTITUTE(SUBSTITUTE(E$1,"standard",""),"|Float",""),ChapterTable!$1:$1,0),0),
  IF($B179=1,
    IF($L179=FALSE,
      VLOOKUP($A179,ChapterTable!$1:$1048576,MATCH("최종"&amp;SUBSTITUTE(SUBSTITUTE(E$1,"standard",""),"|Float",""),ChapterTable!$1:$1,0),0),
      VLOOKUP($A179-ChapterTable!$P$11,ChapterTable!$1:$1048576,MATCH("최종"&amp;SUBSTITUTE(SUBSTITUTE(E$1,"standard",""),"|Float",""),ChapterTable!$1:$1,0),0)*ChapterTable!$P$14
    ),
  OFFSET(E179,-$B179+IF($L179,1,0),0)*IF($B179&gt;OFFSET($B179,1,0),ChapterTable!$R$17,1)*
    (VLOOKUP(SUBSTITUTE(SUBSTITUTE(E$1,"standard",""),"|Float","")&amp;IF(OR($L179=TRUE,$A179=0,MOD($A179,ChapterTable!$R$20)&lt;&gt;0),"","보스")&amp;"인게임누적곱배수",ChapterTable!$R:$S,2,0)^C179
    +VLOOKUP(SUBSTITUTE(SUBSTITUTE(E$1,"standard",""),"|Float","")&amp;IF(OR($L179=TRUE,$A179=0,MOD($A179,ChapterTable!$R$20)&lt;&gt;0),"","보스")&amp;"인게임누적합배수",ChapterTable!$R:$S,2,0)*C179)
  )
  )
  )
)</f>
        <v>486</v>
      </c>
      <c r="F179" s="1">
        <f ca="1">IF(AND($A179=0,$B179=1),
    VLOOKUP(1,ChapterTable!$1:$1048576,MATCH("최종"&amp;SUBSTITUTE(SUBSTITUTE(F$1,"standard",""),"|Float",""),ChapterTable!$1:$1,0),0)*ChapterTable!$P$17,
  IF(AND($A179=0,$B179=0),
    F180,
  IF($B179=0,
    VLOOKUP($A179,ChapterTable!$1:$1048576,MATCH("최종"&amp;SUBSTITUTE(SUBSTITUTE(F$1,"standard",""),"|Float",""),ChapterTable!$1:$1,0),0),
  IF($B179=1,
    IF($L179=FALSE,
      VLOOKUP($A179,ChapterTable!$1:$1048576,MATCH("최종"&amp;SUBSTITUTE(SUBSTITUTE(F$1,"standard",""),"|Float",""),ChapterTable!$1:$1,0),0),
      VLOOKUP($A179-ChapterTable!$P$11,ChapterTable!$1:$1048576,MATCH("최종"&amp;SUBSTITUTE(SUBSTITUTE(F$1,"standard",""),"|Float",""),ChapterTable!$1:$1,0),0)*ChapterTable!$P$14
    ),
  OFFSET(F179,-$B179+IF($L179,1,0),0)*
    (VLOOKUP(SUBSTITUTE(SUBSTITUTE(F$1,"standard",""),"|Float","")&amp;IF(OR($L179=TRUE,$A179=0,MOD($A179,ChapterTable!$R$20)&lt;&gt;0),"","보스")&amp;"인게임누적곱배수",ChapterTable!$R:$S,2,0)^D179
    +VLOOKUP(SUBSTITUTE(SUBSTITUTE(F$1,"standard",""),"|Float","")&amp;IF(OR($L179=TRUE,$A179=0,MOD($A179,ChapterTable!$R$20)&lt;&gt;0),"","보스")&amp;"인게임누적합배수",ChapterTable!$R:$S,2,0)*D179)
  )
  )
  )
)</f>
        <v>146.25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6"/>
        <v>5</v>
      </c>
      <c r="Q179">
        <f t="shared" si="17"/>
        <v>5</v>
      </c>
      <c r="R179" t="b">
        <f t="shared" ca="1" si="18"/>
        <v>0</v>
      </c>
      <c r="T179" t="b">
        <f t="shared" ca="1" si="19"/>
        <v>0</v>
      </c>
      <c r="U179" t="s">
        <v>775</v>
      </c>
      <c r="V179" t="str">
        <f>IF(ISBLANK(U179),"",IF(ISERROR(VLOOKUP(U179,MapTable!$A:$A,1,0)),"맵없음",""))</f>
        <v/>
      </c>
      <c r="W179" t="s">
        <v>796</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1003</v>
      </c>
      <c r="AC179" t="str">
        <f>IF(ISBLANK(AB179),"",IF(ISERROR(VLOOKUP(AB179,[3]DropTable!$A:$A,1,0)),"드랍없음",""))</f>
        <v/>
      </c>
      <c r="AE179" t="str">
        <f>IF(ISBLANK(AD179),"",IF(ISERROR(VLOOKUP(AD179,[3]DropTable!$A:$A,1,0)),"드랍없음",""))</f>
        <v/>
      </c>
      <c r="AH179">
        <v>1.5</v>
      </c>
      <c r="AI179">
        <f t="shared" si="22"/>
        <v>0.2</v>
      </c>
      <c r="AJ179">
        <f t="shared" si="20"/>
        <v>0.27466666000000001</v>
      </c>
      <c r="AK179">
        <f t="shared" si="21"/>
        <v>1</v>
      </c>
      <c r="AL179">
        <v>0</v>
      </c>
    </row>
    <row r="180" spans="1:38" x14ac:dyDescent="0.3">
      <c r="A180">
        <v>3</v>
      </c>
      <c r="B180">
        <v>45</v>
      </c>
      <c r="C180">
        <f>IF(OR($L180=TRUE,$A180=0,MOD($A180,ChapterTable!$R$20)&lt;&gt;0),
MAX(0,INT(($B180+ChapterTable!$P$26+VLOOKUP(SUBSTITUTE(C$1,"성장단계","")&amp;"단계오프셋",ChapterTable!$R:$S,2,0))/ChapterTable!$P$23)),
MAX(0,INT(($B180+ChapterTable!$R$26+VLOOKUP(SUBSTITUTE(C$1,"성장단계","")&amp;"보스단계오프셋",ChapterTable!$R:$S,2,0))/ChapterTable!$R$23)))</f>
        <v>4</v>
      </c>
      <c r="D180">
        <f>IF(OR($L180=TRUE,$A180=0,MOD($A180,ChapterTable!$R$20)&lt;&gt;0),
MAX(0,INT(($B180+ChapterTable!$P$26+VLOOKUP(SUBSTITUTE(D$1,"성장단계","")&amp;"단계오프셋",ChapterTable!$R:$S,2,0))/ChapterTable!$P$23)),
MAX(0,INT(($B180+ChapterTable!$R$26+VLOOKUP(SUBSTITUTE(D$1,"성장단계","")&amp;"보스단계오프셋",ChapterTable!$R:$S,2,0))/ChapterTable!$R$23)))</f>
        <v>4</v>
      </c>
      <c r="E180" s="1">
        <f ca="1">IF(AND($A180=0,$B180=1),
    VLOOKUP(1,ChapterTable!$1:$1048576,MATCH("최종"&amp;SUBSTITUTE(SUBSTITUTE(E$1,"standard",""),"|Float",""),ChapterTable!$1:$1,0),0)*ChapterTable!$P$17,
  IF(AND($A180=0,$B180=0),
    E181,
  IF($B180=0,
    VLOOKUP($A180,ChapterTable!$1:$1048576,MATCH("최종"&amp;SUBSTITUTE(SUBSTITUTE(E$1,"standard",""),"|Float",""),ChapterTable!$1:$1,0),0),
  IF($B180=1,
    IF($L180=FALSE,
      VLOOKUP($A180,ChapterTable!$1:$1048576,MATCH("최종"&amp;SUBSTITUTE(SUBSTITUTE(E$1,"standard",""),"|Float",""),ChapterTable!$1:$1,0),0),
      VLOOKUP($A180-ChapterTable!$P$11,ChapterTable!$1:$1048576,MATCH("최종"&amp;SUBSTITUTE(SUBSTITUTE(E$1,"standard",""),"|Float",""),ChapterTable!$1:$1,0),0)*ChapterTable!$P$14
    ),
  OFFSET(E180,-$B180+IF($L180,1,0),0)*IF($B180&gt;OFFSET($B180,1,0),ChapterTable!$R$17,1)*
    (VLOOKUP(SUBSTITUTE(SUBSTITUTE(E$1,"standard",""),"|Float","")&amp;IF(OR($L180=TRUE,$A180=0,MOD($A180,ChapterTable!$R$20)&lt;&gt;0),"","보스")&amp;"인게임누적곱배수",ChapterTable!$R:$S,2,0)^C180
    +VLOOKUP(SUBSTITUTE(SUBSTITUTE(E$1,"standard",""),"|Float","")&amp;IF(OR($L180=TRUE,$A180=0,MOD($A180,ChapterTable!$R$20)&lt;&gt;0),"","보스")&amp;"인게임누적합배수",ChapterTable!$R:$S,2,0)*C180)
  )
  )
  )
)</f>
        <v>486</v>
      </c>
      <c r="F180" s="1">
        <f ca="1">IF(AND($A180=0,$B180=1),
    VLOOKUP(1,ChapterTable!$1:$1048576,MATCH("최종"&amp;SUBSTITUTE(SUBSTITUTE(F$1,"standard",""),"|Float",""),ChapterTable!$1:$1,0),0)*ChapterTable!$P$17,
  IF(AND($A180=0,$B180=0),
    F181,
  IF($B180=0,
    VLOOKUP($A180,ChapterTable!$1:$1048576,MATCH("최종"&amp;SUBSTITUTE(SUBSTITUTE(F$1,"standard",""),"|Float",""),ChapterTable!$1:$1,0),0),
  IF($B180=1,
    IF($L180=FALSE,
      VLOOKUP($A180,ChapterTable!$1:$1048576,MATCH("최종"&amp;SUBSTITUTE(SUBSTITUTE(F$1,"standard",""),"|Float",""),ChapterTable!$1:$1,0),0),
      VLOOKUP($A180-ChapterTable!$P$11,ChapterTable!$1:$1048576,MATCH("최종"&amp;SUBSTITUTE(SUBSTITUTE(F$1,"standard",""),"|Float",""),ChapterTable!$1:$1,0),0)*ChapterTable!$P$14
    ),
  OFFSET(F180,-$B180+IF($L180,1,0),0)*
    (VLOOKUP(SUBSTITUTE(SUBSTITUTE(F$1,"standard",""),"|Float","")&amp;IF(OR($L180=TRUE,$A180=0,MOD($A180,ChapterTable!$R$20)&lt;&gt;0),"","보스")&amp;"인게임누적곱배수",ChapterTable!$R:$S,2,0)^D180
    +VLOOKUP(SUBSTITUTE(SUBSTITUTE(F$1,"standard",""),"|Float","")&amp;IF(OR($L180=TRUE,$A180=0,MOD($A180,ChapterTable!$R$20)&lt;&gt;0),"","보스")&amp;"인게임누적합배수",ChapterTable!$R:$S,2,0)*D180)
  )
  )
  )
)</f>
        <v>146.25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6"/>
        <v>11</v>
      </c>
      <c r="Q180">
        <f t="shared" si="17"/>
        <v>11</v>
      </c>
      <c r="R180" t="b">
        <f t="shared" ca="1" si="18"/>
        <v>0</v>
      </c>
      <c r="T180" t="b">
        <f t="shared" ca="1" si="19"/>
        <v>0</v>
      </c>
      <c r="V180" t="str">
        <f>IF(ISBLANK(U180),"",IF(ISERROR(VLOOKUP(U180,MapTable!$A:$A,1,0)),"맵없음",""))</f>
        <v/>
      </c>
      <c r="W180" t="s">
        <v>808</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1003</v>
      </c>
      <c r="AC180" t="str">
        <f>IF(ISBLANK(AB180),"",IF(ISERROR(VLOOKUP(AB180,[3]DropTable!$A:$A,1,0)),"드랍없음",""))</f>
        <v/>
      </c>
      <c r="AE180" t="str">
        <f>IF(ISBLANK(AD180),"",IF(ISERROR(VLOOKUP(AD180,[3]DropTable!$A:$A,1,0)),"드랍없음",""))</f>
        <v/>
      </c>
      <c r="AH180">
        <v>1.5</v>
      </c>
      <c r="AI180">
        <f t="shared" si="22"/>
        <v>0.2</v>
      </c>
      <c r="AJ180">
        <f t="shared" si="20"/>
        <v>0.27466666000000001</v>
      </c>
      <c r="AK180">
        <f t="shared" si="21"/>
        <v>1</v>
      </c>
      <c r="AL180">
        <v>0</v>
      </c>
    </row>
    <row r="181" spans="1:38" x14ac:dyDescent="0.3">
      <c r="A181">
        <v>3</v>
      </c>
      <c r="B181">
        <v>46</v>
      </c>
      <c r="C181">
        <f>IF(OR($L181=TRUE,$A181=0,MOD($A181,ChapterTable!$R$20)&lt;&gt;0),
MAX(0,INT(($B181+ChapterTable!$P$26+VLOOKUP(SUBSTITUTE(C$1,"성장단계","")&amp;"단계오프셋",ChapterTable!$R:$S,2,0))/ChapterTable!$P$23)),
MAX(0,INT(($B181+ChapterTable!$R$26+VLOOKUP(SUBSTITUTE(C$1,"성장단계","")&amp;"보스단계오프셋",ChapterTable!$R:$S,2,0))/ChapterTable!$R$23)))</f>
        <v>5</v>
      </c>
      <c r="D181">
        <f>IF(OR($L181=TRUE,$A181=0,MOD($A181,ChapterTable!$R$20)&lt;&gt;0),
MAX(0,INT(($B181+ChapterTable!$P$26+VLOOKUP(SUBSTITUTE(D$1,"성장단계","")&amp;"단계오프셋",ChapterTable!$R:$S,2,0))/ChapterTable!$P$23)),
MAX(0,INT(($B181+ChapterTable!$R$26+VLOOKUP(SUBSTITUTE(D$1,"성장단계","")&amp;"보스단계오프셋",ChapterTable!$R:$S,2,0))/ChapterTable!$R$23)))</f>
        <v>4</v>
      </c>
      <c r="E181" s="1">
        <f ca="1">IF(AND($A181=0,$B181=1),
    VLOOKUP(1,ChapterTable!$1:$1048576,MATCH("최종"&amp;SUBSTITUTE(SUBSTITUTE(E$1,"standard",""),"|Float",""),ChapterTable!$1:$1,0),0)*ChapterTable!$P$17,
  IF(AND($A181=0,$B181=0),
    E182,
  IF($B181=0,
    VLOOKUP($A181,ChapterTable!$1:$1048576,MATCH("최종"&amp;SUBSTITUTE(SUBSTITUTE(E$1,"standard",""),"|Float",""),ChapterTable!$1:$1,0),0),
  IF($B181=1,
    IF($L181=FALSE,
      VLOOKUP($A181,ChapterTable!$1:$1048576,MATCH("최종"&amp;SUBSTITUTE(SUBSTITUTE(E$1,"standard",""),"|Float",""),ChapterTable!$1:$1,0),0),
      VLOOKUP($A181-ChapterTable!$P$11,ChapterTable!$1:$1048576,MATCH("최종"&amp;SUBSTITUTE(SUBSTITUTE(E$1,"standard",""),"|Float",""),ChapterTable!$1:$1,0),0)*ChapterTable!$P$14
    ),
  OFFSET(E181,-$B181+IF($L181,1,0),0)*IF($B181&gt;OFFSET($B181,1,0),ChapterTable!$R$17,1)*
    (VLOOKUP(SUBSTITUTE(SUBSTITUTE(E$1,"standard",""),"|Float","")&amp;IF(OR($L181=TRUE,$A181=0,MOD($A181,ChapterTable!$R$20)&lt;&gt;0),"","보스")&amp;"인게임누적곱배수",ChapterTable!$R:$S,2,0)^C181
    +VLOOKUP(SUBSTITUTE(SUBSTITUTE(E$1,"standard",""),"|Float","")&amp;IF(OR($L181=TRUE,$A181=0,MOD($A181,ChapterTable!$R$20)&lt;&gt;0),"","보스")&amp;"인게임누적합배수",ChapterTable!$R:$S,2,0)*C181)
  )
  )
  )
)</f>
        <v>540</v>
      </c>
      <c r="F181" s="1">
        <f ca="1">IF(AND($A181=0,$B181=1),
    VLOOKUP(1,ChapterTable!$1:$1048576,MATCH("최종"&amp;SUBSTITUTE(SUBSTITUTE(F$1,"standard",""),"|Float",""),ChapterTable!$1:$1,0),0)*ChapterTable!$P$17,
  IF(AND($A181=0,$B181=0),
    F182,
  IF($B181=0,
    VLOOKUP($A181,ChapterTable!$1:$1048576,MATCH("최종"&amp;SUBSTITUTE(SUBSTITUTE(F$1,"standard",""),"|Float",""),ChapterTable!$1:$1,0),0),
  IF($B181=1,
    IF($L181=FALSE,
      VLOOKUP($A181,ChapterTable!$1:$1048576,MATCH("최종"&amp;SUBSTITUTE(SUBSTITUTE(F$1,"standard",""),"|Float",""),ChapterTable!$1:$1,0),0),
      VLOOKUP($A181-ChapterTable!$P$11,ChapterTable!$1:$1048576,MATCH("최종"&amp;SUBSTITUTE(SUBSTITUTE(F$1,"standard",""),"|Float",""),ChapterTable!$1:$1,0),0)*ChapterTable!$P$14
    ),
  OFFSET(F181,-$B181+IF($L181,1,0),0)*
    (VLOOKUP(SUBSTITUTE(SUBSTITUTE(F$1,"standard",""),"|Float","")&amp;IF(OR($L181=TRUE,$A181=0,MOD($A181,ChapterTable!$R$20)&lt;&gt;0),"","보스")&amp;"인게임누적곱배수",ChapterTable!$R:$S,2,0)^D181
    +VLOOKUP(SUBSTITUTE(SUBSTITUTE(F$1,"standard",""),"|Float","")&amp;IF(OR($L181=TRUE,$A181=0,MOD($A181,ChapterTable!$R$20)&lt;&gt;0),"","보스")&amp;"인게임누적합배수",ChapterTable!$R:$S,2,0)*D181)
  )
  )
  )
)</f>
        <v>146.25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6"/>
        <v>5</v>
      </c>
      <c r="Q181">
        <f t="shared" si="17"/>
        <v>5</v>
      </c>
      <c r="R181" t="b">
        <f t="shared" ca="1" si="18"/>
        <v>0</v>
      </c>
      <c r="T181" t="b">
        <f t="shared" ca="1" si="19"/>
        <v>0</v>
      </c>
      <c r="U181" t="s">
        <v>776</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1003</v>
      </c>
      <c r="AC181" t="str">
        <f>IF(ISBLANK(AB181),"",IF(ISERROR(VLOOKUP(AB181,[3]DropTable!$A:$A,1,0)),"드랍없음",""))</f>
        <v/>
      </c>
      <c r="AE181" t="str">
        <f>IF(ISBLANK(AD181),"",IF(ISERROR(VLOOKUP(AD181,[3]DropTable!$A:$A,1,0)),"드랍없음",""))</f>
        <v/>
      </c>
      <c r="AH181">
        <v>1.5</v>
      </c>
      <c r="AI181">
        <f t="shared" si="22"/>
        <v>0.2</v>
      </c>
      <c r="AJ181">
        <f t="shared" si="20"/>
        <v>0.27466666000000001</v>
      </c>
      <c r="AK181">
        <f t="shared" si="21"/>
        <v>1</v>
      </c>
      <c r="AL181">
        <v>0</v>
      </c>
    </row>
    <row r="182" spans="1:38" x14ac:dyDescent="0.3">
      <c r="A182">
        <v>3</v>
      </c>
      <c r="B182">
        <v>47</v>
      </c>
      <c r="C182">
        <f>IF(OR($L182=TRUE,$A182=0,MOD($A182,ChapterTable!$R$20)&lt;&gt;0),
MAX(0,INT(($B182+ChapterTable!$P$26+VLOOKUP(SUBSTITUTE(C$1,"성장단계","")&amp;"단계오프셋",ChapterTable!$R:$S,2,0))/ChapterTable!$P$23)),
MAX(0,INT(($B182+ChapterTable!$R$26+VLOOKUP(SUBSTITUTE(C$1,"성장단계","")&amp;"보스단계오프셋",ChapterTable!$R:$S,2,0))/ChapterTable!$R$23)))</f>
        <v>5</v>
      </c>
      <c r="D182">
        <f>IF(OR($L182=TRUE,$A182=0,MOD($A182,ChapterTable!$R$20)&lt;&gt;0),
MAX(0,INT(($B182+ChapterTable!$P$26+VLOOKUP(SUBSTITUTE(D$1,"성장단계","")&amp;"단계오프셋",ChapterTable!$R:$S,2,0))/ChapterTable!$P$23)),
MAX(0,INT(($B182+ChapterTable!$R$26+VLOOKUP(SUBSTITUTE(D$1,"성장단계","")&amp;"보스단계오프셋",ChapterTable!$R:$S,2,0))/ChapterTable!$R$23)))</f>
        <v>4</v>
      </c>
      <c r="E182" s="1">
        <f ca="1">IF(AND($A182=0,$B182=1),
    VLOOKUP(1,ChapterTable!$1:$1048576,MATCH("최종"&amp;SUBSTITUTE(SUBSTITUTE(E$1,"standard",""),"|Float",""),ChapterTable!$1:$1,0),0)*ChapterTable!$P$17,
  IF(AND($A182=0,$B182=0),
    E183,
  IF($B182=0,
    VLOOKUP($A182,ChapterTable!$1:$1048576,MATCH("최종"&amp;SUBSTITUTE(SUBSTITUTE(E$1,"standard",""),"|Float",""),ChapterTable!$1:$1,0),0),
  IF($B182=1,
    IF($L182=FALSE,
      VLOOKUP($A182,ChapterTable!$1:$1048576,MATCH("최종"&amp;SUBSTITUTE(SUBSTITUTE(E$1,"standard",""),"|Float",""),ChapterTable!$1:$1,0),0),
      VLOOKUP($A182-ChapterTable!$P$11,ChapterTable!$1:$1048576,MATCH("최종"&amp;SUBSTITUTE(SUBSTITUTE(E$1,"standard",""),"|Float",""),ChapterTable!$1:$1,0),0)*ChapterTable!$P$14
    ),
  OFFSET(E182,-$B182+IF($L182,1,0),0)*IF($B182&gt;OFFSET($B182,1,0),ChapterTable!$R$17,1)*
    (VLOOKUP(SUBSTITUTE(SUBSTITUTE(E$1,"standard",""),"|Float","")&amp;IF(OR($L182=TRUE,$A182=0,MOD($A182,ChapterTable!$R$20)&lt;&gt;0),"","보스")&amp;"인게임누적곱배수",ChapterTable!$R:$S,2,0)^C182
    +VLOOKUP(SUBSTITUTE(SUBSTITUTE(E$1,"standard",""),"|Float","")&amp;IF(OR($L182=TRUE,$A182=0,MOD($A182,ChapterTable!$R$20)&lt;&gt;0),"","보스")&amp;"인게임누적합배수",ChapterTable!$R:$S,2,0)*C182)
  )
  )
  )
)</f>
        <v>540</v>
      </c>
      <c r="F182" s="1">
        <f ca="1">IF(AND($A182=0,$B182=1),
    VLOOKUP(1,ChapterTable!$1:$1048576,MATCH("최종"&amp;SUBSTITUTE(SUBSTITUTE(F$1,"standard",""),"|Float",""),ChapterTable!$1:$1,0),0)*ChapterTable!$P$17,
  IF(AND($A182=0,$B182=0),
    F183,
  IF($B182=0,
    VLOOKUP($A182,ChapterTable!$1:$1048576,MATCH("최종"&amp;SUBSTITUTE(SUBSTITUTE(F$1,"standard",""),"|Float",""),ChapterTable!$1:$1,0),0),
  IF($B182=1,
    IF($L182=FALSE,
      VLOOKUP($A182,ChapterTable!$1:$1048576,MATCH("최종"&amp;SUBSTITUTE(SUBSTITUTE(F$1,"standard",""),"|Float",""),ChapterTable!$1:$1,0),0),
      VLOOKUP($A182-ChapterTable!$P$11,ChapterTable!$1:$1048576,MATCH("최종"&amp;SUBSTITUTE(SUBSTITUTE(F$1,"standard",""),"|Float",""),ChapterTable!$1:$1,0),0)*ChapterTable!$P$14
    ),
  OFFSET(F182,-$B182+IF($L182,1,0),0)*
    (VLOOKUP(SUBSTITUTE(SUBSTITUTE(F$1,"standard",""),"|Float","")&amp;IF(OR($L182=TRUE,$A182=0,MOD($A182,ChapterTable!$R$20)&lt;&gt;0),"","보스")&amp;"인게임누적곱배수",ChapterTable!$R:$S,2,0)^D182
    +VLOOKUP(SUBSTITUTE(SUBSTITUTE(F$1,"standard",""),"|Float","")&amp;IF(OR($L182=TRUE,$A182=0,MOD($A182,ChapterTable!$R$20)&lt;&gt;0),"","보스")&amp;"인게임누적합배수",ChapterTable!$R:$S,2,0)*D182)
  )
  )
  )
)</f>
        <v>146.25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6"/>
        <v>5</v>
      </c>
      <c r="Q182">
        <f t="shared" si="17"/>
        <v>5</v>
      </c>
      <c r="R182" t="b">
        <f t="shared" ca="1" si="18"/>
        <v>0</v>
      </c>
      <c r="T182" t="b">
        <f t="shared" ca="1" si="19"/>
        <v>0</v>
      </c>
      <c r="U182" t="s">
        <v>777</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1003</v>
      </c>
      <c r="AC182" t="str">
        <f>IF(ISBLANK(AB182),"",IF(ISERROR(VLOOKUP(AB182,[3]DropTable!$A:$A,1,0)),"드랍없음",""))</f>
        <v/>
      </c>
      <c r="AE182" t="str">
        <f>IF(ISBLANK(AD182),"",IF(ISERROR(VLOOKUP(AD182,[3]DropTable!$A:$A,1,0)),"드랍없음",""))</f>
        <v/>
      </c>
      <c r="AH182">
        <v>1.5</v>
      </c>
      <c r="AI182">
        <f t="shared" si="22"/>
        <v>0.2</v>
      </c>
      <c r="AJ182">
        <f t="shared" si="20"/>
        <v>0.27466666000000001</v>
      </c>
      <c r="AK182">
        <f t="shared" si="21"/>
        <v>1</v>
      </c>
      <c r="AL182">
        <v>0</v>
      </c>
    </row>
    <row r="183" spans="1:38" x14ac:dyDescent="0.3">
      <c r="A183">
        <v>3</v>
      </c>
      <c r="B183">
        <v>48</v>
      </c>
      <c r="C183">
        <f>IF(OR($L183=TRUE,$A183=0,MOD($A183,ChapterTable!$R$20)&lt;&gt;0),
MAX(0,INT(($B183+ChapterTable!$P$26+VLOOKUP(SUBSTITUTE(C$1,"성장단계","")&amp;"단계오프셋",ChapterTable!$R:$S,2,0))/ChapterTable!$P$23)),
MAX(0,INT(($B183+ChapterTable!$R$26+VLOOKUP(SUBSTITUTE(C$1,"성장단계","")&amp;"보스단계오프셋",ChapterTable!$R:$S,2,0))/ChapterTable!$R$23)))</f>
        <v>5</v>
      </c>
      <c r="D183">
        <f>IF(OR($L183=TRUE,$A183=0,MOD($A183,ChapterTable!$R$20)&lt;&gt;0),
MAX(0,INT(($B183+ChapterTable!$P$26+VLOOKUP(SUBSTITUTE(D$1,"성장단계","")&amp;"단계오프셋",ChapterTable!$R:$S,2,0))/ChapterTable!$P$23)),
MAX(0,INT(($B183+ChapterTable!$R$26+VLOOKUP(SUBSTITUTE(D$1,"성장단계","")&amp;"보스단계오프셋",ChapterTable!$R:$S,2,0))/ChapterTable!$R$23)))</f>
        <v>4</v>
      </c>
      <c r="E183" s="1">
        <f ca="1">IF(AND($A183=0,$B183=1),
    VLOOKUP(1,ChapterTable!$1:$1048576,MATCH("최종"&amp;SUBSTITUTE(SUBSTITUTE(E$1,"standard",""),"|Float",""),ChapterTable!$1:$1,0),0)*ChapterTable!$P$17,
  IF(AND($A183=0,$B183=0),
    E184,
  IF($B183=0,
    VLOOKUP($A183,ChapterTable!$1:$1048576,MATCH("최종"&amp;SUBSTITUTE(SUBSTITUTE(E$1,"standard",""),"|Float",""),ChapterTable!$1:$1,0),0),
  IF($B183=1,
    IF($L183=FALSE,
      VLOOKUP($A183,ChapterTable!$1:$1048576,MATCH("최종"&amp;SUBSTITUTE(SUBSTITUTE(E$1,"standard",""),"|Float",""),ChapterTable!$1:$1,0),0),
      VLOOKUP($A183-ChapterTable!$P$11,ChapterTable!$1:$1048576,MATCH("최종"&amp;SUBSTITUTE(SUBSTITUTE(E$1,"standard",""),"|Float",""),ChapterTable!$1:$1,0),0)*ChapterTable!$P$14
    ),
  OFFSET(E183,-$B183+IF($L183,1,0),0)*IF($B183&gt;OFFSET($B183,1,0),ChapterTable!$R$17,1)*
    (VLOOKUP(SUBSTITUTE(SUBSTITUTE(E$1,"standard",""),"|Float","")&amp;IF(OR($L183=TRUE,$A183=0,MOD($A183,ChapterTable!$R$20)&lt;&gt;0),"","보스")&amp;"인게임누적곱배수",ChapterTable!$R:$S,2,0)^C183
    +VLOOKUP(SUBSTITUTE(SUBSTITUTE(E$1,"standard",""),"|Float","")&amp;IF(OR($L183=TRUE,$A183=0,MOD($A183,ChapterTable!$R$20)&lt;&gt;0),"","보스")&amp;"인게임누적합배수",ChapterTable!$R:$S,2,0)*C183)
  )
  )
  )
)</f>
        <v>540</v>
      </c>
      <c r="F183" s="1">
        <f ca="1">IF(AND($A183=0,$B183=1),
    VLOOKUP(1,ChapterTable!$1:$1048576,MATCH("최종"&amp;SUBSTITUTE(SUBSTITUTE(F$1,"standard",""),"|Float",""),ChapterTable!$1:$1,0),0)*ChapterTable!$P$17,
  IF(AND($A183=0,$B183=0),
    F184,
  IF($B183=0,
    VLOOKUP($A183,ChapterTable!$1:$1048576,MATCH("최종"&amp;SUBSTITUTE(SUBSTITUTE(F$1,"standard",""),"|Float",""),ChapterTable!$1:$1,0),0),
  IF($B183=1,
    IF($L183=FALSE,
      VLOOKUP($A183,ChapterTable!$1:$1048576,MATCH("최종"&amp;SUBSTITUTE(SUBSTITUTE(F$1,"standard",""),"|Float",""),ChapterTable!$1:$1,0),0),
      VLOOKUP($A183-ChapterTable!$P$11,ChapterTable!$1:$1048576,MATCH("최종"&amp;SUBSTITUTE(SUBSTITUTE(F$1,"standard",""),"|Float",""),ChapterTable!$1:$1,0),0)*ChapterTable!$P$14
    ),
  OFFSET(F183,-$B183+IF($L183,1,0),0)*
    (VLOOKUP(SUBSTITUTE(SUBSTITUTE(F$1,"standard",""),"|Float","")&amp;IF(OR($L183=TRUE,$A183=0,MOD($A183,ChapterTable!$R$20)&lt;&gt;0),"","보스")&amp;"인게임누적곱배수",ChapterTable!$R:$S,2,0)^D183
    +VLOOKUP(SUBSTITUTE(SUBSTITUTE(F$1,"standard",""),"|Float","")&amp;IF(OR($L183=TRUE,$A183=0,MOD($A183,ChapterTable!$R$20)&lt;&gt;0),"","보스")&amp;"인게임누적합배수",ChapterTable!$R:$S,2,0)*D183)
  )
  )
  )
)</f>
        <v>146.25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6"/>
        <v>5</v>
      </c>
      <c r="Q183">
        <f t="shared" si="17"/>
        <v>5</v>
      </c>
      <c r="R183" t="b">
        <f t="shared" ca="1" si="18"/>
        <v>0</v>
      </c>
      <c r="T183" t="b">
        <f t="shared" ca="1" si="19"/>
        <v>0</v>
      </c>
      <c r="U183" t="s">
        <v>778</v>
      </c>
      <c r="V183" t="str">
        <f>IF(ISBLANK(U183),"",IF(ISERROR(VLOOKUP(U183,MapTable!$A:$A,1,0)),"맵없음",""))</f>
        <v/>
      </c>
      <c r="W183" t="s">
        <v>798</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1003</v>
      </c>
      <c r="AC183" t="str">
        <f>IF(ISBLANK(AB183),"",IF(ISERROR(VLOOKUP(AB183,[3]DropTable!$A:$A,1,0)),"드랍없음",""))</f>
        <v/>
      </c>
      <c r="AE183" t="str">
        <f>IF(ISBLANK(AD183),"",IF(ISERROR(VLOOKUP(AD183,[3]DropTable!$A:$A,1,0)),"드랍없음",""))</f>
        <v/>
      </c>
      <c r="AH183">
        <v>1.5</v>
      </c>
      <c r="AI183">
        <f t="shared" si="22"/>
        <v>0.2</v>
      </c>
      <c r="AJ183">
        <f t="shared" si="20"/>
        <v>0.27466666000000001</v>
      </c>
      <c r="AK183">
        <f t="shared" si="21"/>
        <v>1</v>
      </c>
      <c r="AL183">
        <v>0</v>
      </c>
    </row>
    <row r="184" spans="1:38" x14ac:dyDescent="0.3">
      <c r="A184">
        <v>3</v>
      </c>
      <c r="B184">
        <v>49</v>
      </c>
      <c r="C184">
        <f>IF(OR($L184=TRUE,$A184=0,MOD($A184,ChapterTable!$R$20)&lt;&gt;0),
MAX(0,INT(($B184+ChapterTable!$P$26+VLOOKUP(SUBSTITUTE(C$1,"성장단계","")&amp;"단계오프셋",ChapterTable!$R:$S,2,0))/ChapterTable!$P$23)),
MAX(0,INT(($B184+ChapterTable!$R$26+VLOOKUP(SUBSTITUTE(C$1,"성장단계","")&amp;"보스단계오프셋",ChapterTable!$R:$S,2,0))/ChapterTable!$R$23)))</f>
        <v>5</v>
      </c>
      <c r="D184">
        <f>IF(OR($L184=TRUE,$A184=0,MOD($A184,ChapterTable!$R$20)&lt;&gt;0),
MAX(0,INT(($B184+ChapterTable!$P$26+VLOOKUP(SUBSTITUTE(D$1,"성장단계","")&amp;"단계오프셋",ChapterTable!$R:$S,2,0))/ChapterTable!$P$23)),
MAX(0,INT(($B184+ChapterTable!$R$26+VLOOKUP(SUBSTITUTE(D$1,"성장단계","")&amp;"보스단계오프셋",ChapterTable!$R:$S,2,0))/ChapterTable!$R$23)))</f>
        <v>4</v>
      </c>
      <c r="E184" s="1">
        <f ca="1">IF(AND($A184=0,$B184=1),
    VLOOKUP(1,ChapterTable!$1:$1048576,MATCH("최종"&amp;SUBSTITUTE(SUBSTITUTE(E$1,"standard",""),"|Float",""),ChapterTable!$1:$1,0),0)*ChapterTable!$P$17,
  IF(AND($A184=0,$B184=0),
    E185,
  IF($B184=0,
    VLOOKUP($A184,ChapterTable!$1:$1048576,MATCH("최종"&amp;SUBSTITUTE(SUBSTITUTE(E$1,"standard",""),"|Float",""),ChapterTable!$1:$1,0),0),
  IF($B184=1,
    IF($L184=FALSE,
      VLOOKUP($A184,ChapterTable!$1:$1048576,MATCH("최종"&amp;SUBSTITUTE(SUBSTITUTE(E$1,"standard",""),"|Float",""),ChapterTable!$1:$1,0),0),
      VLOOKUP($A184-ChapterTable!$P$11,ChapterTable!$1:$1048576,MATCH("최종"&amp;SUBSTITUTE(SUBSTITUTE(E$1,"standard",""),"|Float",""),ChapterTable!$1:$1,0),0)*ChapterTable!$P$14
    ),
  OFFSET(E184,-$B184+IF($L184,1,0),0)*IF($B184&gt;OFFSET($B184,1,0),ChapterTable!$R$17,1)*
    (VLOOKUP(SUBSTITUTE(SUBSTITUTE(E$1,"standard",""),"|Float","")&amp;IF(OR($L184=TRUE,$A184=0,MOD($A184,ChapterTable!$R$20)&lt;&gt;0),"","보스")&amp;"인게임누적곱배수",ChapterTable!$R:$S,2,0)^C184
    +VLOOKUP(SUBSTITUTE(SUBSTITUTE(E$1,"standard",""),"|Float","")&amp;IF(OR($L184=TRUE,$A184=0,MOD($A184,ChapterTable!$R$20)&lt;&gt;0),"","보스")&amp;"인게임누적합배수",ChapterTable!$R:$S,2,0)*C184)
  )
  )
  )
)</f>
        <v>540</v>
      </c>
      <c r="F184" s="1">
        <f ca="1">IF(AND($A184=0,$B184=1),
    VLOOKUP(1,ChapterTable!$1:$1048576,MATCH("최종"&amp;SUBSTITUTE(SUBSTITUTE(F$1,"standard",""),"|Float",""),ChapterTable!$1:$1,0),0)*ChapterTable!$P$17,
  IF(AND($A184=0,$B184=0),
    F185,
  IF($B184=0,
    VLOOKUP($A184,ChapterTable!$1:$1048576,MATCH("최종"&amp;SUBSTITUTE(SUBSTITUTE(F$1,"standard",""),"|Float",""),ChapterTable!$1:$1,0),0),
  IF($B184=1,
    IF($L184=FALSE,
      VLOOKUP($A184,ChapterTable!$1:$1048576,MATCH("최종"&amp;SUBSTITUTE(SUBSTITUTE(F$1,"standard",""),"|Float",""),ChapterTable!$1:$1,0),0),
      VLOOKUP($A184-ChapterTable!$P$11,ChapterTable!$1:$1048576,MATCH("최종"&amp;SUBSTITUTE(SUBSTITUTE(F$1,"standard",""),"|Float",""),ChapterTable!$1:$1,0),0)*ChapterTable!$P$14
    ),
  OFFSET(F184,-$B184+IF($L184,1,0),0)*
    (VLOOKUP(SUBSTITUTE(SUBSTITUTE(F$1,"standard",""),"|Float","")&amp;IF(OR($L184=TRUE,$A184=0,MOD($A184,ChapterTable!$R$20)&lt;&gt;0),"","보스")&amp;"인게임누적곱배수",ChapterTable!$R:$S,2,0)^D184
    +VLOOKUP(SUBSTITUTE(SUBSTITUTE(F$1,"standard",""),"|Float","")&amp;IF(OR($L184=TRUE,$A184=0,MOD($A184,ChapterTable!$R$20)&lt;&gt;0),"","보스")&amp;"인게임누적합배수",ChapterTable!$R:$S,2,0)*D184)
  )
  )
  )
)</f>
        <v>146.25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6"/>
        <v>95</v>
      </c>
      <c r="Q184">
        <f t="shared" si="17"/>
        <v>95</v>
      </c>
      <c r="R184" t="b">
        <f t="shared" ca="1" si="18"/>
        <v>1</v>
      </c>
      <c r="T184" t="b">
        <f t="shared" ca="1" si="19"/>
        <v>1</v>
      </c>
      <c r="U184" t="s">
        <v>779</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1003</v>
      </c>
      <c r="AC184" t="str">
        <f>IF(ISBLANK(AB184),"",IF(ISERROR(VLOOKUP(AB184,[3]DropTable!$A:$A,1,0)),"드랍없음",""))</f>
        <v/>
      </c>
      <c r="AE184" t="str">
        <f>IF(ISBLANK(AD184),"",IF(ISERROR(VLOOKUP(AD184,[3]DropTable!$A:$A,1,0)),"드랍없음",""))</f>
        <v/>
      </c>
      <c r="AH184">
        <v>1.5</v>
      </c>
      <c r="AI184">
        <f t="shared" si="22"/>
        <v>0.2</v>
      </c>
      <c r="AJ184">
        <f t="shared" si="20"/>
        <v>0.27466666000000001</v>
      </c>
      <c r="AK184">
        <f t="shared" si="21"/>
        <v>1</v>
      </c>
      <c r="AL184">
        <v>0</v>
      </c>
    </row>
    <row r="185" spans="1:38" x14ac:dyDescent="0.3">
      <c r="A185">
        <v>3</v>
      </c>
      <c r="B185">
        <v>50</v>
      </c>
      <c r="C185">
        <f>IF(OR($L185=TRUE,$A185=0,MOD($A185,ChapterTable!$R$20)&lt;&gt;0),
MAX(0,INT(($B185+ChapterTable!$P$26+VLOOKUP(SUBSTITUTE(C$1,"성장단계","")&amp;"단계오프셋",ChapterTable!$R:$S,2,0))/ChapterTable!$P$23)),
MAX(0,INT(($B185+ChapterTable!$R$26+VLOOKUP(SUBSTITUTE(C$1,"성장단계","")&amp;"보스단계오프셋",ChapterTable!$R:$S,2,0))/ChapterTable!$R$23)))</f>
        <v>5</v>
      </c>
      <c r="D185">
        <f>IF(OR($L185=TRUE,$A185=0,MOD($A185,ChapterTable!$R$20)&lt;&gt;0),
MAX(0,INT(($B185+ChapterTable!$P$26+VLOOKUP(SUBSTITUTE(D$1,"성장단계","")&amp;"단계오프셋",ChapterTable!$R:$S,2,0))/ChapterTable!$P$23)),
MAX(0,INT(($B185+ChapterTable!$R$26+VLOOKUP(SUBSTITUTE(D$1,"성장단계","")&amp;"보스단계오프셋",ChapterTable!$R:$S,2,0))/ChapterTable!$R$23)))</f>
        <v>4</v>
      </c>
      <c r="E185" s="1">
        <f ca="1">IF(AND($A185=0,$B185=1),
    VLOOKUP(1,ChapterTable!$1:$1048576,MATCH("최종"&amp;SUBSTITUTE(SUBSTITUTE(E$1,"standard",""),"|Float",""),ChapterTable!$1:$1,0),0)*ChapterTable!$P$17,
  IF(AND($A185=0,$B185=0),
    E186,
  IF($B185=0,
    VLOOKUP($A185,ChapterTable!$1:$1048576,MATCH("최종"&amp;SUBSTITUTE(SUBSTITUTE(E$1,"standard",""),"|Float",""),ChapterTable!$1:$1,0),0),
  IF($B185=1,
    IF($L185=FALSE,
      VLOOKUP($A185,ChapterTable!$1:$1048576,MATCH("최종"&amp;SUBSTITUTE(SUBSTITUTE(E$1,"standard",""),"|Float",""),ChapterTable!$1:$1,0),0),
      VLOOKUP($A185-ChapterTable!$P$11,ChapterTable!$1:$1048576,MATCH("최종"&amp;SUBSTITUTE(SUBSTITUTE(E$1,"standard",""),"|Float",""),ChapterTable!$1:$1,0),0)*ChapterTable!$P$14
    ),
  OFFSET(E185,-$B185+IF($L185,1,0),0)*IF($B185&gt;OFFSET($B185,1,0),ChapterTable!$R$17,1)*
    (VLOOKUP(SUBSTITUTE(SUBSTITUTE(E$1,"standard",""),"|Float","")&amp;IF(OR($L185=TRUE,$A185=0,MOD($A185,ChapterTable!$R$20)&lt;&gt;0),"","보스")&amp;"인게임누적곱배수",ChapterTable!$R:$S,2,0)^C185
    +VLOOKUP(SUBSTITUTE(SUBSTITUTE(E$1,"standard",""),"|Float","")&amp;IF(OR($L185=TRUE,$A185=0,MOD($A185,ChapterTable!$R$20)&lt;&gt;0),"","보스")&amp;"인게임누적합배수",ChapterTable!$R:$S,2,0)*C185)
  )
  )
  )
)</f>
        <v>702</v>
      </c>
      <c r="F185" s="1">
        <f ca="1">IF(AND($A185=0,$B185=1),
    VLOOKUP(1,ChapterTable!$1:$1048576,MATCH("최종"&amp;SUBSTITUTE(SUBSTITUTE(F$1,"standard",""),"|Float",""),ChapterTable!$1:$1,0),0)*ChapterTable!$P$17,
  IF(AND($A185=0,$B185=0),
    F186,
  IF($B185=0,
    VLOOKUP($A185,ChapterTable!$1:$1048576,MATCH("최종"&amp;SUBSTITUTE(SUBSTITUTE(F$1,"standard",""),"|Float",""),ChapterTable!$1:$1,0),0),
  IF($B185=1,
    IF($L185=FALSE,
      VLOOKUP($A185,ChapterTable!$1:$1048576,MATCH("최종"&amp;SUBSTITUTE(SUBSTITUTE(F$1,"standard",""),"|Float",""),ChapterTable!$1:$1,0),0),
      VLOOKUP($A185-ChapterTable!$P$11,ChapterTable!$1:$1048576,MATCH("최종"&amp;SUBSTITUTE(SUBSTITUTE(F$1,"standard",""),"|Float",""),ChapterTable!$1:$1,0),0)*ChapterTable!$P$14
    ),
  OFFSET(F185,-$B185+IF($L185,1,0),0)*
    (VLOOKUP(SUBSTITUTE(SUBSTITUTE(F$1,"standard",""),"|Float","")&amp;IF(OR($L185=TRUE,$A185=0,MOD($A185,ChapterTable!$R$20)&lt;&gt;0),"","보스")&amp;"인게임누적곱배수",ChapterTable!$R:$S,2,0)^D185
    +VLOOKUP(SUBSTITUTE(SUBSTITUTE(F$1,"standard",""),"|Float","")&amp;IF(OR($L185=TRUE,$A185=0,MOD($A185,ChapterTable!$R$20)&lt;&gt;0),"","보스")&amp;"인게임누적합배수",ChapterTable!$R:$S,2,0)*D185)
  )
  )
  )
)</f>
        <v>146.25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6"/>
        <v>25</v>
      </c>
      <c r="P185">
        <v>24</v>
      </c>
      <c r="Q185">
        <f t="shared" si="17"/>
        <v>24</v>
      </c>
      <c r="R185" t="b">
        <f t="shared" ca="1" si="18"/>
        <v>0</v>
      </c>
      <c r="T185" t="b">
        <f t="shared" ca="1" si="19"/>
        <v>0</v>
      </c>
      <c r="U185" t="s">
        <v>803</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6003</v>
      </c>
      <c r="AE185" t="str">
        <f>IF(ISBLANK(AD185),"",IF(ISERROR(VLOOKUP(AD185,[3]DropTable!$A:$A,1,0)),"드랍없음",""))</f>
        <v/>
      </c>
      <c r="AF185">
        <f ca="1">1.25*IF($B185&gt;OFFSET($B185,1,0),ChapterTable!$R$17,1)*
(VLOOKUP(SUBSTITUTE(SUBSTITUTE(E$1,"standard",""),"|Float","")&amp;IF(OR($L185=TRUE,$A185=0,MOD($A185,ChapterTable!$R$20)&lt;&gt;0),"","보스")&amp;"인게임누적곱배수",ChapterTable!$R:$S,2,0)^C185
+VLOOKUP(SUBSTITUTE(SUBSTITUTE(E$1,"standard",""),"|Float","")&amp;IF(OR($L185=TRUE,$A185=0,MOD($A185,ChapterTable!$R$20)&lt;&gt;0),"","보스")&amp;"인게임누적합배수",ChapterTable!$R:$S,2,0)*C185)</f>
        <v>3.25</v>
      </c>
      <c r="AG185">
        <f ca="1">35/AF185</f>
        <v>10.76923076923077</v>
      </c>
      <c r="AH185">
        <v>1.5</v>
      </c>
      <c r="AI185">
        <f t="shared" si="22"/>
        <v>0.2</v>
      </c>
      <c r="AJ185">
        <f t="shared" si="20"/>
        <v>1</v>
      </c>
      <c r="AK185">
        <f t="shared" si="21"/>
        <v>1</v>
      </c>
      <c r="AL185">
        <v>0</v>
      </c>
    </row>
    <row r="186" spans="1:38" x14ac:dyDescent="0.3">
      <c r="A186">
        <v>4</v>
      </c>
      <c r="B186">
        <v>0</v>
      </c>
      <c r="C186">
        <f>IF(OR($L186=TRUE,$A186=0,MOD($A186,ChapterTable!$R$20)&lt;&gt;0),
MAX(0,INT(($B186+ChapterTable!$P$26+VLOOKUP(SUBSTITUTE(C$1,"성장단계","")&amp;"단계오프셋",ChapterTable!$R:$S,2,0))/ChapterTable!$P$23)),
MAX(0,INT(($B186+ChapterTable!$R$26+VLOOKUP(SUBSTITUTE(C$1,"성장단계","")&amp;"보스단계오프셋",ChapterTable!$R:$S,2,0))/ChapterTable!$R$23)))</f>
        <v>0</v>
      </c>
      <c r="D186">
        <f>IF(OR($L186=TRUE,$A186=0,MOD($A186,ChapterTable!$R$20)&lt;&gt;0),
MAX(0,INT(($B186+ChapterTable!$P$26+VLOOKUP(SUBSTITUTE(D$1,"성장단계","")&amp;"단계오프셋",ChapterTable!$R:$S,2,0))/ChapterTable!$P$23)),
MAX(0,INT(($B186+ChapterTable!$R$26+VLOOKUP(SUBSTITUTE(D$1,"성장단계","")&amp;"보스단계오프셋",ChapterTable!$R:$S,2,0))/ChapterTable!$R$23)))</f>
        <v>0</v>
      </c>
      <c r="E186" s="1">
        <f ca="1">IF(AND($A186=0,$B186=1),
    VLOOKUP(1,ChapterTable!$1:$1048576,MATCH("최종"&amp;SUBSTITUTE(SUBSTITUTE(E$1,"standard",""),"|Float",""),ChapterTable!$1:$1,0),0)*ChapterTable!$P$17,
  IF(AND($A186=0,$B186=0),
    E187,
  IF($B186=0,
    VLOOKUP($A186,ChapterTable!$1:$1048576,MATCH("최종"&amp;SUBSTITUTE(SUBSTITUTE(E$1,"standard",""),"|Float",""),ChapterTable!$1:$1,0),0),
  IF($B186=1,
    IF($L186=FALSE,
      VLOOKUP($A186,ChapterTable!$1:$1048576,MATCH("최종"&amp;SUBSTITUTE(SUBSTITUTE(E$1,"standard",""),"|Float",""),ChapterTable!$1:$1,0),0),
      VLOOKUP($A186-ChapterTable!$P$11,ChapterTable!$1:$1048576,MATCH("최종"&amp;SUBSTITUTE(SUBSTITUTE(E$1,"standard",""),"|Float",""),ChapterTable!$1:$1,0),0)*ChapterTable!$P$14
    ),
  OFFSET(E186,-$B186+IF($L186,1,0),0)*IF($B186&gt;OFFSET($B186,1,0),ChapterTable!$R$17,1)*
    (VLOOKUP(SUBSTITUTE(SUBSTITUTE(E$1,"standard",""),"|Float","")&amp;IF(OR($L186=TRUE,$A186=0,MOD($A186,ChapterTable!$R$20)&lt;&gt;0),"","보스")&amp;"인게임누적곱배수",ChapterTable!$R:$S,2,0)^C186
    +VLOOKUP(SUBSTITUTE(SUBSTITUTE(E$1,"standard",""),"|Float","")&amp;IF(OR($L186=TRUE,$A186=0,MOD($A186,ChapterTable!$R$20)&lt;&gt;0),"","보스")&amp;"인게임누적합배수",ChapterTable!$R:$S,2,0)*C186)
  )
  )
  )
)</f>
        <v>405</v>
      </c>
      <c r="F186" s="1">
        <f ca="1">IF(AND($A186=0,$B186=1),
    VLOOKUP(1,ChapterTable!$1:$1048576,MATCH("최종"&amp;SUBSTITUTE(SUBSTITUTE(F$1,"standard",""),"|Float",""),ChapterTable!$1:$1,0),0)*ChapterTable!$P$17,
  IF(AND($A186=0,$B186=0),
    F187,
  IF($B186=0,
    VLOOKUP($A186,ChapterTable!$1:$1048576,MATCH("최종"&amp;SUBSTITUTE(SUBSTITUTE(F$1,"standard",""),"|Float",""),ChapterTable!$1:$1,0),0),
  IF($B186=1,
    IF($L186=FALSE,
      VLOOKUP($A186,ChapterTable!$1:$1048576,MATCH("최종"&amp;SUBSTITUTE(SUBSTITUTE(F$1,"standard",""),"|Float",""),ChapterTable!$1:$1,0),0),
      VLOOKUP($A186-ChapterTable!$P$11,ChapterTable!$1:$1048576,MATCH("최종"&amp;SUBSTITUTE(SUBSTITUTE(F$1,"standard",""),"|Float",""),ChapterTable!$1:$1,0),0)*ChapterTable!$P$14
    ),
  OFFSET(F186,-$B186+IF($L186,1,0),0)*
    (VLOOKUP(SUBSTITUTE(SUBSTITUTE(F$1,"standard",""),"|Float","")&amp;IF(OR($L186=TRUE,$A186=0,MOD($A186,ChapterTable!$R$20)&lt;&gt;0),"","보스")&amp;"인게임누적곱배수",ChapterTable!$R:$S,2,0)^D186
    +VLOOKUP(SUBSTITUTE(SUBSTITUTE(F$1,"standard",""),"|Float","")&amp;IF(OR($L186=TRUE,$A186=0,MOD($A186,ChapterTable!$R$20)&lt;&gt;0),"","보스")&amp;"인게임누적합배수",ChapterTable!$R:$S,2,0)*D186)
  )
  )
  )
)</f>
        <v>168.75</v>
      </c>
      <c r="G186" t="s">
        <v>1170</v>
      </c>
      <c r="J186" t="str">
        <f>IF(ISBLANK(I186),"",
IFERROR(VLOOKUP(I186,[1]StringTable!$1:$1048576,MATCH([1]StringTable!$B$1,[1]StringTable!$1:$1,0),0),
IFERROR(VLOOKUP(I186,[1]InApkStringTable!$1:$1048576,MATCH([1]InApkStringTable!$B$1,[1]InApkStringTable!$1:$1,0),0),
"스트링없음")))</f>
        <v/>
      </c>
      <c r="L186" t="b">
        <v>0</v>
      </c>
      <c r="M186" t="s">
        <v>1171</v>
      </c>
      <c r="N186" t="str">
        <f>IF(ISBLANK(M186),"",IF(ISERROR(VLOOKUP(M186,MapTable!$A:$A,1,0)),"맵없음",""))</f>
        <v/>
      </c>
      <c r="O186">
        <f t="shared" si="16"/>
        <v>0</v>
      </c>
      <c r="Q186">
        <f t="shared" si="17"/>
        <v>0</v>
      </c>
      <c r="R186" t="b">
        <f t="shared" ca="1" si="18"/>
        <v>0</v>
      </c>
      <c r="T186" t="b">
        <f t="shared" ca="1" si="19"/>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22"/>
        <v>0</v>
      </c>
      <c r="AJ186">
        <f t="shared" si="20"/>
        <v>0</v>
      </c>
      <c r="AK186">
        <f t="shared" si="21"/>
        <v>0</v>
      </c>
      <c r="AL186">
        <v>0</v>
      </c>
    </row>
    <row r="187" spans="1:38" x14ac:dyDescent="0.3">
      <c r="A187">
        <v>4</v>
      </c>
      <c r="B187">
        <v>1</v>
      </c>
      <c r="C187">
        <f>IF(OR($L187=TRUE,$A187=0,MOD($A187,ChapterTable!$R$20)&lt;&gt;0),
MAX(0,INT(($B187+ChapterTable!$P$26+VLOOKUP(SUBSTITUTE(C$1,"성장단계","")&amp;"단계오프셋",ChapterTable!$R:$S,2,0))/ChapterTable!$P$23)),
MAX(0,INT(($B187+ChapterTable!$R$26+VLOOKUP(SUBSTITUTE(C$1,"성장단계","")&amp;"보스단계오프셋",ChapterTable!$R:$S,2,0))/ChapterTable!$R$23)))</f>
        <v>0</v>
      </c>
      <c r="D187">
        <f>IF(OR($L187=TRUE,$A187=0,MOD($A187,ChapterTable!$R$20)&lt;&gt;0),
MAX(0,INT(($B187+ChapterTable!$P$26+VLOOKUP(SUBSTITUTE(D$1,"성장단계","")&amp;"단계오프셋",ChapterTable!$R:$S,2,0))/ChapterTable!$P$23)),
MAX(0,INT(($B187+ChapterTable!$R$26+VLOOKUP(SUBSTITUTE(D$1,"성장단계","")&amp;"보스단계오프셋",ChapterTable!$R:$S,2,0))/ChapterTable!$R$23)))</f>
        <v>0</v>
      </c>
      <c r="E187" s="1">
        <f ca="1">IF(AND($A187=0,$B187=1),
    VLOOKUP(1,ChapterTable!$1:$1048576,MATCH("최종"&amp;SUBSTITUTE(SUBSTITUTE(E$1,"standard",""),"|Float",""),ChapterTable!$1:$1,0),0)*ChapterTable!$P$17,
  IF(AND($A187=0,$B187=0),
    E188,
  IF($B187=0,
    VLOOKUP($A187,ChapterTable!$1:$1048576,MATCH("최종"&amp;SUBSTITUTE(SUBSTITUTE(E$1,"standard",""),"|Float",""),ChapterTable!$1:$1,0),0),
  IF($B187=1,
    IF($L187=FALSE,
      VLOOKUP($A187,ChapterTable!$1:$1048576,MATCH("최종"&amp;SUBSTITUTE(SUBSTITUTE(E$1,"standard",""),"|Float",""),ChapterTable!$1:$1,0),0),
      VLOOKUP($A187-ChapterTable!$P$11,ChapterTable!$1:$1048576,MATCH("최종"&amp;SUBSTITUTE(SUBSTITUTE(E$1,"standard",""),"|Float",""),ChapterTable!$1:$1,0),0)*ChapterTable!$P$14
    ),
  OFFSET(E187,-$B187+IF($L187,1,0),0)*IF($B187&gt;OFFSET($B187,1,0),ChapterTable!$R$17,1)*
    (VLOOKUP(SUBSTITUTE(SUBSTITUTE(E$1,"standard",""),"|Float","")&amp;IF(OR($L187=TRUE,$A187=0,MOD($A187,ChapterTable!$R$20)&lt;&gt;0),"","보스")&amp;"인게임누적곱배수",ChapterTable!$R:$S,2,0)^C187
    +VLOOKUP(SUBSTITUTE(SUBSTITUTE(E$1,"standard",""),"|Float","")&amp;IF(OR($L187=TRUE,$A187=0,MOD($A187,ChapterTable!$R$20)&lt;&gt;0),"","보스")&amp;"인게임누적합배수",ChapterTable!$R:$S,2,0)*C187)
  )
  )
  )
)</f>
        <v>405</v>
      </c>
      <c r="F187" s="1">
        <f ca="1">IF(AND($A187=0,$B187=1),
    VLOOKUP(1,ChapterTable!$1:$1048576,MATCH("최종"&amp;SUBSTITUTE(SUBSTITUTE(F$1,"standard",""),"|Float",""),ChapterTable!$1:$1,0),0)*ChapterTable!$P$17,
  IF(AND($A187=0,$B187=0),
    F188,
  IF($B187=0,
    VLOOKUP($A187,ChapterTable!$1:$1048576,MATCH("최종"&amp;SUBSTITUTE(SUBSTITUTE(F$1,"standard",""),"|Float",""),ChapterTable!$1:$1,0),0),
  IF($B187=1,
    IF($L187=FALSE,
      VLOOKUP($A187,ChapterTable!$1:$1048576,MATCH("최종"&amp;SUBSTITUTE(SUBSTITUTE(F$1,"standard",""),"|Float",""),ChapterTable!$1:$1,0),0),
      VLOOKUP($A187-ChapterTable!$P$11,ChapterTable!$1:$1048576,MATCH("최종"&amp;SUBSTITUTE(SUBSTITUTE(F$1,"standard",""),"|Float",""),ChapterTable!$1:$1,0),0)*ChapterTable!$P$14
    ),
  OFFSET(F187,-$B187+IF($L187,1,0),0)*
    (VLOOKUP(SUBSTITUTE(SUBSTITUTE(F$1,"standard",""),"|Float","")&amp;IF(OR($L187=TRUE,$A187=0,MOD($A187,ChapterTable!$R$20)&lt;&gt;0),"","보스")&amp;"인게임누적곱배수",ChapterTable!$R:$S,2,0)^D187
    +VLOOKUP(SUBSTITUTE(SUBSTITUTE(F$1,"standard",""),"|Float","")&amp;IF(OR($L187=TRUE,$A187=0,MOD($A187,ChapterTable!$R$20)&lt;&gt;0),"","보스")&amp;"인게임누적합배수",ChapterTable!$R:$S,2,0)*D187)
  )
  )
  )
)</f>
        <v>168.75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6"/>
        <v>1</v>
      </c>
      <c r="Q187">
        <f t="shared" si="17"/>
        <v>1</v>
      </c>
      <c r="R187" t="b">
        <f t="shared" ca="1" si="18"/>
        <v>0</v>
      </c>
      <c r="T187" t="b">
        <f t="shared" ca="1" si="19"/>
        <v>0</v>
      </c>
      <c r="U187" t="s">
        <v>1173</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1004</v>
      </c>
      <c r="AC187" t="str">
        <f>IF(ISBLANK(AB187),"",IF(ISERROR(VLOOKUP(AB187,[3]DropTable!$A:$A,1,0)),"드랍없음",""))</f>
        <v/>
      </c>
      <c r="AE187" t="str">
        <f>IF(ISBLANK(AD187),"",IF(ISERROR(VLOOKUP(AD187,[3]DropTable!$A:$A,1,0)),"드랍없음",""))</f>
        <v/>
      </c>
      <c r="AH187">
        <v>1.5</v>
      </c>
      <c r="AI187">
        <f t="shared" si="22"/>
        <v>1</v>
      </c>
      <c r="AJ187">
        <f t="shared" si="20"/>
        <v>1</v>
      </c>
      <c r="AK187">
        <f t="shared" si="21"/>
        <v>1</v>
      </c>
      <c r="AL187">
        <v>0</v>
      </c>
    </row>
    <row r="188" spans="1:38" x14ac:dyDescent="0.3">
      <c r="A188">
        <v>4</v>
      </c>
      <c r="B188">
        <v>2</v>
      </c>
      <c r="C188">
        <f>IF(OR($L188=TRUE,$A188=0,MOD($A188,ChapterTable!$R$20)&lt;&gt;0),
MAX(0,INT(($B188+ChapterTable!$P$26+VLOOKUP(SUBSTITUTE(C$1,"성장단계","")&amp;"단계오프셋",ChapterTable!$R:$S,2,0))/ChapterTable!$P$23)),
MAX(0,INT(($B188+ChapterTable!$R$26+VLOOKUP(SUBSTITUTE(C$1,"성장단계","")&amp;"보스단계오프셋",ChapterTable!$R:$S,2,0))/ChapterTable!$R$23)))</f>
        <v>0</v>
      </c>
      <c r="D188">
        <f>IF(OR($L188=TRUE,$A188=0,MOD($A188,ChapterTable!$R$20)&lt;&gt;0),
MAX(0,INT(($B188+ChapterTable!$P$26+VLOOKUP(SUBSTITUTE(D$1,"성장단계","")&amp;"단계오프셋",ChapterTable!$R:$S,2,0))/ChapterTable!$P$23)),
MAX(0,INT(($B188+ChapterTable!$R$26+VLOOKUP(SUBSTITUTE(D$1,"성장단계","")&amp;"보스단계오프셋",ChapterTable!$R:$S,2,0))/ChapterTable!$R$23)))</f>
        <v>0</v>
      </c>
      <c r="E188" s="1">
        <f ca="1">IF(AND($A188=0,$B188=1),
    VLOOKUP(1,ChapterTable!$1:$1048576,MATCH("최종"&amp;SUBSTITUTE(SUBSTITUTE(E$1,"standard",""),"|Float",""),ChapterTable!$1:$1,0),0)*ChapterTable!$P$17,
  IF(AND($A188=0,$B188=0),
    E189,
  IF($B188=0,
    VLOOKUP($A188,ChapterTable!$1:$1048576,MATCH("최종"&amp;SUBSTITUTE(SUBSTITUTE(E$1,"standard",""),"|Float",""),ChapterTable!$1:$1,0),0),
  IF($B188=1,
    IF($L188=FALSE,
      VLOOKUP($A188,ChapterTable!$1:$1048576,MATCH("최종"&amp;SUBSTITUTE(SUBSTITUTE(E$1,"standard",""),"|Float",""),ChapterTable!$1:$1,0),0),
      VLOOKUP($A188-ChapterTable!$P$11,ChapterTable!$1:$1048576,MATCH("최종"&amp;SUBSTITUTE(SUBSTITUTE(E$1,"standard",""),"|Float",""),ChapterTable!$1:$1,0),0)*ChapterTable!$P$14
    ),
  OFFSET(E188,-$B188+IF($L188,1,0),0)*IF($B188&gt;OFFSET($B188,1,0),ChapterTable!$R$17,1)*
    (VLOOKUP(SUBSTITUTE(SUBSTITUTE(E$1,"standard",""),"|Float","")&amp;IF(OR($L188=TRUE,$A188=0,MOD($A188,ChapterTable!$R$20)&lt;&gt;0),"","보스")&amp;"인게임누적곱배수",ChapterTable!$R:$S,2,0)^C188
    +VLOOKUP(SUBSTITUTE(SUBSTITUTE(E$1,"standard",""),"|Float","")&amp;IF(OR($L188=TRUE,$A188=0,MOD($A188,ChapterTable!$R$20)&lt;&gt;0),"","보스")&amp;"인게임누적합배수",ChapterTable!$R:$S,2,0)*C188)
  )
  )
  )
)</f>
        <v>405</v>
      </c>
      <c r="F188" s="1">
        <f ca="1">IF(AND($A188=0,$B188=1),
    VLOOKUP(1,ChapterTable!$1:$1048576,MATCH("최종"&amp;SUBSTITUTE(SUBSTITUTE(F$1,"standard",""),"|Float",""),ChapterTable!$1:$1,0),0)*ChapterTable!$P$17,
  IF(AND($A188=0,$B188=0),
    F189,
  IF($B188=0,
    VLOOKUP($A188,ChapterTable!$1:$1048576,MATCH("최종"&amp;SUBSTITUTE(SUBSTITUTE(F$1,"standard",""),"|Float",""),ChapterTable!$1:$1,0),0),
  IF($B188=1,
    IF($L188=FALSE,
      VLOOKUP($A188,ChapterTable!$1:$1048576,MATCH("최종"&amp;SUBSTITUTE(SUBSTITUTE(F$1,"standard",""),"|Float",""),ChapterTable!$1:$1,0),0),
      VLOOKUP($A188-ChapterTable!$P$11,ChapterTable!$1:$1048576,MATCH("최종"&amp;SUBSTITUTE(SUBSTITUTE(F$1,"standard",""),"|Float",""),ChapterTable!$1:$1,0),0)*ChapterTable!$P$14
    ),
  OFFSET(F188,-$B188+IF($L188,1,0),0)*
    (VLOOKUP(SUBSTITUTE(SUBSTITUTE(F$1,"standard",""),"|Float","")&amp;IF(OR($L188=TRUE,$A188=0,MOD($A188,ChapterTable!$R$20)&lt;&gt;0),"","보스")&amp;"인게임누적곱배수",ChapterTable!$R:$S,2,0)^D188
    +VLOOKUP(SUBSTITUTE(SUBSTITUTE(F$1,"standard",""),"|Float","")&amp;IF(OR($L188=TRUE,$A188=0,MOD($A188,ChapterTable!$R$20)&lt;&gt;0),"","보스")&amp;"인게임누적합배수",ChapterTable!$R:$S,2,0)*D188)
  )
  )
  )
)</f>
        <v>168.75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6"/>
        <v>1</v>
      </c>
      <c r="Q188">
        <f t="shared" si="17"/>
        <v>1</v>
      </c>
      <c r="R188" t="b">
        <f t="shared" ca="1" si="18"/>
        <v>0</v>
      </c>
      <c r="T188" t="b">
        <f t="shared" ca="1" si="19"/>
        <v>0</v>
      </c>
      <c r="U188" t="s">
        <v>1174</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1004</v>
      </c>
      <c r="AC188" t="str">
        <f>IF(ISBLANK(AB188),"",IF(ISERROR(VLOOKUP(AB188,[3]DropTable!$A:$A,1,0)),"드랍없음",""))</f>
        <v/>
      </c>
      <c r="AE188" t="str">
        <f>IF(ISBLANK(AD188),"",IF(ISERROR(VLOOKUP(AD188,[3]DropTable!$A:$A,1,0)),"드랍없음",""))</f>
        <v/>
      </c>
      <c r="AH188">
        <v>1.5</v>
      </c>
      <c r="AI188">
        <f t="shared" si="22"/>
        <v>1</v>
      </c>
      <c r="AJ188">
        <f t="shared" si="20"/>
        <v>1</v>
      </c>
      <c r="AK188">
        <f t="shared" si="21"/>
        <v>1</v>
      </c>
      <c r="AL188">
        <v>0</v>
      </c>
    </row>
    <row r="189" spans="1:38" x14ac:dyDescent="0.3">
      <c r="A189">
        <v>4</v>
      </c>
      <c r="B189">
        <v>3</v>
      </c>
      <c r="C189">
        <f>IF(OR($L189=TRUE,$A189=0,MOD($A189,ChapterTable!$R$20)&lt;&gt;0),
MAX(0,INT(($B189+ChapterTable!$P$26+VLOOKUP(SUBSTITUTE(C$1,"성장단계","")&amp;"단계오프셋",ChapterTable!$R:$S,2,0))/ChapterTable!$P$23)),
MAX(0,INT(($B189+ChapterTable!$R$26+VLOOKUP(SUBSTITUTE(C$1,"성장단계","")&amp;"보스단계오프셋",ChapterTable!$R:$S,2,0))/ChapterTable!$R$23)))</f>
        <v>0</v>
      </c>
      <c r="D189">
        <f>IF(OR($L189=TRUE,$A189=0,MOD($A189,ChapterTable!$R$20)&lt;&gt;0),
MAX(0,INT(($B189+ChapterTable!$P$26+VLOOKUP(SUBSTITUTE(D$1,"성장단계","")&amp;"단계오프셋",ChapterTable!$R:$S,2,0))/ChapterTable!$P$23)),
MAX(0,INT(($B189+ChapterTable!$R$26+VLOOKUP(SUBSTITUTE(D$1,"성장단계","")&amp;"보스단계오프셋",ChapterTable!$R:$S,2,0))/ChapterTable!$R$23)))</f>
        <v>0</v>
      </c>
      <c r="E189" s="1">
        <f ca="1">IF(AND($A189=0,$B189=1),
    VLOOKUP(1,ChapterTable!$1:$1048576,MATCH("최종"&amp;SUBSTITUTE(SUBSTITUTE(E$1,"standard",""),"|Float",""),ChapterTable!$1:$1,0),0)*ChapterTable!$P$17,
  IF(AND($A189=0,$B189=0),
    E190,
  IF($B189=0,
    VLOOKUP($A189,ChapterTable!$1:$1048576,MATCH("최종"&amp;SUBSTITUTE(SUBSTITUTE(E$1,"standard",""),"|Float",""),ChapterTable!$1:$1,0),0),
  IF($B189=1,
    IF($L189=FALSE,
      VLOOKUP($A189,ChapterTable!$1:$1048576,MATCH("최종"&amp;SUBSTITUTE(SUBSTITUTE(E$1,"standard",""),"|Float",""),ChapterTable!$1:$1,0),0),
      VLOOKUP($A189-ChapterTable!$P$11,ChapterTable!$1:$1048576,MATCH("최종"&amp;SUBSTITUTE(SUBSTITUTE(E$1,"standard",""),"|Float",""),ChapterTable!$1:$1,0),0)*ChapterTable!$P$14
    ),
  OFFSET(E189,-$B189+IF($L189,1,0),0)*IF($B189&gt;OFFSET($B189,1,0),ChapterTable!$R$17,1)*
    (VLOOKUP(SUBSTITUTE(SUBSTITUTE(E$1,"standard",""),"|Float","")&amp;IF(OR($L189=TRUE,$A189=0,MOD($A189,ChapterTable!$R$20)&lt;&gt;0),"","보스")&amp;"인게임누적곱배수",ChapterTable!$R:$S,2,0)^C189
    +VLOOKUP(SUBSTITUTE(SUBSTITUTE(E$1,"standard",""),"|Float","")&amp;IF(OR($L189=TRUE,$A189=0,MOD($A189,ChapterTable!$R$20)&lt;&gt;0),"","보스")&amp;"인게임누적합배수",ChapterTable!$R:$S,2,0)*C189)
  )
  )
  )
)</f>
        <v>405</v>
      </c>
      <c r="F189" s="1">
        <f ca="1">IF(AND($A189=0,$B189=1),
    VLOOKUP(1,ChapterTable!$1:$1048576,MATCH("최종"&amp;SUBSTITUTE(SUBSTITUTE(F$1,"standard",""),"|Float",""),ChapterTable!$1:$1,0),0)*ChapterTable!$P$17,
  IF(AND($A189=0,$B189=0),
    F190,
  IF($B189=0,
    VLOOKUP($A189,ChapterTable!$1:$1048576,MATCH("최종"&amp;SUBSTITUTE(SUBSTITUTE(F$1,"standard",""),"|Float",""),ChapterTable!$1:$1,0),0),
  IF($B189=1,
    IF($L189=FALSE,
      VLOOKUP($A189,ChapterTable!$1:$1048576,MATCH("최종"&amp;SUBSTITUTE(SUBSTITUTE(F$1,"standard",""),"|Float",""),ChapterTable!$1:$1,0),0),
      VLOOKUP($A189-ChapterTable!$P$11,ChapterTable!$1:$1048576,MATCH("최종"&amp;SUBSTITUTE(SUBSTITUTE(F$1,"standard",""),"|Float",""),ChapterTable!$1:$1,0),0)*ChapterTable!$P$14
    ),
  OFFSET(F189,-$B189+IF($L189,1,0),0)*
    (VLOOKUP(SUBSTITUTE(SUBSTITUTE(F$1,"standard",""),"|Float","")&amp;IF(OR($L189=TRUE,$A189=0,MOD($A189,ChapterTable!$R$20)&lt;&gt;0),"","보스")&amp;"인게임누적곱배수",ChapterTable!$R:$S,2,0)^D189
    +VLOOKUP(SUBSTITUTE(SUBSTITUTE(F$1,"standard",""),"|Float","")&amp;IF(OR($L189=TRUE,$A189=0,MOD($A189,ChapterTable!$R$20)&lt;&gt;0),"","보스")&amp;"인게임누적합배수",ChapterTable!$R:$S,2,0)*D189)
  )
  )
  )
)</f>
        <v>168.75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6"/>
        <v>1</v>
      </c>
      <c r="Q189">
        <f t="shared" si="17"/>
        <v>1</v>
      </c>
      <c r="R189" t="b">
        <f t="shared" ca="1" si="18"/>
        <v>0</v>
      </c>
      <c r="T189" t="b">
        <f t="shared" ca="1" si="19"/>
        <v>0</v>
      </c>
      <c r="U189" t="s">
        <v>1175</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1004</v>
      </c>
      <c r="AC189" t="str">
        <f>IF(ISBLANK(AB189),"",IF(ISERROR(VLOOKUP(AB189,[3]DropTable!$A:$A,1,0)),"드랍없음",""))</f>
        <v/>
      </c>
      <c r="AE189" t="str">
        <f>IF(ISBLANK(AD189),"",IF(ISERROR(VLOOKUP(AD189,[3]DropTable!$A:$A,1,0)),"드랍없음",""))</f>
        <v/>
      </c>
      <c r="AH189">
        <v>1.5</v>
      </c>
      <c r="AI189">
        <f t="shared" si="22"/>
        <v>1</v>
      </c>
      <c r="AJ189">
        <f t="shared" si="20"/>
        <v>1</v>
      </c>
      <c r="AK189">
        <f t="shared" si="21"/>
        <v>1</v>
      </c>
      <c r="AL189">
        <v>0</v>
      </c>
    </row>
    <row r="190" spans="1:38" x14ac:dyDescent="0.3">
      <c r="A190">
        <v>4</v>
      </c>
      <c r="B190">
        <v>4</v>
      </c>
      <c r="C190">
        <f>IF(OR($L190=TRUE,$A190=0,MOD($A190,ChapterTable!$R$20)&lt;&gt;0),
MAX(0,INT(($B190+ChapterTable!$P$26+VLOOKUP(SUBSTITUTE(C$1,"성장단계","")&amp;"단계오프셋",ChapterTable!$R:$S,2,0))/ChapterTable!$P$23)),
MAX(0,INT(($B190+ChapterTable!$R$26+VLOOKUP(SUBSTITUTE(C$1,"성장단계","")&amp;"보스단계오프셋",ChapterTable!$R:$S,2,0))/ChapterTable!$R$23)))</f>
        <v>0</v>
      </c>
      <c r="D190">
        <f>IF(OR($L190=TRUE,$A190=0,MOD($A190,ChapterTable!$R$20)&lt;&gt;0),
MAX(0,INT(($B190+ChapterTable!$P$26+VLOOKUP(SUBSTITUTE(D$1,"성장단계","")&amp;"단계오프셋",ChapterTable!$R:$S,2,0))/ChapterTable!$P$23)),
MAX(0,INT(($B190+ChapterTable!$R$26+VLOOKUP(SUBSTITUTE(D$1,"성장단계","")&amp;"보스단계오프셋",ChapterTable!$R:$S,2,0))/ChapterTable!$R$23)))</f>
        <v>0</v>
      </c>
      <c r="E190" s="1">
        <f ca="1">IF(AND($A190=0,$B190=1),
    VLOOKUP(1,ChapterTable!$1:$1048576,MATCH("최종"&amp;SUBSTITUTE(SUBSTITUTE(E$1,"standard",""),"|Float",""),ChapterTable!$1:$1,0),0)*ChapterTable!$P$17,
  IF(AND($A190=0,$B190=0),
    E191,
  IF($B190=0,
    VLOOKUP($A190,ChapterTable!$1:$1048576,MATCH("최종"&amp;SUBSTITUTE(SUBSTITUTE(E$1,"standard",""),"|Float",""),ChapterTable!$1:$1,0),0),
  IF($B190=1,
    IF($L190=FALSE,
      VLOOKUP($A190,ChapterTable!$1:$1048576,MATCH("최종"&amp;SUBSTITUTE(SUBSTITUTE(E$1,"standard",""),"|Float",""),ChapterTable!$1:$1,0),0),
      VLOOKUP($A190-ChapterTable!$P$11,ChapterTable!$1:$1048576,MATCH("최종"&amp;SUBSTITUTE(SUBSTITUTE(E$1,"standard",""),"|Float",""),ChapterTable!$1:$1,0),0)*ChapterTable!$P$14
    ),
  OFFSET(E190,-$B190+IF($L190,1,0),0)*IF($B190&gt;OFFSET($B190,1,0),ChapterTable!$R$17,1)*
    (VLOOKUP(SUBSTITUTE(SUBSTITUTE(E$1,"standard",""),"|Float","")&amp;IF(OR($L190=TRUE,$A190=0,MOD($A190,ChapterTable!$R$20)&lt;&gt;0),"","보스")&amp;"인게임누적곱배수",ChapterTable!$R:$S,2,0)^C190
    +VLOOKUP(SUBSTITUTE(SUBSTITUTE(E$1,"standard",""),"|Float","")&amp;IF(OR($L190=TRUE,$A190=0,MOD($A190,ChapterTable!$R$20)&lt;&gt;0),"","보스")&amp;"인게임누적합배수",ChapterTable!$R:$S,2,0)*C190)
  )
  )
  )
)</f>
        <v>405</v>
      </c>
      <c r="F190" s="1">
        <f ca="1">IF(AND($A190=0,$B190=1),
    VLOOKUP(1,ChapterTable!$1:$1048576,MATCH("최종"&amp;SUBSTITUTE(SUBSTITUTE(F$1,"standard",""),"|Float",""),ChapterTable!$1:$1,0),0)*ChapterTable!$P$17,
  IF(AND($A190=0,$B190=0),
    F191,
  IF($B190=0,
    VLOOKUP($A190,ChapterTable!$1:$1048576,MATCH("최종"&amp;SUBSTITUTE(SUBSTITUTE(F$1,"standard",""),"|Float",""),ChapterTable!$1:$1,0),0),
  IF($B190=1,
    IF($L190=FALSE,
      VLOOKUP($A190,ChapterTable!$1:$1048576,MATCH("최종"&amp;SUBSTITUTE(SUBSTITUTE(F$1,"standard",""),"|Float",""),ChapterTable!$1:$1,0),0),
      VLOOKUP($A190-ChapterTable!$P$11,ChapterTable!$1:$1048576,MATCH("최종"&amp;SUBSTITUTE(SUBSTITUTE(F$1,"standard",""),"|Float",""),ChapterTable!$1:$1,0),0)*ChapterTable!$P$14
    ),
  OFFSET(F190,-$B190+IF($L190,1,0),0)*
    (VLOOKUP(SUBSTITUTE(SUBSTITUTE(F$1,"standard",""),"|Float","")&amp;IF(OR($L190=TRUE,$A190=0,MOD($A190,ChapterTable!$R$20)&lt;&gt;0),"","보스")&amp;"인게임누적곱배수",ChapterTable!$R:$S,2,0)^D190
    +VLOOKUP(SUBSTITUTE(SUBSTITUTE(F$1,"standard",""),"|Float","")&amp;IF(OR($L190=TRUE,$A190=0,MOD($A190,ChapterTable!$R$20)&lt;&gt;0),"","보스")&amp;"인게임누적합배수",ChapterTable!$R:$S,2,0)*D190)
  )
  )
  )
)</f>
        <v>168.75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6"/>
        <v>1</v>
      </c>
      <c r="Q190">
        <f t="shared" si="17"/>
        <v>1</v>
      </c>
      <c r="R190" t="b">
        <f t="shared" ca="1" si="18"/>
        <v>0</v>
      </c>
      <c r="T190" t="b">
        <f t="shared" ca="1" si="19"/>
        <v>0</v>
      </c>
      <c r="U190" t="s">
        <v>942</v>
      </c>
      <c r="V190" t="str">
        <f>IF(ISBLANK(U190),"",IF(ISERROR(VLOOKUP(U190,MapTable!$A:$A,1,0)),"맵없음",""))</f>
        <v/>
      </c>
      <c r="W190" t="s">
        <v>1176</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1004</v>
      </c>
      <c r="AC190" t="str">
        <f>IF(ISBLANK(AB190),"",IF(ISERROR(VLOOKUP(AB190,[3]DropTable!$A:$A,1,0)),"드랍없음",""))</f>
        <v/>
      </c>
      <c r="AE190" t="str">
        <f>IF(ISBLANK(AD190),"",IF(ISERROR(VLOOKUP(AD190,[3]DropTable!$A:$A,1,0)),"드랍없음",""))</f>
        <v/>
      </c>
      <c r="AH190">
        <v>1.5</v>
      </c>
      <c r="AI190">
        <f t="shared" si="22"/>
        <v>1</v>
      </c>
      <c r="AJ190">
        <f t="shared" si="20"/>
        <v>1</v>
      </c>
      <c r="AK190">
        <f t="shared" si="21"/>
        <v>1</v>
      </c>
      <c r="AL190">
        <v>0</v>
      </c>
    </row>
    <row r="191" spans="1:38" x14ac:dyDescent="0.3">
      <c r="A191">
        <v>4</v>
      </c>
      <c r="B191">
        <v>5</v>
      </c>
      <c r="C191">
        <f>IF(OR($L191=TRUE,$A191=0,MOD($A191,ChapterTable!$R$20)&lt;&gt;0),
MAX(0,INT(($B191+ChapterTable!$P$26+VLOOKUP(SUBSTITUTE(C$1,"성장단계","")&amp;"단계오프셋",ChapterTable!$R:$S,2,0))/ChapterTable!$P$23)),
MAX(0,INT(($B191+ChapterTable!$R$26+VLOOKUP(SUBSTITUTE(C$1,"성장단계","")&amp;"보스단계오프셋",ChapterTable!$R:$S,2,0))/ChapterTable!$R$23)))</f>
        <v>0</v>
      </c>
      <c r="D191">
        <f>IF(OR($L191=TRUE,$A191=0,MOD($A191,ChapterTable!$R$20)&lt;&gt;0),
MAX(0,INT(($B191+ChapterTable!$P$26+VLOOKUP(SUBSTITUTE(D$1,"성장단계","")&amp;"단계오프셋",ChapterTable!$R:$S,2,0))/ChapterTable!$P$23)),
MAX(0,INT(($B191+ChapterTable!$R$26+VLOOKUP(SUBSTITUTE(D$1,"성장단계","")&amp;"보스단계오프셋",ChapterTable!$R:$S,2,0))/ChapterTable!$R$23)))</f>
        <v>0</v>
      </c>
      <c r="E191" s="1">
        <f ca="1">IF(AND($A191=0,$B191=1),
    VLOOKUP(1,ChapterTable!$1:$1048576,MATCH("최종"&amp;SUBSTITUTE(SUBSTITUTE(E$1,"standard",""),"|Float",""),ChapterTable!$1:$1,0),0)*ChapterTable!$P$17,
  IF(AND($A191=0,$B191=0),
    E192,
  IF($B191=0,
    VLOOKUP($A191,ChapterTable!$1:$1048576,MATCH("최종"&amp;SUBSTITUTE(SUBSTITUTE(E$1,"standard",""),"|Float",""),ChapterTable!$1:$1,0),0),
  IF($B191=1,
    IF($L191=FALSE,
      VLOOKUP($A191,ChapterTable!$1:$1048576,MATCH("최종"&amp;SUBSTITUTE(SUBSTITUTE(E$1,"standard",""),"|Float",""),ChapterTable!$1:$1,0),0),
      VLOOKUP($A191-ChapterTable!$P$11,ChapterTable!$1:$1048576,MATCH("최종"&amp;SUBSTITUTE(SUBSTITUTE(E$1,"standard",""),"|Float",""),ChapterTable!$1:$1,0),0)*ChapterTable!$P$14
    ),
  OFFSET(E191,-$B191+IF($L191,1,0),0)*IF($B191&gt;OFFSET($B191,1,0),ChapterTable!$R$17,1)*
    (VLOOKUP(SUBSTITUTE(SUBSTITUTE(E$1,"standard",""),"|Float","")&amp;IF(OR($L191=TRUE,$A191=0,MOD($A191,ChapterTable!$R$20)&lt;&gt;0),"","보스")&amp;"인게임누적곱배수",ChapterTable!$R:$S,2,0)^C191
    +VLOOKUP(SUBSTITUTE(SUBSTITUTE(E$1,"standard",""),"|Float","")&amp;IF(OR($L191=TRUE,$A191=0,MOD($A191,ChapterTable!$R$20)&lt;&gt;0),"","보스")&amp;"인게임누적합배수",ChapterTable!$R:$S,2,0)*C191)
  )
  )
  )
)</f>
        <v>405</v>
      </c>
      <c r="F191" s="1">
        <f ca="1">IF(AND($A191=0,$B191=1),
    VLOOKUP(1,ChapterTable!$1:$1048576,MATCH("최종"&amp;SUBSTITUTE(SUBSTITUTE(F$1,"standard",""),"|Float",""),ChapterTable!$1:$1,0),0)*ChapterTable!$P$17,
  IF(AND($A191=0,$B191=0),
    F192,
  IF($B191=0,
    VLOOKUP($A191,ChapterTable!$1:$1048576,MATCH("최종"&amp;SUBSTITUTE(SUBSTITUTE(F$1,"standard",""),"|Float",""),ChapterTable!$1:$1,0),0),
  IF($B191=1,
    IF($L191=FALSE,
      VLOOKUP($A191,ChapterTable!$1:$1048576,MATCH("최종"&amp;SUBSTITUTE(SUBSTITUTE(F$1,"standard",""),"|Float",""),ChapterTable!$1:$1,0),0),
      VLOOKUP($A191-ChapterTable!$P$11,ChapterTable!$1:$1048576,MATCH("최종"&amp;SUBSTITUTE(SUBSTITUTE(F$1,"standard",""),"|Float",""),ChapterTable!$1:$1,0),0)*ChapterTable!$P$14
    ),
  OFFSET(F191,-$B191+IF($L191,1,0),0)*
    (VLOOKUP(SUBSTITUTE(SUBSTITUTE(F$1,"standard",""),"|Float","")&amp;IF(OR($L191=TRUE,$A191=0,MOD($A191,ChapterTable!$R$20)&lt;&gt;0),"","보스")&amp;"인게임누적곱배수",ChapterTable!$R:$S,2,0)^D191
    +VLOOKUP(SUBSTITUTE(SUBSTITUTE(F$1,"standard",""),"|Float","")&amp;IF(OR($L191=TRUE,$A191=0,MOD($A191,ChapterTable!$R$20)&lt;&gt;0),"","보스")&amp;"인게임누적합배수",ChapterTable!$R:$S,2,0)*D191)
  )
  )
  )
)</f>
        <v>168.75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6"/>
        <v>11</v>
      </c>
      <c r="Q191">
        <f t="shared" si="17"/>
        <v>11</v>
      </c>
      <c r="R191" t="b">
        <f t="shared" ca="1" si="18"/>
        <v>0</v>
      </c>
      <c r="T191" t="b">
        <f t="shared" ca="1" si="19"/>
        <v>0</v>
      </c>
      <c r="V191" t="str">
        <f>IF(ISBLANK(U191),"",IF(ISERROR(VLOOKUP(U191,MapTable!$A:$A,1,0)),"맵없음",""))</f>
        <v/>
      </c>
      <c r="W191" t="s">
        <v>991</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1004</v>
      </c>
      <c r="AC191" t="str">
        <f>IF(ISBLANK(AB191),"",IF(ISERROR(VLOOKUP(AB191,[3]DropTable!$A:$A,1,0)),"드랍없음",""))</f>
        <v/>
      </c>
      <c r="AE191" t="str">
        <f>IF(ISBLANK(AD191),"",IF(ISERROR(VLOOKUP(AD191,[3]DropTable!$A:$A,1,0)),"드랍없음",""))</f>
        <v/>
      </c>
      <c r="AH191">
        <v>1.5</v>
      </c>
      <c r="AI191">
        <f t="shared" si="22"/>
        <v>1</v>
      </c>
      <c r="AJ191">
        <f t="shared" si="20"/>
        <v>1</v>
      </c>
      <c r="AK191">
        <f t="shared" si="21"/>
        <v>1</v>
      </c>
      <c r="AL191">
        <v>0</v>
      </c>
    </row>
    <row r="192" spans="1:38" x14ac:dyDescent="0.3">
      <c r="A192">
        <v>4</v>
      </c>
      <c r="B192">
        <v>6</v>
      </c>
      <c r="C192">
        <f>IF(OR($L192=TRUE,$A192=0,MOD($A192,ChapterTable!$R$20)&lt;&gt;0),
MAX(0,INT(($B192+ChapterTable!$P$26+VLOOKUP(SUBSTITUTE(C$1,"성장단계","")&amp;"단계오프셋",ChapterTable!$R:$S,2,0))/ChapterTable!$P$23)),
MAX(0,INT(($B192+ChapterTable!$R$26+VLOOKUP(SUBSTITUTE(C$1,"성장단계","")&amp;"보스단계오프셋",ChapterTable!$R:$S,2,0))/ChapterTable!$R$23)))</f>
        <v>1</v>
      </c>
      <c r="D192">
        <f>IF(OR($L192=TRUE,$A192=0,MOD($A192,ChapterTable!$R$20)&lt;&gt;0),
MAX(0,INT(($B192+ChapterTable!$P$26+VLOOKUP(SUBSTITUTE(D$1,"성장단계","")&amp;"단계오프셋",ChapterTable!$R:$S,2,0))/ChapterTable!$P$23)),
MAX(0,INT(($B192+ChapterTable!$R$26+VLOOKUP(SUBSTITUTE(D$1,"성장단계","")&amp;"보스단계오프셋",ChapterTable!$R:$S,2,0))/ChapterTable!$R$23)))</f>
        <v>0</v>
      </c>
      <c r="E192" s="1">
        <f ca="1">IF(AND($A192=0,$B192=1),
    VLOOKUP(1,ChapterTable!$1:$1048576,MATCH("최종"&amp;SUBSTITUTE(SUBSTITUTE(E$1,"standard",""),"|Float",""),ChapterTable!$1:$1,0),0)*ChapterTable!$P$17,
  IF(AND($A192=0,$B192=0),
    E193,
  IF($B192=0,
    VLOOKUP($A192,ChapterTable!$1:$1048576,MATCH("최종"&amp;SUBSTITUTE(SUBSTITUTE(E$1,"standard",""),"|Float",""),ChapterTable!$1:$1,0),0),
  IF($B192=1,
    IF($L192=FALSE,
      VLOOKUP($A192,ChapterTable!$1:$1048576,MATCH("최종"&amp;SUBSTITUTE(SUBSTITUTE(E$1,"standard",""),"|Float",""),ChapterTable!$1:$1,0),0),
      VLOOKUP($A192-ChapterTable!$P$11,ChapterTable!$1:$1048576,MATCH("최종"&amp;SUBSTITUTE(SUBSTITUTE(E$1,"standard",""),"|Float",""),ChapterTable!$1:$1,0),0)*ChapterTable!$P$14
    ),
  OFFSET(E192,-$B192+IF($L192,1,0),0)*IF($B192&gt;OFFSET($B192,1,0),ChapterTable!$R$17,1)*
    (VLOOKUP(SUBSTITUTE(SUBSTITUTE(E$1,"standard",""),"|Float","")&amp;IF(OR($L192=TRUE,$A192=0,MOD($A192,ChapterTable!$R$20)&lt;&gt;0),"","보스")&amp;"인게임누적곱배수",ChapterTable!$R:$S,2,0)^C192
    +VLOOKUP(SUBSTITUTE(SUBSTITUTE(E$1,"standard",""),"|Float","")&amp;IF(OR($L192=TRUE,$A192=0,MOD($A192,ChapterTable!$R$20)&lt;&gt;0),"","보스")&amp;"인게임누적합배수",ChapterTable!$R:$S,2,0)*C192)
  )
  )
  )
)</f>
        <v>486</v>
      </c>
      <c r="F192" s="1">
        <f ca="1">IF(AND($A192=0,$B192=1),
    VLOOKUP(1,ChapterTable!$1:$1048576,MATCH("최종"&amp;SUBSTITUTE(SUBSTITUTE(F$1,"standard",""),"|Float",""),ChapterTable!$1:$1,0),0)*ChapterTable!$P$17,
  IF(AND($A192=0,$B192=0),
    F193,
  IF($B192=0,
    VLOOKUP($A192,ChapterTable!$1:$1048576,MATCH("최종"&amp;SUBSTITUTE(SUBSTITUTE(F$1,"standard",""),"|Float",""),ChapterTable!$1:$1,0),0),
  IF($B192=1,
    IF($L192=FALSE,
      VLOOKUP($A192,ChapterTable!$1:$1048576,MATCH("최종"&amp;SUBSTITUTE(SUBSTITUTE(F$1,"standard",""),"|Float",""),ChapterTable!$1:$1,0),0),
      VLOOKUP($A192-ChapterTable!$P$11,ChapterTable!$1:$1048576,MATCH("최종"&amp;SUBSTITUTE(SUBSTITUTE(F$1,"standard",""),"|Float",""),ChapterTable!$1:$1,0),0)*ChapterTable!$P$14
    ),
  OFFSET(F192,-$B192+IF($L192,1,0),0)*
    (VLOOKUP(SUBSTITUTE(SUBSTITUTE(F$1,"standard",""),"|Float","")&amp;IF(OR($L192=TRUE,$A192=0,MOD($A192,ChapterTable!$R$20)&lt;&gt;0),"","보스")&amp;"인게임누적곱배수",ChapterTable!$R:$S,2,0)^D192
    +VLOOKUP(SUBSTITUTE(SUBSTITUTE(F$1,"standard",""),"|Float","")&amp;IF(OR($L192=TRUE,$A192=0,MOD($A192,ChapterTable!$R$20)&lt;&gt;0),"","보스")&amp;"인게임누적합배수",ChapterTable!$R:$S,2,0)*D192)
  )
  )
  )
)</f>
        <v>168.75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6"/>
        <v>1</v>
      </c>
      <c r="Q192">
        <f t="shared" si="17"/>
        <v>1</v>
      </c>
      <c r="R192" t="b">
        <f t="shared" ca="1" si="18"/>
        <v>0</v>
      </c>
      <c r="T192" t="b">
        <f t="shared" ca="1" si="19"/>
        <v>0</v>
      </c>
      <c r="U192" t="s">
        <v>943</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1004</v>
      </c>
      <c r="AC192" t="str">
        <f>IF(ISBLANK(AB192),"",IF(ISERROR(VLOOKUP(AB192,[3]DropTable!$A:$A,1,0)),"드랍없음",""))</f>
        <v/>
      </c>
      <c r="AE192" t="str">
        <f>IF(ISBLANK(AD192),"",IF(ISERROR(VLOOKUP(AD192,[3]DropTable!$A:$A,1,0)),"드랍없음",""))</f>
        <v/>
      </c>
      <c r="AH192">
        <v>1.5</v>
      </c>
      <c r="AI192">
        <f t="shared" si="22"/>
        <v>1</v>
      </c>
      <c r="AJ192">
        <f t="shared" si="20"/>
        <v>1</v>
      </c>
      <c r="AK192">
        <f t="shared" si="21"/>
        <v>1</v>
      </c>
      <c r="AL192">
        <v>0</v>
      </c>
    </row>
    <row r="193" spans="1:38" x14ac:dyDescent="0.3">
      <c r="A193">
        <v>4</v>
      </c>
      <c r="B193">
        <v>7</v>
      </c>
      <c r="C193">
        <f>IF(OR($L193=TRUE,$A193=0,MOD($A193,ChapterTable!$R$20)&lt;&gt;0),
MAX(0,INT(($B193+ChapterTable!$P$26+VLOOKUP(SUBSTITUTE(C$1,"성장단계","")&amp;"단계오프셋",ChapterTable!$R:$S,2,0))/ChapterTable!$P$23)),
MAX(0,INT(($B193+ChapterTable!$R$26+VLOOKUP(SUBSTITUTE(C$1,"성장단계","")&amp;"보스단계오프셋",ChapterTable!$R:$S,2,0))/ChapterTable!$R$23)))</f>
        <v>1</v>
      </c>
      <c r="D193">
        <f>IF(OR($L193=TRUE,$A193=0,MOD($A193,ChapterTable!$R$20)&lt;&gt;0),
MAX(0,INT(($B193+ChapterTable!$P$26+VLOOKUP(SUBSTITUTE(D$1,"성장단계","")&amp;"단계오프셋",ChapterTable!$R:$S,2,0))/ChapterTable!$P$23)),
MAX(0,INT(($B193+ChapterTable!$R$26+VLOOKUP(SUBSTITUTE(D$1,"성장단계","")&amp;"보스단계오프셋",ChapterTable!$R:$S,2,0))/ChapterTable!$R$23)))</f>
        <v>0</v>
      </c>
      <c r="E193" s="1">
        <f ca="1">IF(AND($A193=0,$B193=1),
    VLOOKUP(1,ChapterTable!$1:$1048576,MATCH("최종"&amp;SUBSTITUTE(SUBSTITUTE(E$1,"standard",""),"|Float",""),ChapterTable!$1:$1,0),0)*ChapterTable!$P$17,
  IF(AND($A193=0,$B193=0),
    E194,
  IF($B193=0,
    VLOOKUP($A193,ChapterTable!$1:$1048576,MATCH("최종"&amp;SUBSTITUTE(SUBSTITUTE(E$1,"standard",""),"|Float",""),ChapterTable!$1:$1,0),0),
  IF($B193=1,
    IF($L193=FALSE,
      VLOOKUP($A193,ChapterTable!$1:$1048576,MATCH("최종"&amp;SUBSTITUTE(SUBSTITUTE(E$1,"standard",""),"|Float",""),ChapterTable!$1:$1,0),0),
      VLOOKUP($A193-ChapterTable!$P$11,ChapterTable!$1:$1048576,MATCH("최종"&amp;SUBSTITUTE(SUBSTITUTE(E$1,"standard",""),"|Float",""),ChapterTable!$1:$1,0),0)*ChapterTable!$P$14
    ),
  OFFSET(E193,-$B193+IF($L193,1,0),0)*IF($B193&gt;OFFSET($B193,1,0),ChapterTable!$R$17,1)*
    (VLOOKUP(SUBSTITUTE(SUBSTITUTE(E$1,"standard",""),"|Float","")&amp;IF(OR($L193=TRUE,$A193=0,MOD($A193,ChapterTable!$R$20)&lt;&gt;0),"","보스")&amp;"인게임누적곱배수",ChapterTable!$R:$S,2,0)^C193
    +VLOOKUP(SUBSTITUTE(SUBSTITUTE(E$1,"standard",""),"|Float","")&amp;IF(OR($L193=TRUE,$A193=0,MOD($A193,ChapterTable!$R$20)&lt;&gt;0),"","보스")&amp;"인게임누적합배수",ChapterTable!$R:$S,2,0)*C193)
  )
  )
  )
)</f>
        <v>486</v>
      </c>
      <c r="F193" s="1">
        <f ca="1">IF(AND($A193=0,$B193=1),
    VLOOKUP(1,ChapterTable!$1:$1048576,MATCH("최종"&amp;SUBSTITUTE(SUBSTITUTE(F$1,"standard",""),"|Float",""),ChapterTable!$1:$1,0),0)*ChapterTable!$P$17,
  IF(AND($A193=0,$B193=0),
    F194,
  IF($B193=0,
    VLOOKUP($A193,ChapterTable!$1:$1048576,MATCH("최종"&amp;SUBSTITUTE(SUBSTITUTE(F$1,"standard",""),"|Float",""),ChapterTable!$1:$1,0),0),
  IF($B193=1,
    IF($L193=FALSE,
      VLOOKUP($A193,ChapterTable!$1:$1048576,MATCH("최종"&amp;SUBSTITUTE(SUBSTITUTE(F$1,"standard",""),"|Float",""),ChapterTable!$1:$1,0),0),
      VLOOKUP($A193-ChapterTable!$P$11,ChapterTable!$1:$1048576,MATCH("최종"&amp;SUBSTITUTE(SUBSTITUTE(F$1,"standard",""),"|Float",""),ChapterTable!$1:$1,0),0)*ChapterTable!$P$14
    ),
  OFFSET(F193,-$B193+IF($L193,1,0),0)*
    (VLOOKUP(SUBSTITUTE(SUBSTITUTE(F$1,"standard",""),"|Float","")&amp;IF(OR($L193=TRUE,$A193=0,MOD($A193,ChapterTable!$R$20)&lt;&gt;0),"","보스")&amp;"인게임누적곱배수",ChapterTable!$R:$S,2,0)^D193
    +VLOOKUP(SUBSTITUTE(SUBSTITUTE(F$1,"standard",""),"|Float","")&amp;IF(OR($L193=TRUE,$A193=0,MOD($A193,ChapterTable!$R$20)&lt;&gt;0),"","보스")&amp;"인게임누적합배수",ChapterTable!$R:$S,2,0)*D193)
  )
  )
  )
)</f>
        <v>168.75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6"/>
        <v>1</v>
      </c>
      <c r="Q193">
        <f t="shared" si="17"/>
        <v>1</v>
      </c>
      <c r="R193" t="b">
        <f t="shared" ca="1" si="18"/>
        <v>0</v>
      </c>
      <c r="T193" t="b">
        <f t="shared" ca="1" si="19"/>
        <v>0</v>
      </c>
      <c r="U193" t="s">
        <v>944</v>
      </c>
      <c r="V193" t="str">
        <f>IF(ISBLANK(U193),"",IF(ISERROR(VLOOKUP(U193,MapTable!$A:$A,1,0)),"맵없음",""))</f>
        <v/>
      </c>
      <c r="W193" t="s">
        <v>1177</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1004</v>
      </c>
      <c r="AC193" t="str">
        <f>IF(ISBLANK(AB193),"",IF(ISERROR(VLOOKUP(AB193,[3]DropTable!$A:$A,1,0)),"드랍없음",""))</f>
        <v/>
      </c>
      <c r="AE193" t="str">
        <f>IF(ISBLANK(AD193),"",IF(ISERROR(VLOOKUP(AD193,[3]DropTable!$A:$A,1,0)),"드랍없음",""))</f>
        <v/>
      </c>
      <c r="AH193">
        <v>1.5</v>
      </c>
      <c r="AI193">
        <f t="shared" si="22"/>
        <v>1</v>
      </c>
      <c r="AJ193">
        <f t="shared" si="20"/>
        <v>1</v>
      </c>
      <c r="AK193">
        <f t="shared" si="21"/>
        <v>1</v>
      </c>
      <c r="AL193">
        <v>0</v>
      </c>
    </row>
    <row r="194" spans="1:38" x14ac:dyDescent="0.3">
      <c r="A194">
        <v>4</v>
      </c>
      <c r="B194">
        <v>8</v>
      </c>
      <c r="C194">
        <f>IF(OR($L194=TRUE,$A194=0,MOD($A194,ChapterTable!$R$20)&lt;&gt;0),
MAX(0,INT(($B194+ChapterTable!$P$26+VLOOKUP(SUBSTITUTE(C$1,"성장단계","")&amp;"단계오프셋",ChapterTable!$R:$S,2,0))/ChapterTable!$P$23)),
MAX(0,INT(($B194+ChapterTable!$R$26+VLOOKUP(SUBSTITUTE(C$1,"성장단계","")&amp;"보스단계오프셋",ChapterTable!$R:$S,2,0))/ChapterTable!$R$23)))</f>
        <v>1</v>
      </c>
      <c r="D194">
        <f>IF(OR($L194=TRUE,$A194=0,MOD($A194,ChapterTable!$R$20)&lt;&gt;0),
MAX(0,INT(($B194+ChapterTable!$P$26+VLOOKUP(SUBSTITUTE(D$1,"성장단계","")&amp;"단계오프셋",ChapterTable!$R:$S,2,0))/ChapterTable!$P$23)),
MAX(0,INT(($B194+ChapterTable!$R$26+VLOOKUP(SUBSTITUTE(D$1,"성장단계","")&amp;"보스단계오프셋",ChapterTable!$R:$S,2,0))/ChapterTable!$R$23)))</f>
        <v>0</v>
      </c>
      <c r="E194" s="1">
        <f ca="1">IF(AND($A194=0,$B194=1),
    VLOOKUP(1,ChapterTable!$1:$1048576,MATCH("최종"&amp;SUBSTITUTE(SUBSTITUTE(E$1,"standard",""),"|Float",""),ChapterTable!$1:$1,0),0)*ChapterTable!$P$17,
  IF(AND($A194=0,$B194=0),
    E195,
  IF($B194=0,
    VLOOKUP($A194,ChapterTable!$1:$1048576,MATCH("최종"&amp;SUBSTITUTE(SUBSTITUTE(E$1,"standard",""),"|Float",""),ChapterTable!$1:$1,0),0),
  IF($B194=1,
    IF($L194=FALSE,
      VLOOKUP($A194,ChapterTable!$1:$1048576,MATCH("최종"&amp;SUBSTITUTE(SUBSTITUTE(E$1,"standard",""),"|Float",""),ChapterTable!$1:$1,0),0),
      VLOOKUP($A194-ChapterTable!$P$11,ChapterTable!$1:$1048576,MATCH("최종"&amp;SUBSTITUTE(SUBSTITUTE(E$1,"standard",""),"|Float",""),ChapterTable!$1:$1,0),0)*ChapterTable!$P$14
    ),
  OFFSET(E194,-$B194+IF($L194,1,0),0)*IF($B194&gt;OFFSET($B194,1,0),ChapterTable!$R$17,1)*
    (VLOOKUP(SUBSTITUTE(SUBSTITUTE(E$1,"standard",""),"|Float","")&amp;IF(OR($L194=TRUE,$A194=0,MOD($A194,ChapterTable!$R$20)&lt;&gt;0),"","보스")&amp;"인게임누적곱배수",ChapterTable!$R:$S,2,0)^C194
    +VLOOKUP(SUBSTITUTE(SUBSTITUTE(E$1,"standard",""),"|Float","")&amp;IF(OR($L194=TRUE,$A194=0,MOD($A194,ChapterTable!$R$20)&lt;&gt;0),"","보스")&amp;"인게임누적합배수",ChapterTable!$R:$S,2,0)*C194)
  )
  )
  )
)</f>
        <v>486</v>
      </c>
      <c r="F194" s="1">
        <f ca="1">IF(AND($A194=0,$B194=1),
    VLOOKUP(1,ChapterTable!$1:$1048576,MATCH("최종"&amp;SUBSTITUTE(SUBSTITUTE(F$1,"standard",""),"|Float",""),ChapterTable!$1:$1,0),0)*ChapterTable!$P$17,
  IF(AND($A194=0,$B194=0),
    F195,
  IF($B194=0,
    VLOOKUP($A194,ChapterTable!$1:$1048576,MATCH("최종"&amp;SUBSTITUTE(SUBSTITUTE(F$1,"standard",""),"|Float",""),ChapterTable!$1:$1,0),0),
  IF($B194=1,
    IF($L194=FALSE,
      VLOOKUP($A194,ChapterTable!$1:$1048576,MATCH("최종"&amp;SUBSTITUTE(SUBSTITUTE(F$1,"standard",""),"|Float",""),ChapterTable!$1:$1,0),0),
      VLOOKUP($A194-ChapterTable!$P$11,ChapterTable!$1:$1048576,MATCH("최종"&amp;SUBSTITUTE(SUBSTITUTE(F$1,"standard",""),"|Float",""),ChapterTable!$1:$1,0),0)*ChapterTable!$P$14
    ),
  OFFSET(F194,-$B194+IF($L194,1,0),0)*
    (VLOOKUP(SUBSTITUTE(SUBSTITUTE(F$1,"standard",""),"|Float","")&amp;IF(OR($L194=TRUE,$A194=0,MOD($A194,ChapterTable!$R$20)&lt;&gt;0),"","보스")&amp;"인게임누적곱배수",ChapterTable!$R:$S,2,0)^D194
    +VLOOKUP(SUBSTITUTE(SUBSTITUTE(F$1,"standard",""),"|Float","")&amp;IF(OR($L194=TRUE,$A194=0,MOD($A194,ChapterTable!$R$20)&lt;&gt;0),"","보스")&amp;"인게임누적합배수",ChapterTable!$R:$S,2,0)*D194)
  )
  )
  )
)</f>
        <v>168.75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6"/>
        <v>1</v>
      </c>
      <c r="Q194">
        <f t="shared" si="17"/>
        <v>1</v>
      </c>
      <c r="R194" t="b">
        <f t="shared" ca="1" si="18"/>
        <v>0</v>
      </c>
      <c r="T194" t="b">
        <f t="shared" ca="1" si="19"/>
        <v>0</v>
      </c>
      <c r="U194" t="s">
        <v>945</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1004</v>
      </c>
      <c r="AC194" t="str">
        <f>IF(ISBLANK(AB194),"",IF(ISERROR(VLOOKUP(AB194,[3]DropTable!$A:$A,1,0)),"드랍없음",""))</f>
        <v/>
      </c>
      <c r="AE194" t="str">
        <f>IF(ISBLANK(AD194),"",IF(ISERROR(VLOOKUP(AD194,[3]DropTable!$A:$A,1,0)),"드랍없음",""))</f>
        <v/>
      </c>
      <c r="AH194">
        <v>1.5</v>
      </c>
      <c r="AI194">
        <f t="shared" si="22"/>
        <v>1</v>
      </c>
      <c r="AJ194">
        <f t="shared" si="20"/>
        <v>1</v>
      </c>
      <c r="AK194">
        <f t="shared" si="21"/>
        <v>1</v>
      </c>
      <c r="AL194">
        <v>0</v>
      </c>
    </row>
    <row r="195" spans="1:38" x14ac:dyDescent="0.3">
      <c r="A195">
        <v>4</v>
      </c>
      <c r="B195">
        <v>9</v>
      </c>
      <c r="C195">
        <f>IF(OR($L195=TRUE,$A195=0,MOD($A195,ChapterTable!$R$20)&lt;&gt;0),
MAX(0,INT(($B195+ChapterTable!$P$26+VLOOKUP(SUBSTITUTE(C$1,"성장단계","")&amp;"단계오프셋",ChapterTable!$R:$S,2,0))/ChapterTable!$P$23)),
MAX(0,INT(($B195+ChapterTable!$R$26+VLOOKUP(SUBSTITUTE(C$1,"성장단계","")&amp;"보스단계오프셋",ChapterTable!$R:$S,2,0))/ChapterTable!$R$23)))</f>
        <v>1</v>
      </c>
      <c r="D195">
        <f>IF(OR($L195=TRUE,$A195=0,MOD($A195,ChapterTable!$R$20)&lt;&gt;0),
MAX(0,INT(($B195+ChapterTable!$P$26+VLOOKUP(SUBSTITUTE(D$1,"성장단계","")&amp;"단계오프셋",ChapterTable!$R:$S,2,0))/ChapterTable!$P$23)),
MAX(0,INT(($B195+ChapterTable!$R$26+VLOOKUP(SUBSTITUTE(D$1,"성장단계","")&amp;"보스단계오프셋",ChapterTable!$R:$S,2,0))/ChapterTable!$R$23)))</f>
        <v>0</v>
      </c>
      <c r="E195" s="1">
        <f ca="1">IF(AND($A195=0,$B195=1),
    VLOOKUP(1,ChapterTable!$1:$1048576,MATCH("최종"&amp;SUBSTITUTE(SUBSTITUTE(E$1,"standard",""),"|Float",""),ChapterTable!$1:$1,0),0)*ChapterTable!$P$17,
  IF(AND($A195=0,$B195=0),
    E196,
  IF($B195=0,
    VLOOKUP($A195,ChapterTable!$1:$1048576,MATCH("최종"&amp;SUBSTITUTE(SUBSTITUTE(E$1,"standard",""),"|Float",""),ChapterTable!$1:$1,0),0),
  IF($B195=1,
    IF($L195=FALSE,
      VLOOKUP($A195,ChapterTable!$1:$1048576,MATCH("최종"&amp;SUBSTITUTE(SUBSTITUTE(E$1,"standard",""),"|Float",""),ChapterTable!$1:$1,0),0),
      VLOOKUP($A195-ChapterTable!$P$11,ChapterTable!$1:$1048576,MATCH("최종"&amp;SUBSTITUTE(SUBSTITUTE(E$1,"standard",""),"|Float",""),ChapterTable!$1:$1,0),0)*ChapterTable!$P$14
    ),
  OFFSET(E195,-$B195+IF($L195,1,0),0)*IF($B195&gt;OFFSET($B195,1,0),ChapterTable!$R$17,1)*
    (VLOOKUP(SUBSTITUTE(SUBSTITUTE(E$1,"standard",""),"|Float","")&amp;IF(OR($L195=TRUE,$A195=0,MOD($A195,ChapterTable!$R$20)&lt;&gt;0),"","보스")&amp;"인게임누적곱배수",ChapterTable!$R:$S,2,0)^C195
    +VLOOKUP(SUBSTITUTE(SUBSTITUTE(E$1,"standard",""),"|Float","")&amp;IF(OR($L195=TRUE,$A195=0,MOD($A195,ChapterTable!$R$20)&lt;&gt;0),"","보스")&amp;"인게임누적합배수",ChapterTable!$R:$S,2,0)*C195)
  )
  )
  )
)</f>
        <v>486</v>
      </c>
      <c r="F195" s="1">
        <f ca="1">IF(AND($A195=0,$B195=1),
    VLOOKUP(1,ChapterTable!$1:$1048576,MATCH("최종"&amp;SUBSTITUTE(SUBSTITUTE(F$1,"standard",""),"|Float",""),ChapterTable!$1:$1,0),0)*ChapterTable!$P$17,
  IF(AND($A195=0,$B195=0),
    F196,
  IF($B195=0,
    VLOOKUP($A195,ChapterTable!$1:$1048576,MATCH("최종"&amp;SUBSTITUTE(SUBSTITUTE(F$1,"standard",""),"|Float",""),ChapterTable!$1:$1,0),0),
  IF($B195=1,
    IF($L195=FALSE,
      VLOOKUP($A195,ChapterTable!$1:$1048576,MATCH("최종"&amp;SUBSTITUTE(SUBSTITUTE(F$1,"standard",""),"|Float",""),ChapterTable!$1:$1,0),0),
      VLOOKUP($A195-ChapterTable!$P$11,ChapterTable!$1:$1048576,MATCH("최종"&amp;SUBSTITUTE(SUBSTITUTE(F$1,"standard",""),"|Float",""),ChapterTable!$1:$1,0),0)*ChapterTable!$P$14
    ),
  OFFSET(F195,-$B195+IF($L195,1,0),0)*
    (VLOOKUP(SUBSTITUTE(SUBSTITUTE(F$1,"standard",""),"|Float","")&amp;IF(OR($L195=TRUE,$A195=0,MOD($A195,ChapterTable!$R$20)&lt;&gt;0),"","보스")&amp;"인게임누적곱배수",ChapterTable!$R:$S,2,0)^D195
    +VLOOKUP(SUBSTITUTE(SUBSTITUTE(F$1,"standard",""),"|Float","")&amp;IF(OR($L195=TRUE,$A195=0,MOD($A195,ChapterTable!$R$20)&lt;&gt;0),"","보스")&amp;"인게임누적합배수",ChapterTable!$R:$S,2,0)*D195)
  )
  )
  )
)</f>
        <v>168.75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23">IF(B195=0,0,
  IF(AND(L195=FALSE,A195&lt;&gt;0,MOD(A195,7)=0),21,
  IF(MOD(B195,10)=0,INT(B195/10)-1+21,
  IF(MOD(B195,10)=5,11,
  IF(MOD(B195,10)=9,INT(B195/10)+91,
  INT(B195/10+1))))))</f>
        <v>91</v>
      </c>
      <c r="Q195">
        <f t="shared" ref="Q195:Q258" si="24">IF(ISBLANK(P195),O195,P195)</f>
        <v>91</v>
      </c>
      <c r="R195" t="b">
        <f t="shared" ref="R195:R258" ca="1" si="25">IF(OR(B195=0,OFFSET(B195,1,0)=0),FALSE,
IF(AND(L195,B195&lt;OFFSET(B195,1,0)),TRUE,
IF(AND(OFFSET(O195,1,0)&gt;=21,OFFSET(O195,1,0)&lt;=25),TRUE,FALSE)))</f>
        <v>1</v>
      </c>
      <c r="T195" t="b">
        <f t="shared" ref="T195:T258" ca="1" si="26">IF(ISBLANK(S195),R195,S195)</f>
        <v>1</v>
      </c>
      <c r="U195" t="s">
        <v>946</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1004</v>
      </c>
      <c r="AC195" t="str">
        <f>IF(ISBLANK(AB195),"",IF(ISERROR(VLOOKUP(AB195,[3]DropTable!$A:$A,1,0)),"드랍없음",""))</f>
        <v/>
      </c>
      <c r="AE195" t="str">
        <f>IF(ISBLANK(AD195),"",IF(ISERROR(VLOOKUP(AD195,[3]DropTable!$A:$A,1,0)),"드랍없음",""))</f>
        <v/>
      </c>
      <c r="AH195">
        <v>1.5</v>
      </c>
      <c r="AI195">
        <f t="shared" si="22"/>
        <v>1</v>
      </c>
      <c r="AJ195">
        <f t="shared" ref="AJ195:AJ258" si="27">IF(B195=0,0,
IF(MOD(B195,10)=0,1,
IF(INT((B195-1)/10)+1=1,1,
IF(INT((B195-1)/10)+1=2,0.546666666,
IF(INT((B195-1)/10)+1=3,0.395555555,
IF(INT((B195-1)/10)+1=4,0.32,
IF(INT((B195-1)/10)+1=5,0.27466666,
"이상")))))))</f>
        <v>1</v>
      </c>
      <c r="AK195">
        <f t="shared" ref="AK195:AK258" si="28">IF(B195=0,0,
IF(B195=20,2,
IF(B195=30,3,
IF(B195=40,4,
1))))</f>
        <v>1</v>
      </c>
      <c r="AL195">
        <v>0</v>
      </c>
    </row>
    <row r="196" spans="1:38" x14ac:dyDescent="0.3">
      <c r="A196">
        <v>4</v>
      </c>
      <c r="B196">
        <v>10</v>
      </c>
      <c r="C196">
        <f>IF(OR($L196=TRUE,$A196=0,MOD($A196,ChapterTable!$R$20)&lt;&gt;0),
MAX(0,INT(($B196+ChapterTable!$P$26+VLOOKUP(SUBSTITUTE(C$1,"성장단계","")&amp;"단계오프셋",ChapterTable!$R:$S,2,0))/ChapterTable!$P$23)),
MAX(0,INT(($B196+ChapterTable!$R$26+VLOOKUP(SUBSTITUTE(C$1,"성장단계","")&amp;"보스단계오프셋",ChapterTable!$R:$S,2,0))/ChapterTable!$R$23)))</f>
        <v>1</v>
      </c>
      <c r="D196">
        <f>IF(OR($L196=TRUE,$A196=0,MOD($A196,ChapterTable!$R$20)&lt;&gt;0),
MAX(0,INT(($B196+ChapterTable!$P$26+VLOOKUP(SUBSTITUTE(D$1,"성장단계","")&amp;"단계오프셋",ChapterTable!$R:$S,2,0))/ChapterTable!$P$23)),
MAX(0,INT(($B196+ChapterTable!$R$26+VLOOKUP(SUBSTITUTE(D$1,"성장단계","")&amp;"보스단계오프셋",ChapterTable!$R:$S,2,0))/ChapterTable!$R$23)))</f>
        <v>0</v>
      </c>
      <c r="E196" s="1">
        <f ca="1">IF(AND($A196=0,$B196=1),
    VLOOKUP(1,ChapterTable!$1:$1048576,MATCH("최종"&amp;SUBSTITUTE(SUBSTITUTE(E$1,"standard",""),"|Float",""),ChapterTable!$1:$1,0),0)*ChapterTable!$P$17,
  IF(AND($A196=0,$B196=0),
    E197,
  IF($B196=0,
    VLOOKUP($A196,ChapterTable!$1:$1048576,MATCH("최종"&amp;SUBSTITUTE(SUBSTITUTE(E$1,"standard",""),"|Float",""),ChapterTable!$1:$1,0),0),
  IF($B196=1,
    IF($L196=FALSE,
      VLOOKUP($A196,ChapterTable!$1:$1048576,MATCH("최종"&amp;SUBSTITUTE(SUBSTITUTE(E$1,"standard",""),"|Float",""),ChapterTable!$1:$1,0),0),
      VLOOKUP($A196-ChapterTable!$P$11,ChapterTable!$1:$1048576,MATCH("최종"&amp;SUBSTITUTE(SUBSTITUTE(E$1,"standard",""),"|Float",""),ChapterTable!$1:$1,0),0)*ChapterTable!$P$14
    ),
  OFFSET(E196,-$B196+IF($L196,1,0),0)*IF($B196&gt;OFFSET($B196,1,0),ChapterTable!$R$17,1)*
    (VLOOKUP(SUBSTITUTE(SUBSTITUTE(E$1,"standard",""),"|Float","")&amp;IF(OR($L196=TRUE,$A196=0,MOD($A196,ChapterTable!$R$20)&lt;&gt;0),"","보스")&amp;"인게임누적곱배수",ChapterTable!$R:$S,2,0)^C196
    +VLOOKUP(SUBSTITUTE(SUBSTITUTE(E$1,"standard",""),"|Float","")&amp;IF(OR($L196=TRUE,$A196=0,MOD($A196,ChapterTable!$R$20)&lt;&gt;0),"","보스")&amp;"인게임누적합배수",ChapterTable!$R:$S,2,0)*C196)
  )
  )
  )
)</f>
        <v>486</v>
      </c>
      <c r="F196" s="1">
        <f ca="1">IF(AND($A196=0,$B196=1),
    VLOOKUP(1,ChapterTable!$1:$1048576,MATCH("최종"&amp;SUBSTITUTE(SUBSTITUTE(F$1,"standard",""),"|Float",""),ChapterTable!$1:$1,0),0)*ChapterTable!$P$17,
  IF(AND($A196=0,$B196=0),
    F197,
  IF($B196=0,
    VLOOKUP($A196,ChapterTable!$1:$1048576,MATCH("최종"&amp;SUBSTITUTE(SUBSTITUTE(F$1,"standard",""),"|Float",""),ChapterTable!$1:$1,0),0),
  IF($B196=1,
    IF($L196=FALSE,
      VLOOKUP($A196,ChapterTable!$1:$1048576,MATCH("최종"&amp;SUBSTITUTE(SUBSTITUTE(F$1,"standard",""),"|Float",""),ChapterTable!$1:$1,0),0),
      VLOOKUP($A196-ChapterTable!$P$11,ChapterTable!$1:$1048576,MATCH("최종"&amp;SUBSTITUTE(SUBSTITUTE(F$1,"standard",""),"|Float",""),ChapterTable!$1:$1,0),0)*ChapterTable!$P$14
    ),
  OFFSET(F196,-$B196+IF($L196,1,0),0)*
    (VLOOKUP(SUBSTITUTE(SUBSTITUTE(F$1,"standard",""),"|Float","")&amp;IF(OR($L196=TRUE,$A196=0,MOD($A196,ChapterTable!$R$20)&lt;&gt;0),"","보스")&amp;"인게임누적곱배수",ChapterTable!$R:$S,2,0)^D196
    +VLOOKUP(SUBSTITUTE(SUBSTITUTE(F$1,"standard",""),"|Float","")&amp;IF(OR($L196=TRUE,$A196=0,MOD($A196,ChapterTable!$R$20)&lt;&gt;0),"","보스")&amp;"인게임누적합배수",ChapterTable!$R:$S,2,0)*D196)
  )
  )
  )
)</f>
        <v>168.75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23"/>
        <v>21</v>
      </c>
      <c r="Q196">
        <f t="shared" si="24"/>
        <v>21</v>
      </c>
      <c r="R196" t="b">
        <f t="shared" ca="1" si="25"/>
        <v>0</v>
      </c>
      <c r="T196" t="b">
        <f t="shared" ca="1" si="26"/>
        <v>0</v>
      </c>
      <c r="U196" t="s">
        <v>986</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5004</v>
      </c>
      <c r="AE196" t="str">
        <f>IF(ISBLANK(AD196),"",IF(ISERROR(VLOOKUP(AD196,[3]DropTable!$A:$A,1,0)),"드랍없음",""))</f>
        <v/>
      </c>
      <c r="AF196">
        <f ca="1">1.25*IF($B196&gt;OFFSET($B196,1,0),ChapterTable!$R$17,1)*
(VLOOKUP(SUBSTITUTE(SUBSTITUTE(E$1,"standard",""),"|Float","")&amp;IF(OR($L196=TRUE,$A196=0,MOD($A196,ChapterTable!$R$20)&lt;&gt;0),"","보스")&amp;"인게임누적곱배수",ChapterTable!$R:$S,2,0)^C196
+VLOOKUP(SUBSTITUTE(SUBSTITUTE(E$1,"standard",""),"|Float","")&amp;IF(OR($L196=TRUE,$A196=0,MOD($A196,ChapterTable!$R$20)&lt;&gt;0),"","보스")&amp;"인게임누적합배수",ChapterTable!$R:$S,2,0)*C196)</f>
        <v>1.5</v>
      </c>
      <c r="AG196">
        <f ca="1">35/AF196</f>
        <v>23.333333333333332</v>
      </c>
      <c r="AH196">
        <v>1.5</v>
      </c>
      <c r="AI196">
        <f t="shared" ref="AI196:AI259" si="29">IF(B196=0,0,1/(INT((B196-1)/10)+1))</f>
        <v>1</v>
      </c>
      <c r="AJ196">
        <f t="shared" si="27"/>
        <v>1</v>
      </c>
      <c r="AK196">
        <f t="shared" si="28"/>
        <v>1</v>
      </c>
      <c r="AL196">
        <v>0</v>
      </c>
    </row>
    <row r="197" spans="1:38" x14ac:dyDescent="0.3">
      <c r="A197">
        <v>4</v>
      </c>
      <c r="B197">
        <v>11</v>
      </c>
      <c r="C197">
        <f>IF(OR($L197=TRUE,$A197=0,MOD($A197,ChapterTable!$R$20)&lt;&gt;0),
MAX(0,INT(($B197+ChapterTable!$P$26+VLOOKUP(SUBSTITUTE(C$1,"성장단계","")&amp;"단계오프셋",ChapterTable!$R:$S,2,0))/ChapterTable!$P$23)),
MAX(0,INT(($B197+ChapterTable!$R$26+VLOOKUP(SUBSTITUTE(C$1,"성장단계","")&amp;"보스단계오프셋",ChapterTable!$R:$S,2,0))/ChapterTable!$R$23)))</f>
        <v>1</v>
      </c>
      <c r="D197">
        <f>IF(OR($L197=TRUE,$A197=0,MOD($A197,ChapterTable!$R$20)&lt;&gt;0),
MAX(0,INT(($B197+ChapterTable!$P$26+VLOOKUP(SUBSTITUTE(D$1,"성장단계","")&amp;"단계오프셋",ChapterTable!$R:$S,2,0))/ChapterTable!$P$23)),
MAX(0,INT(($B197+ChapterTable!$R$26+VLOOKUP(SUBSTITUTE(D$1,"성장단계","")&amp;"보스단계오프셋",ChapterTable!$R:$S,2,0))/ChapterTable!$R$23)))</f>
        <v>1</v>
      </c>
      <c r="E197" s="1">
        <f ca="1">IF(AND($A197=0,$B197=1),
    VLOOKUP(1,ChapterTable!$1:$1048576,MATCH("최종"&amp;SUBSTITUTE(SUBSTITUTE(E$1,"standard",""),"|Float",""),ChapterTable!$1:$1,0),0)*ChapterTable!$P$17,
  IF(AND($A197=0,$B197=0),
    E198,
  IF($B197=0,
    VLOOKUP($A197,ChapterTable!$1:$1048576,MATCH("최종"&amp;SUBSTITUTE(SUBSTITUTE(E$1,"standard",""),"|Float",""),ChapterTable!$1:$1,0),0),
  IF($B197=1,
    IF($L197=FALSE,
      VLOOKUP($A197,ChapterTable!$1:$1048576,MATCH("최종"&amp;SUBSTITUTE(SUBSTITUTE(E$1,"standard",""),"|Float",""),ChapterTable!$1:$1,0),0),
      VLOOKUP($A197-ChapterTable!$P$11,ChapterTable!$1:$1048576,MATCH("최종"&amp;SUBSTITUTE(SUBSTITUTE(E$1,"standard",""),"|Float",""),ChapterTable!$1:$1,0),0)*ChapterTable!$P$14
    ),
  OFFSET(E197,-$B197+IF($L197,1,0),0)*IF($B197&gt;OFFSET($B197,1,0),ChapterTable!$R$17,1)*
    (VLOOKUP(SUBSTITUTE(SUBSTITUTE(E$1,"standard",""),"|Float","")&amp;IF(OR($L197=TRUE,$A197=0,MOD($A197,ChapterTable!$R$20)&lt;&gt;0),"","보스")&amp;"인게임누적곱배수",ChapterTable!$R:$S,2,0)^C197
    +VLOOKUP(SUBSTITUTE(SUBSTITUTE(E$1,"standard",""),"|Float","")&amp;IF(OR($L197=TRUE,$A197=0,MOD($A197,ChapterTable!$R$20)&lt;&gt;0),"","보스")&amp;"인게임누적합배수",ChapterTable!$R:$S,2,0)*C197)
  )
  )
  )
)</f>
        <v>486</v>
      </c>
      <c r="F197" s="1">
        <f ca="1">IF(AND($A197=0,$B197=1),
    VLOOKUP(1,ChapterTable!$1:$1048576,MATCH("최종"&amp;SUBSTITUTE(SUBSTITUTE(F$1,"standard",""),"|Float",""),ChapterTable!$1:$1,0),0)*ChapterTable!$P$17,
  IF(AND($A197=0,$B197=0),
    F198,
  IF($B197=0,
    VLOOKUP($A197,ChapterTable!$1:$1048576,MATCH("최종"&amp;SUBSTITUTE(SUBSTITUTE(F$1,"standard",""),"|Float",""),ChapterTable!$1:$1,0),0),
  IF($B197=1,
    IF($L197=FALSE,
      VLOOKUP($A197,ChapterTable!$1:$1048576,MATCH("최종"&amp;SUBSTITUTE(SUBSTITUTE(F$1,"standard",""),"|Float",""),ChapterTable!$1:$1,0),0),
      VLOOKUP($A197-ChapterTable!$P$11,ChapterTable!$1:$1048576,MATCH("최종"&amp;SUBSTITUTE(SUBSTITUTE(F$1,"standard",""),"|Float",""),ChapterTable!$1:$1,0),0)*ChapterTable!$P$14
    ),
  OFFSET(F197,-$B197+IF($L197,1,0),0)*
    (VLOOKUP(SUBSTITUTE(SUBSTITUTE(F$1,"standard",""),"|Float","")&amp;IF(OR($L197=TRUE,$A197=0,MOD($A197,ChapterTable!$R$20)&lt;&gt;0),"","보스")&amp;"인게임누적곱배수",ChapterTable!$R:$S,2,0)^D197
    +VLOOKUP(SUBSTITUTE(SUBSTITUTE(F$1,"standard",""),"|Float","")&amp;IF(OR($L197=TRUE,$A197=0,MOD($A197,ChapterTable!$R$20)&lt;&gt;0),"","보스")&amp;"인게임누적합배수",ChapterTable!$R:$S,2,0)*D197)
  )
  )
  )
)</f>
        <v>181.40625</v>
      </c>
      <c r="G197" t="s">
        <v>720</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23"/>
        <v>2</v>
      </c>
      <c r="Q197">
        <f t="shared" si="24"/>
        <v>2</v>
      </c>
      <c r="R197" t="b">
        <f t="shared" ca="1" si="25"/>
        <v>0</v>
      </c>
      <c r="T197" t="b">
        <f t="shared" ca="1" si="26"/>
        <v>0</v>
      </c>
      <c r="U197" t="s">
        <v>947</v>
      </c>
      <c r="V197" t="str">
        <f>IF(ISBLANK(U197),"",IF(ISERROR(VLOOKUP(U197,MapTable!$A:$A,1,0)),"맵없음",""))</f>
        <v/>
      </c>
      <c r="W197" t="s">
        <v>1021</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1004</v>
      </c>
      <c r="AC197" t="str">
        <f>IF(ISBLANK(AB197),"",IF(ISERROR(VLOOKUP(AB197,[3]DropTable!$A:$A,1,0)),"드랍없음",""))</f>
        <v/>
      </c>
      <c r="AE197" t="str">
        <f>IF(ISBLANK(AD197),"",IF(ISERROR(VLOOKUP(AD197,[3]DropTable!$A:$A,1,0)),"드랍없음",""))</f>
        <v/>
      </c>
      <c r="AH197">
        <v>1.5</v>
      </c>
      <c r="AI197">
        <f t="shared" si="29"/>
        <v>0.5</v>
      </c>
      <c r="AJ197">
        <f t="shared" si="27"/>
        <v>0.54666666600000002</v>
      </c>
      <c r="AK197">
        <f t="shared" si="28"/>
        <v>1</v>
      </c>
      <c r="AL197">
        <v>0</v>
      </c>
    </row>
    <row r="198" spans="1:38" x14ac:dyDescent="0.3">
      <c r="A198">
        <v>4</v>
      </c>
      <c r="B198">
        <v>12</v>
      </c>
      <c r="C198">
        <f>IF(OR($L198=TRUE,$A198=0,MOD($A198,ChapterTable!$R$20)&lt;&gt;0),
MAX(0,INT(($B198+ChapterTable!$P$26+VLOOKUP(SUBSTITUTE(C$1,"성장단계","")&amp;"단계오프셋",ChapterTable!$R:$S,2,0))/ChapterTable!$P$23)),
MAX(0,INT(($B198+ChapterTable!$R$26+VLOOKUP(SUBSTITUTE(C$1,"성장단계","")&amp;"보스단계오프셋",ChapterTable!$R:$S,2,0))/ChapterTable!$R$23)))</f>
        <v>1</v>
      </c>
      <c r="D198">
        <f>IF(OR($L198=TRUE,$A198=0,MOD($A198,ChapterTable!$R$20)&lt;&gt;0),
MAX(0,INT(($B198+ChapterTable!$P$26+VLOOKUP(SUBSTITUTE(D$1,"성장단계","")&amp;"단계오프셋",ChapterTable!$R:$S,2,0))/ChapterTable!$P$23)),
MAX(0,INT(($B198+ChapterTable!$R$26+VLOOKUP(SUBSTITUTE(D$1,"성장단계","")&amp;"보스단계오프셋",ChapterTable!$R:$S,2,0))/ChapterTable!$R$23)))</f>
        <v>1</v>
      </c>
      <c r="E198" s="1">
        <f ca="1">IF(AND($A198=0,$B198=1),
    VLOOKUP(1,ChapterTable!$1:$1048576,MATCH("최종"&amp;SUBSTITUTE(SUBSTITUTE(E$1,"standard",""),"|Float",""),ChapterTable!$1:$1,0),0)*ChapterTable!$P$17,
  IF(AND($A198=0,$B198=0),
    E199,
  IF($B198=0,
    VLOOKUP($A198,ChapterTable!$1:$1048576,MATCH("최종"&amp;SUBSTITUTE(SUBSTITUTE(E$1,"standard",""),"|Float",""),ChapterTable!$1:$1,0),0),
  IF($B198=1,
    IF($L198=FALSE,
      VLOOKUP($A198,ChapterTable!$1:$1048576,MATCH("최종"&amp;SUBSTITUTE(SUBSTITUTE(E$1,"standard",""),"|Float",""),ChapterTable!$1:$1,0),0),
      VLOOKUP($A198-ChapterTable!$P$11,ChapterTable!$1:$1048576,MATCH("최종"&amp;SUBSTITUTE(SUBSTITUTE(E$1,"standard",""),"|Float",""),ChapterTable!$1:$1,0),0)*ChapterTable!$P$14
    ),
  OFFSET(E198,-$B198+IF($L198,1,0),0)*IF($B198&gt;OFFSET($B198,1,0),ChapterTable!$R$17,1)*
    (VLOOKUP(SUBSTITUTE(SUBSTITUTE(E$1,"standard",""),"|Float","")&amp;IF(OR($L198=TRUE,$A198=0,MOD($A198,ChapterTable!$R$20)&lt;&gt;0),"","보스")&amp;"인게임누적곱배수",ChapterTable!$R:$S,2,0)^C198
    +VLOOKUP(SUBSTITUTE(SUBSTITUTE(E$1,"standard",""),"|Float","")&amp;IF(OR($L198=TRUE,$A198=0,MOD($A198,ChapterTable!$R$20)&lt;&gt;0),"","보스")&amp;"인게임누적합배수",ChapterTable!$R:$S,2,0)*C198)
  )
  )
  )
)</f>
        <v>486</v>
      </c>
      <c r="F198" s="1">
        <f ca="1">IF(AND($A198=0,$B198=1),
    VLOOKUP(1,ChapterTable!$1:$1048576,MATCH("최종"&amp;SUBSTITUTE(SUBSTITUTE(F$1,"standard",""),"|Float",""),ChapterTable!$1:$1,0),0)*ChapterTable!$P$17,
  IF(AND($A198=0,$B198=0),
    F199,
  IF($B198=0,
    VLOOKUP($A198,ChapterTable!$1:$1048576,MATCH("최종"&amp;SUBSTITUTE(SUBSTITUTE(F$1,"standard",""),"|Float",""),ChapterTable!$1:$1,0),0),
  IF($B198=1,
    IF($L198=FALSE,
      VLOOKUP($A198,ChapterTable!$1:$1048576,MATCH("최종"&amp;SUBSTITUTE(SUBSTITUTE(F$1,"standard",""),"|Float",""),ChapterTable!$1:$1,0),0),
      VLOOKUP($A198-ChapterTable!$P$11,ChapterTable!$1:$1048576,MATCH("최종"&amp;SUBSTITUTE(SUBSTITUTE(F$1,"standard",""),"|Float",""),ChapterTable!$1:$1,0),0)*ChapterTable!$P$14
    ),
  OFFSET(F198,-$B198+IF($L198,1,0),0)*
    (VLOOKUP(SUBSTITUTE(SUBSTITUTE(F$1,"standard",""),"|Float","")&amp;IF(OR($L198=TRUE,$A198=0,MOD($A198,ChapterTable!$R$20)&lt;&gt;0),"","보스")&amp;"인게임누적곱배수",ChapterTable!$R:$S,2,0)^D198
    +VLOOKUP(SUBSTITUTE(SUBSTITUTE(F$1,"standard",""),"|Float","")&amp;IF(OR($L198=TRUE,$A198=0,MOD($A198,ChapterTable!$R$20)&lt;&gt;0),"","보스")&amp;"인게임누적합배수",ChapterTable!$R:$S,2,0)*D198)
  )
  )
  )
)</f>
        <v>181.40625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23"/>
        <v>2</v>
      </c>
      <c r="Q198">
        <f t="shared" si="24"/>
        <v>2</v>
      </c>
      <c r="R198" t="b">
        <f t="shared" ca="1" si="25"/>
        <v>0</v>
      </c>
      <c r="T198" t="b">
        <f t="shared" ca="1" si="26"/>
        <v>0</v>
      </c>
      <c r="U198" t="s">
        <v>948</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1004</v>
      </c>
      <c r="AC198" t="str">
        <f>IF(ISBLANK(AB198),"",IF(ISERROR(VLOOKUP(AB198,[3]DropTable!$A:$A,1,0)),"드랍없음",""))</f>
        <v/>
      </c>
      <c r="AE198" t="str">
        <f>IF(ISBLANK(AD198),"",IF(ISERROR(VLOOKUP(AD198,[3]DropTable!$A:$A,1,0)),"드랍없음",""))</f>
        <v/>
      </c>
      <c r="AH198">
        <v>1.5</v>
      </c>
      <c r="AI198">
        <f t="shared" si="29"/>
        <v>0.5</v>
      </c>
      <c r="AJ198">
        <f t="shared" si="27"/>
        <v>0.54666666600000002</v>
      </c>
      <c r="AK198">
        <f t="shared" si="28"/>
        <v>1</v>
      </c>
      <c r="AL198">
        <v>0</v>
      </c>
    </row>
    <row r="199" spans="1:38" x14ac:dyDescent="0.3">
      <c r="A199">
        <v>4</v>
      </c>
      <c r="B199">
        <v>13</v>
      </c>
      <c r="C199">
        <f>IF(OR($L199=TRUE,$A199=0,MOD($A199,ChapterTable!$R$20)&lt;&gt;0),
MAX(0,INT(($B199+ChapterTable!$P$26+VLOOKUP(SUBSTITUTE(C$1,"성장단계","")&amp;"단계오프셋",ChapterTable!$R:$S,2,0))/ChapterTable!$P$23)),
MAX(0,INT(($B199+ChapterTable!$R$26+VLOOKUP(SUBSTITUTE(C$1,"성장단계","")&amp;"보스단계오프셋",ChapterTable!$R:$S,2,0))/ChapterTable!$R$23)))</f>
        <v>1</v>
      </c>
      <c r="D199">
        <f>IF(OR($L199=TRUE,$A199=0,MOD($A199,ChapterTable!$R$20)&lt;&gt;0),
MAX(0,INT(($B199+ChapterTable!$P$26+VLOOKUP(SUBSTITUTE(D$1,"성장단계","")&amp;"단계오프셋",ChapterTable!$R:$S,2,0))/ChapterTable!$P$23)),
MAX(0,INT(($B199+ChapterTable!$R$26+VLOOKUP(SUBSTITUTE(D$1,"성장단계","")&amp;"보스단계오프셋",ChapterTable!$R:$S,2,0))/ChapterTable!$R$23)))</f>
        <v>1</v>
      </c>
      <c r="E199" s="1">
        <f ca="1">IF(AND($A199=0,$B199=1),
    VLOOKUP(1,ChapterTable!$1:$1048576,MATCH("최종"&amp;SUBSTITUTE(SUBSTITUTE(E$1,"standard",""),"|Float",""),ChapterTable!$1:$1,0),0)*ChapterTable!$P$17,
  IF(AND($A199=0,$B199=0),
    E200,
  IF($B199=0,
    VLOOKUP($A199,ChapterTable!$1:$1048576,MATCH("최종"&amp;SUBSTITUTE(SUBSTITUTE(E$1,"standard",""),"|Float",""),ChapterTable!$1:$1,0),0),
  IF($B199=1,
    IF($L199=FALSE,
      VLOOKUP($A199,ChapterTable!$1:$1048576,MATCH("최종"&amp;SUBSTITUTE(SUBSTITUTE(E$1,"standard",""),"|Float",""),ChapterTable!$1:$1,0),0),
      VLOOKUP($A199-ChapterTable!$P$11,ChapterTable!$1:$1048576,MATCH("최종"&amp;SUBSTITUTE(SUBSTITUTE(E$1,"standard",""),"|Float",""),ChapterTable!$1:$1,0),0)*ChapterTable!$P$14
    ),
  OFFSET(E199,-$B199+IF($L199,1,0),0)*IF($B199&gt;OFFSET($B199,1,0),ChapterTable!$R$17,1)*
    (VLOOKUP(SUBSTITUTE(SUBSTITUTE(E$1,"standard",""),"|Float","")&amp;IF(OR($L199=TRUE,$A199=0,MOD($A199,ChapterTable!$R$20)&lt;&gt;0),"","보스")&amp;"인게임누적곱배수",ChapterTable!$R:$S,2,0)^C199
    +VLOOKUP(SUBSTITUTE(SUBSTITUTE(E$1,"standard",""),"|Float","")&amp;IF(OR($L199=TRUE,$A199=0,MOD($A199,ChapterTable!$R$20)&lt;&gt;0),"","보스")&amp;"인게임누적합배수",ChapterTable!$R:$S,2,0)*C199)
  )
  )
  )
)</f>
        <v>486</v>
      </c>
      <c r="F199" s="1">
        <f ca="1">IF(AND($A199=0,$B199=1),
    VLOOKUP(1,ChapterTable!$1:$1048576,MATCH("최종"&amp;SUBSTITUTE(SUBSTITUTE(F$1,"standard",""),"|Float",""),ChapterTable!$1:$1,0),0)*ChapterTable!$P$17,
  IF(AND($A199=0,$B199=0),
    F200,
  IF($B199=0,
    VLOOKUP($A199,ChapterTable!$1:$1048576,MATCH("최종"&amp;SUBSTITUTE(SUBSTITUTE(F$1,"standard",""),"|Float",""),ChapterTable!$1:$1,0),0),
  IF($B199=1,
    IF($L199=FALSE,
      VLOOKUP($A199,ChapterTable!$1:$1048576,MATCH("최종"&amp;SUBSTITUTE(SUBSTITUTE(F$1,"standard",""),"|Float",""),ChapterTable!$1:$1,0),0),
      VLOOKUP($A199-ChapterTable!$P$11,ChapterTable!$1:$1048576,MATCH("최종"&amp;SUBSTITUTE(SUBSTITUTE(F$1,"standard",""),"|Float",""),ChapterTable!$1:$1,0),0)*ChapterTable!$P$14
    ),
  OFFSET(F199,-$B199+IF($L199,1,0),0)*
    (VLOOKUP(SUBSTITUTE(SUBSTITUTE(F$1,"standard",""),"|Float","")&amp;IF(OR($L199=TRUE,$A199=0,MOD($A199,ChapterTable!$R$20)&lt;&gt;0),"","보스")&amp;"인게임누적곱배수",ChapterTable!$R:$S,2,0)^D199
    +VLOOKUP(SUBSTITUTE(SUBSTITUTE(F$1,"standard",""),"|Float","")&amp;IF(OR($L199=TRUE,$A199=0,MOD($A199,ChapterTable!$R$20)&lt;&gt;0),"","보스")&amp;"인게임누적합배수",ChapterTable!$R:$S,2,0)*D199)
  )
  )
  )
)</f>
        <v>181.40625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23"/>
        <v>2</v>
      </c>
      <c r="Q199">
        <f t="shared" si="24"/>
        <v>2</v>
      </c>
      <c r="R199" t="b">
        <f t="shared" ca="1" si="25"/>
        <v>0</v>
      </c>
      <c r="T199" t="b">
        <f t="shared" ca="1" si="26"/>
        <v>0</v>
      </c>
      <c r="U199" t="s">
        <v>949</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1004</v>
      </c>
      <c r="AC199" t="str">
        <f>IF(ISBLANK(AB199),"",IF(ISERROR(VLOOKUP(AB199,[3]DropTable!$A:$A,1,0)),"드랍없음",""))</f>
        <v/>
      </c>
      <c r="AE199" t="str">
        <f>IF(ISBLANK(AD199),"",IF(ISERROR(VLOOKUP(AD199,[3]DropTable!$A:$A,1,0)),"드랍없음",""))</f>
        <v/>
      </c>
      <c r="AH199">
        <v>1.5</v>
      </c>
      <c r="AI199">
        <f t="shared" si="29"/>
        <v>0.5</v>
      </c>
      <c r="AJ199">
        <f t="shared" si="27"/>
        <v>0.54666666600000002</v>
      </c>
      <c r="AK199">
        <f t="shared" si="28"/>
        <v>1</v>
      </c>
      <c r="AL199">
        <v>0</v>
      </c>
    </row>
    <row r="200" spans="1:38" x14ac:dyDescent="0.3">
      <c r="A200">
        <v>4</v>
      </c>
      <c r="B200">
        <v>14</v>
      </c>
      <c r="C200">
        <f>IF(OR($L200=TRUE,$A200=0,MOD($A200,ChapterTable!$R$20)&lt;&gt;0),
MAX(0,INT(($B200+ChapterTable!$P$26+VLOOKUP(SUBSTITUTE(C$1,"성장단계","")&amp;"단계오프셋",ChapterTable!$R:$S,2,0))/ChapterTable!$P$23)),
MAX(0,INT(($B200+ChapterTable!$R$26+VLOOKUP(SUBSTITUTE(C$1,"성장단계","")&amp;"보스단계오프셋",ChapterTable!$R:$S,2,0))/ChapterTable!$R$23)))</f>
        <v>1</v>
      </c>
      <c r="D200">
        <f>IF(OR($L200=TRUE,$A200=0,MOD($A200,ChapterTable!$R$20)&lt;&gt;0),
MAX(0,INT(($B200+ChapterTable!$P$26+VLOOKUP(SUBSTITUTE(D$1,"성장단계","")&amp;"단계오프셋",ChapterTable!$R:$S,2,0))/ChapterTable!$P$23)),
MAX(0,INT(($B200+ChapterTable!$R$26+VLOOKUP(SUBSTITUTE(D$1,"성장단계","")&amp;"보스단계오프셋",ChapterTable!$R:$S,2,0))/ChapterTable!$R$23)))</f>
        <v>1</v>
      </c>
      <c r="E200" s="1">
        <f ca="1">IF(AND($A200=0,$B200=1),
    VLOOKUP(1,ChapterTable!$1:$1048576,MATCH("최종"&amp;SUBSTITUTE(SUBSTITUTE(E$1,"standard",""),"|Float",""),ChapterTable!$1:$1,0),0)*ChapterTable!$P$17,
  IF(AND($A200=0,$B200=0),
    E201,
  IF($B200=0,
    VLOOKUP($A200,ChapterTable!$1:$1048576,MATCH("최종"&amp;SUBSTITUTE(SUBSTITUTE(E$1,"standard",""),"|Float",""),ChapterTable!$1:$1,0),0),
  IF($B200=1,
    IF($L200=FALSE,
      VLOOKUP($A200,ChapterTable!$1:$1048576,MATCH("최종"&amp;SUBSTITUTE(SUBSTITUTE(E$1,"standard",""),"|Float",""),ChapterTable!$1:$1,0),0),
      VLOOKUP($A200-ChapterTable!$P$11,ChapterTable!$1:$1048576,MATCH("최종"&amp;SUBSTITUTE(SUBSTITUTE(E$1,"standard",""),"|Float",""),ChapterTable!$1:$1,0),0)*ChapterTable!$P$14
    ),
  OFFSET(E200,-$B200+IF($L200,1,0),0)*IF($B200&gt;OFFSET($B200,1,0),ChapterTable!$R$17,1)*
    (VLOOKUP(SUBSTITUTE(SUBSTITUTE(E$1,"standard",""),"|Float","")&amp;IF(OR($L200=TRUE,$A200=0,MOD($A200,ChapterTable!$R$20)&lt;&gt;0),"","보스")&amp;"인게임누적곱배수",ChapterTable!$R:$S,2,0)^C200
    +VLOOKUP(SUBSTITUTE(SUBSTITUTE(E$1,"standard",""),"|Float","")&amp;IF(OR($L200=TRUE,$A200=0,MOD($A200,ChapterTable!$R$20)&lt;&gt;0),"","보스")&amp;"인게임누적합배수",ChapterTable!$R:$S,2,0)*C200)
  )
  )
  )
)</f>
        <v>486</v>
      </c>
      <c r="F200" s="1">
        <f ca="1">IF(AND($A200=0,$B200=1),
    VLOOKUP(1,ChapterTable!$1:$1048576,MATCH("최종"&amp;SUBSTITUTE(SUBSTITUTE(F$1,"standard",""),"|Float",""),ChapterTable!$1:$1,0),0)*ChapterTable!$P$17,
  IF(AND($A200=0,$B200=0),
    F201,
  IF($B200=0,
    VLOOKUP($A200,ChapterTable!$1:$1048576,MATCH("최종"&amp;SUBSTITUTE(SUBSTITUTE(F$1,"standard",""),"|Float",""),ChapterTable!$1:$1,0),0),
  IF($B200=1,
    IF($L200=FALSE,
      VLOOKUP($A200,ChapterTable!$1:$1048576,MATCH("최종"&amp;SUBSTITUTE(SUBSTITUTE(F$1,"standard",""),"|Float",""),ChapterTable!$1:$1,0),0),
      VLOOKUP($A200-ChapterTable!$P$11,ChapterTable!$1:$1048576,MATCH("최종"&amp;SUBSTITUTE(SUBSTITUTE(F$1,"standard",""),"|Float",""),ChapterTable!$1:$1,0),0)*ChapterTable!$P$14
    ),
  OFFSET(F200,-$B200+IF($L200,1,0),0)*
    (VLOOKUP(SUBSTITUTE(SUBSTITUTE(F$1,"standard",""),"|Float","")&amp;IF(OR($L200=TRUE,$A200=0,MOD($A200,ChapterTable!$R$20)&lt;&gt;0),"","보스")&amp;"인게임누적곱배수",ChapterTable!$R:$S,2,0)^D200
    +VLOOKUP(SUBSTITUTE(SUBSTITUTE(F$1,"standard",""),"|Float","")&amp;IF(OR($L200=TRUE,$A200=0,MOD($A200,ChapterTable!$R$20)&lt;&gt;0),"","보스")&amp;"인게임누적합배수",ChapterTable!$R:$S,2,0)*D200)
  )
  )
  )
)</f>
        <v>181.40625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23"/>
        <v>2</v>
      </c>
      <c r="Q200">
        <f t="shared" si="24"/>
        <v>2</v>
      </c>
      <c r="R200" t="b">
        <f t="shared" ca="1" si="25"/>
        <v>0</v>
      </c>
      <c r="T200" t="b">
        <f t="shared" ca="1" si="26"/>
        <v>0</v>
      </c>
      <c r="U200" t="s">
        <v>950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1004</v>
      </c>
      <c r="AC200" t="str">
        <f>IF(ISBLANK(AB200),"",IF(ISERROR(VLOOKUP(AB200,[3]DropTable!$A:$A,1,0)),"드랍없음",""))</f>
        <v/>
      </c>
      <c r="AE200" t="str">
        <f>IF(ISBLANK(AD200),"",IF(ISERROR(VLOOKUP(AD200,[3]DropTable!$A:$A,1,0)),"드랍없음",""))</f>
        <v/>
      </c>
      <c r="AH200">
        <v>1.5</v>
      </c>
      <c r="AI200">
        <f t="shared" si="29"/>
        <v>0.5</v>
      </c>
      <c r="AJ200">
        <f t="shared" si="27"/>
        <v>0.54666666600000002</v>
      </c>
      <c r="AK200">
        <f t="shared" si="28"/>
        <v>1</v>
      </c>
      <c r="AL200">
        <v>0</v>
      </c>
    </row>
    <row r="201" spans="1:38" x14ac:dyDescent="0.3">
      <c r="A201">
        <v>4</v>
      </c>
      <c r="B201">
        <v>15</v>
      </c>
      <c r="C201">
        <f>IF(OR($L201=TRUE,$A201=0,MOD($A201,ChapterTable!$R$20)&lt;&gt;0),
MAX(0,INT(($B201+ChapterTable!$P$26+VLOOKUP(SUBSTITUTE(C$1,"성장단계","")&amp;"단계오프셋",ChapterTable!$R:$S,2,0))/ChapterTable!$P$23)),
MAX(0,INT(($B201+ChapterTable!$R$26+VLOOKUP(SUBSTITUTE(C$1,"성장단계","")&amp;"보스단계오프셋",ChapterTable!$R:$S,2,0))/ChapterTable!$R$23)))</f>
        <v>1</v>
      </c>
      <c r="D201">
        <f>IF(OR($L201=TRUE,$A201=0,MOD($A201,ChapterTable!$R$20)&lt;&gt;0),
MAX(0,INT(($B201+ChapterTable!$P$26+VLOOKUP(SUBSTITUTE(D$1,"성장단계","")&amp;"단계오프셋",ChapterTable!$R:$S,2,0))/ChapterTable!$P$23)),
MAX(0,INT(($B201+ChapterTable!$R$26+VLOOKUP(SUBSTITUTE(D$1,"성장단계","")&amp;"보스단계오프셋",ChapterTable!$R:$S,2,0))/ChapterTable!$R$23)))</f>
        <v>1</v>
      </c>
      <c r="E201" s="1">
        <f ca="1">IF(AND($A201=0,$B201=1),
    VLOOKUP(1,ChapterTable!$1:$1048576,MATCH("최종"&amp;SUBSTITUTE(SUBSTITUTE(E$1,"standard",""),"|Float",""),ChapterTable!$1:$1,0),0)*ChapterTable!$P$17,
  IF(AND($A201=0,$B201=0),
    E202,
  IF($B201=0,
    VLOOKUP($A201,ChapterTable!$1:$1048576,MATCH("최종"&amp;SUBSTITUTE(SUBSTITUTE(E$1,"standard",""),"|Float",""),ChapterTable!$1:$1,0),0),
  IF($B201=1,
    IF($L201=FALSE,
      VLOOKUP($A201,ChapterTable!$1:$1048576,MATCH("최종"&amp;SUBSTITUTE(SUBSTITUTE(E$1,"standard",""),"|Float",""),ChapterTable!$1:$1,0),0),
      VLOOKUP($A201-ChapterTable!$P$11,ChapterTable!$1:$1048576,MATCH("최종"&amp;SUBSTITUTE(SUBSTITUTE(E$1,"standard",""),"|Float",""),ChapterTable!$1:$1,0),0)*ChapterTable!$P$14
    ),
  OFFSET(E201,-$B201+IF($L201,1,0),0)*IF($B201&gt;OFFSET($B201,1,0),ChapterTable!$R$17,1)*
    (VLOOKUP(SUBSTITUTE(SUBSTITUTE(E$1,"standard",""),"|Float","")&amp;IF(OR($L201=TRUE,$A201=0,MOD($A201,ChapterTable!$R$20)&lt;&gt;0),"","보스")&amp;"인게임누적곱배수",ChapterTable!$R:$S,2,0)^C201
    +VLOOKUP(SUBSTITUTE(SUBSTITUTE(E$1,"standard",""),"|Float","")&amp;IF(OR($L201=TRUE,$A201=0,MOD($A201,ChapterTable!$R$20)&lt;&gt;0),"","보스")&amp;"인게임누적합배수",ChapterTable!$R:$S,2,0)*C201)
  )
  )
  )
)</f>
        <v>486</v>
      </c>
      <c r="F201" s="1">
        <f ca="1">IF(AND($A201=0,$B201=1),
    VLOOKUP(1,ChapterTable!$1:$1048576,MATCH("최종"&amp;SUBSTITUTE(SUBSTITUTE(F$1,"standard",""),"|Float",""),ChapterTable!$1:$1,0),0)*ChapterTable!$P$17,
  IF(AND($A201=0,$B201=0),
    F202,
  IF($B201=0,
    VLOOKUP($A201,ChapterTable!$1:$1048576,MATCH("최종"&amp;SUBSTITUTE(SUBSTITUTE(F$1,"standard",""),"|Float",""),ChapterTable!$1:$1,0),0),
  IF($B201=1,
    IF($L201=FALSE,
      VLOOKUP($A201,ChapterTable!$1:$1048576,MATCH("최종"&amp;SUBSTITUTE(SUBSTITUTE(F$1,"standard",""),"|Float",""),ChapterTable!$1:$1,0),0),
      VLOOKUP($A201-ChapterTable!$P$11,ChapterTable!$1:$1048576,MATCH("최종"&amp;SUBSTITUTE(SUBSTITUTE(F$1,"standard",""),"|Float",""),ChapterTable!$1:$1,0),0)*ChapterTable!$P$14
    ),
  OFFSET(F201,-$B201+IF($L201,1,0),0)*
    (VLOOKUP(SUBSTITUTE(SUBSTITUTE(F$1,"standard",""),"|Float","")&amp;IF(OR($L201=TRUE,$A201=0,MOD($A201,ChapterTable!$R$20)&lt;&gt;0),"","보스")&amp;"인게임누적곱배수",ChapterTable!$R:$S,2,0)^D201
    +VLOOKUP(SUBSTITUTE(SUBSTITUTE(F$1,"standard",""),"|Float","")&amp;IF(OR($L201=TRUE,$A201=0,MOD($A201,ChapterTable!$R$20)&lt;&gt;0),"","보스")&amp;"인게임누적합배수",ChapterTable!$R:$S,2,0)*D201)
  )
  )
  )
)</f>
        <v>181.40625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23"/>
        <v>11</v>
      </c>
      <c r="P201">
        <v>12</v>
      </c>
      <c r="Q201">
        <f t="shared" si="24"/>
        <v>12</v>
      </c>
      <c r="R201" t="b">
        <f t="shared" ca="1" si="25"/>
        <v>0</v>
      </c>
      <c r="T201" t="b">
        <f t="shared" ca="1" si="26"/>
        <v>0</v>
      </c>
      <c r="V201" t="str">
        <f>IF(ISBLANK(U201),"",IF(ISERROR(VLOOKUP(U201,MapTable!$A:$A,1,0)),"맵없음",""))</f>
        <v/>
      </c>
      <c r="W201" t="s">
        <v>992</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1004</v>
      </c>
      <c r="AC201" t="str">
        <f>IF(ISBLANK(AB201),"",IF(ISERROR(VLOOKUP(AB201,[3]DropTable!$A:$A,1,0)),"드랍없음",""))</f>
        <v/>
      </c>
      <c r="AE201" t="str">
        <f>IF(ISBLANK(AD201),"",IF(ISERROR(VLOOKUP(AD201,[3]DropTable!$A:$A,1,0)),"드랍없음",""))</f>
        <v/>
      </c>
      <c r="AH201">
        <v>1.5</v>
      </c>
      <c r="AI201">
        <f t="shared" si="29"/>
        <v>0.5</v>
      </c>
      <c r="AJ201">
        <f t="shared" si="27"/>
        <v>0.54666666600000002</v>
      </c>
      <c r="AK201">
        <f t="shared" si="28"/>
        <v>1</v>
      </c>
      <c r="AL201">
        <v>0</v>
      </c>
    </row>
    <row r="202" spans="1:38" x14ac:dyDescent="0.3">
      <c r="A202">
        <v>4</v>
      </c>
      <c r="B202">
        <v>16</v>
      </c>
      <c r="C202">
        <f>IF(OR($L202=TRUE,$A202=0,MOD($A202,ChapterTable!$R$20)&lt;&gt;0),
MAX(0,INT(($B202+ChapterTable!$P$26+VLOOKUP(SUBSTITUTE(C$1,"성장단계","")&amp;"단계오프셋",ChapterTable!$R:$S,2,0))/ChapterTable!$P$23)),
MAX(0,INT(($B202+ChapterTable!$R$26+VLOOKUP(SUBSTITUTE(C$1,"성장단계","")&amp;"보스단계오프셋",ChapterTable!$R:$S,2,0))/ChapterTable!$R$23)))</f>
        <v>2</v>
      </c>
      <c r="D202">
        <f>IF(OR($L202=TRUE,$A202=0,MOD($A202,ChapterTable!$R$20)&lt;&gt;0),
MAX(0,INT(($B202+ChapterTable!$P$26+VLOOKUP(SUBSTITUTE(D$1,"성장단계","")&amp;"단계오프셋",ChapterTable!$R:$S,2,0))/ChapterTable!$P$23)),
MAX(0,INT(($B202+ChapterTable!$R$26+VLOOKUP(SUBSTITUTE(D$1,"성장단계","")&amp;"보스단계오프셋",ChapterTable!$R:$S,2,0))/ChapterTable!$R$23)))</f>
        <v>1</v>
      </c>
      <c r="E202" s="1">
        <f ca="1">IF(AND($A202=0,$B202=1),
    VLOOKUP(1,ChapterTable!$1:$1048576,MATCH("최종"&amp;SUBSTITUTE(SUBSTITUTE(E$1,"standard",""),"|Float",""),ChapterTable!$1:$1,0),0)*ChapterTable!$P$17,
  IF(AND($A202=0,$B202=0),
    E203,
  IF($B202=0,
    VLOOKUP($A202,ChapterTable!$1:$1048576,MATCH("최종"&amp;SUBSTITUTE(SUBSTITUTE(E$1,"standard",""),"|Float",""),ChapterTable!$1:$1,0),0),
  IF($B202=1,
    IF($L202=FALSE,
      VLOOKUP($A202,ChapterTable!$1:$1048576,MATCH("최종"&amp;SUBSTITUTE(SUBSTITUTE(E$1,"standard",""),"|Float",""),ChapterTable!$1:$1,0),0),
      VLOOKUP($A202-ChapterTable!$P$11,ChapterTable!$1:$1048576,MATCH("최종"&amp;SUBSTITUTE(SUBSTITUTE(E$1,"standard",""),"|Float",""),ChapterTable!$1:$1,0),0)*ChapterTable!$P$14
    ),
  OFFSET(E202,-$B202+IF($L202,1,0),0)*IF($B202&gt;OFFSET($B202,1,0),ChapterTable!$R$17,1)*
    (VLOOKUP(SUBSTITUTE(SUBSTITUTE(E$1,"standard",""),"|Float","")&amp;IF(OR($L202=TRUE,$A202=0,MOD($A202,ChapterTable!$R$20)&lt;&gt;0),"","보스")&amp;"인게임누적곱배수",ChapterTable!$R:$S,2,0)^C202
    +VLOOKUP(SUBSTITUTE(SUBSTITUTE(E$1,"standard",""),"|Float","")&amp;IF(OR($L202=TRUE,$A202=0,MOD($A202,ChapterTable!$R$20)&lt;&gt;0),"","보스")&amp;"인게임누적합배수",ChapterTable!$R:$S,2,0)*C202)
  )
  )
  )
)</f>
        <v>567</v>
      </c>
      <c r="F202" s="1">
        <f ca="1">IF(AND($A202=0,$B202=1),
    VLOOKUP(1,ChapterTable!$1:$1048576,MATCH("최종"&amp;SUBSTITUTE(SUBSTITUTE(F$1,"standard",""),"|Float",""),ChapterTable!$1:$1,0),0)*ChapterTable!$P$17,
  IF(AND($A202=0,$B202=0),
    F203,
  IF($B202=0,
    VLOOKUP($A202,ChapterTable!$1:$1048576,MATCH("최종"&amp;SUBSTITUTE(SUBSTITUTE(F$1,"standard",""),"|Float",""),ChapterTable!$1:$1,0),0),
  IF($B202=1,
    IF($L202=FALSE,
      VLOOKUP($A202,ChapterTable!$1:$1048576,MATCH("최종"&amp;SUBSTITUTE(SUBSTITUTE(F$1,"standard",""),"|Float",""),ChapterTable!$1:$1,0),0),
      VLOOKUP($A202-ChapterTable!$P$11,ChapterTable!$1:$1048576,MATCH("최종"&amp;SUBSTITUTE(SUBSTITUTE(F$1,"standard",""),"|Float",""),ChapterTable!$1:$1,0),0)*ChapterTable!$P$14
    ),
  OFFSET(F202,-$B202+IF($L202,1,0),0)*
    (VLOOKUP(SUBSTITUTE(SUBSTITUTE(F$1,"standard",""),"|Float","")&amp;IF(OR($L202=TRUE,$A202=0,MOD($A202,ChapterTable!$R$20)&lt;&gt;0),"","보스")&amp;"인게임누적곱배수",ChapterTable!$R:$S,2,0)^D202
    +VLOOKUP(SUBSTITUTE(SUBSTITUTE(F$1,"standard",""),"|Float","")&amp;IF(OR($L202=TRUE,$A202=0,MOD($A202,ChapterTable!$R$20)&lt;&gt;0),"","보스")&amp;"인게임누적합배수",ChapterTable!$R:$S,2,0)*D202)
  )
  )
  )
)</f>
        <v>181.40625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23"/>
        <v>2</v>
      </c>
      <c r="Q202">
        <f t="shared" si="24"/>
        <v>2</v>
      </c>
      <c r="R202" t="b">
        <f t="shared" ca="1" si="25"/>
        <v>0</v>
      </c>
      <c r="T202" t="b">
        <f t="shared" ca="1" si="26"/>
        <v>0</v>
      </c>
      <c r="U202" t="s">
        <v>951</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1004</v>
      </c>
      <c r="AC202" t="str">
        <f>IF(ISBLANK(AB202),"",IF(ISERROR(VLOOKUP(AB202,[3]DropTable!$A:$A,1,0)),"드랍없음",""))</f>
        <v/>
      </c>
      <c r="AE202" t="str">
        <f>IF(ISBLANK(AD202),"",IF(ISERROR(VLOOKUP(AD202,[3]DropTable!$A:$A,1,0)),"드랍없음",""))</f>
        <v/>
      </c>
      <c r="AH202">
        <v>1.5</v>
      </c>
      <c r="AI202">
        <f t="shared" si="29"/>
        <v>0.5</v>
      </c>
      <c r="AJ202">
        <f t="shared" si="27"/>
        <v>0.54666666600000002</v>
      </c>
      <c r="AK202">
        <f t="shared" si="28"/>
        <v>1</v>
      </c>
      <c r="AL202">
        <v>0</v>
      </c>
    </row>
    <row r="203" spans="1:38" x14ac:dyDescent="0.3">
      <c r="A203">
        <v>4</v>
      </c>
      <c r="B203">
        <v>17</v>
      </c>
      <c r="C203">
        <f>IF(OR($L203=TRUE,$A203=0,MOD($A203,ChapterTable!$R$20)&lt;&gt;0),
MAX(0,INT(($B203+ChapterTable!$P$26+VLOOKUP(SUBSTITUTE(C$1,"성장단계","")&amp;"단계오프셋",ChapterTable!$R:$S,2,0))/ChapterTable!$P$23)),
MAX(0,INT(($B203+ChapterTable!$R$26+VLOOKUP(SUBSTITUTE(C$1,"성장단계","")&amp;"보스단계오프셋",ChapterTable!$R:$S,2,0))/ChapterTable!$R$23)))</f>
        <v>2</v>
      </c>
      <c r="D203">
        <f>IF(OR($L203=TRUE,$A203=0,MOD($A203,ChapterTable!$R$20)&lt;&gt;0),
MAX(0,INT(($B203+ChapterTable!$P$26+VLOOKUP(SUBSTITUTE(D$1,"성장단계","")&amp;"단계오프셋",ChapterTable!$R:$S,2,0))/ChapterTable!$P$23)),
MAX(0,INT(($B203+ChapterTable!$R$26+VLOOKUP(SUBSTITUTE(D$1,"성장단계","")&amp;"보스단계오프셋",ChapterTable!$R:$S,2,0))/ChapterTable!$R$23)))</f>
        <v>1</v>
      </c>
      <c r="E203" s="1">
        <f ca="1">IF(AND($A203=0,$B203=1),
    VLOOKUP(1,ChapterTable!$1:$1048576,MATCH("최종"&amp;SUBSTITUTE(SUBSTITUTE(E$1,"standard",""),"|Float",""),ChapterTable!$1:$1,0),0)*ChapterTable!$P$17,
  IF(AND($A203=0,$B203=0),
    E204,
  IF($B203=0,
    VLOOKUP($A203,ChapterTable!$1:$1048576,MATCH("최종"&amp;SUBSTITUTE(SUBSTITUTE(E$1,"standard",""),"|Float",""),ChapterTable!$1:$1,0),0),
  IF($B203=1,
    IF($L203=FALSE,
      VLOOKUP($A203,ChapterTable!$1:$1048576,MATCH("최종"&amp;SUBSTITUTE(SUBSTITUTE(E$1,"standard",""),"|Float",""),ChapterTable!$1:$1,0),0),
      VLOOKUP($A203-ChapterTable!$P$11,ChapterTable!$1:$1048576,MATCH("최종"&amp;SUBSTITUTE(SUBSTITUTE(E$1,"standard",""),"|Float",""),ChapterTable!$1:$1,0),0)*ChapterTable!$P$14
    ),
  OFFSET(E203,-$B203+IF($L203,1,0),0)*IF($B203&gt;OFFSET($B203,1,0),ChapterTable!$R$17,1)*
    (VLOOKUP(SUBSTITUTE(SUBSTITUTE(E$1,"standard",""),"|Float","")&amp;IF(OR($L203=TRUE,$A203=0,MOD($A203,ChapterTable!$R$20)&lt;&gt;0),"","보스")&amp;"인게임누적곱배수",ChapterTable!$R:$S,2,0)^C203
    +VLOOKUP(SUBSTITUTE(SUBSTITUTE(E$1,"standard",""),"|Float","")&amp;IF(OR($L203=TRUE,$A203=0,MOD($A203,ChapterTable!$R$20)&lt;&gt;0),"","보스")&amp;"인게임누적합배수",ChapterTable!$R:$S,2,0)*C203)
  )
  )
  )
)</f>
        <v>567</v>
      </c>
      <c r="F203" s="1">
        <f ca="1">IF(AND($A203=0,$B203=1),
    VLOOKUP(1,ChapterTable!$1:$1048576,MATCH("최종"&amp;SUBSTITUTE(SUBSTITUTE(F$1,"standard",""),"|Float",""),ChapterTable!$1:$1,0),0)*ChapterTable!$P$17,
  IF(AND($A203=0,$B203=0),
    F204,
  IF($B203=0,
    VLOOKUP($A203,ChapterTable!$1:$1048576,MATCH("최종"&amp;SUBSTITUTE(SUBSTITUTE(F$1,"standard",""),"|Float",""),ChapterTable!$1:$1,0),0),
  IF($B203=1,
    IF($L203=FALSE,
      VLOOKUP($A203,ChapterTable!$1:$1048576,MATCH("최종"&amp;SUBSTITUTE(SUBSTITUTE(F$1,"standard",""),"|Float",""),ChapterTable!$1:$1,0),0),
      VLOOKUP($A203-ChapterTable!$P$11,ChapterTable!$1:$1048576,MATCH("최종"&amp;SUBSTITUTE(SUBSTITUTE(F$1,"standard",""),"|Float",""),ChapterTable!$1:$1,0),0)*ChapterTable!$P$14
    ),
  OFFSET(F203,-$B203+IF($L203,1,0),0)*
    (VLOOKUP(SUBSTITUTE(SUBSTITUTE(F$1,"standard",""),"|Float","")&amp;IF(OR($L203=TRUE,$A203=0,MOD($A203,ChapterTable!$R$20)&lt;&gt;0),"","보스")&amp;"인게임누적곱배수",ChapterTable!$R:$S,2,0)^D203
    +VLOOKUP(SUBSTITUTE(SUBSTITUTE(F$1,"standard",""),"|Float","")&amp;IF(OR($L203=TRUE,$A203=0,MOD($A203,ChapterTable!$R$20)&lt;&gt;0),"","보스")&amp;"인게임누적합배수",ChapterTable!$R:$S,2,0)*D203)
  )
  )
  )
)</f>
        <v>181.40625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23"/>
        <v>2</v>
      </c>
      <c r="Q203">
        <f t="shared" si="24"/>
        <v>2</v>
      </c>
      <c r="R203" t="b">
        <f t="shared" ca="1" si="25"/>
        <v>0</v>
      </c>
      <c r="T203" t="b">
        <f t="shared" ca="1" si="26"/>
        <v>0</v>
      </c>
      <c r="U203" t="s">
        <v>952</v>
      </c>
      <c r="V203" t="str">
        <f>IF(ISBLANK(U203),"",IF(ISERROR(VLOOKUP(U203,MapTable!$A:$A,1,0)),"맵없음",""))</f>
        <v/>
      </c>
      <c r="W203" t="s">
        <v>1023</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1004</v>
      </c>
      <c r="AC203" t="str">
        <f>IF(ISBLANK(AB203),"",IF(ISERROR(VLOOKUP(AB203,[3]DropTable!$A:$A,1,0)),"드랍없음",""))</f>
        <v/>
      </c>
      <c r="AE203" t="str">
        <f>IF(ISBLANK(AD203),"",IF(ISERROR(VLOOKUP(AD203,[3]DropTable!$A:$A,1,0)),"드랍없음",""))</f>
        <v/>
      </c>
      <c r="AH203">
        <v>1.5</v>
      </c>
      <c r="AI203">
        <f t="shared" si="29"/>
        <v>0.5</v>
      </c>
      <c r="AJ203">
        <f t="shared" si="27"/>
        <v>0.54666666600000002</v>
      </c>
      <c r="AK203">
        <f t="shared" si="28"/>
        <v>1</v>
      </c>
      <c r="AL203">
        <v>0</v>
      </c>
    </row>
    <row r="204" spans="1:38" x14ac:dyDescent="0.3">
      <c r="A204">
        <v>4</v>
      </c>
      <c r="B204">
        <v>18</v>
      </c>
      <c r="C204">
        <f>IF(OR($L204=TRUE,$A204=0,MOD($A204,ChapterTable!$R$20)&lt;&gt;0),
MAX(0,INT(($B204+ChapterTable!$P$26+VLOOKUP(SUBSTITUTE(C$1,"성장단계","")&amp;"단계오프셋",ChapterTable!$R:$S,2,0))/ChapterTable!$P$23)),
MAX(0,INT(($B204+ChapterTable!$R$26+VLOOKUP(SUBSTITUTE(C$1,"성장단계","")&amp;"보스단계오프셋",ChapterTable!$R:$S,2,0))/ChapterTable!$R$23)))</f>
        <v>2</v>
      </c>
      <c r="D204">
        <f>IF(OR($L204=TRUE,$A204=0,MOD($A204,ChapterTable!$R$20)&lt;&gt;0),
MAX(0,INT(($B204+ChapterTable!$P$26+VLOOKUP(SUBSTITUTE(D$1,"성장단계","")&amp;"단계오프셋",ChapterTable!$R:$S,2,0))/ChapterTable!$P$23)),
MAX(0,INT(($B204+ChapterTable!$R$26+VLOOKUP(SUBSTITUTE(D$1,"성장단계","")&amp;"보스단계오프셋",ChapterTable!$R:$S,2,0))/ChapterTable!$R$23)))</f>
        <v>1</v>
      </c>
      <c r="E204" s="1">
        <f ca="1">IF(AND($A204=0,$B204=1),
    VLOOKUP(1,ChapterTable!$1:$1048576,MATCH("최종"&amp;SUBSTITUTE(SUBSTITUTE(E$1,"standard",""),"|Float",""),ChapterTable!$1:$1,0),0)*ChapterTable!$P$17,
  IF(AND($A204=0,$B204=0),
    E205,
  IF($B204=0,
    VLOOKUP($A204,ChapterTable!$1:$1048576,MATCH("최종"&amp;SUBSTITUTE(SUBSTITUTE(E$1,"standard",""),"|Float",""),ChapterTable!$1:$1,0),0),
  IF($B204=1,
    IF($L204=FALSE,
      VLOOKUP($A204,ChapterTable!$1:$1048576,MATCH("최종"&amp;SUBSTITUTE(SUBSTITUTE(E$1,"standard",""),"|Float",""),ChapterTable!$1:$1,0),0),
      VLOOKUP($A204-ChapterTable!$P$11,ChapterTable!$1:$1048576,MATCH("최종"&amp;SUBSTITUTE(SUBSTITUTE(E$1,"standard",""),"|Float",""),ChapterTable!$1:$1,0),0)*ChapterTable!$P$14
    ),
  OFFSET(E204,-$B204+IF($L204,1,0),0)*IF($B204&gt;OFFSET($B204,1,0),ChapterTable!$R$17,1)*
    (VLOOKUP(SUBSTITUTE(SUBSTITUTE(E$1,"standard",""),"|Float","")&amp;IF(OR($L204=TRUE,$A204=0,MOD($A204,ChapterTable!$R$20)&lt;&gt;0),"","보스")&amp;"인게임누적곱배수",ChapterTable!$R:$S,2,0)^C204
    +VLOOKUP(SUBSTITUTE(SUBSTITUTE(E$1,"standard",""),"|Float","")&amp;IF(OR($L204=TRUE,$A204=0,MOD($A204,ChapterTable!$R$20)&lt;&gt;0),"","보스")&amp;"인게임누적합배수",ChapterTable!$R:$S,2,0)*C204)
  )
  )
  )
)</f>
        <v>567</v>
      </c>
      <c r="F204" s="1">
        <f ca="1">IF(AND($A204=0,$B204=1),
    VLOOKUP(1,ChapterTable!$1:$1048576,MATCH("최종"&amp;SUBSTITUTE(SUBSTITUTE(F$1,"standard",""),"|Float",""),ChapterTable!$1:$1,0),0)*ChapterTable!$P$17,
  IF(AND($A204=0,$B204=0),
    F205,
  IF($B204=0,
    VLOOKUP($A204,ChapterTable!$1:$1048576,MATCH("최종"&amp;SUBSTITUTE(SUBSTITUTE(F$1,"standard",""),"|Float",""),ChapterTable!$1:$1,0),0),
  IF($B204=1,
    IF($L204=FALSE,
      VLOOKUP($A204,ChapterTable!$1:$1048576,MATCH("최종"&amp;SUBSTITUTE(SUBSTITUTE(F$1,"standard",""),"|Float",""),ChapterTable!$1:$1,0),0),
      VLOOKUP($A204-ChapterTable!$P$11,ChapterTable!$1:$1048576,MATCH("최종"&amp;SUBSTITUTE(SUBSTITUTE(F$1,"standard",""),"|Float",""),ChapterTable!$1:$1,0),0)*ChapterTable!$P$14
    ),
  OFFSET(F204,-$B204+IF($L204,1,0),0)*
    (VLOOKUP(SUBSTITUTE(SUBSTITUTE(F$1,"standard",""),"|Float","")&amp;IF(OR($L204=TRUE,$A204=0,MOD($A204,ChapterTable!$R$20)&lt;&gt;0),"","보스")&amp;"인게임누적곱배수",ChapterTable!$R:$S,2,0)^D204
    +VLOOKUP(SUBSTITUTE(SUBSTITUTE(F$1,"standard",""),"|Float","")&amp;IF(OR($L204=TRUE,$A204=0,MOD($A204,ChapterTable!$R$20)&lt;&gt;0),"","보스")&amp;"인게임누적합배수",ChapterTable!$R:$S,2,0)*D204)
  )
  )
  )
)</f>
        <v>181.40625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23"/>
        <v>2</v>
      </c>
      <c r="Q204">
        <f t="shared" si="24"/>
        <v>2</v>
      </c>
      <c r="R204" t="b">
        <f t="shared" ca="1" si="25"/>
        <v>0</v>
      </c>
      <c r="T204" t="b">
        <f t="shared" ca="1" si="26"/>
        <v>0</v>
      </c>
      <c r="U204" t="str">
        <f t="shared" ref="U204:U205" si="30">"Map_4x"&amp;B204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1004</v>
      </c>
      <c r="AC204" t="str">
        <f>IF(ISBLANK(AB204),"",IF(ISERROR(VLOOKUP(AB204,[3]DropTable!$A:$A,1,0)),"드랍없음",""))</f>
        <v/>
      </c>
      <c r="AE204" t="str">
        <f>IF(ISBLANK(AD204),"",IF(ISERROR(VLOOKUP(AD204,[3]DropTable!$A:$A,1,0)),"드랍없음",""))</f>
        <v/>
      </c>
      <c r="AH204">
        <v>1.5</v>
      </c>
      <c r="AI204">
        <f t="shared" si="29"/>
        <v>0.5</v>
      </c>
      <c r="AJ204">
        <f t="shared" si="27"/>
        <v>0.54666666600000002</v>
      </c>
      <c r="AK204">
        <f t="shared" si="28"/>
        <v>1</v>
      </c>
      <c r="AL204">
        <v>0</v>
      </c>
    </row>
    <row r="205" spans="1:38" x14ac:dyDescent="0.3">
      <c r="A205">
        <v>4</v>
      </c>
      <c r="B205">
        <v>19</v>
      </c>
      <c r="C205">
        <f>IF(OR($L205=TRUE,$A205=0,MOD($A205,ChapterTable!$R$20)&lt;&gt;0),
MAX(0,INT(($B205+ChapterTable!$P$26+VLOOKUP(SUBSTITUTE(C$1,"성장단계","")&amp;"단계오프셋",ChapterTable!$R:$S,2,0))/ChapterTable!$P$23)),
MAX(0,INT(($B205+ChapterTable!$R$26+VLOOKUP(SUBSTITUTE(C$1,"성장단계","")&amp;"보스단계오프셋",ChapterTable!$R:$S,2,0))/ChapterTable!$R$23)))</f>
        <v>2</v>
      </c>
      <c r="D205">
        <f>IF(OR($L205=TRUE,$A205=0,MOD($A205,ChapterTable!$R$20)&lt;&gt;0),
MAX(0,INT(($B205+ChapterTable!$P$26+VLOOKUP(SUBSTITUTE(D$1,"성장단계","")&amp;"단계오프셋",ChapterTable!$R:$S,2,0))/ChapterTable!$P$23)),
MAX(0,INT(($B205+ChapterTable!$R$26+VLOOKUP(SUBSTITUTE(D$1,"성장단계","")&amp;"보스단계오프셋",ChapterTable!$R:$S,2,0))/ChapterTable!$R$23)))</f>
        <v>1</v>
      </c>
      <c r="E205" s="1">
        <f ca="1">IF(AND($A205=0,$B205=1),
    VLOOKUP(1,ChapterTable!$1:$1048576,MATCH("최종"&amp;SUBSTITUTE(SUBSTITUTE(E$1,"standard",""),"|Float",""),ChapterTable!$1:$1,0),0)*ChapterTable!$P$17,
  IF(AND($A205=0,$B205=0),
    E206,
  IF($B205=0,
    VLOOKUP($A205,ChapterTable!$1:$1048576,MATCH("최종"&amp;SUBSTITUTE(SUBSTITUTE(E$1,"standard",""),"|Float",""),ChapterTable!$1:$1,0),0),
  IF($B205=1,
    IF($L205=FALSE,
      VLOOKUP($A205,ChapterTable!$1:$1048576,MATCH("최종"&amp;SUBSTITUTE(SUBSTITUTE(E$1,"standard",""),"|Float",""),ChapterTable!$1:$1,0),0),
      VLOOKUP($A205-ChapterTable!$P$11,ChapterTable!$1:$1048576,MATCH("최종"&amp;SUBSTITUTE(SUBSTITUTE(E$1,"standard",""),"|Float",""),ChapterTable!$1:$1,0),0)*ChapterTable!$P$14
    ),
  OFFSET(E205,-$B205+IF($L205,1,0),0)*IF($B205&gt;OFFSET($B205,1,0),ChapterTable!$R$17,1)*
    (VLOOKUP(SUBSTITUTE(SUBSTITUTE(E$1,"standard",""),"|Float","")&amp;IF(OR($L205=TRUE,$A205=0,MOD($A205,ChapterTable!$R$20)&lt;&gt;0),"","보스")&amp;"인게임누적곱배수",ChapterTable!$R:$S,2,0)^C205
    +VLOOKUP(SUBSTITUTE(SUBSTITUTE(E$1,"standard",""),"|Float","")&amp;IF(OR($L205=TRUE,$A205=0,MOD($A205,ChapterTable!$R$20)&lt;&gt;0),"","보스")&amp;"인게임누적합배수",ChapterTable!$R:$S,2,0)*C205)
  )
  )
  )
)</f>
        <v>567</v>
      </c>
      <c r="F205" s="1">
        <f ca="1">IF(AND($A205=0,$B205=1),
    VLOOKUP(1,ChapterTable!$1:$1048576,MATCH("최종"&amp;SUBSTITUTE(SUBSTITUTE(F$1,"standard",""),"|Float",""),ChapterTable!$1:$1,0),0)*ChapterTable!$P$17,
  IF(AND($A205=0,$B205=0),
    F206,
  IF($B205=0,
    VLOOKUP($A205,ChapterTable!$1:$1048576,MATCH("최종"&amp;SUBSTITUTE(SUBSTITUTE(F$1,"standard",""),"|Float",""),ChapterTable!$1:$1,0),0),
  IF($B205=1,
    IF($L205=FALSE,
      VLOOKUP($A205,ChapterTable!$1:$1048576,MATCH("최종"&amp;SUBSTITUTE(SUBSTITUTE(F$1,"standard",""),"|Float",""),ChapterTable!$1:$1,0),0),
      VLOOKUP($A205-ChapterTable!$P$11,ChapterTable!$1:$1048576,MATCH("최종"&amp;SUBSTITUTE(SUBSTITUTE(F$1,"standard",""),"|Float",""),ChapterTable!$1:$1,0),0)*ChapterTable!$P$14
    ),
  OFFSET(F205,-$B205+IF($L205,1,0),0)*
    (VLOOKUP(SUBSTITUTE(SUBSTITUTE(F$1,"standard",""),"|Float","")&amp;IF(OR($L205=TRUE,$A205=0,MOD($A205,ChapterTable!$R$20)&lt;&gt;0),"","보스")&amp;"인게임누적곱배수",ChapterTable!$R:$S,2,0)^D205
    +VLOOKUP(SUBSTITUTE(SUBSTITUTE(F$1,"standard",""),"|Float","")&amp;IF(OR($L205=TRUE,$A205=0,MOD($A205,ChapterTable!$R$20)&lt;&gt;0),"","보스")&amp;"인게임누적합배수",ChapterTable!$R:$S,2,0)*D205)
  )
  )
  )
)</f>
        <v>181.40625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23"/>
        <v>92</v>
      </c>
      <c r="Q205">
        <f t="shared" si="24"/>
        <v>92</v>
      </c>
      <c r="R205" t="b">
        <f t="shared" ca="1" si="25"/>
        <v>1</v>
      </c>
      <c r="T205" t="b">
        <f t="shared" ca="1" si="26"/>
        <v>1</v>
      </c>
      <c r="U205" t="str">
        <f t="shared" si="30"/>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1004</v>
      </c>
      <c r="AC205" t="str">
        <f>IF(ISBLANK(AB205),"",IF(ISERROR(VLOOKUP(AB205,[3]DropTable!$A:$A,1,0)),"드랍없음",""))</f>
        <v/>
      </c>
      <c r="AE205" t="str">
        <f>IF(ISBLANK(AD205),"",IF(ISERROR(VLOOKUP(AD205,[3]DropTable!$A:$A,1,0)),"드랍없음",""))</f>
        <v/>
      </c>
      <c r="AH205">
        <v>1.5</v>
      </c>
      <c r="AI205">
        <f t="shared" si="29"/>
        <v>0.5</v>
      </c>
      <c r="AJ205">
        <f t="shared" si="27"/>
        <v>0.54666666600000002</v>
      </c>
      <c r="AK205">
        <f t="shared" si="28"/>
        <v>1</v>
      </c>
      <c r="AL205">
        <v>0</v>
      </c>
    </row>
    <row r="206" spans="1:38" x14ac:dyDescent="0.3">
      <c r="A206">
        <v>4</v>
      </c>
      <c r="B206">
        <v>20</v>
      </c>
      <c r="C206">
        <f>IF(OR($L206=TRUE,$A206=0,MOD($A206,ChapterTable!$R$20)&lt;&gt;0),
MAX(0,INT(($B206+ChapterTable!$P$26+VLOOKUP(SUBSTITUTE(C$1,"성장단계","")&amp;"단계오프셋",ChapterTable!$R:$S,2,0))/ChapterTable!$P$23)),
MAX(0,INT(($B206+ChapterTable!$R$26+VLOOKUP(SUBSTITUTE(C$1,"성장단계","")&amp;"보스단계오프셋",ChapterTable!$R:$S,2,0))/ChapterTable!$R$23)))</f>
        <v>2</v>
      </c>
      <c r="D206">
        <f>IF(OR($L206=TRUE,$A206=0,MOD($A206,ChapterTable!$R$20)&lt;&gt;0),
MAX(0,INT(($B206+ChapterTable!$P$26+VLOOKUP(SUBSTITUTE(D$1,"성장단계","")&amp;"단계오프셋",ChapterTable!$R:$S,2,0))/ChapterTable!$P$23)),
MAX(0,INT(($B206+ChapterTable!$R$26+VLOOKUP(SUBSTITUTE(D$1,"성장단계","")&amp;"보스단계오프셋",ChapterTable!$R:$S,2,0))/ChapterTable!$R$23)))</f>
        <v>1</v>
      </c>
      <c r="E206" s="1">
        <f ca="1">IF(AND($A206=0,$B206=1),
    VLOOKUP(1,ChapterTable!$1:$1048576,MATCH("최종"&amp;SUBSTITUTE(SUBSTITUTE(E$1,"standard",""),"|Float",""),ChapterTable!$1:$1,0),0)*ChapterTable!$P$17,
  IF(AND($A206=0,$B206=0),
    E207,
  IF($B206=0,
    VLOOKUP($A206,ChapterTable!$1:$1048576,MATCH("최종"&amp;SUBSTITUTE(SUBSTITUTE(E$1,"standard",""),"|Float",""),ChapterTable!$1:$1,0),0),
  IF($B206=1,
    IF($L206=FALSE,
      VLOOKUP($A206,ChapterTable!$1:$1048576,MATCH("최종"&amp;SUBSTITUTE(SUBSTITUTE(E$1,"standard",""),"|Float",""),ChapterTable!$1:$1,0),0),
      VLOOKUP($A206-ChapterTable!$P$11,ChapterTable!$1:$1048576,MATCH("최종"&amp;SUBSTITUTE(SUBSTITUTE(E$1,"standard",""),"|Float",""),ChapterTable!$1:$1,0),0)*ChapterTable!$P$14
    ),
  OFFSET(E206,-$B206+IF($L206,1,0),0)*IF($B206&gt;OFFSET($B206,1,0),ChapterTable!$R$17,1)*
    (VLOOKUP(SUBSTITUTE(SUBSTITUTE(E$1,"standard",""),"|Float","")&amp;IF(OR($L206=TRUE,$A206=0,MOD($A206,ChapterTable!$R$20)&lt;&gt;0),"","보스")&amp;"인게임누적곱배수",ChapterTable!$R:$S,2,0)^C206
    +VLOOKUP(SUBSTITUTE(SUBSTITUTE(E$1,"standard",""),"|Float","")&amp;IF(OR($L206=TRUE,$A206=0,MOD($A206,ChapterTable!$R$20)&lt;&gt;0),"","보스")&amp;"인게임누적합배수",ChapterTable!$R:$S,2,0)*C206)
  )
  )
  )
)</f>
        <v>567</v>
      </c>
      <c r="F206" s="1">
        <f ca="1">IF(AND($A206=0,$B206=1),
    VLOOKUP(1,ChapterTable!$1:$1048576,MATCH("최종"&amp;SUBSTITUTE(SUBSTITUTE(F$1,"standard",""),"|Float",""),ChapterTable!$1:$1,0),0)*ChapterTable!$P$17,
  IF(AND($A206=0,$B206=0),
    F207,
  IF($B206=0,
    VLOOKUP($A206,ChapterTable!$1:$1048576,MATCH("최종"&amp;SUBSTITUTE(SUBSTITUTE(F$1,"standard",""),"|Float",""),ChapterTable!$1:$1,0),0),
  IF($B206=1,
    IF($L206=FALSE,
      VLOOKUP($A206,ChapterTable!$1:$1048576,MATCH("최종"&amp;SUBSTITUTE(SUBSTITUTE(F$1,"standard",""),"|Float",""),ChapterTable!$1:$1,0),0),
      VLOOKUP($A206-ChapterTable!$P$11,ChapterTable!$1:$1048576,MATCH("최종"&amp;SUBSTITUTE(SUBSTITUTE(F$1,"standard",""),"|Float",""),ChapterTable!$1:$1,0),0)*ChapterTable!$P$14
    ),
  OFFSET(F206,-$B206+IF($L206,1,0),0)*
    (VLOOKUP(SUBSTITUTE(SUBSTITUTE(F$1,"standard",""),"|Float","")&amp;IF(OR($L206=TRUE,$A206=0,MOD($A206,ChapterTable!$R$20)&lt;&gt;0),"","보스")&amp;"인게임누적곱배수",ChapterTable!$R:$S,2,0)^D206
    +VLOOKUP(SUBSTITUTE(SUBSTITUTE(F$1,"standard",""),"|Float","")&amp;IF(OR($L206=TRUE,$A206=0,MOD($A206,ChapterTable!$R$20)&lt;&gt;0),"","보스")&amp;"인게임누적합배수",ChapterTable!$R:$S,2,0)*D206)
  )
  )
  )
)</f>
        <v>181.40625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23"/>
        <v>22</v>
      </c>
      <c r="Q206">
        <f t="shared" si="24"/>
        <v>22</v>
      </c>
      <c r="R206" t="b">
        <f t="shared" ca="1" si="25"/>
        <v>0</v>
      </c>
      <c r="T206" t="b">
        <f t="shared" ca="1" si="26"/>
        <v>0</v>
      </c>
      <c r="U206" t="s">
        <v>987</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5004</v>
      </c>
      <c r="AE206" t="str">
        <f>IF(ISBLANK(AD206),"",IF(ISERROR(VLOOKUP(AD206,[3]DropTable!$A:$A,1,0)),"드랍없음",""))</f>
        <v/>
      </c>
      <c r="AF206">
        <f ca="1">1.25*IF($B206&gt;OFFSET($B206,1,0),ChapterTable!$R$17,1)*
(VLOOKUP(SUBSTITUTE(SUBSTITUTE(E$1,"standard",""),"|Float","")&amp;IF(OR($L206=TRUE,$A206=0,MOD($A206,ChapterTable!$R$20)&lt;&gt;0),"","보스")&amp;"인게임누적곱배수",ChapterTable!$R:$S,2,0)^C206
+VLOOKUP(SUBSTITUTE(SUBSTITUTE(E$1,"standard",""),"|Float","")&amp;IF(OR($L206=TRUE,$A206=0,MOD($A206,ChapterTable!$R$20)&lt;&gt;0),"","보스")&amp;"인게임누적합배수",ChapterTable!$R:$S,2,0)*C206)</f>
        <v>1.75</v>
      </c>
      <c r="AG206">
        <f ca="1">35/AF206</f>
        <v>20</v>
      </c>
      <c r="AH206">
        <v>1.5</v>
      </c>
      <c r="AI206">
        <f t="shared" si="29"/>
        <v>0.5</v>
      </c>
      <c r="AJ206">
        <f t="shared" si="27"/>
        <v>1</v>
      </c>
      <c r="AK206">
        <f t="shared" si="28"/>
        <v>2</v>
      </c>
      <c r="AL206">
        <v>0</v>
      </c>
    </row>
    <row r="207" spans="1:38" x14ac:dyDescent="0.3">
      <c r="A207">
        <v>4</v>
      </c>
      <c r="B207">
        <v>21</v>
      </c>
      <c r="C207">
        <f>IF(OR($L207=TRUE,$A207=0,MOD($A207,ChapterTable!$R$20)&lt;&gt;0),
MAX(0,INT(($B207+ChapterTable!$P$26+VLOOKUP(SUBSTITUTE(C$1,"성장단계","")&amp;"단계오프셋",ChapterTable!$R:$S,2,0))/ChapterTable!$P$23)),
MAX(0,INT(($B207+ChapterTable!$R$26+VLOOKUP(SUBSTITUTE(C$1,"성장단계","")&amp;"보스단계오프셋",ChapterTable!$R:$S,2,0))/ChapterTable!$R$23)))</f>
        <v>2</v>
      </c>
      <c r="D207">
        <f>IF(OR($L207=TRUE,$A207=0,MOD($A207,ChapterTable!$R$20)&lt;&gt;0),
MAX(0,INT(($B207+ChapterTable!$P$26+VLOOKUP(SUBSTITUTE(D$1,"성장단계","")&amp;"단계오프셋",ChapterTable!$R:$S,2,0))/ChapterTable!$P$23)),
MAX(0,INT(($B207+ChapterTable!$R$26+VLOOKUP(SUBSTITUTE(D$1,"성장단계","")&amp;"보스단계오프셋",ChapterTable!$R:$S,2,0))/ChapterTable!$R$23)))</f>
        <v>2</v>
      </c>
      <c r="E207" s="1">
        <f ca="1">IF(AND($A207=0,$B207=1),
    VLOOKUP(1,ChapterTable!$1:$1048576,MATCH("최종"&amp;SUBSTITUTE(SUBSTITUTE(E$1,"standard",""),"|Float",""),ChapterTable!$1:$1,0),0)*ChapterTable!$P$17,
  IF(AND($A207=0,$B207=0),
    E208,
  IF($B207=0,
    VLOOKUP($A207,ChapterTable!$1:$1048576,MATCH("최종"&amp;SUBSTITUTE(SUBSTITUTE(E$1,"standard",""),"|Float",""),ChapterTable!$1:$1,0),0),
  IF($B207=1,
    IF($L207=FALSE,
      VLOOKUP($A207,ChapterTable!$1:$1048576,MATCH("최종"&amp;SUBSTITUTE(SUBSTITUTE(E$1,"standard",""),"|Float",""),ChapterTable!$1:$1,0),0),
      VLOOKUP($A207-ChapterTable!$P$11,ChapterTable!$1:$1048576,MATCH("최종"&amp;SUBSTITUTE(SUBSTITUTE(E$1,"standard",""),"|Float",""),ChapterTable!$1:$1,0),0)*ChapterTable!$P$14
    ),
  OFFSET(E207,-$B207+IF($L207,1,0),0)*IF($B207&gt;OFFSET($B207,1,0),ChapterTable!$R$17,1)*
    (VLOOKUP(SUBSTITUTE(SUBSTITUTE(E$1,"standard",""),"|Float","")&amp;IF(OR($L207=TRUE,$A207=0,MOD($A207,ChapterTable!$R$20)&lt;&gt;0),"","보스")&amp;"인게임누적곱배수",ChapterTable!$R:$S,2,0)^C207
    +VLOOKUP(SUBSTITUTE(SUBSTITUTE(E$1,"standard",""),"|Float","")&amp;IF(OR($L207=TRUE,$A207=0,MOD($A207,ChapterTable!$R$20)&lt;&gt;0),"","보스")&amp;"인게임누적합배수",ChapterTable!$R:$S,2,0)*C207)
  )
  )
  )
)</f>
        <v>567</v>
      </c>
      <c r="F207" s="1">
        <f ca="1">IF(AND($A207=0,$B207=1),
    VLOOKUP(1,ChapterTable!$1:$1048576,MATCH("최종"&amp;SUBSTITUTE(SUBSTITUTE(F$1,"standard",""),"|Float",""),ChapterTable!$1:$1,0),0)*ChapterTable!$P$17,
  IF(AND($A207=0,$B207=0),
    F208,
  IF($B207=0,
    VLOOKUP($A207,ChapterTable!$1:$1048576,MATCH("최종"&amp;SUBSTITUTE(SUBSTITUTE(F$1,"standard",""),"|Float",""),ChapterTable!$1:$1,0),0),
  IF($B207=1,
    IF($L207=FALSE,
      VLOOKUP($A207,ChapterTable!$1:$1048576,MATCH("최종"&amp;SUBSTITUTE(SUBSTITUTE(F$1,"standard",""),"|Float",""),ChapterTable!$1:$1,0),0),
      VLOOKUP($A207-ChapterTable!$P$11,ChapterTable!$1:$1048576,MATCH("최종"&amp;SUBSTITUTE(SUBSTITUTE(F$1,"standard",""),"|Float",""),ChapterTable!$1:$1,0),0)*ChapterTable!$P$14
    ),
  OFFSET(F207,-$B207+IF($L207,1,0),0)*
    (VLOOKUP(SUBSTITUTE(SUBSTITUTE(F$1,"standard",""),"|Float","")&amp;IF(OR($L207=TRUE,$A207=0,MOD($A207,ChapterTable!$R$20)&lt;&gt;0),"","보스")&amp;"인게임누적곱배수",ChapterTable!$R:$S,2,0)^D207
    +VLOOKUP(SUBSTITUTE(SUBSTITUTE(F$1,"standard",""),"|Float","")&amp;IF(OR($L207=TRUE,$A207=0,MOD($A207,ChapterTable!$R$20)&lt;&gt;0),"","보스")&amp;"인게임누적합배수",ChapterTable!$R:$S,2,0)*D207)
  )
  )
  )
)</f>
        <v>194.06249999999997</v>
      </c>
      <c r="G207" t="s">
        <v>1170</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23"/>
        <v>3</v>
      </c>
      <c r="Q207">
        <f t="shared" si="24"/>
        <v>3</v>
      </c>
      <c r="R207" t="b">
        <f t="shared" ca="1" si="25"/>
        <v>0</v>
      </c>
      <c r="T207" t="b">
        <f t="shared" ca="1" si="26"/>
        <v>0</v>
      </c>
      <c r="U207" t="s">
        <v>955</v>
      </c>
      <c r="V207" t="str">
        <f>IF(ISBLANK(U207),"",IF(ISERROR(VLOOKUP(U207,MapTable!$A:$A,1,0)),"맵없음",""))</f>
        <v/>
      </c>
      <c r="W207" t="s">
        <v>1025</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1004</v>
      </c>
      <c r="AC207" t="str">
        <f>IF(ISBLANK(AB207),"",IF(ISERROR(VLOOKUP(AB207,[3]DropTable!$A:$A,1,0)),"드랍없음",""))</f>
        <v/>
      </c>
      <c r="AE207" t="str">
        <f>IF(ISBLANK(AD207),"",IF(ISERROR(VLOOKUP(AD207,[3]DropTable!$A:$A,1,0)),"드랍없음",""))</f>
        <v/>
      </c>
      <c r="AH207">
        <v>1.5</v>
      </c>
      <c r="AI207">
        <f t="shared" si="29"/>
        <v>0.33333333333333331</v>
      </c>
      <c r="AJ207">
        <f t="shared" si="27"/>
        <v>0.395555555</v>
      </c>
      <c r="AK207">
        <f t="shared" si="28"/>
        <v>1</v>
      </c>
      <c r="AL207">
        <v>0</v>
      </c>
    </row>
    <row r="208" spans="1:38" x14ac:dyDescent="0.3">
      <c r="A208">
        <v>4</v>
      </c>
      <c r="B208">
        <v>22</v>
      </c>
      <c r="C208">
        <f>IF(OR($L208=TRUE,$A208=0,MOD($A208,ChapterTable!$R$20)&lt;&gt;0),
MAX(0,INT(($B208+ChapterTable!$P$26+VLOOKUP(SUBSTITUTE(C$1,"성장단계","")&amp;"단계오프셋",ChapterTable!$R:$S,2,0))/ChapterTable!$P$23)),
MAX(0,INT(($B208+ChapterTable!$R$26+VLOOKUP(SUBSTITUTE(C$1,"성장단계","")&amp;"보스단계오프셋",ChapterTable!$R:$S,2,0))/ChapterTable!$R$23)))</f>
        <v>2</v>
      </c>
      <c r="D208">
        <f>IF(OR($L208=TRUE,$A208=0,MOD($A208,ChapterTable!$R$20)&lt;&gt;0),
MAX(0,INT(($B208+ChapterTable!$P$26+VLOOKUP(SUBSTITUTE(D$1,"성장단계","")&amp;"단계오프셋",ChapterTable!$R:$S,2,0))/ChapterTable!$P$23)),
MAX(0,INT(($B208+ChapterTable!$R$26+VLOOKUP(SUBSTITUTE(D$1,"성장단계","")&amp;"보스단계오프셋",ChapterTable!$R:$S,2,0))/ChapterTable!$R$23)))</f>
        <v>2</v>
      </c>
      <c r="E208" s="1">
        <f ca="1">IF(AND($A208=0,$B208=1),
    VLOOKUP(1,ChapterTable!$1:$1048576,MATCH("최종"&amp;SUBSTITUTE(SUBSTITUTE(E$1,"standard",""),"|Float",""),ChapterTable!$1:$1,0),0)*ChapterTable!$P$17,
  IF(AND($A208=0,$B208=0),
    E209,
  IF($B208=0,
    VLOOKUP($A208,ChapterTable!$1:$1048576,MATCH("최종"&amp;SUBSTITUTE(SUBSTITUTE(E$1,"standard",""),"|Float",""),ChapterTable!$1:$1,0),0),
  IF($B208=1,
    IF($L208=FALSE,
      VLOOKUP($A208,ChapterTable!$1:$1048576,MATCH("최종"&amp;SUBSTITUTE(SUBSTITUTE(E$1,"standard",""),"|Float",""),ChapterTable!$1:$1,0),0),
      VLOOKUP($A208-ChapterTable!$P$11,ChapterTable!$1:$1048576,MATCH("최종"&amp;SUBSTITUTE(SUBSTITUTE(E$1,"standard",""),"|Float",""),ChapterTable!$1:$1,0),0)*ChapterTable!$P$14
    ),
  OFFSET(E208,-$B208+IF($L208,1,0),0)*IF($B208&gt;OFFSET($B208,1,0),ChapterTable!$R$17,1)*
    (VLOOKUP(SUBSTITUTE(SUBSTITUTE(E$1,"standard",""),"|Float","")&amp;IF(OR($L208=TRUE,$A208=0,MOD($A208,ChapterTable!$R$20)&lt;&gt;0),"","보스")&amp;"인게임누적곱배수",ChapterTable!$R:$S,2,0)^C208
    +VLOOKUP(SUBSTITUTE(SUBSTITUTE(E$1,"standard",""),"|Float","")&amp;IF(OR($L208=TRUE,$A208=0,MOD($A208,ChapterTable!$R$20)&lt;&gt;0),"","보스")&amp;"인게임누적합배수",ChapterTable!$R:$S,2,0)*C208)
  )
  )
  )
)</f>
        <v>567</v>
      </c>
      <c r="F208" s="1">
        <f ca="1">IF(AND($A208=0,$B208=1),
    VLOOKUP(1,ChapterTable!$1:$1048576,MATCH("최종"&amp;SUBSTITUTE(SUBSTITUTE(F$1,"standard",""),"|Float",""),ChapterTable!$1:$1,0),0)*ChapterTable!$P$17,
  IF(AND($A208=0,$B208=0),
    F209,
  IF($B208=0,
    VLOOKUP($A208,ChapterTable!$1:$1048576,MATCH("최종"&amp;SUBSTITUTE(SUBSTITUTE(F$1,"standard",""),"|Float",""),ChapterTable!$1:$1,0),0),
  IF($B208=1,
    IF($L208=FALSE,
      VLOOKUP($A208,ChapterTable!$1:$1048576,MATCH("최종"&amp;SUBSTITUTE(SUBSTITUTE(F$1,"standard",""),"|Float",""),ChapterTable!$1:$1,0),0),
      VLOOKUP($A208-ChapterTable!$P$11,ChapterTable!$1:$1048576,MATCH("최종"&amp;SUBSTITUTE(SUBSTITUTE(F$1,"standard",""),"|Float",""),ChapterTable!$1:$1,0),0)*ChapterTable!$P$14
    ),
  OFFSET(F208,-$B208+IF($L208,1,0),0)*
    (VLOOKUP(SUBSTITUTE(SUBSTITUTE(F$1,"standard",""),"|Float","")&amp;IF(OR($L208=TRUE,$A208=0,MOD($A208,ChapterTable!$R$20)&lt;&gt;0),"","보스")&amp;"인게임누적곱배수",ChapterTable!$R:$S,2,0)^D208
    +VLOOKUP(SUBSTITUTE(SUBSTITUTE(F$1,"standard",""),"|Float","")&amp;IF(OR($L208=TRUE,$A208=0,MOD($A208,ChapterTable!$R$20)&lt;&gt;0),"","보스")&amp;"인게임누적합배수",ChapterTable!$R:$S,2,0)*D208)
  )
  )
  )
)</f>
        <v>194.06249999999997</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23"/>
        <v>3</v>
      </c>
      <c r="Q208">
        <f t="shared" si="24"/>
        <v>3</v>
      </c>
      <c r="R208" t="b">
        <f t="shared" ca="1" si="25"/>
        <v>0</v>
      </c>
      <c r="T208" t="b">
        <f t="shared" ca="1" si="26"/>
        <v>0</v>
      </c>
      <c r="U208" t="s">
        <v>956</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1004</v>
      </c>
      <c r="AC208" t="str">
        <f>IF(ISBLANK(AB208),"",IF(ISERROR(VLOOKUP(AB208,[3]DropTable!$A:$A,1,0)),"드랍없음",""))</f>
        <v/>
      </c>
      <c r="AE208" t="str">
        <f>IF(ISBLANK(AD208),"",IF(ISERROR(VLOOKUP(AD208,[3]DropTable!$A:$A,1,0)),"드랍없음",""))</f>
        <v/>
      </c>
      <c r="AH208">
        <v>1.5</v>
      </c>
      <c r="AI208">
        <f t="shared" si="29"/>
        <v>0.33333333333333331</v>
      </c>
      <c r="AJ208">
        <f t="shared" si="27"/>
        <v>0.395555555</v>
      </c>
      <c r="AK208">
        <f t="shared" si="28"/>
        <v>1</v>
      </c>
      <c r="AL208">
        <v>0</v>
      </c>
    </row>
    <row r="209" spans="1:38" x14ac:dyDescent="0.3">
      <c r="A209">
        <v>4</v>
      </c>
      <c r="B209">
        <v>23</v>
      </c>
      <c r="C209">
        <f>IF(OR($L209=TRUE,$A209=0,MOD($A209,ChapterTable!$R$20)&lt;&gt;0),
MAX(0,INT(($B209+ChapterTable!$P$26+VLOOKUP(SUBSTITUTE(C$1,"성장단계","")&amp;"단계오프셋",ChapterTable!$R:$S,2,0))/ChapterTable!$P$23)),
MAX(0,INT(($B209+ChapterTable!$R$26+VLOOKUP(SUBSTITUTE(C$1,"성장단계","")&amp;"보스단계오프셋",ChapterTable!$R:$S,2,0))/ChapterTable!$R$23)))</f>
        <v>2</v>
      </c>
      <c r="D209">
        <f>IF(OR($L209=TRUE,$A209=0,MOD($A209,ChapterTable!$R$20)&lt;&gt;0),
MAX(0,INT(($B209+ChapterTable!$P$26+VLOOKUP(SUBSTITUTE(D$1,"성장단계","")&amp;"단계오프셋",ChapterTable!$R:$S,2,0))/ChapterTable!$P$23)),
MAX(0,INT(($B209+ChapterTable!$R$26+VLOOKUP(SUBSTITUTE(D$1,"성장단계","")&amp;"보스단계오프셋",ChapterTable!$R:$S,2,0))/ChapterTable!$R$23)))</f>
        <v>2</v>
      </c>
      <c r="E209" s="1">
        <f ca="1">IF(AND($A209=0,$B209=1),
    VLOOKUP(1,ChapterTable!$1:$1048576,MATCH("최종"&amp;SUBSTITUTE(SUBSTITUTE(E$1,"standard",""),"|Float",""),ChapterTable!$1:$1,0),0)*ChapterTable!$P$17,
  IF(AND($A209=0,$B209=0),
    E210,
  IF($B209=0,
    VLOOKUP($A209,ChapterTable!$1:$1048576,MATCH("최종"&amp;SUBSTITUTE(SUBSTITUTE(E$1,"standard",""),"|Float",""),ChapterTable!$1:$1,0),0),
  IF($B209=1,
    IF($L209=FALSE,
      VLOOKUP($A209,ChapterTable!$1:$1048576,MATCH("최종"&amp;SUBSTITUTE(SUBSTITUTE(E$1,"standard",""),"|Float",""),ChapterTable!$1:$1,0),0),
      VLOOKUP($A209-ChapterTable!$P$11,ChapterTable!$1:$1048576,MATCH("최종"&amp;SUBSTITUTE(SUBSTITUTE(E$1,"standard",""),"|Float",""),ChapterTable!$1:$1,0),0)*ChapterTable!$P$14
    ),
  OFFSET(E209,-$B209+IF($L209,1,0),0)*IF($B209&gt;OFFSET($B209,1,0),ChapterTable!$R$17,1)*
    (VLOOKUP(SUBSTITUTE(SUBSTITUTE(E$1,"standard",""),"|Float","")&amp;IF(OR($L209=TRUE,$A209=0,MOD($A209,ChapterTable!$R$20)&lt;&gt;0),"","보스")&amp;"인게임누적곱배수",ChapterTable!$R:$S,2,0)^C209
    +VLOOKUP(SUBSTITUTE(SUBSTITUTE(E$1,"standard",""),"|Float","")&amp;IF(OR($L209=TRUE,$A209=0,MOD($A209,ChapterTable!$R$20)&lt;&gt;0),"","보스")&amp;"인게임누적합배수",ChapterTable!$R:$S,2,0)*C209)
  )
  )
  )
)</f>
        <v>567</v>
      </c>
      <c r="F209" s="1">
        <f ca="1">IF(AND($A209=0,$B209=1),
    VLOOKUP(1,ChapterTable!$1:$1048576,MATCH("최종"&amp;SUBSTITUTE(SUBSTITUTE(F$1,"standard",""),"|Float",""),ChapterTable!$1:$1,0),0)*ChapterTable!$P$17,
  IF(AND($A209=0,$B209=0),
    F210,
  IF($B209=0,
    VLOOKUP($A209,ChapterTable!$1:$1048576,MATCH("최종"&amp;SUBSTITUTE(SUBSTITUTE(F$1,"standard",""),"|Float",""),ChapterTable!$1:$1,0),0),
  IF($B209=1,
    IF($L209=FALSE,
      VLOOKUP($A209,ChapterTable!$1:$1048576,MATCH("최종"&amp;SUBSTITUTE(SUBSTITUTE(F$1,"standard",""),"|Float",""),ChapterTable!$1:$1,0),0),
      VLOOKUP($A209-ChapterTable!$P$11,ChapterTable!$1:$1048576,MATCH("최종"&amp;SUBSTITUTE(SUBSTITUTE(F$1,"standard",""),"|Float",""),ChapterTable!$1:$1,0),0)*ChapterTable!$P$14
    ),
  OFFSET(F209,-$B209+IF($L209,1,0),0)*
    (VLOOKUP(SUBSTITUTE(SUBSTITUTE(F$1,"standard",""),"|Float","")&amp;IF(OR($L209=TRUE,$A209=0,MOD($A209,ChapterTable!$R$20)&lt;&gt;0),"","보스")&amp;"인게임누적곱배수",ChapterTable!$R:$S,2,0)^D209
    +VLOOKUP(SUBSTITUTE(SUBSTITUTE(F$1,"standard",""),"|Float","")&amp;IF(OR($L209=TRUE,$A209=0,MOD($A209,ChapterTable!$R$20)&lt;&gt;0),"","보스")&amp;"인게임누적합배수",ChapterTable!$R:$S,2,0)*D209)
  )
  )
  )
)</f>
        <v>194.06249999999997</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23"/>
        <v>3</v>
      </c>
      <c r="Q209">
        <f t="shared" si="24"/>
        <v>3</v>
      </c>
      <c r="R209" t="b">
        <f t="shared" ca="1" si="25"/>
        <v>0</v>
      </c>
      <c r="T209" t="b">
        <f t="shared" ca="1" si="26"/>
        <v>0</v>
      </c>
      <c r="U209" t="s">
        <v>957</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1004</v>
      </c>
      <c r="AC209" t="str">
        <f>IF(ISBLANK(AB209),"",IF(ISERROR(VLOOKUP(AB209,[3]DropTable!$A:$A,1,0)),"드랍없음",""))</f>
        <v/>
      </c>
      <c r="AE209" t="str">
        <f>IF(ISBLANK(AD209),"",IF(ISERROR(VLOOKUP(AD209,[3]DropTable!$A:$A,1,0)),"드랍없음",""))</f>
        <v/>
      </c>
      <c r="AH209">
        <v>1.5</v>
      </c>
      <c r="AI209">
        <f t="shared" si="29"/>
        <v>0.33333333333333331</v>
      </c>
      <c r="AJ209">
        <f t="shared" si="27"/>
        <v>0.395555555</v>
      </c>
      <c r="AK209">
        <f t="shared" si="28"/>
        <v>1</v>
      </c>
      <c r="AL209">
        <v>0</v>
      </c>
    </row>
    <row r="210" spans="1:38" x14ac:dyDescent="0.3">
      <c r="A210">
        <v>4</v>
      </c>
      <c r="B210">
        <v>24</v>
      </c>
      <c r="C210">
        <f>IF(OR($L210=TRUE,$A210=0,MOD($A210,ChapterTable!$R$20)&lt;&gt;0),
MAX(0,INT(($B210+ChapterTable!$P$26+VLOOKUP(SUBSTITUTE(C$1,"성장단계","")&amp;"단계오프셋",ChapterTable!$R:$S,2,0))/ChapterTable!$P$23)),
MAX(0,INT(($B210+ChapterTable!$R$26+VLOOKUP(SUBSTITUTE(C$1,"성장단계","")&amp;"보스단계오프셋",ChapterTable!$R:$S,2,0))/ChapterTable!$R$23)))</f>
        <v>2</v>
      </c>
      <c r="D210">
        <f>IF(OR($L210=TRUE,$A210=0,MOD($A210,ChapterTable!$R$20)&lt;&gt;0),
MAX(0,INT(($B210+ChapterTable!$P$26+VLOOKUP(SUBSTITUTE(D$1,"성장단계","")&amp;"단계오프셋",ChapterTable!$R:$S,2,0))/ChapterTable!$P$23)),
MAX(0,INT(($B210+ChapterTable!$R$26+VLOOKUP(SUBSTITUTE(D$1,"성장단계","")&amp;"보스단계오프셋",ChapterTable!$R:$S,2,0))/ChapterTable!$R$23)))</f>
        <v>2</v>
      </c>
      <c r="E210" s="1">
        <f ca="1">IF(AND($A210=0,$B210=1),
    VLOOKUP(1,ChapterTable!$1:$1048576,MATCH("최종"&amp;SUBSTITUTE(SUBSTITUTE(E$1,"standard",""),"|Float",""),ChapterTable!$1:$1,0),0)*ChapterTable!$P$17,
  IF(AND($A210=0,$B210=0),
    E211,
  IF($B210=0,
    VLOOKUP($A210,ChapterTable!$1:$1048576,MATCH("최종"&amp;SUBSTITUTE(SUBSTITUTE(E$1,"standard",""),"|Float",""),ChapterTable!$1:$1,0),0),
  IF($B210=1,
    IF($L210=FALSE,
      VLOOKUP($A210,ChapterTable!$1:$1048576,MATCH("최종"&amp;SUBSTITUTE(SUBSTITUTE(E$1,"standard",""),"|Float",""),ChapterTable!$1:$1,0),0),
      VLOOKUP($A210-ChapterTable!$P$11,ChapterTable!$1:$1048576,MATCH("최종"&amp;SUBSTITUTE(SUBSTITUTE(E$1,"standard",""),"|Float",""),ChapterTable!$1:$1,0),0)*ChapterTable!$P$14
    ),
  OFFSET(E210,-$B210+IF($L210,1,0),0)*IF($B210&gt;OFFSET($B210,1,0),ChapterTable!$R$17,1)*
    (VLOOKUP(SUBSTITUTE(SUBSTITUTE(E$1,"standard",""),"|Float","")&amp;IF(OR($L210=TRUE,$A210=0,MOD($A210,ChapterTable!$R$20)&lt;&gt;0),"","보스")&amp;"인게임누적곱배수",ChapterTable!$R:$S,2,0)^C210
    +VLOOKUP(SUBSTITUTE(SUBSTITUTE(E$1,"standard",""),"|Float","")&amp;IF(OR($L210=TRUE,$A210=0,MOD($A210,ChapterTable!$R$20)&lt;&gt;0),"","보스")&amp;"인게임누적합배수",ChapterTable!$R:$S,2,0)*C210)
  )
  )
  )
)</f>
        <v>567</v>
      </c>
      <c r="F210" s="1">
        <f ca="1">IF(AND($A210=0,$B210=1),
    VLOOKUP(1,ChapterTable!$1:$1048576,MATCH("최종"&amp;SUBSTITUTE(SUBSTITUTE(F$1,"standard",""),"|Float",""),ChapterTable!$1:$1,0),0)*ChapterTable!$P$17,
  IF(AND($A210=0,$B210=0),
    F211,
  IF($B210=0,
    VLOOKUP($A210,ChapterTable!$1:$1048576,MATCH("최종"&amp;SUBSTITUTE(SUBSTITUTE(F$1,"standard",""),"|Float",""),ChapterTable!$1:$1,0),0),
  IF($B210=1,
    IF($L210=FALSE,
      VLOOKUP($A210,ChapterTable!$1:$1048576,MATCH("최종"&amp;SUBSTITUTE(SUBSTITUTE(F$1,"standard",""),"|Float",""),ChapterTable!$1:$1,0),0),
      VLOOKUP($A210-ChapterTable!$P$11,ChapterTable!$1:$1048576,MATCH("최종"&amp;SUBSTITUTE(SUBSTITUTE(F$1,"standard",""),"|Float",""),ChapterTable!$1:$1,0),0)*ChapterTable!$P$14
    ),
  OFFSET(F210,-$B210+IF($L210,1,0),0)*
    (VLOOKUP(SUBSTITUTE(SUBSTITUTE(F$1,"standard",""),"|Float","")&amp;IF(OR($L210=TRUE,$A210=0,MOD($A210,ChapterTable!$R$20)&lt;&gt;0),"","보스")&amp;"인게임누적곱배수",ChapterTable!$R:$S,2,0)^D210
    +VLOOKUP(SUBSTITUTE(SUBSTITUTE(F$1,"standard",""),"|Float","")&amp;IF(OR($L210=TRUE,$A210=0,MOD($A210,ChapterTable!$R$20)&lt;&gt;0),"","보스")&amp;"인게임누적합배수",ChapterTable!$R:$S,2,0)*D210)
  )
  )
  )
)</f>
        <v>194.06249999999997</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23"/>
        <v>3</v>
      </c>
      <c r="Q210">
        <f t="shared" si="24"/>
        <v>3</v>
      </c>
      <c r="R210" t="b">
        <f t="shared" ca="1" si="25"/>
        <v>0</v>
      </c>
      <c r="T210" t="b">
        <f t="shared" ca="1" si="26"/>
        <v>0</v>
      </c>
      <c r="U210" t="s">
        <v>958</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1004</v>
      </c>
      <c r="AC210" t="str">
        <f>IF(ISBLANK(AB210),"",IF(ISERROR(VLOOKUP(AB210,[3]DropTable!$A:$A,1,0)),"드랍없음",""))</f>
        <v/>
      </c>
      <c r="AE210" t="str">
        <f>IF(ISBLANK(AD210),"",IF(ISERROR(VLOOKUP(AD210,[3]DropTable!$A:$A,1,0)),"드랍없음",""))</f>
        <v/>
      </c>
      <c r="AH210">
        <v>1.5</v>
      </c>
      <c r="AI210">
        <f t="shared" si="29"/>
        <v>0.33333333333333331</v>
      </c>
      <c r="AJ210">
        <f t="shared" si="27"/>
        <v>0.395555555</v>
      </c>
      <c r="AK210">
        <f t="shared" si="28"/>
        <v>1</v>
      </c>
      <c r="AL210">
        <v>0</v>
      </c>
    </row>
    <row r="211" spans="1:38" x14ac:dyDescent="0.3">
      <c r="A211">
        <v>4</v>
      </c>
      <c r="B211">
        <v>25</v>
      </c>
      <c r="C211">
        <f>IF(OR($L211=TRUE,$A211=0,MOD($A211,ChapterTable!$R$20)&lt;&gt;0),
MAX(0,INT(($B211+ChapterTable!$P$26+VLOOKUP(SUBSTITUTE(C$1,"성장단계","")&amp;"단계오프셋",ChapterTable!$R:$S,2,0))/ChapterTable!$P$23)),
MAX(0,INT(($B211+ChapterTable!$R$26+VLOOKUP(SUBSTITUTE(C$1,"성장단계","")&amp;"보스단계오프셋",ChapterTable!$R:$S,2,0))/ChapterTable!$R$23)))</f>
        <v>2</v>
      </c>
      <c r="D211">
        <f>IF(OR($L211=TRUE,$A211=0,MOD($A211,ChapterTable!$R$20)&lt;&gt;0),
MAX(0,INT(($B211+ChapterTable!$P$26+VLOOKUP(SUBSTITUTE(D$1,"성장단계","")&amp;"단계오프셋",ChapterTable!$R:$S,2,0))/ChapterTable!$P$23)),
MAX(0,INT(($B211+ChapterTable!$R$26+VLOOKUP(SUBSTITUTE(D$1,"성장단계","")&amp;"보스단계오프셋",ChapterTable!$R:$S,2,0))/ChapterTable!$R$23)))</f>
        <v>2</v>
      </c>
      <c r="E211" s="1">
        <f ca="1">IF(AND($A211=0,$B211=1),
    VLOOKUP(1,ChapterTable!$1:$1048576,MATCH("최종"&amp;SUBSTITUTE(SUBSTITUTE(E$1,"standard",""),"|Float",""),ChapterTable!$1:$1,0),0)*ChapterTable!$P$17,
  IF(AND($A211=0,$B211=0),
    E212,
  IF($B211=0,
    VLOOKUP($A211,ChapterTable!$1:$1048576,MATCH("최종"&amp;SUBSTITUTE(SUBSTITUTE(E$1,"standard",""),"|Float",""),ChapterTable!$1:$1,0),0),
  IF($B211=1,
    IF($L211=FALSE,
      VLOOKUP($A211,ChapterTable!$1:$1048576,MATCH("최종"&amp;SUBSTITUTE(SUBSTITUTE(E$1,"standard",""),"|Float",""),ChapterTable!$1:$1,0),0),
      VLOOKUP($A211-ChapterTable!$P$11,ChapterTable!$1:$1048576,MATCH("최종"&amp;SUBSTITUTE(SUBSTITUTE(E$1,"standard",""),"|Float",""),ChapterTable!$1:$1,0),0)*ChapterTable!$P$14
    ),
  OFFSET(E211,-$B211+IF($L211,1,0),0)*IF($B211&gt;OFFSET($B211,1,0),ChapterTable!$R$17,1)*
    (VLOOKUP(SUBSTITUTE(SUBSTITUTE(E$1,"standard",""),"|Float","")&amp;IF(OR($L211=TRUE,$A211=0,MOD($A211,ChapterTable!$R$20)&lt;&gt;0),"","보스")&amp;"인게임누적곱배수",ChapterTable!$R:$S,2,0)^C211
    +VLOOKUP(SUBSTITUTE(SUBSTITUTE(E$1,"standard",""),"|Float","")&amp;IF(OR($L211=TRUE,$A211=0,MOD($A211,ChapterTable!$R$20)&lt;&gt;0),"","보스")&amp;"인게임누적합배수",ChapterTable!$R:$S,2,0)*C211)
  )
  )
  )
)</f>
        <v>567</v>
      </c>
      <c r="F211" s="1">
        <f ca="1">IF(AND($A211=0,$B211=1),
    VLOOKUP(1,ChapterTable!$1:$1048576,MATCH("최종"&amp;SUBSTITUTE(SUBSTITUTE(F$1,"standard",""),"|Float",""),ChapterTable!$1:$1,0),0)*ChapterTable!$P$17,
  IF(AND($A211=0,$B211=0),
    F212,
  IF($B211=0,
    VLOOKUP($A211,ChapterTable!$1:$1048576,MATCH("최종"&amp;SUBSTITUTE(SUBSTITUTE(F$1,"standard",""),"|Float",""),ChapterTable!$1:$1,0),0),
  IF($B211=1,
    IF($L211=FALSE,
      VLOOKUP($A211,ChapterTable!$1:$1048576,MATCH("최종"&amp;SUBSTITUTE(SUBSTITUTE(F$1,"standard",""),"|Float",""),ChapterTable!$1:$1,0),0),
      VLOOKUP($A211-ChapterTable!$P$11,ChapterTable!$1:$1048576,MATCH("최종"&amp;SUBSTITUTE(SUBSTITUTE(F$1,"standard",""),"|Float",""),ChapterTable!$1:$1,0),0)*ChapterTable!$P$14
    ),
  OFFSET(F211,-$B211+IF($L211,1,0),0)*
    (VLOOKUP(SUBSTITUTE(SUBSTITUTE(F$1,"standard",""),"|Float","")&amp;IF(OR($L211=TRUE,$A211=0,MOD($A211,ChapterTable!$R$20)&lt;&gt;0),"","보스")&amp;"인게임누적곱배수",ChapterTable!$R:$S,2,0)^D211
    +VLOOKUP(SUBSTITUTE(SUBSTITUTE(F$1,"standard",""),"|Float","")&amp;IF(OR($L211=TRUE,$A211=0,MOD($A211,ChapterTable!$R$20)&lt;&gt;0),"","보스")&amp;"인게임누적합배수",ChapterTable!$R:$S,2,0)*D211)
  )
  )
  )
)</f>
        <v>194.06249999999997</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23"/>
        <v>11</v>
      </c>
      <c r="Q211">
        <f t="shared" si="24"/>
        <v>11</v>
      </c>
      <c r="R211" t="b">
        <f t="shared" ca="1" si="25"/>
        <v>0</v>
      </c>
      <c r="T211" t="b">
        <f t="shared" ca="1" si="26"/>
        <v>0</v>
      </c>
      <c r="V211" t="str">
        <f>IF(ISBLANK(U211),"",IF(ISERROR(VLOOKUP(U211,MapTable!$A:$A,1,0)),"맵없음",""))</f>
        <v/>
      </c>
      <c r="W211" t="s">
        <v>993</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1004</v>
      </c>
      <c r="AC211" t="str">
        <f>IF(ISBLANK(AB211),"",IF(ISERROR(VLOOKUP(AB211,[3]DropTable!$A:$A,1,0)),"드랍없음",""))</f>
        <v/>
      </c>
      <c r="AE211" t="str">
        <f>IF(ISBLANK(AD211),"",IF(ISERROR(VLOOKUP(AD211,[3]DropTable!$A:$A,1,0)),"드랍없음",""))</f>
        <v/>
      </c>
      <c r="AH211">
        <v>1.5</v>
      </c>
      <c r="AI211">
        <f t="shared" si="29"/>
        <v>0.33333333333333331</v>
      </c>
      <c r="AJ211">
        <f t="shared" si="27"/>
        <v>0.395555555</v>
      </c>
      <c r="AK211">
        <f t="shared" si="28"/>
        <v>1</v>
      </c>
      <c r="AL211">
        <v>0</v>
      </c>
    </row>
    <row r="212" spans="1:38" x14ac:dyDescent="0.3">
      <c r="A212">
        <v>4</v>
      </c>
      <c r="B212">
        <v>26</v>
      </c>
      <c r="C212">
        <f>IF(OR($L212=TRUE,$A212=0,MOD($A212,ChapterTable!$R$20)&lt;&gt;0),
MAX(0,INT(($B212+ChapterTable!$P$26+VLOOKUP(SUBSTITUTE(C$1,"성장단계","")&amp;"단계오프셋",ChapterTable!$R:$S,2,0))/ChapterTable!$P$23)),
MAX(0,INT(($B212+ChapterTable!$R$26+VLOOKUP(SUBSTITUTE(C$1,"성장단계","")&amp;"보스단계오프셋",ChapterTable!$R:$S,2,0))/ChapterTable!$R$23)))</f>
        <v>3</v>
      </c>
      <c r="D212">
        <f>IF(OR($L212=TRUE,$A212=0,MOD($A212,ChapterTable!$R$20)&lt;&gt;0),
MAX(0,INT(($B212+ChapterTable!$P$26+VLOOKUP(SUBSTITUTE(D$1,"성장단계","")&amp;"단계오프셋",ChapterTable!$R:$S,2,0))/ChapterTable!$P$23)),
MAX(0,INT(($B212+ChapterTable!$R$26+VLOOKUP(SUBSTITUTE(D$1,"성장단계","")&amp;"보스단계오프셋",ChapterTable!$R:$S,2,0))/ChapterTable!$R$23)))</f>
        <v>2</v>
      </c>
      <c r="E212" s="1">
        <f ca="1">IF(AND($A212=0,$B212=1),
    VLOOKUP(1,ChapterTable!$1:$1048576,MATCH("최종"&amp;SUBSTITUTE(SUBSTITUTE(E$1,"standard",""),"|Float",""),ChapterTable!$1:$1,0),0)*ChapterTable!$P$17,
  IF(AND($A212=0,$B212=0),
    E213,
  IF($B212=0,
    VLOOKUP($A212,ChapterTable!$1:$1048576,MATCH("최종"&amp;SUBSTITUTE(SUBSTITUTE(E$1,"standard",""),"|Float",""),ChapterTable!$1:$1,0),0),
  IF($B212=1,
    IF($L212=FALSE,
      VLOOKUP($A212,ChapterTable!$1:$1048576,MATCH("최종"&amp;SUBSTITUTE(SUBSTITUTE(E$1,"standard",""),"|Float",""),ChapterTable!$1:$1,0),0),
      VLOOKUP($A212-ChapterTable!$P$11,ChapterTable!$1:$1048576,MATCH("최종"&amp;SUBSTITUTE(SUBSTITUTE(E$1,"standard",""),"|Float",""),ChapterTable!$1:$1,0),0)*ChapterTable!$P$14
    ),
  OFFSET(E212,-$B212+IF($L212,1,0),0)*IF($B212&gt;OFFSET($B212,1,0),ChapterTable!$R$17,1)*
    (VLOOKUP(SUBSTITUTE(SUBSTITUTE(E$1,"standard",""),"|Float","")&amp;IF(OR($L212=TRUE,$A212=0,MOD($A212,ChapterTable!$R$20)&lt;&gt;0),"","보스")&amp;"인게임누적곱배수",ChapterTable!$R:$S,2,0)^C212
    +VLOOKUP(SUBSTITUTE(SUBSTITUTE(E$1,"standard",""),"|Float","")&amp;IF(OR($L212=TRUE,$A212=0,MOD($A212,ChapterTable!$R$20)&lt;&gt;0),"","보스")&amp;"인게임누적합배수",ChapterTable!$R:$S,2,0)*C212)
  )
  )
  )
)</f>
        <v>648</v>
      </c>
      <c r="F212" s="1">
        <f ca="1">IF(AND($A212=0,$B212=1),
    VLOOKUP(1,ChapterTable!$1:$1048576,MATCH("최종"&amp;SUBSTITUTE(SUBSTITUTE(F$1,"standard",""),"|Float",""),ChapterTable!$1:$1,0),0)*ChapterTable!$P$17,
  IF(AND($A212=0,$B212=0),
    F213,
  IF($B212=0,
    VLOOKUP($A212,ChapterTable!$1:$1048576,MATCH("최종"&amp;SUBSTITUTE(SUBSTITUTE(F$1,"standard",""),"|Float",""),ChapterTable!$1:$1,0),0),
  IF($B212=1,
    IF($L212=FALSE,
      VLOOKUP($A212,ChapterTable!$1:$1048576,MATCH("최종"&amp;SUBSTITUTE(SUBSTITUTE(F$1,"standard",""),"|Float",""),ChapterTable!$1:$1,0),0),
      VLOOKUP($A212-ChapterTable!$P$11,ChapterTable!$1:$1048576,MATCH("최종"&amp;SUBSTITUTE(SUBSTITUTE(F$1,"standard",""),"|Float",""),ChapterTable!$1:$1,0),0)*ChapterTable!$P$14
    ),
  OFFSET(F212,-$B212+IF($L212,1,0),0)*
    (VLOOKUP(SUBSTITUTE(SUBSTITUTE(F$1,"standard",""),"|Float","")&amp;IF(OR($L212=TRUE,$A212=0,MOD($A212,ChapterTable!$R$20)&lt;&gt;0),"","보스")&amp;"인게임누적곱배수",ChapterTable!$R:$S,2,0)^D212
    +VLOOKUP(SUBSTITUTE(SUBSTITUTE(F$1,"standard",""),"|Float","")&amp;IF(OR($L212=TRUE,$A212=0,MOD($A212,ChapterTable!$R$20)&lt;&gt;0),"","보스")&amp;"인게임누적합배수",ChapterTable!$R:$S,2,0)*D212)
  )
  )
  )
)</f>
        <v>194.06249999999997</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23"/>
        <v>3</v>
      </c>
      <c r="Q212">
        <f t="shared" si="24"/>
        <v>3</v>
      </c>
      <c r="R212" t="b">
        <f t="shared" ca="1" si="25"/>
        <v>0</v>
      </c>
      <c r="T212" t="b">
        <f t="shared" ca="1" si="26"/>
        <v>0</v>
      </c>
      <c r="U212" t="s">
        <v>959</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1004</v>
      </c>
      <c r="AC212" t="str">
        <f>IF(ISBLANK(AB212),"",IF(ISERROR(VLOOKUP(AB212,[3]DropTable!$A:$A,1,0)),"드랍없음",""))</f>
        <v/>
      </c>
      <c r="AE212" t="str">
        <f>IF(ISBLANK(AD212),"",IF(ISERROR(VLOOKUP(AD212,[3]DropTable!$A:$A,1,0)),"드랍없음",""))</f>
        <v/>
      </c>
      <c r="AH212">
        <v>1.5</v>
      </c>
      <c r="AI212">
        <f t="shared" si="29"/>
        <v>0.33333333333333331</v>
      </c>
      <c r="AJ212">
        <f t="shared" si="27"/>
        <v>0.395555555</v>
      </c>
      <c r="AK212">
        <f t="shared" si="28"/>
        <v>1</v>
      </c>
      <c r="AL212">
        <v>0</v>
      </c>
    </row>
    <row r="213" spans="1:38" x14ac:dyDescent="0.3">
      <c r="A213">
        <v>4</v>
      </c>
      <c r="B213">
        <v>27</v>
      </c>
      <c r="C213">
        <f>IF(OR($L213=TRUE,$A213=0,MOD($A213,ChapterTable!$R$20)&lt;&gt;0),
MAX(0,INT(($B213+ChapterTable!$P$26+VLOOKUP(SUBSTITUTE(C$1,"성장단계","")&amp;"단계오프셋",ChapterTable!$R:$S,2,0))/ChapterTable!$P$23)),
MAX(0,INT(($B213+ChapterTable!$R$26+VLOOKUP(SUBSTITUTE(C$1,"성장단계","")&amp;"보스단계오프셋",ChapterTable!$R:$S,2,0))/ChapterTable!$R$23)))</f>
        <v>3</v>
      </c>
      <c r="D213">
        <f>IF(OR($L213=TRUE,$A213=0,MOD($A213,ChapterTable!$R$20)&lt;&gt;0),
MAX(0,INT(($B213+ChapterTable!$P$26+VLOOKUP(SUBSTITUTE(D$1,"성장단계","")&amp;"단계오프셋",ChapterTable!$R:$S,2,0))/ChapterTable!$P$23)),
MAX(0,INT(($B213+ChapterTable!$R$26+VLOOKUP(SUBSTITUTE(D$1,"성장단계","")&amp;"보스단계오프셋",ChapterTable!$R:$S,2,0))/ChapterTable!$R$23)))</f>
        <v>2</v>
      </c>
      <c r="E213" s="1">
        <f ca="1">IF(AND($A213=0,$B213=1),
    VLOOKUP(1,ChapterTable!$1:$1048576,MATCH("최종"&amp;SUBSTITUTE(SUBSTITUTE(E$1,"standard",""),"|Float",""),ChapterTable!$1:$1,0),0)*ChapterTable!$P$17,
  IF(AND($A213=0,$B213=0),
    E214,
  IF($B213=0,
    VLOOKUP($A213,ChapterTable!$1:$1048576,MATCH("최종"&amp;SUBSTITUTE(SUBSTITUTE(E$1,"standard",""),"|Float",""),ChapterTable!$1:$1,0),0),
  IF($B213=1,
    IF($L213=FALSE,
      VLOOKUP($A213,ChapterTable!$1:$1048576,MATCH("최종"&amp;SUBSTITUTE(SUBSTITUTE(E$1,"standard",""),"|Float",""),ChapterTable!$1:$1,0),0),
      VLOOKUP($A213-ChapterTable!$P$11,ChapterTable!$1:$1048576,MATCH("최종"&amp;SUBSTITUTE(SUBSTITUTE(E$1,"standard",""),"|Float",""),ChapterTable!$1:$1,0),0)*ChapterTable!$P$14
    ),
  OFFSET(E213,-$B213+IF($L213,1,0),0)*IF($B213&gt;OFFSET($B213,1,0),ChapterTable!$R$17,1)*
    (VLOOKUP(SUBSTITUTE(SUBSTITUTE(E$1,"standard",""),"|Float","")&amp;IF(OR($L213=TRUE,$A213=0,MOD($A213,ChapterTable!$R$20)&lt;&gt;0),"","보스")&amp;"인게임누적곱배수",ChapterTable!$R:$S,2,0)^C213
    +VLOOKUP(SUBSTITUTE(SUBSTITUTE(E$1,"standard",""),"|Float","")&amp;IF(OR($L213=TRUE,$A213=0,MOD($A213,ChapterTable!$R$20)&lt;&gt;0),"","보스")&amp;"인게임누적합배수",ChapterTable!$R:$S,2,0)*C213)
  )
  )
  )
)</f>
        <v>648</v>
      </c>
      <c r="F213" s="1">
        <f ca="1">IF(AND($A213=0,$B213=1),
    VLOOKUP(1,ChapterTable!$1:$1048576,MATCH("최종"&amp;SUBSTITUTE(SUBSTITUTE(F$1,"standard",""),"|Float",""),ChapterTable!$1:$1,0),0)*ChapterTable!$P$17,
  IF(AND($A213=0,$B213=0),
    F214,
  IF($B213=0,
    VLOOKUP($A213,ChapterTable!$1:$1048576,MATCH("최종"&amp;SUBSTITUTE(SUBSTITUTE(F$1,"standard",""),"|Float",""),ChapterTable!$1:$1,0),0),
  IF($B213=1,
    IF($L213=FALSE,
      VLOOKUP($A213,ChapterTable!$1:$1048576,MATCH("최종"&amp;SUBSTITUTE(SUBSTITUTE(F$1,"standard",""),"|Float",""),ChapterTable!$1:$1,0),0),
      VLOOKUP($A213-ChapterTable!$P$11,ChapterTable!$1:$1048576,MATCH("최종"&amp;SUBSTITUTE(SUBSTITUTE(F$1,"standard",""),"|Float",""),ChapterTable!$1:$1,0),0)*ChapterTable!$P$14
    ),
  OFFSET(F213,-$B213+IF($L213,1,0),0)*
    (VLOOKUP(SUBSTITUTE(SUBSTITUTE(F$1,"standard",""),"|Float","")&amp;IF(OR($L213=TRUE,$A213=0,MOD($A213,ChapterTable!$R$20)&lt;&gt;0),"","보스")&amp;"인게임누적곱배수",ChapterTable!$R:$S,2,0)^D213
    +VLOOKUP(SUBSTITUTE(SUBSTITUTE(F$1,"standard",""),"|Float","")&amp;IF(OR($L213=TRUE,$A213=0,MOD($A213,ChapterTable!$R$20)&lt;&gt;0),"","보스")&amp;"인게임누적합배수",ChapterTable!$R:$S,2,0)*D213)
  )
  )
  )
)</f>
        <v>194.06249999999997</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23"/>
        <v>3</v>
      </c>
      <c r="Q213">
        <f t="shared" si="24"/>
        <v>3</v>
      </c>
      <c r="R213" t="b">
        <f t="shared" ca="1" si="25"/>
        <v>0</v>
      </c>
      <c r="T213" t="b">
        <f t="shared" ca="1" si="26"/>
        <v>0</v>
      </c>
      <c r="U213" t="s">
        <v>960</v>
      </c>
      <c r="V213" t="str">
        <f>IF(ISBLANK(U213),"",IF(ISERROR(VLOOKUP(U213,MapTable!$A:$A,1,0)),"맵없음",""))</f>
        <v/>
      </c>
      <c r="W213" t="s">
        <v>1027</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1004</v>
      </c>
      <c r="AC213" t="str">
        <f>IF(ISBLANK(AB213),"",IF(ISERROR(VLOOKUP(AB213,[3]DropTable!$A:$A,1,0)),"드랍없음",""))</f>
        <v/>
      </c>
      <c r="AE213" t="str">
        <f>IF(ISBLANK(AD213),"",IF(ISERROR(VLOOKUP(AD213,[3]DropTable!$A:$A,1,0)),"드랍없음",""))</f>
        <v/>
      </c>
      <c r="AH213">
        <v>1.5</v>
      </c>
      <c r="AI213">
        <f t="shared" si="29"/>
        <v>0.33333333333333331</v>
      </c>
      <c r="AJ213">
        <f t="shared" si="27"/>
        <v>0.395555555</v>
      </c>
      <c r="AK213">
        <f t="shared" si="28"/>
        <v>1</v>
      </c>
      <c r="AL213">
        <v>0</v>
      </c>
    </row>
    <row r="214" spans="1:38" x14ac:dyDescent="0.3">
      <c r="A214">
        <v>4</v>
      </c>
      <c r="B214">
        <v>28</v>
      </c>
      <c r="C214">
        <f>IF(OR($L214=TRUE,$A214=0,MOD($A214,ChapterTable!$R$20)&lt;&gt;0),
MAX(0,INT(($B214+ChapterTable!$P$26+VLOOKUP(SUBSTITUTE(C$1,"성장단계","")&amp;"단계오프셋",ChapterTable!$R:$S,2,0))/ChapterTable!$P$23)),
MAX(0,INT(($B214+ChapterTable!$R$26+VLOOKUP(SUBSTITUTE(C$1,"성장단계","")&amp;"보스단계오프셋",ChapterTable!$R:$S,2,0))/ChapterTable!$R$23)))</f>
        <v>3</v>
      </c>
      <c r="D214">
        <f>IF(OR($L214=TRUE,$A214=0,MOD($A214,ChapterTable!$R$20)&lt;&gt;0),
MAX(0,INT(($B214+ChapterTable!$P$26+VLOOKUP(SUBSTITUTE(D$1,"성장단계","")&amp;"단계오프셋",ChapterTable!$R:$S,2,0))/ChapterTable!$P$23)),
MAX(0,INT(($B214+ChapterTable!$R$26+VLOOKUP(SUBSTITUTE(D$1,"성장단계","")&amp;"보스단계오프셋",ChapterTable!$R:$S,2,0))/ChapterTable!$R$23)))</f>
        <v>2</v>
      </c>
      <c r="E214" s="1">
        <f ca="1">IF(AND($A214=0,$B214=1),
    VLOOKUP(1,ChapterTable!$1:$1048576,MATCH("최종"&amp;SUBSTITUTE(SUBSTITUTE(E$1,"standard",""),"|Float",""),ChapterTable!$1:$1,0),0)*ChapterTable!$P$17,
  IF(AND($A214=0,$B214=0),
    E215,
  IF($B214=0,
    VLOOKUP($A214,ChapterTable!$1:$1048576,MATCH("최종"&amp;SUBSTITUTE(SUBSTITUTE(E$1,"standard",""),"|Float",""),ChapterTable!$1:$1,0),0),
  IF($B214=1,
    IF($L214=FALSE,
      VLOOKUP($A214,ChapterTable!$1:$1048576,MATCH("최종"&amp;SUBSTITUTE(SUBSTITUTE(E$1,"standard",""),"|Float",""),ChapterTable!$1:$1,0),0),
      VLOOKUP($A214-ChapterTable!$P$11,ChapterTable!$1:$1048576,MATCH("최종"&amp;SUBSTITUTE(SUBSTITUTE(E$1,"standard",""),"|Float",""),ChapterTable!$1:$1,0),0)*ChapterTable!$P$14
    ),
  OFFSET(E214,-$B214+IF($L214,1,0),0)*IF($B214&gt;OFFSET($B214,1,0),ChapterTable!$R$17,1)*
    (VLOOKUP(SUBSTITUTE(SUBSTITUTE(E$1,"standard",""),"|Float","")&amp;IF(OR($L214=TRUE,$A214=0,MOD($A214,ChapterTable!$R$20)&lt;&gt;0),"","보스")&amp;"인게임누적곱배수",ChapterTable!$R:$S,2,0)^C214
    +VLOOKUP(SUBSTITUTE(SUBSTITUTE(E$1,"standard",""),"|Float","")&amp;IF(OR($L214=TRUE,$A214=0,MOD($A214,ChapterTable!$R$20)&lt;&gt;0),"","보스")&amp;"인게임누적합배수",ChapterTable!$R:$S,2,0)*C214)
  )
  )
  )
)</f>
        <v>648</v>
      </c>
      <c r="F214" s="1">
        <f ca="1">IF(AND($A214=0,$B214=1),
    VLOOKUP(1,ChapterTable!$1:$1048576,MATCH("최종"&amp;SUBSTITUTE(SUBSTITUTE(F$1,"standard",""),"|Float",""),ChapterTable!$1:$1,0),0)*ChapterTable!$P$17,
  IF(AND($A214=0,$B214=0),
    F215,
  IF($B214=0,
    VLOOKUP($A214,ChapterTable!$1:$1048576,MATCH("최종"&amp;SUBSTITUTE(SUBSTITUTE(F$1,"standard",""),"|Float",""),ChapterTable!$1:$1,0),0),
  IF($B214=1,
    IF($L214=FALSE,
      VLOOKUP($A214,ChapterTable!$1:$1048576,MATCH("최종"&amp;SUBSTITUTE(SUBSTITUTE(F$1,"standard",""),"|Float",""),ChapterTable!$1:$1,0),0),
      VLOOKUP($A214-ChapterTable!$P$11,ChapterTable!$1:$1048576,MATCH("최종"&amp;SUBSTITUTE(SUBSTITUTE(F$1,"standard",""),"|Float",""),ChapterTable!$1:$1,0),0)*ChapterTable!$P$14
    ),
  OFFSET(F214,-$B214+IF($L214,1,0),0)*
    (VLOOKUP(SUBSTITUTE(SUBSTITUTE(F$1,"standard",""),"|Float","")&amp;IF(OR($L214=TRUE,$A214=0,MOD($A214,ChapterTable!$R$20)&lt;&gt;0),"","보스")&amp;"인게임누적곱배수",ChapterTable!$R:$S,2,0)^D214
    +VLOOKUP(SUBSTITUTE(SUBSTITUTE(F$1,"standard",""),"|Float","")&amp;IF(OR($L214=TRUE,$A214=0,MOD($A214,ChapterTable!$R$20)&lt;&gt;0),"","보스")&amp;"인게임누적합배수",ChapterTable!$R:$S,2,0)*D214)
  )
  )
  )
)</f>
        <v>194.06249999999997</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23"/>
        <v>3</v>
      </c>
      <c r="Q214">
        <f t="shared" si="24"/>
        <v>3</v>
      </c>
      <c r="R214" t="b">
        <f t="shared" ca="1" si="25"/>
        <v>0</v>
      </c>
      <c r="T214" t="b">
        <f t="shared" ca="1" si="26"/>
        <v>0</v>
      </c>
      <c r="U214" t="s">
        <v>961</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1004</v>
      </c>
      <c r="AC214" t="str">
        <f>IF(ISBLANK(AB214),"",IF(ISERROR(VLOOKUP(AB214,[3]DropTable!$A:$A,1,0)),"드랍없음",""))</f>
        <v/>
      </c>
      <c r="AE214" t="str">
        <f>IF(ISBLANK(AD214),"",IF(ISERROR(VLOOKUP(AD214,[3]DropTable!$A:$A,1,0)),"드랍없음",""))</f>
        <v/>
      </c>
      <c r="AH214">
        <v>1.5</v>
      </c>
      <c r="AI214">
        <f t="shared" si="29"/>
        <v>0.33333333333333331</v>
      </c>
      <c r="AJ214">
        <f t="shared" si="27"/>
        <v>0.395555555</v>
      </c>
      <c r="AK214">
        <f t="shared" si="28"/>
        <v>1</v>
      </c>
      <c r="AL214">
        <v>0</v>
      </c>
    </row>
    <row r="215" spans="1:38" x14ac:dyDescent="0.3">
      <c r="A215">
        <v>4</v>
      </c>
      <c r="B215">
        <v>29</v>
      </c>
      <c r="C215">
        <f>IF(OR($L215=TRUE,$A215=0,MOD($A215,ChapterTable!$R$20)&lt;&gt;0),
MAX(0,INT(($B215+ChapterTable!$P$26+VLOOKUP(SUBSTITUTE(C$1,"성장단계","")&amp;"단계오프셋",ChapterTable!$R:$S,2,0))/ChapterTable!$P$23)),
MAX(0,INT(($B215+ChapterTable!$R$26+VLOOKUP(SUBSTITUTE(C$1,"성장단계","")&amp;"보스단계오프셋",ChapterTable!$R:$S,2,0))/ChapterTable!$R$23)))</f>
        <v>3</v>
      </c>
      <c r="D215">
        <f>IF(OR($L215=TRUE,$A215=0,MOD($A215,ChapterTable!$R$20)&lt;&gt;0),
MAX(0,INT(($B215+ChapterTable!$P$26+VLOOKUP(SUBSTITUTE(D$1,"성장단계","")&amp;"단계오프셋",ChapterTable!$R:$S,2,0))/ChapterTable!$P$23)),
MAX(0,INT(($B215+ChapterTable!$R$26+VLOOKUP(SUBSTITUTE(D$1,"성장단계","")&amp;"보스단계오프셋",ChapterTable!$R:$S,2,0))/ChapterTable!$R$23)))</f>
        <v>2</v>
      </c>
      <c r="E215" s="1">
        <f ca="1">IF(AND($A215=0,$B215=1),
    VLOOKUP(1,ChapterTable!$1:$1048576,MATCH("최종"&amp;SUBSTITUTE(SUBSTITUTE(E$1,"standard",""),"|Float",""),ChapterTable!$1:$1,0),0)*ChapterTable!$P$17,
  IF(AND($A215=0,$B215=0),
    E216,
  IF($B215=0,
    VLOOKUP($A215,ChapterTable!$1:$1048576,MATCH("최종"&amp;SUBSTITUTE(SUBSTITUTE(E$1,"standard",""),"|Float",""),ChapterTable!$1:$1,0),0),
  IF($B215=1,
    IF($L215=FALSE,
      VLOOKUP($A215,ChapterTable!$1:$1048576,MATCH("최종"&amp;SUBSTITUTE(SUBSTITUTE(E$1,"standard",""),"|Float",""),ChapterTable!$1:$1,0),0),
      VLOOKUP($A215-ChapterTable!$P$11,ChapterTable!$1:$1048576,MATCH("최종"&amp;SUBSTITUTE(SUBSTITUTE(E$1,"standard",""),"|Float",""),ChapterTable!$1:$1,0),0)*ChapterTable!$P$14
    ),
  OFFSET(E215,-$B215+IF($L215,1,0),0)*IF($B215&gt;OFFSET($B215,1,0),ChapterTable!$R$17,1)*
    (VLOOKUP(SUBSTITUTE(SUBSTITUTE(E$1,"standard",""),"|Float","")&amp;IF(OR($L215=TRUE,$A215=0,MOD($A215,ChapterTable!$R$20)&lt;&gt;0),"","보스")&amp;"인게임누적곱배수",ChapterTable!$R:$S,2,0)^C215
    +VLOOKUP(SUBSTITUTE(SUBSTITUTE(E$1,"standard",""),"|Float","")&amp;IF(OR($L215=TRUE,$A215=0,MOD($A215,ChapterTable!$R$20)&lt;&gt;0),"","보스")&amp;"인게임누적합배수",ChapterTable!$R:$S,2,0)*C215)
  )
  )
  )
)</f>
        <v>648</v>
      </c>
      <c r="F215" s="1">
        <f ca="1">IF(AND($A215=0,$B215=1),
    VLOOKUP(1,ChapterTable!$1:$1048576,MATCH("최종"&amp;SUBSTITUTE(SUBSTITUTE(F$1,"standard",""),"|Float",""),ChapterTable!$1:$1,0),0)*ChapterTable!$P$17,
  IF(AND($A215=0,$B215=0),
    F216,
  IF($B215=0,
    VLOOKUP($A215,ChapterTable!$1:$1048576,MATCH("최종"&amp;SUBSTITUTE(SUBSTITUTE(F$1,"standard",""),"|Float",""),ChapterTable!$1:$1,0),0),
  IF($B215=1,
    IF($L215=FALSE,
      VLOOKUP($A215,ChapterTable!$1:$1048576,MATCH("최종"&amp;SUBSTITUTE(SUBSTITUTE(F$1,"standard",""),"|Float",""),ChapterTable!$1:$1,0),0),
      VLOOKUP($A215-ChapterTable!$P$11,ChapterTable!$1:$1048576,MATCH("최종"&amp;SUBSTITUTE(SUBSTITUTE(F$1,"standard",""),"|Float",""),ChapterTable!$1:$1,0),0)*ChapterTable!$P$14
    ),
  OFFSET(F215,-$B215+IF($L215,1,0),0)*
    (VLOOKUP(SUBSTITUTE(SUBSTITUTE(F$1,"standard",""),"|Float","")&amp;IF(OR($L215=TRUE,$A215=0,MOD($A215,ChapterTable!$R$20)&lt;&gt;0),"","보스")&amp;"인게임누적곱배수",ChapterTable!$R:$S,2,0)^D215
    +VLOOKUP(SUBSTITUTE(SUBSTITUTE(F$1,"standard",""),"|Float","")&amp;IF(OR($L215=TRUE,$A215=0,MOD($A215,ChapterTable!$R$20)&lt;&gt;0),"","보스")&amp;"인게임누적합배수",ChapterTable!$R:$S,2,0)*D215)
  )
  )
  )
)</f>
        <v>194.06249999999997</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23"/>
        <v>93</v>
      </c>
      <c r="Q215">
        <f t="shared" si="24"/>
        <v>93</v>
      </c>
      <c r="R215" t="b">
        <f t="shared" ca="1" si="25"/>
        <v>1</v>
      </c>
      <c r="T215" t="b">
        <f t="shared" ca="1" si="26"/>
        <v>1</v>
      </c>
      <c r="U215" t="s">
        <v>962</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1004</v>
      </c>
      <c r="AC215" t="str">
        <f>IF(ISBLANK(AB215),"",IF(ISERROR(VLOOKUP(AB215,[3]DropTable!$A:$A,1,0)),"드랍없음",""))</f>
        <v/>
      </c>
      <c r="AE215" t="str">
        <f>IF(ISBLANK(AD215),"",IF(ISERROR(VLOOKUP(AD215,[3]DropTable!$A:$A,1,0)),"드랍없음",""))</f>
        <v/>
      </c>
      <c r="AH215">
        <v>1.5</v>
      </c>
      <c r="AI215">
        <f t="shared" si="29"/>
        <v>0.33333333333333331</v>
      </c>
      <c r="AJ215">
        <f t="shared" si="27"/>
        <v>0.395555555</v>
      </c>
      <c r="AK215">
        <f t="shared" si="28"/>
        <v>1</v>
      </c>
      <c r="AL215">
        <v>0</v>
      </c>
    </row>
    <row r="216" spans="1:38" x14ac:dyDescent="0.3">
      <c r="A216">
        <v>4</v>
      </c>
      <c r="B216">
        <v>30</v>
      </c>
      <c r="C216">
        <f>IF(OR($L216=TRUE,$A216=0,MOD($A216,ChapterTable!$R$20)&lt;&gt;0),
MAX(0,INT(($B216+ChapterTable!$P$26+VLOOKUP(SUBSTITUTE(C$1,"성장단계","")&amp;"단계오프셋",ChapterTable!$R:$S,2,0))/ChapterTable!$P$23)),
MAX(0,INT(($B216+ChapterTable!$R$26+VLOOKUP(SUBSTITUTE(C$1,"성장단계","")&amp;"보스단계오프셋",ChapterTable!$R:$S,2,0))/ChapterTable!$R$23)))</f>
        <v>3</v>
      </c>
      <c r="D216">
        <f>IF(OR($L216=TRUE,$A216=0,MOD($A216,ChapterTable!$R$20)&lt;&gt;0),
MAX(0,INT(($B216+ChapterTable!$P$26+VLOOKUP(SUBSTITUTE(D$1,"성장단계","")&amp;"단계오프셋",ChapterTable!$R:$S,2,0))/ChapterTable!$P$23)),
MAX(0,INT(($B216+ChapterTable!$R$26+VLOOKUP(SUBSTITUTE(D$1,"성장단계","")&amp;"보스단계오프셋",ChapterTable!$R:$S,2,0))/ChapterTable!$R$23)))</f>
        <v>2</v>
      </c>
      <c r="E216" s="1">
        <f ca="1">IF(AND($A216=0,$B216=1),
    VLOOKUP(1,ChapterTable!$1:$1048576,MATCH("최종"&amp;SUBSTITUTE(SUBSTITUTE(E$1,"standard",""),"|Float",""),ChapterTable!$1:$1,0),0)*ChapterTable!$P$17,
  IF(AND($A216=0,$B216=0),
    E217,
  IF($B216=0,
    VLOOKUP($A216,ChapterTable!$1:$1048576,MATCH("최종"&amp;SUBSTITUTE(SUBSTITUTE(E$1,"standard",""),"|Float",""),ChapterTable!$1:$1,0),0),
  IF($B216=1,
    IF($L216=FALSE,
      VLOOKUP($A216,ChapterTable!$1:$1048576,MATCH("최종"&amp;SUBSTITUTE(SUBSTITUTE(E$1,"standard",""),"|Float",""),ChapterTable!$1:$1,0),0),
      VLOOKUP($A216-ChapterTable!$P$11,ChapterTable!$1:$1048576,MATCH("최종"&amp;SUBSTITUTE(SUBSTITUTE(E$1,"standard",""),"|Float",""),ChapterTable!$1:$1,0),0)*ChapterTable!$P$14
    ),
  OFFSET(E216,-$B216+IF($L216,1,0),0)*IF($B216&gt;OFFSET($B216,1,0),ChapterTable!$R$17,1)*
    (VLOOKUP(SUBSTITUTE(SUBSTITUTE(E$1,"standard",""),"|Float","")&amp;IF(OR($L216=TRUE,$A216=0,MOD($A216,ChapterTable!$R$20)&lt;&gt;0),"","보스")&amp;"인게임누적곱배수",ChapterTable!$R:$S,2,0)^C216
    +VLOOKUP(SUBSTITUTE(SUBSTITUTE(E$1,"standard",""),"|Float","")&amp;IF(OR($L216=TRUE,$A216=0,MOD($A216,ChapterTable!$R$20)&lt;&gt;0),"","보스")&amp;"인게임누적합배수",ChapterTable!$R:$S,2,0)*C216)
  )
  )
  )
)</f>
        <v>648</v>
      </c>
      <c r="F216" s="1">
        <f ca="1">IF(AND($A216=0,$B216=1),
    VLOOKUP(1,ChapterTable!$1:$1048576,MATCH("최종"&amp;SUBSTITUTE(SUBSTITUTE(F$1,"standard",""),"|Float",""),ChapterTable!$1:$1,0),0)*ChapterTable!$P$17,
  IF(AND($A216=0,$B216=0),
    F217,
  IF($B216=0,
    VLOOKUP($A216,ChapterTable!$1:$1048576,MATCH("최종"&amp;SUBSTITUTE(SUBSTITUTE(F$1,"standard",""),"|Float",""),ChapterTable!$1:$1,0),0),
  IF($B216=1,
    IF($L216=FALSE,
      VLOOKUP($A216,ChapterTable!$1:$1048576,MATCH("최종"&amp;SUBSTITUTE(SUBSTITUTE(F$1,"standard",""),"|Float",""),ChapterTable!$1:$1,0),0),
      VLOOKUP($A216-ChapterTable!$P$11,ChapterTable!$1:$1048576,MATCH("최종"&amp;SUBSTITUTE(SUBSTITUTE(F$1,"standard",""),"|Float",""),ChapterTable!$1:$1,0),0)*ChapterTable!$P$14
    ),
  OFFSET(F216,-$B216+IF($L216,1,0),0)*
    (VLOOKUP(SUBSTITUTE(SUBSTITUTE(F$1,"standard",""),"|Float","")&amp;IF(OR($L216=TRUE,$A216=0,MOD($A216,ChapterTable!$R$20)&lt;&gt;0),"","보스")&amp;"인게임누적곱배수",ChapterTable!$R:$S,2,0)^D216
    +VLOOKUP(SUBSTITUTE(SUBSTITUTE(F$1,"standard",""),"|Float","")&amp;IF(OR($L216=TRUE,$A216=0,MOD($A216,ChapterTable!$R$20)&lt;&gt;0),"","보스")&amp;"인게임누적합배수",ChapterTable!$R:$S,2,0)*D216)
  )
  )
  )
)</f>
        <v>194.06249999999997</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23"/>
        <v>23</v>
      </c>
      <c r="Q216">
        <f t="shared" si="24"/>
        <v>23</v>
      </c>
      <c r="R216" t="b">
        <f t="shared" ca="1" si="25"/>
        <v>0</v>
      </c>
      <c r="T216" t="b">
        <f t="shared" ca="1" si="26"/>
        <v>0</v>
      </c>
      <c r="U216" t="s">
        <v>988</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5004</v>
      </c>
      <c r="AE216" t="str">
        <f>IF(ISBLANK(AD216),"",IF(ISERROR(VLOOKUP(AD216,[3]DropTable!$A:$A,1,0)),"드랍없음",""))</f>
        <v/>
      </c>
      <c r="AF216">
        <f ca="1">1.25*IF($B216&gt;OFFSET($B216,1,0),ChapterTable!$R$17,1)*
(VLOOKUP(SUBSTITUTE(SUBSTITUTE(E$1,"standard",""),"|Float","")&amp;IF(OR($L216=TRUE,$A216=0,MOD($A216,ChapterTable!$R$20)&lt;&gt;0),"","보스")&amp;"인게임누적곱배수",ChapterTable!$R:$S,2,0)^C216
+VLOOKUP(SUBSTITUTE(SUBSTITUTE(E$1,"standard",""),"|Float","")&amp;IF(OR($L216=TRUE,$A216=0,MOD($A216,ChapterTable!$R$20)&lt;&gt;0),"","보스")&amp;"인게임누적합배수",ChapterTable!$R:$S,2,0)*C216)</f>
        <v>2</v>
      </c>
      <c r="AG216">
        <f ca="1">35/AF216</f>
        <v>17.5</v>
      </c>
      <c r="AH216">
        <v>1.5</v>
      </c>
      <c r="AI216">
        <f t="shared" si="29"/>
        <v>0.33333333333333331</v>
      </c>
      <c r="AJ216">
        <f t="shared" si="27"/>
        <v>1</v>
      </c>
      <c r="AK216">
        <f t="shared" si="28"/>
        <v>3</v>
      </c>
      <c r="AL216">
        <v>0</v>
      </c>
    </row>
    <row r="217" spans="1:38" x14ac:dyDescent="0.3">
      <c r="A217">
        <v>4</v>
      </c>
      <c r="B217">
        <v>31</v>
      </c>
      <c r="C217">
        <f>IF(OR($L217=TRUE,$A217=0,MOD($A217,ChapterTable!$R$20)&lt;&gt;0),
MAX(0,INT(($B217+ChapterTable!$P$26+VLOOKUP(SUBSTITUTE(C$1,"성장단계","")&amp;"단계오프셋",ChapterTable!$R:$S,2,0))/ChapterTable!$P$23)),
MAX(0,INT(($B217+ChapterTable!$R$26+VLOOKUP(SUBSTITUTE(C$1,"성장단계","")&amp;"보스단계오프셋",ChapterTable!$R:$S,2,0))/ChapterTable!$R$23)))</f>
        <v>3</v>
      </c>
      <c r="D217">
        <f>IF(OR($L217=TRUE,$A217=0,MOD($A217,ChapterTable!$R$20)&lt;&gt;0),
MAX(0,INT(($B217+ChapterTable!$P$26+VLOOKUP(SUBSTITUTE(D$1,"성장단계","")&amp;"단계오프셋",ChapterTable!$R:$S,2,0))/ChapterTable!$P$23)),
MAX(0,INT(($B217+ChapterTable!$R$26+VLOOKUP(SUBSTITUTE(D$1,"성장단계","")&amp;"보스단계오프셋",ChapterTable!$R:$S,2,0))/ChapterTable!$R$23)))</f>
        <v>3</v>
      </c>
      <c r="E217" s="1">
        <f ca="1">IF(AND($A217=0,$B217=1),
    VLOOKUP(1,ChapterTable!$1:$1048576,MATCH("최종"&amp;SUBSTITUTE(SUBSTITUTE(E$1,"standard",""),"|Float",""),ChapterTable!$1:$1,0),0)*ChapterTable!$P$17,
  IF(AND($A217=0,$B217=0),
    E218,
  IF($B217=0,
    VLOOKUP($A217,ChapterTable!$1:$1048576,MATCH("최종"&amp;SUBSTITUTE(SUBSTITUTE(E$1,"standard",""),"|Float",""),ChapterTable!$1:$1,0),0),
  IF($B217=1,
    IF($L217=FALSE,
      VLOOKUP($A217,ChapterTable!$1:$1048576,MATCH("최종"&amp;SUBSTITUTE(SUBSTITUTE(E$1,"standard",""),"|Float",""),ChapterTable!$1:$1,0),0),
      VLOOKUP($A217-ChapterTable!$P$11,ChapterTable!$1:$1048576,MATCH("최종"&amp;SUBSTITUTE(SUBSTITUTE(E$1,"standard",""),"|Float",""),ChapterTable!$1:$1,0),0)*ChapterTable!$P$14
    ),
  OFFSET(E217,-$B217+IF($L217,1,0),0)*IF($B217&gt;OFFSET($B217,1,0),ChapterTable!$R$17,1)*
    (VLOOKUP(SUBSTITUTE(SUBSTITUTE(E$1,"standard",""),"|Float","")&amp;IF(OR($L217=TRUE,$A217=0,MOD($A217,ChapterTable!$R$20)&lt;&gt;0),"","보스")&amp;"인게임누적곱배수",ChapterTable!$R:$S,2,0)^C217
    +VLOOKUP(SUBSTITUTE(SUBSTITUTE(E$1,"standard",""),"|Float","")&amp;IF(OR($L217=TRUE,$A217=0,MOD($A217,ChapterTable!$R$20)&lt;&gt;0),"","보스")&amp;"인게임누적합배수",ChapterTable!$R:$S,2,0)*C217)
  )
  )
  )
)</f>
        <v>648</v>
      </c>
      <c r="F217" s="1">
        <f ca="1">IF(AND($A217=0,$B217=1),
    VLOOKUP(1,ChapterTable!$1:$1048576,MATCH("최종"&amp;SUBSTITUTE(SUBSTITUTE(F$1,"standard",""),"|Float",""),ChapterTable!$1:$1,0),0)*ChapterTable!$P$17,
  IF(AND($A217=0,$B217=0),
    F218,
  IF($B217=0,
    VLOOKUP($A217,ChapterTable!$1:$1048576,MATCH("최종"&amp;SUBSTITUTE(SUBSTITUTE(F$1,"standard",""),"|Float",""),ChapterTable!$1:$1,0),0),
  IF($B217=1,
    IF($L217=FALSE,
      VLOOKUP($A217,ChapterTable!$1:$1048576,MATCH("최종"&amp;SUBSTITUTE(SUBSTITUTE(F$1,"standard",""),"|Float",""),ChapterTable!$1:$1,0),0),
      VLOOKUP($A217-ChapterTable!$P$11,ChapterTable!$1:$1048576,MATCH("최종"&amp;SUBSTITUTE(SUBSTITUTE(F$1,"standard",""),"|Float",""),ChapterTable!$1:$1,0),0)*ChapterTable!$P$14
    ),
  OFFSET(F217,-$B217+IF($L217,1,0),0)*
    (VLOOKUP(SUBSTITUTE(SUBSTITUTE(F$1,"standard",""),"|Float","")&amp;IF(OR($L217=TRUE,$A217=0,MOD($A217,ChapterTable!$R$20)&lt;&gt;0),"","보스")&amp;"인게임누적곱배수",ChapterTable!$R:$S,2,0)^D217
    +VLOOKUP(SUBSTITUTE(SUBSTITUTE(F$1,"standard",""),"|Float","")&amp;IF(OR($L217=TRUE,$A217=0,MOD($A217,ChapterTable!$R$20)&lt;&gt;0),"","보스")&amp;"인게임누적합배수",ChapterTable!$R:$S,2,0)*D217)
  )
  )
  )
)</f>
        <v>206.71875000000003</v>
      </c>
      <c r="G217" t="s">
        <v>720</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23"/>
        <v>4</v>
      </c>
      <c r="Q217">
        <f t="shared" si="24"/>
        <v>4</v>
      </c>
      <c r="R217" t="b">
        <f t="shared" ca="1" si="25"/>
        <v>0</v>
      </c>
      <c r="T217" t="b">
        <f t="shared" ca="1" si="26"/>
        <v>0</v>
      </c>
      <c r="U217" t="s">
        <v>963</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9"/>
        <v>0.25</v>
      </c>
      <c r="AJ217">
        <f t="shared" si="27"/>
        <v>0.32</v>
      </c>
      <c r="AK217">
        <f t="shared" si="28"/>
        <v>1</v>
      </c>
      <c r="AL217">
        <v>0</v>
      </c>
    </row>
    <row r="218" spans="1:38" x14ac:dyDescent="0.3">
      <c r="A218">
        <v>4</v>
      </c>
      <c r="B218">
        <v>32</v>
      </c>
      <c r="C218">
        <f>IF(OR($L218=TRUE,$A218=0,MOD($A218,ChapterTable!$R$20)&lt;&gt;0),
MAX(0,INT(($B218+ChapterTable!$P$26+VLOOKUP(SUBSTITUTE(C$1,"성장단계","")&amp;"단계오프셋",ChapterTable!$R:$S,2,0))/ChapterTable!$P$23)),
MAX(0,INT(($B218+ChapterTable!$R$26+VLOOKUP(SUBSTITUTE(C$1,"성장단계","")&amp;"보스단계오프셋",ChapterTable!$R:$S,2,0))/ChapterTable!$R$23)))</f>
        <v>3</v>
      </c>
      <c r="D218">
        <f>IF(OR($L218=TRUE,$A218=0,MOD($A218,ChapterTable!$R$20)&lt;&gt;0),
MAX(0,INT(($B218+ChapterTable!$P$26+VLOOKUP(SUBSTITUTE(D$1,"성장단계","")&amp;"단계오프셋",ChapterTable!$R:$S,2,0))/ChapterTable!$P$23)),
MAX(0,INT(($B218+ChapterTable!$R$26+VLOOKUP(SUBSTITUTE(D$1,"성장단계","")&amp;"보스단계오프셋",ChapterTable!$R:$S,2,0))/ChapterTable!$R$23)))</f>
        <v>3</v>
      </c>
      <c r="E218" s="1">
        <f ca="1">IF(AND($A218=0,$B218=1),
    VLOOKUP(1,ChapterTable!$1:$1048576,MATCH("최종"&amp;SUBSTITUTE(SUBSTITUTE(E$1,"standard",""),"|Float",""),ChapterTable!$1:$1,0),0)*ChapterTable!$P$17,
  IF(AND($A218=0,$B218=0),
    E219,
  IF($B218=0,
    VLOOKUP($A218,ChapterTable!$1:$1048576,MATCH("최종"&amp;SUBSTITUTE(SUBSTITUTE(E$1,"standard",""),"|Float",""),ChapterTable!$1:$1,0),0),
  IF($B218=1,
    IF($L218=FALSE,
      VLOOKUP($A218,ChapterTable!$1:$1048576,MATCH("최종"&amp;SUBSTITUTE(SUBSTITUTE(E$1,"standard",""),"|Float",""),ChapterTable!$1:$1,0),0),
      VLOOKUP($A218-ChapterTable!$P$11,ChapterTable!$1:$1048576,MATCH("최종"&amp;SUBSTITUTE(SUBSTITUTE(E$1,"standard",""),"|Float",""),ChapterTable!$1:$1,0),0)*ChapterTable!$P$14
    ),
  OFFSET(E218,-$B218+IF($L218,1,0),0)*IF($B218&gt;OFFSET($B218,1,0),ChapterTable!$R$17,1)*
    (VLOOKUP(SUBSTITUTE(SUBSTITUTE(E$1,"standard",""),"|Float","")&amp;IF(OR($L218=TRUE,$A218=0,MOD($A218,ChapterTable!$R$20)&lt;&gt;0),"","보스")&amp;"인게임누적곱배수",ChapterTable!$R:$S,2,0)^C218
    +VLOOKUP(SUBSTITUTE(SUBSTITUTE(E$1,"standard",""),"|Float","")&amp;IF(OR($L218=TRUE,$A218=0,MOD($A218,ChapterTable!$R$20)&lt;&gt;0),"","보스")&amp;"인게임누적합배수",ChapterTable!$R:$S,2,0)*C218)
  )
  )
  )
)</f>
        <v>648</v>
      </c>
      <c r="F218" s="1">
        <f ca="1">IF(AND($A218=0,$B218=1),
    VLOOKUP(1,ChapterTable!$1:$1048576,MATCH("최종"&amp;SUBSTITUTE(SUBSTITUTE(F$1,"standard",""),"|Float",""),ChapterTable!$1:$1,0),0)*ChapterTable!$P$17,
  IF(AND($A218=0,$B218=0),
    F219,
  IF($B218=0,
    VLOOKUP($A218,ChapterTable!$1:$1048576,MATCH("최종"&amp;SUBSTITUTE(SUBSTITUTE(F$1,"standard",""),"|Float",""),ChapterTable!$1:$1,0),0),
  IF($B218=1,
    IF($L218=FALSE,
      VLOOKUP($A218,ChapterTable!$1:$1048576,MATCH("최종"&amp;SUBSTITUTE(SUBSTITUTE(F$1,"standard",""),"|Float",""),ChapterTable!$1:$1,0),0),
      VLOOKUP($A218-ChapterTable!$P$11,ChapterTable!$1:$1048576,MATCH("최종"&amp;SUBSTITUTE(SUBSTITUTE(F$1,"standard",""),"|Float",""),ChapterTable!$1:$1,0),0)*ChapterTable!$P$14
    ),
  OFFSET(F218,-$B218+IF($L218,1,0),0)*
    (VLOOKUP(SUBSTITUTE(SUBSTITUTE(F$1,"standard",""),"|Float","")&amp;IF(OR($L218=TRUE,$A218=0,MOD($A218,ChapterTable!$R$20)&lt;&gt;0),"","보스")&amp;"인게임누적곱배수",ChapterTable!$R:$S,2,0)^D218
    +VLOOKUP(SUBSTITUTE(SUBSTITUTE(F$1,"standard",""),"|Float","")&amp;IF(OR($L218=TRUE,$A218=0,MOD($A218,ChapterTable!$R$20)&lt;&gt;0),"","보스")&amp;"인게임누적합배수",ChapterTable!$R:$S,2,0)*D218)
  )
  )
  )
)</f>
        <v>206.71875000000003</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23"/>
        <v>4</v>
      </c>
      <c r="Q218">
        <f t="shared" si="24"/>
        <v>4</v>
      </c>
      <c r="R218" t="b">
        <f t="shared" ca="1" si="25"/>
        <v>0</v>
      </c>
      <c r="T218" t="b">
        <f t="shared" ca="1" si="26"/>
        <v>0</v>
      </c>
      <c r="U218" t="s">
        <v>964</v>
      </c>
      <c r="V218" t="str">
        <f>IF(ISBLANK(U218),"",IF(ISERROR(VLOOKUP(U218,MapTable!$A:$A,1,0)),"맵없음",""))</f>
        <v/>
      </c>
      <c r="W218" t="s">
        <v>1029</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9"/>
        <v>0.25</v>
      </c>
      <c r="AJ218">
        <f t="shared" si="27"/>
        <v>0.32</v>
      </c>
      <c r="AK218">
        <f t="shared" si="28"/>
        <v>1</v>
      </c>
      <c r="AL218">
        <v>0</v>
      </c>
    </row>
    <row r="219" spans="1:38" x14ac:dyDescent="0.3">
      <c r="A219">
        <v>4</v>
      </c>
      <c r="B219">
        <v>33</v>
      </c>
      <c r="C219">
        <f>IF(OR($L219=TRUE,$A219=0,MOD($A219,ChapterTable!$R$20)&lt;&gt;0),
MAX(0,INT(($B219+ChapterTable!$P$26+VLOOKUP(SUBSTITUTE(C$1,"성장단계","")&amp;"단계오프셋",ChapterTable!$R:$S,2,0))/ChapterTable!$P$23)),
MAX(0,INT(($B219+ChapterTable!$R$26+VLOOKUP(SUBSTITUTE(C$1,"성장단계","")&amp;"보스단계오프셋",ChapterTable!$R:$S,2,0))/ChapterTable!$R$23)))</f>
        <v>3</v>
      </c>
      <c r="D219">
        <f>IF(OR($L219=TRUE,$A219=0,MOD($A219,ChapterTable!$R$20)&lt;&gt;0),
MAX(0,INT(($B219+ChapterTable!$P$26+VLOOKUP(SUBSTITUTE(D$1,"성장단계","")&amp;"단계오프셋",ChapterTable!$R:$S,2,0))/ChapterTable!$P$23)),
MAX(0,INT(($B219+ChapterTable!$R$26+VLOOKUP(SUBSTITUTE(D$1,"성장단계","")&amp;"보스단계오프셋",ChapterTable!$R:$S,2,0))/ChapterTable!$R$23)))</f>
        <v>3</v>
      </c>
      <c r="E219" s="1">
        <f ca="1">IF(AND($A219=0,$B219=1),
    VLOOKUP(1,ChapterTable!$1:$1048576,MATCH("최종"&amp;SUBSTITUTE(SUBSTITUTE(E$1,"standard",""),"|Float",""),ChapterTable!$1:$1,0),0)*ChapterTable!$P$17,
  IF(AND($A219=0,$B219=0),
    E220,
  IF($B219=0,
    VLOOKUP($A219,ChapterTable!$1:$1048576,MATCH("최종"&amp;SUBSTITUTE(SUBSTITUTE(E$1,"standard",""),"|Float",""),ChapterTable!$1:$1,0),0),
  IF($B219=1,
    IF($L219=FALSE,
      VLOOKUP($A219,ChapterTable!$1:$1048576,MATCH("최종"&amp;SUBSTITUTE(SUBSTITUTE(E$1,"standard",""),"|Float",""),ChapterTable!$1:$1,0),0),
      VLOOKUP($A219-ChapterTable!$P$11,ChapterTable!$1:$1048576,MATCH("최종"&amp;SUBSTITUTE(SUBSTITUTE(E$1,"standard",""),"|Float",""),ChapterTable!$1:$1,0),0)*ChapterTable!$P$14
    ),
  OFFSET(E219,-$B219+IF($L219,1,0),0)*IF($B219&gt;OFFSET($B219,1,0),ChapterTable!$R$17,1)*
    (VLOOKUP(SUBSTITUTE(SUBSTITUTE(E$1,"standard",""),"|Float","")&amp;IF(OR($L219=TRUE,$A219=0,MOD($A219,ChapterTable!$R$20)&lt;&gt;0),"","보스")&amp;"인게임누적곱배수",ChapterTable!$R:$S,2,0)^C219
    +VLOOKUP(SUBSTITUTE(SUBSTITUTE(E$1,"standard",""),"|Float","")&amp;IF(OR($L219=TRUE,$A219=0,MOD($A219,ChapterTable!$R$20)&lt;&gt;0),"","보스")&amp;"인게임누적합배수",ChapterTable!$R:$S,2,0)*C219)
  )
  )
  )
)</f>
        <v>648</v>
      </c>
      <c r="F219" s="1">
        <f ca="1">IF(AND($A219=0,$B219=1),
    VLOOKUP(1,ChapterTable!$1:$1048576,MATCH("최종"&amp;SUBSTITUTE(SUBSTITUTE(F$1,"standard",""),"|Float",""),ChapterTable!$1:$1,0),0)*ChapterTable!$P$17,
  IF(AND($A219=0,$B219=0),
    F220,
  IF($B219=0,
    VLOOKUP($A219,ChapterTable!$1:$1048576,MATCH("최종"&amp;SUBSTITUTE(SUBSTITUTE(F$1,"standard",""),"|Float",""),ChapterTable!$1:$1,0),0),
  IF($B219=1,
    IF($L219=FALSE,
      VLOOKUP($A219,ChapterTable!$1:$1048576,MATCH("최종"&amp;SUBSTITUTE(SUBSTITUTE(F$1,"standard",""),"|Float",""),ChapterTable!$1:$1,0),0),
      VLOOKUP($A219-ChapterTable!$P$11,ChapterTable!$1:$1048576,MATCH("최종"&amp;SUBSTITUTE(SUBSTITUTE(F$1,"standard",""),"|Float",""),ChapterTable!$1:$1,0),0)*ChapterTable!$P$14
    ),
  OFFSET(F219,-$B219+IF($L219,1,0),0)*
    (VLOOKUP(SUBSTITUTE(SUBSTITUTE(F$1,"standard",""),"|Float","")&amp;IF(OR($L219=TRUE,$A219=0,MOD($A219,ChapterTable!$R$20)&lt;&gt;0),"","보스")&amp;"인게임누적곱배수",ChapterTable!$R:$S,2,0)^D219
    +VLOOKUP(SUBSTITUTE(SUBSTITUTE(F$1,"standard",""),"|Float","")&amp;IF(OR($L219=TRUE,$A219=0,MOD($A219,ChapterTable!$R$20)&lt;&gt;0),"","보스")&amp;"인게임누적합배수",ChapterTable!$R:$S,2,0)*D219)
  )
  )
  )
)</f>
        <v>206.71875000000003</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23"/>
        <v>4</v>
      </c>
      <c r="Q219">
        <f t="shared" si="24"/>
        <v>4</v>
      </c>
      <c r="R219" t="b">
        <f t="shared" ca="1" si="25"/>
        <v>0</v>
      </c>
      <c r="T219" t="b">
        <f t="shared" ca="1" si="26"/>
        <v>0</v>
      </c>
      <c r="U219" t="s">
        <v>965</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9"/>
        <v>0.25</v>
      </c>
      <c r="AJ219">
        <f t="shared" si="27"/>
        <v>0.32</v>
      </c>
      <c r="AK219">
        <f t="shared" si="28"/>
        <v>1</v>
      </c>
      <c r="AL219">
        <v>0</v>
      </c>
    </row>
    <row r="220" spans="1:38" x14ac:dyDescent="0.3">
      <c r="A220">
        <v>4</v>
      </c>
      <c r="B220">
        <v>34</v>
      </c>
      <c r="C220">
        <f>IF(OR($L220=TRUE,$A220=0,MOD($A220,ChapterTable!$R$20)&lt;&gt;0),
MAX(0,INT(($B220+ChapterTable!$P$26+VLOOKUP(SUBSTITUTE(C$1,"성장단계","")&amp;"단계오프셋",ChapterTable!$R:$S,2,0))/ChapterTable!$P$23)),
MAX(0,INT(($B220+ChapterTable!$R$26+VLOOKUP(SUBSTITUTE(C$1,"성장단계","")&amp;"보스단계오프셋",ChapterTable!$R:$S,2,0))/ChapterTable!$R$23)))</f>
        <v>3</v>
      </c>
      <c r="D220">
        <f>IF(OR($L220=TRUE,$A220=0,MOD($A220,ChapterTable!$R$20)&lt;&gt;0),
MAX(0,INT(($B220+ChapterTable!$P$26+VLOOKUP(SUBSTITUTE(D$1,"성장단계","")&amp;"단계오프셋",ChapterTable!$R:$S,2,0))/ChapterTable!$P$23)),
MAX(0,INT(($B220+ChapterTable!$R$26+VLOOKUP(SUBSTITUTE(D$1,"성장단계","")&amp;"보스단계오프셋",ChapterTable!$R:$S,2,0))/ChapterTable!$R$23)))</f>
        <v>3</v>
      </c>
      <c r="E220" s="1">
        <f ca="1">IF(AND($A220=0,$B220=1),
    VLOOKUP(1,ChapterTable!$1:$1048576,MATCH("최종"&amp;SUBSTITUTE(SUBSTITUTE(E$1,"standard",""),"|Float",""),ChapterTable!$1:$1,0),0)*ChapterTable!$P$17,
  IF(AND($A220=0,$B220=0),
    E221,
  IF($B220=0,
    VLOOKUP($A220,ChapterTable!$1:$1048576,MATCH("최종"&amp;SUBSTITUTE(SUBSTITUTE(E$1,"standard",""),"|Float",""),ChapterTable!$1:$1,0),0),
  IF($B220=1,
    IF($L220=FALSE,
      VLOOKUP($A220,ChapterTable!$1:$1048576,MATCH("최종"&amp;SUBSTITUTE(SUBSTITUTE(E$1,"standard",""),"|Float",""),ChapterTable!$1:$1,0),0),
      VLOOKUP($A220-ChapterTable!$P$11,ChapterTable!$1:$1048576,MATCH("최종"&amp;SUBSTITUTE(SUBSTITUTE(E$1,"standard",""),"|Float",""),ChapterTable!$1:$1,0),0)*ChapterTable!$P$14
    ),
  OFFSET(E220,-$B220+IF($L220,1,0),0)*IF($B220&gt;OFFSET($B220,1,0),ChapterTable!$R$17,1)*
    (VLOOKUP(SUBSTITUTE(SUBSTITUTE(E$1,"standard",""),"|Float","")&amp;IF(OR($L220=TRUE,$A220=0,MOD($A220,ChapterTable!$R$20)&lt;&gt;0),"","보스")&amp;"인게임누적곱배수",ChapterTable!$R:$S,2,0)^C220
    +VLOOKUP(SUBSTITUTE(SUBSTITUTE(E$1,"standard",""),"|Float","")&amp;IF(OR($L220=TRUE,$A220=0,MOD($A220,ChapterTable!$R$20)&lt;&gt;0),"","보스")&amp;"인게임누적합배수",ChapterTable!$R:$S,2,0)*C220)
  )
  )
  )
)</f>
        <v>648</v>
      </c>
      <c r="F220" s="1">
        <f ca="1">IF(AND($A220=0,$B220=1),
    VLOOKUP(1,ChapterTable!$1:$1048576,MATCH("최종"&amp;SUBSTITUTE(SUBSTITUTE(F$1,"standard",""),"|Float",""),ChapterTable!$1:$1,0),0)*ChapterTable!$P$17,
  IF(AND($A220=0,$B220=0),
    F221,
  IF($B220=0,
    VLOOKUP($A220,ChapterTable!$1:$1048576,MATCH("최종"&amp;SUBSTITUTE(SUBSTITUTE(F$1,"standard",""),"|Float",""),ChapterTable!$1:$1,0),0),
  IF($B220=1,
    IF($L220=FALSE,
      VLOOKUP($A220,ChapterTable!$1:$1048576,MATCH("최종"&amp;SUBSTITUTE(SUBSTITUTE(F$1,"standard",""),"|Float",""),ChapterTable!$1:$1,0),0),
      VLOOKUP($A220-ChapterTable!$P$11,ChapterTable!$1:$1048576,MATCH("최종"&amp;SUBSTITUTE(SUBSTITUTE(F$1,"standard",""),"|Float",""),ChapterTable!$1:$1,0),0)*ChapterTable!$P$14
    ),
  OFFSET(F220,-$B220+IF($L220,1,0),0)*
    (VLOOKUP(SUBSTITUTE(SUBSTITUTE(F$1,"standard",""),"|Float","")&amp;IF(OR($L220=TRUE,$A220=0,MOD($A220,ChapterTable!$R$20)&lt;&gt;0),"","보스")&amp;"인게임누적곱배수",ChapterTable!$R:$S,2,0)^D220
    +VLOOKUP(SUBSTITUTE(SUBSTITUTE(F$1,"standard",""),"|Float","")&amp;IF(OR($L220=TRUE,$A220=0,MOD($A220,ChapterTable!$R$20)&lt;&gt;0),"","보스")&amp;"인게임누적합배수",ChapterTable!$R:$S,2,0)*D220)
  )
  )
  )
)</f>
        <v>206.71875000000003</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23"/>
        <v>4</v>
      </c>
      <c r="Q220">
        <f t="shared" si="24"/>
        <v>4</v>
      </c>
      <c r="R220" t="b">
        <f t="shared" ca="1" si="25"/>
        <v>0</v>
      </c>
      <c r="T220" t="b">
        <f t="shared" ca="1" si="26"/>
        <v>0</v>
      </c>
      <c r="U220" t="s">
        <v>966</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9"/>
        <v>0.25</v>
      </c>
      <c r="AJ220">
        <f t="shared" si="27"/>
        <v>0.32</v>
      </c>
      <c r="AK220">
        <f t="shared" si="28"/>
        <v>1</v>
      </c>
      <c r="AL220">
        <v>0</v>
      </c>
    </row>
    <row r="221" spans="1:38" x14ac:dyDescent="0.3">
      <c r="A221">
        <v>4</v>
      </c>
      <c r="B221">
        <v>35</v>
      </c>
      <c r="C221">
        <f>IF(OR($L221=TRUE,$A221=0,MOD($A221,ChapterTable!$R$20)&lt;&gt;0),
MAX(0,INT(($B221+ChapterTable!$P$26+VLOOKUP(SUBSTITUTE(C$1,"성장단계","")&amp;"단계오프셋",ChapterTable!$R:$S,2,0))/ChapterTable!$P$23)),
MAX(0,INT(($B221+ChapterTable!$R$26+VLOOKUP(SUBSTITUTE(C$1,"성장단계","")&amp;"보스단계오프셋",ChapterTable!$R:$S,2,0))/ChapterTable!$R$23)))</f>
        <v>3</v>
      </c>
      <c r="D221">
        <f>IF(OR($L221=TRUE,$A221=0,MOD($A221,ChapterTable!$R$20)&lt;&gt;0),
MAX(0,INT(($B221+ChapterTable!$P$26+VLOOKUP(SUBSTITUTE(D$1,"성장단계","")&amp;"단계오프셋",ChapterTable!$R:$S,2,0))/ChapterTable!$P$23)),
MAX(0,INT(($B221+ChapterTable!$R$26+VLOOKUP(SUBSTITUTE(D$1,"성장단계","")&amp;"보스단계오프셋",ChapterTable!$R:$S,2,0))/ChapterTable!$R$23)))</f>
        <v>3</v>
      </c>
      <c r="E221" s="1">
        <f ca="1">IF(AND($A221=0,$B221=1),
    VLOOKUP(1,ChapterTable!$1:$1048576,MATCH("최종"&amp;SUBSTITUTE(SUBSTITUTE(E$1,"standard",""),"|Float",""),ChapterTable!$1:$1,0),0)*ChapterTable!$P$17,
  IF(AND($A221=0,$B221=0),
    E222,
  IF($B221=0,
    VLOOKUP($A221,ChapterTable!$1:$1048576,MATCH("최종"&amp;SUBSTITUTE(SUBSTITUTE(E$1,"standard",""),"|Float",""),ChapterTable!$1:$1,0),0),
  IF($B221=1,
    IF($L221=FALSE,
      VLOOKUP($A221,ChapterTable!$1:$1048576,MATCH("최종"&amp;SUBSTITUTE(SUBSTITUTE(E$1,"standard",""),"|Float",""),ChapterTable!$1:$1,0),0),
      VLOOKUP($A221-ChapterTable!$P$11,ChapterTable!$1:$1048576,MATCH("최종"&amp;SUBSTITUTE(SUBSTITUTE(E$1,"standard",""),"|Float",""),ChapterTable!$1:$1,0),0)*ChapterTable!$P$14
    ),
  OFFSET(E221,-$B221+IF($L221,1,0),0)*IF($B221&gt;OFFSET($B221,1,0),ChapterTable!$R$17,1)*
    (VLOOKUP(SUBSTITUTE(SUBSTITUTE(E$1,"standard",""),"|Float","")&amp;IF(OR($L221=TRUE,$A221=0,MOD($A221,ChapterTable!$R$20)&lt;&gt;0),"","보스")&amp;"인게임누적곱배수",ChapterTable!$R:$S,2,0)^C221
    +VLOOKUP(SUBSTITUTE(SUBSTITUTE(E$1,"standard",""),"|Float","")&amp;IF(OR($L221=TRUE,$A221=0,MOD($A221,ChapterTable!$R$20)&lt;&gt;0),"","보스")&amp;"인게임누적합배수",ChapterTable!$R:$S,2,0)*C221)
  )
  )
  )
)</f>
        <v>648</v>
      </c>
      <c r="F221" s="1">
        <f ca="1">IF(AND($A221=0,$B221=1),
    VLOOKUP(1,ChapterTable!$1:$1048576,MATCH("최종"&amp;SUBSTITUTE(SUBSTITUTE(F$1,"standard",""),"|Float",""),ChapterTable!$1:$1,0),0)*ChapterTable!$P$17,
  IF(AND($A221=0,$B221=0),
    F222,
  IF($B221=0,
    VLOOKUP($A221,ChapterTable!$1:$1048576,MATCH("최종"&amp;SUBSTITUTE(SUBSTITUTE(F$1,"standard",""),"|Float",""),ChapterTable!$1:$1,0),0),
  IF($B221=1,
    IF($L221=FALSE,
      VLOOKUP($A221,ChapterTable!$1:$1048576,MATCH("최종"&amp;SUBSTITUTE(SUBSTITUTE(F$1,"standard",""),"|Float",""),ChapterTable!$1:$1,0),0),
      VLOOKUP($A221-ChapterTable!$P$11,ChapterTable!$1:$1048576,MATCH("최종"&amp;SUBSTITUTE(SUBSTITUTE(F$1,"standard",""),"|Float",""),ChapterTable!$1:$1,0),0)*ChapterTable!$P$14
    ),
  OFFSET(F221,-$B221+IF($L221,1,0),0)*
    (VLOOKUP(SUBSTITUTE(SUBSTITUTE(F$1,"standard",""),"|Float","")&amp;IF(OR($L221=TRUE,$A221=0,MOD($A221,ChapterTable!$R$20)&lt;&gt;0),"","보스")&amp;"인게임누적곱배수",ChapterTable!$R:$S,2,0)^D221
    +VLOOKUP(SUBSTITUTE(SUBSTITUTE(F$1,"standard",""),"|Float","")&amp;IF(OR($L221=TRUE,$A221=0,MOD($A221,ChapterTable!$R$20)&lt;&gt;0),"","보스")&amp;"인게임누적합배수",ChapterTable!$R:$S,2,0)*D221)
  )
  )
  )
)</f>
        <v>206.71875000000003</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23"/>
        <v>11</v>
      </c>
      <c r="Q221">
        <f t="shared" si="24"/>
        <v>11</v>
      </c>
      <c r="R221" t="b">
        <f t="shared" ca="1" si="25"/>
        <v>0</v>
      </c>
      <c r="T221" t="b">
        <f t="shared" ca="1" si="26"/>
        <v>0</v>
      </c>
      <c r="V221" t="str">
        <f>IF(ISBLANK(U221),"",IF(ISERROR(VLOOKUP(U221,MapTable!$A:$A,1,0)),"맵없음",""))</f>
        <v/>
      </c>
      <c r="W221" t="s">
        <v>994</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9"/>
        <v>0.25</v>
      </c>
      <c r="AJ221">
        <f t="shared" si="27"/>
        <v>0.32</v>
      </c>
      <c r="AK221">
        <f t="shared" si="28"/>
        <v>1</v>
      </c>
      <c r="AL221">
        <v>0</v>
      </c>
    </row>
    <row r="222" spans="1:38" x14ac:dyDescent="0.3">
      <c r="A222">
        <v>4</v>
      </c>
      <c r="B222">
        <v>36</v>
      </c>
      <c r="C222">
        <f>IF(OR($L222=TRUE,$A222=0,MOD($A222,ChapterTable!$R$20)&lt;&gt;0),
MAX(0,INT(($B222+ChapterTable!$P$26+VLOOKUP(SUBSTITUTE(C$1,"성장단계","")&amp;"단계오프셋",ChapterTable!$R:$S,2,0))/ChapterTable!$P$23)),
MAX(0,INT(($B222+ChapterTable!$R$26+VLOOKUP(SUBSTITUTE(C$1,"성장단계","")&amp;"보스단계오프셋",ChapterTable!$R:$S,2,0))/ChapterTable!$R$23)))</f>
        <v>4</v>
      </c>
      <c r="D222">
        <f>IF(OR($L222=TRUE,$A222=0,MOD($A222,ChapterTable!$R$20)&lt;&gt;0),
MAX(0,INT(($B222+ChapterTable!$P$26+VLOOKUP(SUBSTITUTE(D$1,"성장단계","")&amp;"단계오프셋",ChapterTable!$R:$S,2,0))/ChapterTable!$P$23)),
MAX(0,INT(($B222+ChapterTable!$R$26+VLOOKUP(SUBSTITUTE(D$1,"성장단계","")&amp;"보스단계오프셋",ChapterTable!$R:$S,2,0))/ChapterTable!$R$23)))</f>
        <v>3</v>
      </c>
      <c r="E222" s="1">
        <f ca="1">IF(AND($A222=0,$B222=1),
    VLOOKUP(1,ChapterTable!$1:$1048576,MATCH("최종"&amp;SUBSTITUTE(SUBSTITUTE(E$1,"standard",""),"|Float",""),ChapterTable!$1:$1,0),0)*ChapterTable!$P$17,
  IF(AND($A222=0,$B222=0),
    E223,
  IF($B222=0,
    VLOOKUP($A222,ChapterTable!$1:$1048576,MATCH("최종"&amp;SUBSTITUTE(SUBSTITUTE(E$1,"standard",""),"|Float",""),ChapterTable!$1:$1,0),0),
  IF($B222=1,
    IF($L222=FALSE,
      VLOOKUP($A222,ChapterTable!$1:$1048576,MATCH("최종"&amp;SUBSTITUTE(SUBSTITUTE(E$1,"standard",""),"|Float",""),ChapterTable!$1:$1,0),0),
      VLOOKUP($A222-ChapterTable!$P$11,ChapterTable!$1:$1048576,MATCH("최종"&amp;SUBSTITUTE(SUBSTITUTE(E$1,"standard",""),"|Float",""),ChapterTable!$1:$1,0),0)*ChapterTable!$P$14
    ),
  OFFSET(E222,-$B222+IF($L222,1,0),0)*IF($B222&gt;OFFSET($B222,1,0),ChapterTable!$R$17,1)*
    (VLOOKUP(SUBSTITUTE(SUBSTITUTE(E$1,"standard",""),"|Float","")&amp;IF(OR($L222=TRUE,$A222=0,MOD($A222,ChapterTable!$R$20)&lt;&gt;0),"","보스")&amp;"인게임누적곱배수",ChapterTable!$R:$S,2,0)^C222
    +VLOOKUP(SUBSTITUTE(SUBSTITUTE(E$1,"standard",""),"|Float","")&amp;IF(OR($L222=TRUE,$A222=0,MOD($A222,ChapterTable!$R$20)&lt;&gt;0),"","보스")&amp;"인게임누적합배수",ChapterTable!$R:$S,2,0)*C222)
  )
  )
  )
)</f>
        <v>729</v>
      </c>
      <c r="F222" s="1">
        <f ca="1">IF(AND($A222=0,$B222=1),
    VLOOKUP(1,ChapterTable!$1:$1048576,MATCH("최종"&amp;SUBSTITUTE(SUBSTITUTE(F$1,"standard",""),"|Float",""),ChapterTable!$1:$1,0),0)*ChapterTable!$P$17,
  IF(AND($A222=0,$B222=0),
    F223,
  IF($B222=0,
    VLOOKUP($A222,ChapterTable!$1:$1048576,MATCH("최종"&amp;SUBSTITUTE(SUBSTITUTE(F$1,"standard",""),"|Float",""),ChapterTable!$1:$1,0),0),
  IF($B222=1,
    IF($L222=FALSE,
      VLOOKUP($A222,ChapterTable!$1:$1048576,MATCH("최종"&amp;SUBSTITUTE(SUBSTITUTE(F$1,"standard",""),"|Float",""),ChapterTable!$1:$1,0),0),
      VLOOKUP($A222-ChapterTable!$P$11,ChapterTable!$1:$1048576,MATCH("최종"&amp;SUBSTITUTE(SUBSTITUTE(F$1,"standard",""),"|Float",""),ChapterTable!$1:$1,0),0)*ChapterTable!$P$14
    ),
  OFFSET(F222,-$B222+IF($L222,1,0),0)*
    (VLOOKUP(SUBSTITUTE(SUBSTITUTE(F$1,"standard",""),"|Float","")&amp;IF(OR($L222=TRUE,$A222=0,MOD($A222,ChapterTable!$R$20)&lt;&gt;0),"","보스")&amp;"인게임누적곱배수",ChapterTable!$R:$S,2,0)^D222
    +VLOOKUP(SUBSTITUTE(SUBSTITUTE(F$1,"standard",""),"|Float","")&amp;IF(OR($L222=TRUE,$A222=0,MOD($A222,ChapterTable!$R$20)&lt;&gt;0),"","보스")&amp;"인게임누적합배수",ChapterTable!$R:$S,2,0)*D222)
  )
  )
  )
)</f>
        <v>206.71875000000003</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23"/>
        <v>4</v>
      </c>
      <c r="Q222">
        <f t="shared" si="24"/>
        <v>4</v>
      </c>
      <c r="R222" t="b">
        <f t="shared" ca="1" si="25"/>
        <v>0</v>
      </c>
      <c r="T222" t="b">
        <f t="shared" ca="1" si="26"/>
        <v>0</v>
      </c>
      <c r="U222" t="s">
        <v>967</v>
      </c>
      <c r="V222" t="str">
        <f>IF(ISBLANK(U222),"",IF(ISERROR(VLOOKUP(U222,MapTable!$A:$A,1,0)),"맵없음",""))</f>
        <v/>
      </c>
      <c r="W222" t="s">
        <v>1031</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9"/>
        <v>0.25</v>
      </c>
      <c r="AJ222">
        <f t="shared" si="27"/>
        <v>0.32</v>
      </c>
      <c r="AK222">
        <f t="shared" si="28"/>
        <v>1</v>
      </c>
      <c r="AL222">
        <v>0</v>
      </c>
    </row>
    <row r="223" spans="1:38" x14ac:dyDescent="0.3">
      <c r="A223">
        <v>4</v>
      </c>
      <c r="B223">
        <v>37</v>
      </c>
      <c r="C223">
        <f>IF(OR($L223=TRUE,$A223=0,MOD($A223,ChapterTable!$R$20)&lt;&gt;0),
MAX(0,INT(($B223+ChapterTable!$P$26+VLOOKUP(SUBSTITUTE(C$1,"성장단계","")&amp;"단계오프셋",ChapterTable!$R:$S,2,0))/ChapterTable!$P$23)),
MAX(0,INT(($B223+ChapterTable!$R$26+VLOOKUP(SUBSTITUTE(C$1,"성장단계","")&amp;"보스단계오프셋",ChapterTable!$R:$S,2,0))/ChapterTable!$R$23)))</f>
        <v>4</v>
      </c>
      <c r="D223">
        <f>IF(OR($L223=TRUE,$A223=0,MOD($A223,ChapterTable!$R$20)&lt;&gt;0),
MAX(0,INT(($B223+ChapterTable!$P$26+VLOOKUP(SUBSTITUTE(D$1,"성장단계","")&amp;"단계오프셋",ChapterTable!$R:$S,2,0))/ChapterTable!$P$23)),
MAX(0,INT(($B223+ChapterTable!$R$26+VLOOKUP(SUBSTITUTE(D$1,"성장단계","")&amp;"보스단계오프셋",ChapterTable!$R:$S,2,0))/ChapterTable!$R$23)))</f>
        <v>3</v>
      </c>
      <c r="E223" s="1">
        <f ca="1">IF(AND($A223=0,$B223=1),
    VLOOKUP(1,ChapterTable!$1:$1048576,MATCH("최종"&amp;SUBSTITUTE(SUBSTITUTE(E$1,"standard",""),"|Float",""),ChapterTable!$1:$1,0),0)*ChapterTable!$P$17,
  IF(AND($A223=0,$B223=0),
    E224,
  IF($B223=0,
    VLOOKUP($A223,ChapterTable!$1:$1048576,MATCH("최종"&amp;SUBSTITUTE(SUBSTITUTE(E$1,"standard",""),"|Float",""),ChapterTable!$1:$1,0),0),
  IF($B223=1,
    IF($L223=FALSE,
      VLOOKUP($A223,ChapterTable!$1:$1048576,MATCH("최종"&amp;SUBSTITUTE(SUBSTITUTE(E$1,"standard",""),"|Float",""),ChapterTable!$1:$1,0),0),
      VLOOKUP($A223-ChapterTable!$P$11,ChapterTable!$1:$1048576,MATCH("최종"&amp;SUBSTITUTE(SUBSTITUTE(E$1,"standard",""),"|Float",""),ChapterTable!$1:$1,0),0)*ChapterTable!$P$14
    ),
  OFFSET(E223,-$B223+IF($L223,1,0),0)*IF($B223&gt;OFFSET($B223,1,0),ChapterTable!$R$17,1)*
    (VLOOKUP(SUBSTITUTE(SUBSTITUTE(E$1,"standard",""),"|Float","")&amp;IF(OR($L223=TRUE,$A223=0,MOD($A223,ChapterTable!$R$20)&lt;&gt;0),"","보스")&amp;"인게임누적곱배수",ChapterTable!$R:$S,2,0)^C223
    +VLOOKUP(SUBSTITUTE(SUBSTITUTE(E$1,"standard",""),"|Float","")&amp;IF(OR($L223=TRUE,$A223=0,MOD($A223,ChapterTable!$R$20)&lt;&gt;0),"","보스")&amp;"인게임누적합배수",ChapterTable!$R:$S,2,0)*C223)
  )
  )
  )
)</f>
        <v>729</v>
      </c>
      <c r="F223" s="1">
        <f ca="1">IF(AND($A223=0,$B223=1),
    VLOOKUP(1,ChapterTable!$1:$1048576,MATCH("최종"&amp;SUBSTITUTE(SUBSTITUTE(F$1,"standard",""),"|Float",""),ChapterTable!$1:$1,0),0)*ChapterTable!$P$17,
  IF(AND($A223=0,$B223=0),
    F224,
  IF($B223=0,
    VLOOKUP($A223,ChapterTable!$1:$1048576,MATCH("최종"&amp;SUBSTITUTE(SUBSTITUTE(F$1,"standard",""),"|Float",""),ChapterTable!$1:$1,0),0),
  IF($B223=1,
    IF($L223=FALSE,
      VLOOKUP($A223,ChapterTable!$1:$1048576,MATCH("최종"&amp;SUBSTITUTE(SUBSTITUTE(F$1,"standard",""),"|Float",""),ChapterTable!$1:$1,0),0),
      VLOOKUP($A223-ChapterTable!$P$11,ChapterTable!$1:$1048576,MATCH("최종"&amp;SUBSTITUTE(SUBSTITUTE(F$1,"standard",""),"|Float",""),ChapterTable!$1:$1,0),0)*ChapterTable!$P$14
    ),
  OFFSET(F223,-$B223+IF($L223,1,0),0)*
    (VLOOKUP(SUBSTITUTE(SUBSTITUTE(F$1,"standard",""),"|Float","")&amp;IF(OR($L223=TRUE,$A223=0,MOD($A223,ChapterTable!$R$20)&lt;&gt;0),"","보스")&amp;"인게임누적곱배수",ChapterTable!$R:$S,2,0)^D223
    +VLOOKUP(SUBSTITUTE(SUBSTITUTE(F$1,"standard",""),"|Float","")&amp;IF(OR($L223=TRUE,$A223=0,MOD($A223,ChapterTable!$R$20)&lt;&gt;0),"","보스")&amp;"인게임누적합배수",ChapterTable!$R:$S,2,0)*D223)
  )
  )
  )
)</f>
        <v>206.71875000000003</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23"/>
        <v>4</v>
      </c>
      <c r="Q223">
        <f t="shared" si="24"/>
        <v>4</v>
      </c>
      <c r="R223" t="b">
        <f t="shared" ca="1" si="25"/>
        <v>0</v>
      </c>
      <c r="T223" t="b">
        <f t="shared" ca="1" si="26"/>
        <v>0</v>
      </c>
      <c r="U223" t="s">
        <v>968</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9"/>
        <v>0.25</v>
      </c>
      <c r="AJ223">
        <f t="shared" si="27"/>
        <v>0.32</v>
      </c>
      <c r="AK223">
        <f t="shared" si="28"/>
        <v>1</v>
      </c>
      <c r="AL223">
        <v>0</v>
      </c>
    </row>
    <row r="224" spans="1:38" x14ac:dyDescent="0.3">
      <c r="A224">
        <v>4</v>
      </c>
      <c r="B224">
        <v>38</v>
      </c>
      <c r="C224">
        <f>IF(OR($L224=TRUE,$A224=0,MOD($A224,ChapterTable!$R$20)&lt;&gt;0),
MAX(0,INT(($B224+ChapterTable!$P$26+VLOOKUP(SUBSTITUTE(C$1,"성장단계","")&amp;"단계오프셋",ChapterTable!$R:$S,2,0))/ChapterTable!$P$23)),
MAX(0,INT(($B224+ChapterTable!$R$26+VLOOKUP(SUBSTITUTE(C$1,"성장단계","")&amp;"보스단계오프셋",ChapterTable!$R:$S,2,0))/ChapterTable!$R$23)))</f>
        <v>4</v>
      </c>
      <c r="D224">
        <f>IF(OR($L224=TRUE,$A224=0,MOD($A224,ChapterTable!$R$20)&lt;&gt;0),
MAX(0,INT(($B224+ChapterTable!$P$26+VLOOKUP(SUBSTITUTE(D$1,"성장단계","")&amp;"단계오프셋",ChapterTable!$R:$S,2,0))/ChapterTable!$P$23)),
MAX(0,INT(($B224+ChapterTable!$R$26+VLOOKUP(SUBSTITUTE(D$1,"성장단계","")&amp;"보스단계오프셋",ChapterTable!$R:$S,2,0))/ChapterTable!$R$23)))</f>
        <v>3</v>
      </c>
      <c r="E224" s="1">
        <f ca="1">IF(AND($A224=0,$B224=1),
    VLOOKUP(1,ChapterTable!$1:$1048576,MATCH("최종"&amp;SUBSTITUTE(SUBSTITUTE(E$1,"standard",""),"|Float",""),ChapterTable!$1:$1,0),0)*ChapterTable!$P$17,
  IF(AND($A224=0,$B224=0),
    E225,
  IF($B224=0,
    VLOOKUP($A224,ChapterTable!$1:$1048576,MATCH("최종"&amp;SUBSTITUTE(SUBSTITUTE(E$1,"standard",""),"|Float",""),ChapterTable!$1:$1,0),0),
  IF($B224=1,
    IF($L224=FALSE,
      VLOOKUP($A224,ChapterTable!$1:$1048576,MATCH("최종"&amp;SUBSTITUTE(SUBSTITUTE(E$1,"standard",""),"|Float",""),ChapterTable!$1:$1,0),0),
      VLOOKUP($A224-ChapterTable!$P$11,ChapterTable!$1:$1048576,MATCH("최종"&amp;SUBSTITUTE(SUBSTITUTE(E$1,"standard",""),"|Float",""),ChapterTable!$1:$1,0),0)*ChapterTable!$P$14
    ),
  OFFSET(E224,-$B224+IF($L224,1,0),0)*IF($B224&gt;OFFSET($B224,1,0),ChapterTable!$R$17,1)*
    (VLOOKUP(SUBSTITUTE(SUBSTITUTE(E$1,"standard",""),"|Float","")&amp;IF(OR($L224=TRUE,$A224=0,MOD($A224,ChapterTable!$R$20)&lt;&gt;0),"","보스")&amp;"인게임누적곱배수",ChapterTable!$R:$S,2,0)^C224
    +VLOOKUP(SUBSTITUTE(SUBSTITUTE(E$1,"standard",""),"|Float","")&amp;IF(OR($L224=TRUE,$A224=0,MOD($A224,ChapterTable!$R$20)&lt;&gt;0),"","보스")&amp;"인게임누적합배수",ChapterTable!$R:$S,2,0)*C224)
  )
  )
  )
)</f>
        <v>729</v>
      </c>
      <c r="F224" s="1">
        <f ca="1">IF(AND($A224=0,$B224=1),
    VLOOKUP(1,ChapterTable!$1:$1048576,MATCH("최종"&amp;SUBSTITUTE(SUBSTITUTE(F$1,"standard",""),"|Float",""),ChapterTable!$1:$1,0),0)*ChapterTable!$P$17,
  IF(AND($A224=0,$B224=0),
    F225,
  IF($B224=0,
    VLOOKUP($A224,ChapterTable!$1:$1048576,MATCH("최종"&amp;SUBSTITUTE(SUBSTITUTE(F$1,"standard",""),"|Float",""),ChapterTable!$1:$1,0),0),
  IF($B224=1,
    IF($L224=FALSE,
      VLOOKUP($A224,ChapterTable!$1:$1048576,MATCH("최종"&amp;SUBSTITUTE(SUBSTITUTE(F$1,"standard",""),"|Float",""),ChapterTable!$1:$1,0),0),
      VLOOKUP($A224-ChapterTable!$P$11,ChapterTable!$1:$1048576,MATCH("최종"&amp;SUBSTITUTE(SUBSTITUTE(F$1,"standard",""),"|Float",""),ChapterTable!$1:$1,0),0)*ChapterTable!$P$14
    ),
  OFFSET(F224,-$B224+IF($L224,1,0),0)*
    (VLOOKUP(SUBSTITUTE(SUBSTITUTE(F$1,"standard",""),"|Float","")&amp;IF(OR($L224=TRUE,$A224=0,MOD($A224,ChapterTable!$R$20)&lt;&gt;0),"","보스")&amp;"인게임누적곱배수",ChapterTable!$R:$S,2,0)^D224
    +VLOOKUP(SUBSTITUTE(SUBSTITUTE(F$1,"standard",""),"|Float","")&amp;IF(OR($L224=TRUE,$A224=0,MOD($A224,ChapterTable!$R$20)&lt;&gt;0),"","보스")&amp;"인게임누적합배수",ChapterTable!$R:$S,2,0)*D224)
  )
  )
  )
)</f>
        <v>206.71875000000003</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23"/>
        <v>4</v>
      </c>
      <c r="Q224">
        <f t="shared" si="24"/>
        <v>4</v>
      </c>
      <c r="R224" t="b">
        <f t="shared" ca="1" si="25"/>
        <v>0</v>
      </c>
      <c r="T224" t="b">
        <f t="shared" ca="1" si="26"/>
        <v>0</v>
      </c>
      <c r="U224" t="s">
        <v>969</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9"/>
        <v>0.25</v>
      </c>
      <c r="AJ224">
        <f t="shared" si="27"/>
        <v>0.32</v>
      </c>
      <c r="AK224">
        <f t="shared" si="28"/>
        <v>1</v>
      </c>
      <c r="AL224">
        <v>0</v>
      </c>
    </row>
    <row r="225" spans="1:38" x14ac:dyDescent="0.3">
      <c r="A225">
        <v>4</v>
      </c>
      <c r="B225">
        <v>39</v>
      </c>
      <c r="C225">
        <f>IF(OR($L225=TRUE,$A225=0,MOD($A225,ChapterTable!$R$20)&lt;&gt;0),
MAX(0,INT(($B225+ChapterTable!$P$26+VLOOKUP(SUBSTITUTE(C$1,"성장단계","")&amp;"단계오프셋",ChapterTable!$R:$S,2,0))/ChapterTable!$P$23)),
MAX(0,INT(($B225+ChapterTable!$R$26+VLOOKUP(SUBSTITUTE(C$1,"성장단계","")&amp;"보스단계오프셋",ChapterTable!$R:$S,2,0))/ChapterTable!$R$23)))</f>
        <v>4</v>
      </c>
      <c r="D225">
        <f>IF(OR($L225=TRUE,$A225=0,MOD($A225,ChapterTable!$R$20)&lt;&gt;0),
MAX(0,INT(($B225+ChapterTable!$P$26+VLOOKUP(SUBSTITUTE(D$1,"성장단계","")&amp;"단계오프셋",ChapterTable!$R:$S,2,0))/ChapterTable!$P$23)),
MAX(0,INT(($B225+ChapterTable!$R$26+VLOOKUP(SUBSTITUTE(D$1,"성장단계","")&amp;"보스단계오프셋",ChapterTable!$R:$S,2,0))/ChapterTable!$R$23)))</f>
        <v>3</v>
      </c>
      <c r="E225" s="1">
        <f ca="1">IF(AND($A225=0,$B225=1),
    VLOOKUP(1,ChapterTable!$1:$1048576,MATCH("최종"&amp;SUBSTITUTE(SUBSTITUTE(E$1,"standard",""),"|Float",""),ChapterTable!$1:$1,0),0)*ChapterTable!$P$17,
  IF(AND($A225=0,$B225=0),
    E226,
  IF($B225=0,
    VLOOKUP($A225,ChapterTable!$1:$1048576,MATCH("최종"&amp;SUBSTITUTE(SUBSTITUTE(E$1,"standard",""),"|Float",""),ChapterTable!$1:$1,0),0),
  IF($B225=1,
    IF($L225=FALSE,
      VLOOKUP($A225,ChapterTable!$1:$1048576,MATCH("최종"&amp;SUBSTITUTE(SUBSTITUTE(E$1,"standard",""),"|Float",""),ChapterTable!$1:$1,0),0),
      VLOOKUP($A225-ChapterTable!$P$11,ChapterTable!$1:$1048576,MATCH("최종"&amp;SUBSTITUTE(SUBSTITUTE(E$1,"standard",""),"|Float",""),ChapterTable!$1:$1,0),0)*ChapterTable!$P$14
    ),
  OFFSET(E225,-$B225+IF($L225,1,0),0)*IF($B225&gt;OFFSET($B225,1,0),ChapterTable!$R$17,1)*
    (VLOOKUP(SUBSTITUTE(SUBSTITUTE(E$1,"standard",""),"|Float","")&amp;IF(OR($L225=TRUE,$A225=0,MOD($A225,ChapterTable!$R$20)&lt;&gt;0),"","보스")&amp;"인게임누적곱배수",ChapterTable!$R:$S,2,0)^C225
    +VLOOKUP(SUBSTITUTE(SUBSTITUTE(E$1,"standard",""),"|Float","")&amp;IF(OR($L225=TRUE,$A225=0,MOD($A225,ChapterTable!$R$20)&lt;&gt;0),"","보스")&amp;"인게임누적합배수",ChapterTable!$R:$S,2,0)*C225)
  )
  )
  )
)</f>
        <v>729</v>
      </c>
      <c r="F225" s="1">
        <f ca="1">IF(AND($A225=0,$B225=1),
    VLOOKUP(1,ChapterTable!$1:$1048576,MATCH("최종"&amp;SUBSTITUTE(SUBSTITUTE(F$1,"standard",""),"|Float",""),ChapterTable!$1:$1,0),0)*ChapterTable!$P$17,
  IF(AND($A225=0,$B225=0),
    F226,
  IF($B225=0,
    VLOOKUP($A225,ChapterTable!$1:$1048576,MATCH("최종"&amp;SUBSTITUTE(SUBSTITUTE(F$1,"standard",""),"|Float",""),ChapterTable!$1:$1,0),0),
  IF($B225=1,
    IF($L225=FALSE,
      VLOOKUP($A225,ChapterTable!$1:$1048576,MATCH("최종"&amp;SUBSTITUTE(SUBSTITUTE(F$1,"standard",""),"|Float",""),ChapterTable!$1:$1,0),0),
      VLOOKUP($A225-ChapterTable!$P$11,ChapterTable!$1:$1048576,MATCH("최종"&amp;SUBSTITUTE(SUBSTITUTE(F$1,"standard",""),"|Float",""),ChapterTable!$1:$1,0),0)*ChapterTable!$P$14
    ),
  OFFSET(F225,-$B225+IF($L225,1,0),0)*
    (VLOOKUP(SUBSTITUTE(SUBSTITUTE(F$1,"standard",""),"|Float","")&amp;IF(OR($L225=TRUE,$A225=0,MOD($A225,ChapterTable!$R$20)&lt;&gt;0),"","보스")&amp;"인게임누적곱배수",ChapterTable!$R:$S,2,0)^D225
    +VLOOKUP(SUBSTITUTE(SUBSTITUTE(F$1,"standard",""),"|Float","")&amp;IF(OR($L225=TRUE,$A225=0,MOD($A225,ChapterTable!$R$20)&lt;&gt;0),"","보스")&amp;"인게임누적합배수",ChapterTable!$R:$S,2,0)*D225)
  )
  )
  )
)</f>
        <v>206.71875000000003</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23"/>
        <v>94</v>
      </c>
      <c r="Q225">
        <f t="shared" si="24"/>
        <v>94</v>
      </c>
      <c r="R225" t="b">
        <f t="shared" ca="1" si="25"/>
        <v>1</v>
      </c>
      <c r="T225" t="b">
        <f t="shared" ca="1" si="26"/>
        <v>1</v>
      </c>
      <c r="U225" t="s">
        <v>970</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9"/>
        <v>0.25</v>
      </c>
      <c r="AJ225">
        <f t="shared" si="27"/>
        <v>0.32</v>
      </c>
      <c r="AK225">
        <f t="shared" si="28"/>
        <v>1</v>
      </c>
      <c r="AL225">
        <v>0</v>
      </c>
    </row>
    <row r="226" spans="1:38" x14ac:dyDescent="0.3">
      <c r="A226">
        <v>4</v>
      </c>
      <c r="B226">
        <v>40</v>
      </c>
      <c r="C226">
        <f>IF(OR($L226=TRUE,$A226=0,MOD($A226,ChapterTable!$R$20)&lt;&gt;0),
MAX(0,INT(($B226+ChapterTable!$P$26+VLOOKUP(SUBSTITUTE(C$1,"성장단계","")&amp;"단계오프셋",ChapterTable!$R:$S,2,0))/ChapterTable!$P$23)),
MAX(0,INT(($B226+ChapterTable!$R$26+VLOOKUP(SUBSTITUTE(C$1,"성장단계","")&amp;"보스단계오프셋",ChapterTable!$R:$S,2,0))/ChapterTable!$R$23)))</f>
        <v>4</v>
      </c>
      <c r="D226">
        <f>IF(OR($L226=TRUE,$A226=0,MOD($A226,ChapterTable!$R$20)&lt;&gt;0),
MAX(0,INT(($B226+ChapterTable!$P$26+VLOOKUP(SUBSTITUTE(D$1,"성장단계","")&amp;"단계오프셋",ChapterTable!$R:$S,2,0))/ChapterTable!$P$23)),
MAX(0,INT(($B226+ChapterTable!$R$26+VLOOKUP(SUBSTITUTE(D$1,"성장단계","")&amp;"보스단계오프셋",ChapterTable!$R:$S,2,0))/ChapterTable!$R$23)))</f>
        <v>3</v>
      </c>
      <c r="E226" s="1">
        <f ca="1">IF(AND($A226=0,$B226=1),
    VLOOKUP(1,ChapterTable!$1:$1048576,MATCH("최종"&amp;SUBSTITUTE(SUBSTITUTE(E$1,"standard",""),"|Float",""),ChapterTable!$1:$1,0),0)*ChapterTable!$P$17,
  IF(AND($A226=0,$B226=0),
    E227,
  IF($B226=0,
    VLOOKUP($A226,ChapterTable!$1:$1048576,MATCH("최종"&amp;SUBSTITUTE(SUBSTITUTE(E$1,"standard",""),"|Float",""),ChapterTable!$1:$1,0),0),
  IF($B226=1,
    IF($L226=FALSE,
      VLOOKUP($A226,ChapterTable!$1:$1048576,MATCH("최종"&amp;SUBSTITUTE(SUBSTITUTE(E$1,"standard",""),"|Float",""),ChapterTable!$1:$1,0),0),
      VLOOKUP($A226-ChapterTable!$P$11,ChapterTable!$1:$1048576,MATCH("최종"&amp;SUBSTITUTE(SUBSTITUTE(E$1,"standard",""),"|Float",""),ChapterTable!$1:$1,0),0)*ChapterTable!$P$14
    ),
  OFFSET(E226,-$B226+IF($L226,1,0),0)*IF($B226&gt;OFFSET($B226,1,0),ChapterTable!$R$17,1)*
    (VLOOKUP(SUBSTITUTE(SUBSTITUTE(E$1,"standard",""),"|Float","")&amp;IF(OR($L226=TRUE,$A226=0,MOD($A226,ChapterTable!$R$20)&lt;&gt;0),"","보스")&amp;"인게임누적곱배수",ChapterTable!$R:$S,2,0)^C226
    +VLOOKUP(SUBSTITUTE(SUBSTITUTE(E$1,"standard",""),"|Float","")&amp;IF(OR($L226=TRUE,$A226=0,MOD($A226,ChapterTable!$R$20)&lt;&gt;0),"","보스")&amp;"인게임누적합배수",ChapterTable!$R:$S,2,0)*C226)
  )
  )
  )
)</f>
        <v>729</v>
      </c>
      <c r="F226" s="1">
        <f ca="1">IF(AND($A226=0,$B226=1),
    VLOOKUP(1,ChapterTable!$1:$1048576,MATCH("최종"&amp;SUBSTITUTE(SUBSTITUTE(F$1,"standard",""),"|Float",""),ChapterTable!$1:$1,0),0)*ChapterTable!$P$17,
  IF(AND($A226=0,$B226=0),
    F227,
  IF($B226=0,
    VLOOKUP($A226,ChapterTable!$1:$1048576,MATCH("최종"&amp;SUBSTITUTE(SUBSTITUTE(F$1,"standard",""),"|Float",""),ChapterTable!$1:$1,0),0),
  IF($B226=1,
    IF($L226=FALSE,
      VLOOKUP($A226,ChapterTable!$1:$1048576,MATCH("최종"&amp;SUBSTITUTE(SUBSTITUTE(F$1,"standard",""),"|Float",""),ChapterTable!$1:$1,0),0),
      VLOOKUP($A226-ChapterTable!$P$11,ChapterTable!$1:$1048576,MATCH("최종"&amp;SUBSTITUTE(SUBSTITUTE(F$1,"standard",""),"|Float",""),ChapterTable!$1:$1,0),0)*ChapterTable!$P$14
    ),
  OFFSET(F226,-$B226+IF($L226,1,0),0)*
    (VLOOKUP(SUBSTITUTE(SUBSTITUTE(F$1,"standard",""),"|Float","")&amp;IF(OR($L226=TRUE,$A226=0,MOD($A226,ChapterTable!$R$20)&lt;&gt;0),"","보스")&amp;"인게임누적곱배수",ChapterTable!$R:$S,2,0)^D226
    +VLOOKUP(SUBSTITUTE(SUBSTITUTE(F$1,"standard",""),"|Float","")&amp;IF(OR($L226=TRUE,$A226=0,MOD($A226,ChapterTable!$R$20)&lt;&gt;0),"","보스")&amp;"인게임누적합배수",ChapterTable!$R:$S,2,0)*D226)
  )
  )
  )
)</f>
        <v>206.71875000000003</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23"/>
        <v>24</v>
      </c>
      <c r="Q226">
        <f t="shared" si="24"/>
        <v>24</v>
      </c>
      <c r="R226" t="b">
        <f t="shared" ca="1" si="25"/>
        <v>0</v>
      </c>
      <c r="T226" t="b">
        <f t="shared" ca="1" si="26"/>
        <v>0</v>
      </c>
      <c r="U226" t="s">
        <v>989</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1.25*IF($B226&gt;OFFSET($B226,1,0),ChapterTable!$R$17,1)*
(VLOOKUP(SUBSTITUTE(SUBSTITUTE(E$1,"standard",""),"|Float","")&amp;IF(OR($L226=TRUE,$A226=0,MOD($A226,ChapterTable!$R$20)&lt;&gt;0),"","보스")&amp;"인게임누적곱배수",ChapterTable!$R:$S,2,0)^C226
+VLOOKUP(SUBSTITUTE(SUBSTITUTE(E$1,"standard",""),"|Float","")&amp;IF(OR($L226=TRUE,$A226=0,MOD($A226,ChapterTable!$R$20)&lt;&gt;0),"","보스")&amp;"인게임누적합배수",ChapterTable!$R:$S,2,0)*C226)</f>
        <v>2.25</v>
      </c>
      <c r="AG226">
        <f ca="1">35/AF226</f>
        <v>15.555555555555555</v>
      </c>
      <c r="AH226">
        <v>1.5</v>
      </c>
      <c r="AI226">
        <f t="shared" si="29"/>
        <v>0.25</v>
      </c>
      <c r="AJ226">
        <f t="shared" si="27"/>
        <v>1</v>
      </c>
      <c r="AK226">
        <f t="shared" si="28"/>
        <v>4</v>
      </c>
      <c r="AL226">
        <v>0</v>
      </c>
    </row>
    <row r="227" spans="1:38" x14ac:dyDescent="0.3">
      <c r="A227">
        <v>4</v>
      </c>
      <c r="B227">
        <v>41</v>
      </c>
      <c r="C227">
        <f>IF(OR($L227=TRUE,$A227=0,MOD($A227,ChapterTable!$R$20)&lt;&gt;0),
MAX(0,INT(($B227+ChapterTable!$P$26+VLOOKUP(SUBSTITUTE(C$1,"성장단계","")&amp;"단계오프셋",ChapterTable!$R:$S,2,0))/ChapterTable!$P$23)),
MAX(0,INT(($B227+ChapterTable!$R$26+VLOOKUP(SUBSTITUTE(C$1,"성장단계","")&amp;"보스단계오프셋",ChapterTable!$R:$S,2,0))/ChapterTable!$R$23)))</f>
        <v>4</v>
      </c>
      <c r="D227">
        <f>IF(OR($L227=TRUE,$A227=0,MOD($A227,ChapterTable!$R$20)&lt;&gt;0),
MAX(0,INT(($B227+ChapterTable!$P$26+VLOOKUP(SUBSTITUTE(D$1,"성장단계","")&amp;"단계오프셋",ChapterTable!$R:$S,2,0))/ChapterTable!$P$23)),
MAX(0,INT(($B227+ChapterTable!$R$26+VLOOKUP(SUBSTITUTE(D$1,"성장단계","")&amp;"보스단계오프셋",ChapterTable!$R:$S,2,0))/ChapterTable!$R$23)))</f>
        <v>4</v>
      </c>
      <c r="E227" s="1">
        <f ca="1">IF(AND($A227=0,$B227=1),
    VLOOKUP(1,ChapterTable!$1:$1048576,MATCH("최종"&amp;SUBSTITUTE(SUBSTITUTE(E$1,"standard",""),"|Float",""),ChapterTable!$1:$1,0),0)*ChapterTable!$P$17,
  IF(AND($A227=0,$B227=0),
    E228,
  IF($B227=0,
    VLOOKUP($A227,ChapterTable!$1:$1048576,MATCH("최종"&amp;SUBSTITUTE(SUBSTITUTE(E$1,"standard",""),"|Float",""),ChapterTable!$1:$1,0),0),
  IF($B227=1,
    IF($L227=FALSE,
      VLOOKUP($A227,ChapterTable!$1:$1048576,MATCH("최종"&amp;SUBSTITUTE(SUBSTITUTE(E$1,"standard",""),"|Float",""),ChapterTable!$1:$1,0),0),
      VLOOKUP($A227-ChapterTable!$P$11,ChapterTable!$1:$1048576,MATCH("최종"&amp;SUBSTITUTE(SUBSTITUTE(E$1,"standard",""),"|Float",""),ChapterTable!$1:$1,0),0)*ChapterTable!$P$14
    ),
  OFFSET(E227,-$B227+IF($L227,1,0),0)*IF($B227&gt;OFFSET($B227,1,0),ChapterTable!$R$17,1)*
    (VLOOKUP(SUBSTITUTE(SUBSTITUTE(E$1,"standard",""),"|Float","")&amp;IF(OR($L227=TRUE,$A227=0,MOD($A227,ChapterTable!$R$20)&lt;&gt;0),"","보스")&amp;"인게임누적곱배수",ChapterTable!$R:$S,2,0)^C227
    +VLOOKUP(SUBSTITUTE(SUBSTITUTE(E$1,"standard",""),"|Float","")&amp;IF(OR($L227=TRUE,$A227=0,MOD($A227,ChapterTable!$R$20)&lt;&gt;0),"","보스")&amp;"인게임누적합배수",ChapterTable!$R:$S,2,0)*C227)
  )
  )
  )
)</f>
        <v>729</v>
      </c>
      <c r="F227" s="1">
        <f ca="1">IF(AND($A227=0,$B227=1),
    VLOOKUP(1,ChapterTable!$1:$1048576,MATCH("최종"&amp;SUBSTITUTE(SUBSTITUTE(F$1,"standard",""),"|Float",""),ChapterTable!$1:$1,0),0)*ChapterTable!$P$17,
  IF(AND($A227=0,$B227=0),
    F228,
  IF($B227=0,
    VLOOKUP($A227,ChapterTable!$1:$1048576,MATCH("최종"&amp;SUBSTITUTE(SUBSTITUTE(F$1,"standard",""),"|Float",""),ChapterTable!$1:$1,0),0),
  IF($B227=1,
    IF($L227=FALSE,
      VLOOKUP($A227,ChapterTable!$1:$1048576,MATCH("최종"&amp;SUBSTITUTE(SUBSTITUTE(F$1,"standard",""),"|Float",""),ChapterTable!$1:$1,0),0),
      VLOOKUP($A227-ChapterTable!$P$11,ChapterTable!$1:$1048576,MATCH("최종"&amp;SUBSTITUTE(SUBSTITUTE(F$1,"standard",""),"|Float",""),ChapterTable!$1:$1,0),0)*ChapterTable!$P$14
    ),
  OFFSET(F227,-$B227+IF($L227,1,0),0)*
    (VLOOKUP(SUBSTITUTE(SUBSTITUTE(F$1,"standard",""),"|Float","")&amp;IF(OR($L227=TRUE,$A227=0,MOD($A227,ChapterTable!$R$20)&lt;&gt;0),"","보스")&amp;"인게임누적곱배수",ChapterTable!$R:$S,2,0)^D227
    +VLOOKUP(SUBSTITUTE(SUBSTITUTE(F$1,"standard",""),"|Float","")&amp;IF(OR($L227=TRUE,$A227=0,MOD($A227,ChapterTable!$R$20)&lt;&gt;0),"","보스")&amp;"인게임누적합배수",ChapterTable!$R:$S,2,0)*D227)
  )
  )
  )
)</f>
        <v>219.375</v>
      </c>
      <c r="G227" t="s">
        <v>1170</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23"/>
        <v>5</v>
      </c>
      <c r="Q227">
        <f t="shared" si="24"/>
        <v>5</v>
      </c>
      <c r="R227" t="b">
        <f t="shared" ca="1" si="25"/>
        <v>0</v>
      </c>
      <c r="T227" t="b">
        <f t="shared" ca="1" si="26"/>
        <v>0</v>
      </c>
      <c r="U227" t="s">
        <v>971</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1004</v>
      </c>
      <c r="AC227" t="str">
        <f>IF(ISBLANK(AB227),"",IF(ISERROR(VLOOKUP(AB227,[3]DropTable!$A:$A,1,0)),"드랍없음",""))</f>
        <v/>
      </c>
      <c r="AE227" t="str">
        <f>IF(ISBLANK(AD227),"",IF(ISERROR(VLOOKUP(AD227,[3]DropTable!$A:$A,1,0)),"드랍없음",""))</f>
        <v/>
      </c>
      <c r="AH227">
        <v>1.5</v>
      </c>
      <c r="AI227">
        <f t="shared" si="29"/>
        <v>0.2</v>
      </c>
      <c r="AJ227">
        <f t="shared" si="27"/>
        <v>0.27466666000000001</v>
      </c>
      <c r="AK227">
        <f t="shared" si="28"/>
        <v>1</v>
      </c>
      <c r="AL227">
        <v>0</v>
      </c>
    </row>
    <row r="228" spans="1:38" x14ac:dyDescent="0.3">
      <c r="A228">
        <v>4</v>
      </c>
      <c r="B228">
        <v>42</v>
      </c>
      <c r="C228">
        <f>IF(OR($L228=TRUE,$A228=0,MOD($A228,ChapterTable!$R$20)&lt;&gt;0),
MAX(0,INT(($B228+ChapterTable!$P$26+VLOOKUP(SUBSTITUTE(C$1,"성장단계","")&amp;"단계오프셋",ChapterTable!$R:$S,2,0))/ChapterTable!$P$23)),
MAX(0,INT(($B228+ChapterTable!$R$26+VLOOKUP(SUBSTITUTE(C$1,"성장단계","")&amp;"보스단계오프셋",ChapterTable!$R:$S,2,0))/ChapterTable!$R$23)))</f>
        <v>4</v>
      </c>
      <c r="D228">
        <f>IF(OR($L228=TRUE,$A228=0,MOD($A228,ChapterTable!$R$20)&lt;&gt;0),
MAX(0,INT(($B228+ChapterTable!$P$26+VLOOKUP(SUBSTITUTE(D$1,"성장단계","")&amp;"단계오프셋",ChapterTable!$R:$S,2,0))/ChapterTable!$P$23)),
MAX(0,INT(($B228+ChapterTable!$R$26+VLOOKUP(SUBSTITUTE(D$1,"성장단계","")&amp;"보스단계오프셋",ChapterTable!$R:$S,2,0))/ChapterTable!$R$23)))</f>
        <v>4</v>
      </c>
      <c r="E228" s="1">
        <f ca="1">IF(AND($A228=0,$B228=1),
    VLOOKUP(1,ChapterTable!$1:$1048576,MATCH("최종"&amp;SUBSTITUTE(SUBSTITUTE(E$1,"standard",""),"|Float",""),ChapterTable!$1:$1,0),0)*ChapterTable!$P$17,
  IF(AND($A228=0,$B228=0),
    E229,
  IF($B228=0,
    VLOOKUP($A228,ChapterTable!$1:$1048576,MATCH("최종"&amp;SUBSTITUTE(SUBSTITUTE(E$1,"standard",""),"|Float",""),ChapterTable!$1:$1,0),0),
  IF($B228=1,
    IF($L228=FALSE,
      VLOOKUP($A228,ChapterTable!$1:$1048576,MATCH("최종"&amp;SUBSTITUTE(SUBSTITUTE(E$1,"standard",""),"|Float",""),ChapterTable!$1:$1,0),0),
      VLOOKUP($A228-ChapterTable!$P$11,ChapterTable!$1:$1048576,MATCH("최종"&amp;SUBSTITUTE(SUBSTITUTE(E$1,"standard",""),"|Float",""),ChapterTable!$1:$1,0),0)*ChapterTable!$P$14
    ),
  OFFSET(E228,-$B228+IF($L228,1,0),0)*IF($B228&gt;OFFSET($B228,1,0),ChapterTable!$R$17,1)*
    (VLOOKUP(SUBSTITUTE(SUBSTITUTE(E$1,"standard",""),"|Float","")&amp;IF(OR($L228=TRUE,$A228=0,MOD($A228,ChapterTable!$R$20)&lt;&gt;0),"","보스")&amp;"인게임누적곱배수",ChapterTable!$R:$S,2,0)^C228
    +VLOOKUP(SUBSTITUTE(SUBSTITUTE(E$1,"standard",""),"|Float","")&amp;IF(OR($L228=TRUE,$A228=0,MOD($A228,ChapterTable!$R$20)&lt;&gt;0),"","보스")&amp;"인게임누적합배수",ChapterTable!$R:$S,2,0)*C228)
  )
  )
  )
)</f>
        <v>729</v>
      </c>
      <c r="F228" s="1">
        <f ca="1">IF(AND($A228=0,$B228=1),
    VLOOKUP(1,ChapterTable!$1:$1048576,MATCH("최종"&amp;SUBSTITUTE(SUBSTITUTE(F$1,"standard",""),"|Float",""),ChapterTable!$1:$1,0),0)*ChapterTable!$P$17,
  IF(AND($A228=0,$B228=0),
    F229,
  IF($B228=0,
    VLOOKUP($A228,ChapterTable!$1:$1048576,MATCH("최종"&amp;SUBSTITUTE(SUBSTITUTE(F$1,"standard",""),"|Float",""),ChapterTable!$1:$1,0),0),
  IF($B228=1,
    IF($L228=FALSE,
      VLOOKUP($A228,ChapterTable!$1:$1048576,MATCH("최종"&amp;SUBSTITUTE(SUBSTITUTE(F$1,"standard",""),"|Float",""),ChapterTable!$1:$1,0),0),
      VLOOKUP($A228-ChapterTable!$P$11,ChapterTable!$1:$1048576,MATCH("최종"&amp;SUBSTITUTE(SUBSTITUTE(F$1,"standard",""),"|Float",""),ChapterTable!$1:$1,0),0)*ChapterTable!$P$14
    ),
  OFFSET(F228,-$B228+IF($L228,1,0),0)*
    (VLOOKUP(SUBSTITUTE(SUBSTITUTE(F$1,"standard",""),"|Float","")&amp;IF(OR($L228=TRUE,$A228=0,MOD($A228,ChapterTable!$R$20)&lt;&gt;0),"","보스")&amp;"인게임누적곱배수",ChapterTable!$R:$S,2,0)^D228
    +VLOOKUP(SUBSTITUTE(SUBSTITUTE(F$1,"standard",""),"|Float","")&amp;IF(OR($L228=TRUE,$A228=0,MOD($A228,ChapterTable!$R$20)&lt;&gt;0),"","보스")&amp;"인게임누적합배수",ChapterTable!$R:$S,2,0)*D228)
  )
  )
  )
)</f>
        <v>219.375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23"/>
        <v>5</v>
      </c>
      <c r="Q228">
        <f t="shared" si="24"/>
        <v>5</v>
      </c>
      <c r="R228" t="b">
        <f t="shared" ca="1" si="25"/>
        <v>0</v>
      </c>
      <c r="T228" t="b">
        <f t="shared" ca="1" si="26"/>
        <v>0</v>
      </c>
      <c r="U228" t="s">
        <v>972</v>
      </c>
      <c r="V228" t="str">
        <f>IF(ISBLANK(U228),"",IF(ISERROR(VLOOKUP(U228,MapTable!$A:$A,1,0)),"맵없음",""))</f>
        <v/>
      </c>
      <c r="W228" t="s">
        <v>1033</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1004</v>
      </c>
      <c r="AC228" t="str">
        <f>IF(ISBLANK(AB228),"",IF(ISERROR(VLOOKUP(AB228,[3]DropTable!$A:$A,1,0)),"드랍없음",""))</f>
        <v/>
      </c>
      <c r="AE228" t="str">
        <f>IF(ISBLANK(AD228),"",IF(ISERROR(VLOOKUP(AD228,[3]DropTable!$A:$A,1,0)),"드랍없음",""))</f>
        <v/>
      </c>
      <c r="AH228">
        <v>1.5</v>
      </c>
      <c r="AI228">
        <f t="shared" si="29"/>
        <v>0.2</v>
      </c>
      <c r="AJ228">
        <f t="shared" si="27"/>
        <v>0.27466666000000001</v>
      </c>
      <c r="AK228">
        <f t="shared" si="28"/>
        <v>1</v>
      </c>
      <c r="AL228">
        <v>0</v>
      </c>
    </row>
    <row r="229" spans="1:38" x14ac:dyDescent="0.3">
      <c r="A229">
        <v>4</v>
      </c>
      <c r="B229">
        <v>43</v>
      </c>
      <c r="C229">
        <f>IF(OR($L229=TRUE,$A229=0,MOD($A229,ChapterTable!$R$20)&lt;&gt;0),
MAX(0,INT(($B229+ChapterTable!$P$26+VLOOKUP(SUBSTITUTE(C$1,"성장단계","")&amp;"단계오프셋",ChapterTable!$R:$S,2,0))/ChapterTable!$P$23)),
MAX(0,INT(($B229+ChapterTable!$R$26+VLOOKUP(SUBSTITUTE(C$1,"성장단계","")&amp;"보스단계오프셋",ChapterTable!$R:$S,2,0))/ChapterTable!$R$23)))</f>
        <v>4</v>
      </c>
      <c r="D229">
        <f>IF(OR($L229=TRUE,$A229=0,MOD($A229,ChapterTable!$R$20)&lt;&gt;0),
MAX(0,INT(($B229+ChapterTable!$P$26+VLOOKUP(SUBSTITUTE(D$1,"성장단계","")&amp;"단계오프셋",ChapterTable!$R:$S,2,0))/ChapterTable!$P$23)),
MAX(0,INT(($B229+ChapterTable!$R$26+VLOOKUP(SUBSTITUTE(D$1,"성장단계","")&amp;"보스단계오프셋",ChapterTable!$R:$S,2,0))/ChapterTable!$R$23)))</f>
        <v>4</v>
      </c>
      <c r="E229" s="1">
        <f ca="1">IF(AND($A229=0,$B229=1),
    VLOOKUP(1,ChapterTable!$1:$1048576,MATCH("최종"&amp;SUBSTITUTE(SUBSTITUTE(E$1,"standard",""),"|Float",""),ChapterTable!$1:$1,0),0)*ChapterTable!$P$17,
  IF(AND($A229=0,$B229=0),
    E230,
  IF($B229=0,
    VLOOKUP($A229,ChapterTable!$1:$1048576,MATCH("최종"&amp;SUBSTITUTE(SUBSTITUTE(E$1,"standard",""),"|Float",""),ChapterTable!$1:$1,0),0),
  IF($B229=1,
    IF($L229=FALSE,
      VLOOKUP($A229,ChapterTable!$1:$1048576,MATCH("최종"&amp;SUBSTITUTE(SUBSTITUTE(E$1,"standard",""),"|Float",""),ChapterTable!$1:$1,0),0),
      VLOOKUP($A229-ChapterTable!$P$11,ChapterTable!$1:$1048576,MATCH("최종"&amp;SUBSTITUTE(SUBSTITUTE(E$1,"standard",""),"|Float",""),ChapterTable!$1:$1,0),0)*ChapterTable!$P$14
    ),
  OFFSET(E229,-$B229+IF($L229,1,0),0)*IF($B229&gt;OFFSET($B229,1,0),ChapterTable!$R$17,1)*
    (VLOOKUP(SUBSTITUTE(SUBSTITUTE(E$1,"standard",""),"|Float","")&amp;IF(OR($L229=TRUE,$A229=0,MOD($A229,ChapterTable!$R$20)&lt;&gt;0),"","보스")&amp;"인게임누적곱배수",ChapterTable!$R:$S,2,0)^C229
    +VLOOKUP(SUBSTITUTE(SUBSTITUTE(E$1,"standard",""),"|Float","")&amp;IF(OR($L229=TRUE,$A229=0,MOD($A229,ChapterTable!$R$20)&lt;&gt;0),"","보스")&amp;"인게임누적합배수",ChapterTable!$R:$S,2,0)*C229)
  )
  )
  )
)</f>
        <v>729</v>
      </c>
      <c r="F229" s="1">
        <f ca="1">IF(AND($A229=0,$B229=1),
    VLOOKUP(1,ChapterTable!$1:$1048576,MATCH("최종"&amp;SUBSTITUTE(SUBSTITUTE(F$1,"standard",""),"|Float",""),ChapterTable!$1:$1,0),0)*ChapterTable!$P$17,
  IF(AND($A229=0,$B229=0),
    F230,
  IF($B229=0,
    VLOOKUP($A229,ChapterTable!$1:$1048576,MATCH("최종"&amp;SUBSTITUTE(SUBSTITUTE(F$1,"standard",""),"|Float",""),ChapterTable!$1:$1,0),0),
  IF($B229=1,
    IF($L229=FALSE,
      VLOOKUP($A229,ChapterTable!$1:$1048576,MATCH("최종"&amp;SUBSTITUTE(SUBSTITUTE(F$1,"standard",""),"|Float",""),ChapterTable!$1:$1,0),0),
      VLOOKUP($A229-ChapterTable!$P$11,ChapterTable!$1:$1048576,MATCH("최종"&amp;SUBSTITUTE(SUBSTITUTE(F$1,"standard",""),"|Float",""),ChapterTable!$1:$1,0),0)*ChapterTable!$P$14
    ),
  OFFSET(F229,-$B229+IF($L229,1,0),0)*
    (VLOOKUP(SUBSTITUTE(SUBSTITUTE(F$1,"standard",""),"|Float","")&amp;IF(OR($L229=TRUE,$A229=0,MOD($A229,ChapterTable!$R$20)&lt;&gt;0),"","보스")&amp;"인게임누적곱배수",ChapterTable!$R:$S,2,0)^D229
    +VLOOKUP(SUBSTITUTE(SUBSTITUTE(F$1,"standard",""),"|Float","")&amp;IF(OR($L229=TRUE,$A229=0,MOD($A229,ChapterTable!$R$20)&lt;&gt;0),"","보스")&amp;"인게임누적합배수",ChapterTable!$R:$S,2,0)*D229)
  )
  )
  )
)</f>
        <v>219.375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23"/>
        <v>5</v>
      </c>
      <c r="Q229">
        <f t="shared" si="24"/>
        <v>5</v>
      </c>
      <c r="R229" t="b">
        <f t="shared" ca="1" si="25"/>
        <v>0</v>
      </c>
      <c r="T229" t="b">
        <f t="shared" ca="1" si="26"/>
        <v>0</v>
      </c>
      <c r="U229" t="s">
        <v>973</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1004</v>
      </c>
      <c r="AC229" t="str">
        <f>IF(ISBLANK(AB229),"",IF(ISERROR(VLOOKUP(AB229,[3]DropTable!$A:$A,1,0)),"드랍없음",""))</f>
        <v/>
      </c>
      <c r="AE229" t="str">
        <f>IF(ISBLANK(AD229),"",IF(ISERROR(VLOOKUP(AD229,[3]DropTable!$A:$A,1,0)),"드랍없음",""))</f>
        <v/>
      </c>
      <c r="AH229">
        <v>1.5</v>
      </c>
      <c r="AI229">
        <f t="shared" si="29"/>
        <v>0.2</v>
      </c>
      <c r="AJ229">
        <f t="shared" si="27"/>
        <v>0.27466666000000001</v>
      </c>
      <c r="AK229">
        <f t="shared" si="28"/>
        <v>1</v>
      </c>
      <c r="AL229">
        <v>0</v>
      </c>
    </row>
    <row r="230" spans="1:38" x14ac:dyDescent="0.3">
      <c r="A230">
        <v>4</v>
      </c>
      <c r="B230">
        <v>44</v>
      </c>
      <c r="C230">
        <f>IF(OR($L230=TRUE,$A230=0,MOD($A230,ChapterTable!$R$20)&lt;&gt;0),
MAX(0,INT(($B230+ChapterTable!$P$26+VLOOKUP(SUBSTITUTE(C$1,"성장단계","")&amp;"단계오프셋",ChapterTable!$R:$S,2,0))/ChapterTable!$P$23)),
MAX(0,INT(($B230+ChapterTable!$R$26+VLOOKUP(SUBSTITUTE(C$1,"성장단계","")&amp;"보스단계오프셋",ChapterTable!$R:$S,2,0))/ChapterTable!$R$23)))</f>
        <v>4</v>
      </c>
      <c r="D230">
        <f>IF(OR($L230=TRUE,$A230=0,MOD($A230,ChapterTable!$R$20)&lt;&gt;0),
MAX(0,INT(($B230+ChapterTable!$P$26+VLOOKUP(SUBSTITUTE(D$1,"성장단계","")&amp;"단계오프셋",ChapterTable!$R:$S,2,0))/ChapterTable!$P$23)),
MAX(0,INT(($B230+ChapterTable!$R$26+VLOOKUP(SUBSTITUTE(D$1,"성장단계","")&amp;"보스단계오프셋",ChapterTable!$R:$S,2,0))/ChapterTable!$R$23)))</f>
        <v>4</v>
      </c>
      <c r="E230" s="1">
        <f ca="1">IF(AND($A230=0,$B230=1),
    VLOOKUP(1,ChapterTable!$1:$1048576,MATCH("최종"&amp;SUBSTITUTE(SUBSTITUTE(E$1,"standard",""),"|Float",""),ChapterTable!$1:$1,0),0)*ChapterTable!$P$17,
  IF(AND($A230=0,$B230=0),
    E231,
  IF($B230=0,
    VLOOKUP($A230,ChapterTable!$1:$1048576,MATCH("최종"&amp;SUBSTITUTE(SUBSTITUTE(E$1,"standard",""),"|Float",""),ChapterTable!$1:$1,0),0),
  IF($B230=1,
    IF($L230=FALSE,
      VLOOKUP($A230,ChapterTable!$1:$1048576,MATCH("최종"&amp;SUBSTITUTE(SUBSTITUTE(E$1,"standard",""),"|Float",""),ChapterTable!$1:$1,0),0),
      VLOOKUP($A230-ChapterTable!$P$11,ChapterTable!$1:$1048576,MATCH("최종"&amp;SUBSTITUTE(SUBSTITUTE(E$1,"standard",""),"|Float",""),ChapterTable!$1:$1,0),0)*ChapterTable!$P$14
    ),
  OFFSET(E230,-$B230+IF($L230,1,0),0)*IF($B230&gt;OFFSET($B230,1,0),ChapterTable!$R$17,1)*
    (VLOOKUP(SUBSTITUTE(SUBSTITUTE(E$1,"standard",""),"|Float","")&amp;IF(OR($L230=TRUE,$A230=0,MOD($A230,ChapterTable!$R$20)&lt;&gt;0),"","보스")&amp;"인게임누적곱배수",ChapterTable!$R:$S,2,0)^C230
    +VLOOKUP(SUBSTITUTE(SUBSTITUTE(E$1,"standard",""),"|Float","")&amp;IF(OR($L230=TRUE,$A230=0,MOD($A230,ChapterTable!$R$20)&lt;&gt;0),"","보스")&amp;"인게임누적합배수",ChapterTable!$R:$S,2,0)*C230)
  )
  )
  )
)</f>
        <v>729</v>
      </c>
      <c r="F230" s="1">
        <f ca="1">IF(AND($A230=0,$B230=1),
    VLOOKUP(1,ChapterTable!$1:$1048576,MATCH("최종"&amp;SUBSTITUTE(SUBSTITUTE(F$1,"standard",""),"|Float",""),ChapterTable!$1:$1,0),0)*ChapterTable!$P$17,
  IF(AND($A230=0,$B230=0),
    F231,
  IF($B230=0,
    VLOOKUP($A230,ChapterTable!$1:$1048576,MATCH("최종"&amp;SUBSTITUTE(SUBSTITUTE(F$1,"standard",""),"|Float",""),ChapterTable!$1:$1,0),0),
  IF($B230=1,
    IF($L230=FALSE,
      VLOOKUP($A230,ChapterTable!$1:$1048576,MATCH("최종"&amp;SUBSTITUTE(SUBSTITUTE(F$1,"standard",""),"|Float",""),ChapterTable!$1:$1,0),0),
      VLOOKUP($A230-ChapterTable!$P$11,ChapterTable!$1:$1048576,MATCH("최종"&amp;SUBSTITUTE(SUBSTITUTE(F$1,"standard",""),"|Float",""),ChapterTable!$1:$1,0),0)*ChapterTable!$P$14
    ),
  OFFSET(F230,-$B230+IF($L230,1,0),0)*
    (VLOOKUP(SUBSTITUTE(SUBSTITUTE(F$1,"standard",""),"|Float","")&amp;IF(OR($L230=TRUE,$A230=0,MOD($A230,ChapterTable!$R$20)&lt;&gt;0),"","보스")&amp;"인게임누적곱배수",ChapterTable!$R:$S,2,0)^D230
    +VLOOKUP(SUBSTITUTE(SUBSTITUTE(F$1,"standard",""),"|Float","")&amp;IF(OR($L230=TRUE,$A230=0,MOD($A230,ChapterTable!$R$20)&lt;&gt;0),"","보스")&amp;"인게임누적합배수",ChapterTable!$R:$S,2,0)*D230)
  )
  )
  )
)</f>
        <v>219.375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23"/>
        <v>5</v>
      </c>
      <c r="Q230">
        <f t="shared" si="24"/>
        <v>5</v>
      </c>
      <c r="R230" t="b">
        <f t="shared" ca="1" si="25"/>
        <v>0</v>
      </c>
      <c r="T230" t="b">
        <f t="shared" ca="1" si="26"/>
        <v>0</v>
      </c>
      <c r="U230" t="s">
        <v>974</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1004</v>
      </c>
      <c r="AC230" t="str">
        <f>IF(ISBLANK(AB230),"",IF(ISERROR(VLOOKUP(AB230,[3]DropTable!$A:$A,1,0)),"드랍없음",""))</f>
        <v/>
      </c>
      <c r="AE230" t="str">
        <f>IF(ISBLANK(AD230),"",IF(ISERROR(VLOOKUP(AD230,[3]DropTable!$A:$A,1,0)),"드랍없음",""))</f>
        <v/>
      </c>
      <c r="AH230">
        <v>1.5</v>
      </c>
      <c r="AI230">
        <f t="shared" si="29"/>
        <v>0.2</v>
      </c>
      <c r="AJ230">
        <f t="shared" si="27"/>
        <v>0.27466666000000001</v>
      </c>
      <c r="AK230">
        <f t="shared" si="28"/>
        <v>1</v>
      </c>
      <c r="AL230">
        <v>0</v>
      </c>
    </row>
    <row r="231" spans="1:38" x14ac:dyDescent="0.3">
      <c r="A231">
        <v>4</v>
      </c>
      <c r="B231">
        <v>45</v>
      </c>
      <c r="C231">
        <f>IF(OR($L231=TRUE,$A231=0,MOD($A231,ChapterTable!$R$20)&lt;&gt;0),
MAX(0,INT(($B231+ChapterTable!$P$26+VLOOKUP(SUBSTITUTE(C$1,"성장단계","")&amp;"단계오프셋",ChapterTable!$R:$S,2,0))/ChapterTable!$P$23)),
MAX(0,INT(($B231+ChapterTable!$R$26+VLOOKUP(SUBSTITUTE(C$1,"성장단계","")&amp;"보스단계오프셋",ChapterTable!$R:$S,2,0))/ChapterTable!$R$23)))</f>
        <v>4</v>
      </c>
      <c r="D231">
        <f>IF(OR($L231=TRUE,$A231=0,MOD($A231,ChapterTable!$R$20)&lt;&gt;0),
MAX(0,INT(($B231+ChapterTable!$P$26+VLOOKUP(SUBSTITUTE(D$1,"성장단계","")&amp;"단계오프셋",ChapterTable!$R:$S,2,0))/ChapterTable!$P$23)),
MAX(0,INT(($B231+ChapterTable!$R$26+VLOOKUP(SUBSTITUTE(D$1,"성장단계","")&amp;"보스단계오프셋",ChapterTable!$R:$S,2,0))/ChapterTable!$R$23)))</f>
        <v>4</v>
      </c>
      <c r="E231" s="1">
        <f ca="1">IF(AND($A231=0,$B231=1),
    VLOOKUP(1,ChapterTable!$1:$1048576,MATCH("최종"&amp;SUBSTITUTE(SUBSTITUTE(E$1,"standard",""),"|Float",""),ChapterTable!$1:$1,0),0)*ChapterTable!$P$17,
  IF(AND($A231=0,$B231=0),
    E232,
  IF($B231=0,
    VLOOKUP($A231,ChapterTable!$1:$1048576,MATCH("최종"&amp;SUBSTITUTE(SUBSTITUTE(E$1,"standard",""),"|Float",""),ChapterTable!$1:$1,0),0),
  IF($B231=1,
    IF($L231=FALSE,
      VLOOKUP($A231,ChapterTable!$1:$1048576,MATCH("최종"&amp;SUBSTITUTE(SUBSTITUTE(E$1,"standard",""),"|Float",""),ChapterTable!$1:$1,0),0),
      VLOOKUP($A231-ChapterTable!$P$11,ChapterTable!$1:$1048576,MATCH("최종"&amp;SUBSTITUTE(SUBSTITUTE(E$1,"standard",""),"|Float",""),ChapterTable!$1:$1,0),0)*ChapterTable!$P$14
    ),
  OFFSET(E231,-$B231+IF($L231,1,0),0)*IF($B231&gt;OFFSET($B231,1,0),ChapterTable!$R$17,1)*
    (VLOOKUP(SUBSTITUTE(SUBSTITUTE(E$1,"standard",""),"|Float","")&amp;IF(OR($L231=TRUE,$A231=0,MOD($A231,ChapterTable!$R$20)&lt;&gt;0),"","보스")&amp;"인게임누적곱배수",ChapterTable!$R:$S,2,0)^C231
    +VLOOKUP(SUBSTITUTE(SUBSTITUTE(E$1,"standard",""),"|Float","")&amp;IF(OR($L231=TRUE,$A231=0,MOD($A231,ChapterTable!$R$20)&lt;&gt;0),"","보스")&amp;"인게임누적합배수",ChapterTable!$R:$S,2,0)*C231)
  )
  )
  )
)</f>
        <v>729</v>
      </c>
      <c r="F231" s="1">
        <f ca="1">IF(AND($A231=0,$B231=1),
    VLOOKUP(1,ChapterTable!$1:$1048576,MATCH("최종"&amp;SUBSTITUTE(SUBSTITUTE(F$1,"standard",""),"|Float",""),ChapterTable!$1:$1,0),0)*ChapterTable!$P$17,
  IF(AND($A231=0,$B231=0),
    F232,
  IF($B231=0,
    VLOOKUP($A231,ChapterTable!$1:$1048576,MATCH("최종"&amp;SUBSTITUTE(SUBSTITUTE(F$1,"standard",""),"|Float",""),ChapterTable!$1:$1,0),0),
  IF($B231=1,
    IF($L231=FALSE,
      VLOOKUP($A231,ChapterTable!$1:$1048576,MATCH("최종"&amp;SUBSTITUTE(SUBSTITUTE(F$1,"standard",""),"|Float",""),ChapterTable!$1:$1,0),0),
      VLOOKUP($A231-ChapterTable!$P$11,ChapterTable!$1:$1048576,MATCH("최종"&amp;SUBSTITUTE(SUBSTITUTE(F$1,"standard",""),"|Float",""),ChapterTable!$1:$1,0),0)*ChapterTable!$P$14
    ),
  OFFSET(F231,-$B231+IF($L231,1,0),0)*
    (VLOOKUP(SUBSTITUTE(SUBSTITUTE(F$1,"standard",""),"|Float","")&amp;IF(OR($L231=TRUE,$A231=0,MOD($A231,ChapterTable!$R$20)&lt;&gt;0),"","보스")&amp;"인게임누적곱배수",ChapterTable!$R:$S,2,0)^D231
    +VLOOKUP(SUBSTITUTE(SUBSTITUTE(F$1,"standard",""),"|Float","")&amp;IF(OR($L231=TRUE,$A231=0,MOD($A231,ChapterTable!$R$20)&lt;&gt;0),"","보스")&amp;"인게임누적합배수",ChapterTable!$R:$S,2,0)*D231)
  )
  )
  )
)</f>
        <v>219.375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23"/>
        <v>11</v>
      </c>
      <c r="Q231">
        <f t="shared" si="24"/>
        <v>11</v>
      </c>
      <c r="R231" t="b">
        <f t="shared" ca="1" si="25"/>
        <v>0</v>
      </c>
      <c r="T231" t="b">
        <f t="shared" ca="1" si="26"/>
        <v>0</v>
      </c>
      <c r="V231" t="str">
        <f>IF(ISBLANK(U231),"",IF(ISERROR(VLOOKUP(U231,MapTable!$A:$A,1,0)),"맵없음",""))</f>
        <v/>
      </c>
      <c r="W231" t="s">
        <v>995</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1004</v>
      </c>
      <c r="AC231" t="str">
        <f>IF(ISBLANK(AB231),"",IF(ISERROR(VLOOKUP(AB231,[3]DropTable!$A:$A,1,0)),"드랍없음",""))</f>
        <v/>
      </c>
      <c r="AE231" t="str">
        <f>IF(ISBLANK(AD231),"",IF(ISERROR(VLOOKUP(AD231,[3]DropTable!$A:$A,1,0)),"드랍없음",""))</f>
        <v/>
      </c>
      <c r="AH231">
        <v>1.5</v>
      </c>
      <c r="AI231">
        <f t="shared" si="29"/>
        <v>0.2</v>
      </c>
      <c r="AJ231">
        <f t="shared" si="27"/>
        <v>0.27466666000000001</v>
      </c>
      <c r="AK231">
        <f t="shared" si="28"/>
        <v>1</v>
      </c>
      <c r="AL231">
        <v>0</v>
      </c>
    </row>
    <row r="232" spans="1:38" x14ac:dyDescent="0.3">
      <c r="A232">
        <v>4</v>
      </c>
      <c r="B232">
        <v>46</v>
      </c>
      <c r="C232">
        <f>IF(OR($L232=TRUE,$A232=0,MOD($A232,ChapterTable!$R$20)&lt;&gt;0),
MAX(0,INT(($B232+ChapterTable!$P$26+VLOOKUP(SUBSTITUTE(C$1,"성장단계","")&amp;"단계오프셋",ChapterTable!$R:$S,2,0))/ChapterTable!$P$23)),
MAX(0,INT(($B232+ChapterTable!$R$26+VLOOKUP(SUBSTITUTE(C$1,"성장단계","")&amp;"보스단계오프셋",ChapterTable!$R:$S,2,0))/ChapterTable!$R$23)))</f>
        <v>5</v>
      </c>
      <c r="D232">
        <f>IF(OR($L232=TRUE,$A232=0,MOD($A232,ChapterTable!$R$20)&lt;&gt;0),
MAX(0,INT(($B232+ChapterTable!$P$26+VLOOKUP(SUBSTITUTE(D$1,"성장단계","")&amp;"단계오프셋",ChapterTable!$R:$S,2,0))/ChapterTable!$P$23)),
MAX(0,INT(($B232+ChapterTable!$R$26+VLOOKUP(SUBSTITUTE(D$1,"성장단계","")&amp;"보스단계오프셋",ChapterTable!$R:$S,2,0))/ChapterTable!$R$23)))</f>
        <v>4</v>
      </c>
      <c r="E232" s="1">
        <f ca="1">IF(AND($A232=0,$B232=1),
    VLOOKUP(1,ChapterTable!$1:$1048576,MATCH("최종"&amp;SUBSTITUTE(SUBSTITUTE(E$1,"standard",""),"|Float",""),ChapterTable!$1:$1,0),0)*ChapterTable!$P$17,
  IF(AND($A232=0,$B232=0),
    E233,
  IF($B232=0,
    VLOOKUP($A232,ChapterTable!$1:$1048576,MATCH("최종"&amp;SUBSTITUTE(SUBSTITUTE(E$1,"standard",""),"|Float",""),ChapterTable!$1:$1,0),0),
  IF($B232=1,
    IF($L232=FALSE,
      VLOOKUP($A232,ChapterTable!$1:$1048576,MATCH("최종"&amp;SUBSTITUTE(SUBSTITUTE(E$1,"standard",""),"|Float",""),ChapterTable!$1:$1,0),0),
      VLOOKUP($A232-ChapterTable!$P$11,ChapterTable!$1:$1048576,MATCH("최종"&amp;SUBSTITUTE(SUBSTITUTE(E$1,"standard",""),"|Float",""),ChapterTable!$1:$1,0),0)*ChapterTable!$P$14
    ),
  OFFSET(E232,-$B232+IF($L232,1,0),0)*IF($B232&gt;OFFSET($B232,1,0),ChapterTable!$R$17,1)*
    (VLOOKUP(SUBSTITUTE(SUBSTITUTE(E$1,"standard",""),"|Float","")&amp;IF(OR($L232=TRUE,$A232=0,MOD($A232,ChapterTable!$R$20)&lt;&gt;0),"","보스")&amp;"인게임누적곱배수",ChapterTable!$R:$S,2,0)^C232
    +VLOOKUP(SUBSTITUTE(SUBSTITUTE(E$1,"standard",""),"|Float","")&amp;IF(OR($L232=TRUE,$A232=0,MOD($A232,ChapterTable!$R$20)&lt;&gt;0),"","보스")&amp;"인게임누적합배수",ChapterTable!$R:$S,2,0)*C232)
  )
  )
  )
)</f>
        <v>810</v>
      </c>
      <c r="F232" s="1">
        <f ca="1">IF(AND($A232=0,$B232=1),
    VLOOKUP(1,ChapterTable!$1:$1048576,MATCH("최종"&amp;SUBSTITUTE(SUBSTITUTE(F$1,"standard",""),"|Float",""),ChapterTable!$1:$1,0),0)*ChapterTable!$P$17,
  IF(AND($A232=0,$B232=0),
    F233,
  IF($B232=0,
    VLOOKUP($A232,ChapterTable!$1:$1048576,MATCH("최종"&amp;SUBSTITUTE(SUBSTITUTE(F$1,"standard",""),"|Float",""),ChapterTable!$1:$1,0),0),
  IF($B232=1,
    IF($L232=FALSE,
      VLOOKUP($A232,ChapterTable!$1:$1048576,MATCH("최종"&amp;SUBSTITUTE(SUBSTITUTE(F$1,"standard",""),"|Float",""),ChapterTable!$1:$1,0),0),
      VLOOKUP($A232-ChapterTable!$P$11,ChapterTable!$1:$1048576,MATCH("최종"&amp;SUBSTITUTE(SUBSTITUTE(F$1,"standard",""),"|Float",""),ChapterTable!$1:$1,0),0)*ChapterTable!$P$14
    ),
  OFFSET(F232,-$B232+IF($L232,1,0),0)*
    (VLOOKUP(SUBSTITUTE(SUBSTITUTE(F$1,"standard",""),"|Float","")&amp;IF(OR($L232=TRUE,$A232=0,MOD($A232,ChapterTable!$R$20)&lt;&gt;0),"","보스")&amp;"인게임누적곱배수",ChapterTable!$R:$S,2,0)^D232
    +VLOOKUP(SUBSTITUTE(SUBSTITUTE(F$1,"standard",""),"|Float","")&amp;IF(OR($L232=TRUE,$A232=0,MOD($A232,ChapterTable!$R$20)&lt;&gt;0),"","보스")&amp;"인게임누적합배수",ChapterTable!$R:$S,2,0)*D232)
  )
  )
  )
)</f>
        <v>219.375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23"/>
        <v>5</v>
      </c>
      <c r="Q232">
        <f t="shared" si="24"/>
        <v>5</v>
      </c>
      <c r="R232" t="b">
        <f t="shared" ca="1" si="25"/>
        <v>0</v>
      </c>
      <c r="T232" t="b">
        <f t="shared" ca="1" si="26"/>
        <v>0</v>
      </c>
      <c r="U232" t="s">
        <v>975</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1004</v>
      </c>
      <c r="AC232" t="str">
        <f>IF(ISBLANK(AB232),"",IF(ISERROR(VLOOKUP(AB232,[3]DropTable!$A:$A,1,0)),"드랍없음",""))</f>
        <v/>
      </c>
      <c r="AE232" t="str">
        <f>IF(ISBLANK(AD232),"",IF(ISERROR(VLOOKUP(AD232,[3]DropTable!$A:$A,1,0)),"드랍없음",""))</f>
        <v/>
      </c>
      <c r="AH232">
        <v>1.5</v>
      </c>
      <c r="AI232">
        <f t="shared" si="29"/>
        <v>0.2</v>
      </c>
      <c r="AJ232">
        <f t="shared" si="27"/>
        <v>0.27466666000000001</v>
      </c>
      <c r="AK232">
        <f t="shared" si="28"/>
        <v>1</v>
      </c>
      <c r="AL232">
        <v>0</v>
      </c>
    </row>
    <row r="233" spans="1:38" x14ac:dyDescent="0.3">
      <c r="A233">
        <v>4</v>
      </c>
      <c r="B233">
        <v>47</v>
      </c>
      <c r="C233">
        <f>IF(OR($L233=TRUE,$A233=0,MOD($A233,ChapterTable!$R$20)&lt;&gt;0),
MAX(0,INT(($B233+ChapterTable!$P$26+VLOOKUP(SUBSTITUTE(C$1,"성장단계","")&amp;"단계오프셋",ChapterTable!$R:$S,2,0))/ChapterTable!$P$23)),
MAX(0,INT(($B233+ChapterTable!$R$26+VLOOKUP(SUBSTITUTE(C$1,"성장단계","")&amp;"보스단계오프셋",ChapterTable!$R:$S,2,0))/ChapterTable!$R$23)))</f>
        <v>5</v>
      </c>
      <c r="D233">
        <f>IF(OR($L233=TRUE,$A233=0,MOD($A233,ChapterTable!$R$20)&lt;&gt;0),
MAX(0,INT(($B233+ChapterTable!$P$26+VLOOKUP(SUBSTITUTE(D$1,"성장단계","")&amp;"단계오프셋",ChapterTable!$R:$S,2,0))/ChapterTable!$P$23)),
MAX(0,INT(($B233+ChapterTable!$R$26+VLOOKUP(SUBSTITUTE(D$1,"성장단계","")&amp;"보스단계오프셋",ChapterTable!$R:$S,2,0))/ChapterTable!$R$23)))</f>
        <v>4</v>
      </c>
      <c r="E233" s="1">
        <f ca="1">IF(AND($A233=0,$B233=1),
    VLOOKUP(1,ChapterTable!$1:$1048576,MATCH("최종"&amp;SUBSTITUTE(SUBSTITUTE(E$1,"standard",""),"|Float",""),ChapterTable!$1:$1,0),0)*ChapterTable!$P$17,
  IF(AND($A233=0,$B233=0),
    E234,
  IF($B233=0,
    VLOOKUP($A233,ChapterTable!$1:$1048576,MATCH("최종"&amp;SUBSTITUTE(SUBSTITUTE(E$1,"standard",""),"|Float",""),ChapterTable!$1:$1,0),0),
  IF($B233=1,
    IF($L233=FALSE,
      VLOOKUP($A233,ChapterTable!$1:$1048576,MATCH("최종"&amp;SUBSTITUTE(SUBSTITUTE(E$1,"standard",""),"|Float",""),ChapterTable!$1:$1,0),0),
      VLOOKUP($A233-ChapterTable!$P$11,ChapterTable!$1:$1048576,MATCH("최종"&amp;SUBSTITUTE(SUBSTITUTE(E$1,"standard",""),"|Float",""),ChapterTable!$1:$1,0),0)*ChapterTable!$P$14
    ),
  OFFSET(E233,-$B233+IF($L233,1,0),0)*IF($B233&gt;OFFSET($B233,1,0),ChapterTable!$R$17,1)*
    (VLOOKUP(SUBSTITUTE(SUBSTITUTE(E$1,"standard",""),"|Float","")&amp;IF(OR($L233=TRUE,$A233=0,MOD($A233,ChapterTable!$R$20)&lt;&gt;0),"","보스")&amp;"인게임누적곱배수",ChapterTable!$R:$S,2,0)^C233
    +VLOOKUP(SUBSTITUTE(SUBSTITUTE(E$1,"standard",""),"|Float","")&amp;IF(OR($L233=TRUE,$A233=0,MOD($A233,ChapterTable!$R$20)&lt;&gt;0),"","보스")&amp;"인게임누적합배수",ChapterTable!$R:$S,2,0)*C233)
  )
  )
  )
)</f>
        <v>810</v>
      </c>
      <c r="F233" s="1">
        <f ca="1">IF(AND($A233=0,$B233=1),
    VLOOKUP(1,ChapterTable!$1:$1048576,MATCH("최종"&amp;SUBSTITUTE(SUBSTITUTE(F$1,"standard",""),"|Float",""),ChapterTable!$1:$1,0),0)*ChapterTable!$P$17,
  IF(AND($A233=0,$B233=0),
    F234,
  IF($B233=0,
    VLOOKUP($A233,ChapterTable!$1:$1048576,MATCH("최종"&amp;SUBSTITUTE(SUBSTITUTE(F$1,"standard",""),"|Float",""),ChapterTable!$1:$1,0),0),
  IF($B233=1,
    IF($L233=FALSE,
      VLOOKUP($A233,ChapterTable!$1:$1048576,MATCH("최종"&amp;SUBSTITUTE(SUBSTITUTE(F$1,"standard",""),"|Float",""),ChapterTable!$1:$1,0),0),
      VLOOKUP($A233-ChapterTable!$P$11,ChapterTable!$1:$1048576,MATCH("최종"&amp;SUBSTITUTE(SUBSTITUTE(F$1,"standard",""),"|Float",""),ChapterTable!$1:$1,0),0)*ChapterTable!$P$14
    ),
  OFFSET(F233,-$B233+IF($L233,1,0),0)*
    (VLOOKUP(SUBSTITUTE(SUBSTITUTE(F$1,"standard",""),"|Float","")&amp;IF(OR($L233=TRUE,$A233=0,MOD($A233,ChapterTable!$R$20)&lt;&gt;0),"","보스")&amp;"인게임누적곱배수",ChapterTable!$R:$S,2,0)^D233
    +VLOOKUP(SUBSTITUTE(SUBSTITUTE(F$1,"standard",""),"|Float","")&amp;IF(OR($L233=TRUE,$A233=0,MOD($A233,ChapterTable!$R$20)&lt;&gt;0),"","보스")&amp;"인게임누적합배수",ChapterTable!$R:$S,2,0)*D233)
  )
  )
  )
)</f>
        <v>219.375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23"/>
        <v>5</v>
      </c>
      <c r="Q233">
        <f t="shared" si="24"/>
        <v>5</v>
      </c>
      <c r="R233" t="b">
        <f t="shared" ca="1" si="25"/>
        <v>0</v>
      </c>
      <c r="T233" t="b">
        <f t="shared" ca="1" si="26"/>
        <v>0</v>
      </c>
      <c r="U233" t="s">
        <v>976</v>
      </c>
      <c r="V233" t="str">
        <f>IF(ISBLANK(U233),"",IF(ISERROR(VLOOKUP(U233,MapTable!$A:$A,1,0)),"맵없음",""))</f>
        <v/>
      </c>
      <c r="W233" t="s">
        <v>1035</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1004</v>
      </c>
      <c r="AC233" t="str">
        <f>IF(ISBLANK(AB233),"",IF(ISERROR(VLOOKUP(AB233,[3]DropTable!$A:$A,1,0)),"드랍없음",""))</f>
        <v/>
      </c>
      <c r="AE233" t="str">
        <f>IF(ISBLANK(AD233),"",IF(ISERROR(VLOOKUP(AD233,[3]DropTable!$A:$A,1,0)),"드랍없음",""))</f>
        <v/>
      </c>
      <c r="AH233">
        <v>1.5</v>
      </c>
      <c r="AI233">
        <f t="shared" si="29"/>
        <v>0.2</v>
      </c>
      <c r="AJ233">
        <f t="shared" si="27"/>
        <v>0.27466666000000001</v>
      </c>
      <c r="AK233">
        <f t="shared" si="28"/>
        <v>1</v>
      </c>
      <c r="AL233">
        <v>0</v>
      </c>
    </row>
    <row r="234" spans="1:38" x14ac:dyDescent="0.3">
      <c r="A234">
        <v>4</v>
      </c>
      <c r="B234">
        <v>48</v>
      </c>
      <c r="C234">
        <f>IF(OR($L234=TRUE,$A234=0,MOD($A234,ChapterTable!$R$20)&lt;&gt;0),
MAX(0,INT(($B234+ChapterTable!$P$26+VLOOKUP(SUBSTITUTE(C$1,"성장단계","")&amp;"단계오프셋",ChapterTable!$R:$S,2,0))/ChapterTable!$P$23)),
MAX(0,INT(($B234+ChapterTable!$R$26+VLOOKUP(SUBSTITUTE(C$1,"성장단계","")&amp;"보스단계오프셋",ChapterTable!$R:$S,2,0))/ChapterTable!$R$23)))</f>
        <v>5</v>
      </c>
      <c r="D234">
        <f>IF(OR($L234=TRUE,$A234=0,MOD($A234,ChapterTable!$R$20)&lt;&gt;0),
MAX(0,INT(($B234+ChapterTable!$P$26+VLOOKUP(SUBSTITUTE(D$1,"성장단계","")&amp;"단계오프셋",ChapterTable!$R:$S,2,0))/ChapterTable!$P$23)),
MAX(0,INT(($B234+ChapterTable!$R$26+VLOOKUP(SUBSTITUTE(D$1,"성장단계","")&amp;"보스단계오프셋",ChapterTable!$R:$S,2,0))/ChapterTable!$R$23)))</f>
        <v>4</v>
      </c>
      <c r="E234" s="1">
        <f ca="1">IF(AND($A234=0,$B234=1),
    VLOOKUP(1,ChapterTable!$1:$1048576,MATCH("최종"&amp;SUBSTITUTE(SUBSTITUTE(E$1,"standard",""),"|Float",""),ChapterTable!$1:$1,0),0)*ChapterTable!$P$17,
  IF(AND($A234=0,$B234=0),
    E235,
  IF($B234=0,
    VLOOKUP($A234,ChapterTable!$1:$1048576,MATCH("최종"&amp;SUBSTITUTE(SUBSTITUTE(E$1,"standard",""),"|Float",""),ChapterTable!$1:$1,0),0),
  IF($B234=1,
    IF($L234=FALSE,
      VLOOKUP($A234,ChapterTable!$1:$1048576,MATCH("최종"&amp;SUBSTITUTE(SUBSTITUTE(E$1,"standard",""),"|Float",""),ChapterTable!$1:$1,0),0),
      VLOOKUP($A234-ChapterTable!$P$11,ChapterTable!$1:$1048576,MATCH("최종"&amp;SUBSTITUTE(SUBSTITUTE(E$1,"standard",""),"|Float",""),ChapterTable!$1:$1,0),0)*ChapterTable!$P$14
    ),
  OFFSET(E234,-$B234+IF($L234,1,0),0)*IF($B234&gt;OFFSET($B234,1,0),ChapterTable!$R$17,1)*
    (VLOOKUP(SUBSTITUTE(SUBSTITUTE(E$1,"standard",""),"|Float","")&amp;IF(OR($L234=TRUE,$A234=0,MOD($A234,ChapterTable!$R$20)&lt;&gt;0),"","보스")&amp;"인게임누적곱배수",ChapterTable!$R:$S,2,0)^C234
    +VLOOKUP(SUBSTITUTE(SUBSTITUTE(E$1,"standard",""),"|Float","")&amp;IF(OR($L234=TRUE,$A234=0,MOD($A234,ChapterTable!$R$20)&lt;&gt;0),"","보스")&amp;"인게임누적합배수",ChapterTable!$R:$S,2,0)*C234)
  )
  )
  )
)</f>
        <v>810</v>
      </c>
      <c r="F234" s="1">
        <f ca="1">IF(AND($A234=0,$B234=1),
    VLOOKUP(1,ChapterTable!$1:$1048576,MATCH("최종"&amp;SUBSTITUTE(SUBSTITUTE(F$1,"standard",""),"|Float",""),ChapterTable!$1:$1,0),0)*ChapterTable!$P$17,
  IF(AND($A234=0,$B234=0),
    F235,
  IF($B234=0,
    VLOOKUP($A234,ChapterTable!$1:$1048576,MATCH("최종"&amp;SUBSTITUTE(SUBSTITUTE(F$1,"standard",""),"|Float",""),ChapterTable!$1:$1,0),0),
  IF($B234=1,
    IF($L234=FALSE,
      VLOOKUP($A234,ChapterTable!$1:$1048576,MATCH("최종"&amp;SUBSTITUTE(SUBSTITUTE(F$1,"standard",""),"|Float",""),ChapterTable!$1:$1,0),0),
      VLOOKUP($A234-ChapterTable!$P$11,ChapterTable!$1:$1048576,MATCH("최종"&amp;SUBSTITUTE(SUBSTITUTE(F$1,"standard",""),"|Float",""),ChapterTable!$1:$1,0),0)*ChapterTable!$P$14
    ),
  OFFSET(F234,-$B234+IF($L234,1,0),0)*
    (VLOOKUP(SUBSTITUTE(SUBSTITUTE(F$1,"standard",""),"|Float","")&amp;IF(OR($L234=TRUE,$A234=0,MOD($A234,ChapterTable!$R$20)&lt;&gt;0),"","보스")&amp;"인게임누적곱배수",ChapterTable!$R:$S,2,0)^D234
    +VLOOKUP(SUBSTITUTE(SUBSTITUTE(F$1,"standard",""),"|Float","")&amp;IF(OR($L234=TRUE,$A234=0,MOD($A234,ChapterTable!$R$20)&lt;&gt;0),"","보스")&amp;"인게임누적합배수",ChapterTable!$R:$S,2,0)*D234)
  )
  )
  )
)</f>
        <v>219.375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23"/>
        <v>5</v>
      </c>
      <c r="Q234">
        <f t="shared" si="24"/>
        <v>5</v>
      </c>
      <c r="R234" t="b">
        <f t="shared" ca="1" si="25"/>
        <v>0</v>
      </c>
      <c r="T234" t="b">
        <f t="shared" ca="1" si="26"/>
        <v>0</v>
      </c>
      <c r="U234" t="s">
        <v>977</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1004</v>
      </c>
      <c r="AC234" t="str">
        <f>IF(ISBLANK(AB234),"",IF(ISERROR(VLOOKUP(AB234,[3]DropTable!$A:$A,1,0)),"드랍없음",""))</f>
        <v/>
      </c>
      <c r="AE234" t="str">
        <f>IF(ISBLANK(AD234),"",IF(ISERROR(VLOOKUP(AD234,[3]DropTable!$A:$A,1,0)),"드랍없음",""))</f>
        <v/>
      </c>
      <c r="AH234">
        <v>1.5</v>
      </c>
      <c r="AI234">
        <f t="shared" si="29"/>
        <v>0.2</v>
      </c>
      <c r="AJ234">
        <f t="shared" si="27"/>
        <v>0.27466666000000001</v>
      </c>
      <c r="AK234">
        <f t="shared" si="28"/>
        <v>1</v>
      </c>
      <c r="AL234">
        <v>0</v>
      </c>
    </row>
    <row r="235" spans="1:38" x14ac:dyDescent="0.3">
      <c r="A235">
        <v>4</v>
      </c>
      <c r="B235">
        <v>49</v>
      </c>
      <c r="C235">
        <f>IF(OR($L235=TRUE,$A235=0,MOD($A235,ChapterTable!$R$20)&lt;&gt;0),
MAX(0,INT(($B235+ChapterTable!$P$26+VLOOKUP(SUBSTITUTE(C$1,"성장단계","")&amp;"단계오프셋",ChapterTable!$R:$S,2,0))/ChapterTable!$P$23)),
MAX(0,INT(($B235+ChapterTable!$R$26+VLOOKUP(SUBSTITUTE(C$1,"성장단계","")&amp;"보스단계오프셋",ChapterTable!$R:$S,2,0))/ChapterTable!$R$23)))</f>
        <v>5</v>
      </c>
      <c r="D235">
        <f>IF(OR($L235=TRUE,$A235=0,MOD($A235,ChapterTable!$R$20)&lt;&gt;0),
MAX(0,INT(($B235+ChapterTable!$P$26+VLOOKUP(SUBSTITUTE(D$1,"성장단계","")&amp;"단계오프셋",ChapterTable!$R:$S,2,0))/ChapterTable!$P$23)),
MAX(0,INT(($B235+ChapterTable!$R$26+VLOOKUP(SUBSTITUTE(D$1,"성장단계","")&amp;"보스단계오프셋",ChapterTable!$R:$S,2,0))/ChapterTable!$R$23)))</f>
        <v>4</v>
      </c>
      <c r="E235" s="1">
        <f ca="1">IF(AND($A235=0,$B235=1),
    VLOOKUP(1,ChapterTable!$1:$1048576,MATCH("최종"&amp;SUBSTITUTE(SUBSTITUTE(E$1,"standard",""),"|Float",""),ChapterTable!$1:$1,0),0)*ChapterTable!$P$17,
  IF(AND($A235=0,$B235=0),
    E236,
  IF($B235=0,
    VLOOKUP($A235,ChapterTable!$1:$1048576,MATCH("최종"&amp;SUBSTITUTE(SUBSTITUTE(E$1,"standard",""),"|Float",""),ChapterTable!$1:$1,0),0),
  IF($B235=1,
    IF($L235=FALSE,
      VLOOKUP($A235,ChapterTable!$1:$1048576,MATCH("최종"&amp;SUBSTITUTE(SUBSTITUTE(E$1,"standard",""),"|Float",""),ChapterTable!$1:$1,0),0),
      VLOOKUP($A235-ChapterTable!$P$11,ChapterTable!$1:$1048576,MATCH("최종"&amp;SUBSTITUTE(SUBSTITUTE(E$1,"standard",""),"|Float",""),ChapterTable!$1:$1,0),0)*ChapterTable!$P$14
    ),
  OFFSET(E235,-$B235+IF($L235,1,0),0)*IF($B235&gt;OFFSET($B235,1,0),ChapterTable!$R$17,1)*
    (VLOOKUP(SUBSTITUTE(SUBSTITUTE(E$1,"standard",""),"|Float","")&amp;IF(OR($L235=TRUE,$A235=0,MOD($A235,ChapterTable!$R$20)&lt;&gt;0),"","보스")&amp;"인게임누적곱배수",ChapterTable!$R:$S,2,0)^C235
    +VLOOKUP(SUBSTITUTE(SUBSTITUTE(E$1,"standard",""),"|Float","")&amp;IF(OR($L235=TRUE,$A235=0,MOD($A235,ChapterTable!$R$20)&lt;&gt;0),"","보스")&amp;"인게임누적합배수",ChapterTable!$R:$S,2,0)*C235)
  )
  )
  )
)</f>
        <v>810</v>
      </c>
      <c r="F235" s="1">
        <f ca="1">IF(AND($A235=0,$B235=1),
    VLOOKUP(1,ChapterTable!$1:$1048576,MATCH("최종"&amp;SUBSTITUTE(SUBSTITUTE(F$1,"standard",""),"|Float",""),ChapterTable!$1:$1,0),0)*ChapterTable!$P$17,
  IF(AND($A235=0,$B235=0),
    F236,
  IF($B235=0,
    VLOOKUP($A235,ChapterTable!$1:$1048576,MATCH("최종"&amp;SUBSTITUTE(SUBSTITUTE(F$1,"standard",""),"|Float",""),ChapterTable!$1:$1,0),0),
  IF($B235=1,
    IF($L235=FALSE,
      VLOOKUP($A235,ChapterTable!$1:$1048576,MATCH("최종"&amp;SUBSTITUTE(SUBSTITUTE(F$1,"standard",""),"|Float",""),ChapterTable!$1:$1,0),0),
      VLOOKUP($A235-ChapterTable!$P$11,ChapterTable!$1:$1048576,MATCH("최종"&amp;SUBSTITUTE(SUBSTITUTE(F$1,"standard",""),"|Float",""),ChapterTable!$1:$1,0),0)*ChapterTable!$P$14
    ),
  OFFSET(F235,-$B235+IF($L235,1,0),0)*
    (VLOOKUP(SUBSTITUTE(SUBSTITUTE(F$1,"standard",""),"|Float","")&amp;IF(OR($L235=TRUE,$A235=0,MOD($A235,ChapterTable!$R$20)&lt;&gt;0),"","보스")&amp;"인게임누적곱배수",ChapterTable!$R:$S,2,0)^D235
    +VLOOKUP(SUBSTITUTE(SUBSTITUTE(F$1,"standard",""),"|Float","")&amp;IF(OR($L235=TRUE,$A235=0,MOD($A235,ChapterTable!$R$20)&lt;&gt;0),"","보스")&amp;"인게임누적합배수",ChapterTable!$R:$S,2,0)*D235)
  )
  )
  )
)</f>
        <v>219.375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23"/>
        <v>95</v>
      </c>
      <c r="Q235">
        <f t="shared" si="24"/>
        <v>95</v>
      </c>
      <c r="R235" t="b">
        <f t="shared" ca="1" si="25"/>
        <v>1</v>
      </c>
      <c r="T235" t="b">
        <f t="shared" ca="1" si="26"/>
        <v>1</v>
      </c>
      <c r="U235" t="s">
        <v>978</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1004</v>
      </c>
      <c r="AC235" t="str">
        <f>IF(ISBLANK(AB235),"",IF(ISERROR(VLOOKUP(AB235,[3]DropTable!$A:$A,1,0)),"드랍없음",""))</f>
        <v/>
      </c>
      <c r="AE235" t="str">
        <f>IF(ISBLANK(AD235),"",IF(ISERROR(VLOOKUP(AD235,[3]DropTable!$A:$A,1,0)),"드랍없음",""))</f>
        <v/>
      </c>
      <c r="AH235">
        <v>1.5</v>
      </c>
      <c r="AI235">
        <f t="shared" si="29"/>
        <v>0.2</v>
      </c>
      <c r="AJ235">
        <f t="shared" si="27"/>
        <v>0.27466666000000001</v>
      </c>
      <c r="AK235">
        <f t="shared" si="28"/>
        <v>1</v>
      </c>
      <c r="AL235">
        <v>0</v>
      </c>
    </row>
    <row r="236" spans="1:38" x14ac:dyDescent="0.3">
      <c r="A236">
        <v>4</v>
      </c>
      <c r="B236">
        <v>50</v>
      </c>
      <c r="C236">
        <f>IF(OR($L236=TRUE,$A236=0,MOD($A236,ChapterTable!$R$20)&lt;&gt;0),
MAX(0,INT(($B236+ChapterTable!$P$26+VLOOKUP(SUBSTITUTE(C$1,"성장단계","")&amp;"단계오프셋",ChapterTable!$R:$S,2,0))/ChapterTable!$P$23)),
MAX(0,INT(($B236+ChapterTable!$R$26+VLOOKUP(SUBSTITUTE(C$1,"성장단계","")&amp;"보스단계오프셋",ChapterTable!$R:$S,2,0))/ChapterTable!$R$23)))</f>
        <v>5</v>
      </c>
      <c r="D236">
        <f>IF(OR($L236=TRUE,$A236=0,MOD($A236,ChapterTable!$R$20)&lt;&gt;0),
MAX(0,INT(($B236+ChapterTable!$P$26+VLOOKUP(SUBSTITUTE(D$1,"성장단계","")&amp;"단계오프셋",ChapterTable!$R:$S,2,0))/ChapterTable!$P$23)),
MAX(0,INT(($B236+ChapterTable!$R$26+VLOOKUP(SUBSTITUTE(D$1,"성장단계","")&amp;"보스단계오프셋",ChapterTable!$R:$S,2,0))/ChapterTable!$R$23)))</f>
        <v>4</v>
      </c>
      <c r="E236" s="1">
        <f ca="1">IF(AND($A236=0,$B236=1),
    VLOOKUP(1,ChapterTable!$1:$1048576,MATCH("최종"&amp;SUBSTITUTE(SUBSTITUTE(E$1,"standard",""),"|Float",""),ChapterTable!$1:$1,0),0)*ChapterTable!$P$17,
  IF(AND($A236=0,$B236=0),
    E237,
  IF($B236=0,
    VLOOKUP($A236,ChapterTable!$1:$1048576,MATCH("최종"&amp;SUBSTITUTE(SUBSTITUTE(E$1,"standard",""),"|Float",""),ChapterTable!$1:$1,0),0),
  IF($B236=1,
    IF($L236=FALSE,
      VLOOKUP($A236,ChapterTable!$1:$1048576,MATCH("최종"&amp;SUBSTITUTE(SUBSTITUTE(E$1,"standard",""),"|Float",""),ChapterTable!$1:$1,0),0),
      VLOOKUP($A236-ChapterTable!$P$11,ChapterTable!$1:$1048576,MATCH("최종"&amp;SUBSTITUTE(SUBSTITUTE(E$1,"standard",""),"|Float",""),ChapterTable!$1:$1,0),0)*ChapterTable!$P$14
    ),
  OFFSET(E236,-$B236+IF($L236,1,0),0)*IF($B236&gt;OFFSET($B236,1,0),ChapterTable!$R$17,1)*
    (VLOOKUP(SUBSTITUTE(SUBSTITUTE(E$1,"standard",""),"|Float","")&amp;IF(OR($L236=TRUE,$A236=0,MOD($A236,ChapterTable!$R$20)&lt;&gt;0),"","보스")&amp;"인게임누적곱배수",ChapterTable!$R:$S,2,0)^C236
    +VLOOKUP(SUBSTITUTE(SUBSTITUTE(E$1,"standard",""),"|Float","")&amp;IF(OR($L236=TRUE,$A236=0,MOD($A236,ChapterTable!$R$20)&lt;&gt;0),"","보스")&amp;"인게임누적합배수",ChapterTable!$R:$S,2,0)*C236)
  )
  )
  )
)</f>
        <v>1053</v>
      </c>
      <c r="F236" s="1">
        <f ca="1">IF(AND($A236=0,$B236=1),
    VLOOKUP(1,ChapterTable!$1:$1048576,MATCH("최종"&amp;SUBSTITUTE(SUBSTITUTE(F$1,"standard",""),"|Float",""),ChapterTable!$1:$1,0),0)*ChapterTable!$P$17,
  IF(AND($A236=0,$B236=0),
    F237,
  IF($B236=0,
    VLOOKUP($A236,ChapterTable!$1:$1048576,MATCH("최종"&amp;SUBSTITUTE(SUBSTITUTE(F$1,"standard",""),"|Float",""),ChapterTable!$1:$1,0),0),
  IF($B236=1,
    IF($L236=FALSE,
      VLOOKUP($A236,ChapterTable!$1:$1048576,MATCH("최종"&amp;SUBSTITUTE(SUBSTITUTE(F$1,"standard",""),"|Float",""),ChapterTable!$1:$1,0),0),
      VLOOKUP($A236-ChapterTable!$P$11,ChapterTable!$1:$1048576,MATCH("최종"&amp;SUBSTITUTE(SUBSTITUTE(F$1,"standard",""),"|Float",""),ChapterTable!$1:$1,0),0)*ChapterTable!$P$14
    ),
  OFFSET(F236,-$B236+IF($L236,1,0),0)*
    (VLOOKUP(SUBSTITUTE(SUBSTITUTE(F$1,"standard",""),"|Float","")&amp;IF(OR($L236=TRUE,$A236=0,MOD($A236,ChapterTable!$R$20)&lt;&gt;0),"","보스")&amp;"인게임누적곱배수",ChapterTable!$R:$S,2,0)^D236
    +VLOOKUP(SUBSTITUTE(SUBSTITUTE(F$1,"standard",""),"|Float","")&amp;IF(OR($L236=TRUE,$A236=0,MOD($A236,ChapterTable!$R$20)&lt;&gt;0),"","보스")&amp;"인게임누적합배수",ChapterTable!$R:$S,2,0)*D236)
  )
  )
  )
)</f>
        <v>219.375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23"/>
        <v>25</v>
      </c>
      <c r="Q236">
        <f t="shared" si="24"/>
        <v>25</v>
      </c>
      <c r="R236" t="b">
        <f t="shared" ca="1" si="25"/>
        <v>0</v>
      </c>
      <c r="T236" t="b">
        <f t="shared" ca="1" si="26"/>
        <v>0</v>
      </c>
      <c r="U236" t="s">
        <v>990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6004</v>
      </c>
      <c r="AE236" t="str">
        <f>IF(ISBLANK(AD236),"",IF(ISERROR(VLOOKUP(AD236,[3]DropTable!$A:$A,1,0)),"드랍없음",""))</f>
        <v/>
      </c>
      <c r="AF236">
        <f ca="1">1.25*IF($B236&gt;OFFSET($B236,1,0),ChapterTable!$R$17,1)*
(VLOOKUP(SUBSTITUTE(SUBSTITUTE(E$1,"standard",""),"|Float","")&amp;IF(OR($L236=TRUE,$A236=0,MOD($A236,ChapterTable!$R$20)&lt;&gt;0),"","보스")&amp;"인게임누적곱배수",ChapterTable!$R:$S,2,0)^C236
+VLOOKUP(SUBSTITUTE(SUBSTITUTE(E$1,"standard",""),"|Float","")&amp;IF(OR($L236=TRUE,$A236=0,MOD($A236,ChapterTable!$R$20)&lt;&gt;0),"","보스")&amp;"인게임누적합배수",ChapterTable!$R:$S,2,0)*C236)</f>
        <v>3.25</v>
      </c>
      <c r="AG236">
        <f ca="1">35/AF236</f>
        <v>10.76923076923077</v>
      </c>
      <c r="AH236">
        <v>1.5</v>
      </c>
      <c r="AI236">
        <f t="shared" si="29"/>
        <v>0.2</v>
      </c>
      <c r="AJ236">
        <f t="shared" si="27"/>
        <v>1</v>
      </c>
      <c r="AK236">
        <f t="shared" si="28"/>
        <v>1</v>
      </c>
      <c r="AL236">
        <v>0</v>
      </c>
    </row>
    <row r="237" spans="1:38" x14ac:dyDescent="0.3">
      <c r="A237">
        <v>5</v>
      </c>
      <c r="B237">
        <v>0</v>
      </c>
      <c r="C237">
        <f>IF(OR($L237=TRUE,$A237=0,MOD($A237,ChapterTable!$R$20)&lt;&gt;0),
MAX(0,INT(($B237+ChapterTable!$P$26+VLOOKUP(SUBSTITUTE(C$1,"성장단계","")&amp;"단계오프셋",ChapterTable!$R:$S,2,0))/ChapterTable!$P$23)),
MAX(0,INT(($B237+ChapterTable!$R$26+VLOOKUP(SUBSTITUTE(C$1,"성장단계","")&amp;"보스단계오프셋",ChapterTable!$R:$S,2,0))/ChapterTable!$R$23)))</f>
        <v>0</v>
      </c>
      <c r="D237">
        <f>IF(OR($L237=TRUE,$A237=0,MOD($A237,ChapterTable!$R$20)&lt;&gt;0),
MAX(0,INT(($B237+ChapterTable!$P$26+VLOOKUP(SUBSTITUTE(D$1,"성장단계","")&amp;"단계오프셋",ChapterTable!$R:$S,2,0))/ChapterTable!$P$23)),
MAX(0,INT(($B237+ChapterTable!$R$26+VLOOKUP(SUBSTITUTE(D$1,"성장단계","")&amp;"보스단계오프셋",ChapterTable!$R:$S,2,0))/ChapterTable!$R$23)))</f>
        <v>0</v>
      </c>
      <c r="E237" s="1">
        <f ca="1">IF(AND($A237=0,$B237=1),
    VLOOKUP(1,ChapterTable!$1:$1048576,MATCH("최종"&amp;SUBSTITUTE(SUBSTITUTE(E$1,"standard",""),"|Float",""),ChapterTable!$1:$1,0),0)*ChapterTable!$P$17,
  IF(AND($A237=0,$B237=0),
    E238,
  IF($B237=0,
    VLOOKUP($A237,ChapterTable!$1:$1048576,MATCH("최종"&amp;SUBSTITUTE(SUBSTITUTE(E$1,"standard",""),"|Float",""),ChapterTable!$1:$1,0),0),
  IF($B237=1,
    IF($L237=FALSE,
      VLOOKUP($A237,ChapterTable!$1:$1048576,MATCH("최종"&amp;SUBSTITUTE(SUBSTITUTE(E$1,"standard",""),"|Float",""),ChapterTable!$1:$1,0),0),
      VLOOKUP($A237-ChapterTable!$P$11,ChapterTable!$1:$1048576,MATCH("최종"&amp;SUBSTITUTE(SUBSTITUTE(E$1,"standard",""),"|Float",""),ChapterTable!$1:$1,0),0)*ChapterTable!$P$14
    ),
  OFFSET(E237,-$B237+IF($L237,1,0),0)*IF($B237&gt;OFFSET($B237,1,0),ChapterTable!$R$17,1)*
    (VLOOKUP(SUBSTITUTE(SUBSTITUTE(E$1,"standard",""),"|Float","")&amp;IF(OR($L237=TRUE,$A237=0,MOD($A237,ChapterTable!$R$20)&lt;&gt;0),"","보스")&amp;"인게임누적곱배수",ChapterTable!$R:$S,2,0)^C237
    +VLOOKUP(SUBSTITUTE(SUBSTITUTE(E$1,"standard",""),"|Float","")&amp;IF(OR($L237=TRUE,$A237=0,MOD($A237,ChapterTable!$R$20)&lt;&gt;0),"","보스")&amp;"인게임누적합배수",ChapterTable!$R:$S,2,0)*C237)
  )
  )
  )
)</f>
        <v>607.5</v>
      </c>
      <c r="F237" s="1">
        <f ca="1">IF(AND($A237=0,$B237=1),
    VLOOKUP(1,ChapterTable!$1:$1048576,MATCH("최종"&amp;SUBSTITUTE(SUBSTITUTE(F$1,"standard",""),"|Float",""),ChapterTable!$1:$1,0),0)*ChapterTable!$P$17,
  IF(AND($A237=0,$B237=0),
    F238,
  IF($B237=0,
    VLOOKUP($A237,ChapterTable!$1:$1048576,MATCH("최종"&amp;SUBSTITUTE(SUBSTITUTE(F$1,"standard",""),"|Float",""),ChapterTable!$1:$1,0),0),
  IF($B237=1,
    IF($L237=FALSE,
      VLOOKUP($A237,ChapterTable!$1:$1048576,MATCH("최종"&amp;SUBSTITUTE(SUBSTITUTE(F$1,"standard",""),"|Float",""),ChapterTable!$1:$1,0),0),
      VLOOKUP($A237-ChapterTable!$P$11,ChapterTable!$1:$1048576,MATCH("최종"&amp;SUBSTITUTE(SUBSTITUTE(F$1,"standard",""),"|Float",""),ChapterTable!$1:$1,0),0)*ChapterTable!$P$14
    ),
  OFFSET(F237,-$B237+IF($L237,1,0),0)*
    (VLOOKUP(SUBSTITUTE(SUBSTITUTE(F$1,"standard",""),"|Float","")&amp;IF(OR($L237=TRUE,$A237=0,MOD($A237,ChapterTable!$R$20)&lt;&gt;0),"","보스")&amp;"인게임누적곱배수",ChapterTable!$R:$S,2,0)^D237
    +VLOOKUP(SUBSTITUTE(SUBSTITUTE(F$1,"standard",""),"|Float","")&amp;IF(OR($L237=TRUE,$A237=0,MOD($A237,ChapterTable!$R$20)&lt;&gt;0),"","보스")&amp;"인게임누적합배수",ChapterTable!$R:$S,2,0)*D237)
  )
  )
  )
)</f>
        <v>253.125</v>
      </c>
      <c r="G237" t="s">
        <v>719</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23"/>
        <v>0</v>
      </c>
      <c r="Q237">
        <f t="shared" si="24"/>
        <v>0</v>
      </c>
      <c r="R237" t="b">
        <f t="shared" ca="1" si="25"/>
        <v>0</v>
      </c>
      <c r="T237" t="b">
        <f t="shared" ca="1" si="2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9"/>
        <v>0</v>
      </c>
      <c r="AJ237">
        <f t="shared" si="27"/>
        <v>0</v>
      </c>
      <c r="AK237">
        <f t="shared" si="28"/>
        <v>0</v>
      </c>
      <c r="AL237">
        <v>0</v>
      </c>
    </row>
    <row r="238" spans="1:38" x14ac:dyDescent="0.3">
      <c r="A238">
        <v>5</v>
      </c>
      <c r="B238">
        <v>1</v>
      </c>
      <c r="C238">
        <f>IF(OR($L238=TRUE,$A238=0,MOD($A238,ChapterTable!$R$20)&lt;&gt;0),
MAX(0,INT(($B238+ChapterTable!$P$26+VLOOKUP(SUBSTITUTE(C$1,"성장단계","")&amp;"단계오프셋",ChapterTable!$R:$S,2,0))/ChapterTable!$P$23)),
MAX(0,INT(($B238+ChapterTable!$R$26+VLOOKUP(SUBSTITUTE(C$1,"성장단계","")&amp;"보스단계오프셋",ChapterTable!$R:$S,2,0))/ChapterTable!$R$23)))</f>
        <v>0</v>
      </c>
      <c r="D238">
        <f>IF(OR($L238=TRUE,$A238=0,MOD($A238,ChapterTable!$R$20)&lt;&gt;0),
MAX(0,INT(($B238+ChapterTable!$P$26+VLOOKUP(SUBSTITUTE(D$1,"성장단계","")&amp;"단계오프셋",ChapterTable!$R:$S,2,0))/ChapterTable!$P$23)),
MAX(0,INT(($B238+ChapterTable!$R$26+VLOOKUP(SUBSTITUTE(D$1,"성장단계","")&amp;"보스단계오프셋",ChapterTable!$R:$S,2,0))/ChapterTable!$R$23)))</f>
        <v>0</v>
      </c>
      <c r="E238" s="1">
        <f ca="1">IF(AND($A238=0,$B238=1),
    VLOOKUP(1,ChapterTable!$1:$1048576,MATCH("최종"&amp;SUBSTITUTE(SUBSTITUTE(E$1,"standard",""),"|Float",""),ChapterTable!$1:$1,0),0)*ChapterTable!$P$17,
  IF(AND($A238=0,$B238=0),
    E239,
  IF($B238=0,
    VLOOKUP($A238,ChapterTable!$1:$1048576,MATCH("최종"&amp;SUBSTITUTE(SUBSTITUTE(E$1,"standard",""),"|Float",""),ChapterTable!$1:$1,0),0),
  IF($B238=1,
    IF($L238=FALSE,
      VLOOKUP($A238,ChapterTable!$1:$1048576,MATCH("최종"&amp;SUBSTITUTE(SUBSTITUTE(E$1,"standard",""),"|Float",""),ChapterTable!$1:$1,0),0),
      VLOOKUP($A238-ChapterTable!$P$11,ChapterTable!$1:$1048576,MATCH("최종"&amp;SUBSTITUTE(SUBSTITUTE(E$1,"standard",""),"|Float",""),ChapterTable!$1:$1,0),0)*ChapterTable!$P$14
    ),
  OFFSET(E238,-$B238+IF($L238,1,0),0)*IF($B238&gt;OFFSET($B238,1,0),ChapterTable!$R$17,1)*
    (VLOOKUP(SUBSTITUTE(SUBSTITUTE(E$1,"standard",""),"|Float","")&amp;IF(OR($L238=TRUE,$A238=0,MOD($A238,ChapterTable!$R$20)&lt;&gt;0),"","보스")&amp;"인게임누적곱배수",ChapterTable!$R:$S,2,0)^C238
    +VLOOKUP(SUBSTITUTE(SUBSTITUTE(E$1,"standard",""),"|Float","")&amp;IF(OR($L238=TRUE,$A238=0,MOD($A238,ChapterTable!$R$20)&lt;&gt;0),"","보스")&amp;"인게임누적합배수",ChapterTable!$R:$S,2,0)*C238)
  )
  )
  )
)</f>
        <v>607.5</v>
      </c>
      <c r="F238" s="1">
        <f ca="1">IF(AND($A238=0,$B238=1),
    VLOOKUP(1,ChapterTable!$1:$1048576,MATCH("최종"&amp;SUBSTITUTE(SUBSTITUTE(F$1,"standard",""),"|Float",""),ChapterTable!$1:$1,0),0)*ChapterTable!$P$17,
  IF(AND($A238=0,$B238=0),
    F239,
  IF($B238=0,
    VLOOKUP($A238,ChapterTable!$1:$1048576,MATCH("최종"&amp;SUBSTITUTE(SUBSTITUTE(F$1,"standard",""),"|Float",""),ChapterTable!$1:$1,0),0),
  IF($B238=1,
    IF($L238=FALSE,
      VLOOKUP($A238,ChapterTable!$1:$1048576,MATCH("최종"&amp;SUBSTITUTE(SUBSTITUTE(F$1,"standard",""),"|Float",""),ChapterTable!$1:$1,0),0),
      VLOOKUP($A238-ChapterTable!$P$11,ChapterTable!$1:$1048576,MATCH("최종"&amp;SUBSTITUTE(SUBSTITUTE(F$1,"standard",""),"|Float",""),ChapterTable!$1:$1,0),0)*ChapterTable!$P$14
    ),
  OFFSET(F238,-$B238+IF($L238,1,0),0)*
    (VLOOKUP(SUBSTITUTE(SUBSTITUTE(F$1,"standard",""),"|Float","")&amp;IF(OR($L238=TRUE,$A238=0,MOD($A238,ChapterTable!$R$20)&lt;&gt;0),"","보스")&amp;"인게임누적곱배수",ChapterTable!$R:$S,2,0)^D238
    +VLOOKUP(SUBSTITUTE(SUBSTITUTE(F$1,"standard",""),"|Float","")&amp;IF(OR($L238=TRUE,$A238=0,MOD($A238,ChapterTable!$R$20)&lt;&gt;0),"","보스")&amp;"인게임누적합배수",ChapterTable!$R:$S,2,0)*D238)
  )
  )
  )
)</f>
        <v>253.125</v>
      </c>
      <c r="G238" t="s">
        <v>719</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23"/>
        <v>1</v>
      </c>
      <c r="Q238">
        <f t="shared" si="24"/>
        <v>1</v>
      </c>
      <c r="R238" t="b">
        <f t="shared" ca="1" si="25"/>
        <v>0</v>
      </c>
      <c r="T238" t="b">
        <f t="shared" ca="1" si="2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9"/>
        <v>1</v>
      </c>
      <c r="AJ238">
        <f t="shared" si="27"/>
        <v>1</v>
      </c>
      <c r="AK238">
        <f t="shared" si="28"/>
        <v>1</v>
      </c>
      <c r="AL238">
        <v>0</v>
      </c>
    </row>
    <row r="239" spans="1:38" x14ac:dyDescent="0.3">
      <c r="A239">
        <v>5</v>
      </c>
      <c r="B239">
        <v>2</v>
      </c>
      <c r="C239">
        <f>IF(OR($L239=TRUE,$A239=0,MOD($A239,ChapterTable!$R$20)&lt;&gt;0),
MAX(0,INT(($B239+ChapterTable!$P$26+VLOOKUP(SUBSTITUTE(C$1,"성장단계","")&amp;"단계오프셋",ChapterTable!$R:$S,2,0))/ChapterTable!$P$23)),
MAX(0,INT(($B239+ChapterTable!$R$26+VLOOKUP(SUBSTITUTE(C$1,"성장단계","")&amp;"보스단계오프셋",ChapterTable!$R:$S,2,0))/ChapterTable!$R$23)))</f>
        <v>0</v>
      </c>
      <c r="D239">
        <f>IF(OR($L239=TRUE,$A239=0,MOD($A239,ChapterTable!$R$20)&lt;&gt;0),
MAX(0,INT(($B239+ChapterTable!$P$26+VLOOKUP(SUBSTITUTE(D$1,"성장단계","")&amp;"단계오프셋",ChapterTable!$R:$S,2,0))/ChapterTable!$P$23)),
MAX(0,INT(($B239+ChapterTable!$R$26+VLOOKUP(SUBSTITUTE(D$1,"성장단계","")&amp;"보스단계오프셋",ChapterTable!$R:$S,2,0))/ChapterTable!$R$23)))</f>
        <v>0</v>
      </c>
      <c r="E239" s="1">
        <f ca="1">IF(AND($A239=0,$B239=1),
    VLOOKUP(1,ChapterTable!$1:$1048576,MATCH("최종"&amp;SUBSTITUTE(SUBSTITUTE(E$1,"standard",""),"|Float",""),ChapterTable!$1:$1,0),0)*ChapterTable!$P$17,
  IF(AND($A239=0,$B239=0),
    E240,
  IF($B239=0,
    VLOOKUP($A239,ChapterTable!$1:$1048576,MATCH("최종"&amp;SUBSTITUTE(SUBSTITUTE(E$1,"standard",""),"|Float",""),ChapterTable!$1:$1,0),0),
  IF($B239=1,
    IF($L239=FALSE,
      VLOOKUP($A239,ChapterTable!$1:$1048576,MATCH("최종"&amp;SUBSTITUTE(SUBSTITUTE(E$1,"standard",""),"|Float",""),ChapterTable!$1:$1,0),0),
      VLOOKUP($A239-ChapterTable!$P$11,ChapterTable!$1:$1048576,MATCH("최종"&amp;SUBSTITUTE(SUBSTITUTE(E$1,"standard",""),"|Float",""),ChapterTable!$1:$1,0),0)*ChapterTable!$P$14
    ),
  OFFSET(E239,-$B239+IF($L239,1,0),0)*IF($B239&gt;OFFSET($B239,1,0),ChapterTable!$R$17,1)*
    (VLOOKUP(SUBSTITUTE(SUBSTITUTE(E$1,"standard",""),"|Float","")&amp;IF(OR($L239=TRUE,$A239=0,MOD($A239,ChapterTable!$R$20)&lt;&gt;0),"","보스")&amp;"인게임누적곱배수",ChapterTable!$R:$S,2,0)^C239
    +VLOOKUP(SUBSTITUTE(SUBSTITUTE(E$1,"standard",""),"|Float","")&amp;IF(OR($L239=TRUE,$A239=0,MOD($A239,ChapterTable!$R$20)&lt;&gt;0),"","보스")&amp;"인게임누적합배수",ChapterTable!$R:$S,2,0)*C239)
  )
  )
  )
)</f>
        <v>607.5</v>
      </c>
      <c r="F239" s="1">
        <f ca="1">IF(AND($A239=0,$B239=1),
    VLOOKUP(1,ChapterTable!$1:$1048576,MATCH("최종"&amp;SUBSTITUTE(SUBSTITUTE(F$1,"standard",""),"|Float",""),ChapterTable!$1:$1,0),0)*ChapterTable!$P$17,
  IF(AND($A239=0,$B239=0),
    F240,
  IF($B239=0,
    VLOOKUP($A239,ChapterTable!$1:$1048576,MATCH("최종"&amp;SUBSTITUTE(SUBSTITUTE(F$1,"standard",""),"|Float",""),ChapterTable!$1:$1,0),0),
  IF($B239=1,
    IF($L239=FALSE,
      VLOOKUP($A239,ChapterTable!$1:$1048576,MATCH("최종"&amp;SUBSTITUTE(SUBSTITUTE(F$1,"standard",""),"|Float",""),ChapterTable!$1:$1,0),0),
      VLOOKUP($A239-ChapterTable!$P$11,ChapterTable!$1:$1048576,MATCH("최종"&amp;SUBSTITUTE(SUBSTITUTE(F$1,"standard",""),"|Float",""),ChapterTable!$1:$1,0),0)*ChapterTable!$P$14
    ),
  OFFSET(F239,-$B239+IF($L239,1,0),0)*
    (VLOOKUP(SUBSTITUTE(SUBSTITUTE(F$1,"standard",""),"|Float","")&amp;IF(OR($L239=TRUE,$A239=0,MOD($A239,ChapterTable!$R$20)&lt;&gt;0),"","보스")&amp;"인게임누적곱배수",ChapterTable!$R:$S,2,0)^D239
    +VLOOKUP(SUBSTITUTE(SUBSTITUTE(F$1,"standard",""),"|Float","")&amp;IF(OR($L239=TRUE,$A239=0,MOD($A239,ChapterTable!$R$20)&lt;&gt;0),"","보스")&amp;"인게임누적합배수",ChapterTable!$R:$S,2,0)*D239)
  )
  )
  )
)</f>
        <v>253.125</v>
      </c>
      <c r="G239" t="s">
        <v>719</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23"/>
        <v>1</v>
      </c>
      <c r="Q239">
        <f t="shared" si="24"/>
        <v>1</v>
      </c>
      <c r="R239" t="b">
        <f t="shared" ca="1" si="25"/>
        <v>0</v>
      </c>
      <c r="T239" t="b">
        <f t="shared" ca="1" si="2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9"/>
        <v>1</v>
      </c>
      <c r="AJ239">
        <f t="shared" si="27"/>
        <v>1</v>
      </c>
      <c r="AK239">
        <f t="shared" si="28"/>
        <v>1</v>
      </c>
      <c r="AL239">
        <v>0</v>
      </c>
    </row>
    <row r="240" spans="1:38" x14ac:dyDescent="0.3">
      <c r="A240">
        <v>5</v>
      </c>
      <c r="B240">
        <v>3</v>
      </c>
      <c r="C240">
        <f>IF(OR($L240=TRUE,$A240=0,MOD($A240,ChapterTable!$R$20)&lt;&gt;0),
MAX(0,INT(($B240+ChapterTable!$P$26+VLOOKUP(SUBSTITUTE(C$1,"성장단계","")&amp;"단계오프셋",ChapterTable!$R:$S,2,0))/ChapterTable!$P$23)),
MAX(0,INT(($B240+ChapterTable!$R$26+VLOOKUP(SUBSTITUTE(C$1,"성장단계","")&amp;"보스단계오프셋",ChapterTable!$R:$S,2,0))/ChapterTable!$R$23)))</f>
        <v>0</v>
      </c>
      <c r="D240">
        <f>IF(OR($L240=TRUE,$A240=0,MOD($A240,ChapterTable!$R$20)&lt;&gt;0),
MAX(0,INT(($B240+ChapterTable!$P$26+VLOOKUP(SUBSTITUTE(D$1,"성장단계","")&amp;"단계오프셋",ChapterTable!$R:$S,2,0))/ChapterTable!$P$23)),
MAX(0,INT(($B240+ChapterTable!$R$26+VLOOKUP(SUBSTITUTE(D$1,"성장단계","")&amp;"보스단계오프셋",ChapterTable!$R:$S,2,0))/ChapterTable!$R$23)))</f>
        <v>0</v>
      </c>
      <c r="E240" s="1">
        <f ca="1">IF(AND($A240=0,$B240=1),
    VLOOKUP(1,ChapterTable!$1:$1048576,MATCH("최종"&amp;SUBSTITUTE(SUBSTITUTE(E$1,"standard",""),"|Float",""),ChapterTable!$1:$1,0),0)*ChapterTable!$P$17,
  IF(AND($A240=0,$B240=0),
    E241,
  IF($B240=0,
    VLOOKUP($A240,ChapterTable!$1:$1048576,MATCH("최종"&amp;SUBSTITUTE(SUBSTITUTE(E$1,"standard",""),"|Float",""),ChapterTable!$1:$1,0),0),
  IF($B240=1,
    IF($L240=FALSE,
      VLOOKUP($A240,ChapterTable!$1:$1048576,MATCH("최종"&amp;SUBSTITUTE(SUBSTITUTE(E$1,"standard",""),"|Float",""),ChapterTable!$1:$1,0),0),
      VLOOKUP($A240-ChapterTable!$P$11,ChapterTable!$1:$1048576,MATCH("최종"&amp;SUBSTITUTE(SUBSTITUTE(E$1,"standard",""),"|Float",""),ChapterTable!$1:$1,0),0)*ChapterTable!$P$14
    ),
  OFFSET(E240,-$B240+IF($L240,1,0),0)*IF($B240&gt;OFFSET($B240,1,0),ChapterTable!$R$17,1)*
    (VLOOKUP(SUBSTITUTE(SUBSTITUTE(E$1,"standard",""),"|Float","")&amp;IF(OR($L240=TRUE,$A240=0,MOD($A240,ChapterTable!$R$20)&lt;&gt;0),"","보스")&amp;"인게임누적곱배수",ChapterTable!$R:$S,2,0)^C240
    +VLOOKUP(SUBSTITUTE(SUBSTITUTE(E$1,"standard",""),"|Float","")&amp;IF(OR($L240=TRUE,$A240=0,MOD($A240,ChapterTable!$R$20)&lt;&gt;0),"","보스")&amp;"인게임누적합배수",ChapterTable!$R:$S,2,0)*C240)
  )
  )
  )
)</f>
        <v>607.5</v>
      </c>
      <c r="F240" s="1">
        <f ca="1">IF(AND($A240=0,$B240=1),
    VLOOKUP(1,ChapterTable!$1:$1048576,MATCH("최종"&amp;SUBSTITUTE(SUBSTITUTE(F$1,"standard",""),"|Float",""),ChapterTable!$1:$1,0),0)*ChapterTable!$P$17,
  IF(AND($A240=0,$B240=0),
    F241,
  IF($B240=0,
    VLOOKUP($A240,ChapterTable!$1:$1048576,MATCH("최종"&amp;SUBSTITUTE(SUBSTITUTE(F$1,"standard",""),"|Float",""),ChapterTable!$1:$1,0),0),
  IF($B240=1,
    IF($L240=FALSE,
      VLOOKUP($A240,ChapterTable!$1:$1048576,MATCH("최종"&amp;SUBSTITUTE(SUBSTITUTE(F$1,"standard",""),"|Float",""),ChapterTable!$1:$1,0),0),
      VLOOKUP($A240-ChapterTable!$P$11,ChapterTable!$1:$1048576,MATCH("최종"&amp;SUBSTITUTE(SUBSTITUTE(F$1,"standard",""),"|Float",""),ChapterTable!$1:$1,0),0)*ChapterTable!$P$14
    ),
  OFFSET(F240,-$B240+IF($L240,1,0),0)*
    (VLOOKUP(SUBSTITUTE(SUBSTITUTE(F$1,"standard",""),"|Float","")&amp;IF(OR($L240=TRUE,$A240=0,MOD($A240,ChapterTable!$R$20)&lt;&gt;0),"","보스")&amp;"인게임누적곱배수",ChapterTable!$R:$S,2,0)^D240
    +VLOOKUP(SUBSTITUTE(SUBSTITUTE(F$1,"standard",""),"|Float","")&amp;IF(OR($L240=TRUE,$A240=0,MOD($A240,ChapterTable!$R$20)&lt;&gt;0),"","보스")&amp;"인게임누적합배수",ChapterTable!$R:$S,2,0)*D240)
  )
  )
  )
)</f>
        <v>253.125</v>
      </c>
      <c r="G240" t="s">
        <v>719</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23"/>
        <v>1</v>
      </c>
      <c r="Q240">
        <f t="shared" si="24"/>
        <v>1</v>
      </c>
      <c r="R240" t="b">
        <f t="shared" ca="1" si="25"/>
        <v>0</v>
      </c>
      <c r="T240" t="b">
        <f t="shared" ca="1" si="2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9"/>
        <v>1</v>
      </c>
      <c r="AJ240">
        <f t="shared" si="27"/>
        <v>1</v>
      </c>
      <c r="AK240">
        <f t="shared" si="28"/>
        <v>1</v>
      </c>
      <c r="AL240">
        <v>0</v>
      </c>
    </row>
    <row r="241" spans="1:38" x14ac:dyDescent="0.3">
      <c r="A241">
        <v>5</v>
      </c>
      <c r="B241">
        <v>4</v>
      </c>
      <c r="C241">
        <f>IF(OR($L241=TRUE,$A241=0,MOD($A241,ChapterTable!$R$20)&lt;&gt;0),
MAX(0,INT(($B241+ChapterTable!$P$26+VLOOKUP(SUBSTITUTE(C$1,"성장단계","")&amp;"단계오프셋",ChapterTable!$R:$S,2,0))/ChapterTable!$P$23)),
MAX(0,INT(($B241+ChapterTable!$R$26+VLOOKUP(SUBSTITUTE(C$1,"성장단계","")&amp;"보스단계오프셋",ChapterTable!$R:$S,2,0))/ChapterTable!$R$23)))</f>
        <v>0</v>
      </c>
      <c r="D241">
        <f>IF(OR($L241=TRUE,$A241=0,MOD($A241,ChapterTable!$R$20)&lt;&gt;0),
MAX(0,INT(($B241+ChapterTable!$P$26+VLOOKUP(SUBSTITUTE(D$1,"성장단계","")&amp;"단계오프셋",ChapterTable!$R:$S,2,0))/ChapterTable!$P$23)),
MAX(0,INT(($B241+ChapterTable!$R$26+VLOOKUP(SUBSTITUTE(D$1,"성장단계","")&amp;"보스단계오프셋",ChapterTable!$R:$S,2,0))/ChapterTable!$R$23)))</f>
        <v>0</v>
      </c>
      <c r="E241" s="1">
        <f ca="1">IF(AND($A241=0,$B241=1),
    VLOOKUP(1,ChapterTable!$1:$1048576,MATCH("최종"&amp;SUBSTITUTE(SUBSTITUTE(E$1,"standard",""),"|Float",""),ChapterTable!$1:$1,0),0)*ChapterTable!$P$17,
  IF(AND($A241=0,$B241=0),
    E242,
  IF($B241=0,
    VLOOKUP($A241,ChapterTable!$1:$1048576,MATCH("최종"&amp;SUBSTITUTE(SUBSTITUTE(E$1,"standard",""),"|Float",""),ChapterTable!$1:$1,0),0),
  IF($B241=1,
    IF($L241=FALSE,
      VLOOKUP($A241,ChapterTable!$1:$1048576,MATCH("최종"&amp;SUBSTITUTE(SUBSTITUTE(E$1,"standard",""),"|Float",""),ChapterTable!$1:$1,0),0),
      VLOOKUP($A241-ChapterTable!$P$11,ChapterTable!$1:$1048576,MATCH("최종"&amp;SUBSTITUTE(SUBSTITUTE(E$1,"standard",""),"|Float",""),ChapterTable!$1:$1,0),0)*ChapterTable!$P$14
    ),
  OFFSET(E241,-$B241+IF($L241,1,0),0)*IF($B241&gt;OFFSET($B241,1,0),ChapterTable!$R$17,1)*
    (VLOOKUP(SUBSTITUTE(SUBSTITUTE(E$1,"standard",""),"|Float","")&amp;IF(OR($L241=TRUE,$A241=0,MOD($A241,ChapterTable!$R$20)&lt;&gt;0),"","보스")&amp;"인게임누적곱배수",ChapterTable!$R:$S,2,0)^C241
    +VLOOKUP(SUBSTITUTE(SUBSTITUTE(E$1,"standard",""),"|Float","")&amp;IF(OR($L241=TRUE,$A241=0,MOD($A241,ChapterTable!$R$20)&lt;&gt;0),"","보스")&amp;"인게임누적합배수",ChapterTable!$R:$S,2,0)*C241)
  )
  )
  )
)</f>
        <v>607.5</v>
      </c>
      <c r="F241" s="1">
        <f ca="1">IF(AND($A241=0,$B241=1),
    VLOOKUP(1,ChapterTable!$1:$1048576,MATCH("최종"&amp;SUBSTITUTE(SUBSTITUTE(F$1,"standard",""),"|Float",""),ChapterTable!$1:$1,0),0)*ChapterTable!$P$17,
  IF(AND($A241=0,$B241=0),
    F242,
  IF($B241=0,
    VLOOKUP($A241,ChapterTable!$1:$1048576,MATCH("최종"&amp;SUBSTITUTE(SUBSTITUTE(F$1,"standard",""),"|Float",""),ChapterTable!$1:$1,0),0),
  IF($B241=1,
    IF($L241=FALSE,
      VLOOKUP($A241,ChapterTable!$1:$1048576,MATCH("최종"&amp;SUBSTITUTE(SUBSTITUTE(F$1,"standard",""),"|Float",""),ChapterTable!$1:$1,0),0),
      VLOOKUP($A241-ChapterTable!$P$11,ChapterTable!$1:$1048576,MATCH("최종"&amp;SUBSTITUTE(SUBSTITUTE(F$1,"standard",""),"|Float",""),ChapterTable!$1:$1,0),0)*ChapterTable!$P$14
    ),
  OFFSET(F241,-$B241+IF($L241,1,0),0)*
    (VLOOKUP(SUBSTITUTE(SUBSTITUTE(F$1,"standard",""),"|Float","")&amp;IF(OR($L241=TRUE,$A241=0,MOD($A241,ChapterTable!$R$20)&lt;&gt;0),"","보스")&amp;"인게임누적곱배수",ChapterTable!$R:$S,2,0)^D241
    +VLOOKUP(SUBSTITUTE(SUBSTITUTE(F$1,"standard",""),"|Float","")&amp;IF(OR($L241=TRUE,$A241=0,MOD($A241,ChapterTable!$R$20)&lt;&gt;0),"","보스")&amp;"인게임누적합배수",ChapterTable!$R:$S,2,0)*D241)
  )
  )
  )
)</f>
        <v>253.125</v>
      </c>
      <c r="G241" t="s">
        <v>719</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23"/>
        <v>1</v>
      </c>
      <c r="Q241">
        <f t="shared" si="24"/>
        <v>1</v>
      </c>
      <c r="R241" t="b">
        <f t="shared" ca="1" si="25"/>
        <v>0</v>
      </c>
      <c r="T241" t="b">
        <f t="shared" ca="1" si="2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9"/>
        <v>1</v>
      </c>
      <c r="AJ241">
        <f t="shared" si="27"/>
        <v>1</v>
      </c>
      <c r="AK241">
        <f t="shared" si="28"/>
        <v>1</v>
      </c>
      <c r="AL241">
        <v>0</v>
      </c>
    </row>
    <row r="242" spans="1:38" x14ac:dyDescent="0.3">
      <c r="A242">
        <v>5</v>
      </c>
      <c r="B242">
        <v>5</v>
      </c>
      <c r="C242">
        <f>IF(OR($L242=TRUE,$A242=0,MOD($A242,ChapterTable!$R$20)&lt;&gt;0),
MAX(0,INT(($B242+ChapterTable!$P$26+VLOOKUP(SUBSTITUTE(C$1,"성장단계","")&amp;"단계오프셋",ChapterTable!$R:$S,2,0))/ChapterTable!$P$23)),
MAX(0,INT(($B242+ChapterTable!$R$26+VLOOKUP(SUBSTITUTE(C$1,"성장단계","")&amp;"보스단계오프셋",ChapterTable!$R:$S,2,0))/ChapterTable!$R$23)))</f>
        <v>0</v>
      </c>
      <c r="D242">
        <f>IF(OR($L242=TRUE,$A242=0,MOD($A242,ChapterTable!$R$20)&lt;&gt;0),
MAX(0,INT(($B242+ChapterTable!$P$26+VLOOKUP(SUBSTITUTE(D$1,"성장단계","")&amp;"단계오프셋",ChapterTable!$R:$S,2,0))/ChapterTable!$P$23)),
MAX(0,INT(($B242+ChapterTable!$R$26+VLOOKUP(SUBSTITUTE(D$1,"성장단계","")&amp;"보스단계오프셋",ChapterTable!$R:$S,2,0))/ChapterTable!$R$23)))</f>
        <v>0</v>
      </c>
      <c r="E242" s="1">
        <f ca="1">IF(AND($A242=0,$B242=1),
    VLOOKUP(1,ChapterTable!$1:$1048576,MATCH("최종"&amp;SUBSTITUTE(SUBSTITUTE(E$1,"standard",""),"|Float",""),ChapterTable!$1:$1,0),0)*ChapterTable!$P$17,
  IF(AND($A242=0,$B242=0),
    E243,
  IF($B242=0,
    VLOOKUP($A242,ChapterTable!$1:$1048576,MATCH("최종"&amp;SUBSTITUTE(SUBSTITUTE(E$1,"standard",""),"|Float",""),ChapterTable!$1:$1,0),0),
  IF($B242=1,
    IF($L242=FALSE,
      VLOOKUP($A242,ChapterTable!$1:$1048576,MATCH("최종"&amp;SUBSTITUTE(SUBSTITUTE(E$1,"standard",""),"|Float",""),ChapterTable!$1:$1,0),0),
      VLOOKUP($A242-ChapterTable!$P$11,ChapterTable!$1:$1048576,MATCH("최종"&amp;SUBSTITUTE(SUBSTITUTE(E$1,"standard",""),"|Float",""),ChapterTable!$1:$1,0),0)*ChapterTable!$P$14
    ),
  OFFSET(E242,-$B242+IF($L242,1,0),0)*IF($B242&gt;OFFSET($B242,1,0),ChapterTable!$R$17,1)*
    (VLOOKUP(SUBSTITUTE(SUBSTITUTE(E$1,"standard",""),"|Float","")&amp;IF(OR($L242=TRUE,$A242=0,MOD($A242,ChapterTable!$R$20)&lt;&gt;0),"","보스")&amp;"인게임누적곱배수",ChapterTable!$R:$S,2,0)^C242
    +VLOOKUP(SUBSTITUTE(SUBSTITUTE(E$1,"standard",""),"|Float","")&amp;IF(OR($L242=TRUE,$A242=0,MOD($A242,ChapterTable!$R$20)&lt;&gt;0),"","보스")&amp;"인게임누적합배수",ChapterTable!$R:$S,2,0)*C242)
  )
  )
  )
)</f>
        <v>607.5</v>
      </c>
      <c r="F242" s="1">
        <f ca="1">IF(AND($A242=0,$B242=1),
    VLOOKUP(1,ChapterTable!$1:$1048576,MATCH("최종"&amp;SUBSTITUTE(SUBSTITUTE(F$1,"standard",""),"|Float",""),ChapterTable!$1:$1,0),0)*ChapterTable!$P$17,
  IF(AND($A242=0,$B242=0),
    F243,
  IF($B242=0,
    VLOOKUP($A242,ChapterTable!$1:$1048576,MATCH("최종"&amp;SUBSTITUTE(SUBSTITUTE(F$1,"standard",""),"|Float",""),ChapterTable!$1:$1,0),0),
  IF($B242=1,
    IF($L242=FALSE,
      VLOOKUP($A242,ChapterTable!$1:$1048576,MATCH("최종"&amp;SUBSTITUTE(SUBSTITUTE(F$1,"standard",""),"|Float",""),ChapterTable!$1:$1,0),0),
      VLOOKUP($A242-ChapterTable!$P$11,ChapterTable!$1:$1048576,MATCH("최종"&amp;SUBSTITUTE(SUBSTITUTE(F$1,"standard",""),"|Float",""),ChapterTable!$1:$1,0),0)*ChapterTable!$P$14
    ),
  OFFSET(F242,-$B242+IF($L242,1,0),0)*
    (VLOOKUP(SUBSTITUTE(SUBSTITUTE(F$1,"standard",""),"|Float","")&amp;IF(OR($L242=TRUE,$A242=0,MOD($A242,ChapterTable!$R$20)&lt;&gt;0),"","보스")&amp;"인게임누적곱배수",ChapterTable!$R:$S,2,0)^D242
    +VLOOKUP(SUBSTITUTE(SUBSTITUTE(F$1,"standard",""),"|Float","")&amp;IF(OR($L242=TRUE,$A242=0,MOD($A242,ChapterTable!$R$20)&lt;&gt;0),"","보스")&amp;"인게임누적합배수",ChapterTable!$R:$S,2,0)*D242)
  )
  )
  )
)</f>
        <v>253.125</v>
      </c>
      <c r="G242" t="s">
        <v>719</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23"/>
        <v>11</v>
      </c>
      <c r="Q242">
        <f t="shared" si="24"/>
        <v>11</v>
      </c>
      <c r="R242" t="b">
        <f t="shared" ca="1" si="25"/>
        <v>0</v>
      </c>
      <c r="T242" t="b">
        <f t="shared" ca="1" si="2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9"/>
        <v>1</v>
      </c>
      <c r="AJ242">
        <f t="shared" si="27"/>
        <v>1</v>
      </c>
      <c r="AK242">
        <f t="shared" si="28"/>
        <v>1</v>
      </c>
      <c r="AL242">
        <v>0</v>
      </c>
    </row>
    <row r="243" spans="1:38" x14ac:dyDescent="0.3">
      <c r="A243">
        <v>5</v>
      </c>
      <c r="B243">
        <v>6</v>
      </c>
      <c r="C243">
        <f>IF(OR($L243=TRUE,$A243=0,MOD($A243,ChapterTable!$R$20)&lt;&gt;0),
MAX(0,INT(($B243+ChapterTable!$P$26+VLOOKUP(SUBSTITUTE(C$1,"성장단계","")&amp;"단계오프셋",ChapterTable!$R:$S,2,0))/ChapterTable!$P$23)),
MAX(0,INT(($B243+ChapterTable!$R$26+VLOOKUP(SUBSTITUTE(C$1,"성장단계","")&amp;"보스단계오프셋",ChapterTable!$R:$S,2,0))/ChapterTable!$R$23)))</f>
        <v>1</v>
      </c>
      <c r="D243">
        <f>IF(OR($L243=TRUE,$A243=0,MOD($A243,ChapterTable!$R$20)&lt;&gt;0),
MAX(0,INT(($B243+ChapterTable!$P$26+VLOOKUP(SUBSTITUTE(D$1,"성장단계","")&amp;"단계오프셋",ChapterTable!$R:$S,2,0))/ChapterTable!$P$23)),
MAX(0,INT(($B243+ChapterTable!$R$26+VLOOKUP(SUBSTITUTE(D$1,"성장단계","")&amp;"보스단계오프셋",ChapterTable!$R:$S,2,0))/ChapterTable!$R$23)))</f>
        <v>0</v>
      </c>
      <c r="E243" s="1">
        <f ca="1">IF(AND($A243=0,$B243=1),
    VLOOKUP(1,ChapterTable!$1:$1048576,MATCH("최종"&amp;SUBSTITUTE(SUBSTITUTE(E$1,"standard",""),"|Float",""),ChapterTable!$1:$1,0),0)*ChapterTable!$P$17,
  IF(AND($A243=0,$B243=0),
    E244,
  IF($B243=0,
    VLOOKUP($A243,ChapterTable!$1:$1048576,MATCH("최종"&amp;SUBSTITUTE(SUBSTITUTE(E$1,"standard",""),"|Float",""),ChapterTable!$1:$1,0),0),
  IF($B243=1,
    IF($L243=FALSE,
      VLOOKUP($A243,ChapterTable!$1:$1048576,MATCH("최종"&amp;SUBSTITUTE(SUBSTITUTE(E$1,"standard",""),"|Float",""),ChapterTable!$1:$1,0),0),
      VLOOKUP($A243-ChapterTable!$P$11,ChapterTable!$1:$1048576,MATCH("최종"&amp;SUBSTITUTE(SUBSTITUTE(E$1,"standard",""),"|Float",""),ChapterTable!$1:$1,0),0)*ChapterTable!$P$14
    ),
  OFFSET(E243,-$B243+IF($L243,1,0),0)*IF($B243&gt;OFFSET($B243,1,0),ChapterTable!$R$17,1)*
    (VLOOKUP(SUBSTITUTE(SUBSTITUTE(E$1,"standard",""),"|Float","")&amp;IF(OR($L243=TRUE,$A243=0,MOD($A243,ChapterTable!$R$20)&lt;&gt;0),"","보스")&amp;"인게임누적곱배수",ChapterTable!$R:$S,2,0)^C243
    +VLOOKUP(SUBSTITUTE(SUBSTITUTE(E$1,"standard",""),"|Float","")&amp;IF(OR($L243=TRUE,$A243=0,MOD($A243,ChapterTable!$R$20)&lt;&gt;0),"","보스")&amp;"인게임누적합배수",ChapterTable!$R:$S,2,0)*C243)
  )
  )
  )
)</f>
        <v>729</v>
      </c>
      <c r="F243" s="1">
        <f ca="1">IF(AND($A243=0,$B243=1),
    VLOOKUP(1,ChapterTable!$1:$1048576,MATCH("최종"&amp;SUBSTITUTE(SUBSTITUTE(F$1,"standard",""),"|Float",""),ChapterTable!$1:$1,0),0)*ChapterTable!$P$17,
  IF(AND($A243=0,$B243=0),
    F244,
  IF($B243=0,
    VLOOKUP($A243,ChapterTable!$1:$1048576,MATCH("최종"&amp;SUBSTITUTE(SUBSTITUTE(F$1,"standard",""),"|Float",""),ChapterTable!$1:$1,0),0),
  IF($B243=1,
    IF($L243=FALSE,
      VLOOKUP($A243,ChapterTable!$1:$1048576,MATCH("최종"&amp;SUBSTITUTE(SUBSTITUTE(F$1,"standard",""),"|Float",""),ChapterTable!$1:$1,0),0),
      VLOOKUP($A243-ChapterTable!$P$11,ChapterTable!$1:$1048576,MATCH("최종"&amp;SUBSTITUTE(SUBSTITUTE(F$1,"standard",""),"|Float",""),ChapterTable!$1:$1,0),0)*ChapterTable!$P$14
    ),
  OFFSET(F243,-$B243+IF($L243,1,0),0)*
    (VLOOKUP(SUBSTITUTE(SUBSTITUTE(F$1,"standard",""),"|Float","")&amp;IF(OR($L243=TRUE,$A243=0,MOD($A243,ChapterTable!$R$20)&lt;&gt;0),"","보스")&amp;"인게임누적곱배수",ChapterTable!$R:$S,2,0)^D243
    +VLOOKUP(SUBSTITUTE(SUBSTITUTE(F$1,"standard",""),"|Float","")&amp;IF(OR($L243=TRUE,$A243=0,MOD($A243,ChapterTable!$R$20)&lt;&gt;0),"","보스")&amp;"인게임누적합배수",ChapterTable!$R:$S,2,0)*D243)
  )
  )
  )
)</f>
        <v>253.125</v>
      </c>
      <c r="G243" t="s">
        <v>719</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23"/>
        <v>1</v>
      </c>
      <c r="Q243">
        <f t="shared" si="24"/>
        <v>1</v>
      </c>
      <c r="R243" t="b">
        <f t="shared" ca="1" si="25"/>
        <v>0</v>
      </c>
      <c r="T243" t="b">
        <f t="shared" ca="1" si="2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9"/>
        <v>1</v>
      </c>
      <c r="AJ243">
        <f t="shared" si="27"/>
        <v>1</v>
      </c>
      <c r="AK243">
        <f t="shared" si="28"/>
        <v>1</v>
      </c>
      <c r="AL243">
        <v>0</v>
      </c>
    </row>
    <row r="244" spans="1:38" x14ac:dyDescent="0.3">
      <c r="A244">
        <v>5</v>
      </c>
      <c r="B244">
        <v>7</v>
      </c>
      <c r="C244">
        <f>IF(OR($L244=TRUE,$A244=0,MOD($A244,ChapterTable!$R$20)&lt;&gt;0),
MAX(0,INT(($B244+ChapterTable!$P$26+VLOOKUP(SUBSTITUTE(C$1,"성장단계","")&amp;"단계오프셋",ChapterTable!$R:$S,2,0))/ChapterTable!$P$23)),
MAX(0,INT(($B244+ChapterTable!$R$26+VLOOKUP(SUBSTITUTE(C$1,"성장단계","")&amp;"보스단계오프셋",ChapterTable!$R:$S,2,0))/ChapterTable!$R$23)))</f>
        <v>1</v>
      </c>
      <c r="D244">
        <f>IF(OR($L244=TRUE,$A244=0,MOD($A244,ChapterTable!$R$20)&lt;&gt;0),
MAX(0,INT(($B244+ChapterTable!$P$26+VLOOKUP(SUBSTITUTE(D$1,"성장단계","")&amp;"단계오프셋",ChapterTable!$R:$S,2,0))/ChapterTable!$P$23)),
MAX(0,INT(($B244+ChapterTable!$R$26+VLOOKUP(SUBSTITUTE(D$1,"성장단계","")&amp;"보스단계오프셋",ChapterTable!$R:$S,2,0))/ChapterTable!$R$23)))</f>
        <v>0</v>
      </c>
      <c r="E244" s="1">
        <f ca="1">IF(AND($A244=0,$B244=1),
    VLOOKUP(1,ChapterTable!$1:$1048576,MATCH("최종"&amp;SUBSTITUTE(SUBSTITUTE(E$1,"standard",""),"|Float",""),ChapterTable!$1:$1,0),0)*ChapterTable!$P$17,
  IF(AND($A244=0,$B244=0),
    E245,
  IF($B244=0,
    VLOOKUP($A244,ChapterTable!$1:$1048576,MATCH("최종"&amp;SUBSTITUTE(SUBSTITUTE(E$1,"standard",""),"|Float",""),ChapterTable!$1:$1,0),0),
  IF($B244=1,
    IF($L244=FALSE,
      VLOOKUP($A244,ChapterTable!$1:$1048576,MATCH("최종"&amp;SUBSTITUTE(SUBSTITUTE(E$1,"standard",""),"|Float",""),ChapterTable!$1:$1,0),0),
      VLOOKUP($A244-ChapterTable!$P$11,ChapterTable!$1:$1048576,MATCH("최종"&amp;SUBSTITUTE(SUBSTITUTE(E$1,"standard",""),"|Float",""),ChapterTable!$1:$1,0),0)*ChapterTable!$P$14
    ),
  OFFSET(E244,-$B244+IF($L244,1,0),0)*IF($B244&gt;OFFSET($B244,1,0),ChapterTable!$R$17,1)*
    (VLOOKUP(SUBSTITUTE(SUBSTITUTE(E$1,"standard",""),"|Float","")&amp;IF(OR($L244=TRUE,$A244=0,MOD($A244,ChapterTable!$R$20)&lt;&gt;0),"","보스")&amp;"인게임누적곱배수",ChapterTable!$R:$S,2,0)^C244
    +VLOOKUP(SUBSTITUTE(SUBSTITUTE(E$1,"standard",""),"|Float","")&amp;IF(OR($L244=TRUE,$A244=0,MOD($A244,ChapterTable!$R$20)&lt;&gt;0),"","보스")&amp;"인게임누적합배수",ChapterTable!$R:$S,2,0)*C244)
  )
  )
  )
)</f>
        <v>729</v>
      </c>
      <c r="F244" s="1">
        <f ca="1">IF(AND($A244=0,$B244=1),
    VLOOKUP(1,ChapterTable!$1:$1048576,MATCH("최종"&amp;SUBSTITUTE(SUBSTITUTE(F$1,"standard",""),"|Float",""),ChapterTable!$1:$1,0),0)*ChapterTable!$P$17,
  IF(AND($A244=0,$B244=0),
    F245,
  IF($B244=0,
    VLOOKUP($A244,ChapterTable!$1:$1048576,MATCH("최종"&amp;SUBSTITUTE(SUBSTITUTE(F$1,"standard",""),"|Float",""),ChapterTable!$1:$1,0),0),
  IF($B244=1,
    IF($L244=FALSE,
      VLOOKUP($A244,ChapterTable!$1:$1048576,MATCH("최종"&amp;SUBSTITUTE(SUBSTITUTE(F$1,"standard",""),"|Float",""),ChapterTable!$1:$1,0),0),
      VLOOKUP($A244-ChapterTable!$P$11,ChapterTable!$1:$1048576,MATCH("최종"&amp;SUBSTITUTE(SUBSTITUTE(F$1,"standard",""),"|Float",""),ChapterTable!$1:$1,0),0)*ChapterTable!$P$14
    ),
  OFFSET(F244,-$B244+IF($L244,1,0),0)*
    (VLOOKUP(SUBSTITUTE(SUBSTITUTE(F$1,"standard",""),"|Float","")&amp;IF(OR($L244=TRUE,$A244=0,MOD($A244,ChapterTable!$R$20)&lt;&gt;0),"","보스")&amp;"인게임누적곱배수",ChapterTable!$R:$S,2,0)^D244
    +VLOOKUP(SUBSTITUTE(SUBSTITUTE(F$1,"standard",""),"|Float","")&amp;IF(OR($L244=TRUE,$A244=0,MOD($A244,ChapterTable!$R$20)&lt;&gt;0),"","보스")&amp;"인게임누적합배수",ChapterTable!$R:$S,2,0)*D244)
  )
  )
  )
)</f>
        <v>253.125</v>
      </c>
      <c r="G244" t="s">
        <v>719</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23"/>
        <v>1</v>
      </c>
      <c r="Q244">
        <f t="shared" si="24"/>
        <v>1</v>
      </c>
      <c r="R244" t="b">
        <f t="shared" ca="1" si="25"/>
        <v>0</v>
      </c>
      <c r="T244" t="b">
        <f t="shared" ca="1" si="2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9"/>
        <v>1</v>
      </c>
      <c r="AJ244">
        <f t="shared" si="27"/>
        <v>1</v>
      </c>
      <c r="AK244">
        <f t="shared" si="28"/>
        <v>1</v>
      </c>
      <c r="AL244">
        <v>0</v>
      </c>
    </row>
    <row r="245" spans="1:38" x14ac:dyDescent="0.3">
      <c r="A245">
        <v>5</v>
      </c>
      <c r="B245">
        <v>8</v>
      </c>
      <c r="C245">
        <f>IF(OR($L245=TRUE,$A245=0,MOD($A245,ChapterTable!$R$20)&lt;&gt;0),
MAX(0,INT(($B245+ChapterTable!$P$26+VLOOKUP(SUBSTITUTE(C$1,"성장단계","")&amp;"단계오프셋",ChapterTable!$R:$S,2,0))/ChapterTable!$P$23)),
MAX(0,INT(($B245+ChapterTable!$R$26+VLOOKUP(SUBSTITUTE(C$1,"성장단계","")&amp;"보스단계오프셋",ChapterTable!$R:$S,2,0))/ChapterTable!$R$23)))</f>
        <v>1</v>
      </c>
      <c r="D245">
        <f>IF(OR($L245=TRUE,$A245=0,MOD($A245,ChapterTable!$R$20)&lt;&gt;0),
MAX(0,INT(($B245+ChapterTable!$P$26+VLOOKUP(SUBSTITUTE(D$1,"성장단계","")&amp;"단계오프셋",ChapterTable!$R:$S,2,0))/ChapterTable!$P$23)),
MAX(0,INT(($B245+ChapterTable!$R$26+VLOOKUP(SUBSTITUTE(D$1,"성장단계","")&amp;"보스단계오프셋",ChapterTable!$R:$S,2,0))/ChapterTable!$R$23)))</f>
        <v>0</v>
      </c>
      <c r="E245" s="1">
        <f ca="1">IF(AND($A245=0,$B245=1),
    VLOOKUP(1,ChapterTable!$1:$1048576,MATCH("최종"&amp;SUBSTITUTE(SUBSTITUTE(E$1,"standard",""),"|Float",""),ChapterTable!$1:$1,0),0)*ChapterTable!$P$17,
  IF(AND($A245=0,$B245=0),
    E246,
  IF($B245=0,
    VLOOKUP($A245,ChapterTable!$1:$1048576,MATCH("최종"&amp;SUBSTITUTE(SUBSTITUTE(E$1,"standard",""),"|Float",""),ChapterTable!$1:$1,0),0),
  IF($B245=1,
    IF($L245=FALSE,
      VLOOKUP($A245,ChapterTable!$1:$1048576,MATCH("최종"&amp;SUBSTITUTE(SUBSTITUTE(E$1,"standard",""),"|Float",""),ChapterTable!$1:$1,0),0),
      VLOOKUP($A245-ChapterTable!$P$11,ChapterTable!$1:$1048576,MATCH("최종"&amp;SUBSTITUTE(SUBSTITUTE(E$1,"standard",""),"|Float",""),ChapterTable!$1:$1,0),0)*ChapterTable!$P$14
    ),
  OFFSET(E245,-$B245+IF($L245,1,0),0)*IF($B245&gt;OFFSET($B245,1,0),ChapterTable!$R$17,1)*
    (VLOOKUP(SUBSTITUTE(SUBSTITUTE(E$1,"standard",""),"|Float","")&amp;IF(OR($L245=TRUE,$A245=0,MOD($A245,ChapterTable!$R$20)&lt;&gt;0),"","보스")&amp;"인게임누적곱배수",ChapterTable!$R:$S,2,0)^C245
    +VLOOKUP(SUBSTITUTE(SUBSTITUTE(E$1,"standard",""),"|Float","")&amp;IF(OR($L245=TRUE,$A245=0,MOD($A245,ChapterTable!$R$20)&lt;&gt;0),"","보스")&amp;"인게임누적합배수",ChapterTable!$R:$S,2,0)*C245)
  )
  )
  )
)</f>
        <v>729</v>
      </c>
      <c r="F245" s="1">
        <f ca="1">IF(AND($A245=0,$B245=1),
    VLOOKUP(1,ChapterTable!$1:$1048576,MATCH("최종"&amp;SUBSTITUTE(SUBSTITUTE(F$1,"standard",""),"|Float",""),ChapterTable!$1:$1,0),0)*ChapterTable!$P$17,
  IF(AND($A245=0,$B245=0),
    F246,
  IF($B245=0,
    VLOOKUP($A245,ChapterTable!$1:$1048576,MATCH("최종"&amp;SUBSTITUTE(SUBSTITUTE(F$1,"standard",""),"|Float",""),ChapterTable!$1:$1,0),0),
  IF($B245=1,
    IF($L245=FALSE,
      VLOOKUP($A245,ChapterTable!$1:$1048576,MATCH("최종"&amp;SUBSTITUTE(SUBSTITUTE(F$1,"standard",""),"|Float",""),ChapterTable!$1:$1,0),0),
      VLOOKUP($A245-ChapterTable!$P$11,ChapterTable!$1:$1048576,MATCH("최종"&amp;SUBSTITUTE(SUBSTITUTE(F$1,"standard",""),"|Float",""),ChapterTable!$1:$1,0),0)*ChapterTable!$P$14
    ),
  OFFSET(F245,-$B245+IF($L245,1,0),0)*
    (VLOOKUP(SUBSTITUTE(SUBSTITUTE(F$1,"standard",""),"|Float","")&amp;IF(OR($L245=TRUE,$A245=0,MOD($A245,ChapterTable!$R$20)&lt;&gt;0),"","보스")&amp;"인게임누적곱배수",ChapterTable!$R:$S,2,0)^D245
    +VLOOKUP(SUBSTITUTE(SUBSTITUTE(F$1,"standard",""),"|Float","")&amp;IF(OR($L245=TRUE,$A245=0,MOD($A245,ChapterTable!$R$20)&lt;&gt;0),"","보스")&amp;"인게임누적합배수",ChapterTable!$R:$S,2,0)*D245)
  )
  )
  )
)</f>
        <v>253.125</v>
      </c>
      <c r="G245" t="s">
        <v>719</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23"/>
        <v>1</v>
      </c>
      <c r="Q245">
        <f t="shared" si="24"/>
        <v>1</v>
      </c>
      <c r="R245" t="b">
        <f t="shared" ca="1" si="25"/>
        <v>0</v>
      </c>
      <c r="T245" t="b">
        <f t="shared" ca="1" si="2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9"/>
        <v>1</v>
      </c>
      <c r="AJ245">
        <f t="shared" si="27"/>
        <v>1</v>
      </c>
      <c r="AK245">
        <f t="shared" si="28"/>
        <v>1</v>
      </c>
      <c r="AL245">
        <v>0</v>
      </c>
    </row>
    <row r="246" spans="1:38" x14ac:dyDescent="0.3">
      <c r="A246">
        <v>5</v>
      </c>
      <c r="B246">
        <v>9</v>
      </c>
      <c r="C246">
        <f>IF(OR($L246=TRUE,$A246=0,MOD($A246,ChapterTable!$R$20)&lt;&gt;0),
MAX(0,INT(($B246+ChapterTable!$P$26+VLOOKUP(SUBSTITUTE(C$1,"성장단계","")&amp;"단계오프셋",ChapterTable!$R:$S,2,0))/ChapterTable!$P$23)),
MAX(0,INT(($B246+ChapterTable!$R$26+VLOOKUP(SUBSTITUTE(C$1,"성장단계","")&amp;"보스단계오프셋",ChapterTable!$R:$S,2,0))/ChapterTable!$R$23)))</f>
        <v>1</v>
      </c>
      <c r="D246">
        <f>IF(OR($L246=TRUE,$A246=0,MOD($A246,ChapterTable!$R$20)&lt;&gt;0),
MAX(0,INT(($B246+ChapterTable!$P$26+VLOOKUP(SUBSTITUTE(D$1,"성장단계","")&amp;"단계오프셋",ChapterTable!$R:$S,2,0))/ChapterTable!$P$23)),
MAX(0,INT(($B246+ChapterTable!$R$26+VLOOKUP(SUBSTITUTE(D$1,"성장단계","")&amp;"보스단계오프셋",ChapterTable!$R:$S,2,0))/ChapterTable!$R$23)))</f>
        <v>0</v>
      </c>
      <c r="E246" s="1">
        <f ca="1">IF(AND($A246=0,$B246=1),
    VLOOKUP(1,ChapterTable!$1:$1048576,MATCH("최종"&amp;SUBSTITUTE(SUBSTITUTE(E$1,"standard",""),"|Float",""),ChapterTable!$1:$1,0),0)*ChapterTable!$P$17,
  IF(AND($A246=0,$B246=0),
    E247,
  IF($B246=0,
    VLOOKUP($A246,ChapterTable!$1:$1048576,MATCH("최종"&amp;SUBSTITUTE(SUBSTITUTE(E$1,"standard",""),"|Float",""),ChapterTable!$1:$1,0),0),
  IF($B246=1,
    IF($L246=FALSE,
      VLOOKUP($A246,ChapterTable!$1:$1048576,MATCH("최종"&amp;SUBSTITUTE(SUBSTITUTE(E$1,"standard",""),"|Float",""),ChapterTable!$1:$1,0),0),
      VLOOKUP($A246-ChapterTable!$P$11,ChapterTable!$1:$1048576,MATCH("최종"&amp;SUBSTITUTE(SUBSTITUTE(E$1,"standard",""),"|Float",""),ChapterTable!$1:$1,0),0)*ChapterTable!$P$14
    ),
  OFFSET(E246,-$B246+IF($L246,1,0),0)*IF($B246&gt;OFFSET($B246,1,0),ChapterTable!$R$17,1)*
    (VLOOKUP(SUBSTITUTE(SUBSTITUTE(E$1,"standard",""),"|Float","")&amp;IF(OR($L246=TRUE,$A246=0,MOD($A246,ChapterTable!$R$20)&lt;&gt;0),"","보스")&amp;"인게임누적곱배수",ChapterTable!$R:$S,2,0)^C246
    +VLOOKUP(SUBSTITUTE(SUBSTITUTE(E$1,"standard",""),"|Float","")&amp;IF(OR($L246=TRUE,$A246=0,MOD($A246,ChapterTable!$R$20)&lt;&gt;0),"","보스")&amp;"인게임누적합배수",ChapterTable!$R:$S,2,0)*C246)
  )
  )
  )
)</f>
        <v>729</v>
      </c>
      <c r="F246" s="1">
        <f ca="1">IF(AND($A246=0,$B246=1),
    VLOOKUP(1,ChapterTable!$1:$1048576,MATCH("최종"&amp;SUBSTITUTE(SUBSTITUTE(F$1,"standard",""),"|Float",""),ChapterTable!$1:$1,0),0)*ChapterTable!$P$17,
  IF(AND($A246=0,$B246=0),
    F247,
  IF($B246=0,
    VLOOKUP($A246,ChapterTable!$1:$1048576,MATCH("최종"&amp;SUBSTITUTE(SUBSTITUTE(F$1,"standard",""),"|Float",""),ChapterTable!$1:$1,0),0),
  IF($B246=1,
    IF($L246=FALSE,
      VLOOKUP($A246,ChapterTable!$1:$1048576,MATCH("최종"&amp;SUBSTITUTE(SUBSTITUTE(F$1,"standard",""),"|Float",""),ChapterTable!$1:$1,0),0),
      VLOOKUP($A246-ChapterTable!$P$11,ChapterTable!$1:$1048576,MATCH("최종"&amp;SUBSTITUTE(SUBSTITUTE(F$1,"standard",""),"|Float",""),ChapterTable!$1:$1,0),0)*ChapterTable!$P$14
    ),
  OFFSET(F246,-$B246+IF($L246,1,0),0)*
    (VLOOKUP(SUBSTITUTE(SUBSTITUTE(F$1,"standard",""),"|Float","")&amp;IF(OR($L246=TRUE,$A246=0,MOD($A246,ChapterTable!$R$20)&lt;&gt;0),"","보스")&amp;"인게임누적곱배수",ChapterTable!$R:$S,2,0)^D246
    +VLOOKUP(SUBSTITUTE(SUBSTITUTE(F$1,"standard",""),"|Float","")&amp;IF(OR($L246=TRUE,$A246=0,MOD($A246,ChapterTable!$R$20)&lt;&gt;0),"","보스")&amp;"인게임누적합배수",ChapterTable!$R:$S,2,0)*D246)
  )
  )
  )
)</f>
        <v>253.125</v>
      </c>
      <c r="G246" t="s">
        <v>719</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23"/>
        <v>91</v>
      </c>
      <c r="Q246">
        <f t="shared" si="24"/>
        <v>91</v>
      </c>
      <c r="R246" t="b">
        <f t="shared" ca="1" si="25"/>
        <v>1</v>
      </c>
      <c r="T246" t="b">
        <f t="shared" ca="1" si="2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9"/>
        <v>1</v>
      </c>
      <c r="AJ246">
        <f t="shared" si="27"/>
        <v>1</v>
      </c>
      <c r="AK246">
        <f t="shared" si="28"/>
        <v>1</v>
      </c>
      <c r="AL246">
        <v>0</v>
      </c>
    </row>
    <row r="247" spans="1:38" x14ac:dyDescent="0.3">
      <c r="A247">
        <v>5</v>
      </c>
      <c r="B247">
        <v>10</v>
      </c>
      <c r="C247">
        <f>IF(OR($L247=TRUE,$A247=0,MOD($A247,ChapterTable!$R$20)&lt;&gt;0),
MAX(0,INT(($B247+ChapterTable!$P$26+VLOOKUP(SUBSTITUTE(C$1,"성장단계","")&amp;"단계오프셋",ChapterTable!$R:$S,2,0))/ChapterTable!$P$23)),
MAX(0,INT(($B247+ChapterTable!$R$26+VLOOKUP(SUBSTITUTE(C$1,"성장단계","")&amp;"보스단계오프셋",ChapterTable!$R:$S,2,0))/ChapterTable!$R$23)))</f>
        <v>1</v>
      </c>
      <c r="D247">
        <f>IF(OR($L247=TRUE,$A247=0,MOD($A247,ChapterTable!$R$20)&lt;&gt;0),
MAX(0,INT(($B247+ChapterTable!$P$26+VLOOKUP(SUBSTITUTE(D$1,"성장단계","")&amp;"단계오프셋",ChapterTable!$R:$S,2,0))/ChapterTable!$P$23)),
MAX(0,INT(($B247+ChapterTable!$R$26+VLOOKUP(SUBSTITUTE(D$1,"성장단계","")&amp;"보스단계오프셋",ChapterTable!$R:$S,2,0))/ChapterTable!$R$23)))</f>
        <v>0</v>
      </c>
      <c r="E247" s="1">
        <f ca="1">IF(AND($A247=0,$B247=1),
    VLOOKUP(1,ChapterTable!$1:$1048576,MATCH("최종"&amp;SUBSTITUTE(SUBSTITUTE(E$1,"standard",""),"|Float",""),ChapterTable!$1:$1,0),0)*ChapterTable!$P$17,
  IF(AND($A247=0,$B247=0),
    E248,
  IF($B247=0,
    VLOOKUP($A247,ChapterTable!$1:$1048576,MATCH("최종"&amp;SUBSTITUTE(SUBSTITUTE(E$1,"standard",""),"|Float",""),ChapterTable!$1:$1,0),0),
  IF($B247=1,
    IF($L247=FALSE,
      VLOOKUP($A247,ChapterTable!$1:$1048576,MATCH("최종"&amp;SUBSTITUTE(SUBSTITUTE(E$1,"standard",""),"|Float",""),ChapterTable!$1:$1,0),0),
      VLOOKUP($A247-ChapterTable!$P$11,ChapterTable!$1:$1048576,MATCH("최종"&amp;SUBSTITUTE(SUBSTITUTE(E$1,"standard",""),"|Float",""),ChapterTable!$1:$1,0),0)*ChapterTable!$P$14
    ),
  OFFSET(E247,-$B247+IF($L247,1,0),0)*IF($B247&gt;OFFSET($B247,1,0),ChapterTable!$R$17,1)*
    (VLOOKUP(SUBSTITUTE(SUBSTITUTE(E$1,"standard",""),"|Float","")&amp;IF(OR($L247=TRUE,$A247=0,MOD($A247,ChapterTable!$R$20)&lt;&gt;0),"","보스")&amp;"인게임누적곱배수",ChapterTable!$R:$S,2,0)^C247
    +VLOOKUP(SUBSTITUTE(SUBSTITUTE(E$1,"standard",""),"|Float","")&amp;IF(OR($L247=TRUE,$A247=0,MOD($A247,ChapterTable!$R$20)&lt;&gt;0),"","보스")&amp;"인게임누적합배수",ChapterTable!$R:$S,2,0)*C247)
  )
  )
  )
)</f>
        <v>729</v>
      </c>
      <c r="F247" s="1">
        <f ca="1">IF(AND($A247=0,$B247=1),
    VLOOKUP(1,ChapterTable!$1:$1048576,MATCH("최종"&amp;SUBSTITUTE(SUBSTITUTE(F$1,"standard",""),"|Float",""),ChapterTable!$1:$1,0),0)*ChapterTable!$P$17,
  IF(AND($A247=0,$B247=0),
    F248,
  IF($B247=0,
    VLOOKUP($A247,ChapterTable!$1:$1048576,MATCH("최종"&amp;SUBSTITUTE(SUBSTITUTE(F$1,"standard",""),"|Float",""),ChapterTable!$1:$1,0),0),
  IF($B247=1,
    IF($L247=FALSE,
      VLOOKUP($A247,ChapterTable!$1:$1048576,MATCH("최종"&amp;SUBSTITUTE(SUBSTITUTE(F$1,"standard",""),"|Float",""),ChapterTable!$1:$1,0),0),
      VLOOKUP($A247-ChapterTable!$P$11,ChapterTable!$1:$1048576,MATCH("최종"&amp;SUBSTITUTE(SUBSTITUTE(F$1,"standard",""),"|Float",""),ChapterTable!$1:$1,0),0)*ChapterTable!$P$14
    ),
  OFFSET(F247,-$B247+IF($L247,1,0),0)*
    (VLOOKUP(SUBSTITUTE(SUBSTITUTE(F$1,"standard",""),"|Float","")&amp;IF(OR($L247=TRUE,$A247=0,MOD($A247,ChapterTable!$R$20)&lt;&gt;0),"","보스")&amp;"인게임누적곱배수",ChapterTable!$R:$S,2,0)^D247
    +VLOOKUP(SUBSTITUTE(SUBSTITUTE(F$1,"standard",""),"|Float","")&amp;IF(OR($L247=TRUE,$A247=0,MOD($A247,ChapterTable!$R$20)&lt;&gt;0),"","보스")&amp;"인게임누적합배수",ChapterTable!$R:$S,2,0)*D247)
  )
  )
  )
)</f>
        <v>253.125</v>
      </c>
      <c r="G247" t="s">
        <v>719</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23"/>
        <v>21</v>
      </c>
      <c r="Q247">
        <f t="shared" si="24"/>
        <v>21</v>
      </c>
      <c r="R247" t="b">
        <f t="shared" ca="1" si="25"/>
        <v>0</v>
      </c>
      <c r="T247" t="b">
        <f t="shared" ca="1" si="2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9"/>
        <v>1</v>
      </c>
      <c r="AJ247">
        <f t="shared" si="27"/>
        <v>1</v>
      </c>
      <c r="AK247">
        <f t="shared" si="28"/>
        <v>1</v>
      </c>
      <c r="AL247">
        <v>0</v>
      </c>
    </row>
    <row r="248" spans="1:38" x14ac:dyDescent="0.3">
      <c r="A248">
        <v>5</v>
      </c>
      <c r="B248">
        <v>11</v>
      </c>
      <c r="C248">
        <f>IF(OR($L248=TRUE,$A248=0,MOD($A248,ChapterTable!$R$20)&lt;&gt;0),
MAX(0,INT(($B248+ChapterTable!$P$26+VLOOKUP(SUBSTITUTE(C$1,"성장단계","")&amp;"단계오프셋",ChapterTable!$R:$S,2,0))/ChapterTable!$P$23)),
MAX(0,INT(($B248+ChapterTable!$R$26+VLOOKUP(SUBSTITUTE(C$1,"성장단계","")&amp;"보스단계오프셋",ChapterTable!$R:$S,2,0))/ChapterTable!$R$23)))</f>
        <v>1</v>
      </c>
      <c r="D248">
        <f>IF(OR($L248=TRUE,$A248=0,MOD($A248,ChapterTable!$R$20)&lt;&gt;0),
MAX(0,INT(($B248+ChapterTable!$P$26+VLOOKUP(SUBSTITUTE(D$1,"성장단계","")&amp;"단계오프셋",ChapterTable!$R:$S,2,0))/ChapterTable!$P$23)),
MAX(0,INT(($B248+ChapterTable!$R$26+VLOOKUP(SUBSTITUTE(D$1,"성장단계","")&amp;"보스단계오프셋",ChapterTable!$R:$S,2,0))/ChapterTable!$R$23)))</f>
        <v>1</v>
      </c>
      <c r="E248" s="1">
        <f ca="1">IF(AND($A248=0,$B248=1),
    VLOOKUP(1,ChapterTable!$1:$1048576,MATCH("최종"&amp;SUBSTITUTE(SUBSTITUTE(E$1,"standard",""),"|Float",""),ChapterTable!$1:$1,0),0)*ChapterTable!$P$17,
  IF(AND($A248=0,$B248=0),
    E249,
  IF($B248=0,
    VLOOKUP($A248,ChapterTable!$1:$1048576,MATCH("최종"&amp;SUBSTITUTE(SUBSTITUTE(E$1,"standard",""),"|Float",""),ChapterTable!$1:$1,0),0),
  IF($B248=1,
    IF($L248=FALSE,
      VLOOKUP($A248,ChapterTable!$1:$1048576,MATCH("최종"&amp;SUBSTITUTE(SUBSTITUTE(E$1,"standard",""),"|Float",""),ChapterTable!$1:$1,0),0),
      VLOOKUP($A248-ChapterTable!$P$11,ChapterTable!$1:$1048576,MATCH("최종"&amp;SUBSTITUTE(SUBSTITUTE(E$1,"standard",""),"|Float",""),ChapterTable!$1:$1,0),0)*ChapterTable!$P$14
    ),
  OFFSET(E248,-$B248+IF($L248,1,0),0)*IF($B248&gt;OFFSET($B248,1,0),ChapterTable!$R$17,1)*
    (VLOOKUP(SUBSTITUTE(SUBSTITUTE(E$1,"standard",""),"|Float","")&amp;IF(OR($L248=TRUE,$A248=0,MOD($A248,ChapterTable!$R$20)&lt;&gt;0),"","보스")&amp;"인게임누적곱배수",ChapterTable!$R:$S,2,0)^C248
    +VLOOKUP(SUBSTITUTE(SUBSTITUTE(E$1,"standard",""),"|Float","")&amp;IF(OR($L248=TRUE,$A248=0,MOD($A248,ChapterTable!$R$20)&lt;&gt;0),"","보스")&amp;"인게임누적합배수",ChapterTable!$R:$S,2,0)*C248)
  )
  )
  )
)</f>
        <v>729</v>
      </c>
      <c r="F248" s="1">
        <f ca="1">IF(AND($A248=0,$B248=1),
    VLOOKUP(1,ChapterTable!$1:$1048576,MATCH("최종"&amp;SUBSTITUTE(SUBSTITUTE(F$1,"standard",""),"|Float",""),ChapterTable!$1:$1,0),0)*ChapterTable!$P$17,
  IF(AND($A248=0,$B248=0),
    F249,
  IF($B248=0,
    VLOOKUP($A248,ChapterTable!$1:$1048576,MATCH("최종"&amp;SUBSTITUTE(SUBSTITUTE(F$1,"standard",""),"|Float",""),ChapterTable!$1:$1,0),0),
  IF($B248=1,
    IF($L248=FALSE,
      VLOOKUP($A248,ChapterTable!$1:$1048576,MATCH("최종"&amp;SUBSTITUTE(SUBSTITUTE(F$1,"standard",""),"|Float",""),ChapterTable!$1:$1,0),0),
      VLOOKUP($A248-ChapterTable!$P$11,ChapterTable!$1:$1048576,MATCH("최종"&amp;SUBSTITUTE(SUBSTITUTE(F$1,"standard",""),"|Float",""),ChapterTable!$1:$1,0),0)*ChapterTable!$P$14
    ),
  OFFSET(F248,-$B248+IF($L248,1,0),0)*
    (VLOOKUP(SUBSTITUTE(SUBSTITUTE(F$1,"standard",""),"|Float","")&amp;IF(OR($L248=TRUE,$A248=0,MOD($A248,ChapterTable!$R$20)&lt;&gt;0),"","보스")&amp;"인게임누적곱배수",ChapterTable!$R:$S,2,0)^D248
    +VLOOKUP(SUBSTITUTE(SUBSTITUTE(F$1,"standard",""),"|Float","")&amp;IF(OR($L248=TRUE,$A248=0,MOD($A248,ChapterTable!$R$20)&lt;&gt;0),"","보스")&amp;"인게임누적합배수",ChapterTable!$R:$S,2,0)*D248)
  )
  )
  )
)</f>
        <v>272.109375</v>
      </c>
      <c r="G248" t="s">
        <v>719</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23"/>
        <v>2</v>
      </c>
      <c r="Q248">
        <f t="shared" si="24"/>
        <v>2</v>
      </c>
      <c r="R248" t="b">
        <f t="shared" ca="1" si="25"/>
        <v>0</v>
      </c>
      <c r="T248" t="b">
        <f t="shared" ca="1" si="2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9"/>
        <v>0.5</v>
      </c>
      <c r="AJ248">
        <f t="shared" si="27"/>
        <v>0.54666666600000002</v>
      </c>
      <c r="AK248">
        <f t="shared" si="28"/>
        <v>1</v>
      </c>
      <c r="AL248">
        <v>0</v>
      </c>
    </row>
    <row r="249" spans="1:38" x14ac:dyDescent="0.3">
      <c r="A249">
        <v>5</v>
      </c>
      <c r="B249">
        <v>12</v>
      </c>
      <c r="C249">
        <f>IF(OR($L249=TRUE,$A249=0,MOD($A249,ChapterTable!$R$20)&lt;&gt;0),
MAX(0,INT(($B249+ChapterTable!$P$26+VLOOKUP(SUBSTITUTE(C$1,"성장단계","")&amp;"단계오프셋",ChapterTable!$R:$S,2,0))/ChapterTable!$P$23)),
MAX(0,INT(($B249+ChapterTable!$R$26+VLOOKUP(SUBSTITUTE(C$1,"성장단계","")&amp;"보스단계오프셋",ChapterTable!$R:$S,2,0))/ChapterTable!$R$23)))</f>
        <v>1</v>
      </c>
      <c r="D249">
        <f>IF(OR($L249=TRUE,$A249=0,MOD($A249,ChapterTable!$R$20)&lt;&gt;0),
MAX(0,INT(($B249+ChapterTable!$P$26+VLOOKUP(SUBSTITUTE(D$1,"성장단계","")&amp;"단계오프셋",ChapterTable!$R:$S,2,0))/ChapterTable!$P$23)),
MAX(0,INT(($B249+ChapterTable!$R$26+VLOOKUP(SUBSTITUTE(D$1,"성장단계","")&amp;"보스단계오프셋",ChapterTable!$R:$S,2,0))/ChapterTable!$R$23)))</f>
        <v>1</v>
      </c>
      <c r="E249" s="1">
        <f ca="1">IF(AND($A249=0,$B249=1),
    VLOOKUP(1,ChapterTable!$1:$1048576,MATCH("최종"&amp;SUBSTITUTE(SUBSTITUTE(E$1,"standard",""),"|Float",""),ChapterTable!$1:$1,0),0)*ChapterTable!$P$17,
  IF(AND($A249=0,$B249=0),
    E250,
  IF($B249=0,
    VLOOKUP($A249,ChapterTable!$1:$1048576,MATCH("최종"&amp;SUBSTITUTE(SUBSTITUTE(E$1,"standard",""),"|Float",""),ChapterTable!$1:$1,0),0),
  IF($B249=1,
    IF($L249=FALSE,
      VLOOKUP($A249,ChapterTable!$1:$1048576,MATCH("최종"&amp;SUBSTITUTE(SUBSTITUTE(E$1,"standard",""),"|Float",""),ChapterTable!$1:$1,0),0),
      VLOOKUP($A249-ChapterTable!$P$11,ChapterTable!$1:$1048576,MATCH("최종"&amp;SUBSTITUTE(SUBSTITUTE(E$1,"standard",""),"|Float",""),ChapterTable!$1:$1,0),0)*ChapterTable!$P$14
    ),
  OFFSET(E249,-$B249+IF($L249,1,0),0)*IF($B249&gt;OFFSET($B249,1,0),ChapterTable!$R$17,1)*
    (VLOOKUP(SUBSTITUTE(SUBSTITUTE(E$1,"standard",""),"|Float","")&amp;IF(OR($L249=TRUE,$A249=0,MOD($A249,ChapterTable!$R$20)&lt;&gt;0),"","보스")&amp;"인게임누적곱배수",ChapterTable!$R:$S,2,0)^C249
    +VLOOKUP(SUBSTITUTE(SUBSTITUTE(E$1,"standard",""),"|Float","")&amp;IF(OR($L249=TRUE,$A249=0,MOD($A249,ChapterTable!$R$20)&lt;&gt;0),"","보스")&amp;"인게임누적합배수",ChapterTable!$R:$S,2,0)*C249)
  )
  )
  )
)</f>
        <v>729</v>
      </c>
      <c r="F249" s="1">
        <f ca="1">IF(AND($A249=0,$B249=1),
    VLOOKUP(1,ChapterTable!$1:$1048576,MATCH("최종"&amp;SUBSTITUTE(SUBSTITUTE(F$1,"standard",""),"|Float",""),ChapterTable!$1:$1,0),0)*ChapterTable!$P$17,
  IF(AND($A249=0,$B249=0),
    F250,
  IF($B249=0,
    VLOOKUP($A249,ChapterTable!$1:$1048576,MATCH("최종"&amp;SUBSTITUTE(SUBSTITUTE(F$1,"standard",""),"|Float",""),ChapterTable!$1:$1,0),0),
  IF($B249=1,
    IF($L249=FALSE,
      VLOOKUP($A249,ChapterTable!$1:$1048576,MATCH("최종"&amp;SUBSTITUTE(SUBSTITUTE(F$1,"standard",""),"|Float",""),ChapterTable!$1:$1,0),0),
      VLOOKUP($A249-ChapterTable!$P$11,ChapterTable!$1:$1048576,MATCH("최종"&amp;SUBSTITUTE(SUBSTITUTE(F$1,"standard",""),"|Float",""),ChapterTable!$1:$1,0),0)*ChapterTable!$P$14
    ),
  OFFSET(F249,-$B249+IF($L249,1,0),0)*
    (VLOOKUP(SUBSTITUTE(SUBSTITUTE(F$1,"standard",""),"|Float","")&amp;IF(OR($L249=TRUE,$A249=0,MOD($A249,ChapterTable!$R$20)&lt;&gt;0),"","보스")&amp;"인게임누적곱배수",ChapterTable!$R:$S,2,0)^D249
    +VLOOKUP(SUBSTITUTE(SUBSTITUTE(F$1,"standard",""),"|Float","")&amp;IF(OR($L249=TRUE,$A249=0,MOD($A249,ChapterTable!$R$20)&lt;&gt;0),"","보스")&amp;"인게임누적합배수",ChapterTable!$R:$S,2,0)*D249)
  )
  )
  )
)</f>
        <v>272.109375</v>
      </c>
      <c r="G249" t="s">
        <v>719</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23"/>
        <v>2</v>
      </c>
      <c r="Q249">
        <f t="shared" si="24"/>
        <v>2</v>
      </c>
      <c r="R249" t="b">
        <f t="shared" ca="1" si="25"/>
        <v>0</v>
      </c>
      <c r="T249" t="b">
        <f t="shared" ca="1" si="2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9"/>
        <v>0.5</v>
      </c>
      <c r="AJ249">
        <f t="shared" si="27"/>
        <v>0.54666666600000002</v>
      </c>
      <c r="AK249">
        <f t="shared" si="28"/>
        <v>1</v>
      </c>
      <c r="AL249">
        <v>0</v>
      </c>
    </row>
    <row r="250" spans="1:38" x14ac:dyDescent="0.3">
      <c r="A250">
        <v>5</v>
      </c>
      <c r="B250">
        <v>13</v>
      </c>
      <c r="C250">
        <f>IF(OR($L250=TRUE,$A250=0,MOD($A250,ChapterTable!$R$20)&lt;&gt;0),
MAX(0,INT(($B250+ChapterTable!$P$26+VLOOKUP(SUBSTITUTE(C$1,"성장단계","")&amp;"단계오프셋",ChapterTable!$R:$S,2,0))/ChapterTable!$P$23)),
MAX(0,INT(($B250+ChapterTable!$R$26+VLOOKUP(SUBSTITUTE(C$1,"성장단계","")&amp;"보스단계오프셋",ChapterTable!$R:$S,2,0))/ChapterTable!$R$23)))</f>
        <v>1</v>
      </c>
      <c r="D250">
        <f>IF(OR($L250=TRUE,$A250=0,MOD($A250,ChapterTable!$R$20)&lt;&gt;0),
MAX(0,INT(($B250+ChapterTable!$P$26+VLOOKUP(SUBSTITUTE(D$1,"성장단계","")&amp;"단계오프셋",ChapterTable!$R:$S,2,0))/ChapterTable!$P$23)),
MAX(0,INT(($B250+ChapterTable!$R$26+VLOOKUP(SUBSTITUTE(D$1,"성장단계","")&amp;"보스단계오프셋",ChapterTable!$R:$S,2,0))/ChapterTable!$R$23)))</f>
        <v>1</v>
      </c>
      <c r="E250" s="1">
        <f ca="1">IF(AND($A250=0,$B250=1),
    VLOOKUP(1,ChapterTable!$1:$1048576,MATCH("최종"&amp;SUBSTITUTE(SUBSTITUTE(E$1,"standard",""),"|Float",""),ChapterTable!$1:$1,0),0)*ChapterTable!$P$17,
  IF(AND($A250=0,$B250=0),
    E251,
  IF($B250=0,
    VLOOKUP($A250,ChapterTable!$1:$1048576,MATCH("최종"&amp;SUBSTITUTE(SUBSTITUTE(E$1,"standard",""),"|Float",""),ChapterTable!$1:$1,0),0),
  IF($B250=1,
    IF($L250=FALSE,
      VLOOKUP($A250,ChapterTable!$1:$1048576,MATCH("최종"&amp;SUBSTITUTE(SUBSTITUTE(E$1,"standard",""),"|Float",""),ChapterTable!$1:$1,0),0),
      VLOOKUP($A250-ChapterTable!$P$11,ChapterTable!$1:$1048576,MATCH("최종"&amp;SUBSTITUTE(SUBSTITUTE(E$1,"standard",""),"|Float",""),ChapterTable!$1:$1,0),0)*ChapterTable!$P$14
    ),
  OFFSET(E250,-$B250+IF($L250,1,0),0)*IF($B250&gt;OFFSET($B250,1,0),ChapterTable!$R$17,1)*
    (VLOOKUP(SUBSTITUTE(SUBSTITUTE(E$1,"standard",""),"|Float","")&amp;IF(OR($L250=TRUE,$A250=0,MOD($A250,ChapterTable!$R$20)&lt;&gt;0),"","보스")&amp;"인게임누적곱배수",ChapterTable!$R:$S,2,0)^C250
    +VLOOKUP(SUBSTITUTE(SUBSTITUTE(E$1,"standard",""),"|Float","")&amp;IF(OR($L250=TRUE,$A250=0,MOD($A250,ChapterTable!$R$20)&lt;&gt;0),"","보스")&amp;"인게임누적합배수",ChapterTable!$R:$S,2,0)*C250)
  )
  )
  )
)</f>
        <v>729</v>
      </c>
      <c r="F250" s="1">
        <f ca="1">IF(AND($A250=0,$B250=1),
    VLOOKUP(1,ChapterTable!$1:$1048576,MATCH("최종"&amp;SUBSTITUTE(SUBSTITUTE(F$1,"standard",""),"|Float",""),ChapterTable!$1:$1,0),0)*ChapterTable!$P$17,
  IF(AND($A250=0,$B250=0),
    F251,
  IF($B250=0,
    VLOOKUP($A250,ChapterTable!$1:$1048576,MATCH("최종"&amp;SUBSTITUTE(SUBSTITUTE(F$1,"standard",""),"|Float",""),ChapterTable!$1:$1,0),0),
  IF($B250=1,
    IF($L250=FALSE,
      VLOOKUP($A250,ChapterTable!$1:$1048576,MATCH("최종"&amp;SUBSTITUTE(SUBSTITUTE(F$1,"standard",""),"|Float",""),ChapterTable!$1:$1,0),0),
      VLOOKUP($A250-ChapterTable!$P$11,ChapterTable!$1:$1048576,MATCH("최종"&amp;SUBSTITUTE(SUBSTITUTE(F$1,"standard",""),"|Float",""),ChapterTable!$1:$1,0),0)*ChapterTable!$P$14
    ),
  OFFSET(F250,-$B250+IF($L250,1,0),0)*
    (VLOOKUP(SUBSTITUTE(SUBSTITUTE(F$1,"standard",""),"|Float","")&amp;IF(OR($L250=TRUE,$A250=0,MOD($A250,ChapterTable!$R$20)&lt;&gt;0),"","보스")&amp;"인게임누적곱배수",ChapterTable!$R:$S,2,0)^D250
    +VLOOKUP(SUBSTITUTE(SUBSTITUTE(F$1,"standard",""),"|Float","")&amp;IF(OR($L250=TRUE,$A250=0,MOD($A250,ChapterTable!$R$20)&lt;&gt;0),"","보스")&amp;"인게임누적합배수",ChapterTable!$R:$S,2,0)*D250)
  )
  )
  )
)</f>
        <v>272.109375</v>
      </c>
      <c r="G250" t="s">
        <v>719</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23"/>
        <v>2</v>
      </c>
      <c r="Q250">
        <f t="shared" si="24"/>
        <v>2</v>
      </c>
      <c r="R250" t="b">
        <f t="shared" ca="1" si="25"/>
        <v>0</v>
      </c>
      <c r="T250" t="b">
        <f t="shared" ca="1" si="2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9"/>
        <v>0.5</v>
      </c>
      <c r="AJ250">
        <f t="shared" si="27"/>
        <v>0.54666666600000002</v>
      </c>
      <c r="AK250">
        <f t="shared" si="28"/>
        <v>1</v>
      </c>
      <c r="AL250">
        <v>0</v>
      </c>
    </row>
    <row r="251" spans="1:38" x14ac:dyDescent="0.3">
      <c r="A251">
        <v>5</v>
      </c>
      <c r="B251">
        <v>14</v>
      </c>
      <c r="C251">
        <f>IF(OR($L251=TRUE,$A251=0,MOD($A251,ChapterTable!$R$20)&lt;&gt;0),
MAX(0,INT(($B251+ChapterTable!$P$26+VLOOKUP(SUBSTITUTE(C$1,"성장단계","")&amp;"단계오프셋",ChapterTable!$R:$S,2,0))/ChapterTable!$P$23)),
MAX(0,INT(($B251+ChapterTable!$R$26+VLOOKUP(SUBSTITUTE(C$1,"성장단계","")&amp;"보스단계오프셋",ChapterTable!$R:$S,2,0))/ChapterTable!$R$23)))</f>
        <v>1</v>
      </c>
      <c r="D251">
        <f>IF(OR($L251=TRUE,$A251=0,MOD($A251,ChapterTable!$R$20)&lt;&gt;0),
MAX(0,INT(($B251+ChapterTable!$P$26+VLOOKUP(SUBSTITUTE(D$1,"성장단계","")&amp;"단계오프셋",ChapterTable!$R:$S,2,0))/ChapterTable!$P$23)),
MAX(0,INT(($B251+ChapterTable!$R$26+VLOOKUP(SUBSTITUTE(D$1,"성장단계","")&amp;"보스단계오프셋",ChapterTable!$R:$S,2,0))/ChapterTable!$R$23)))</f>
        <v>1</v>
      </c>
      <c r="E251" s="1">
        <f ca="1">IF(AND($A251=0,$B251=1),
    VLOOKUP(1,ChapterTable!$1:$1048576,MATCH("최종"&amp;SUBSTITUTE(SUBSTITUTE(E$1,"standard",""),"|Float",""),ChapterTable!$1:$1,0),0)*ChapterTable!$P$17,
  IF(AND($A251=0,$B251=0),
    E252,
  IF($B251=0,
    VLOOKUP($A251,ChapterTable!$1:$1048576,MATCH("최종"&amp;SUBSTITUTE(SUBSTITUTE(E$1,"standard",""),"|Float",""),ChapterTable!$1:$1,0),0),
  IF($B251=1,
    IF($L251=FALSE,
      VLOOKUP($A251,ChapterTable!$1:$1048576,MATCH("최종"&amp;SUBSTITUTE(SUBSTITUTE(E$1,"standard",""),"|Float",""),ChapterTable!$1:$1,0),0),
      VLOOKUP($A251-ChapterTable!$P$11,ChapterTable!$1:$1048576,MATCH("최종"&amp;SUBSTITUTE(SUBSTITUTE(E$1,"standard",""),"|Float",""),ChapterTable!$1:$1,0),0)*ChapterTable!$P$14
    ),
  OFFSET(E251,-$B251+IF($L251,1,0),0)*IF($B251&gt;OFFSET($B251,1,0),ChapterTable!$R$17,1)*
    (VLOOKUP(SUBSTITUTE(SUBSTITUTE(E$1,"standard",""),"|Float","")&amp;IF(OR($L251=TRUE,$A251=0,MOD($A251,ChapterTable!$R$20)&lt;&gt;0),"","보스")&amp;"인게임누적곱배수",ChapterTable!$R:$S,2,0)^C251
    +VLOOKUP(SUBSTITUTE(SUBSTITUTE(E$1,"standard",""),"|Float","")&amp;IF(OR($L251=TRUE,$A251=0,MOD($A251,ChapterTable!$R$20)&lt;&gt;0),"","보스")&amp;"인게임누적합배수",ChapterTable!$R:$S,2,0)*C251)
  )
  )
  )
)</f>
        <v>729</v>
      </c>
      <c r="F251" s="1">
        <f ca="1">IF(AND($A251=0,$B251=1),
    VLOOKUP(1,ChapterTable!$1:$1048576,MATCH("최종"&amp;SUBSTITUTE(SUBSTITUTE(F$1,"standard",""),"|Float",""),ChapterTable!$1:$1,0),0)*ChapterTable!$P$17,
  IF(AND($A251=0,$B251=0),
    F252,
  IF($B251=0,
    VLOOKUP($A251,ChapterTable!$1:$1048576,MATCH("최종"&amp;SUBSTITUTE(SUBSTITUTE(F$1,"standard",""),"|Float",""),ChapterTable!$1:$1,0),0),
  IF($B251=1,
    IF($L251=FALSE,
      VLOOKUP($A251,ChapterTable!$1:$1048576,MATCH("최종"&amp;SUBSTITUTE(SUBSTITUTE(F$1,"standard",""),"|Float",""),ChapterTable!$1:$1,0),0),
      VLOOKUP($A251-ChapterTable!$P$11,ChapterTable!$1:$1048576,MATCH("최종"&amp;SUBSTITUTE(SUBSTITUTE(F$1,"standard",""),"|Float",""),ChapterTable!$1:$1,0),0)*ChapterTable!$P$14
    ),
  OFFSET(F251,-$B251+IF($L251,1,0),0)*
    (VLOOKUP(SUBSTITUTE(SUBSTITUTE(F$1,"standard",""),"|Float","")&amp;IF(OR($L251=TRUE,$A251=0,MOD($A251,ChapterTable!$R$20)&lt;&gt;0),"","보스")&amp;"인게임누적곱배수",ChapterTable!$R:$S,2,0)^D251
    +VLOOKUP(SUBSTITUTE(SUBSTITUTE(F$1,"standard",""),"|Float","")&amp;IF(OR($L251=TRUE,$A251=0,MOD($A251,ChapterTable!$R$20)&lt;&gt;0),"","보스")&amp;"인게임누적합배수",ChapterTable!$R:$S,2,0)*D251)
  )
  )
  )
)</f>
        <v>272.109375</v>
      </c>
      <c r="G251" t="s">
        <v>719</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23"/>
        <v>2</v>
      </c>
      <c r="Q251">
        <f t="shared" si="24"/>
        <v>2</v>
      </c>
      <c r="R251" t="b">
        <f t="shared" ca="1" si="25"/>
        <v>0</v>
      </c>
      <c r="T251" t="b">
        <f t="shared" ca="1" si="2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9"/>
        <v>0.5</v>
      </c>
      <c r="AJ251">
        <f t="shared" si="27"/>
        <v>0.54666666600000002</v>
      </c>
      <c r="AK251">
        <f t="shared" si="28"/>
        <v>1</v>
      </c>
      <c r="AL251">
        <v>0</v>
      </c>
    </row>
    <row r="252" spans="1:38" x14ac:dyDescent="0.3">
      <c r="A252">
        <v>5</v>
      </c>
      <c r="B252">
        <v>15</v>
      </c>
      <c r="C252">
        <f>IF(OR($L252=TRUE,$A252=0,MOD($A252,ChapterTable!$R$20)&lt;&gt;0),
MAX(0,INT(($B252+ChapterTable!$P$26+VLOOKUP(SUBSTITUTE(C$1,"성장단계","")&amp;"단계오프셋",ChapterTable!$R:$S,2,0))/ChapterTable!$P$23)),
MAX(0,INT(($B252+ChapterTable!$R$26+VLOOKUP(SUBSTITUTE(C$1,"성장단계","")&amp;"보스단계오프셋",ChapterTable!$R:$S,2,0))/ChapterTable!$R$23)))</f>
        <v>1</v>
      </c>
      <c r="D252">
        <f>IF(OR($L252=TRUE,$A252=0,MOD($A252,ChapterTable!$R$20)&lt;&gt;0),
MAX(0,INT(($B252+ChapterTable!$P$26+VLOOKUP(SUBSTITUTE(D$1,"성장단계","")&amp;"단계오프셋",ChapterTable!$R:$S,2,0))/ChapterTable!$P$23)),
MAX(0,INT(($B252+ChapterTable!$R$26+VLOOKUP(SUBSTITUTE(D$1,"성장단계","")&amp;"보스단계오프셋",ChapterTable!$R:$S,2,0))/ChapterTable!$R$23)))</f>
        <v>1</v>
      </c>
      <c r="E252" s="1">
        <f ca="1">IF(AND($A252=0,$B252=1),
    VLOOKUP(1,ChapterTable!$1:$1048576,MATCH("최종"&amp;SUBSTITUTE(SUBSTITUTE(E$1,"standard",""),"|Float",""),ChapterTable!$1:$1,0),0)*ChapterTable!$P$17,
  IF(AND($A252=0,$B252=0),
    E253,
  IF($B252=0,
    VLOOKUP($A252,ChapterTable!$1:$1048576,MATCH("최종"&amp;SUBSTITUTE(SUBSTITUTE(E$1,"standard",""),"|Float",""),ChapterTable!$1:$1,0),0),
  IF($B252=1,
    IF($L252=FALSE,
      VLOOKUP($A252,ChapterTable!$1:$1048576,MATCH("최종"&amp;SUBSTITUTE(SUBSTITUTE(E$1,"standard",""),"|Float",""),ChapterTable!$1:$1,0),0),
      VLOOKUP($A252-ChapterTable!$P$11,ChapterTable!$1:$1048576,MATCH("최종"&amp;SUBSTITUTE(SUBSTITUTE(E$1,"standard",""),"|Float",""),ChapterTable!$1:$1,0),0)*ChapterTable!$P$14
    ),
  OFFSET(E252,-$B252+IF($L252,1,0),0)*IF($B252&gt;OFFSET($B252,1,0),ChapterTable!$R$17,1)*
    (VLOOKUP(SUBSTITUTE(SUBSTITUTE(E$1,"standard",""),"|Float","")&amp;IF(OR($L252=TRUE,$A252=0,MOD($A252,ChapterTable!$R$20)&lt;&gt;0),"","보스")&amp;"인게임누적곱배수",ChapterTable!$R:$S,2,0)^C252
    +VLOOKUP(SUBSTITUTE(SUBSTITUTE(E$1,"standard",""),"|Float","")&amp;IF(OR($L252=TRUE,$A252=0,MOD($A252,ChapterTable!$R$20)&lt;&gt;0),"","보스")&amp;"인게임누적합배수",ChapterTable!$R:$S,2,0)*C252)
  )
  )
  )
)</f>
        <v>729</v>
      </c>
      <c r="F252" s="1">
        <f ca="1">IF(AND($A252=0,$B252=1),
    VLOOKUP(1,ChapterTable!$1:$1048576,MATCH("최종"&amp;SUBSTITUTE(SUBSTITUTE(F$1,"standard",""),"|Float",""),ChapterTable!$1:$1,0),0)*ChapterTable!$P$17,
  IF(AND($A252=0,$B252=0),
    F253,
  IF($B252=0,
    VLOOKUP($A252,ChapterTable!$1:$1048576,MATCH("최종"&amp;SUBSTITUTE(SUBSTITUTE(F$1,"standard",""),"|Float",""),ChapterTable!$1:$1,0),0),
  IF($B252=1,
    IF($L252=FALSE,
      VLOOKUP($A252,ChapterTable!$1:$1048576,MATCH("최종"&amp;SUBSTITUTE(SUBSTITUTE(F$1,"standard",""),"|Float",""),ChapterTable!$1:$1,0),0),
      VLOOKUP($A252-ChapterTable!$P$11,ChapterTable!$1:$1048576,MATCH("최종"&amp;SUBSTITUTE(SUBSTITUTE(F$1,"standard",""),"|Float",""),ChapterTable!$1:$1,0),0)*ChapterTable!$P$14
    ),
  OFFSET(F252,-$B252+IF($L252,1,0),0)*
    (VLOOKUP(SUBSTITUTE(SUBSTITUTE(F$1,"standard",""),"|Float","")&amp;IF(OR($L252=TRUE,$A252=0,MOD($A252,ChapterTable!$R$20)&lt;&gt;0),"","보스")&amp;"인게임누적곱배수",ChapterTable!$R:$S,2,0)^D252
    +VLOOKUP(SUBSTITUTE(SUBSTITUTE(F$1,"standard",""),"|Float","")&amp;IF(OR($L252=TRUE,$A252=0,MOD($A252,ChapterTable!$R$20)&lt;&gt;0),"","보스")&amp;"인게임누적합배수",ChapterTable!$R:$S,2,0)*D252)
  )
  )
  )
)</f>
        <v>272.109375</v>
      </c>
      <c r="G252" t="s">
        <v>719</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23"/>
        <v>11</v>
      </c>
      <c r="Q252">
        <f t="shared" si="24"/>
        <v>11</v>
      </c>
      <c r="R252" t="b">
        <f t="shared" ca="1" si="25"/>
        <v>0</v>
      </c>
      <c r="T252" t="b">
        <f t="shared" ca="1" si="2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9"/>
        <v>0.5</v>
      </c>
      <c r="AJ252">
        <f t="shared" si="27"/>
        <v>0.54666666600000002</v>
      </c>
      <c r="AK252">
        <f t="shared" si="28"/>
        <v>1</v>
      </c>
      <c r="AL252">
        <v>0</v>
      </c>
    </row>
    <row r="253" spans="1:38" x14ac:dyDescent="0.3">
      <c r="A253">
        <v>5</v>
      </c>
      <c r="B253">
        <v>16</v>
      </c>
      <c r="C253">
        <f>IF(OR($L253=TRUE,$A253=0,MOD($A253,ChapterTable!$R$20)&lt;&gt;0),
MAX(0,INT(($B253+ChapterTable!$P$26+VLOOKUP(SUBSTITUTE(C$1,"성장단계","")&amp;"단계오프셋",ChapterTable!$R:$S,2,0))/ChapterTable!$P$23)),
MAX(0,INT(($B253+ChapterTable!$R$26+VLOOKUP(SUBSTITUTE(C$1,"성장단계","")&amp;"보스단계오프셋",ChapterTable!$R:$S,2,0))/ChapterTable!$R$23)))</f>
        <v>2</v>
      </c>
      <c r="D253">
        <f>IF(OR($L253=TRUE,$A253=0,MOD($A253,ChapterTable!$R$20)&lt;&gt;0),
MAX(0,INT(($B253+ChapterTable!$P$26+VLOOKUP(SUBSTITUTE(D$1,"성장단계","")&amp;"단계오프셋",ChapterTable!$R:$S,2,0))/ChapterTable!$P$23)),
MAX(0,INT(($B253+ChapterTable!$R$26+VLOOKUP(SUBSTITUTE(D$1,"성장단계","")&amp;"보스단계오프셋",ChapterTable!$R:$S,2,0))/ChapterTable!$R$23)))</f>
        <v>1</v>
      </c>
      <c r="E253" s="1">
        <f ca="1">IF(AND($A253=0,$B253=1),
    VLOOKUP(1,ChapterTable!$1:$1048576,MATCH("최종"&amp;SUBSTITUTE(SUBSTITUTE(E$1,"standard",""),"|Float",""),ChapterTable!$1:$1,0),0)*ChapterTable!$P$17,
  IF(AND($A253=0,$B253=0),
    E254,
  IF($B253=0,
    VLOOKUP($A253,ChapterTable!$1:$1048576,MATCH("최종"&amp;SUBSTITUTE(SUBSTITUTE(E$1,"standard",""),"|Float",""),ChapterTable!$1:$1,0),0),
  IF($B253=1,
    IF($L253=FALSE,
      VLOOKUP($A253,ChapterTable!$1:$1048576,MATCH("최종"&amp;SUBSTITUTE(SUBSTITUTE(E$1,"standard",""),"|Float",""),ChapterTable!$1:$1,0),0),
      VLOOKUP($A253-ChapterTable!$P$11,ChapterTable!$1:$1048576,MATCH("최종"&amp;SUBSTITUTE(SUBSTITUTE(E$1,"standard",""),"|Float",""),ChapterTable!$1:$1,0),0)*ChapterTable!$P$14
    ),
  OFFSET(E253,-$B253+IF($L253,1,0),0)*IF($B253&gt;OFFSET($B253,1,0),ChapterTable!$R$17,1)*
    (VLOOKUP(SUBSTITUTE(SUBSTITUTE(E$1,"standard",""),"|Float","")&amp;IF(OR($L253=TRUE,$A253=0,MOD($A253,ChapterTable!$R$20)&lt;&gt;0),"","보스")&amp;"인게임누적곱배수",ChapterTable!$R:$S,2,0)^C253
    +VLOOKUP(SUBSTITUTE(SUBSTITUTE(E$1,"standard",""),"|Float","")&amp;IF(OR($L253=TRUE,$A253=0,MOD($A253,ChapterTable!$R$20)&lt;&gt;0),"","보스")&amp;"인게임누적합배수",ChapterTable!$R:$S,2,0)*C253)
  )
  )
  )
)</f>
        <v>850.5</v>
      </c>
      <c r="F253" s="1">
        <f ca="1">IF(AND($A253=0,$B253=1),
    VLOOKUP(1,ChapterTable!$1:$1048576,MATCH("최종"&amp;SUBSTITUTE(SUBSTITUTE(F$1,"standard",""),"|Float",""),ChapterTable!$1:$1,0),0)*ChapterTable!$P$17,
  IF(AND($A253=0,$B253=0),
    F254,
  IF($B253=0,
    VLOOKUP($A253,ChapterTable!$1:$1048576,MATCH("최종"&amp;SUBSTITUTE(SUBSTITUTE(F$1,"standard",""),"|Float",""),ChapterTable!$1:$1,0),0),
  IF($B253=1,
    IF($L253=FALSE,
      VLOOKUP($A253,ChapterTable!$1:$1048576,MATCH("최종"&amp;SUBSTITUTE(SUBSTITUTE(F$1,"standard",""),"|Float",""),ChapterTable!$1:$1,0),0),
      VLOOKUP($A253-ChapterTable!$P$11,ChapterTable!$1:$1048576,MATCH("최종"&amp;SUBSTITUTE(SUBSTITUTE(F$1,"standard",""),"|Float",""),ChapterTable!$1:$1,0),0)*ChapterTable!$P$14
    ),
  OFFSET(F253,-$B253+IF($L253,1,0),0)*
    (VLOOKUP(SUBSTITUTE(SUBSTITUTE(F$1,"standard",""),"|Float","")&amp;IF(OR($L253=TRUE,$A253=0,MOD($A253,ChapterTable!$R$20)&lt;&gt;0),"","보스")&amp;"인게임누적곱배수",ChapterTable!$R:$S,2,0)^D253
    +VLOOKUP(SUBSTITUTE(SUBSTITUTE(F$1,"standard",""),"|Float","")&amp;IF(OR($L253=TRUE,$A253=0,MOD($A253,ChapterTable!$R$20)&lt;&gt;0),"","보스")&amp;"인게임누적합배수",ChapterTable!$R:$S,2,0)*D253)
  )
  )
  )
)</f>
        <v>272.109375</v>
      </c>
      <c r="G253" t="s">
        <v>719</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23"/>
        <v>2</v>
      </c>
      <c r="Q253">
        <f t="shared" si="24"/>
        <v>2</v>
      </c>
      <c r="R253" t="b">
        <f t="shared" ca="1" si="25"/>
        <v>0</v>
      </c>
      <c r="T253" t="b">
        <f t="shared" ca="1" si="2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9"/>
        <v>0.5</v>
      </c>
      <c r="AJ253">
        <f t="shared" si="27"/>
        <v>0.54666666600000002</v>
      </c>
      <c r="AK253">
        <f t="shared" si="28"/>
        <v>1</v>
      </c>
      <c r="AL253">
        <v>0</v>
      </c>
    </row>
    <row r="254" spans="1:38" x14ac:dyDescent="0.3">
      <c r="A254">
        <v>5</v>
      </c>
      <c r="B254">
        <v>17</v>
      </c>
      <c r="C254">
        <f>IF(OR($L254=TRUE,$A254=0,MOD($A254,ChapterTable!$R$20)&lt;&gt;0),
MAX(0,INT(($B254+ChapterTable!$P$26+VLOOKUP(SUBSTITUTE(C$1,"성장단계","")&amp;"단계오프셋",ChapterTable!$R:$S,2,0))/ChapterTable!$P$23)),
MAX(0,INT(($B254+ChapterTable!$R$26+VLOOKUP(SUBSTITUTE(C$1,"성장단계","")&amp;"보스단계오프셋",ChapterTable!$R:$S,2,0))/ChapterTable!$R$23)))</f>
        <v>2</v>
      </c>
      <c r="D254">
        <f>IF(OR($L254=TRUE,$A254=0,MOD($A254,ChapterTable!$R$20)&lt;&gt;0),
MAX(0,INT(($B254+ChapterTable!$P$26+VLOOKUP(SUBSTITUTE(D$1,"성장단계","")&amp;"단계오프셋",ChapterTable!$R:$S,2,0))/ChapterTable!$P$23)),
MAX(0,INT(($B254+ChapterTable!$R$26+VLOOKUP(SUBSTITUTE(D$1,"성장단계","")&amp;"보스단계오프셋",ChapterTable!$R:$S,2,0))/ChapterTable!$R$23)))</f>
        <v>1</v>
      </c>
      <c r="E254" s="1">
        <f ca="1">IF(AND($A254=0,$B254=1),
    VLOOKUP(1,ChapterTable!$1:$1048576,MATCH("최종"&amp;SUBSTITUTE(SUBSTITUTE(E$1,"standard",""),"|Float",""),ChapterTable!$1:$1,0),0)*ChapterTable!$P$17,
  IF(AND($A254=0,$B254=0),
    E255,
  IF($B254=0,
    VLOOKUP($A254,ChapterTable!$1:$1048576,MATCH("최종"&amp;SUBSTITUTE(SUBSTITUTE(E$1,"standard",""),"|Float",""),ChapterTable!$1:$1,0),0),
  IF($B254=1,
    IF($L254=FALSE,
      VLOOKUP($A254,ChapterTable!$1:$1048576,MATCH("최종"&amp;SUBSTITUTE(SUBSTITUTE(E$1,"standard",""),"|Float",""),ChapterTable!$1:$1,0),0),
      VLOOKUP($A254-ChapterTable!$P$11,ChapterTable!$1:$1048576,MATCH("최종"&amp;SUBSTITUTE(SUBSTITUTE(E$1,"standard",""),"|Float",""),ChapterTable!$1:$1,0),0)*ChapterTable!$P$14
    ),
  OFFSET(E254,-$B254+IF($L254,1,0),0)*IF($B254&gt;OFFSET($B254,1,0),ChapterTable!$R$17,1)*
    (VLOOKUP(SUBSTITUTE(SUBSTITUTE(E$1,"standard",""),"|Float","")&amp;IF(OR($L254=TRUE,$A254=0,MOD($A254,ChapterTable!$R$20)&lt;&gt;0),"","보스")&amp;"인게임누적곱배수",ChapterTable!$R:$S,2,0)^C254
    +VLOOKUP(SUBSTITUTE(SUBSTITUTE(E$1,"standard",""),"|Float","")&amp;IF(OR($L254=TRUE,$A254=0,MOD($A254,ChapterTable!$R$20)&lt;&gt;0),"","보스")&amp;"인게임누적합배수",ChapterTable!$R:$S,2,0)*C254)
  )
  )
  )
)</f>
        <v>850.5</v>
      </c>
      <c r="F254" s="1">
        <f ca="1">IF(AND($A254=0,$B254=1),
    VLOOKUP(1,ChapterTable!$1:$1048576,MATCH("최종"&amp;SUBSTITUTE(SUBSTITUTE(F$1,"standard",""),"|Float",""),ChapterTable!$1:$1,0),0)*ChapterTable!$P$17,
  IF(AND($A254=0,$B254=0),
    F255,
  IF($B254=0,
    VLOOKUP($A254,ChapterTable!$1:$1048576,MATCH("최종"&amp;SUBSTITUTE(SUBSTITUTE(F$1,"standard",""),"|Float",""),ChapterTable!$1:$1,0),0),
  IF($B254=1,
    IF($L254=FALSE,
      VLOOKUP($A254,ChapterTable!$1:$1048576,MATCH("최종"&amp;SUBSTITUTE(SUBSTITUTE(F$1,"standard",""),"|Float",""),ChapterTable!$1:$1,0),0),
      VLOOKUP($A254-ChapterTable!$P$11,ChapterTable!$1:$1048576,MATCH("최종"&amp;SUBSTITUTE(SUBSTITUTE(F$1,"standard",""),"|Float",""),ChapterTable!$1:$1,0),0)*ChapterTable!$P$14
    ),
  OFFSET(F254,-$B254+IF($L254,1,0),0)*
    (VLOOKUP(SUBSTITUTE(SUBSTITUTE(F$1,"standard",""),"|Float","")&amp;IF(OR($L254=TRUE,$A254=0,MOD($A254,ChapterTable!$R$20)&lt;&gt;0),"","보스")&amp;"인게임누적곱배수",ChapterTable!$R:$S,2,0)^D254
    +VLOOKUP(SUBSTITUTE(SUBSTITUTE(F$1,"standard",""),"|Float","")&amp;IF(OR($L254=TRUE,$A254=0,MOD($A254,ChapterTable!$R$20)&lt;&gt;0),"","보스")&amp;"인게임누적합배수",ChapterTable!$R:$S,2,0)*D254)
  )
  )
  )
)</f>
        <v>272.109375</v>
      </c>
      <c r="G254" t="s">
        <v>719</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23"/>
        <v>2</v>
      </c>
      <c r="Q254">
        <f t="shared" si="24"/>
        <v>2</v>
      </c>
      <c r="R254" t="b">
        <f t="shared" ca="1" si="25"/>
        <v>0</v>
      </c>
      <c r="T254" t="b">
        <f t="shared" ca="1" si="2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9"/>
        <v>0.5</v>
      </c>
      <c r="AJ254">
        <f t="shared" si="27"/>
        <v>0.54666666600000002</v>
      </c>
      <c r="AK254">
        <f t="shared" si="28"/>
        <v>1</v>
      </c>
      <c r="AL254">
        <v>0</v>
      </c>
    </row>
    <row r="255" spans="1:38" x14ac:dyDescent="0.3">
      <c r="A255">
        <v>5</v>
      </c>
      <c r="B255">
        <v>18</v>
      </c>
      <c r="C255">
        <f>IF(OR($L255=TRUE,$A255=0,MOD($A255,ChapterTable!$R$20)&lt;&gt;0),
MAX(0,INT(($B255+ChapterTable!$P$26+VLOOKUP(SUBSTITUTE(C$1,"성장단계","")&amp;"단계오프셋",ChapterTable!$R:$S,2,0))/ChapterTable!$P$23)),
MAX(0,INT(($B255+ChapterTable!$R$26+VLOOKUP(SUBSTITUTE(C$1,"성장단계","")&amp;"보스단계오프셋",ChapterTable!$R:$S,2,0))/ChapterTable!$R$23)))</f>
        <v>2</v>
      </c>
      <c r="D255">
        <f>IF(OR($L255=TRUE,$A255=0,MOD($A255,ChapterTable!$R$20)&lt;&gt;0),
MAX(0,INT(($B255+ChapterTable!$P$26+VLOOKUP(SUBSTITUTE(D$1,"성장단계","")&amp;"단계오프셋",ChapterTable!$R:$S,2,0))/ChapterTable!$P$23)),
MAX(0,INT(($B255+ChapterTable!$R$26+VLOOKUP(SUBSTITUTE(D$1,"성장단계","")&amp;"보스단계오프셋",ChapterTable!$R:$S,2,0))/ChapterTable!$R$23)))</f>
        <v>1</v>
      </c>
      <c r="E255" s="1">
        <f ca="1">IF(AND($A255=0,$B255=1),
    VLOOKUP(1,ChapterTable!$1:$1048576,MATCH("최종"&amp;SUBSTITUTE(SUBSTITUTE(E$1,"standard",""),"|Float",""),ChapterTable!$1:$1,0),0)*ChapterTable!$P$17,
  IF(AND($A255=0,$B255=0),
    E256,
  IF($B255=0,
    VLOOKUP($A255,ChapterTable!$1:$1048576,MATCH("최종"&amp;SUBSTITUTE(SUBSTITUTE(E$1,"standard",""),"|Float",""),ChapterTable!$1:$1,0),0),
  IF($B255=1,
    IF($L255=FALSE,
      VLOOKUP($A255,ChapterTable!$1:$1048576,MATCH("최종"&amp;SUBSTITUTE(SUBSTITUTE(E$1,"standard",""),"|Float",""),ChapterTable!$1:$1,0),0),
      VLOOKUP($A255-ChapterTable!$P$11,ChapterTable!$1:$1048576,MATCH("최종"&amp;SUBSTITUTE(SUBSTITUTE(E$1,"standard",""),"|Float",""),ChapterTable!$1:$1,0),0)*ChapterTable!$P$14
    ),
  OFFSET(E255,-$B255+IF($L255,1,0),0)*IF($B255&gt;OFFSET($B255,1,0),ChapterTable!$R$17,1)*
    (VLOOKUP(SUBSTITUTE(SUBSTITUTE(E$1,"standard",""),"|Float","")&amp;IF(OR($L255=TRUE,$A255=0,MOD($A255,ChapterTable!$R$20)&lt;&gt;0),"","보스")&amp;"인게임누적곱배수",ChapterTable!$R:$S,2,0)^C255
    +VLOOKUP(SUBSTITUTE(SUBSTITUTE(E$1,"standard",""),"|Float","")&amp;IF(OR($L255=TRUE,$A255=0,MOD($A255,ChapterTable!$R$20)&lt;&gt;0),"","보스")&amp;"인게임누적합배수",ChapterTable!$R:$S,2,0)*C255)
  )
  )
  )
)</f>
        <v>850.5</v>
      </c>
      <c r="F255" s="1">
        <f ca="1">IF(AND($A255=0,$B255=1),
    VLOOKUP(1,ChapterTable!$1:$1048576,MATCH("최종"&amp;SUBSTITUTE(SUBSTITUTE(F$1,"standard",""),"|Float",""),ChapterTable!$1:$1,0),0)*ChapterTable!$P$17,
  IF(AND($A255=0,$B255=0),
    F256,
  IF($B255=0,
    VLOOKUP($A255,ChapterTable!$1:$1048576,MATCH("최종"&amp;SUBSTITUTE(SUBSTITUTE(F$1,"standard",""),"|Float",""),ChapterTable!$1:$1,0),0),
  IF($B255=1,
    IF($L255=FALSE,
      VLOOKUP($A255,ChapterTable!$1:$1048576,MATCH("최종"&amp;SUBSTITUTE(SUBSTITUTE(F$1,"standard",""),"|Float",""),ChapterTable!$1:$1,0),0),
      VLOOKUP($A255-ChapterTable!$P$11,ChapterTable!$1:$1048576,MATCH("최종"&amp;SUBSTITUTE(SUBSTITUTE(F$1,"standard",""),"|Float",""),ChapterTable!$1:$1,0),0)*ChapterTable!$P$14
    ),
  OFFSET(F255,-$B255+IF($L255,1,0),0)*
    (VLOOKUP(SUBSTITUTE(SUBSTITUTE(F$1,"standard",""),"|Float","")&amp;IF(OR($L255=TRUE,$A255=0,MOD($A255,ChapterTable!$R$20)&lt;&gt;0),"","보스")&amp;"인게임누적곱배수",ChapterTable!$R:$S,2,0)^D255
    +VLOOKUP(SUBSTITUTE(SUBSTITUTE(F$1,"standard",""),"|Float","")&amp;IF(OR($L255=TRUE,$A255=0,MOD($A255,ChapterTable!$R$20)&lt;&gt;0),"","보스")&amp;"인게임누적합배수",ChapterTable!$R:$S,2,0)*D255)
  )
  )
  )
)</f>
        <v>272.109375</v>
      </c>
      <c r="G255" t="s">
        <v>719</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23"/>
        <v>2</v>
      </c>
      <c r="Q255">
        <f t="shared" si="24"/>
        <v>2</v>
      </c>
      <c r="R255" t="b">
        <f t="shared" ca="1" si="25"/>
        <v>0</v>
      </c>
      <c r="T255" t="b">
        <f t="shared" ca="1" si="2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9"/>
        <v>0.5</v>
      </c>
      <c r="AJ255">
        <f t="shared" si="27"/>
        <v>0.54666666600000002</v>
      </c>
      <c r="AK255">
        <f t="shared" si="28"/>
        <v>1</v>
      </c>
      <c r="AL255">
        <v>0</v>
      </c>
    </row>
    <row r="256" spans="1:38" x14ac:dyDescent="0.3">
      <c r="A256">
        <v>5</v>
      </c>
      <c r="B256">
        <v>19</v>
      </c>
      <c r="C256">
        <f>IF(OR($L256=TRUE,$A256=0,MOD($A256,ChapterTable!$R$20)&lt;&gt;0),
MAX(0,INT(($B256+ChapterTable!$P$26+VLOOKUP(SUBSTITUTE(C$1,"성장단계","")&amp;"단계오프셋",ChapterTable!$R:$S,2,0))/ChapterTable!$P$23)),
MAX(0,INT(($B256+ChapterTable!$R$26+VLOOKUP(SUBSTITUTE(C$1,"성장단계","")&amp;"보스단계오프셋",ChapterTable!$R:$S,2,0))/ChapterTable!$R$23)))</f>
        <v>2</v>
      </c>
      <c r="D256">
        <f>IF(OR($L256=TRUE,$A256=0,MOD($A256,ChapterTable!$R$20)&lt;&gt;0),
MAX(0,INT(($B256+ChapterTable!$P$26+VLOOKUP(SUBSTITUTE(D$1,"성장단계","")&amp;"단계오프셋",ChapterTable!$R:$S,2,0))/ChapterTable!$P$23)),
MAX(0,INT(($B256+ChapterTable!$R$26+VLOOKUP(SUBSTITUTE(D$1,"성장단계","")&amp;"보스단계오프셋",ChapterTable!$R:$S,2,0))/ChapterTable!$R$23)))</f>
        <v>1</v>
      </c>
      <c r="E256" s="1">
        <f ca="1">IF(AND($A256=0,$B256=1),
    VLOOKUP(1,ChapterTable!$1:$1048576,MATCH("최종"&amp;SUBSTITUTE(SUBSTITUTE(E$1,"standard",""),"|Float",""),ChapterTable!$1:$1,0),0)*ChapterTable!$P$17,
  IF(AND($A256=0,$B256=0),
    E257,
  IF($B256=0,
    VLOOKUP($A256,ChapterTable!$1:$1048576,MATCH("최종"&amp;SUBSTITUTE(SUBSTITUTE(E$1,"standard",""),"|Float",""),ChapterTable!$1:$1,0),0),
  IF($B256=1,
    IF($L256=FALSE,
      VLOOKUP($A256,ChapterTable!$1:$1048576,MATCH("최종"&amp;SUBSTITUTE(SUBSTITUTE(E$1,"standard",""),"|Float",""),ChapterTable!$1:$1,0),0),
      VLOOKUP($A256-ChapterTable!$P$11,ChapterTable!$1:$1048576,MATCH("최종"&amp;SUBSTITUTE(SUBSTITUTE(E$1,"standard",""),"|Float",""),ChapterTable!$1:$1,0),0)*ChapterTable!$P$14
    ),
  OFFSET(E256,-$B256+IF($L256,1,0),0)*IF($B256&gt;OFFSET($B256,1,0),ChapterTable!$R$17,1)*
    (VLOOKUP(SUBSTITUTE(SUBSTITUTE(E$1,"standard",""),"|Float","")&amp;IF(OR($L256=TRUE,$A256=0,MOD($A256,ChapterTable!$R$20)&lt;&gt;0),"","보스")&amp;"인게임누적곱배수",ChapterTable!$R:$S,2,0)^C256
    +VLOOKUP(SUBSTITUTE(SUBSTITUTE(E$1,"standard",""),"|Float","")&amp;IF(OR($L256=TRUE,$A256=0,MOD($A256,ChapterTable!$R$20)&lt;&gt;0),"","보스")&amp;"인게임누적합배수",ChapterTable!$R:$S,2,0)*C256)
  )
  )
  )
)</f>
        <v>850.5</v>
      </c>
      <c r="F256" s="1">
        <f ca="1">IF(AND($A256=0,$B256=1),
    VLOOKUP(1,ChapterTable!$1:$1048576,MATCH("최종"&amp;SUBSTITUTE(SUBSTITUTE(F$1,"standard",""),"|Float",""),ChapterTable!$1:$1,0),0)*ChapterTable!$P$17,
  IF(AND($A256=0,$B256=0),
    F257,
  IF($B256=0,
    VLOOKUP($A256,ChapterTable!$1:$1048576,MATCH("최종"&amp;SUBSTITUTE(SUBSTITUTE(F$1,"standard",""),"|Float",""),ChapterTable!$1:$1,0),0),
  IF($B256=1,
    IF($L256=FALSE,
      VLOOKUP($A256,ChapterTable!$1:$1048576,MATCH("최종"&amp;SUBSTITUTE(SUBSTITUTE(F$1,"standard",""),"|Float",""),ChapterTable!$1:$1,0),0),
      VLOOKUP($A256-ChapterTable!$P$11,ChapterTable!$1:$1048576,MATCH("최종"&amp;SUBSTITUTE(SUBSTITUTE(F$1,"standard",""),"|Float",""),ChapterTable!$1:$1,0),0)*ChapterTable!$P$14
    ),
  OFFSET(F256,-$B256+IF($L256,1,0),0)*
    (VLOOKUP(SUBSTITUTE(SUBSTITUTE(F$1,"standard",""),"|Float","")&amp;IF(OR($L256=TRUE,$A256=0,MOD($A256,ChapterTable!$R$20)&lt;&gt;0),"","보스")&amp;"인게임누적곱배수",ChapterTable!$R:$S,2,0)^D256
    +VLOOKUP(SUBSTITUTE(SUBSTITUTE(F$1,"standard",""),"|Float","")&amp;IF(OR($L256=TRUE,$A256=0,MOD($A256,ChapterTable!$R$20)&lt;&gt;0),"","보스")&amp;"인게임누적합배수",ChapterTable!$R:$S,2,0)*D256)
  )
  )
  )
)</f>
        <v>272.109375</v>
      </c>
      <c r="G256" t="s">
        <v>719</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23"/>
        <v>92</v>
      </c>
      <c r="Q256">
        <f t="shared" si="24"/>
        <v>92</v>
      </c>
      <c r="R256" t="b">
        <f t="shared" ca="1" si="25"/>
        <v>1</v>
      </c>
      <c r="T256" t="b">
        <f t="shared" ca="1" si="2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9"/>
        <v>0.5</v>
      </c>
      <c r="AJ256">
        <f t="shared" si="27"/>
        <v>0.54666666600000002</v>
      </c>
      <c r="AK256">
        <f t="shared" si="28"/>
        <v>1</v>
      </c>
      <c r="AL256">
        <v>0</v>
      </c>
    </row>
    <row r="257" spans="1:38" x14ac:dyDescent="0.3">
      <c r="A257">
        <v>5</v>
      </c>
      <c r="B257">
        <v>20</v>
      </c>
      <c r="C257">
        <f>IF(OR($L257=TRUE,$A257=0,MOD($A257,ChapterTable!$R$20)&lt;&gt;0),
MAX(0,INT(($B257+ChapterTable!$P$26+VLOOKUP(SUBSTITUTE(C$1,"성장단계","")&amp;"단계오프셋",ChapterTable!$R:$S,2,0))/ChapterTable!$P$23)),
MAX(0,INT(($B257+ChapterTable!$R$26+VLOOKUP(SUBSTITUTE(C$1,"성장단계","")&amp;"보스단계오프셋",ChapterTable!$R:$S,2,0))/ChapterTable!$R$23)))</f>
        <v>2</v>
      </c>
      <c r="D257">
        <f>IF(OR($L257=TRUE,$A257=0,MOD($A257,ChapterTable!$R$20)&lt;&gt;0),
MAX(0,INT(($B257+ChapterTable!$P$26+VLOOKUP(SUBSTITUTE(D$1,"성장단계","")&amp;"단계오프셋",ChapterTable!$R:$S,2,0))/ChapterTable!$P$23)),
MAX(0,INT(($B257+ChapterTable!$R$26+VLOOKUP(SUBSTITUTE(D$1,"성장단계","")&amp;"보스단계오프셋",ChapterTable!$R:$S,2,0))/ChapterTable!$R$23)))</f>
        <v>1</v>
      </c>
      <c r="E257" s="1">
        <f ca="1">IF(AND($A257=0,$B257=1),
    VLOOKUP(1,ChapterTable!$1:$1048576,MATCH("최종"&amp;SUBSTITUTE(SUBSTITUTE(E$1,"standard",""),"|Float",""),ChapterTable!$1:$1,0),0)*ChapterTable!$P$17,
  IF(AND($A257=0,$B257=0),
    E258,
  IF($B257=0,
    VLOOKUP($A257,ChapterTable!$1:$1048576,MATCH("최종"&amp;SUBSTITUTE(SUBSTITUTE(E$1,"standard",""),"|Float",""),ChapterTable!$1:$1,0),0),
  IF($B257=1,
    IF($L257=FALSE,
      VLOOKUP($A257,ChapterTable!$1:$1048576,MATCH("최종"&amp;SUBSTITUTE(SUBSTITUTE(E$1,"standard",""),"|Float",""),ChapterTable!$1:$1,0),0),
      VLOOKUP($A257-ChapterTable!$P$11,ChapterTable!$1:$1048576,MATCH("최종"&amp;SUBSTITUTE(SUBSTITUTE(E$1,"standard",""),"|Float",""),ChapterTable!$1:$1,0),0)*ChapterTable!$P$14
    ),
  OFFSET(E257,-$B257+IF($L257,1,0),0)*IF($B257&gt;OFFSET($B257,1,0),ChapterTable!$R$17,1)*
    (VLOOKUP(SUBSTITUTE(SUBSTITUTE(E$1,"standard",""),"|Float","")&amp;IF(OR($L257=TRUE,$A257=0,MOD($A257,ChapterTable!$R$20)&lt;&gt;0),"","보스")&amp;"인게임누적곱배수",ChapterTable!$R:$S,2,0)^C257
    +VLOOKUP(SUBSTITUTE(SUBSTITUTE(E$1,"standard",""),"|Float","")&amp;IF(OR($L257=TRUE,$A257=0,MOD($A257,ChapterTable!$R$20)&lt;&gt;0),"","보스")&amp;"인게임누적합배수",ChapterTable!$R:$S,2,0)*C257)
  )
  )
  )
)</f>
        <v>850.5</v>
      </c>
      <c r="F257" s="1">
        <f ca="1">IF(AND($A257=0,$B257=1),
    VLOOKUP(1,ChapterTable!$1:$1048576,MATCH("최종"&amp;SUBSTITUTE(SUBSTITUTE(F$1,"standard",""),"|Float",""),ChapterTable!$1:$1,0),0)*ChapterTable!$P$17,
  IF(AND($A257=0,$B257=0),
    F258,
  IF($B257=0,
    VLOOKUP($A257,ChapterTable!$1:$1048576,MATCH("최종"&amp;SUBSTITUTE(SUBSTITUTE(F$1,"standard",""),"|Float",""),ChapterTable!$1:$1,0),0),
  IF($B257=1,
    IF($L257=FALSE,
      VLOOKUP($A257,ChapterTable!$1:$1048576,MATCH("최종"&amp;SUBSTITUTE(SUBSTITUTE(F$1,"standard",""),"|Float",""),ChapterTable!$1:$1,0),0),
      VLOOKUP($A257-ChapterTable!$P$11,ChapterTable!$1:$1048576,MATCH("최종"&amp;SUBSTITUTE(SUBSTITUTE(F$1,"standard",""),"|Float",""),ChapterTable!$1:$1,0),0)*ChapterTable!$P$14
    ),
  OFFSET(F257,-$B257+IF($L257,1,0),0)*
    (VLOOKUP(SUBSTITUTE(SUBSTITUTE(F$1,"standard",""),"|Float","")&amp;IF(OR($L257=TRUE,$A257=0,MOD($A257,ChapterTable!$R$20)&lt;&gt;0),"","보스")&amp;"인게임누적곱배수",ChapterTable!$R:$S,2,0)^D257
    +VLOOKUP(SUBSTITUTE(SUBSTITUTE(F$1,"standard",""),"|Float","")&amp;IF(OR($L257=TRUE,$A257=0,MOD($A257,ChapterTable!$R$20)&lt;&gt;0),"","보스")&amp;"인게임누적합배수",ChapterTable!$R:$S,2,0)*D257)
  )
  )
  )
)</f>
        <v>272.109375</v>
      </c>
      <c r="G257" t="s">
        <v>719</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23"/>
        <v>22</v>
      </c>
      <c r="Q257">
        <f t="shared" si="24"/>
        <v>22</v>
      </c>
      <c r="R257" t="b">
        <f t="shared" ca="1" si="25"/>
        <v>0</v>
      </c>
      <c r="T257" t="b">
        <f t="shared" ca="1" si="2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9"/>
        <v>0.5</v>
      </c>
      <c r="AJ257">
        <f t="shared" si="27"/>
        <v>1</v>
      </c>
      <c r="AK257">
        <f t="shared" si="28"/>
        <v>2</v>
      </c>
      <c r="AL257">
        <v>0</v>
      </c>
    </row>
    <row r="258" spans="1:38" x14ac:dyDescent="0.3">
      <c r="A258">
        <v>5</v>
      </c>
      <c r="B258">
        <v>21</v>
      </c>
      <c r="C258">
        <f>IF(OR($L258=TRUE,$A258=0,MOD($A258,ChapterTable!$R$20)&lt;&gt;0),
MAX(0,INT(($B258+ChapterTable!$P$26+VLOOKUP(SUBSTITUTE(C$1,"성장단계","")&amp;"단계오프셋",ChapterTable!$R:$S,2,0))/ChapterTable!$P$23)),
MAX(0,INT(($B258+ChapterTable!$R$26+VLOOKUP(SUBSTITUTE(C$1,"성장단계","")&amp;"보스단계오프셋",ChapterTable!$R:$S,2,0))/ChapterTable!$R$23)))</f>
        <v>2</v>
      </c>
      <c r="D258">
        <f>IF(OR($L258=TRUE,$A258=0,MOD($A258,ChapterTable!$R$20)&lt;&gt;0),
MAX(0,INT(($B258+ChapterTable!$P$26+VLOOKUP(SUBSTITUTE(D$1,"성장단계","")&amp;"단계오프셋",ChapterTable!$R:$S,2,0))/ChapterTable!$P$23)),
MAX(0,INT(($B258+ChapterTable!$R$26+VLOOKUP(SUBSTITUTE(D$1,"성장단계","")&amp;"보스단계오프셋",ChapterTable!$R:$S,2,0))/ChapterTable!$R$23)))</f>
        <v>2</v>
      </c>
      <c r="E258" s="1">
        <f ca="1">IF(AND($A258=0,$B258=1),
    VLOOKUP(1,ChapterTable!$1:$1048576,MATCH("최종"&amp;SUBSTITUTE(SUBSTITUTE(E$1,"standard",""),"|Float",""),ChapterTable!$1:$1,0),0)*ChapterTable!$P$17,
  IF(AND($A258=0,$B258=0),
    E259,
  IF($B258=0,
    VLOOKUP($A258,ChapterTable!$1:$1048576,MATCH("최종"&amp;SUBSTITUTE(SUBSTITUTE(E$1,"standard",""),"|Float",""),ChapterTable!$1:$1,0),0),
  IF($B258=1,
    IF($L258=FALSE,
      VLOOKUP($A258,ChapterTable!$1:$1048576,MATCH("최종"&amp;SUBSTITUTE(SUBSTITUTE(E$1,"standard",""),"|Float",""),ChapterTable!$1:$1,0),0),
      VLOOKUP($A258-ChapterTable!$P$11,ChapterTable!$1:$1048576,MATCH("최종"&amp;SUBSTITUTE(SUBSTITUTE(E$1,"standard",""),"|Float",""),ChapterTable!$1:$1,0),0)*ChapterTable!$P$14
    ),
  OFFSET(E258,-$B258+IF($L258,1,0),0)*IF($B258&gt;OFFSET($B258,1,0),ChapterTable!$R$17,1)*
    (VLOOKUP(SUBSTITUTE(SUBSTITUTE(E$1,"standard",""),"|Float","")&amp;IF(OR($L258=TRUE,$A258=0,MOD($A258,ChapterTable!$R$20)&lt;&gt;0),"","보스")&amp;"인게임누적곱배수",ChapterTable!$R:$S,2,0)^C258
    +VLOOKUP(SUBSTITUTE(SUBSTITUTE(E$1,"standard",""),"|Float","")&amp;IF(OR($L258=TRUE,$A258=0,MOD($A258,ChapterTable!$R$20)&lt;&gt;0),"","보스")&amp;"인게임누적합배수",ChapterTable!$R:$S,2,0)*C258)
  )
  )
  )
)</f>
        <v>850.5</v>
      </c>
      <c r="F258" s="1">
        <f ca="1">IF(AND($A258=0,$B258=1),
    VLOOKUP(1,ChapterTable!$1:$1048576,MATCH("최종"&amp;SUBSTITUTE(SUBSTITUTE(F$1,"standard",""),"|Float",""),ChapterTable!$1:$1,0),0)*ChapterTable!$P$17,
  IF(AND($A258=0,$B258=0),
    F259,
  IF($B258=0,
    VLOOKUP($A258,ChapterTable!$1:$1048576,MATCH("최종"&amp;SUBSTITUTE(SUBSTITUTE(F$1,"standard",""),"|Float",""),ChapterTable!$1:$1,0),0),
  IF($B258=1,
    IF($L258=FALSE,
      VLOOKUP($A258,ChapterTable!$1:$1048576,MATCH("최종"&amp;SUBSTITUTE(SUBSTITUTE(F$1,"standard",""),"|Float",""),ChapterTable!$1:$1,0),0),
      VLOOKUP($A258-ChapterTable!$P$11,ChapterTable!$1:$1048576,MATCH("최종"&amp;SUBSTITUTE(SUBSTITUTE(F$1,"standard",""),"|Float",""),ChapterTable!$1:$1,0),0)*ChapterTable!$P$14
    ),
  OFFSET(F258,-$B258+IF($L258,1,0),0)*
    (VLOOKUP(SUBSTITUTE(SUBSTITUTE(F$1,"standard",""),"|Float","")&amp;IF(OR($L258=TRUE,$A258=0,MOD($A258,ChapterTable!$R$20)&lt;&gt;0),"","보스")&amp;"인게임누적곱배수",ChapterTable!$R:$S,2,0)^D258
    +VLOOKUP(SUBSTITUTE(SUBSTITUTE(F$1,"standard",""),"|Float","")&amp;IF(OR($L258=TRUE,$A258=0,MOD($A258,ChapterTable!$R$20)&lt;&gt;0),"","보스")&amp;"인게임누적합배수",ChapterTable!$R:$S,2,0)*D258)
  )
  )
  )
)</f>
        <v>291.09375</v>
      </c>
      <c r="G258" t="s">
        <v>719</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23"/>
        <v>3</v>
      </c>
      <c r="Q258">
        <f t="shared" si="24"/>
        <v>3</v>
      </c>
      <c r="R258" t="b">
        <f t="shared" ca="1" si="25"/>
        <v>0</v>
      </c>
      <c r="T258" t="b">
        <f t="shared" ca="1" si="2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9"/>
        <v>0.33333333333333331</v>
      </c>
      <c r="AJ258">
        <f t="shared" si="27"/>
        <v>0.395555555</v>
      </c>
      <c r="AK258">
        <f t="shared" si="28"/>
        <v>1</v>
      </c>
      <c r="AL258">
        <v>0</v>
      </c>
    </row>
    <row r="259" spans="1:38" x14ac:dyDescent="0.3">
      <c r="A259">
        <v>5</v>
      </c>
      <c r="B259">
        <v>22</v>
      </c>
      <c r="C259">
        <f>IF(OR($L259=TRUE,$A259=0,MOD($A259,ChapterTable!$R$20)&lt;&gt;0),
MAX(0,INT(($B259+ChapterTable!$P$26+VLOOKUP(SUBSTITUTE(C$1,"성장단계","")&amp;"단계오프셋",ChapterTable!$R:$S,2,0))/ChapterTable!$P$23)),
MAX(0,INT(($B259+ChapterTable!$R$26+VLOOKUP(SUBSTITUTE(C$1,"성장단계","")&amp;"보스단계오프셋",ChapterTable!$R:$S,2,0))/ChapterTable!$R$23)))</f>
        <v>2</v>
      </c>
      <c r="D259">
        <f>IF(OR($L259=TRUE,$A259=0,MOD($A259,ChapterTable!$R$20)&lt;&gt;0),
MAX(0,INT(($B259+ChapterTable!$P$26+VLOOKUP(SUBSTITUTE(D$1,"성장단계","")&amp;"단계오프셋",ChapterTable!$R:$S,2,0))/ChapterTable!$P$23)),
MAX(0,INT(($B259+ChapterTable!$R$26+VLOOKUP(SUBSTITUTE(D$1,"성장단계","")&amp;"보스단계오프셋",ChapterTable!$R:$S,2,0))/ChapterTable!$R$23)))</f>
        <v>2</v>
      </c>
      <c r="E259" s="1">
        <f ca="1">IF(AND($A259=0,$B259=1),
    VLOOKUP(1,ChapterTable!$1:$1048576,MATCH("최종"&amp;SUBSTITUTE(SUBSTITUTE(E$1,"standard",""),"|Float",""),ChapterTable!$1:$1,0),0)*ChapterTable!$P$17,
  IF(AND($A259=0,$B259=0),
    E260,
  IF($B259=0,
    VLOOKUP($A259,ChapterTable!$1:$1048576,MATCH("최종"&amp;SUBSTITUTE(SUBSTITUTE(E$1,"standard",""),"|Float",""),ChapterTable!$1:$1,0),0),
  IF($B259=1,
    IF($L259=FALSE,
      VLOOKUP($A259,ChapterTable!$1:$1048576,MATCH("최종"&amp;SUBSTITUTE(SUBSTITUTE(E$1,"standard",""),"|Float",""),ChapterTable!$1:$1,0),0),
      VLOOKUP($A259-ChapterTable!$P$11,ChapterTable!$1:$1048576,MATCH("최종"&amp;SUBSTITUTE(SUBSTITUTE(E$1,"standard",""),"|Float",""),ChapterTable!$1:$1,0),0)*ChapterTable!$P$14
    ),
  OFFSET(E259,-$B259+IF($L259,1,0),0)*IF($B259&gt;OFFSET($B259,1,0),ChapterTable!$R$17,1)*
    (VLOOKUP(SUBSTITUTE(SUBSTITUTE(E$1,"standard",""),"|Float","")&amp;IF(OR($L259=TRUE,$A259=0,MOD($A259,ChapterTable!$R$20)&lt;&gt;0),"","보스")&amp;"인게임누적곱배수",ChapterTable!$R:$S,2,0)^C259
    +VLOOKUP(SUBSTITUTE(SUBSTITUTE(E$1,"standard",""),"|Float","")&amp;IF(OR($L259=TRUE,$A259=0,MOD($A259,ChapterTable!$R$20)&lt;&gt;0),"","보스")&amp;"인게임누적합배수",ChapterTable!$R:$S,2,0)*C259)
  )
  )
  )
)</f>
        <v>850.5</v>
      </c>
      <c r="F259" s="1">
        <f ca="1">IF(AND($A259=0,$B259=1),
    VLOOKUP(1,ChapterTable!$1:$1048576,MATCH("최종"&amp;SUBSTITUTE(SUBSTITUTE(F$1,"standard",""),"|Float",""),ChapterTable!$1:$1,0),0)*ChapterTable!$P$17,
  IF(AND($A259=0,$B259=0),
    F260,
  IF($B259=0,
    VLOOKUP($A259,ChapterTable!$1:$1048576,MATCH("최종"&amp;SUBSTITUTE(SUBSTITUTE(F$1,"standard",""),"|Float",""),ChapterTable!$1:$1,0),0),
  IF($B259=1,
    IF($L259=FALSE,
      VLOOKUP($A259,ChapterTable!$1:$1048576,MATCH("최종"&amp;SUBSTITUTE(SUBSTITUTE(F$1,"standard",""),"|Float",""),ChapterTable!$1:$1,0),0),
      VLOOKUP($A259-ChapterTable!$P$11,ChapterTable!$1:$1048576,MATCH("최종"&amp;SUBSTITUTE(SUBSTITUTE(F$1,"standard",""),"|Float",""),ChapterTable!$1:$1,0),0)*ChapterTable!$P$14
    ),
  OFFSET(F259,-$B259+IF($L259,1,0),0)*
    (VLOOKUP(SUBSTITUTE(SUBSTITUTE(F$1,"standard",""),"|Float","")&amp;IF(OR($L259=TRUE,$A259=0,MOD($A259,ChapterTable!$R$20)&lt;&gt;0),"","보스")&amp;"인게임누적곱배수",ChapterTable!$R:$S,2,0)^D259
    +VLOOKUP(SUBSTITUTE(SUBSTITUTE(F$1,"standard",""),"|Float","")&amp;IF(OR($L259=TRUE,$A259=0,MOD($A259,ChapterTable!$R$20)&lt;&gt;0),"","보스")&amp;"인게임누적합배수",ChapterTable!$R:$S,2,0)*D259)
  )
  )
  )
)</f>
        <v>291.09375</v>
      </c>
      <c r="G259" t="s">
        <v>719</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31">IF(B259=0,0,
  IF(AND(L259=FALSE,A259&lt;&gt;0,MOD(A259,7)=0),21,
  IF(MOD(B259,10)=0,INT(B259/10)-1+21,
  IF(MOD(B259,10)=5,11,
  IF(MOD(B259,10)=9,INT(B259/10)+91,
  INT(B259/10+1))))))</f>
        <v>3</v>
      </c>
      <c r="Q259">
        <f t="shared" ref="Q259:Q322" si="32">IF(ISBLANK(P259),O259,P259)</f>
        <v>3</v>
      </c>
      <c r="R259" t="b">
        <f t="shared" ref="R259:R322" ca="1" si="33">IF(OR(B259=0,OFFSET(B259,1,0)=0),FALSE,
IF(AND(L259,B259&lt;OFFSET(B259,1,0)),TRUE,
IF(AND(OFFSET(O259,1,0)&gt;=21,OFFSET(O259,1,0)&lt;=25),TRUE,FALSE)))</f>
        <v>0</v>
      </c>
      <c r="T259" t="b">
        <f t="shared" ref="T259:T322" ca="1" si="34">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9"/>
        <v>0.33333333333333331</v>
      </c>
      <c r="AJ259">
        <f t="shared" ref="AJ259:AJ322" si="35">IF(B259=0,0,
IF(MOD(B259,10)=0,1,
IF(INT((B259-1)/10)+1=1,1,
IF(INT((B259-1)/10)+1=2,0.546666666,
IF(INT((B259-1)/10)+1=3,0.395555555,
IF(INT((B259-1)/10)+1=4,0.32,
IF(INT((B259-1)/10)+1=5,0.27466666,
"이상")))))))</f>
        <v>0.395555555</v>
      </c>
      <c r="AK259">
        <f t="shared" ref="AK259:AK322" si="36">IF(B259=0,0,
IF(B259=20,2,
IF(B259=30,3,
IF(B259=40,4,
1))))</f>
        <v>1</v>
      </c>
      <c r="AL259">
        <v>0</v>
      </c>
    </row>
    <row r="260" spans="1:38" x14ac:dyDescent="0.3">
      <c r="A260">
        <v>5</v>
      </c>
      <c r="B260">
        <v>23</v>
      </c>
      <c r="C260">
        <f>IF(OR($L260=TRUE,$A260=0,MOD($A260,ChapterTable!$R$20)&lt;&gt;0),
MAX(0,INT(($B260+ChapterTable!$P$26+VLOOKUP(SUBSTITUTE(C$1,"성장단계","")&amp;"단계오프셋",ChapterTable!$R:$S,2,0))/ChapterTable!$P$23)),
MAX(0,INT(($B260+ChapterTable!$R$26+VLOOKUP(SUBSTITUTE(C$1,"성장단계","")&amp;"보스단계오프셋",ChapterTable!$R:$S,2,0))/ChapterTable!$R$23)))</f>
        <v>2</v>
      </c>
      <c r="D260">
        <f>IF(OR($L260=TRUE,$A260=0,MOD($A260,ChapterTable!$R$20)&lt;&gt;0),
MAX(0,INT(($B260+ChapterTable!$P$26+VLOOKUP(SUBSTITUTE(D$1,"성장단계","")&amp;"단계오프셋",ChapterTable!$R:$S,2,0))/ChapterTable!$P$23)),
MAX(0,INT(($B260+ChapterTable!$R$26+VLOOKUP(SUBSTITUTE(D$1,"성장단계","")&amp;"보스단계오프셋",ChapterTable!$R:$S,2,0))/ChapterTable!$R$23)))</f>
        <v>2</v>
      </c>
      <c r="E260" s="1">
        <f ca="1">IF(AND($A260=0,$B260=1),
    VLOOKUP(1,ChapterTable!$1:$1048576,MATCH("최종"&amp;SUBSTITUTE(SUBSTITUTE(E$1,"standard",""),"|Float",""),ChapterTable!$1:$1,0),0)*ChapterTable!$P$17,
  IF(AND($A260=0,$B260=0),
    E261,
  IF($B260=0,
    VLOOKUP($A260,ChapterTable!$1:$1048576,MATCH("최종"&amp;SUBSTITUTE(SUBSTITUTE(E$1,"standard",""),"|Float",""),ChapterTable!$1:$1,0),0),
  IF($B260=1,
    IF($L260=FALSE,
      VLOOKUP($A260,ChapterTable!$1:$1048576,MATCH("최종"&amp;SUBSTITUTE(SUBSTITUTE(E$1,"standard",""),"|Float",""),ChapterTable!$1:$1,0),0),
      VLOOKUP($A260-ChapterTable!$P$11,ChapterTable!$1:$1048576,MATCH("최종"&amp;SUBSTITUTE(SUBSTITUTE(E$1,"standard",""),"|Float",""),ChapterTable!$1:$1,0),0)*ChapterTable!$P$14
    ),
  OFFSET(E260,-$B260+IF($L260,1,0),0)*IF($B260&gt;OFFSET($B260,1,0),ChapterTable!$R$17,1)*
    (VLOOKUP(SUBSTITUTE(SUBSTITUTE(E$1,"standard",""),"|Float","")&amp;IF(OR($L260=TRUE,$A260=0,MOD($A260,ChapterTable!$R$20)&lt;&gt;0),"","보스")&amp;"인게임누적곱배수",ChapterTable!$R:$S,2,0)^C260
    +VLOOKUP(SUBSTITUTE(SUBSTITUTE(E$1,"standard",""),"|Float","")&amp;IF(OR($L260=TRUE,$A260=0,MOD($A260,ChapterTable!$R$20)&lt;&gt;0),"","보스")&amp;"인게임누적합배수",ChapterTable!$R:$S,2,0)*C260)
  )
  )
  )
)</f>
        <v>850.5</v>
      </c>
      <c r="F260" s="1">
        <f ca="1">IF(AND($A260=0,$B260=1),
    VLOOKUP(1,ChapterTable!$1:$1048576,MATCH("최종"&amp;SUBSTITUTE(SUBSTITUTE(F$1,"standard",""),"|Float",""),ChapterTable!$1:$1,0),0)*ChapterTable!$P$17,
  IF(AND($A260=0,$B260=0),
    F261,
  IF($B260=0,
    VLOOKUP($A260,ChapterTable!$1:$1048576,MATCH("최종"&amp;SUBSTITUTE(SUBSTITUTE(F$1,"standard",""),"|Float",""),ChapterTable!$1:$1,0),0),
  IF($B260=1,
    IF($L260=FALSE,
      VLOOKUP($A260,ChapterTable!$1:$1048576,MATCH("최종"&amp;SUBSTITUTE(SUBSTITUTE(F$1,"standard",""),"|Float",""),ChapterTable!$1:$1,0),0),
      VLOOKUP($A260-ChapterTable!$P$11,ChapterTable!$1:$1048576,MATCH("최종"&amp;SUBSTITUTE(SUBSTITUTE(F$1,"standard",""),"|Float",""),ChapterTable!$1:$1,0),0)*ChapterTable!$P$14
    ),
  OFFSET(F260,-$B260+IF($L260,1,0),0)*
    (VLOOKUP(SUBSTITUTE(SUBSTITUTE(F$1,"standard",""),"|Float","")&amp;IF(OR($L260=TRUE,$A260=0,MOD($A260,ChapterTable!$R$20)&lt;&gt;0),"","보스")&amp;"인게임누적곱배수",ChapterTable!$R:$S,2,0)^D260
    +VLOOKUP(SUBSTITUTE(SUBSTITUTE(F$1,"standard",""),"|Float","")&amp;IF(OR($L260=TRUE,$A260=0,MOD($A260,ChapterTable!$R$20)&lt;&gt;0),"","보스")&amp;"인게임누적합배수",ChapterTable!$R:$S,2,0)*D260)
  )
  )
  )
)</f>
        <v>291.09375</v>
      </c>
      <c r="G260" t="s">
        <v>719</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31"/>
        <v>3</v>
      </c>
      <c r="Q260">
        <f t="shared" si="32"/>
        <v>3</v>
      </c>
      <c r="R260" t="b">
        <f t="shared" ca="1" si="33"/>
        <v>0</v>
      </c>
      <c r="T260" t="b">
        <f t="shared" ca="1" si="34"/>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37">IF(B260=0,0,1/(INT((B260-1)/10)+1))</f>
        <v>0.33333333333333331</v>
      </c>
      <c r="AJ260">
        <f t="shared" si="35"/>
        <v>0.395555555</v>
      </c>
      <c r="AK260">
        <f t="shared" si="36"/>
        <v>1</v>
      </c>
      <c r="AL260">
        <v>0</v>
      </c>
    </row>
    <row r="261" spans="1:38" x14ac:dyDescent="0.3">
      <c r="A261">
        <v>5</v>
      </c>
      <c r="B261">
        <v>24</v>
      </c>
      <c r="C261">
        <f>IF(OR($L261=TRUE,$A261=0,MOD($A261,ChapterTable!$R$20)&lt;&gt;0),
MAX(0,INT(($B261+ChapterTable!$P$26+VLOOKUP(SUBSTITUTE(C$1,"성장단계","")&amp;"단계오프셋",ChapterTable!$R:$S,2,0))/ChapterTable!$P$23)),
MAX(0,INT(($B261+ChapterTable!$R$26+VLOOKUP(SUBSTITUTE(C$1,"성장단계","")&amp;"보스단계오프셋",ChapterTable!$R:$S,2,0))/ChapterTable!$R$23)))</f>
        <v>2</v>
      </c>
      <c r="D261">
        <f>IF(OR($L261=TRUE,$A261=0,MOD($A261,ChapterTable!$R$20)&lt;&gt;0),
MAX(0,INT(($B261+ChapterTable!$P$26+VLOOKUP(SUBSTITUTE(D$1,"성장단계","")&amp;"단계오프셋",ChapterTable!$R:$S,2,0))/ChapterTable!$P$23)),
MAX(0,INT(($B261+ChapterTable!$R$26+VLOOKUP(SUBSTITUTE(D$1,"성장단계","")&amp;"보스단계오프셋",ChapterTable!$R:$S,2,0))/ChapterTable!$R$23)))</f>
        <v>2</v>
      </c>
      <c r="E261" s="1">
        <f ca="1">IF(AND($A261=0,$B261=1),
    VLOOKUP(1,ChapterTable!$1:$1048576,MATCH("최종"&amp;SUBSTITUTE(SUBSTITUTE(E$1,"standard",""),"|Float",""),ChapterTable!$1:$1,0),0)*ChapterTable!$P$17,
  IF(AND($A261=0,$B261=0),
    E262,
  IF($B261=0,
    VLOOKUP($A261,ChapterTable!$1:$1048576,MATCH("최종"&amp;SUBSTITUTE(SUBSTITUTE(E$1,"standard",""),"|Float",""),ChapterTable!$1:$1,0),0),
  IF($B261=1,
    IF($L261=FALSE,
      VLOOKUP($A261,ChapterTable!$1:$1048576,MATCH("최종"&amp;SUBSTITUTE(SUBSTITUTE(E$1,"standard",""),"|Float",""),ChapterTable!$1:$1,0),0),
      VLOOKUP($A261-ChapterTable!$P$11,ChapterTable!$1:$1048576,MATCH("최종"&amp;SUBSTITUTE(SUBSTITUTE(E$1,"standard",""),"|Float",""),ChapterTable!$1:$1,0),0)*ChapterTable!$P$14
    ),
  OFFSET(E261,-$B261+IF($L261,1,0),0)*IF($B261&gt;OFFSET($B261,1,0),ChapterTable!$R$17,1)*
    (VLOOKUP(SUBSTITUTE(SUBSTITUTE(E$1,"standard",""),"|Float","")&amp;IF(OR($L261=TRUE,$A261=0,MOD($A261,ChapterTable!$R$20)&lt;&gt;0),"","보스")&amp;"인게임누적곱배수",ChapterTable!$R:$S,2,0)^C261
    +VLOOKUP(SUBSTITUTE(SUBSTITUTE(E$1,"standard",""),"|Float","")&amp;IF(OR($L261=TRUE,$A261=0,MOD($A261,ChapterTable!$R$20)&lt;&gt;0),"","보스")&amp;"인게임누적합배수",ChapterTable!$R:$S,2,0)*C261)
  )
  )
  )
)</f>
        <v>850.5</v>
      </c>
      <c r="F261" s="1">
        <f ca="1">IF(AND($A261=0,$B261=1),
    VLOOKUP(1,ChapterTable!$1:$1048576,MATCH("최종"&amp;SUBSTITUTE(SUBSTITUTE(F$1,"standard",""),"|Float",""),ChapterTable!$1:$1,0),0)*ChapterTable!$P$17,
  IF(AND($A261=0,$B261=0),
    F262,
  IF($B261=0,
    VLOOKUP($A261,ChapterTable!$1:$1048576,MATCH("최종"&amp;SUBSTITUTE(SUBSTITUTE(F$1,"standard",""),"|Float",""),ChapterTable!$1:$1,0),0),
  IF($B261=1,
    IF($L261=FALSE,
      VLOOKUP($A261,ChapterTable!$1:$1048576,MATCH("최종"&amp;SUBSTITUTE(SUBSTITUTE(F$1,"standard",""),"|Float",""),ChapterTable!$1:$1,0),0),
      VLOOKUP($A261-ChapterTable!$P$11,ChapterTable!$1:$1048576,MATCH("최종"&amp;SUBSTITUTE(SUBSTITUTE(F$1,"standard",""),"|Float",""),ChapterTable!$1:$1,0),0)*ChapterTable!$P$14
    ),
  OFFSET(F261,-$B261+IF($L261,1,0),0)*
    (VLOOKUP(SUBSTITUTE(SUBSTITUTE(F$1,"standard",""),"|Float","")&amp;IF(OR($L261=TRUE,$A261=0,MOD($A261,ChapterTable!$R$20)&lt;&gt;0),"","보스")&amp;"인게임누적곱배수",ChapterTable!$R:$S,2,0)^D261
    +VLOOKUP(SUBSTITUTE(SUBSTITUTE(F$1,"standard",""),"|Float","")&amp;IF(OR($L261=TRUE,$A261=0,MOD($A261,ChapterTable!$R$20)&lt;&gt;0),"","보스")&amp;"인게임누적합배수",ChapterTable!$R:$S,2,0)*D261)
  )
  )
  )
)</f>
        <v>291.09375</v>
      </c>
      <c r="G261" t="s">
        <v>719</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31"/>
        <v>3</v>
      </c>
      <c r="Q261">
        <f t="shared" si="32"/>
        <v>3</v>
      </c>
      <c r="R261" t="b">
        <f t="shared" ca="1" si="33"/>
        <v>0</v>
      </c>
      <c r="T261" t="b">
        <f t="shared" ca="1" si="34"/>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37"/>
        <v>0.33333333333333331</v>
      </c>
      <c r="AJ261">
        <f t="shared" si="35"/>
        <v>0.395555555</v>
      </c>
      <c r="AK261">
        <f t="shared" si="36"/>
        <v>1</v>
      </c>
      <c r="AL261">
        <v>0</v>
      </c>
    </row>
    <row r="262" spans="1:38" x14ac:dyDescent="0.3">
      <c r="A262">
        <v>5</v>
      </c>
      <c r="B262">
        <v>25</v>
      </c>
      <c r="C262">
        <f>IF(OR($L262=TRUE,$A262=0,MOD($A262,ChapterTable!$R$20)&lt;&gt;0),
MAX(0,INT(($B262+ChapterTable!$P$26+VLOOKUP(SUBSTITUTE(C$1,"성장단계","")&amp;"단계오프셋",ChapterTable!$R:$S,2,0))/ChapterTable!$P$23)),
MAX(0,INT(($B262+ChapterTable!$R$26+VLOOKUP(SUBSTITUTE(C$1,"성장단계","")&amp;"보스단계오프셋",ChapterTable!$R:$S,2,0))/ChapterTable!$R$23)))</f>
        <v>2</v>
      </c>
      <c r="D262">
        <f>IF(OR($L262=TRUE,$A262=0,MOD($A262,ChapterTable!$R$20)&lt;&gt;0),
MAX(0,INT(($B262+ChapterTable!$P$26+VLOOKUP(SUBSTITUTE(D$1,"성장단계","")&amp;"단계오프셋",ChapterTable!$R:$S,2,0))/ChapterTable!$P$23)),
MAX(0,INT(($B262+ChapterTable!$R$26+VLOOKUP(SUBSTITUTE(D$1,"성장단계","")&amp;"보스단계오프셋",ChapterTable!$R:$S,2,0))/ChapterTable!$R$23)))</f>
        <v>2</v>
      </c>
      <c r="E262" s="1">
        <f ca="1">IF(AND($A262=0,$B262=1),
    VLOOKUP(1,ChapterTable!$1:$1048576,MATCH("최종"&amp;SUBSTITUTE(SUBSTITUTE(E$1,"standard",""),"|Float",""),ChapterTable!$1:$1,0),0)*ChapterTable!$P$17,
  IF(AND($A262=0,$B262=0),
    E263,
  IF($B262=0,
    VLOOKUP($A262,ChapterTable!$1:$1048576,MATCH("최종"&amp;SUBSTITUTE(SUBSTITUTE(E$1,"standard",""),"|Float",""),ChapterTable!$1:$1,0),0),
  IF($B262=1,
    IF($L262=FALSE,
      VLOOKUP($A262,ChapterTable!$1:$1048576,MATCH("최종"&amp;SUBSTITUTE(SUBSTITUTE(E$1,"standard",""),"|Float",""),ChapterTable!$1:$1,0),0),
      VLOOKUP($A262-ChapterTable!$P$11,ChapterTable!$1:$1048576,MATCH("최종"&amp;SUBSTITUTE(SUBSTITUTE(E$1,"standard",""),"|Float",""),ChapterTable!$1:$1,0),0)*ChapterTable!$P$14
    ),
  OFFSET(E262,-$B262+IF($L262,1,0),0)*IF($B262&gt;OFFSET($B262,1,0),ChapterTable!$R$17,1)*
    (VLOOKUP(SUBSTITUTE(SUBSTITUTE(E$1,"standard",""),"|Float","")&amp;IF(OR($L262=TRUE,$A262=0,MOD($A262,ChapterTable!$R$20)&lt;&gt;0),"","보스")&amp;"인게임누적곱배수",ChapterTable!$R:$S,2,0)^C262
    +VLOOKUP(SUBSTITUTE(SUBSTITUTE(E$1,"standard",""),"|Float","")&amp;IF(OR($L262=TRUE,$A262=0,MOD($A262,ChapterTable!$R$20)&lt;&gt;0),"","보스")&amp;"인게임누적합배수",ChapterTable!$R:$S,2,0)*C262)
  )
  )
  )
)</f>
        <v>850.5</v>
      </c>
      <c r="F262" s="1">
        <f ca="1">IF(AND($A262=0,$B262=1),
    VLOOKUP(1,ChapterTable!$1:$1048576,MATCH("최종"&amp;SUBSTITUTE(SUBSTITUTE(F$1,"standard",""),"|Float",""),ChapterTable!$1:$1,0),0)*ChapterTable!$P$17,
  IF(AND($A262=0,$B262=0),
    F263,
  IF($B262=0,
    VLOOKUP($A262,ChapterTable!$1:$1048576,MATCH("최종"&amp;SUBSTITUTE(SUBSTITUTE(F$1,"standard",""),"|Float",""),ChapterTable!$1:$1,0),0),
  IF($B262=1,
    IF($L262=FALSE,
      VLOOKUP($A262,ChapterTable!$1:$1048576,MATCH("최종"&amp;SUBSTITUTE(SUBSTITUTE(F$1,"standard",""),"|Float",""),ChapterTable!$1:$1,0),0),
      VLOOKUP($A262-ChapterTable!$P$11,ChapterTable!$1:$1048576,MATCH("최종"&amp;SUBSTITUTE(SUBSTITUTE(F$1,"standard",""),"|Float",""),ChapterTable!$1:$1,0),0)*ChapterTable!$P$14
    ),
  OFFSET(F262,-$B262+IF($L262,1,0),0)*
    (VLOOKUP(SUBSTITUTE(SUBSTITUTE(F$1,"standard",""),"|Float","")&amp;IF(OR($L262=TRUE,$A262=0,MOD($A262,ChapterTable!$R$20)&lt;&gt;0),"","보스")&amp;"인게임누적곱배수",ChapterTable!$R:$S,2,0)^D262
    +VLOOKUP(SUBSTITUTE(SUBSTITUTE(F$1,"standard",""),"|Float","")&amp;IF(OR($L262=TRUE,$A262=0,MOD($A262,ChapterTable!$R$20)&lt;&gt;0),"","보스")&amp;"인게임누적합배수",ChapterTable!$R:$S,2,0)*D262)
  )
  )
  )
)</f>
        <v>291.09375</v>
      </c>
      <c r="G262" t="s">
        <v>719</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31"/>
        <v>11</v>
      </c>
      <c r="Q262">
        <f t="shared" si="32"/>
        <v>11</v>
      </c>
      <c r="R262" t="b">
        <f t="shared" ca="1" si="33"/>
        <v>0</v>
      </c>
      <c r="T262" t="b">
        <f t="shared" ca="1" si="34"/>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37"/>
        <v>0.33333333333333331</v>
      </c>
      <c r="AJ262">
        <f t="shared" si="35"/>
        <v>0.395555555</v>
      </c>
      <c r="AK262">
        <f t="shared" si="36"/>
        <v>1</v>
      </c>
      <c r="AL262">
        <v>0</v>
      </c>
    </row>
    <row r="263" spans="1:38" x14ac:dyDescent="0.3">
      <c r="A263">
        <v>5</v>
      </c>
      <c r="B263">
        <v>26</v>
      </c>
      <c r="C263">
        <f>IF(OR($L263=TRUE,$A263=0,MOD($A263,ChapterTable!$R$20)&lt;&gt;0),
MAX(0,INT(($B263+ChapterTable!$P$26+VLOOKUP(SUBSTITUTE(C$1,"성장단계","")&amp;"단계오프셋",ChapterTable!$R:$S,2,0))/ChapterTable!$P$23)),
MAX(0,INT(($B263+ChapterTable!$R$26+VLOOKUP(SUBSTITUTE(C$1,"성장단계","")&amp;"보스단계오프셋",ChapterTable!$R:$S,2,0))/ChapterTable!$R$23)))</f>
        <v>3</v>
      </c>
      <c r="D263">
        <f>IF(OR($L263=TRUE,$A263=0,MOD($A263,ChapterTable!$R$20)&lt;&gt;0),
MAX(0,INT(($B263+ChapterTable!$P$26+VLOOKUP(SUBSTITUTE(D$1,"성장단계","")&amp;"단계오프셋",ChapterTable!$R:$S,2,0))/ChapterTable!$P$23)),
MAX(0,INT(($B263+ChapterTable!$R$26+VLOOKUP(SUBSTITUTE(D$1,"성장단계","")&amp;"보스단계오프셋",ChapterTable!$R:$S,2,0))/ChapterTable!$R$23)))</f>
        <v>2</v>
      </c>
      <c r="E263" s="1">
        <f ca="1">IF(AND($A263=0,$B263=1),
    VLOOKUP(1,ChapterTable!$1:$1048576,MATCH("최종"&amp;SUBSTITUTE(SUBSTITUTE(E$1,"standard",""),"|Float",""),ChapterTable!$1:$1,0),0)*ChapterTable!$P$17,
  IF(AND($A263=0,$B263=0),
    E264,
  IF($B263=0,
    VLOOKUP($A263,ChapterTable!$1:$1048576,MATCH("최종"&amp;SUBSTITUTE(SUBSTITUTE(E$1,"standard",""),"|Float",""),ChapterTable!$1:$1,0),0),
  IF($B263=1,
    IF($L263=FALSE,
      VLOOKUP($A263,ChapterTable!$1:$1048576,MATCH("최종"&amp;SUBSTITUTE(SUBSTITUTE(E$1,"standard",""),"|Float",""),ChapterTable!$1:$1,0),0),
      VLOOKUP($A263-ChapterTable!$P$11,ChapterTable!$1:$1048576,MATCH("최종"&amp;SUBSTITUTE(SUBSTITUTE(E$1,"standard",""),"|Float",""),ChapterTable!$1:$1,0),0)*ChapterTable!$P$14
    ),
  OFFSET(E263,-$B263+IF($L263,1,0),0)*IF($B263&gt;OFFSET($B263,1,0),ChapterTable!$R$17,1)*
    (VLOOKUP(SUBSTITUTE(SUBSTITUTE(E$1,"standard",""),"|Float","")&amp;IF(OR($L263=TRUE,$A263=0,MOD($A263,ChapterTable!$R$20)&lt;&gt;0),"","보스")&amp;"인게임누적곱배수",ChapterTable!$R:$S,2,0)^C263
    +VLOOKUP(SUBSTITUTE(SUBSTITUTE(E$1,"standard",""),"|Float","")&amp;IF(OR($L263=TRUE,$A263=0,MOD($A263,ChapterTable!$R$20)&lt;&gt;0),"","보스")&amp;"인게임누적합배수",ChapterTable!$R:$S,2,0)*C263)
  )
  )
  )
)</f>
        <v>972</v>
      </c>
      <c r="F263" s="1">
        <f ca="1">IF(AND($A263=0,$B263=1),
    VLOOKUP(1,ChapterTable!$1:$1048576,MATCH("최종"&amp;SUBSTITUTE(SUBSTITUTE(F$1,"standard",""),"|Float",""),ChapterTable!$1:$1,0),0)*ChapterTable!$P$17,
  IF(AND($A263=0,$B263=0),
    F264,
  IF($B263=0,
    VLOOKUP($A263,ChapterTable!$1:$1048576,MATCH("최종"&amp;SUBSTITUTE(SUBSTITUTE(F$1,"standard",""),"|Float",""),ChapterTable!$1:$1,0),0),
  IF($B263=1,
    IF($L263=FALSE,
      VLOOKUP($A263,ChapterTable!$1:$1048576,MATCH("최종"&amp;SUBSTITUTE(SUBSTITUTE(F$1,"standard",""),"|Float",""),ChapterTable!$1:$1,0),0),
      VLOOKUP($A263-ChapterTable!$P$11,ChapterTable!$1:$1048576,MATCH("최종"&amp;SUBSTITUTE(SUBSTITUTE(F$1,"standard",""),"|Float",""),ChapterTable!$1:$1,0),0)*ChapterTable!$P$14
    ),
  OFFSET(F263,-$B263+IF($L263,1,0),0)*
    (VLOOKUP(SUBSTITUTE(SUBSTITUTE(F$1,"standard",""),"|Float","")&amp;IF(OR($L263=TRUE,$A263=0,MOD($A263,ChapterTable!$R$20)&lt;&gt;0),"","보스")&amp;"인게임누적곱배수",ChapterTable!$R:$S,2,0)^D263
    +VLOOKUP(SUBSTITUTE(SUBSTITUTE(F$1,"standard",""),"|Float","")&amp;IF(OR($L263=TRUE,$A263=0,MOD($A263,ChapterTable!$R$20)&lt;&gt;0),"","보스")&amp;"인게임누적합배수",ChapterTable!$R:$S,2,0)*D263)
  )
  )
  )
)</f>
        <v>291.09375</v>
      </c>
      <c r="G263" t="s">
        <v>719</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31"/>
        <v>3</v>
      </c>
      <c r="Q263">
        <f t="shared" si="32"/>
        <v>3</v>
      </c>
      <c r="R263" t="b">
        <f t="shared" ca="1" si="33"/>
        <v>0</v>
      </c>
      <c r="T263" t="b">
        <f t="shared" ca="1" si="34"/>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37"/>
        <v>0.33333333333333331</v>
      </c>
      <c r="AJ263">
        <f t="shared" si="35"/>
        <v>0.395555555</v>
      </c>
      <c r="AK263">
        <f t="shared" si="36"/>
        <v>1</v>
      </c>
      <c r="AL263">
        <v>0</v>
      </c>
    </row>
    <row r="264" spans="1:38" x14ac:dyDescent="0.3">
      <c r="A264">
        <v>5</v>
      </c>
      <c r="B264">
        <v>27</v>
      </c>
      <c r="C264">
        <f>IF(OR($L264=TRUE,$A264=0,MOD($A264,ChapterTable!$R$20)&lt;&gt;0),
MAX(0,INT(($B264+ChapterTable!$P$26+VLOOKUP(SUBSTITUTE(C$1,"성장단계","")&amp;"단계오프셋",ChapterTable!$R:$S,2,0))/ChapterTable!$P$23)),
MAX(0,INT(($B264+ChapterTable!$R$26+VLOOKUP(SUBSTITUTE(C$1,"성장단계","")&amp;"보스단계오프셋",ChapterTable!$R:$S,2,0))/ChapterTable!$R$23)))</f>
        <v>3</v>
      </c>
      <c r="D264">
        <f>IF(OR($L264=TRUE,$A264=0,MOD($A264,ChapterTable!$R$20)&lt;&gt;0),
MAX(0,INT(($B264+ChapterTable!$P$26+VLOOKUP(SUBSTITUTE(D$1,"성장단계","")&amp;"단계오프셋",ChapterTable!$R:$S,2,0))/ChapterTable!$P$23)),
MAX(0,INT(($B264+ChapterTable!$R$26+VLOOKUP(SUBSTITUTE(D$1,"성장단계","")&amp;"보스단계오프셋",ChapterTable!$R:$S,2,0))/ChapterTable!$R$23)))</f>
        <v>2</v>
      </c>
      <c r="E264" s="1">
        <f ca="1">IF(AND($A264=0,$B264=1),
    VLOOKUP(1,ChapterTable!$1:$1048576,MATCH("최종"&amp;SUBSTITUTE(SUBSTITUTE(E$1,"standard",""),"|Float",""),ChapterTable!$1:$1,0),0)*ChapterTable!$P$17,
  IF(AND($A264=0,$B264=0),
    E265,
  IF($B264=0,
    VLOOKUP($A264,ChapterTable!$1:$1048576,MATCH("최종"&amp;SUBSTITUTE(SUBSTITUTE(E$1,"standard",""),"|Float",""),ChapterTable!$1:$1,0),0),
  IF($B264=1,
    IF($L264=FALSE,
      VLOOKUP($A264,ChapterTable!$1:$1048576,MATCH("최종"&amp;SUBSTITUTE(SUBSTITUTE(E$1,"standard",""),"|Float",""),ChapterTable!$1:$1,0),0),
      VLOOKUP($A264-ChapterTable!$P$11,ChapterTable!$1:$1048576,MATCH("최종"&amp;SUBSTITUTE(SUBSTITUTE(E$1,"standard",""),"|Float",""),ChapterTable!$1:$1,0),0)*ChapterTable!$P$14
    ),
  OFFSET(E264,-$B264+IF($L264,1,0),0)*IF($B264&gt;OFFSET($B264,1,0),ChapterTable!$R$17,1)*
    (VLOOKUP(SUBSTITUTE(SUBSTITUTE(E$1,"standard",""),"|Float","")&amp;IF(OR($L264=TRUE,$A264=0,MOD($A264,ChapterTable!$R$20)&lt;&gt;0),"","보스")&amp;"인게임누적곱배수",ChapterTable!$R:$S,2,0)^C264
    +VLOOKUP(SUBSTITUTE(SUBSTITUTE(E$1,"standard",""),"|Float","")&amp;IF(OR($L264=TRUE,$A264=0,MOD($A264,ChapterTable!$R$20)&lt;&gt;0),"","보스")&amp;"인게임누적합배수",ChapterTable!$R:$S,2,0)*C264)
  )
  )
  )
)</f>
        <v>972</v>
      </c>
      <c r="F264" s="1">
        <f ca="1">IF(AND($A264=0,$B264=1),
    VLOOKUP(1,ChapterTable!$1:$1048576,MATCH("최종"&amp;SUBSTITUTE(SUBSTITUTE(F$1,"standard",""),"|Float",""),ChapterTable!$1:$1,0),0)*ChapterTable!$P$17,
  IF(AND($A264=0,$B264=0),
    F265,
  IF($B264=0,
    VLOOKUP($A264,ChapterTable!$1:$1048576,MATCH("최종"&amp;SUBSTITUTE(SUBSTITUTE(F$1,"standard",""),"|Float",""),ChapterTable!$1:$1,0),0),
  IF($B264=1,
    IF($L264=FALSE,
      VLOOKUP($A264,ChapterTable!$1:$1048576,MATCH("최종"&amp;SUBSTITUTE(SUBSTITUTE(F$1,"standard",""),"|Float",""),ChapterTable!$1:$1,0),0),
      VLOOKUP($A264-ChapterTable!$P$11,ChapterTable!$1:$1048576,MATCH("최종"&amp;SUBSTITUTE(SUBSTITUTE(F$1,"standard",""),"|Float",""),ChapterTable!$1:$1,0),0)*ChapterTable!$P$14
    ),
  OFFSET(F264,-$B264+IF($L264,1,0),0)*
    (VLOOKUP(SUBSTITUTE(SUBSTITUTE(F$1,"standard",""),"|Float","")&amp;IF(OR($L264=TRUE,$A264=0,MOD($A264,ChapterTable!$R$20)&lt;&gt;0),"","보스")&amp;"인게임누적곱배수",ChapterTable!$R:$S,2,0)^D264
    +VLOOKUP(SUBSTITUTE(SUBSTITUTE(F$1,"standard",""),"|Float","")&amp;IF(OR($L264=TRUE,$A264=0,MOD($A264,ChapterTable!$R$20)&lt;&gt;0),"","보스")&amp;"인게임누적합배수",ChapterTable!$R:$S,2,0)*D264)
  )
  )
  )
)</f>
        <v>291.09375</v>
      </c>
      <c r="G264" t="s">
        <v>719</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31"/>
        <v>3</v>
      </c>
      <c r="Q264">
        <f t="shared" si="32"/>
        <v>3</v>
      </c>
      <c r="R264" t="b">
        <f t="shared" ca="1" si="33"/>
        <v>0</v>
      </c>
      <c r="T264" t="b">
        <f t="shared" ca="1" si="34"/>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37"/>
        <v>0.33333333333333331</v>
      </c>
      <c r="AJ264">
        <f t="shared" si="35"/>
        <v>0.395555555</v>
      </c>
      <c r="AK264">
        <f t="shared" si="36"/>
        <v>1</v>
      </c>
      <c r="AL264">
        <v>0</v>
      </c>
    </row>
    <row r="265" spans="1:38" x14ac:dyDescent="0.3">
      <c r="A265">
        <v>5</v>
      </c>
      <c r="B265">
        <v>28</v>
      </c>
      <c r="C265">
        <f>IF(OR($L265=TRUE,$A265=0,MOD($A265,ChapterTable!$R$20)&lt;&gt;0),
MAX(0,INT(($B265+ChapterTable!$P$26+VLOOKUP(SUBSTITUTE(C$1,"성장단계","")&amp;"단계오프셋",ChapterTable!$R:$S,2,0))/ChapterTable!$P$23)),
MAX(0,INT(($B265+ChapterTable!$R$26+VLOOKUP(SUBSTITUTE(C$1,"성장단계","")&amp;"보스단계오프셋",ChapterTable!$R:$S,2,0))/ChapterTable!$R$23)))</f>
        <v>3</v>
      </c>
      <c r="D265">
        <f>IF(OR($L265=TRUE,$A265=0,MOD($A265,ChapterTable!$R$20)&lt;&gt;0),
MAX(0,INT(($B265+ChapterTable!$P$26+VLOOKUP(SUBSTITUTE(D$1,"성장단계","")&amp;"단계오프셋",ChapterTable!$R:$S,2,0))/ChapterTable!$P$23)),
MAX(0,INT(($B265+ChapterTable!$R$26+VLOOKUP(SUBSTITUTE(D$1,"성장단계","")&amp;"보스단계오프셋",ChapterTable!$R:$S,2,0))/ChapterTable!$R$23)))</f>
        <v>2</v>
      </c>
      <c r="E265" s="1">
        <f ca="1">IF(AND($A265=0,$B265=1),
    VLOOKUP(1,ChapterTable!$1:$1048576,MATCH("최종"&amp;SUBSTITUTE(SUBSTITUTE(E$1,"standard",""),"|Float",""),ChapterTable!$1:$1,0),0)*ChapterTable!$P$17,
  IF(AND($A265=0,$B265=0),
    E266,
  IF($B265=0,
    VLOOKUP($A265,ChapterTable!$1:$1048576,MATCH("최종"&amp;SUBSTITUTE(SUBSTITUTE(E$1,"standard",""),"|Float",""),ChapterTable!$1:$1,0),0),
  IF($B265=1,
    IF($L265=FALSE,
      VLOOKUP($A265,ChapterTable!$1:$1048576,MATCH("최종"&amp;SUBSTITUTE(SUBSTITUTE(E$1,"standard",""),"|Float",""),ChapterTable!$1:$1,0),0),
      VLOOKUP($A265-ChapterTable!$P$11,ChapterTable!$1:$1048576,MATCH("최종"&amp;SUBSTITUTE(SUBSTITUTE(E$1,"standard",""),"|Float",""),ChapterTable!$1:$1,0),0)*ChapterTable!$P$14
    ),
  OFFSET(E265,-$B265+IF($L265,1,0),0)*IF($B265&gt;OFFSET($B265,1,0),ChapterTable!$R$17,1)*
    (VLOOKUP(SUBSTITUTE(SUBSTITUTE(E$1,"standard",""),"|Float","")&amp;IF(OR($L265=TRUE,$A265=0,MOD($A265,ChapterTable!$R$20)&lt;&gt;0),"","보스")&amp;"인게임누적곱배수",ChapterTable!$R:$S,2,0)^C265
    +VLOOKUP(SUBSTITUTE(SUBSTITUTE(E$1,"standard",""),"|Float","")&amp;IF(OR($L265=TRUE,$A265=0,MOD($A265,ChapterTable!$R$20)&lt;&gt;0),"","보스")&amp;"인게임누적합배수",ChapterTable!$R:$S,2,0)*C265)
  )
  )
  )
)</f>
        <v>972</v>
      </c>
      <c r="F265" s="1">
        <f ca="1">IF(AND($A265=0,$B265=1),
    VLOOKUP(1,ChapterTable!$1:$1048576,MATCH("최종"&amp;SUBSTITUTE(SUBSTITUTE(F$1,"standard",""),"|Float",""),ChapterTable!$1:$1,0),0)*ChapterTable!$P$17,
  IF(AND($A265=0,$B265=0),
    F266,
  IF($B265=0,
    VLOOKUP($A265,ChapterTable!$1:$1048576,MATCH("최종"&amp;SUBSTITUTE(SUBSTITUTE(F$1,"standard",""),"|Float",""),ChapterTable!$1:$1,0),0),
  IF($B265=1,
    IF($L265=FALSE,
      VLOOKUP($A265,ChapterTable!$1:$1048576,MATCH("최종"&amp;SUBSTITUTE(SUBSTITUTE(F$1,"standard",""),"|Float",""),ChapterTable!$1:$1,0),0),
      VLOOKUP($A265-ChapterTable!$P$11,ChapterTable!$1:$1048576,MATCH("최종"&amp;SUBSTITUTE(SUBSTITUTE(F$1,"standard",""),"|Float",""),ChapterTable!$1:$1,0),0)*ChapterTable!$P$14
    ),
  OFFSET(F265,-$B265+IF($L265,1,0),0)*
    (VLOOKUP(SUBSTITUTE(SUBSTITUTE(F$1,"standard",""),"|Float","")&amp;IF(OR($L265=TRUE,$A265=0,MOD($A265,ChapterTable!$R$20)&lt;&gt;0),"","보스")&amp;"인게임누적곱배수",ChapterTable!$R:$S,2,0)^D265
    +VLOOKUP(SUBSTITUTE(SUBSTITUTE(F$1,"standard",""),"|Float","")&amp;IF(OR($L265=TRUE,$A265=0,MOD($A265,ChapterTable!$R$20)&lt;&gt;0),"","보스")&amp;"인게임누적합배수",ChapterTable!$R:$S,2,0)*D265)
  )
  )
  )
)</f>
        <v>291.09375</v>
      </c>
      <c r="G265" t="s">
        <v>719</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31"/>
        <v>3</v>
      </c>
      <c r="Q265">
        <f t="shared" si="32"/>
        <v>3</v>
      </c>
      <c r="R265" t="b">
        <f t="shared" ca="1" si="33"/>
        <v>0</v>
      </c>
      <c r="T265" t="b">
        <f t="shared" ca="1" si="34"/>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37"/>
        <v>0.33333333333333331</v>
      </c>
      <c r="AJ265">
        <f t="shared" si="35"/>
        <v>0.395555555</v>
      </c>
      <c r="AK265">
        <f t="shared" si="36"/>
        <v>1</v>
      </c>
      <c r="AL265">
        <v>0</v>
      </c>
    </row>
    <row r="266" spans="1:38" x14ac:dyDescent="0.3">
      <c r="A266">
        <v>5</v>
      </c>
      <c r="B266">
        <v>29</v>
      </c>
      <c r="C266">
        <f>IF(OR($L266=TRUE,$A266=0,MOD($A266,ChapterTable!$R$20)&lt;&gt;0),
MAX(0,INT(($B266+ChapterTable!$P$26+VLOOKUP(SUBSTITUTE(C$1,"성장단계","")&amp;"단계오프셋",ChapterTable!$R:$S,2,0))/ChapterTable!$P$23)),
MAX(0,INT(($B266+ChapterTable!$R$26+VLOOKUP(SUBSTITUTE(C$1,"성장단계","")&amp;"보스단계오프셋",ChapterTable!$R:$S,2,0))/ChapterTable!$R$23)))</f>
        <v>3</v>
      </c>
      <c r="D266">
        <f>IF(OR($L266=TRUE,$A266=0,MOD($A266,ChapterTable!$R$20)&lt;&gt;0),
MAX(0,INT(($B266+ChapterTable!$P$26+VLOOKUP(SUBSTITUTE(D$1,"성장단계","")&amp;"단계오프셋",ChapterTable!$R:$S,2,0))/ChapterTable!$P$23)),
MAX(0,INT(($B266+ChapterTable!$R$26+VLOOKUP(SUBSTITUTE(D$1,"성장단계","")&amp;"보스단계오프셋",ChapterTable!$R:$S,2,0))/ChapterTable!$R$23)))</f>
        <v>2</v>
      </c>
      <c r="E266" s="1">
        <f ca="1">IF(AND($A266=0,$B266=1),
    VLOOKUP(1,ChapterTable!$1:$1048576,MATCH("최종"&amp;SUBSTITUTE(SUBSTITUTE(E$1,"standard",""),"|Float",""),ChapterTable!$1:$1,0),0)*ChapterTable!$P$17,
  IF(AND($A266=0,$B266=0),
    E267,
  IF($B266=0,
    VLOOKUP($A266,ChapterTable!$1:$1048576,MATCH("최종"&amp;SUBSTITUTE(SUBSTITUTE(E$1,"standard",""),"|Float",""),ChapterTable!$1:$1,0),0),
  IF($B266=1,
    IF($L266=FALSE,
      VLOOKUP($A266,ChapterTable!$1:$1048576,MATCH("최종"&amp;SUBSTITUTE(SUBSTITUTE(E$1,"standard",""),"|Float",""),ChapterTable!$1:$1,0),0),
      VLOOKUP($A266-ChapterTable!$P$11,ChapterTable!$1:$1048576,MATCH("최종"&amp;SUBSTITUTE(SUBSTITUTE(E$1,"standard",""),"|Float",""),ChapterTable!$1:$1,0),0)*ChapterTable!$P$14
    ),
  OFFSET(E266,-$B266+IF($L266,1,0),0)*IF($B266&gt;OFFSET($B266,1,0),ChapterTable!$R$17,1)*
    (VLOOKUP(SUBSTITUTE(SUBSTITUTE(E$1,"standard",""),"|Float","")&amp;IF(OR($L266=TRUE,$A266=0,MOD($A266,ChapterTable!$R$20)&lt;&gt;0),"","보스")&amp;"인게임누적곱배수",ChapterTable!$R:$S,2,0)^C266
    +VLOOKUP(SUBSTITUTE(SUBSTITUTE(E$1,"standard",""),"|Float","")&amp;IF(OR($L266=TRUE,$A266=0,MOD($A266,ChapterTable!$R$20)&lt;&gt;0),"","보스")&amp;"인게임누적합배수",ChapterTable!$R:$S,2,0)*C266)
  )
  )
  )
)</f>
        <v>972</v>
      </c>
      <c r="F266" s="1">
        <f ca="1">IF(AND($A266=0,$B266=1),
    VLOOKUP(1,ChapterTable!$1:$1048576,MATCH("최종"&amp;SUBSTITUTE(SUBSTITUTE(F$1,"standard",""),"|Float",""),ChapterTable!$1:$1,0),0)*ChapterTable!$P$17,
  IF(AND($A266=0,$B266=0),
    F267,
  IF($B266=0,
    VLOOKUP($A266,ChapterTable!$1:$1048576,MATCH("최종"&amp;SUBSTITUTE(SUBSTITUTE(F$1,"standard",""),"|Float",""),ChapterTable!$1:$1,0),0),
  IF($B266=1,
    IF($L266=FALSE,
      VLOOKUP($A266,ChapterTable!$1:$1048576,MATCH("최종"&amp;SUBSTITUTE(SUBSTITUTE(F$1,"standard",""),"|Float",""),ChapterTable!$1:$1,0),0),
      VLOOKUP($A266-ChapterTable!$P$11,ChapterTable!$1:$1048576,MATCH("최종"&amp;SUBSTITUTE(SUBSTITUTE(F$1,"standard",""),"|Float",""),ChapterTable!$1:$1,0),0)*ChapterTable!$P$14
    ),
  OFFSET(F266,-$B266+IF($L266,1,0),0)*
    (VLOOKUP(SUBSTITUTE(SUBSTITUTE(F$1,"standard",""),"|Float","")&amp;IF(OR($L266=TRUE,$A266=0,MOD($A266,ChapterTable!$R$20)&lt;&gt;0),"","보스")&amp;"인게임누적곱배수",ChapterTable!$R:$S,2,0)^D266
    +VLOOKUP(SUBSTITUTE(SUBSTITUTE(F$1,"standard",""),"|Float","")&amp;IF(OR($L266=TRUE,$A266=0,MOD($A266,ChapterTable!$R$20)&lt;&gt;0),"","보스")&amp;"인게임누적합배수",ChapterTable!$R:$S,2,0)*D266)
  )
  )
  )
)</f>
        <v>291.09375</v>
      </c>
      <c r="G266" t="s">
        <v>719</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31"/>
        <v>93</v>
      </c>
      <c r="Q266">
        <f t="shared" si="32"/>
        <v>93</v>
      </c>
      <c r="R266" t="b">
        <f t="shared" ca="1" si="33"/>
        <v>1</v>
      </c>
      <c r="T266" t="b">
        <f t="shared" ca="1" si="34"/>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37"/>
        <v>0.33333333333333331</v>
      </c>
      <c r="AJ266">
        <f t="shared" si="35"/>
        <v>0.395555555</v>
      </c>
      <c r="AK266">
        <f t="shared" si="36"/>
        <v>1</v>
      </c>
      <c r="AL266">
        <v>0</v>
      </c>
    </row>
    <row r="267" spans="1:38" x14ac:dyDescent="0.3">
      <c r="A267">
        <v>5</v>
      </c>
      <c r="B267">
        <v>30</v>
      </c>
      <c r="C267">
        <f>IF(OR($L267=TRUE,$A267=0,MOD($A267,ChapterTable!$R$20)&lt;&gt;0),
MAX(0,INT(($B267+ChapterTable!$P$26+VLOOKUP(SUBSTITUTE(C$1,"성장단계","")&amp;"단계오프셋",ChapterTable!$R:$S,2,0))/ChapterTable!$P$23)),
MAX(0,INT(($B267+ChapterTable!$R$26+VLOOKUP(SUBSTITUTE(C$1,"성장단계","")&amp;"보스단계오프셋",ChapterTable!$R:$S,2,0))/ChapterTable!$R$23)))</f>
        <v>3</v>
      </c>
      <c r="D267">
        <f>IF(OR($L267=TRUE,$A267=0,MOD($A267,ChapterTable!$R$20)&lt;&gt;0),
MAX(0,INT(($B267+ChapterTable!$P$26+VLOOKUP(SUBSTITUTE(D$1,"성장단계","")&amp;"단계오프셋",ChapterTable!$R:$S,2,0))/ChapterTable!$P$23)),
MAX(0,INT(($B267+ChapterTable!$R$26+VLOOKUP(SUBSTITUTE(D$1,"성장단계","")&amp;"보스단계오프셋",ChapterTable!$R:$S,2,0))/ChapterTable!$R$23)))</f>
        <v>2</v>
      </c>
      <c r="E267" s="1">
        <f ca="1">IF(AND($A267=0,$B267=1),
    VLOOKUP(1,ChapterTable!$1:$1048576,MATCH("최종"&amp;SUBSTITUTE(SUBSTITUTE(E$1,"standard",""),"|Float",""),ChapterTable!$1:$1,0),0)*ChapterTable!$P$17,
  IF(AND($A267=0,$B267=0),
    E268,
  IF($B267=0,
    VLOOKUP($A267,ChapterTable!$1:$1048576,MATCH("최종"&amp;SUBSTITUTE(SUBSTITUTE(E$1,"standard",""),"|Float",""),ChapterTable!$1:$1,0),0),
  IF($B267=1,
    IF($L267=FALSE,
      VLOOKUP($A267,ChapterTable!$1:$1048576,MATCH("최종"&amp;SUBSTITUTE(SUBSTITUTE(E$1,"standard",""),"|Float",""),ChapterTable!$1:$1,0),0),
      VLOOKUP($A267-ChapterTable!$P$11,ChapterTable!$1:$1048576,MATCH("최종"&amp;SUBSTITUTE(SUBSTITUTE(E$1,"standard",""),"|Float",""),ChapterTable!$1:$1,0),0)*ChapterTable!$P$14
    ),
  OFFSET(E267,-$B267+IF($L267,1,0),0)*IF($B267&gt;OFFSET($B267,1,0),ChapterTable!$R$17,1)*
    (VLOOKUP(SUBSTITUTE(SUBSTITUTE(E$1,"standard",""),"|Float","")&amp;IF(OR($L267=TRUE,$A267=0,MOD($A267,ChapterTable!$R$20)&lt;&gt;0),"","보스")&amp;"인게임누적곱배수",ChapterTable!$R:$S,2,0)^C267
    +VLOOKUP(SUBSTITUTE(SUBSTITUTE(E$1,"standard",""),"|Float","")&amp;IF(OR($L267=TRUE,$A267=0,MOD($A267,ChapterTable!$R$20)&lt;&gt;0),"","보스")&amp;"인게임누적합배수",ChapterTable!$R:$S,2,0)*C267)
  )
  )
  )
)</f>
        <v>972</v>
      </c>
      <c r="F267" s="1">
        <f ca="1">IF(AND($A267=0,$B267=1),
    VLOOKUP(1,ChapterTable!$1:$1048576,MATCH("최종"&amp;SUBSTITUTE(SUBSTITUTE(F$1,"standard",""),"|Float",""),ChapterTable!$1:$1,0),0)*ChapterTable!$P$17,
  IF(AND($A267=0,$B267=0),
    F268,
  IF($B267=0,
    VLOOKUP($A267,ChapterTable!$1:$1048576,MATCH("최종"&amp;SUBSTITUTE(SUBSTITUTE(F$1,"standard",""),"|Float",""),ChapterTable!$1:$1,0),0),
  IF($B267=1,
    IF($L267=FALSE,
      VLOOKUP($A267,ChapterTable!$1:$1048576,MATCH("최종"&amp;SUBSTITUTE(SUBSTITUTE(F$1,"standard",""),"|Float",""),ChapterTable!$1:$1,0),0),
      VLOOKUP($A267-ChapterTable!$P$11,ChapterTable!$1:$1048576,MATCH("최종"&amp;SUBSTITUTE(SUBSTITUTE(F$1,"standard",""),"|Float",""),ChapterTable!$1:$1,0),0)*ChapterTable!$P$14
    ),
  OFFSET(F267,-$B267+IF($L267,1,0),0)*
    (VLOOKUP(SUBSTITUTE(SUBSTITUTE(F$1,"standard",""),"|Float","")&amp;IF(OR($L267=TRUE,$A267=0,MOD($A267,ChapterTable!$R$20)&lt;&gt;0),"","보스")&amp;"인게임누적곱배수",ChapterTable!$R:$S,2,0)^D267
    +VLOOKUP(SUBSTITUTE(SUBSTITUTE(F$1,"standard",""),"|Float","")&amp;IF(OR($L267=TRUE,$A267=0,MOD($A267,ChapterTable!$R$20)&lt;&gt;0),"","보스")&amp;"인게임누적합배수",ChapterTable!$R:$S,2,0)*D267)
  )
  )
  )
)</f>
        <v>291.09375</v>
      </c>
      <c r="G267" t="s">
        <v>719</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31"/>
        <v>23</v>
      </c>
      <c r="Q267">
        <f t="shared" si="32"/>
        <v>23</v>
      </c>
      <c r="R267" t="b">
        <f t="shared" ca="1" si="33"/>
        <v>0</v>
      </c>
      <c r="T267" t="b">
        <f t="shared" ca="1" si="34"/>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37"/>
        <v>0.33333333333333331</v>
      </c>
      <c r="AJ267">
        <f t="shared" si="35"/>
        <v>1</v>
      </c>
      <c r="AK267">
        <f t="shared" si="36"/>
        <v>3</v>
      </c>
      <c r="AL267">
        <v>0</v>
      </c>
    </row>
    <row r="268" spans="1:38" x14ac:dyDescent="0.3">
      <c r="A268">
        <v>5</v>
      </c>
      <c r="B268">
        <v>31</v>
      </c>
      <c r="C268">
        <f>IF(OR($L268=TRUE,$A268=0,MOD($A268,ChapterTable!$R$20)&lt;&gt;0),
MAX(0,INT(($B268+ChapterTable!$P$26+VLOOKUP(SUBSTITUTE(C$1,"성장단계","")&amp;"단계오프셋",ChapterTable!$R:$S,2,0))/ChapterTable!$P$23)),
MAX(0,INT(($B268+ChapterTable!$R$26+VLOOKUP(SUBSTITUTE(C$1,"성장단계","")&amp;"보스단계오프셋",ChapterTable!$R:$S,2,0))/ChapterTable!$R$23)))</f>
        <v>3</v>
      </c>
      <c r="D268">
        <f>IF(OR($L268=TRUE,$A268=0,MOD($A268,ChapterTable!$R$20)&lt;&gt;0),
MAX(0,INT(($B268+ChapterTable!$P$26+VLOOKUP(SUBSTITUTE(D$1,"성장단계","")&amp;"단계오프셋",ChapterTable!$R:$S,2,0))/ChapterTable!$P$23)),
MAX(0,INT(($B268+ChapterTable!$R$26+VLOOKUP(SUBSTITUTE(D$1,"성장단계","")&amp;"보스단계오프셋",ChapterTable!$R:$S,2,0))/ChapterTable!$R$23)))</f>
        <v>3</v>
      </c>
      <c r="E268" s="1">
        <f ca="1">IF(AND($A268=0,$B268=1),
    VLOOKUP(1,ChapterTable!$1:$1048576,MATCH("최종"&amp;SUBSTITUTE(SUBSTITUTE(E$1,"standard",""),"|Float",""),ChapterTable!$1:$1,0),0)*ChapterTable!$P$17,
  IF(AND($A268=0,$B268=0),
    E269,
  IF($B268=0,
    VLOOKUP($A268,ChapterTable!$1:$1048576,MATCH("최종"&amp;SUBSTITUTE(SUBSTITUTE(E$1,"standard",""),"|Float",""),ChapterTable!$1:$1,0),0),
  IF($B268=1,
    IF($L268=FALSE,
      VLOOKUP($A268,ChapterTable!$1:$1048576,MATCH("최종"&amp;SUBSTITUTE(SUBSTITUTE(E$1,"standard",""),"|Float",""),ChapterTable!$1:$1,0),0),
      VLOOKUP($A268-ChapterTable!$P$11,ChapterTable!$1:$1048576,MATCH("최종"&amp;SUBSTITUTE(SUBSTITUTE(E$1,"standard",""),"|Float",""),ChapterTable!$1:$1,0),0)*ChapterTable!$P$14
    ),
  OFFSET(E268,-$B268+IF($L268,1,0),0)*IF($B268&gt;OFFSET($B268,1,0),ChapterTable!$R$17,1)*
    (VLOOKUP(SUBSTITUTE(SUBSTITUTE(E$1,"standard",""),"|Float","")&amp;IF(OR($L268=TRUE,$A268=0,MOD($A268,ChapterTable!$R$20)&lt;&gt;0),"","보스")&amp;"인게임누적곱배수",ChapterTable!$R:$S,2,0)^C268
    +VLOOKUP(SUBSTITUTE(SUBSTITUTE(E$1,"standard",""),"|Float","")&amp;IF(OR($L268=TRUE,$A268=0,MOD($A268,ChapterTable!$R$20)&lt;&gt;0),"","보스")&amp;"인게임누적합배수",ChapterTable!$R:$S,2,0)*C268)
  )
  )
  )
)</f>
        <v>972</v>
      </c>
      <c r="F268" s="1">
        <f ca="1">IF(AND($A268=0,$B268=1),
    VLOOKUP(1,ChapterTable!$1:$1048576,MATCH("최종"&amp;SUBSTITUTE(SUBSTITUTE(F$1,"standard",""),"|Float",""),ChapterTable!$1:$1,0),0)*ChapterTable!$P$17,
  IF(AND($A268=0,$B268=0),
    F269,
  IF($B268=0,
    VLOOKUP($A268,ChapterTable!$1:$1048576,MATCH("최종"&amp;SUBSTITUTE(SUBSTITUTE(F$1,"standard",""),"|Float",""),ChapterTable!$1:$1,0),0),
  IF($B268=1,
    IF($L268=FALSE,
      VLOOKUP($A268,ChapterTable!$1:$1048576,MATCH("최종"&amp;SUBSTITUTE(SUBSTITUTE(F$1,"standard",""),"|Float",""),ChapterTable!$1:$1,0),0),
      VLOOKUP($A268-ChapterTable!$P$11,ChapterTable!$1:$1048576,MATCH("최종"&amp;SUBSTITUTE(SUBSTITUTE(F$1,"standard",""),"|Float",""),ChapterTable!$1:$1,0),0)*ChapterTable!$P$14
    ),
  OFFSET(F268,-$B268+IF($L268,1,0),0)*
    (VLOOKUP(SUBSTITUTE(SUBSTITUTE(F$1,"standard",""),"|Float","")&amp;IF(OR($L268=TRUE,$A268=0,MOD($A268,ChapterTable!$R$20)&lt;&gt;0),"","보스")&amp;"인게임누적곱배수",ChapterTable!$R:$S,2,0)^D268
    +VLOOKUP(SUBSTITUTE(SUBSTITUTE(F$1,"standard",""),"|Float","")&amp;IF(OR($L268=TRUE,$A268=0,MOD($A268,ChapterTable!$R$20)&lt;&gt;0),"","보스")&amp;"인게임누적합배수",ChapterTable!$R:$S,2,0)*D268)
  )
  )
  )
)</f>
        <v>310.078125</v>
      </c>
      <c r="G268" t="s">
        <v>719</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31"/>
        <v>4</v>
      </c>
      <c r="Q268">
        <f t="shared" si="32"/>
        <v>4</v>
      </c>
      <c r="R268" t="b">
        <f t="shared" ca="1" si="33"/>
        <v>0</v>
      </c>
      <c r="T268" t="b">
        <f t="shared" ca="1" si="34"/>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37"/>
        <v>0.25</v>
      </c>
      <c r="AJ268">
        <f t="shared" si="35"/>
        <v>0.32</v>
      </c>
      <c r="AK268">
        <f t="shared" si="36"/>
        <v>1</v>
      </c>
      <c r="AL268">
        <v>0</v>
      </c>
    </row>
    <row r="269" spans="1:38" x14ac:dyDescent="0.3">
      <c r="A269">
        <v>5</v>
      </c>
      <c r="B269">
        <v>32</v>
      </c>
      <c r="C269">
        <f>IF(OR($L269=TRUE,$A269=0,MOD($A269,ChapterTable!$R$20)&lt;&gt;0),
MAX(0,INT(($B269+ChapterTable!$P$26+VLOOKUP(SUBSTITUTE(C$1,"성장단계","")&amp;"단계오프셋",ChapterTable!$R:$S,2,0))/ChapterTable!$P$23)),
MAX(0,INT(($B269+ChapterTable!$R$26+VLOOKUP(SUBSTITUTE(C$1,"성장단계","")&amp;"보스단계오프셋",ChapterTable!$R:$S,2,0))/ChapterTable!$R$23)))</f>
        <v>3</v>
      </c>
      <c r="D269">
        <f>IF(OR($L269=TRUE,$A269=0,MOD($A269,ChapterTable!$R$20)&lt;&gt;0),
MAX(0,INT(($B269+ChapterTable!$P$26+VLOOKUP(SUBSTITUTE(D$1,"성장단계","")&amp;"단계오프셋",ChapterTable!$R:$S,2,0))/ChapterTable!$P$23)),
MAX(0,INT(($B269+ChapterTable!$R$26+VLOOKUP(SUBSTITUTE(D$1,"성장단계","")&amp;"보스단계오프셋",ChapterTable!$R:$S,2,0))/ChapterTable!$R$23)))</f>
        <v>3</v>
      </c>
      <c r="E269" s="1">
        <f ca="1">IF(AND($A269=0,$B269=1),
    VLOOKUP(1,ChapterTable!$1:$1048576,MATCH("최종"&amp;SUBSTITUTE(SUBSTITUTE(E$1,"standard",""),"|Float",""),ChapterTable!$1:$1,0),0)*ChapterTable!$P$17,
  IF(AND($A269=0,$B269=0),
    E270,
  IF($B269=0,
    VLOOKUP($A269,ChapterTable!$1:$1048576,MATCH("최종"&amp;SUBSTITUTE(SUBSTITUTE(E$1,"standard",""),"|Float",""),ChapterTable!$1:$1,0),0),
  IF($B269=1,
    IF($L269=FALSE,
      VLOOKUP($A269,ChapterTable!$1:$1048576,MATCH("최종"&amp;SUBSTITUTE(SUBSTITUTE(E$1,"standard",""),"|Float",""),ChapterTable!$1:$1,0),0),
      VLOOKUP($A269-ChapterTable!$P$11,ChapterTable!$1:$1048576,MATCH("최종"&amp;SUBSTITUTE(SUBSTITUTE(E$1,"standard",""),"|Float",""),ChapterTable!$1:$1,0),0)*ChapterTable!$P$14
    ),
  OFFSET(E269,-$B269+IF($L269,1,0),0)*IF($B269&gt;OFFSET($B269,1,0),ChapterTable!$R$17,1)*
    (VLOOKUP(SUBSTITUTE(SUBSTITUTE(E$1,"standard",""),"|Float","")&amp;IF(OR($L269=TRUE,$A269=0,MOD($A269,ChapterTable!$R$20)&lt;&gt;0),"","보스")&amp;"인게임누적곱배수",ChapterTable!$R:$S,2,0)^C269
    +VLOOKUP(SUBSTITUTE(SUBSTITUTE(E$1,"standard",""),"|Float","")&amp;IF(OR($L269=TRUE,$A269=0,MOD($A269,ChapterTable!$R$20)&lt;&gt;0),"","보스")&amp;"인게임누적합배수",ChapterTable!$R:$S,2,0)*C269)
  )
  )
  )
)</f>
        <v>972</v>
      </c>
      <c r="F269" s="1">
        <f ca="1">IF(AND($A269=0,$B269=1),
    VLOOKUP(1,ChapterTable!$1:$1048576,MATCH("최종"&amp;SUBSTITUTE(SUBSTITUTE(F$1,"standard",""),"|Float",""),ChapterTable!$1:$1,0),0)*ChapterTable!$P$17,
  IF(AND($A269=0,$B269=0),
    F270,
  IF($B269=0,
    VLOOKUP($A269,ChapterTable!$1:$1048576,MATCH("최종"&amp;SUBSTITUTE(SUBSTITUTE(F$1,"standard",""),"|Float",""),ChapterTable!$1:$1,0),0),
  IF($B269=1,
    IF($L269=FALSE,
      VLOOKUP($A269,ChapterTable!$1:$1048576,MATCH("최종"&amp;SUBSTITUTE(SUBSTITUTE(F$1,"standard",""),"|Float",""),ChapterTable!$1:$1,0),0),
      VLOOKUP($A269-ChapterTable!$P$11,ChapterTable!$1:$1048576,MATCH("최종"&amp;SUBSTITUTE(SUBSTITUTE(F$1,"standard",""),"|Float",""),ChapterTable!$1:$1,0),0)*ChapterTable!$P$14
    ),
  OFFSET(F269,-$B269+IF($L269,1,0),0)*
    (VLOOKUP(SUBSTITUTE(SUBSTITUTE(F$1,"standard",""),"|Float","")&amp;IF(OR($L269=TRUE,$A269=0,MOD($A269,ChapterTable!$R$20)&lt;&gt;0),"","보스")&amp;"인게임누적곱배수",ChapterTable!$R:$S,2,0)^D269
    +VLOOKUP(SUBSTITUTE(SUBSTITUTE(F$1,"standard",""),"|Float","")&amp;IF(OR($L269=TRUE,$A269=0,MOD($A269,ChapterTable!$R$20)&lt;&gt;0),"","보스")&amp;"인게임누적합배수",ChapterTable!$R:$S,2,0)*D269)
  )
  )
  )
)</f>
        <v>310.078125</v>
      </c>
      <c r="G269" t="s">
        <v>719</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31"/>
        <v>4</v>
      </c>
      <c r="Q269">
        <f t="shared" si="32"/>
        <v>4</v>
      </c>
      <c r="R269" t="b">
        <f t="shared" ca="1" si="33"/>
        <v>0</v>
      </c>
      <c r="T269" t="b">
        <f t="shared" ca="1" si="34"/>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37"/>
        <v>0.25</v>
      </c>
      <c r="AJ269">
        <f t="shared" si="35"/>
        <v>0.32</v>
      </c>
      <c r="AK269">
        <f t="shared" si="36"/>
        <v>1</v>
      </c>
      <c r="AL269">
        <v>0</v>
      </c>
    </row>
    <row r="270" spans="1:38" x14ac:dyDescent="0.3">
      <c r="A270">
        <v>5</v>
      </c>
      <c r="B270">
        <v>33</v>
      </c>
      <c r="C270">
        <f>IF(OR($L270=TRUE,$A270=0,MOD($A270,ChapterTable!$R$20)&lt;&gt;0),
MAX(0,INT(($B270+ChapterTable!$P$26+VLOOKUP(SUBSTITUTE(C$1,"성장단계","")&amp;"단계오프셋",ChapterTable!$R:$S,2,0))/ChapterTable!$P$23)),
MAX(0,INT(($B270+ChapterTable!$R$26+VLOOKUP(SUBSTITUTE(C$1,"성장단계","")&amp;"보스단계오프셋",ChapterTable!$R:$S,2,0))/ChapterTable!$R$23)))</f>
        <v>3</v>
      </c>
      <c r="D270">
        <f>IF(OR($L270=TRUE,$A270=0,MOD($A270,ChapterTable!$R$20)&lt;&gt;0),
MAX(0,INT(($B270+ChapterTable!$P$26+VLOOKUP(SUBSTITUTE(D$1,"성장단계","")&amp;"단계오프셋",ChapterTable!$R:$S,2,0))/ChapterTable!$P$23)),
MAX(0,INT(($B270+ChapterTable!$R$26+VLOOKUP(SUBSTITUTE(D$1,"성장단계","")&amp;"보스단계오프셋",ChapterTable!$R:$S,2,0))/ChapterTable!$R$23)))</f>
        <v>3</v>
      </c>
      <c r="E270" s="1">
        <f ca="1">IF(AND($A270=0,$B270=1),
    VLOOKUP(1,ChapterTable!$1:$1048576,MATCH("최종"&amp;SUBSTITUTE(SUBSTITUTE(E$1,"standard",""),"|Float",""),ChapterTable!$1:$1,0),0)*ChapterTable!$P$17,
  IF(AND($A270=0,$B270=0),
    E271,
  IF($B270=0,
    VLOOKUP($A270,ChapterTable!$1:$1048576,MATCH("최종"&amp;SUBSTITUTE(SUBSTITUTE(E$1,"standard",""),"|Float",""),ChapterTable!$1:$1,0),0),
  IF($B270=1,
    IF($L270=FALSE,
      VLOOKUP($A270,ChapterTable!$1:$1048576,MATCH("최종"&amp;SUBSTITUTE(SUBSTITUTE(E$1,"standard",""),"|Float",""),ChapterTable!$1:$1,0),0),
      VLOOKUP($A270-ChapterTable!$P$11,ChapterTable!$1:$1048576,MATCH("최종"&amp;SUBSTITUTE(SUBSTITUTE(E$1,"standard",""),"|Float",""),ChapterTable!$1:$1,0),0)*ChapterTable!$P$14
    ),
  OFFSET(E270,-$B270+IF($L270,1,0),0)*IF($B270&gt;OFFSET($B270,1,0),ChapterTable!$R$17,1)*
    (VLOOKUP(SUBSTITUTE(SUBSTITUTE(E$1,"standard",""),"|Float","")&amp;IF(OR($L270=TRUE,$A270=0,MOD($A270,ChapterTable!$R$20)&lt;&gt;0),"","보스")&amp;"인게임누적곱배수",ChapterTable!$R:$S,2,0)^C270
    +VLOOKUP(SUBSTITUTE(SUBSTITUTE(E$1,"standard",""),"|Float","")&amp;IF(OR($L270=TRUE,$A270=0,MOD($A270,ChapterTable!$R$20)&lt;&gt;0),"","보스")&amp;"인게임누적합배수",ChapterTable!$R:$S,2,0)*C270)
  )
  )
  )
)</f>
        <v>972</v>
      </c>
      <c r="F270" s="1">
        <f ca="1">IF(AND($A270=0,$B270=1),
    VLOOKUP(1,ChapterTable!$1:$1048576,MATCH("최종"&amp;SUBSTITUTE(SUBSTITUTE(F$1,"standard",""),"|Float",""),ChapterTable!$1:$1,0),0)*ChapterTable!$P$17,
  IF(AND($A270=0,$B270=0),
    F271,
  IF($B270=0,
    VLOOKUP($A270,ChapterTable!$1:$1048576,MATCH("최종"&amp;SUBSTITUTE(SUBSTITUTE(F$1,"standard",""),"|Float",""),ChapterTable!$1:$1,0),0),
  IF($B270=1,
    IF($L270=FALSE,
      VLOOKUP($A270,ChapterTable!$1:$1048576,MATCH("최종"&amp;SUBSTITUTE(SUBSTITUTE(F$1,"standard",""),"|Float",""),ChapterTable!$1:$1,0),0),
      VLOOKUP($A270-ChapterTable!$P$11,ChapterTable!$1:$1048576,MATCH("최종"&amp;SUBSTITUTE(SUBSTITUTE(F$1,"standard",""),"|Float",""),ChapterTable!$1:$1,0),0)*ChapterTable!$P$14
    ),
  OFFSET(F270,-$B270+IF($L270,1,0),0)*
    (VLOOKUP(SUBSTITUTE(SUBSTITUTE(F$1,"standard",""),"|Float","")&amp;IF(OR($L270=TRUE,$A270=0,MOD($A270,ChapterTable!$R$20)&lt;&gt;0),"","보스")&amp;"인게임누적곱배수",ChapterTable!$R:$S,2,0)^D270
    +VLOOKUP(SUBSTITUTE(SUBSTITUTE(F$1,"standard",""),"|Float","")&amp;IF(OR($L270=TRUE,$A270=0,MOD($A270,ChapterTable!$R$20)&lt;&gt;0),"","보스")&amp;"인게임누적합배수",ChapterTable!$R:$S,2,0)*D270)
  )
  )
  )
)</f>
        <v>310.078125</v>
      </c>
      <c r="G270" t="s">
        <v>719</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31"/>
        <v>4</v>
      </c>
      <c r="Q270">
        <f t="shared" si="32"/>
        <v>4</v>
      </c>
      <c r="R270" t="b">
        <f t="shared" ca="1" si="33"/>
        <v>0</v>
      </c>
      <c r="T270" t="b">
        <f t="shared" ca="1" si="34"/>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37"/>
        <v>0.25</v>
      </c>
      <c r="AJ270">
        <f t="shared" si="35"/>
        <v>0.32</v>
      </c>
      <c r="AK270">
        <f t="shared" si="36"/>
        <v>1</v>
      </c>
      <c r="AL270">
        <v>0</v>
      </c>
    </row>
    <row r="271" spans="1:38" x14ac:dyDescent="0.3">
      <c r="A271">
        <v>5</v>
      </c>
      <c r="B271">
        <v>34</v>
      </c>
      <c r="C271">
        <f>IF(OR($L271=TRUE,$A271=0,MOD($A271,ChapterTable!$R$20)&lt;&gt;0),
MAX(0,INT(($B271+ChapterTable!$P$26+VLOOKUP(SUBSTITUTE(C$1,"성장단계","")&amp;"단계오프셋",ChapterTable!$R:$S,2,0))/ChapterTable!$P$23)),
MAX(0,INT(($B271+ChapterTable!$R$26+VLOOKUP(SUBSTITUTE(C$1,"성장단계","")&amp;"보스단계오프셋",ChapterTable!$R:$S,2,0))/ChapterTable!$R$23)))</f>
        <v>3</v>
      </c>
      <c r="D271">
        <f>IF(OR($L271=TRUE,$A271=0,MOD($A271,ChapterTable!$R$20)&lt;&gt;0),
MAX(0,INT(($B271+ChapterTable!$P$26+VLOOKUP(SUBSTITUTE(D$1,"성장단계","")&amp;"단계오프셋",ChapterTable!$R:$S,2,0))/ChapterTable!$P$23)),
MAX(0,INT(($B271+ChapterTable!$R$26+VLOOKUP(SUBSTITUTE(D$1,"성장단계","")&amp;"보스단계오프셋",ChapterTable!$R:$S,2,0))/ChapterTable!$R$23)))</f>
        <v>3</v>
      </c>
      <c r="E271" s="1">
        <f ca="1">IF(AND($A271=0,$B271=1),
    VLOOKUP(1,ChapterTable!$1:$1048576,MATCH("최종"&amp;SUBSTITUTE(SUBSTITUTE(E$1,"standard",""),"|Float",""),ChapterTable!$1:$1,0),0)*ChapterTable!$P$17,
  IF(AND($A271=0,$B271=0),
    E272,
  IF($B271=0,
    VLOOKUP($A271,ChapterTable!$1:$1048576,MATCH("최종"&amp;SUBSTITUTE(SUBSTITUTE(E$1,"standard",""),"|Float",""),ChapterTable!$1:$1,0),0),
  IF($B271=1,
    IF($L271=FALSE,
      VLOOKUP($A271,ChapterTable!$1:$1048576,MATCH("최종"&amp;SUBSTITUTE(SUBSTITUTE(E$1,"standard",""),"|Float",""),ChapterTable!$1:$1,0),0),
      VLOOKUP($A271-ChapterTable!$P$11,ChapterTable!$1:$1048576,MATCH("최종"&amp;SUBSTITUTE(SUBSTITUTE(E$1,"standard",""),"|Float",""),ChapterTable!$1:$1,0),0)*ChapterTable!$P$14
    ),
  OFFSET(E271,-$B271+IF($L271,1,0),0)*IF($B271&gt;OFFSET($B271,1,0),ChapterTable!$R$17,1)*
    (VLOOKUP(SUBSTITUTE(SUBSTITUTE(E$1,"standard",""),"|Float","")&amp;IF(OR($L271=TRUE,$A271=0,MOD($A271,ChapterTable!$R$20)&lt;&gt;0),"","보스")&amp;"인게임누적곱배수",ChapterTable!$R:$S,2,0)^C271
    +VLOOKUP(SUBSTITUTE(SUBSTITUTE(E$1,"standard",""),"|Float","")&amp;IF(OR($L271=TRUE,$A271=0,MOD($A271,ChapterTable!$R$20)&lt;&gt;0),"","보스")&amp;"인게임누적합배수",ChapterTable!$R:$S,2,0)*C271)
  )
  )
  )
)</f>
        <v>972</v>
      </c>
      <c r="F271" s="1">
        <f ca="1">IF(AND($A271=0,$B271=1),
    VLOOKUP(1,ChapterTable!$1:$1048576,MATCH("최종"&amp;SUBSTITUTE(SUBSTITUTE(F$1,"standard",""),"|Float",""),ChapterTable!$1:$1,0),0)*ChapterTable!$P$17,
  IF(AND($A271=0,$B271=0),
    F272,
  IF($B271=0,
    VLOOKUP($A271,ChapterTable!$1:$1048576,MATCH("최종"&amp;SUBSTITUTE(SUBSTITUTE(F$1,"standard",""),"|Float",""),ChapterTable!$1:$1,0),0),
  IF($B271=1,
    IF($L271=FALSE,
      VLOOKUP($A271,ChapterTable!$1:$1048576,MATCH("최종"&amp;SUBSTITUTE(SUBSTITUTE(F$1,"standard",""),"|Float",""),ChapterTable!$1:$1,0),0),
      VLOOKUP($A271-ChapterTable!$P$11,ChapterTable!$1:$1048576,MATCH("최종"&amp;SUBSTITUTE(SUBSTITUTE(F$1,"standard",""),"|Float",""),ChapterTable!$1:$1,0),0)*ChapterTable!$P$14
    ),
  OFFSET(F271,-$B271+IF($L271,1,0),0)*
    (VLOOKUP(SUBSTITUTE(SUBSTITUTE(F$1,"standard",""),"|Float","")&amp;IF(OR($L271=TRUE,$A271=0,MOD($A271,ChapterTable!$R$20)&lt;&gt;0),"","보스")&amp;"인게임누적곱배수",ChapterTable!$R:$S,2,0)^D271
    +VLOOKUP(SUBSTITUTE(SUBSTITUTE(F$1,"standard",""),"|Float","")&amp;IF(OR($L271=TRUE,$A271=0,MOD($A271,ChapterTable!$R$20)&lt;&gt;0),"","보스")&amp;"인게임누적합배수",ChapterTable!$R:$S,2,0)*D271)
  )
  )
  )
)</f>
        <v>310.078125</v>
      </c>
      <c r="G271" t="s">
        <v>719</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31"/>
        <v>4</v>
      </c>
      <c r="Q271">
        <f t="shared" si="32"/>
        <v>4</v>
      </c>
      <c r="R271" t="b">
        <f t="shared" ca="1" si="33"/>
        <v>0</v>
      </c>
      <c r="T271" t="b">
        <f t="shared" ca="1" si="34"/>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37"/>
        <v>0.25</v>
      </c>
      <c r="AJ271">
        <f t="shared" si="35"/>
        <v>0.32</v>
      </c>
      <c r="AK271">
        <f t="shared" si="36"/>
        <v>1</v>
      </c>
      <c r="AL271">
        <v>0</v>
      </c>
    </row>
    <row r="272" spans="1:38" x14ac:dyDescent="0.3">
      <c r="A272">
        <v>5</v>
      </c>
      <c r="B272">
        <v>35</v>
      </c>
      <c r="C272">
        <f>IF(OR($L272=TRUE,$A272=0,MOD($A272,ChapterTable!$R$20)&lt;&gt;0),
MAX(0,INT(($B272+ChapterTable!$P$26+VLOOKUP(SUBSTITUTE(C$1,"성장단계","")&amp;"단계오프셋",ChapterTable!$R:$S,2,0))/ChapterTable!$P$23)),
MAX(0,INT(($B272+ChapterTable!$R$26+VLOOKUP(SUBSTITUTE(C$1,"성장단계","")&amp;"보스단계오프셋",ChapterTable!$R:$S,2,0))/ChapterTable!$R$23)))</f>
        <v>3</v>
      </c>
      <c r="D272">
        <f>IF(OR($L272=TRUE,$A272=0,MOD($A272,ChapterTable!$R$20)&lt;&gt;0),
MAX(0,INT(($B272+ChapterTable!$P$26+VLOOKUP(SUBSTITUTE(D$1,"성장단계","")&amp;"단계오프셋",ChapterTable!$R:$S,2,0))/ChapterTable!$P$23)),
MAX(0,INT(($B272+ChapterTable!$R$26+VLOOKUP(SUBSTITUTE(D$1,"성장단계","")&amp;"보스단계오프셋",ChapterTable!$R:$S,2,0))/ChapterTable!$R$23)))</f>
        <v>3</v>
      </c>
      <c r="E272" s="1">
        <f ca="1">IF(AND($A272=0,$B272=1),
    VLOOKUP(1,ChapterTable!$1:$1048576,MATCH("최종"&amp;SUBSTITUTE(SUBSTITUTE(E$1,"standard",""),"|Float",""),ChapterTable!$1:$1,0),0)*ChapterTable!$P$17,
  IF(AND($A272=0,$B272=0),
    E273,
  IF($B272=0,
    VLOOKUP($A272,ChapterTable!$1:$1048576,MATCH("최종"&amp;SUBSTITUTE(SUBSTITUTE(E$1,"standard",""),"|Float",""),ChapterTable!$1:$1,0),0),
  IF($B272=1,
    IF($L272=FALSE,
      VLOOKUP($A272,ChapterTable!$1:$1048576,MATCH("최종"&amp;SUBSTITUTE(SUBSTITUTE(E$1,"standard",""),"|Float",""),ChapterTable!$1:$1,0),0),
      VLOOKUP($A272-ChapterTable!$P$11,ChapterTable!$1:$1048576,MATCH("최종"&amp;SUBSTITUTE(SUBSTITUTE(E$1,"standard",""),"|Float",""),ChapterTable!$1:$1,0),0)*ChapterTable!$P$14
    ),
  OFFSET(E272,-$B272+IF($L272,1,0),0)*IF($B272&gt;OFFSET($B272,1,0),ChapterTable!$R$17,1)*
    (VLOOKUP(SUBSTITUTE(SUBSTITUTE(E$1,"standard",""),"|Float","")&amp;IF(OR($L272=TRUE,$A272=0,MOD($A272,ChapterTable!$R$20)&lt;&gt;0),"","보스")&amp;"인게임누적곱배수",ChapterTable!$R:$S,2,0)^C272
    +VLOOKUP(SUBSTITUTE(SUBSTITUTE(E$1,"standard",""),"|Float","")&amp;IF(OR($L272=TRUE,$A272=0,MOD($A272,ChapterTable!$R$20)&lt;&gt;0),"","보스")&amp;"인게임누적합배수",ChapterTable!$R:$S,2,0)*C272)
  )
  )
  )
)</f>
        <v>972</v>
      </c>
      <c r="F272" s="1">
        <f ca="1">IF(AND($A272=0,$B272=1),
    VLOOKUP(1,ChapterTable!$1:$1048576,MATCH("최종"&amp;SUBSTITUTE(SUBSTITUTE(F$1,"standard",""),"|Float",""),ChapterTable!$1:$1,0),0)*ChapterTable!$P$17,
  IF(AND($A272=0,$B272=0),
    F273,
  IF($B272=0,
    VLOOKUP($A272,ChapterTable!$1:$1048576,MATCH("최종"&amp;SUBSTITUTE(SUBSTITUTE(F$1,"standard",""),"|Float",""),ChapterTable!$1:$1,0),0),
  IF($B272=1,
    IF($L272=FALSE,
      VLOOKUP($A272,ChapterTable!$1:$1048576,MATCH("최종"&amp;SUBSTITUTE(SUBSTITUTE(F$1,"standard",""),"|Float",""),ChapterTable!$1:$1,0),0),
      VLOOKUP($A272-ChapterTable!$P$11,ChapterTable!$1:$1048576,MATCH("최종"&amp;SUBSTITUTE(SUBSTITUTE(F$1,"standard",""),"|Float",""),ChapterTable!$1:$1,0),0)*ChapterTable!$P$14
    ),
  OFFSET(F272,-$B272+IF($L272,1,0),0)*
    (VLOOKUP(SUBSTITUTE(SUBSTITUTE(F$1,"standard",""),"|Float","")&amp;IF(OR($L272=TRUE,$A272=0,MOD($A272,ChapterTable!$R$20)&lt;&gt;0),"","보스")&amp;"인게임누적곱배수",ChapterTable!$R:$S,2,0)^D272
    +VLOOKUP(SUBSTITUTE(SUBSTITUTE(F$1,"standard",""),"|Float","")&amp;IF(OR($L272=TRUE,$A272=0,MOD($A272,ChapterTable!$R$20)&lt;&gt;0),"","보스")&amp;"인게임누적합배수",ChapterTable!$R:$S,2,0)*D272)
  )
  )
  )
)</f>
        <v>310.078125</v>
      </c>
      <c r="G272" t="s">
        <v>719</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31"/>
        <v>11</v>
      </c>
      <c r="Q272">
        <f t="shared" si="32"/>
        <v>11</v>
      </c>
      <c r="R272" t="b">
        <f t="shared" ca="1" si="33"/>
        <v>0</v>
      </c>
      <c r="T272" t="b">
        <f t="shared" ca="1" si="34"/>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37"/>
        <v>0.25</v>
      </c>
      <c r="AJ272">
        <f t="shared" si="35"/>
        <v>0.32</v>
      </c>
      <c r="AK272">
        <f t="shared" si="36"/>
        <v>1</v>
      </c>
      <c r="AL272">
        <v>0</v>
      </c>
    </row>
    <row r="273" spans="1:38" x14ac:dyDescent="0.3">
      <c r="A273">
        <v>5</v>
      </c>
      <c r="B273">
        <v>36</v>
      </c>
      <c r="C273">
        <f>IF(OR($L273=TRUE,$A273=0,MOD($A273,ChapterTable!$R$20)&lt;&gt;0),
MAX(0,INT(($B273+ChapterTable!$P$26+VLOOKUP(SUBSTITUTE(C$1,"성장단계","")&amp;"단계오프셋",ChapterTable!$R:$S,2,0))/ChapterTable!$P$23)),
MAX(0,INT(($B273+ChapterTable!$R$26+VLOOKUP(SUBSTITUTE(C$1,"성장단계","")&amp;"보스단계오프셋",ChapterTable!$R:$S,2,0))/ChapterTable!$R$23)))</f>
        <v>4</v>
      </c>
      <c r="D273">
        <f>IF(OR($L273=TRUE,$A273=0,MOD($A273,ChapterTable!$R$20)&lt;&gt;0),
MAX(0,INT(($B273+ChapterTable!$P$26+VLOOKUP(SUBSTITUTE(D$1,"성장단계","")&amp;"단계오프셋",ChapterTable!$R:$S,2,0))/ChapterTable!$P$23)),
MAX(0,INT(($B273+ChapterTable!$R$26+VLOOKUP(SUBSTITUTE(D$1,"성장단계","")&amp;"보스단계오프셋",ChapterTable!$R:$S,2,0))/ChapterTable!$R$23)))</f>
        <v>3</v>
      </c>
      <c r="E273" s="1">
        <f ca="1">IF(AND($A273=0,$B273=1),
    VLOOKUP(1,ChapterTable!$1:$1048576,MATCH("최종"&amp;SUBSTITUTE(SUBSTITUTE(E$1,"standard",""),"|Float",""),ChapterTable!$1:$1,0),0)*ChapterTable!$P$17,
  IF(AND($A273=0,$B273=0),
    E274,
  IF($B273=0,
    VLOOKUP($A273,ChapterTable!$1:$1048576,MATCH("최종"&amp;SUBSTITUTE(SUBSTITUTE(E$1,"standard",""),"|Float",""),ChapterTable!$1:$1,0),0),
  IF($B273=1,
    IF($L273=FALSE,
      VLOOKUP($A273,ChapterTable!$1:$1048576,MATCH("최종"&amp;SUBSTITUTE(SUBSTITUTE(E$1,"standard",""),"|Float",""),ChapterTable!$1:$1,0),0),
      VLOOKUP($A273-ChapterTable!$P$11,ChapterTable!$1:$1048576,MATCH("최종"&amp;SUBSTITUTE(SUBSTITUTE(E$1,"standard",""),"|Float",""),ChapterTable!$1:$1,0),0)*ChapterTable!$P$14
    ),
  OFFSET(E273,-$B273+IF($L273,1,0),0)*IF($B273&gt;OFFSET($B273,1,0),ChapterTable!$R$17,1)*
    (VLOOKUP(SUBSTITUTE(SUBSTITUTE(E$1,"standard",""),"|Float","")&amp;IF(OR($L273=TRUE,$A273=0,MOD($A273,ChapterTable!$R$20)&lt;&gt;0),"","보스")&amp;"인게임누적곱배수",ChapterTable!$R:$S,2,0)^C273
    +VLOOKUP(SUBSTITUTE(SUBSTITUTE(E$1,"standard",""),"|Float","")&amp;IF(OR($L273=TRUE,$A273=0,MOD($A273,ChapterTable!$R$20)&lt;&gt;0),"","보스")&amp;"인게임누적합배수",ChapterTable!$R:$S,2,0)*C273)
  )
  )
  )
)</f>
        <v>1093.5</v>
      </c>
      <c r="F273" s="1">
        <f ca="1">IF(AND($A273=0,$B273=1),
    VLOOKUP(1,ChapterTable!$1:$1048576,MATCH("최종"&amp;SUBSTITUTE(SUBSTITUTE(F$1,"standard",""),"|Float",""),ChapterTable!$1:$1,0),0)*ChapterTable!$P$17,
  IF(AND($A273=0,$B273=0),
    F274,
  IF($B273=0,
    VLOOKUP($A273,ChapterTable!$1:$1048576,MATCH("최종"&amp;SUBSTITUTE(SUBSTITUTE(F$1,"standard",""),"|Float",""),ChapterTable!$1:$1,0),0),
  IF($B273=1,
    IF($L273=FALSE,
      VLOOKUP($A273,ChapterTable!$1:$1048576,MATCH("최종"&amp;SUBSTITUTE(SUBSTITUTE(F$1,"standard",""),"|Float",""),ChapterTable!$1:$1,0),0),
      VLOOKUP($A273-ChapterTable!$P$11,ChapterTable!$1:$1048576,MATCH("최종"&amp;SUBSTITUTE(SUBSTITUTE(F$1,"standard",""),"|Float",""),ChapterTable!$1:$1,0),0)*ChapterTable!$P$14
    ),
  OFFSET(F273,-$B273+IF($L273,1,0),0)*
    (VLOOKUP(SUBSTITUTE(SUBSTITUTE(F$1,"standard",""),"|Float","")&amp;IF(OR($L273=TRUE,$A273=0,MOD($A273,ChapterTable!$R$20)&lt;&gt;0),"","보스")&amp;"인게임누적곱배수",ChapterTable!$R:$S,2,0)^D273
    +VLOOKUP(SUBSTITUTE(SUBSTITUTE(F$1,"standard",""),"|Float","")&amp;IF(OR($L273=TRUE,$A273=0,MOD($A273,ChapterTable!$R$20)&lt;&gt;0),"","보스")&amp;"인게임누적합배수",ChapterTable!$R:$S,2,0)*D273)
  )
  )
  )
)</f>
        <v>310.078125</v>
      </c>
      <c r="G273" t="s">
        <v>719</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31"/>
        <v>4</v>
      </c>
      <c r="Q273">
        <f t="shared" si="32"/>
        <v>4</v>
      </c>
      <c r="R273" t="b">
        <f t="shared" ca="1" si="33"/>
        <v>0</v>
      </c>
      <c r="T273" t="b">
        <f t="shared" ca="1" si="34"/>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37"/>
        <v>0.25</v>
      </c>
      <c r="AJ273">
        <f t="shared" si="35"/>
        <v>0.32</v>
      </c>
      <c r="AK273">
        <f t="shared" si="36"/>
        <v>1</v>
      </c>
      <c r="AL273">
        <v>0</v>
      </c>
    </row>
    <row r="274" spans="1:38" x14ac:dyDescent="0.3">
      <c r="A274">
        <v>5</v>
      </c>
      <c r="B274">
        <v>37</v>
      </c>
      <c r="C274">
        <f>IF(OR($L274=TRUE,$A274=0,MOD($A274,ChapterTable!$R$20)&lt;&gt;0),
MAX(0,INT(($B274+ChapterTable!$P$26+VLOOKUP(SUBSTITUTE(C$1,"성장단계","")&amp;"단계오프셋",ChapterTable!$R:$S,2,0))/ChapterTable!$P$23)),
MAX(0,INT(($B274+ChapterTable!$R$26+VLOOKUP(SUBSTITUTE(C$1,"성장단계","")&amp;"보스단계오프셋",ChapterTable!$R:$S,2,0))/ChapterTable!$R$23)))</f>
        <v>4</v>
      </c>
      <c r="D274">
        <f>IF(OR($L274=TRUE,$A274=0,MOD($A274,ChapterTable!$R$20)&lt;&gt;0),
MAX(0,INT(($B274+ChapterTable!$P$26+VLOOKUP(SUBSTITUTE(D$1,"성장단계","")&amp;"단계오프셋",ChapterTable!$R:$S,2,0))/ChapterTable!$P$23)),
MAX(0,INT(($B274+ChapterTable!$R$26+VLOOKUP(SUBSTITUTE(D$1,"성장단계","")&amp;"보스단계오프셋",ChapterTable!$R:$S,2,0))/ChapterTable!$R$23)))</f>
        <v>3</v>
      </c>
      <c r="E274" s="1">
        <f ca="1">IF(AND($A274=0,$B274=1),
    VLOOKUP(1,ChapterTable!$1:$1048576,MATCH("최종"&amp;SUBSTITUTE(SUBSTITUTE(E$1,"standard",""),"|Float",""),ChapterTable!$1:$1,0),0)*ChapterTable!$P$17,
  IF(AND($A274=0,$B274=0),
    E275,
  IF($B274=0,
    VLOOKUP($A274,ChapterTable!$1:$1048576,MATCH("최종"&amp;SUBSTITUTE(SUBSTITUTE(E$1,"standard",""),"|Float",""),ChapterTable!$1:$1,0),0),
  IF($B274=1,
    IF($L274=FALSE,
      VLOOKUP($A274,ChapterTable!$1:$1048576,MATCH("최종"&amp;SUBSTITUTE(SUBSTITUTE(E$1,"standard",""),"|Float",""),ChapterTable!$1:$1,0),0),
      VLOOKUP($A274-ChapterTable!$P$11,ChapterTable!$1:$1048576,MATCH("최종"&amp;SUBSTITUTE(SUBSTITUTE(E$1,"standard",""),"|Float",""),ChapterTable!$1:$1,0),0)*ChapterTable!$P$14
    ),
  OFFSET(E274,-$B274+IF($L274,1,0),0)*IF($B274&gt;OFFSET($B274,1,0),ChapterTable!$R$17,1)*
    (VLOOKUP(SUBSTITUTE(SUBSTITUTE(E$1,"standard",""),"|Float","")&amp;IF(OR($L274=TRUE,$A274=0,MOD($A274,ChapterTable!$R$20)&lt;&gt;0),"","보스")&amp;"인게임누적곱배수",ChapterTable!$R:$S,2,0)^C274
    +VLOOKUP(SUBSTITUTE(SUBSTITUTE(E$1,"standard",""),"|Float","")&amp;IF(OR($L274=TRUE,$A274=0,MOD($A274,ChapterTable!$R$20)&lt;&gt;0),"","보스")&amp;"인게임누적합배수",ChapterTable!$R:$S,2,0)*C274)
  )
  )
  )
)</f>
        <v>1093.5</v>
      </c>
      <c r="F274" s="1">
        <f ca="1">IF(AND($A274=0,$B274=1),
    VLOOKUP(1,ChapterTable!$1:$1048576,MATCH("최종"&amp;SUBSTITUTE(SUBSTITUTE(F$1,"standard",""),"|Float",""),ChapterTable!$1:$1,0),0)*ChapterTable!$P$17,
  IF(AND($A274=0,$B274=0),
    F275,
  IF($B274=0,
    VLOOKUP($A274,ChapterTable!$1:$1048576,MATCH("최종"&amp;SUBSTITUTE(SUBSTITUTE(F$1,"standard",""),"|Float",""),ChapterTable!$1:$1,0),0),
  IF($B274=1,
    IF($L274=FALSE,
      VLOOKUP($A274,ChapterTable!$1:$1048576,MATCH("최종"&amp;SUBSTITUTE(SUBSTITUTE(F$1,"standard",""),"|Float",""),ChapterTable!$1:$1,0),0),
      VLOOKUP($A274-ChapterTable!$P$11,ChapterTable!$1:$1048576,MATCH("최종"&amp;SUBSTITUTE(SUBSTITUTE(F$1,"standard",""),"|Float",""),ChapterTable!$1:$1,0),0)*ChapterTable!$P$14
    ),
  OFFSET(F274,-$B274+IF($L274,1,0),0)*
    (VLOOKUP(SUBSTITUTE(SUBSTITUTE(F$1,"standard",""),"|Float","")&amp;IF(OR($L274=TRUE,$A274=0,MOD($A274,ChapterTable!$R$20)&lt;&gt;0),"","보스")&amp;"인게임누적곱배수",ChapterTable!$R:$S,2,0)^D274
    +VLOOKUP(SUBSTITUTE(SUBSTITUTE(F$1,"standard",""),"|Float","")&amp;IF(OR($L274=TRUE,$A274=0,MOD($A274,ChapterTable!$R$20)&lt;&gt;0),"","보스")&amp;"인게임누적합배수",ChapterTable!$R:$S,2,0)*D274)
  )
  )
  )
)</f>
        <v>310.078125</v>
      </c>
      <c r="G274" t="s">
        <v>719</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31"/>
        <v>4</v>
      </c>
      <c r="Q274">
        <f t="shared" si="32"/>
        <v>4</v>
      </c>
      <c r="R274" t="b">
        <f t="shared" ca="1" si="33"/>
        <v>0</v>
      </c>
      <c r="T274" t="b">
        <f t="shared" ca="1" si="34"/>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37"/>
        <v>0.25</v>
      </c>
      <c r="AJ274">
        <f t="shared" si="35"/>
        <v>0.32</v>
      </c>
      <c r="AK274">
        <f t="shared" si="36"/>
        <v>1</v>
      </c>
      <c r="AL274">
        <v>0</v>
      </c>
    </row>
    <row r="275" spans="1:38" x14ac:dyDescent="0.3">
      <c r="A275">
        <v>5</v>
      </c>
      <c r="B275">
        <v>38</v>
      </c>
      <c r="C275">
        <f>IF(OR($L275=TRUE,$A275=0,MOD($A275,ChapterTable!$R$20)&lt;&gt;0),
MAX(0,INT(($B275+ChapterTable!$P$26+VLOOKUP(SUBSTITUTE(C$1,"성장단계","")&amp;"단계오프셋",ChapterTable!$R:$S,2,0))/ChapterTable!$P$23)),
MAX(0,INT(($B275+ChapterTable!$R$26+VLOOKUP(SUBSTITUTE(C$1,"성장단계","")&amp;"보스단계오프셋",ChapterTable!$R:$S,2,0))/ChapterTable!$R$23)))</f>
        <v>4</v>
      </c>
      <c r="D275">
        <f>IF(OR($L275=TRUE,$A275=0,MOD($A275,ChapterTable!$R$20)&lt;&gt;0),
MAX(0,INT(($B275+ChapterTable!$P$26+VLOOKUP(SUBSTITUTE(D$1,"성장단계","")&amp;"단계오프셋",ChapterTable!$R:$S,2,0))/ChapterTable!$P$23)),
MAX(0,INT(($B275+ChapterTable!$R$26+VLOOKUP(SUBSTITUTE(D$1,"성장단계","")&amp;"보스단계오프셋",ChapterTable!$R:$S,2,0))/ChapterTable!$R$23)))</f>
        <v>3</v>
      </c>
      <c r="E275" s="1">
        <f ca="1">IF(AND($A275=0,$B275=1),
    VLOOKUP(1,ChapterTable!$1:$1048576,MATCH("최종"&amp;SUBSTITUTE(SUBSTITUTE(E$1,"standard",""),"|Float",""),ChapterTable!$1:$1,0),0)*ChapterTable!$P$17,
  IF(AND($A275=0,$B275=0),
    E276,
  IF($B275=0,
    VLOOKUP($A275,ChapterTable!$1:$1048576,MATCH("최종"&amp;SUBSTITUTE(SUBSTITUTE(E$1,"standard",""),"|Float",""),ChapterTable!$1:$1,0),0),
  IF($B275=1,
    IF($L275=FALSE,
      VLOOKUP($A275,ChapterTable!$1:$1048576,MATCH("최종"&amp;SUBSTITUTE(SUBSTITUTE(E$1,"standard",""),"|Float",""),ChapterTable!$1:$1,0),0),
      VLOOKUP($A275-ChapterTable!$P$11,ChapterTable!$1:$1048576,MATCH("최종"&amp;SUBSTITUTE(SUBSTITUTE(E$1,"standard",""),"|Float",""),ChapterTable!$1:$1,0),0)*ChapterTable!$P$14
    ),
  OFFSET(E275,-$B275+IF($L275,1,0),0)*IF($B275&gt;OFFSET($B275,1,0),ChapterTable!$R$17,1)*
    (VLOOKUP(SUBSTITUTE(SUBSTITUTE(E$1,"standard",""),"|Float","")&amp;IF(OR($L275=TRUE,$A275=0,MOD($A275,ChapterTable!$R$20)&lt;&gt;0),"","보스")&amp;"인게임누적곱배수",ChapterTable!$R:$S,2,0)^C275
    +VLOOKUP(SUBSTITUTE(SUBSTITUTE(E$1,"standard",""),"|Float","")&amp;IF(OR($L275=TRUE,$A275=0,MOD($A275,ChapterTable!$R$20)&lt;&gt;0),"","보스")&amp;"인게임누적합배수",ChapterTable!$R:$S,2,0)*C275)
  )
  )
  )
)</f>
        <v>1093.5</v>
      </c>
      <c r="F275" s="1">
        <f ca="1">IF(AND($A275=0,$B275=1),
    VLOOKUP(1,ChapterTable!$1:$1048576,MATCH("최종"&amp;SUBSTITUTE(SUBSTITUTE(F$1,"standard",""),"|Float",""),ChapterTable!$1:$1,0),0)*ChapterTable!$P$17,
  IF(AND($A275=0,$B275=0),
    F276,
  IF($B275=0,
    VLOOKUP($A275,ChapterTable!$1:$1048576,MATCH("최종"&amp;SUBSTITUTE(SUBSTITUTE(F$1,"standard",""),"|Float",""),ChapterTable!$1:$1,0),0),
  IF($B275=1,
    IF($L275=FALSE,
      VLOOKUP($A275,ChapterTable!$1:$1048576,MATCH("최종"&amp;SUBSTITUTE(SUBSTITUTE(F$1,"standard",""),"|Float",""),ChapterTable!$1:$1,0),0),
      VLOOKUP($A275-ChapterTable!$P$11,ChapterTable!$1:$1048576,MATCH("최종"&amp;SUBSTITUTE(SUBSTITUTE(F$1,"standard",""),"|Float",""),ChapterTable!$1:$1,0),0)*ChapterTable!$P$14
    ),
  OFFSET(F275,-$B275+IF($L275,1,0),0)*
    (VLOOKUP(SUBSTITUTE(SUBSTITUTE(F$1,"standard",""),"|Float","")&amp;IF(OR($L275=TRUE,$A275=0,MOD($A275,ChapterTable!$R$20)&lt;&gt;0),"","보스")&amp;"인게임누적곱배수",ChapterTable!$R:$S,2,0)^D275
    +VLOOKUP(SUBSTITUTE(SUBSTITUTE(F$1,"standard",""),"|Float","")&amp;IF(OR($L275=TRUE,$A275=0,MOD($A275,ChapterTable!$R$20)&lt;&gt;0),"","보스")&amp;"인게임누적합배수",ChapterTable!$R:$S,2,0)*D275)
  )
  )
  )
)</f>
        <v>310.078125</v>
      </c>
      <c r="G275" t="s">
        <v>719</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31"/>
        <v>4</v>
      </c>
      <c r="Q275">
        <f t="shared" si="32"/>
        <v>4</v>
      </c>
      <c r="R275" t="b">
        <f t="shared" ca="1" si="33"/>
        <v>0</v>
      </c>
      <c r="T275" t="b">
        <f t="shared" ca="1" si="34"/>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37"/>
        <v>0.25</v>
      </c>
      <c r="AJ275">
        <f t="shared" si="35"/>
        <v>0.32</v>
      </c>
      <c r="AK275">
        <f t="shared" si="36"/>
        <v>1</v>
      </c>
      <c r="AL275">
        <v>0</v>
      </c>
    </row>
    <row r="276" spans="1:38" x14ac:dyDescent="0.3">
      <c r="A276">
        <v>5</v>
      </c>
      <c r="B276">
        <v>39</v>
      </c>
      <c r="C276">
        <f>IF(OR($L276=TRUE,$A276=0,MOD($A276,ChapterTable!$R$20)&lt;&gt;0),
MAX(0,INT(($B276+ChapterTable!$P$26+VLOOKUP(SUBSTITUTE(C$1,"성장단계","")&amp;"단계오프셋",ChapterTable!$R:$S,2,0))/ChapterTable!$P$23)),
MAX(0,INT(($B276+ChapterTable!$R$26+VLOOKUP(SUBSTITUTE(C$1,"성장단계","")&amp;"보스단계오프셋",ChapterTable!$R:$S,2,0))/ChapterTable!$R$23)))</f>
        <v>4</v>
      </c>
      <c r="D276">
        <f>IF(OR($L276=TRUE,$A276=0,MOD($A276,ChapterTable!$R$20)&lt;&gt;0),
MAX(0,INT(($B276+ChapterTable!$P$26+VLOOKUP(SUBSTITUTE(D$1,"성장단계","")&amp;"단계오프셋",ChapterTable!$R:$S,2,0))/ChapterTable!$P$23)),
MAX(0,INT(($B276+ChapterTable!$R$26+VLOOKUP(SUBSTITUTE(D$1,"성장단계","")&amp;"보스단계오프셋",ChapterTable!$R:$S,2,0))/ChapterTable!$R$23)))</f>
        <v>3</v>
      </c>
      <c r="E276" s="1">
        <f ca="1">IF(AND($A276=0,$B276=1),
    VLOOKUP(1,ChapterTable!$1:$1048576,MATCH("최종"&amp;SUBSTITUTE(SUBSTITUTE(E$1,"standard",""),"|Float",""),ChapterTable!$1:$1,0),0)*ChapterTable!$P$17,
  IF(AND($A276=0,$B276=0),
    E277,
  IF($B276=0,
    VLOOKUP($A276,ChapterTable!$1:$1048576,MATCH("최종"&amp;SUBSTITUTE(SUBSTITUTE(E$1,"standard",""),"|Float",""),ChapterTable!$1:$1,0),0),
  IF($B276=1,
    IF($L276=FALSE,
      VLOOKUP($A276,ChapterTable!$1:$1048576,MATCH("최종"&amp;SUBSTITUTE(SUBSTITUTE(E$1,"standard",""),"|Float",""),ChapterTable!$1:$1,0),0),
      VLOOKUP($A276-ChapterTable!$P$11,ChapterTable!$1:$1048576,MATCH("최종"&amp;SUBSTITUTE(SUBSTITUTE(E$1,"standard",""),"|Float",""),ChapterTable!$1:$1,0),0)*ChapterTable!$P$14
    ),
  OFFSET(E276,-$B276+IF($L276,1,0),0)*IF($B276&gt;OFFSET($B276,1,0),ChapterTable!$R$17,1)*
    (VLOOKUP(SUBSTITUTE(SUBSTITUTE(E$1,"standard",""),"|Float","")&amp;IF(OR($L276=TRUE,$A276=0,MOD($A276,ChapterTable!$R$20)&lt;&gt;0),"","보스")&amp;"인게임누적곱배수",ChapterTable!$R:$S,2,0)^C276
    +VLOOKUP(SUBSTITUTE(SUBSTITUTE(E$1,"standard",""),"|Float","")&amp;IF(OR($L276=TRUE,$A276=0,MOD($A276,ChapterTable!$R$20)&lt;&gt;0),"","보스")&amp;"인게임누적합배수",ChapterTable!$R:$S,2,0)*C276)
  )
  )
  )
)</f>
        <v>1093.5</v>
      </c>
      <c r="F276" s="1">
        <f ca="1">IF(AND($A276=0,$B276=1),
    VLOOKUP(1,ChapterTable!$1:$1048576,MATCH("최종"&amp;SUBSTITUTE(SUBSTITUTE(F$1,"standard",""),"|Float",""),ChapterTable!$1:$1,0),0)*ChapterTable!$P$17,
  IF(AND($A276=0,$B276=0),
    F277,
  IF($B276=0,
    VLOOKUP($A276,ChapterTable!$1:$1048576,MATCH("최종"&amp;SUBSTITUTE(SUBSTITUTE(F$1,"standard",""),"|Float",""),ChapterTable!$1:$1,0),0),
  IF($B276=1,
    IF($L276=FALSE,
      VLOOKUP($A276,ChapterTable!$1:$1048576,MATCH("최종"&amp;SUBSTITUTE(SUBSTITUTE(F$1,"standard",""),"|Float",""),ChapterTable!$1:$1,0),0),
      VLOOKUP($A276-ChapterTable!$P$11,ChapterTable!$1:$1048576,MATCH("최종"&amp;SUBSTITUTE(SUBSTITUTE(F$1,"standard",""),"|Float",""),ChapterTable!$1:$1,0),0)*ChapterTable!$P$14
    ),
  OFFSET(F276,-$B276+IF($L276,1,0),0)*
    (VLOOKUP(SUBSTITUTE(SUBSTITUTE(F$1,"standard",""),"|Float","")&amp;IF(OR($L276=TRUE,$A276=0,MOD($A276,ChapterTable!$R$20)&lt;&gt;0),"","보스")&amp;"인게임누적곱배수",ChapterTable!$R:$S,2,0)^D276
    +VLOOKUP(SUBSTITUTE(SUBSTITUTE(F$1,"standard",""),"|Float","")&amp;IF(OR($L276=TRUE,$A276=0,MOD($A276,ChapterTable!$R$20)&lt;&gt;0),"","보스")&amp;"인게임누적합배수",ChapterTable!$R:$S,2,0)*D276)
  )
  )
  )
)</f>
        <v>310.078125</v>
      </c>
      <c r="G276" t="s">
        <v>719</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31"/>
        <v>94</v>
      </c>
      <c r="Q276">
        <f t="shared" si="32"/>
        <v>94</v>
      </c>
      <c r="R276" t="b">
        <f t="shared" ca="1" si="33"/>
        <v>1</v>
      </c>
      <c r="T276" t="b">
        <f t="shared" ca="1" si="34"/>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37"/>
        <v>0.25</v>
      </c>
      <c r="AJ276">
        <f t="shared" si="35"/>
        <v>0.32</v>
      </c>
      <c r="AK276">
        <f t="shared" si="36"/>
        <v>1</v>
      </c>
      <c r="AL276">
        <v>0</v>
      </c>
    </row>
    <row r="277" spans="1:38" x14ac:dyDescent="0.3">
      <c r="A277">
        <v>5</v>
      </c>
      <c r="B277">
        <v>40</v>
      </c>
      <c r="C277">
        <f>IF(OR($L277=TRUE,$A277=0,MOD($A277,ChapterTable!$R$20)&lt;&gt;0),
MAX(0,INT(($B277+ChapterTable!$P$26+VLOOKUP(SUBSTITUTE(C$1,"성장단계","")&amp;"단계오프셋",ChapterTable!$R:$S,2,0))/ChapterTable!$P$23)),
MAX(0,INT(($B277+ChapterTable!$R$26+VLOOKUP(SUBSTITUTE(C$1,"성장단계","")&amp;"보스단계오프셋",ChapterTable!$R:$S,2,0))/ChapterTable!$R$23)))</f>
        <v>4</v>
      </c>
      <c r="D277">
        <f>IF(OR($L277=TRUE,$A277=0,MOD($A277,ChapterTable!$R$20)&lt;&gt;0),
MAX(0,INT(($B277+ChapterTable!$P$26+VLOOKUP(SUBSTITUTE(D$1,"성장단계","")&amp;"단계오프셋",ChapterTable!$R:$S,2,0))/ChapterTable!$P$23)),
MAX(0,INT(($B277+ChapterTable!$R$26+VLOOKUP(SUBSTITUTE(D$1,"성장단계","")&amp;"보스단계오프셋",ChapterTable!$R:$S,2,0))/ChapterTable!$R$23)))</f>
        <v>3</v>
      </c>
      <c r="E277" s="1">
        <f ca="1">IF(AND($A277=0,$B277=1),
    VLOOKUP(1,ChapterTable!$1:$1048576,MATCH("최종"&amp;SUBSTITUTE(SUBSTITUTE(E$1,"standard",""),"|Float",""),ChapterTable!$1:$1,0),0)*ChapterTable!$P$17,
  IF(AND($A277=0,$B277=0),
    E278,
  IF($B277=0,
    VLOOKUP($A277,ChapterTable!$1:$1048576,MATCH("최종"&amp;SUBSTITUTE(SUBSTITUTE(E$1,"standard",""),"|Float",""),ChapterTable!$1:$1,0),0),
  IF($B277=1,
    IF($L277=FALSE,
      VLOOKUP($A277,ChapterTable!$1:$1048576,MATCH("최종"&amp;SUBSTITUTE(SUBSTITUTE(E$1,"standard",""),"|Float",""),ChapterTable!$1:$1,0),0),
      VLOOKUP($A277-ChapterTable!$P$11,ChapterTable!$1:$1048576,MATCH("최종"&amp;SUBSTITUTE(SUBSTITUTE(E$1,"standard",""),"|Float",""),ChapterTable!$1:$1,0),0)*ChapterTable!$P$14
    ),
  OFFSET(E277,-$B277+IF($L277,1,0),0)*IF($B277&gt;OFFSET($B277,1,0),ChapterTable!$R$17,1)*
    (VLOOKUP(SUBSTITUTE(SUBSTITUTE(E$1,"standard",""),"|Float","")&amp;IF(OR($L277=TRUE,$A277=0,MOD($A277,ChapterTable!$R$20)&lt;&gt;0),"","보스")&amp;"인게임누적곱배수",ChapterTable!$R:$S,2,0)^C277
    +VLOOKUP(SUBSTITUTE(SUBSTITUTE(E$1,"standard",""),"|Float","")&amp;IF(OR($L277=TRUE,$A277=0,MOD($A277,ChapterTable!$R$20)&lt;&gt;0),"","보스")&amp;"인게임누적합배수",ChapterTable!$R:$S,2,0)*C277)
  )
  )
  )
)</f>
        <v>1093.5</v>
      </c>
      <c r="F277" s="1">
        <f ca="1">IF(AND($A277=0,$B277=1),
    VLOOKUP(1,ChapterTable!$1:$1048576,MATCH("최종"&amp;SUBSTITUTE(SUBSTITUTE(F$1,"standard",""),"|Float",""),ChapterTable!$1:$1,0),0)*ChapterTable!$P$17,
  IF(AND($A277=0,$B277=0),
    F278,
  IF($B277=0,
    VLOOKUP($A277,ChapterTable!$1:$1048576,MATCH("최종"&amp;SUBSTITUTE(SUBSTITUTE(F$1,"standard",""),"|Float",""),ChapterTable!$1:$1,0),0),
  IF($B277=1,
    IF($L277=FALSE,
      VLOOKUP($A277,ChapterTable!$1:$1048576,MATCH("최종"&amp;SUBSTITUTE(SUBSTITUTE(F$1,"standard",""),"|Float",""),ChapterTable!$1:$1,0),0),
      VLOOKUP($A277-ChapterTable!$P$11,ChapterTable!$1:$1048576,MATCH("최종"&amp;SUBSTITUTE(SUBSTITUTE(F$1,"standard",""),"|Float",""),ChapterTable!$1:$1,0),0)*ChapterTable!$P$14
    ),
  OFFSET(F277,-$B277+IF($L277,1,0),0)*
    (VLOOKUP(SUBSTITUTE(SUBSTITUTE(F$1,"standard",""),"|Float","")&amp;IF(OR($L277=TRUE,$A277=0,MOD($A277,ChapterTable!$R$20)&lt;&gt;0),"","보스")&amp;"인게임누적곱배수",ChapterTable!$R:$S,2,0)^D277
    +VLOOKUP(SUBSTITUTE(SUBSTITUTE(F$1,"standard",""),"|Float","")&amp;IF(OR($L277=TRUE,$A277=0,MOD($A277,ChapterTable!$R$20)&lt;&gt;0),"","보스")&amp;"인게임누적합배수",ChapterTable!$R:$S,2,0)*D277)
  )
  )
  )
)</f>
        <v>310.078125</v>
      </c>
      <c r="G277" t="s">
        <v>719</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31"/>
        <v>24</v>
      </c>
      <c r="Q277">
        <f t="shared" si="32"/>
        <v>24</v>
      </c>
      <c r="R277" t="b">
        <f t="shared" ca="1" si="33"/>
        <v>0</v>
      </c>
      <c r="T277" t="b">
        <f t="shared" ca="1" si="34"/>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37"/>
        <v>0.25</v>
      </c>
      <c r="AJ277">
        <f t="shared" si="35"/>
        <v>1</v>
      </c>
      <c r="AK277">
        <f t="shared" si="36"/>
        <v>4</v>
      </c>
      <c r="AL277">
        <v>0</v>
      </c>
    </row>
    <row r="278" spans="1:38" x14ac:dyDescent="0.3">
      <c r="A278">
        <v>5</v>
      </c>
      <c r="B278">
        <v>41</v>
      </c>
      <c r="C278">
        <f>IF(OR($L278=TRUE,$A278=0,MOD($A278,ChapterTable!$R$20)&lt;&gt;0),
MAX(0,INT(($B278+ChapterTable!$P$26+VLOOKUP(SUBSTITUTE(C$1,"성장단계","")&amp;"단계오프셋",ChapterTable!$R:$S,2,0))/ChapterTable!$P$23)),
MAX(0,INT(($B278+ChapterTable!$R$26+VLOOKUP(SUBSTITUTE(C$1,"성장단계","")&amp;"보스단계오프셋",ChapterTable!$R:$S,2,0))/ChapterTable!$R$23)))</f>
        <v>4</v>
      </c>
      <c r="D278">
        <f>IF(OR($L278=TRUE,$A278=0,MOD($A278,ChapterTable!$R$20)&lt;&gt;0),
MAX(0,INT(($B278+ChapterTable!$P$26+VLOOKUP(SUBSTITUTE(D$1,"성장단계","")&amp;"단계오프셋",ChapterTable!$R:$S,2,0))/ChapterTable!$P$23)),
MAX(0,INT(($B278+ChapterTable!$R$26+VLOOKUP(SUBSTITUTE(D$1,"성장단계","")&amp;"보스단계오프셋",ChapterTable!$R:$S,2,0))/ChapterTable!$R$23)))</f>
        <v>4</v>
      </c>
      <c r="E278" s="1">
        <f ca="1">IF(AND($A278=0,$B278=1),
    VLOOKUP(1,ChapterTable!$1:$1048576,MATCH("최종"&amp;SUBSTITUTE(SUBSTITUTE(E$1,"standard",""),"|Float",""),ChapterTable!$1:$1,0),0)*ChapterTable!$P$17,
  IF(AND($A278=0,$B278=0),
    E279,
  IF($B278=0,
    VLOOKUP($A278,ChapterTable!$1:$1048576,MATCH("최종"&amp;SUBSTITUTE(SUBSTITUTE(E$1,"standard",""),"|Float",""),ChapterTable!$1:$1,0),0),
  IF($B278=1,
    IF($L278=FALSE,
      VLOOKUP($A278,ChapterTable!$1:$1048576,MATCH("최종"&amp;SUBSTITUTE(SUBSTITUTE(E$1,"standard",""),"|Float",""),ChapterTable!$1:$1,0),0),
      VLOOKUP($A278-ChapterTable!$P$11,ChapterTable!$1:$1048576,MATCH("최종"&amp;SUBSTITUTE(SUBSTITUTE(E$1,"standard",""),"|Float",""),ChapterTable!$1:$1,0),0)*ChapterTable!$P$14
    ),
  OFFSET(E278,-$B278+IF($L278,1,0),0)*IF($B278&gt;OFFSET($B278,1,0),ChapterTable!$R$17,1)*
    (VLOOKUP(SUBSTITUTE(SUBSTITUTE(E$1,"standard",""),"|Float","")&amp;IF(OR($L278=TRUE,$A278=0,MOD($A278,ChapterTable!$R$20)&lt;&gt;0),"","보스")&amp;"인게임누적곱배수",ChapterTable!$R:$S,2,0)^C278
    +VLOOKUP(SUBSTITUTE(SUBSTITUTE(E$1,"standard",""),"|Float","")&amp;IF(OR($L278=TRUE,$A278=0,MOD($A278,ChapterTable!$R$20)&lt;&gt;0),"","보스")&amp;"인게임누적합배수",ChapterTable!$R:$S,2,0)*C278)
  )
  )
  )
)</f>
        <v>1093.5</v>
      </c>
      <c r="F278" s="1">
        <f ca="1">IF(AND($A278=0,$B278=1),
    VLOOKUP(1,ChapterTable!$1:$1048576,MATCH("최종"&amp;SUBSTITUTE(SUBSTITUTE(F$1,"standard",""),"|Float",""),ChapterTable!$1:$1,0),0)*ChapterTable!$P$17,
  IF(AND($A278=0,$B278=0),
    F279,
  IF($B278=0,
    VLOOKUP($A278,ChapterTable!$1:$1048576,MATCH("최종"&amp;SUBSTITUTE(SUBSTITUTE(F$1,"standard",""),"|Float",""),ChapterTable!$1:$1,0),0),
  IF($B278=1,
    IF($L278=FALSE,
      VLOOKUP($A278,ChapterTable!$1:$1048576,MATCH("최종"&amp;SUBSTITUTE(SUBSTITUTE(F$1,"standard",""),"|Float",""),ChapterTable!$1:$1,0),0),
      VLOOKUP($A278-ChapterTable!$P$11,ChapterTable!$1:$1048576,MATCH("최종"&amp;SUBSTITUTE(SUBSTITUTE(F$1,"standard",""),"|Float",""),ChapterTable!$1:$1,0),0)*ChapterTable!$P$14
    ),
  OFFSET(F278,-$B278+IF($L278,1,0),0)*
    (VLOOKUP(SUBSTITUTE(SUBSTITUTE(F$1,"standard",""),"|Float","")&amp;IF(OR($L278=TRUE,$A278=0,MOD($A278,ChapterTable!$R$20)&lt;&gt;0),"","보스")&amp;"인게임누적곱배수",ChapterTable!$R:$S,2,0)^D278
    +VLOOKUP(SUBSTITUTE(SUBSTITUTE(F$1,"standard",""),"|Float","")&amp;IF(OR($L278=TRUE,$A278=0,MOD($A278,ChapterTable!$R$20)&lt;&gt;0),"","보스")&amp;"인게임누적합배수",ChapterTable!$R:$S,2,0)*D278)
  )
  )
  )
)</f>
        <v>329.0625</v>
      </c>
      <c r="G278" t="s">
        <v>719</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31"/>
        <v>5</v>
      </c>
      <c r="Q278">
        <f t="shared" si="32"/>
        <v>5</v>
      </c>
      <c r="R278" t="b">
        <f t="shared" ca="1" si="33"/>
        <v>0</v>
      </c>
      <c r="T278" t="b">
        <f t="shared" ca="1" si="34"/>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37"/>
        <v>0.2</v>
      </c>
      <c r="AJ278">
        <f t="shared" si="35"/>
        <v>0.27466666000000001</v>
      </c>
      <c r="AK278">
        <f t="shared" si="36"/>
        <v>1</v>
      </c>
      <c r="AL278">
        <v>0</v>
      </c>
    </row>
    <row r="279" spans="1:38" x14ac:dyDescent="0.3">
      <c r="A279">
        <v>5</v>
      </c>
      <c r="B279">
        <v>42</v>
      </c>
      <c r="C279">
        <f>IF(OR($L279=TRUE,$A279=0,MOD($A279,ChapterTable!$R$20)&lt;&gt;0),
MAX(0,INT(($B279+ChapterTable!$P$26+VLOOKUP(SUBSTITUTE(C$1,"성장단계","")&amp;"단계오프셋",ChapterTable!$R:$S,2,0))/ChapterTable!$P$23)),
MAX(0,INT(($B279+ChapterTable!$R$26+VLOOKUP(SUBSTITUTE(C$1,"성장단계","")&amp;"보스단계오프셋",ChapterTable!$R:$S,2,0))/ChapterTable!$R$23)))</f>
        <v>4</v>
      </c>
      <c r="D279">
        <f>IF(OR($L279=TRUE,$A279=0,MOD($A279,ChapterTable!$R$20)&lt;&gt;0),
MAX(0,INT(($B279+ChapterTable!$P$26+VLOOKUP(SUBSTITUTE(D$1,"성장단계","")&amp;"단계오프셋",ChapterTable!$R:$S,2,0))/ChapterTable!$P$23)),
MAX(0,INT(($B279+ChapterTable!$R$26+VLOOKUP(SUBSTITUTE(D$1,"성장단계","")&amp;"보스단계오프셋",ChapterTable!$R:$S,2,0))/ChapterTable!$R$23)))</f>
        <v>4</v>
      </c>
      <c r="E279" s="1">
        <f ca="1">IF(AND($A279=0,$B279=1),
    VLOOKUP(1,ChapterTable!$1:$1048576,MATCH("최종"&amp;SUBSTITUTE(SUBSTITUTE(E$1,"standard",""),"|Float",""),ChapterTable!$1:$1,0),0)*ChapterTable!$P$17,
  IF(AND($A279=0,$B279=0),
    E280,
  IF($B279=0,
    VLOOKUP($A279,ChapterTable!$1:$1048576,MATCH("최종"&amp;SUBSTITUTE(SUBSTITUTE(E$1,"standard",""),"|Float",""),ChapterTable!$1:$1,0),0),
  IF($B279=1,
    IF($L279=FALSE,
      VLOOKUP($A279,ChapterTable!$1:$1048576,MATCH("최종"&amp;SUBSTITUTE(SUBSTITUTE(E$1,"standard",""),"|Float",""),ChapterTable!$1:$1,0),0),
      VLOOKUP($A279-ChapterTable!$P$11,ChapterTable!$1:$1048576,MATCH("최종"&amp;SUBSTITUTE(SUBSTITUTE(E$1,"standard",""),"|Float",""),ChapterTable!$1:$1,0),0)*ChapterTable!$P$14
    ),
  OFFSET(E279,-$B279+IF($L279,1,0),0)*IF($B279&gt;OFFSET($B279,1,0),ChapterTable!$R$17,1)*
    (VLOOKUP(SUBSTITUTE(SUBSTITUTE(E$1,"standard",""),"|Float","")&amp;IF(OR($L279=TRUE,$A279=0,MOD($A279,ChapterTable!$R$20)&lt;&gt;0),"","보스")&amp;"인게임누적곱배수",ChapterTable!$R:$S,2,0)^C279
    +VLOOKUP(SUBSTITUTE(SUBSTITUTE(E$1,"standard",""),"|Float","")&amp;IF(OR($L279=TRUE,$A279=0,MOD($A279,ChapterTable!$R$20)&lt;&gt;0),"","보스")&amp;"인게임누적합배수",ChapterTable!$R:$S,2,0)*C279)
  )
  )
  )
)</f>
        <v>1093.5</v>
      </c>
      <c r="F279" s="1">
        <f ca="1">IF(AND($A279=0,$B279=1),
    VLOOKUP(1,ChapterTable!$1:$1048576,MATCH("최종"&amp;SUBSTITUTE(SUBSTITUTE(F$1,"standard",""),"|Float",""),ChapterTable!$1:$1,0),0)*ChapterTable!$P$17,
  IF(AND($A279=0,$B279=0),
    F280,
  IF($B279=0,
    VLOOKUP($A279,ChapterTable!$1:$1048576,MATCH("최종"&amp;SUBSTITUTE(SUBSTITUTE(F$1,"standard",""),"|Float",""),ChapterTable!$1:$1,0),0),
  IF($B279=1,
    IF($L279=FALSE,
      VLOOKUP($A279,ChapterTable!$1:$1048576,MATCH("최종"&amp;SUBSTITUTE(SUBSTITUTE(F$1,"standard",""),"|Float",""),ChapterTable!$1:$1,0),0),
      VLOOKUP($A279-ChapterTable!$P$11,ChapterTable!$1:$1048576,MATCH("최종"&amp;SUBSTITUTE(SUBSTITUTE(F$1,"standard",""),"|Float",""),ChapterTable!$1:$1,0),0)*ChapterTable!$P$14
    ),
  OFFSET(F279,-$B279+IF($L279,1,0),0)*
    (VLOOKUP(SUBSTITUTE(SUBSTITUTE(F$1,"standard",""),"|Float","")&amp;IF(OR($L279=TRUE,$A279=0,MOD($A279,ChapterTable!$R$20)&lt;&gt;0),"","보스")&amp;"인게임누적곱배수",ChapterTable!$R:$S,2,0)^D279
    +VLOOKUP(SUBSTITUTE(SUBSTITUTE(F$1,"standard",""),"|Float","")&amp;IF(OR($L279=TRUE,$A279=0,MOD($A279,ChapterTable!$R$20)&lt;&gt;0),"","보스")&amp;"인게임누적합배수",ChapterTable!$R:$S,2,0)*D279)
  )
  )
  )
)</f>
        <v>329.0625</v>
      </c>
      <c r="G279" t="s">
        <v>719</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31"/>
        <v>5</v>
      </c>
      <c r="Q279">
        <f t="shared" si="32"/>
        <v>5</v>
      </c>
      <c r="R279" t="b">
        <f t="shared" ca="1" si="33"/>
        <v>0</v>
      </c>
      <c r="T279" t="b">
        <f t="shared" ca="1" si="34"/>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37"/>
        <v>0.2</v>
      </c>
      <c r="AJ279">
        <f t="shared" si="35"/>
        <v>0.27466666000000001</v>
      </c>
      <c r="AK279">
        <f t="shared" si="36"/>
        <v>1</v>
      </c>
      <c r="AL279">
        <v>0</v>
      </c>
    </row>
    <row r="280" spans="1:38" x14ac:dyDescent="0.3">
      <c r="A280">
        <v>5</v>
      </c>
      <c r="B280">
        <v>43</v>
      </c>
      <c r="C280">
        <f>IF(OR($L280=TRUE,$A280=0,MOD($A280,ChapterTable!$R$20)&lt;&gt;0),
MAX(0,INT(($B280+ChapterTable!$P$26+VLOOKUP(SUBSTITUTE(C$1,"성장단계","")&amp;"단계오프셋",ChapterTable!$R:$S,2,0))/ChapterTable!$P$23)),
MAX(0,INT(($B280+ChapterTable!$R$26+VLOOKUP(SUBSTITUTE(C$1,"성장단계","")&amp;"보스단계오프셋",ChapterTable!$R:$S,2,0))/ChapterTable!$R$23)))</f>
        <v>4</v>
      </c>
      <c r="D280">
        <f>IF(OR($L280=TRUE,$A280=0,MOD($A280,ChapterTable!$R$20)&lt;&gt;0),
MAX(0,INT(($B280+ChapterTable!$P$26+VLOOKUP(SUBSTITUTE(D$1,"성장단계","")&amp;"단계오프셋",ChapterTable!$R:$S,2,0))/ChapterTable!$P$23)),
MAX(0,INT(($B280+ChapterTable!$R$26+VLOOKUP(SUBSTITUTE(D$1,"성장단계","")&amp;"보스단계오프셋",ChapterTable!$R:$S,2,0))/ChapterTable!$R$23)))</f>
        <v>4</v>
      </c>
      <c r="E280" s="1">
        <f ca="1">IF(AND($A280=0,$B280=1),
    VLOOKUP(1,ChapterTable!$1:$1048576,MATCH("최종"&amp;SUBSTITUTE(SUBSTITUTE(E$1,"standard",""),"|Float",""),ChapterTable!$1:$1,0),0)*ChapterTable!$P$17,
  IF(AND($A280=0,$B280=0),
    E281,
  IF($B280=0,
    VLOOKUP($A280,ChapterTable!$1:$1048576,MATCH("최종"&amp;SUBSTITUTE(SUBSTITUTE(E$1,"standard",""),"|Float",""),ChapterTable!$1:$1,0),0),
  IF($B280=1,
    IF($L280=FALSE,
      VLOOKUP($A280,ChapterTable!$1:$1048576,MATCH("최종"&amp;SUBSTITUTE(SUBSTITUTE(E$1,"standard",""),"|Float",""),ChapterTable!$1:$1,0),0),
      VLOOKUP($A280-ChapterTable!$P$11,ChapterTable!$1:$1048576,MATCH("최종"&amp;SUBSTITUTE(SUBSTITUTE(E$1,"standard",""),"|Float",""),ChapterTable!$1:$1,0),0)*ChapterTable!$P$14
    ),
  OFFSET(E280,-$B280+IF($L280,1,0),0)*IF($B280&gt;OFFSET($B280,1,0),ChapterTable!$R$17,1)*
    (VLOOKUP(SUBSTITUTE(SUBSTITUTE(E$1,"standard",""),"|Float","")&amp;IF(OR($L280=TRUE,$A280=0,MOD($A280,ChapterTable!$R$20)&lt;&gt;0),"","보스")&amp;"인게임누적곱배수",ChapterTable!$R:$S,2,0)^C280
    +VLOOKUP(SUBSTITUTE(SUBSTITUTE(E$1,"standard",""),"|Float","")&amp;IF(OR($L280=TRUE,$A280=0,MOD($A280,ChapterTable!$R$20)&lt;&gt;0),"","보스")&amp;"인게임누적합배수",ChapterTable!$R:$S,2,0)*C280)
  )
  )
  )
)</f>
        <v>1093.5</v>
      </c>
      <c r="F280" s="1">
        <f ca="1">IF(AND($A280=0,$B280=1),
    VLOOKUP(1,ChapterTable!$1:$1048576,MATCH("최종"&amp;SUBSTITUTE(SUBSTITUTE(F$1,"standard",""),"|Float",""),ChapterTable!$1:$1,0),0)*ChapterTable!$P$17,
  IF(AND($A280=0,$B280=0),
    F281,
  IF($B280=0,
    VLOOKUP($A280,ChapterTable!$1:$1048576,MATCH("최종"&amp;SUBSTITUTE(SUBSTITUTE(F$1,"standard",""),"|Float",""),ChapterTable!$1:$1,0),0),
  IF($B280=1,
    IF($L280=FALSE,
      VLOOKUP($A280,ChapterTable!$1:$1048576,MATCH("최종"&amp;SUBSTITUTE(SUBSTITUTE(F$1,"standard",""),"|Float",""),ChapterTable!$1:$1,0),0),
      VLOOKUP($A280-ChapterTable!$P$11,ChapterTable!$1:$1048576,MATCH("최종"&amp;SUBSTITUTE(SUBSTITUTE(F$1,"standard",""),"|Float",""),ChapterTable!$1:$1,0),0)*ChapterTable!$P$14
    ),
  OFFSET(F280,-$B280+IF($L280,1,0),0)*
    (VLOOKUP(SUBSTITUTE(SUBSTITUTE(F$1,"standard",""),"|Float","")&amp;IF(OR($L280=TRUE,$A280=0,MOD($A280,ChapterTable!$R$20)&lt;&gt;0),"","보스")&amp;"인게임누적곱배수",ChapterTable!$R:$S,2,0)^D280
    +VLOOKUP(SUBSTITUTE(SUBSTITUTE(F$1,"standard",""),"|Float","")&amp;IF(OR($L280=TRUE,$A280=0,MOD($A280,ChapterTable!$R$20)&lt;&gt;0),"","보스")&amp;"인게임누적합배수",ChapterTable!$R:$S,2,0)*D280)
  )
  )
  )
)</f>
        <v>329.0625</v>
      </c>
      <c r="G280" t="s">
        <v>719</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31"/>
        <v>5</v>
      </c>
      <c r="Q280">
        <f t="shared" si="32"/>
        <v>5</v>
      </c>
      <c r="R280" t="b">
        <f t="shared" ca="1" si="33"/>
        <v>0</v>
      </c>
      <c r="T280" t="b">
        <f t="shared" ca="1" si="34"/>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37"/>
        <v>0.2</v>
      </c>
      <c r="AJ280">
        <f t="shared" si="35"/>
        <v>0.27466666000000001</v>
      </c>
      <c r="AK280">
        <f t="shared" si="36"/>
        <v>1</v>
      </c>
      <c r="AL280">
        <v>0</v>
      </c>
    </row>
    <row r="281" spans="1:38" x14ac:dyDescent="0.3">
      <c r="A281">
        <v>5</v>
      </c>
      <c r="B281">
        <v>44</v>
      </c>
      <c r="C281">
        <f>IF(OR($L281=TRUE,$A281=0,MOD($A281,ChapterTable!$R$20)&lt;&gt;0),
MAX(0,INT(($B281+ChapterTable!$P$26+VLOOKUP(SUBSTITUTE(C$1,"성장단계","")&amp;"단계오프셋",ChapterTable!$R:$S,2,0))/ChapterTable!$P$23)),
MAX(0,INT(($B281+ChapterTable!$R$26+VLOOKUP(SUBSTITUTE(C$1,"성장단계","")&amp;"보스단계오프셋",ChapterTable!$R:$S,2,0))/ChapterTable!$R$23)))</f>
        <v>4</v>
      </c>
      <c r="D281">
        <f>IF(OR($L281=TRUE,$A281=0,MOD($A281,ChapterTable!$R$20)&lt;&gt;0),
MAX(0,INT(($B281+ChapterTable!$P$26+VLOOKUP(SUBSTITUTE(D$1,"성장단계","")&amp;"단계오프셋",ChapterTable!$R:$S,2,0))/ChapterTable!$P$23)),
MAX(0,INT(($B281+ChapterTable!$R$26+VLOOKUP(SUBSTITUTE(D$1,"성장단계","")&amp;"보스단계오프셋",ChapterTable!$R:$S,2,0))/ChapterTable!$R$23)))</f>
        <v>4</v>
      </c>
      <c r="E281" s="1">
        <f ca="1">IF(AND($A281=0,$B281=1),
    VLOOKUP(1,ChapterTable!$1:$1048576,MATCH("최종"&amp;SUBSTITUTE(SUBSTITUTE(E$1,"standard",""),"|Float",""),ChapterTable!$1:$1,0),0)*ChapterTable!$P$17,
  IF(AND($A281=0,$B281=0),
    E282,
  IF($B281=0,
    VLOOKUP($A281,ChapterTable!$1:$1048576,MATCH("최종"&amp;SUBSTITUTE(SUBSTITUTE(E$1,"standard",""),"|Float",""),ChapterTable!$1:$1,0),0),
  IF($B281=1,
    IF($L281=FALSE,
      VLOOKUP($A281,ChapterTable!$1:$1048576,MATCH("최종"&amp;SUBSTITUTE(SUBSTITUTE(E$1,"standard",""),"|Float",""),ChapterTable!$1:$1,0),0),
      VLOOKUP($A281-ChapterTable!$P$11,ChapterTable!$1:$1048576,MATCH("최종"&amp;SUBSTITUTE(SUBSTITUTE(E$1,"standard",""),"|Float",""),ChapterTable!$1:$1,0),0)*ChapterTable!$P$14
    ),
  OFFSET(E281,-$B281+IF($L281,1,0),0)*IF($B281&gt;OFFSET($B281,1,0),ChapterTable!$R$17,1)*
    (VLOOKUP(SUBSTITUTE(SUBSTITUTE(E$1,"standard",""),"|Float","")&amp;IF(OR($L281=TRUE,$A281=0,MOD($A281,ChapterTable!$R$20)&lt;&gt;0),"","보스")&amp;"인게임누적곱배수",ChapterTable!$R:$S,2,0)^C281
    +VLOOKUP(SUBSTITUTE(SUBSTITUTE(E$1,"standard",""),"|Float","")&amp;IF(OR($L281=TRUE,$A281=0,MOD($A281,ChapterTable!$R$20)&lt;&gt;0),"","보스")&amp;"인게임누적합배수",ChapterTable!$R:$S,2,0)*C281)
  )
  )
  )
)</f>
        <v>1093.5</v>
      </c>
      <c r="F281" s="1">
        <f ca="1">IF(AND($A281=0,$B281=1),
    VLOOKUP(1,ChapterTable!$1:$1048576,MATCH("최종"&amp;SUBSTITUTE(SUBSTITUTE(F$1,"standard",""),"|Float",""),ChapterTable!$1:$1,0),0)*ChapterTable!$P$17,
  IF(AND($A281=0,$B281=0),
    F282,
  IF($B281=0,
    VLOOKUP($A281,ChapterTable!$1:$1048576,MATCH("최종"&amp;SUBSTITUTE(SUBSTITUTE(F$1,"standard",""),"|Float",""),ChapterTable!$1:$1,0),0),
  IF($B281=1,
    IF($L281=FALSE,
      VLOOKUP($A281,ChapterTable!$1:$1048576,MATCH("최종"&amp;SUBSTITUTE(SUBSTITUTE(F$1,"standard",""),"|Float",""),ChapterTable!$1:$1,0),0),
      VLOOKUP($A281-ChapterTable!$P$11,ChapterTable!$1:$1048576,MATCH("최종"&amp;SUBSTITUTE(SUBSTITUTE(F$1,"standard",""),"|Float",""),ChapterTable!$1:$1,0),0)*ChapterTable!$P$14
    ),
  OFFSET(F281,-$B281+IF($L281,1,0),0)*
    (VLOOKUP(SUBSTITUTE(SUBSTITUTE(F$1,"standard",""),"|Float","")&amp;IF(OR($L281=TRUE,$A281=0,MOD($A281,ChapterTable!$R$20)&lt;&gt;0),"","보스")&amp;"인게임누적곱배수",ChapterTable!$R:$S,2,0)^D281
    +VLOOKUP(SUBSTITUTE(SUBSTITUTE(F$1,"standard",""),"|Float","")&amp;IF(OR($L281=TRUE,$A281=0,MOD($A281,ChapterTable!$R$20)&lt;&gt;0),"","보스")&amp;"인게임누적합배수",ChapterTable!$R:$S,2,0)*D281)
  )
  )
  )
)</f>
        <v>329.0625</v>
      </c>
      <c r="G281" t="s">
        <v>719</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31"/>
        <v>5</v>
      </c>
      <c r="Q281">
        <f t="shared" si="32"/>
        <v>5</v>
      </c>
      <c r="R281" t="b">
        <f t="shared" ca="1" si="33"/>
        <v>0</v>
      </c>
      <c r="T281" t="b">
        <f t="shared" ca="1" si="34"/>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37"/>
        <v>0.2</v>
      </c>
      <c r="AJ281">
        <f t="shared" si="35"/>
        <v>0.27466666000000001</v>
      </c>
      <c r="AK281">
        <f t="shared" si="36"/>
        <v>1</v>
      </c>
      <c r="AL281">
        <v>0</v>
      </c>
    </row>
    <row r="282" spans="1:38" x14ac:dyDescent="0.3">
      <c r="A282">
        <v>5</v>
      </c>
      <c r="B282">
        <v>45</v>
      </c>
      <c r="C282">
        <f>IF(OR($L282=TRUE,$A282=0,MOD($A282,ChapterTable!$R$20)&lt;&gt;0),
MAX(0,INT(($B282+ChapterTable!$P$26+VLOOKUP(SUBSTITUTE(C$1,"성장단계","")&amp;"단계오프셋",ChapterTable!$R:$S,2,0))/ChapterTable!$P$23)),
MAX(0,INT(($B282+ChapterTable!$R$26+VLOOKUP(SUBSTITUTE(C$1,"성장단계","")&amp;"보스단계오프셋",ChapterTable!$R:$S,2,0))/ChapterTable!$R$23)))</f>
        <v>4</v>
      </c>
      <c r="D282">
        <f>IF(OR($L282=TRUE,$A282=0,MOD($A282,ChapterTable!$R$20)&lt;&gt;0),
MAX(0,INT(($B282+ChapterTable!$P$26+VLOOKUP(SUBSTITUTE(D$1,"성장단계","")&amp;"단계오프셋",ChapterTable!$R:$S,2,0))/ChapterTable!$P$23)),
MAX(0,INT(($B282+ChapterTable!$R$26+VLOOKUP(SUBSTITUTE(D$1,"성장단계","")&amp;"보스단계오프셋",ChapterTable!$R:$S,2,0))/ChapterTable!$R$23)))</f>
        <v>4</v>
      </c>
      <c r="E282" s="1">
        <f ca="1">IF(AND($A282=0,$B282=1),
    VLOOKUP(1,ChapterTable!$1:$1048576,MATCH("최종"&amp;SUBSTITUTE(SUBSTITUTE(E$1,"standard",""),"|Float",""),ChapterTable!$1:$1,0),0)*ChapterTable!$P$17,
  IF(AND($A282=0,$B282=0),
    E283,
  IF($B282=0,
    VLOOKUP($A282,ChapterTable!$1:$1048576,MATCH("최종"&amp;SUBSTITUTE(SUBSTITUTE(E$1,"standard",""),"|Float",""),ChapterTable!$1:$1,0),0),
  IF($B282=1,
    IF($L282=FALSE,
      VLOOKUP($A282,ChapterTable!$1:$1048576,MATCH("최종"&amp;SUBSTITUTE(SUBSTITUTE(E$1,"standard",""),"|Float",""),ChapterTable!$1:$1,0),0),
      VLOOKUP($A282-ChapterTable!$P$11,ChapterTable!$1:$1048576,MATCH("최종"&amp;SUBSTITUTE(SUBSTITUTE(E$1,"standard",""),"|Float",""),ChapterTable!$1:$1,0),0)*ChapterTable!$P$14
    ),
  OFFSET(E282,-$B282+IF($L282,1,0),0)*IF($B282&gt;OFFSET($B282,1,0),ChapterTable!$R$17,1)*
    (VLOOKUP(SUBSTITUTE(SUBSTITUTE(E$1,"standard",""),"|Float","")&amp;IF(OR($L282=TRUE,$A282=0,MOD($A282,ChapterTable!$R$20)&lt;&gt;0),"","보스")&amp;"인게임누적곱배수",ChapterTable!$R:$S,2,0)^C282
    +VLOOKUP(SUBSTITUTE(SUBSTITUTE(E$1,"standard",""),"|Float","")&amp;IF(OR($L282=TRUE,$A282=0,MOD($A282,ChapterTable!$R$20)&lt;&gt;0),"","보스")&amp;"인게임누적합배수",ChapterTable!$R:$S,2,0)*C282)
  )
  )
  )
)</f>
        <v>1093.5</v>
      </c>
      <c r="F282" s="1">
        <f ca="1">IF(AND($A282=0,$B282=1),
    VLOOKUP(1,ChapterTable!$1:$1048576,MATCH("최종"&amp;SUBSTITUTE(SUBSTITUTE(F$1,"standard",""),"|Float",""),ChapterTable!$1:$1,0),0)*ChapterTable!$P$17,
  IF(AND($A282=0,$B282=0),
    F283,
  IF($B282=0,
    VLOOKUP($A282,ChapterTable!$1:$1048576,MATCH("최종"&amp;SUBSTITUTE(SUBSTITUTE(F$1,"standard",""),"|Float",""),ChapterTable!$1:$1,0),0),
  IF($B282=1,
    IF($L282=FALSE,
      VLOOKUP($A282,ChapterTable!$1:$1048576,MATCH("최종"&amp;SUBSTITUTE(SUBSTITUTE(F$1,"standard",""),"|Float",""),ChapterTable!$1:$1,0),0),
      VLOOKUP($A282-ChapterTable!$P$11,ChapterTable!$1:$1048576,MATCH("최종"&amp;SUBSTITUTE(SUBSTITUTE(F$1,"standard",""),"|Float",""),ChapterTable!$1:$1,0),0)*ChapterTable!$P$14
    ),
  OFFSET(F282,-$B282+IF($L282,1,0),0)*
    (VLOOKUP(SUBSTITUTE(SUBSTITUTE(F$1,"standard",""),"|Float","")&amp;IF(OR($L282=TRUE,$A282=0,MOD($A282,ChapterTable!$R$20)&lt;&gt;0),"","보스")&amp;"인게임누적곱배수",ChapterTable!$R:$S,2,0)^D282
    +VLOOKUP(SUBSTITUTE(SUBSTITUTE(F$1,"standard",""),"|Float","")&amp;IF(OR($L282=TRUE,$A282=0,MOD($A282,ChapterTable!$R$20)&lt;&gt;0),"","보스")&amp;"인게임누적합배수",ChapterTable!$R:$S,2,0)*D282)
  )
  )
  )
)</f>
        <v>329.0625</v>
      </c>
      <c r="G282" t="s">
        <v>719</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31"/>
        <v>11</v>
      </c>
      <c r="Q282">
        <f t="shared" si="32"/>
        <v>11</v>
      </c>
      <c r="R282" t="b">
        <f t="shared" ca="1" si="33"/>
        <v>0</v>
      </c>
      <c r="T282" t="b">
        <f t="shared" ca="1" si="34"/>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37"/>
        <v>0.2</v>
      </c>
      <c r="AJ282">
        <f t="shared" si="35"/>
        <v>0.27466666000000001</v>
      </c>
      <c r="AK282">
        <f t="shared" si="36"/>
        <v>1</v>
      </c>
      <c r="AL282">
        <v>0</v>
      </c>
    </row>
    <row r="283" spans="1:38" x14ac:dyDescent="0.3">
      <c r="A283">
        <v>5</v>
      </c>
      <c r="B283">
        <v>46</v>
      </c>
      <c r="C283">
        <f>IF(OR($L283=TRUE,$A283=0,MOD($A283,ChapterTable!$R$20)&lt;&gt;0),
MAX(0,INT(($B283+ChapterTable!$P$26+VLOOKUP(SUBSTITUTE(C$1,"성장단계","")&amp;"단계오프셋",ChapterTable!$R:$S,2,0))/ChapterTable!$P$23)),
MAX(0,INT(($B283+ChapterTable!$R$26+VLOOKUP(SUBSTITUTE(C$1,"성장단계","")&amp;"보스단계오프셋",ChapterTable!$R:$S,2,0))/ChapterTable!$R$23)))</f>
        <v>5</v>
      </c>
      <c r="D283">
        <f>IF(OR($L283=TRUE,$A283=0,MOD($A283,ChapterTable!$R$20)&lt;&gt;0),
MAX(0,INT(($B283+ChapterTable!$P$26+VLOOKUP(SUBSTITUTE(D$1,"성장단계","")&amp;"단계오프셋",ChapterTable!$R:$S,2,0))/ChapterTable!$P$23)),
MAX(0,INT(($B283+ChapterTable!$R$26+VLOOKUP(SUBSTITUTE(D$1,"성장단계","")&amp;"보스단계오프셋",ChapterTable!$R:$S,2,0))/ChapterTable!$R$23)))</f>
        <v>4</v>
      </c>
      <c r="E283" s="1">
        <f ca="1">IF(AND($A283=0,$B283=1),
    VLOOKUP(1,ChapterTable!$1:$1048576,MATCH("최종"&amp;SUBSTITUTE(SUBSTITUTE(E$1,"standard",""),"|Float",""),ChapterTable!$1:$1,0),0)*ChapterTable!$P$17,
  IF(AND($A283=0,$B283=0),
    E284,
  IF($B283=0,
    VLOOKUP($A283,ChapterTable!$1:$1048576,MATCH("최종"&amp;SUBSTITUTE(SUBSTITUTE(E$1,"standard",""),"|Float",""),ChapterTable!$1:$1,0),0),
  IF($B283=1,
    IF($L283=FALSE,
      VLOOKUP($A283,ChapterTable!$1:$1048576,MATCH("최종"&amp;SUBSTITUTE(SUBSTITUTE(E$1,"standard",""),"|Float",""),ChapterTable!$1:$1,0),0),
      VLOOKUP($A283-ChapterTable!$P$11,ChapterTable!$1:$1048576,MATCH("최종"&amp;SUBSTITUTE(SUBSTITUTE(E$1,"standard",""),"|Float",""),ChapterTable!$1:$1,0),0)*ChapterTable!$P$14
    ),
  OFFSET(E283,-$B283+IF($L283,1,0),0)*IF($B283&gt;OFFSET($B283,1,0),ChapterTable!$R$17,1)*
    (VLOOKUP(SUBSTITUTE(SUBSTITUTE(E$1,"standard",""),"|Float","")&amp;IF(OR($L283=TRUE,$A283=0,MOD($A283,ChapterTable!$R$20)&lt;&gt;0),"","보스")&amp;"인게임누적곱배수",ChapterTable!$R:$S,2,0)^C283
    +VLOOKUP(SUBSTITUTE(SUBSTITUTE(E$1,"standard",""),"|Float","")&amp;IF(OR($L283=TRUE,$A283=0,MOD($A283,ChapterTable!$R$20)&lt;&gt;0),"","보스")&amp;"인게임누적합배수",ChapterTable!$R:$S,2,0)*C283)
  )
  )
  )
)</f>
        <v>1215</v>
      </c>
      <c r="F283" s="1">
        <f ca="1">IF(AND($A283=0,$B283=1),
    VLOOKUP(1,ChapterTable!$1:$1048576,MATCH("최종"&amp;SUBSTITUTE(SUBSTITUTE(F$1,"standard",""),"|Float",""),ChapterTable!$1:$1,0),0)*ChapterTable!$P$17,
  IF(AND($A283=0,$B283=0),
    F284,
  IF($B283=0,
    VLOOKUP($A283,ChapterTable!$1:$1048576,MATCH("최종"&amp;SUBSTITUTE(SUBSTITUTE(F$1,"standard",""),"|Float",""),ChapterTable!$1:$1,0),0),
  IF($B283=1,
    IF($L283=FALSE,
      VLOOKUP($A283,ChapterTable!$1:$1048576,MATCH("최종"&amp;SUBSTITUTE(SUBSTITUTE(F$1,"standard",""),"|Float",""),ChapterTable!$1:$1,0),0),
      VLOOKUP($A283-ChapterTable!$P$11,ChapterTable!$1:$1048576,MATCH("최종"&amp;SUBSTITUTE(SUBSTITUTE(F$1,"standard",""),"|Float",""),ChapterTable!$1:$1,0),0)*ChapterTable!$P$14
    ),
  OFFSET(F283,-$B283+IF($L283,1,0),0)*
    (VLOOKUP(SUBSTITUTE(SUBSTITUTE(F$1,"standard",""),"|Float","")&amp;IF(OR($L283=TRUE,$A283=0,MOD($A283,ChapterTable!$R$20)&lt;&gt;0),"","보스")&amp;"인게임누적곱배수",ChapterTable!$R:$S,2,0)^D283
    +VLOOKUP(SUBSTITUTE(SUBSTITUTE(F$1,"standard",""),"|Float","")&amp;IF(OR($L283=TRUE,$A283=0,MOD($A283,ChapterTable!$R$20)&lt;&gt;0),"","보스")&amp;"인게임누적합배수",ChapterTable!$R:$S,2,0)*D283)
  )
  )
  )
)</f>
        <v>329.0625</v>
      </c>
      <c r="G283" t="s">
        <v>719</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31"/>
        <v>5</v>
      </c>
      <c r="Q283">
        <f t="shared" si="32"/>
        <v>5</v>
      </c>
      <c r="R283" t="b">
        <f t="shared" ca="1" si="33"/>
        <v>0</v>
      </c>
      <c r="T283" t="b">
        <f t="shared" ca="1" si="34"/>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37"/>
        <v>0.2</v>
      </c>
      <c r="AJ283">
        <f t="shared" si="35"/>
        <v>0.27466666000000001</v>
      </c>
      <c r="AK283">
        <f t="shared" si="36"/>
        <v>1</v>
      </c>
      <c r="AL283">
        <v>0</v>
      </c>
    </row>
    <row r="284" spans="1:38" x14ac:dyDescent="0.3">
      <c r="A284">
        <v>5</v>
      </c>
      <c r="B284">
        <v>47</v>
      </c>
      <c r="C284">
        <f>IF(OR($L284=TRUE,$A284=0,MOD($A284,ChapterTable!$R$20)&lt;&gt;0),
MAX(0,INT(($B284+ChapterTable!$P$26+VLOOKUP(SUBSTITUTE(C$1,"성장단계","")&amp;"단계오프셋",ChapterTable!$R:$S,2,0))/ChapterTable!$P$23)),
MAX(0,INT(($B284+ChapterTable!$R$26+VLOOKUP(SUBSTITUTE(C$1,"성장단계","")&amp;"보스단계오프셋",ChapterTable!$R:$S,2,0))/ChapterTable!$R$23)))</f>
        <v>5</v>
      </c>
      <c r="D284">
        <f>IF(OR($L284=TRUE,$A284=0,MOD($A284,ChapterTable!$R$20)&lt;&gt;0),
MAX(0,INT(($B284+ChapterTable!$P$26+VLOOKUP(SUBSTITUTE(D$1,"성장단계","")&amp;"단계오프셋",ChapterTable!$R:$S,2,0))/ChapterTable!$P$23)),
MAX(0,INT(($B284+ChapterTable!$R$26+VLOOKUP(SUBSTITUTE(D$1,"성장단계","")&amp;"보스단계오프셋",ChapterTable!$R:$S,2,0))/ChapterTable!$R$23)))</f>
        <v>4</v>
      </c>
      <c r="E284" s="1">
        <f ca="1">IF(AND($A284=0,$B284=1),
    VLOOKUP(1,ChapterTable!$1:$1048576,MATCH("최종"&amp;SUBSTITUTE(SUBSTITUTE(E$1,"standard",""),"|Float",""),ChapterTable!$1:$1,0),0)*ChapterTable!$P$17,
  IF(AND($A284=0,$B284=0),
    E285,
  IF($B284=0,
    VLOOKUP($A284,ChapterTable!$1:$1048576,MATCH("최종"&amp;SUBSTITUTE(SUBSTITUTE(E$1,"standard",""),"|Float",""),ChapterTable!$1:$1,0),0),
  IF($B284=1,
    IF($L284=FALSE,
      VLOOKUP($A284,ChapterTable!$1:$1048576,MATCH("최종"&amp;SUBSTITUTE(SUBSTITUTE(E$1,"standard",""),"|Float",""),ChapterTable!$1:$1,0),0),
      VLOOKUP($A284-ChapterTable!$P$11,ChapterTable!$1:$1048576,MATCH("최종"&amp;SUBSTITUTE(SUBSTITUTE(E$1,"standard",""),"|Float",""),ChapterTable!$1:$1,0),0)*ChapterTable!$P$14
    ),
  OFFSET(E284,-$B284+IF($L284,1,0),0)*IF($B284&gt;OFFSET($B284,1,0),ChapterTable!$R$17,1)*
    (VLOOKUP(SUBSTITUTE(SUBSTITUTE(E$1,"standard",""),"|Float","")&amp;IF(OR($L284=TRUE,$A284=0,MOD($A284,ChapterTable!$R$20)&lt;&gt;0),"","보스")&amp;"인게임누적곱배수",ChapterTable!$R:$S,2,0)^C284
    +VLOOKUP(SUBSTITUTE(SUBSTITUTE(E$1,"standard",""),"|Float","")&amp;IF(OR($L284=TRUE,$A284=0,MOD($A284,ChapterTable!$R$20)&lt;&gt;0),"","보스")&amp;"인게임누적합배수",ChapterTable!$R:$S,2,0)*C284)
  )
  )
  )
)</f>
        <v>1215</v>
      </c>
      <c r="F284" s="1">
        <f ca="1">IF(AND($A284=0,$B284=1),
    VLOOKUP(1,ChapterTable!$1:$1048576,MATCH("최종"&amp;SUBSTITUTE(SUBSTITUTE(F$1,"standard",""),"|Float",""),ChapterTable!$1:$1,0),0)*ChapterTable!$P$17,
  IF(AND($A284=0,$B284=0),
    F285,
  IF($B284=0,
    VLOOKUP($A284,ChapterTable!$1:$1048576,MATCH("최종"&amp;SUBSTITUTE(SUBSTITUTE(F$1,"standard",""),"|Float",""),ChapterTable!$1:$1,0),0),
  IF($B284=1,
    IF($L284=FALSE,
      VLOOKUP($A284,ChapterTable!$1:$1048576,MATCH("최종"&amp;SUBSTITUTE(SUBSTITUTE(F$1,"standard",""),"|Float",""),ChapterTable!$1:$1,0),0),
      VLOOKUP($A284-ChapterTable!$P$11,ChapterTable!$1:$1048576,MATCH("최종"&amp;SUBSTITUTE(SUBSTITUTE(F$1,"standard",""),"|Float",""),ChapterTable!$1:$1,0),0)*ChapterTable!$P$14
    ),
  OFFSET(F284,-$B284+IF($L284,1,0),0)*
    (VLOOKUP(SUBSTITUTE(SUBSTITUTE(F$1,"standard",""),"|Float","")&amp;IF(OR($L284=TRUE,$A284=0,MOD($A284,ChapterTable!$R$20)&lt;&gt;0),"","보스")&amp;"인게임누적곱배수",ChapterTable!$R:$S,2,0)^D284
    +VLOOKUP(SUBSTITUTE(SUBSTITUTE(F$1,"standard",""),"|Float","")&amp;IF(OR($L284=TRUE,$A284=0,MOD($A284,ChapterTable!$R$20)&lt;&gt;0),"","보스")&amp;"인게임누적합배수",ChapterTable!$R:$S,2,0)*D284)
  )
  )
  )
)</f>
        <v>329.0625</v>
      </c>
      <c r="G284" t="s">
        <v>719</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31"/>
        <v>5</v>
      </c>
      <c r="Q284">
        <f t="shared" si="32"/>
        <v>5</v>
      </c>
      <c r="R284" t="b">
        <f t="shared" ca="1" si="33"/>
        <v>0</v>
      </c>
      <c r="T284" t="b">
        <f t="shared" ca="1" si="34"/>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37"/>
        <v>0.2</v>
      </c>
      <c r="AJ284">
        <f t="shared" si="35"/>
        <v>0.27466666000000001</v>
      </c>
      <c r="AK284">
        <f t="shared" si="36"/>
        <v>1</v>
      </c>
      <c r="AL284">
        <v>0</v>
      </c>
    </row>
    <row r="285" spans="1:38" x14ac:dyDescent="0.3">
      <c r="A285">
        <v>5</v>
      </c>
      <c r="B285">
        <v>48</v>
      </c>
      <c r="C285">
        <f>IF(OR($L285=TRUE,$A285=0,MOD($A285,ChapterTable!$R$20)&lt;&gt;0),
MAX(0,INT(($B285+ChapterTable!$P$26+VLOOKUP(SUBSTITUTE(C$1,"성장단계","")&amp;"단계오프셋",ChapterTable!$R:$S,2,0))/ChapterTable!$P$23)),
MAX(0,INT(($B285+ChapterTable!$R$26+VLOOKUP(SUBSTITUTE(C$1,"성장단계","")&amp;"보스단계오프셋",ChapterTable!$R:$S,2,0))/ChapterTable!$R$23)))</f>
        <v>5</v>
      </c>
      <c r="D285">
        <f>IF(OR($L285=TRUE,$A285=0,MOD($A285,ChapterTable!$R$20)&lt;&gt;0),
MAX(0,INT(($B285+ChapterTable!$P$26+VLOOKUP(SUBSTITUTE(D$1,"성장단계","")&amp;"단계오프셋",ChapterTable!$R:$S,2,0))/ChapterTable!$P$23)),
MAX(0,INT(($B285+ChapterTable!$R$26+VLOOKUP(SUBSTITUTE(D$1,"성장단계","")&amp;"보스단계오프셋",ChapterTable!$R:$S,2,0))/ChapterTable!$R$23)))</f>
        <v>4</v>
      </c>
      <c r="E285" s="1">
        <f ca="1">IF(AND($A285=0,$B285=1),
    VLOOKUP(1,ChapterTable!$1:$1048576,MATCH("최종"&amp;SUBSTITUTE(SUBSTITUTE(E$1,"standard",""),"|Float",""),ChapterTable!$1:$1,0),0)*ChapterTable!$P$17,
  IF(AND($A285=0,$B285=0),
    E286,
  IF($B285=0,
    VLOOKUP($A285,ChapterTable!$1:$1048576,MATCH("최종"&amp;SUBSTITUTE(SUBSTITUTE(E$1,"standard",""),"|Float",""),ChapterTable!$1:$1,0),0),
  IF($B285=1,
    IF($L285=FALSE,
      VLOOKUP($A285,ChapterTable!$1:$1048576,MATCH("최종"&amp;SUBSTITUTE(SUBSTITUTE(E$1,"standard",""),"|Float",""),ChapterTable!$1:$1,0),0),
      VLOOKUP($A285-ChapterTable!$P$11,ChapterTable!$1:$1048576,MATCH("최종"&amp;SUBSTITUTE(SUBSTITUTE(E$1,"standard",""),"|Float",""),ChapterTable!$1:$1,0),0)*ChapterTable!$P$14
    ),
  OFFSET(E285,-$B285+IF($L285,1,0),0)*IF($B285&gt;OFFSET($B285,1,0),ChapterTable!$R$17,1)*
    (VLOOKUP(SUBSTITUTE(SUBSTITUTE(E$1,"standard",""),"|Float","")&amp;IF(OR($L285=TRUE,$A285=0,MOD($A285,ChapterTable!$R$20)&lt;&gt;0),"","보스")&amp;"인게임누적곱배수",ChapterTable!$R:$S,2,0)^C285
    +VLOOKUP(SUBSTITUTE(SUBSTITUTE(E$1,"standard",""),"|Float","")&amp;IF(OR($L285=TRUE,$A285=0,MOD($A285,ChapterTable!$R$20)&lt;&gt;0),"","보스")&amp;"인게임누적합배수",ChapterTable!$R:$S,2,0)*C285)
  )
  )
  )
)</f>
        <v>1215</v>
      </c>
      <c r="F285" s="1">
        <f ca="1">IF(AND($A285=0,$B285=1),
    VLOOKUP(1,ChapterTable!$1:$1048576,MATCH("최종"&amp;SUBSTITUTE(SUBSTITUTE(F$1,"standard",""),"|Float",""),ChapterTable!$1:$1,0),0)*ChapterTable!$P$17,
  IF(AND($A285=0,$B285=0),
    F286,
  IF($B285=0,
    VLOOKUP($A285,ChapterTable!$1:$1048576,MATCH("최종"&amp;SUBSTITUTE(SUBSTITUTE(F$1,"standard",""),"|Float",""),ChapterTable!$1:$1,0),0),
  IF($B285=1,
    IF($L285=FALSE,
      VLOOKUP($A285,ChapterTable!$1:$1048576,MATCH("최종"&amp;SUBSTITUTE(SUBSTITUTE(F$1,"standard",""),"|Float",""),ChapterTable!$1:$1,0),0),
      VLOOKUP($A285-ChapterTable!$P$11,ChapterTable!$1:$1048576,MATCH("최종"&amp;SUBSTITUTE(SUBSTITUTE(F$1,"standard",""),"|Float",""),ChapterTable!$1:$1,0),0)*ChapterTable!$P$14
    ),
  OFFSET(F285,-$B285+IF($L285,1,0),0)*
    (VLOOKUP(SUBSTITUTE(SUBSTITUTE(F$1,"standard",""),"|Float","")&amp;IF(OR($L285=TRUE,$A285=0,MOD($A285,ChapterTable!$R$20)&lt;&gt;0),"","보스")&amp;"인게임누적곱배수",ChapterTable!$R:$S,2,0)^D285
    +VLOOKUP(SUBSTITUTE(SUBSTITUTE(F$1,"standard",""),"|Float","")&amp;IF(OR($L285=TRUE,$A285=0,MOD($A285,ChapterTable!$R$20)&lt;&gt;0),"","보스")&amp;"인게임누적합배수",ChapterTable!$R:$S,2,0)*D285)
  )
  )
  )
)</f>
        <v>329.0625</v>
      </c>
      <c r="G285" t="s">
        <v>719</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31"/>
        <v>5</v>
      </c>
      <c r="Q285">
        <f t="shared" si="32"/>
        <v>5</v>
      </c>
      <c r="R285" t="b">
        <f t="shared" ca="1" si="33"/>
        <v>0</v>
      </c>
      <c r="T285" t="b">
        <f t="shared" ca="1" si="34"/>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37"/>
        <v>0.2</v>
      </c>
      <c r="AJ285">
        <f t="shared" si="35"/>
        <v>0.27466666000000001</v>
      </c>
      <c r="AK285">
        <f t="shared" si="36"/>
        <v>1</v>
      </c>
      <c r="AL285">
        <v>0</v>
      </c>
    </row>
    <row r="286" spans="1:38" x14ac:dyDescent="0.3">
      <c r="A286">
        <v>5</v>
      </c>
      <c r="B286">
        <v>49</v>
      </c>
      <c r="C286">
        <f>IF(OR($L286=TRUE,$A286=0,MOD($A286,ChapterTable!$R$20)&lt;&gt;0),
MAX(0,INT(($B286+ChapterTable!$P$26+VLOOKUP(SUBSTITUTE(C$1,"성장단계","")&amp;"단계오프셋",ChapterTable!$R:$S,2,0))/ChapterTable!$P$23)),
MAX(0,INT(($B286+ChapterTable!$R$26+VLOOKUP(SUBSTITUTE(C$1,"성장단계","")&amp;"보스단계오프셋",ChapterTable!$R:$S,2,0))/ChapterTable!$R$23)))</f>
        <v>5</v>
      </c>
      <c r="D286">
        <f>IF(OR($L286=TRUE,$A286=0,MOD($A286,ChapterTable!$R$20)&lt;&gt;0),
MAX(0,INT(($B286+ChapterTable!$P$26+VLOOKUP(SUBSTITUTE(D$1,"성장단계","")&amp;"단계오프셋",ChapterTable!$R:$S,2,0))/ChapterTable!$P$23)),
MAX(0,INT(($B286+ChapterTable!$R$26+VLOOKUP(SUBSTITUTE(D$1,"성장단계","")&amp;"보스단계오프셋",ChapterTable!$R:$S,2,0))/ChapterTable!$R$23)))</f>
        <v>4</v>
      </c>
      <c r="E286" s="1">
        <f ca="1">IF(AND($A286=0,$B286=1),
    VLOOKUP(1,ChapterTable!$1:$1048576,MATCH("최종"&amp;SUBSTITUTE(SUBSTITUTE(E$1,"standard",""),"|Float",""),ChapterTable!$1:$1,0),0)*ChapterTable!$P$17,
  IF(AND($A286=0,$B286=0),
    E287,
  IF($B286=0,
    VLOOKUP($A286,ChapterTable!$1:$1048576,MATCH("최종"&amp;SUBSTITUTE(SUBSTITUTE(E$1,"standard",""),"|Float",""),ChapterTable!$1:$1,0),0),
  IF($B286=1,
    IF($L286=FALSE,
      VLOOKUP($A286,ChapterTable!$1:$1048576,MATCH("최종"&amp;SUBSTITUTE(SUBSTITUTE(E$1,"standard",""),"|Float",""),ChapterTable!$1:$1,0),0),
      VLOOKUP($A286-ChapterTable!$P$11,ChapterTable!$1:$1048576,MATCH("최종"&amp;SUBSTITUTE(SUBSTITUTE(E$1,"standard",""),"|Float",""),ChapterTable!$1:$1,0),0)*ChapterTable!$P$14
    ),
  OFFSET(E286,-$B286+IF($L286,1,0),0)*IF($B286&gt;OFFSET($B286,1,0),ChapterTable!$R$17,1)*
    (VLOOKUP(SUBSTITUTE(SUBSTITUTE(E$1,"standard",""),"|Float","")&amp;IF(OR($L286=TRUE,$A286=0,MOD($A286,ChapterTable!$R$20)&lt;&gt;0),"","보스")&amp;"인게임누적곱배수",ChapterTable!$R:$S,2,0)^C286
    +VLOOKUP(SUBSTITUTE(SUBSTITUTE(E$1,"standard",""),"|Float","")&amp;IF(OR($L286=TRUE,$A286=0,MOD($A286,ChapterTable!$R$20)&lt;&gt;0),"","보스")&amp;"인게임누적합배수",ChapterTable!$R:$S,2,0)*C286)
  )
  )
  )
)</f>
        <v>1215</v>
      </c>
      <c r="F286" s="1">
        <f ca="1">IF(AND($A286=0,$B286=1),
    VLOOKUP(1,ChapterTable!$1:$1048576,MATCH("최종"&amp;SUBSTITUTE(SUBSTITUTE(F$1,"standard",""),"|Float",""),ChapterTable!$1:$1,0),0)*ChapterTable!$P$17,
  IF(AND($A286=0,$B286=0),
    F287,
  IF($B286=0,
    VLOOKUP($A286,ChapterTable!$1:$1048576,MATCH("최종"&amp;SUBSTITUTE(SUBSTITUTE(F$1,"standard",""),"|Float",""),ChapterTable!$1:$1,0),0),
  IF($B286=1,
    IF($L286=FALSE,
      VLOOKUP($A286,ChapterTable!$1:$1048576,MATCH("최종"&amp;SUBSTITUTE(SUBSTITUTE(F$1,"standard",""),"|Float",""),ChapterTable!$1:$1,0),0),
      VLOOKUP($A286-ChapterTable!$P$11,ChapterTable!$1:$1048576,MATCH("최종"&amp;SUBSTITUTE(SUBSTITUTE(F$1,"standard",""),"|Float",""),ChapterTable!$1:$1,0),0)*ChapterTable!$P$14
    ),
  OFFSET(F286,-$B286+IF($L286,1,0),0)*
    (VLOOKUP(SUBSTITUTE(SUBSTITUTE(F$1,"standard",""),"|Float","")&amp;IF(OR($L286=TRUE,$A286=0,MOD($A286,ChapterTable!$R$20)&lt;&gt;0),"","보스")&amp;"인게임누적곱배수",ChapterTable!$R:$S,2,0)^D286
    +VLOOKUP(SUBSTITUTE(SUBSTITUTE(F$1,"standard",""),"|Float","")&amp;IF(OR($L286=TRUE,$A286=0,MOD($A286,ChapterTable!$R$20)&lt;&gt;0),"","보스")&amp;"인게임누적합배수",ChapterTable!$R:$S,2,0)*D286)
  )
  )
  )
)</f>
        <v>329.0625</v>
      </c>
      <c r="G286" t="s">
        <v>719</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31"/>
        <v>95</v>
      </c>
      <c r="Q286">
        <f t="shared" si="32"/>
        <v>95</v>
      </c>
      <c r="R286" t="b">
        <f t="shared" ca="1" si="33"/>
        <v>1</v>
      </c>
      <c r="T286" t="b">
        <f t="shared" ca="1" si="34"/>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37"/>
        <v>0.2</v>
      </c>
      <c r="AJ286">
        <f t="shared" si="35"/>
        <v>0.27466666000000001</v>
      </c>
      <c r="AK286">
        <f t="shared" si="36"/>
        <v>1</v>
      </c>
      <c r="AL286">
        <v>0</v>
      </c>
    </row>
    <row r="287" spans="1:38" x14ac:dyDescent="0.3">
      <c r="A287">
        <v>5</v>
      </c>
      <c r="B287">
        <v>50</v>
      </c>
      <c r="C287">
        <f>IF(OR($L287=TRUE,$A287=0,MOD($A287,ChapterTable!$R$20)&lt;&gt;0),
MAX(0,INT(($B287+ChapterTable!$P$26+VLOOKUP(SUBSTITUTE(C$1,"성장단계","")&amp;"단계오프셋",ChapterTable!$R:$S,2,0))/ChapterTable!$P$23)),
MAX(0,INT(($B287+ChapterTable!$R$26+VLOOKUP(SUBSTITUTE(C$1,"성장단계","")&amp;"보스단계오프셋",ChapterTable!$R:$S,2,0))/ChapterTable!$R$23)))</f>
        <v>5</v>
      </c>
      <c r="D287">
        <f>IF(OR($L287=TRUE,$A287=0,MOD($A287,ChapterTable!$R$20)&lt;&gt;0),
MAX(0,INT(($B287+ChapterTable!$P$26+VLOOKUP(SUBSTITUTE(D$1,"성장단계","")&amp;"단계오프셋",ChapterTable!$R:$S,2,0))/ChapterTable!$P$23)),
MAX(0,INT(($B287+ChapterTable!$R$26+VLOOKUP(SUBSTITUTE(D$1,"성장단계","")&amp;"보스단계오프셋",ChapterTable!$R:$S,2,0))/ChapterTable!$R$23)))</f>
        <v>4</v>
      </c>
      <c r="E287" s="1">
        <f ca="1">IF(AND($A287=0,$B287=1),
    VLOOKUP(1,ChapterTable!$1:$1048576,MATCH("최종"&amp;SUBSTITUTE(SUBSTITUTE(E$1,"standard",""),"|Float",""),ChapterTable!$1:$1,0),0)*ChapterTable!$P$17,
  IF(AND($A287=0,$B287=0),
    E288,
  IF($B287=0,
    VLOOKUP($A287,ChapterTable!$1:$1048576,MATCH("최종"&amp;SUBSTITUTE(SUBSTITUTE(E$1,"standard",""),"|Float",""),ChapterTable!$1:$1,0),0),
  IF($B287=1,
    IF($L287=FALSE,
      VLOOKUP($A287,ChapterTable!$1:$1048576,MATCH("최종"&amp;SUBSTITUTE(SUBSTITUTE(E$1,"standard",""),"|Float",""),ChapterTable!$1:$1,0),0),
      VLOOKUP($A287-ChapterTable!$P$11,ChapterTable!$1:$1048576,MATCH("최종"&amp;SUBSTITUTE(SUBSTITUTE(E$1,"standard",""),"|Float",""),ChapterTable!$1:$1,0),0)*ChapterTable!$P$14
    ),
  OFFSET(E287,-$B287+IF($L287,1,0),0)*IF($B287&gt;OFFSET($B287,1,0),ChapterTable!$R$17,1)*
    (VLOOKUP(SUBSTITUTE(SUBSTITUTE(E$1,"standard",""),"|Float","")&amp;IF(OR($L287=TRUE,$A287=0,MOD($A287,ChapterTable!$R$20)&lt;&gt;0),"","보스")&amp;"인게임누적곱배수",ChapterTable!$R:$S,2,0)^C287
    +VLOOKUP(SUBSTITUTE(SUBSTITUTE(E$1,"standard",""),"|Float","")&amp;IF(OR($L287=TRUE,$A287=0,MOD($A287,ChapterTable!$R$20)&lt;&gt;0),"","보스")&amp;"인게임누적합배수",ChapterTable!$R:$S,2,0)*C287)
  )
  )
  )
)</f>
        <v>1579.5</v>
      </c>
      <c r="F287" s="1">
        <f ca="1">IF(AND($A287=0,$B287=1),
    VLOOKUP(1,ChapterTable!$1:$1048576,MATCH("최종"&amp;SUBSTITUTE(SUBSTITUTE(F$1,"standard",""),"|Float",""),ChapterTable!$1:$1,0),0)*ChapterTable!$P$17,
  IF(AND($A287=0,$B287=0),
    F288,
  IF($B287=0,
    VLOOKUP($A287,ChapterTable!$1:$1048576,MATCH("최종"&amp;SUBSTITUTE(SUBSTITUTE(F$1,"standard",""),"|Float",""),ChapterTable!$1:$1,0),0),
  IF($B287=1,
    IF($L287=FALSE,
      VLOOKUP($A287,ChapterTable!$1:$1048576,MATCH("최종"&amp;SUBSTITUTE(SUBSTITUTE(F$1,"standard",""),"|Float",""),ChapterTable!$1:$1,0),0),
      VLOOKUP($A287-ChapterTable!$P$11,ChapterTable!$1:$1048576,MATCH("최종"&amp;SUBSTITUTE(SUBSTITUTE(F$1,"standard",""),"|Float",""),ChapterTable!$1:$1,0),0)*ChapterTable!$P$14
    ),
  OFFSET(F287,-$B287+IF($L287,1,0),0)*
    (VLOOKUP(SUBSTITUTE(SUBSTITUTE(F$1,"standard",""),"|Float","")&amp;IF(OR($L287=TRUE,$A287=0,MOD($A287,ChapterTable!$R$20)&lt;&gt;0),"","보스")&amp;"인게임누적곱배수",ChapterTable!$R:$S,2,0)^D287
    +VLOOKUP(SUBSTITUTE(SUBSTITUTE(F$1,"standard",""),"|Float","")&amp;IF(OR($L287=TRUE,$A287=0,MOD($A287,ChapterTable!$R$20)&lt;&gt;0),"","보스")&amp;"인게임누적합배수",ChapterTable!$R:$S,2,0)*D287)
  )
  )
  )
)</f>
        <v>329.0625</v>
      </c>
      <c r="G287" t="s">
        <v>719</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31"/>
        <v>25</v>
      </c>
      <c r="Q287">
        <f t="shared" si="32"/>
        <v>25</v>
      </c>
      <c r="R287" t="b">
        <f t="shared" ca="1" si="33"/>
        <v>0</v>
      </c>
      <c r="T287" t="b">
        <f t="shared" ca="1" si="34"/>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37"/>
        <v>0.2</v>
      </c>
      <c r="AJ287">
        <f t="shared" si="35"/>
        <v>1</v>
      </c>
      <c r="AK287">
        <f t="shared" si="36"/>
        <v>1</v>
      </c>
      <c r="AL287">
        <v>0</v>
      </c>
    </row>
    <row r="288" spans="1:38" x14ac:dyDescent="0.3">
      <c r="A288">
        <v>6</v>
      </c>
      <c r="B288">
        <v>0</v>
      </c>
      <c r="C288">
        <f>IF(OR($L288=TRUE,$A288=0,MOD($A288,ChapterTable!$R$20)&lt;&gt;0),
MAX(0,INT(($B288+ChapterTable!$P$26+VLOOKUP(SUBSTITUTE(C$1,"성장단계","")&amp;"단계오프셋",ChapterTable!$R:$S,2,0))/ChapterTable!$P$23)),
MAX(0,INT(($B288+ChapterTable!$R$26+VLOOKUP(SUBSTITUTE(C$1,"성장단계","")&amp;"보스단계오프셋",ChapterTable!$R:$S,2,0))/ChapterTable!$R$23)))</f>
        <v>0</v>
      </c>
      <c r="D288">
        <f>IF(OR($L288=TRUE,$A288=0,MOD($A288,ChapterTable!$R$20)&lt;&gt;0),
MAX(0,INT(($B288+ChapterTable!$P$26+VLOOKUP(SUBSTITUTE(D$1,"성장단계","")&amp;"단계오프셋",ChapterTable!$R:$S,2,0))/ChapterTable!$P$23)),
MAX(0,INT(($B288+ChapterTable!$R$26+VLOOKUP(SUBSTITUTE(D$1,"성장단계","")&amp;"보스단계오프셋",ChapterTable!$R:$S,2,0))/ChapterTable!$R$23)))</f>
        <v>0</v>
      </c>
      <c r="E288" s="1">
        <f ca="1">IF(AND($A288=0,$B288=1),
    VLOOKUP(1,ChapterTable!$1:$1048576,MATCH("최종"&amp;SUBSTITUTE(SUBSTITUTE(E$1,"standard",""),"|Float",""),ChapterTable!$1:$1,0),0)*ChapterTable!$P$17,
  IF(AND($A288=0,$B288=0),
    E289,
  IF($B288=0,
    VLOOKUP($A288,ChapterTable!$1:$1048576,MATCH("최종"&amp;SUBSTITUTE(SUBSTITUTE(E$1,"standard",""),"|Float",""),ChapterTable!$1:$1,0),0),
  IF($B288=1,
    IF($L288=FALSE,
      VLOOKUP($A288,ChapterTable!$1:$1048576,MATCH("최종"&amp;SUBSTITUTE(SUBSTITUTE(E$1,"standard",""),"|Float",""),ChapterTable!$1:$1,0),0),
      VLOOKUP($A288-ChapterTable!$P$11,ChapterTable!$1:$1048576,MATCH("최종"&amp;SUBSTITUTE(SUBSTITUTE(E$1,"standard",""),"|Float",""),ChapterTable!$1:$1,0),0)*ChapterTable!$P$14
    ),
  OFFSET(E288,-$B288+IF($L288,1,0),0)*IF($B288&gt;OFFSET($B288,1,0),ChapterTable!$R$17,1)*
    (VLOOKUP(SUBSTITUTE(SUBSTITUTE(E$1,"standard",""),"|Float","")&amp;IF(OR($L288=TRUE,$A288=0,MOD($A288,ChapterTable!$R$20)&lt;&gt;0),"","보스")&amp;"인게임누적곱배수",ChapterTable!$R:$S,2,0)^C288
    +VLOOKUP(SUBSTITUTE(SUBSTITUTE(E$1,"standard",""),"|Float","")&amp;IF(OR($L288=TRUE,$A288=0,MOD($A288,ChapterTable!$R$20)&lt;&gt;0),"","보스")&amp;"인게임누적합배수",ChapterTable!$R:$S,2,0)*C288)
  )
  )
  )
)</f>
        <v>911.25</v>
      </c>
      <c r="F288" s="1">
        <f ca="1">IF(AND($A288=0,$B288=1),
    VLOOKUP(1,ChapterTable!$1:$1048576,MATCH("최종"&amp;SUBSTITUTE(SUBSTITUTE(F$1,"standard",""),"|Float",""),ChapterTable!$1:$1,0),0)*ChapterTable!$P$17,
  IF(AND($A288=0,$B288=0),
    F289,
  IF($B288=0,
    VLOOKUP($A288,ChapterTable!$1:$1048576,MATCH("최종"&amp;SUBSTITUTE(SUBSTITUTE(F$1,"standard",""),"|Float",""),ChapterTable!$1:$1,0),0),
  IF($B288=1,
    IF($L288=FALSE,
      VLOOKUP($A288,ChapterTable!$1:$1048576,MATCH("최종"&amp;SUBSTITUTE(SUBSTITUTE(F$1,"standard",""),"|Float",""),ChapterTable!$1:$1,0),0),
      VLOOKUP($A288-ChapterTable!$P$11,ChapterTable!$1:$1048576,MATCH("최종"&amp;SUBSTITUTE(SUBSTITUTE(F$1,"standard",""),"|Float",""),ChapterTable!$1:$1,0),0)*ChapterTable!$P$14
    ),
  OFFSET(F288,-$B288+IF($L288,1,0),0)*
    (VLOOKUP(SUBSTITUTE(SUBSTITUTE(F$1,"standard",""),"|Float","")&amp;IF(OR($L288=TRUE,$A288=0,MOD($A288,ChapterTable!$R$20)&lt;&gt;0),"","보스")&amp;"인게임누적곱배수",ChapterTable!$R:$S,2,0)^D288
    +VLOOKUP(SUBSTITUTE(SUBSTITUTE(F$1,"standard",""),"|Float","")&amp;IF(OR($L288=TRUE,$A288=0,MOD($A288,ChapterTable!$R$20)&lt;&gt;0),"","보스")&amp;"인게임누적합배수",ChapterTable!$R:$S,2,0)*D288)
  )
  )
  )
)</f>
        <v>379.6875</v>
      </c>
      <c r="G288" t="s">
        <v>719</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31"/>
        <v>0</v>
      </c>
      <c r="Q288">
        <f t="shared" si="32"/>
        <v>0</v>
      </c>
      <c r="R288" t="b">
        <f t="shared" ca="1" si="33"/>
        <v>0</v>
      </c>
      <c r="T288" t="b">
        <f t="shared" ca="1" si="34"/>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37"/>
        <v>0</v>
      </c>
      <c r="AJ288">
        <f t="shared" si="35"/>
        <v>0</v>
      </c>
      <c r="AK288">
        <f t="shared" si="36"/>
        <v>0</v>
      </c>
      <c r="AL288">
        <v>0</v>
      </c>
    </row>
    <row r="289" spans="1:38" x14ac:dyDescent="0.3">
      <c r="A289">
        <v>6</v>
      </c>
      <c r="B289">
        <v>1</v>
      </c>
      <c r="C289">
        <f>IF(OR($L289=TRUE,$A289=0,MOD($A289,ChapterTable!$R$20)&lt;&gt;0),
MAX(0,INT(($B289+ChapterTable!$P$26+VLOOKUP(SUBSTITUTE(C$1,"성장단계","")&amp;"단계오프셋",ChapterTable!$R:$S,2,0))/ChapterTable!$P$23)),
MAX(0,INT(($B289+ChapterTable!$R$26+VLOOKUP(SUBSTITUTE(C$1,"성장단계","")&amp;"보스단계오프셋",ChapterTable!$R:$S,2,0))/ChapterTable!$R$23)))</f>
        <v>0</v>
      </c>
      <c r="D289">
        <f>IF(OR($L289=TRUE,$A289=0,MOD($A289,ChapterTable!$R$20)&lt;&gt;0),
MAX(0,INT(($B289+ChapterTable!$P$26+VLOOKUP(SUBSTITUTE(D$1,"성장단계","")&amp;"단계오프셋",ChapterTable!$R:$S,2,0))/ChapterTable!$P$23)),
MAX(0,INT(($B289+ChapterTable!$R$26+VLOOKUP(SUBSTITUTE(D$1,"성장단계","")&amp;"보스단계오프셋",ChapterTable!$R:$S,2,0))/ChapterTable!$R$23)))</f>
        <v>0</v>
      </c>
      <c r="E289" s="1">
        <f ca="1">IF(AND($A289=0,$B289=1),
    VLOOKUP(1,ChapterTable!$1:$1048576,MATCH("최종"&amp;SUBSTITUTE(SUBSTITUTE(E$1,"standard",""),"|Float",""),ChapterTable!$1:$1,0),0)*ChapterTable!$P$17,
  IF(AND($A289=0,$B289=0),
    E290,
  IF($B289=0,
    VLOOKUP($A289,ChapterTable!$1:$1048576,MATCH("최종"&amp;SUBSTITUTE(SUBSTITUTE(E$1,"standard",""),"|Float",""),ChapterTable!$1:$1,0),0),
  IF($B289=1,
    IF($L289=FALSE,
      VLOOKUP($A289,ChapterTable!$1:$1048576,MATCH("최종"&amp;SUBSTITUTE(SUBSTITUTE(E$1,"standard",""),"|Float",""),ChapterTable!$1:$1,0),0),
      VLOOKUP($A289-ChapterTable!$P$11,ChapterTable!$1:$1048576,MATCH("최종"&amp;SUBSTITUTE(SUBSTITUTE(E$1,"standard",""),"|Float",""),ChapterTable!$1:$1,0),0)*ChapterTable!$P$14
    ),
  OFFSET(E289,-$B289+IF($L289,1,0),0)*IF($B289&gt;OFFSET($B289,1,0),ChapterTable!$R$17,1)*
    (VLOOKUP(SUBSTITUTE(SUBSTITUTE(E$1,"standard",""),"|Float","")&amp;IF(OR($L289=TRUE,$A289=0,MOD($A289,ChapterTable!$R$20)&lt;&gt;0),"","보스")&amp;"인게임누적곱배수",ChapterTable!$R:$S,2,0)^C289
    +VLOOKUP(SUBSTITUTE(SUBSTITUTE(E$1,"standard",""),"|Float","")&amp;IF(OR($L289=TRUE,$A289=0,MOD($A289,ChapterTable!$R$20)&lt;&gt;0),"","보스")&amp;"인게임누적합배수",ChapterTable!$R:$S,2,0)*C289)
  )
  )
  )
)</f>
        <v>911.25</v>
      </c>
      <c r="F289" s="1">
        <f ca="1">IF(AND($A289=0,$B289=1),
    VLOOKUP(1,ChapterTable!$1:$1048576,MATCH("최종"&amp;SUBSTITUTE(SUBSTITUTE(F$1,"standard",""),"|Float",""),ChapterTable!$1:$1,0),0)*ChapterTable!$P$17,
  IF(AND($A289=0,$B289=0),
    F290,
  IF($B289=0,
    VLOOKUP($A289,ChapterTable!$1:$1048576,MATCH("최종"&amp;SUBSTITUTE(SUBSTITUTE(F$1,"standard",""),"|Float",""),ChapterTable!$1:$1,0),0),
  IF($B289=1,
    IF($L289=FALSE,
      VLOOKUP($A289,ChapterTable!$1:$1048576,MATCH("최종"&amp;SUBSTITUTE(SUBSTITUTE(F$1,"standard",""),"|Float",""),ChapterTable!$1:$1,0),0),
      VLOOKUP($A289-ChapterTable!$P$11,ChapterTable!$1:$1048576,MATCH("최종"&amp;SUBSTITUTE(SUBSTITUTE(F$1,"standard",""),"|Float",""),ChapterTable!$1:$1,0),0)*ChapterTable!$P$14
    ),
  OFFSET(F289,-$B289+IF($L289,1,0),0)*
    (VLOOKUP(SUBSTITUTE(SUBSTITUTE(F$1,"standard",""),"|Float","")&amp;IF(OR($L289=TRUE,$A289=0,MOD($A289,ChapterTable!$R$20)&lt;&gt;0),"","보스")&amp;"인게임누적곱배수",ChapterTable!$R:$S,2,0)^D289
    +VLOOKUP(SUBSTITUTE(SUBSTITUTE(F$1,"standard",""),"|Float","")&amp;IF(OR($L289=TRUE,$A289=0,MOD($A289,ChapterTable!$R$20)&lt;&gt;0),"","보스")&amp;"인게임누적합배수",ChapterTable!$R:$S,2,0)*D289)
  )
  )
  )
)</f>
        <v>379.6875</v>
      </c>
      <c r="G289" t="s">
        <v>719</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31"/>
        <v>1</v>
      </c>
      <c r="Q289">
        <f t="shared" si="32"/>
        <v>1</v>
      </c>
      <c r="R289" t="b">
        <f t="shared" ca="1" si="33"/>
        <v>0</v>
      </c>
      <c r="T289" t="b">
        <f t="shared" ca="1" si="34"/>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37"/>
        <v>1</v>
      </c>
      <c r="AJ289">
        <f t="shared" si="35"/>
        <v>1</v>
      </c>
      <c r="AK289">
        <f t="shared" si="36"/>
        <v>1</v>
      </c>
      <c r="AL289">
        <v>0</v>
      </c>
    </row>
    <row r="290" spans="1:38" x14ac:dyDescent="0.3">
      <c r="A290">
        <v>6</v>
      </c>
      <c r="B290">
        <v>2</v>
      </c>
      <c r="C290">
        <f>IF(OR($L290=TRUE,$A290=0,MOD($A290,ChapterTable!$R$20)&lt;&gt;0),
MAX(0,INT(($B290+ChapterTable!$P$26+VLOOKUP(SUBSTITUTE(C$1,"성장단계","")&amp;"단계오프셋",ChapterTable!$R:$S,2,0))/ChapterTable!$P$23)),
MAX(0,INT(($B290+ChapterTable!$R$26+VLOOKUP(SUBSTITUTE(C$1,"성장단계","")&amp;"보스단계오프셋",ChapterTable!$R:$S,2,0))/ChapterTable!$R$23)))</f>
        <v>0</v>
      </c>
      <c r="D290">
        <f>IF(OR($L290=TRUE,$A290=0,MOD($A290,ChapterTable!$R$20)&lt;&gt;0),
MAX(0,INT(($B290+ChapterTable!$P$26+VLOOKUP(SUBSTITUTE(D$1,"성장단계","")&amp;"단계오프셋",ChapterTable!$R:$S,2,0))/ChapterTable!$P$23)),
MAX(0,INT(($B290+ChapterTable!$R$26+VLOOKUP(SUBSTITUTE(D$1,"성장단계","")&amp;"보스단계오프셋",ChapterTable!$R:$S,2,0))/ChapterTable!$R$23)))</f>
        <v>0</v>
      </c>
      <c r="E290" s="1">
        <f ca="1">IF(AND($A290=0,$B290=1),
    VLOOKUP(1,ChapterTable!$1:$1048576,MATCH("최종"&amp;SUBSTITUTE(SUBSTITUTE(E$1,"standard",""),"|Float",""),ChapterTable!$1:$1,0),0)*ChapterTable!$P$17,
  IF(AND($A290=0,$B290=0),
    E291,
  IF($B290=0,
    VLOOKUP($A290,ChapterTable!$1:$1048576,MATCH("최종"&amp;SUBSTITUTE(SUBSTITUTE(E$1,"standard",""),"|Float",""),ChapterTable!$1:$1,0),0),
  IF($B290=1,
    IF($L290=FALSE,
      VLOOKUP($A290,ChapterTable!$1:$1048576,MATCH("최종"&amp;SUBSTITUTE(SUBSTITUTE(E$1,"standard",""),"|Float",""),ChapterTable!$1:$1,0),0),
      VLOOKUP($A290-ChapterTable!$P$11,ChapterTable!$1:$1048576,MATCH("최종"&amp;SUBSTITUTE(SUBSTITUTE(E$1,"standard",""),"|Float",""),ChapterTable!$1:$1,0),0)*ChapterTable!$P$14
    ),
  OFFSET(E290,-$B290+IF($L290,1,0),0)*IF($B290&gt;OFFSET($B290,1,0),ChapterTable!$R$17,1)*
    (VLOOKUP(SUBSTITUTE(SUBSTITUTE(E$1,"standard",""),"|Float","")&amp;IF(OR($L290=TRUE,$A290=0,MOD($A290,ChapterTable!$R$20)&lt;&gt;0),"","보스")&amp;"인게임누적곱배수",ChapterTable!$R:$S,2,0)^C290
    +VLOOKUP(SUBSTITUTE(SUBSTITUTE(E$1,"standard",""),"|Float","")&amp;IF(OR($L290=TRUE,$A290=0,MOD($A290,ChapterTable!$R$20)&lt;&gt;0),"","보스")&amp;"인게임누적합배수",ChapterTable!$R:$S,2,0)*C290)
  )
  )
  )
)</f>
        <v>911.25</v>
      </c>
      <c r="F290" s="1">
        <f ca="1">IF(AND($A290=0,$B290=1),
    VLOOKUP(1,ChapterTable!$1:$1048576,MATCH("최종"&amp;SUBSTITUTE(SUBSTITUTE(F$1,"standard",""),"|Float",""),ChapterTable!$1:$1,0),0)*ChapterTable!$P$17,
  IF(AND($A290=0,$B290=0),
    F291,
  IF($B290=0,
    VLOOKUP($A290,ChapterTable!$1:$1048576,MATCH("최종"&amp;SUBSTITUTE(SUBSTITUTE(F$1,"standard",""),"|Float",""),ChapterTable!$1:$1,0),0),
  IF($B290=1,
    IF($L290=FALSE,
      VLOOKUP($A290,ChapterTable!$1:$1048576,MATCH("최종"&amp;SUBSTITUTE(SUBSTITUTE(F$1,"standard",""),"|Float",""),ChapterTable!$1:$1,0),0),
      VLOOKUP($A290-ChapterTable!$P$11,ChapterTable!$1:$1048576,MATCH("최종"&amp;SUBSTITUTE(SUBSTITUTE(F$1,"standard",""),"|Float",""),ChapterTable!$1:$1,0),0)*ChapterTable!$P$14
    ),
  OFFSET(F290,-$B290+IF($L290,1,0),0)*
    (VLOOKUP(SUBSTITUTE(SUBSTITUTE(F$1,"standard",""),"|Float","")&amp;IF(OR($L290=TRUE,$A290=0,MOD($A290,ChapterTable!$R$20)&lt;&gt;0),"","보스")&amp;"인게임누적곱배수",ChapterTable!$R:$S,2,0)^D290
    +VLOOKUP(SUBSTITUTE(SUBSTITUTE(F$1,"standard",""),"|Float","")&amp;IF(OR($L290=TRUE,$A290=0,MOD($A290,ChapterTable!$R$20)&lt;&gt;0),"","보스")&amp;"인게임누적합배수",ChapterTable!$R:$S,2,0)*D290)
  )
  )
  )
)</f>
        <v>379.6875</v>
      </c>
      <c r="G290" t="s">
        <v>719</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31"/>
        <v>1</v>
      </c>
      <c r="Q290">
        <f t="shared" si="32"/>
        <v>1</v>
      </c>
      <c r="R290" t="b">
        <f t="shared" ca="1" si="33"/>
        <v>0</v>
      </c>
      <c r="T290" t="b">
        <f t="shared" ca="1" si="34"/>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37"/>
        <v>1</v>
      </c>
      <c r="AJ290">
        <f t="shared" si="35"/>
        <v>1</v>
      </c>
      <c r="AK290">
        <f t="shared" si="36"/>
        <v>1</v>
      </c>
      <c r="AL290">
        <v>0</v>
      </c>
    </row>
    <row r="291" spans="1:38" x14ac:dyDescent="0.3">
      <c r="A291">
        <v>6</v>
      </c>
      <c r="B291">
        <v>3</v>
      </c>
      <c r="C291">
        <f>IF(OR($L291=TRUE,$A291=0,MOD($A291,ChapterTable!$R$20)&lt;&gt;0),
MAX(0,INT(($B291+ChapterTable!$P$26+VLOOKUP(SUBSTITUTE(C$1,"성장단계","")&amp;"단계오프셋",ChapterTable!$R:$S,2,0))/ChapterTable!$P$23)),
MAX(0,INT(($B291+ChapterTable!$R$26+VLOOKUP(SUBSTITUTE(C$1,"성장단계","")&amp;"보스단계오프셋",ChapterTable!$R:$S,2,0))/ChapterTable!$R$23)))</f>
        <v>0</v>
      </c>
      <c r="D291">
        <f>IF(OR($L291=TRUE,$A291=0,MOD($A291,ChapterTable!$R$20)&lt;&gt;0),
MAX(0,INT(($B291+ChapterTable!$P$26+VLOOKUP(SUBSTITUTE(D$1,"성장단계","")&amp;"단계오프셋",ChapterTable!$R:$S,2,0))/ChapterTable!$P$23)),
MAX(0,INT(($B291+ChapterTable!$R$26+VLOOKUP(SUBSTITUTE(D$1,"성장단계","")&amp;"보스단계오프셋",ChapterTable!$R:$S,2,0))/ChapterTable!$R$23)))</f>
        <v>0</v>
      </c>
      <c r="E291" s="1">
        <f ca="1">IF(AND($A291=0,$B291=1),
    VLOOKUP(1,ChapterTable!$1:$1048576,MATCH("최종"&amp;SUBSTITUTE(SUBSTITUTE(E$1,"standard",""),"|Float",""),ChapterTable!$1:$1,0),0)*ChapterTable!$P$17,
  IF(AND($A291=0,$B291=0),
    E292,
  IF($B291=0,
    VLOOKUP($A291,ChapterTable!$1:$1048576,MATCH("최종"&amp;SUBSTITUTE(SUBSTITUTE(E$1,"standard",""),"|Float",""),ChapterTable!$1:$1,0),0),
  IF($B291=1,
    IF($L291=FALSE,
      VLOOKUP($A291,ChapterTable!$1:$1048576,MATCH("최종"&amp;SUBSTITUTE(SUBSTITUTE(E$1,"standard",""),"|Float",""),ChapterTable!$1:$1,0),0),
      VLOOKUP($A291-ChapterTable!$P$11,ChapterTable!$1:$1048576,MATCH("최종"&amp;SUBSTITUTE(SUBSTITUTE(E$1,"standard",""),"|Float",""),ChapterTable!$1:$1,0),0)*ChapterTable!$P$14
    ),
  OFFSET(E291,-$B291+IF($L291,1,0),0)*IF($B291&gt;OFFSET($B291,1,0),ChapterTable!$R$17,1)*
    (VLOOKUP(SUBSTITUTE(SUBSTITUTE(E$1,"standard",""),"|Float","")&amp;IF(OR($L291=TRUE,$A291=0,MOD($A291,ChapterTable!$R$20)&lt;&gt;0),"","보스")&amp;"인게임누적곱배수",ChapterTable!$R:$S,2,0)^C291
    +VLOOKUP(SUBSTITUTE(SUBSTITUTE(E$1,"standard",""),"|Float","")&amp;IF(OR($L291=TRUE,$A291=0,MOD($A291,ChapterTable!$R$20)&lt;&gt;0),"","보스")&amp;"인게임누적합배수",ChapterTable!$R:$S,2,0)*C291)
  )
  )
  )
)</f>
        <v>911.25</v>
      </c>
      <c r="F291" s="1">
        <f ca="1">IF(AND($A291=0,$B291=1),
    VLOOKUP(1,ChapterTable!$1:$1048576,MATCH("최종"&amp;SUBSTITUTE(SUBSTITUTE(F$1,"standard",""),"|Float",""),ChapterTable!$1:$1,0),0)*ChapterTable!$P$17,
  IF(AND($A291=0,$B291=0),
    F292,
  IF($B291=0,
    VLOOKUP($A291,ChapterTable!$1:$1048576,MATCH("최종"&amp;SUBSTITUTE(SUBSTITUTE(F$1,"standard",""),"|Float",""),ChapterTable!$1:$1,0),0),
  IF($B291=1,
    IF($L291=FALSE,
      VLOOKUP($A291,ChapterTable!$1:$1048576,MATCH("최종"&amp;SUBSTITUTE(SUBSTITUTE(F$1,"standard",""),"|Float",""),ChapterTable!$1:$1,0),0),
      VLOOKUP($A291-ChapterTable!$P$11,ChapterTable!$1:$1048576,MATCH("최종"&amp;SUBSTITUTE(SUBSTITUTE(F$1,"standard",""),"|Float",""),ChapterTable!$1:$1,0),0)*ChapterTable!$P$14
    ),
  OFFSET(F291,-$B291+IF($L291,1,0),0)*
    (VLOOKUP(SUBSTITUTE(SUBSTITUTE(F$1,"standard",""),"|Float","")&amp;IF(OR($L291=TRUE,$A291=0,MOD($A291,ChapterTable!$R$20)&lt;&gt;0),"","보스")&amp;"인게임누적곱배수",ChapterTable!$R:$S,2,0)^D291
    +VLOOKUP(SUBSTITUTE(SUBSTITUTE(F$1,"standard",""),"|Float","")&amp;IF(OR($L291=TRUE,$A291=0,MOD($A291,ChapterTable!$R$20)&lt;&gt;0),"","보스")&amp;"인게임누적합배수",ChapterTable!$R:$S,2,0)*D291)
  )
  )
  )
)</f>
        <v>379.6875</v>
      </c>
      <c r="G291" t="s">
        <v>719</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31"/>
        <v>1</v>
      </c>
      <c r="Q291">
        <f t="shared" si="32"/>
        <v>1</v>
      </c>
      <c r="R291" t="b">
        <f t="shared" ca="1" si="33"/>
        <v>0</v>
      </c>
      <c r="T291" t="b">
        <f t="shared" ca="1" si="34"/>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37"/>
        <v>1</v>
      </c>
      <c r="AJ291">
        <f t="shared" si="35"/>
        <v>1</v>
      </c>
      <c r="AK291">
        <f t="shared" si="36"/>
        <v>1</v>
      </c>
      <c r="AL291">
        <v>0</v>
      </c>
    </row>
    <row r="292" spans="1:38" x14ac:dyDescent="0.3">
      <c r="A292">
        <v>6</v>
      </c>
      <c r="B292">
        <v>4</v>
      </c>
      <c r="C292">
        <f>IF(OR($L292=TRUE,$A292=0,MOD($A292,ChapterTable!$R$20)&lt;&gt;0),
MAX(0,INT(($B292+ChapterTable!$P$26+VLOOKUP(SUBSTITUTE(C$1,"성장단계","")&amp;"단계오프셋",ChapterTable!$R:$S,2,0))/ChapterTable!$P$23)),
MAX(0,INT(($B292+ChapterTable!$R$26+VLOOKUP(SUBSTITUTE(C$1,"성장단계","")&amp;"보스단계오프셋",ChapterTable!$R:$S,2,0))/ChapterTable!$R$23)))</f>
        <v>0</v>
      </c>
      <c r="D292">
        <f>IF(OR($L292=TRUE,$A292=0,MOD($A292,ChapterTable!$R$20)&lt;&gt;0),
MAX(0,INT(($B292+ChapterTable!$P$26+VLOOKUP(SUBSTITUTE(D$1,"성장단계","")&amp;"단계오프셋",ChapterTable!$R:$S,2,0))/ChapterTable!$P$23)),
MAX(0,INT(($B292+ChapterTable!$R$26+VLOOKUP(SUBSTITUTE(D$1,"성장단계","")&amp;"보스단계오프셋",ChapterTable!$R:$S,2,0))/ChapterTable!$R$23)))</f>
        <v>0</v>
      </c>
      <c r="E292" s="1">
        <f ca="1">IF(AND($A292=0,$B292=1),
    VLOOKUP(1,ChapterTable!$1:$1048576,MATCH("최종"&amp;SUBSTITUTE(SUBSTITUTE(E$1,"standard",""),"|Float",""),ChapterTable!$1:$1,0),0)*ChapterTable!$P$17,
  IF(AND($A292=0,$B292=0),
    E293,
  IF($B292=0,
    VLOOKUP($A292,ChapterTable!$1:$1048576,MATCH("최종"&amp;SUBSTITUTE(SUBSTITUTE(E$1,"standard",""),"|Float",""),ChapterTable!$1:$1,0),0),
  IF($B292=1,
    IF($L292=FALSE,
      VLOOKUP($A292,ChapterTable!$1:$1048576,MATCH("최종"&amp;SUBSTITUTE(SUBSTITUTE(E$1,"standard",""),"|Float",""),ChapterTable!$1:$1,0),0),
      VLOOKUP($A292-ChapterTable!$P$11,ChapterTable!$1:$1048576,MATCH("최종"&amp;SUBSTITUTE(SUBSTITUTE(E$1,"standard",""),"|Float",""),ChapterTable!$1:$1,0),0)*ChapterTable!$P$14
    ),
  OFFSET(E292,-$B292+IF($L292,1,0),0)*IF($B292&gt;OFFSET($B292,1,0),ChapterTable!$R$17,1)*
    (VLOOKUP(SUBSTITUTE(SUBSTITUTE(E$1,"standard",""),"|Float","")&amp;IF(OR($L292=TRUE,$A292=0,MOD($A292,ChapterTable!$R$20)&lt;&gt;0),"","보스")&amp;"인게임누적곱배수",ChapterTable!$R:$S,2,0)^C292
    +VLOOKUP(SUBSTITUTE(SUBSTITUTE(E$1,"standard",""),"|Float","")&amp;IF(OR($L292=TRUE,$A292=0,MOD($A292,ChapterTable!$R$20)&lt;&gt;0),"","보스")&amp;"인게임누적합배수",ChapterTable!$R:$S,2,0)*C292)
  )
  )
  )
)</f>
        <v>911.25</v>
      </c>
      <c r="F292" s="1">
        <f ca="1">IF(AND($A292=0,$B292=1),
    VLOOKUP(1,ChapterTable!$1:$1048576,MATCH("최종"&amp;SUBSTITUTE(SUBSTITUTE(F$1,"standard",""),"|Float",""),ChapterTable!$1:$1,0),0)*ChapterTable!$P$17,
  IF(AND($A292=0,$B292=0),
    F293,
  IF($B292=0,
    VLOOKUP($A292,ChapterTable!$1:$1048576,MATCH("최종"&amp;SUBSTITUTE(SUBSTITUTE(F$1,"standard",""),"|Float",""),ChapterTable!$1:$1,0),0),
  IF($B292=1,
    IF($L292=FALSE,
      VLOOKUP($A292,ChapterTable!$1:$1048576,MATCH("최종"&amp;SUBSTITUTE(SUBSTITUTE(F$1,"standard",""),"|Float",""),ChapterTable!$1:$1,0),0),
      VLOOKUP($A292-ChapterTable!$P$11,ChapterTable!$1:$1048576,MATCH("최종"&amp;SUBSTITUTE(SUBSTITUTE(F$1,"standard",""),"|Float",""),ChapterTable!$1:$1,0),0)*ChapterTable!$P$14
    ),
  OFFSET(F292,-$B292+IF($L292,1,0),0)*
    (VLOOKUP(SUBSTITUTE(SUBSTITUTE(F$1,"standard",""),"|Float","")&amp;IF(OR($L292=TRUE,$A292=0,MOD($A292,ChapterTable!$R$20)&lt;&gt;0),"","보스")&amp;"인게임누적곱배수",ChapterTable!$R:$S,2,0)^D292
    +VLOOKUP(SUBSTITUTE(SUBSTITUTE(F$1,"standard",""),"|Float","")&amp;IF(OR($L292=TRUE,$A292=0,MOD($A292,ChapterTable!$R$20)&lt;&gt;0),"","보스")&amp;"인게임누적합배수",ChapterTable!$R:$S,2,0)*D292)
  )
  )
  )
)</f>
        <v>379.6875</v>
      </c>
      <c r="G292" t="s">
        <v>719</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31"/>
        <v>1</v>
      </c>
      <c r="Q292">
        <f t="shared" si="32"/>
        <v>1</v>
      </c>
      <c r="R292" t="b">
        <f t="shared" ca="1" si="33"/>
        <v>0</v>
      </c>
      <c r="T292" t="b">
        <f t="shared" ca="1" si="34"/>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37"/>
        <v>1</v>
      </c>
      <c r="AJ292">
        <f t="shared" si="35"/>
        <v>1</v>
      </c>
      <c r="AK292">
        <f t="shared" si="36"/>
        <v>1</v>
      </c>
      <c r="AL292">
        <v>0</v>
      </c>
    </row>
    <row r="293" spans="1:38" x14ac:dyDescent="0.3">
      <c r="A293">
        <v>6</v>
      </c>
      <c r="B293">
        <v>5</v>
      </c>
      <c r="C293">
        <f>IF(OR($L293=TRUE,$A293=0,MOD($A293,ChapterTable!$R$20)&lt;&gt;0),
MAX(0,INT(($B293+ChapterTable!$P$26+VLOOKUP(SUBSTITUTE(C$1,"성장단계","")&amp;"단계오프셋",ChapterTable!$R:$S,2,0))/ChapterTable!$P$23)),
MAX(0,INT(($B293+ChapterTable!$R$26+VLOOKUP(SUBSTITUTE(C$1,"성장단계","")&amp;"보스단계오프셋",ChapterTable!$R:$S,2,0))/ChapterTable!$R$23)))</f>
        <v>0</v>
      </c>
      <c r="D293">
        <f>IF(OR($L293=TRUE,$A293=0,MOD($A293,ChapterTable!$R$20)&lt;&gt;0),
MAX(0,INT(($B293+ChapterTable!$P$26+VLOOKUP(SUBSTITUTE(D$1,"성장단계","")&amp;"단계오프셋",ChapterTable!$R:$S,2,0))/ChapterTable!$P$23)),
MAX(0,INT(($B293+ChapterTable!$R$26+VLOOKUP(SUBSTITUTE(D$1,"성장단계","")&amp;"보스단계오프셋",ChapterTable!$R:$S,2,0))/ChapterTable!$R$23)))</f>
        <v>0</v>
      </c>
      <c r="E293" s="1">
        <f ca="1">IF(AND($A293=0,$B293=1),
    VLOOKUP(1,ChapterTable!$1:$1048576,MATCH("최종"&amp;SUBSTITUTE(SUBSTITUTE(E$1,"standard",""),"|Float",""),ChapterTable!$1:$1,0),0)*ChapterTable!$P$17,
  IF(AND($A293=0,$B293=0),
    E294,
  IF($B293=0,
    VLOOKUP($A293,ChapterTable!$1:$1048576,MATCH("최종"&amp;SUBSTITUTE(SUBSTITUTE(E$1,"standard",""),"|Float",""),ChapterTable!$1:$1,0),0),
  IF($B293=1,
    IF($L293=FALSE,
      VLOOKUP($A293,ChapterTable!$1:$1048576,MATCH("최종"&amp;SUBSTITUTE(SUBSTITUTE(E$1,"standard",""),"|Float",""),ChapterTable!$1:$1,0),0),
      VLOOKUP($A293-ChapterTable!$P$11,ChapterTable!$1:$1048576,MATCH("최종"&amp;SUBSTITUTE(SUBSTITUTE(E$1,"standard",""),"|Float",""),ChapterTable!$1:$1,0),0)*ChapterTable!$P$14
    ),
  OFFSET(E293,-$B293+IF($L293,1,0),0)*IF($B293&gt;OFFSET($B293,1,0),ChapterTable!$R$17,1)*
    (VLOOKUP(SUBSTITUTE(SUBSTITUTE(E$1,"standard",""),"|Float","")&amp;IF(OR($L293=TRUE,$A293=0,MOD($A293,ChapterTable!$R$20)&lt;&gt;0),"","보스")&amp;"인게임누적곱배수",ChapterTable!$R:$S,2,0)^C293
    +VLOOKUP(SUBSTITUTE(SUBSTITUTE(E$1,"standard",""),"|Float","")&amp;IF(OR($L293=TRUE,$A293=0,MOD($A293,ChapterTable!$R$20)&lt;&gt;0),"","보스")&amp;"인게임누적합배수",ChapterTable!$R:$S,2,0)*C293)
  )
  )
  )
)</f>
        <v>911.25</v>
      </c>
      <c r="F293" s="1">
        <f ca="1">IF(AND($A293=0,$B293=1),
    VLOOKUP(1,ChapterTable!$1:$1048576,MATCH("최종"&amp;SUBSTITUTE(SUBSTITUTE(F$1,"standard",""),"|Float",""),ChapterTable!$1:$1,0),0)*ChapterTable!$P$17,
  IF(AND($A293=0,$B293=0),
    F294,
  IF($B293=0,
    VLOOKUP($A293,ChapterTable!$1:$1048576,MATCH("최종"&amp;SUBSTITUTE(SUBSTITUTE(F$1,"standard",""),"|Float",""),ChapterTable!$1:$1,0),0),
  IF($B293=1,
    IF($L293=FALSE,
      VLOOKUP($A293,ChapterTable!$1:$1048576,MATCH("최종"&amp;SUBSTITUTE(SUBSTITUTE(F$1,"standard",""),"|Float",""),ChapterTable!$1:$1,0),0),
      VLOOKUP($A293-ChapterTable!$P$11,ChapterTable!$1:$1048576,MATCH("최종"&amp;SUBSTITUTE(SUBSTITUTE(F$1,"standard",""),"|Float",""),ChapterTable!$1:$1,0),0)*ChapterTable!$P$14
    ),
  OFFSET(F293,-$B293+IF($L293,1,0),0)*
    (VLOOKUP(SUBSTITUTE(SUBSTITUTE(F$1,"standard",""),"|Float","")&amp;IF(OR($L293=TRUE,$A293=0,MOD($A293,ChapterTable!$R$20)&lt;&gt;0),"","보스")&amp;"인게임누적곱배수",ChapterTable!$R:$S,2,0)^D293
    +VLOOKUP(SUBSTITUTE(SUBSTITUTE(F$1,"standard",""),"|Float","")&amp;IF(OR($L293=TRUE,$A293=0,MOD($A293,ChapterTable!$R$20)&lt;&gt;0),"","보스")&amp;"인게임누적합배수",ChapterTable!$R:$S,2,0)*D293)
  )
  )
  )
)</f>
        <v>379.6875</v>
      </c>
      <c r="G293" t="s">
        <v>719</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31"/>
        <v>11</v>
      </c>
      <c r="Q293">
        <f t="shared" si="32"/>
        <v>11</v>
      </c>
      <c r="R293" t="b">
        <f t="shared" ca="1" si="33"/>
        <v>0</v>
      </c>
      <c r="T293" t="b">
        <f t="shared" ca="1" si="34"/>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37"/>
        <v>1</v>
      </c>
      <c r="AJ293">
        <f t="shared" si="35"/>
        <v>1</v>
      </c>
      <c r="AK293">
        <f t="shared" si="36"/>
        <v>1</v>
      </c>
      <c r="AL293">
        <v>0</v>
      </c>
    </row>
    <row r="294" spans="1:38" x14ac:dyDescent="0.3">
      <c r="A294">
        <v>6</v>
      </c>
      <c r="B294">
        <v>6</v>
      </c>
      <c r="C294">
        <f>IF(OR($L294=TRUE,$A294=0,MOD($A294,ChapterTable!$R$20)&lt;&gt;0),
MAX(0,INT(($B294+ChapterTable!$P$26+VLOOKUP(SUBSTITUTE(C$1,"성장단계","")&amp;"단계오프셋",ChapterTable!$R:$S,2,0))/ChapterTable!$P$23)),
MAX(0,INT(($B294+ChapterTable!$R$26+VLOOKUP(SUBSTITUTE(C$1,"성장단계","")&amp;"보스단계오프셋",ChapterTable!$R:$S,2,0))/ChapterTable!$R$23)))</f>
        <v>1</v>
      </c>
      <c r="D294">
        <f>IF(OR($L294=TRUE,$A294=0,MOD($A294,ChapterTable!$R$20)&lt;&gt;0),
MAX(0,INT(($B294+ChapterTable!$P$26+VLOOKUP(SUBSTITUTE(D$1,"성장단계","")&amp;"단계오프셋",ChapterTable!$R:$S,2,0))/ChapterTable!$P$23)),
MAX(0,INT(($B294+ChapterTable!$R$26+VLOOKUP(SUBSTITUTE(D$1,"성장단계","")&amp;"보스단계오프셋",ChapterTable!$R:$S,2,0))/ChapterTable!$R$23)))</f>
        <v>0</v>
      </c>
      <c r="E294" s="1">
        <f ca="1">IF(AND($A294=0,$B294=1),
    VLOOKUP(1,ChapterTable!$1:$1048576,MATCH("최종"&amp;SUBSTITUTE(SUBSTITUTE(E$1,"standard",""),"|Float",""),ChapterTable!$1:$1,0),0)*ChapterTable!$P$17,
  IF(AND($A294=0,$B294=0),
    E295,
  IF($B294=0,
    VLOOKUP($A294,ChapterTable!$1:$1048576,MATCH("최종"&amp;SUBSTITUTE(SUBSTITUTE(E$1,"standard",""),"|Float",""),ChapterTable!$1:$1,0),0),
  IF($B294=1,
    IF($L294=FALSE,
      VLOOKUP($A294,ChapterTable!$1:$1048576,MATCH("최종"&amp;SUBSTITUTE(SUBSTITUTE(E$1,"standard",""),"|Float",""),ChapterTable!$1:$1,0),0),
      VLOOKUP($A294-ChapterTable!$P$11,ChapterTable!$1:$1048576,MATCH("최종"&amp;SUBSTITUTE(SUBSTITUTE(E$1,"standard",""),"|Float",""),ChapterTable!$1:$1,0),0)*ChapterTable!$P$14
    ),
  OFFSET(E294,-$B294+IF($L294,1,0),0)*IF($B294&gt;OFFSET($B294,1,0),ChapterTable!$R$17,1)*
    (VLOOKUP(SUBSTITUTE(SUBSTITUTE(E$1,"standard",""),"|Float","")&amp;IF(OR($L294=TRUE,$A294=0,MOD($A294,ChapterTable!$R$20)&lt;&gt;0),"","보스")&amp;"인게임누적곱배수",ChapterTable!$R:$S,2,0)^C294
    +VLOOKUP(SUBSTITUTE(SUBSTITUTE(E$1,"standard",""),"|Float","")&amp;IF(OR($L294=TRUE,$A294=0,MOD($A294,ChapterTable!$R$20)&lt;&gt;0),"","보스")&amp;"인게임누적합배수",ChapterTable!$R:$S,2,0)*C294)
  )
  )
  )
)</f>
        <v>1093.5</v>
      </c>
      <c r="F294" s="1">
        <f ca="1">IF(AND($A294=0,$B294=1),
    VLOOKUP(1,ChapterTable!$1:$1048576,MATCH("최종"&amp;SUBSTITUTE(SUBSTITUTE(F$1,"standard",""),"|Float",""),ChapterTable!$1:$1,0),0)*ChapterTable!$P$17,
  IF(AND($A294=0,$B294=0),
    F295,
  IF($B294=0,
    VLOOKUP($A294,ChapterTable!$1:$1048576,MATCH("최종"&amp;SUBSTITUTE(SUBSTITUTE(F$1,"standard",""),"|Float",""),ChapterTable!$1:$1,0),0),
  IF($B294=1,
    IF($L294=FALSE,
      VLOOKUP($A294,ChapterTable!$1:$1048576,MATCH("최종"&amp;SUBSTITUTE(SUBSTITUTE(F$1,"standard",""),"|Float",""),ChapterTable!$1:$1,0),0),
      VLOOKUP($A294-ChapterTable!$P$11,ChapterTable!$1:$1048576,MATCH("최종"&amp;SUBSTITUTE(SUBSTITUTE(F$1,"standard",""),"|Float",""),ChapterTable!$1:$1,0),0)*ChapterTable!$P$14
    ),
  OFFSET(F294,-$B294+IF($L294,1,0),0)*
    (VLOOKUP(SUBSTITUTE(SUBSTITUTE(F$1,"standard",""),"|Float","")&amp;IF(OR($L294=TRUE,$A294=0,MOD($A294,ChapterTable!$R$20)&lt;&gt;0),"","보스")&amp;"인게임누적곱배수",ChapterTable!$R:$S,2,0)^D294
    +VLOOKUP(SUBSTITUTE(SUBSTITUTE(F$1,"standard",""),"|Float","")&amp;IF(OR($L294=TRUE,$A294=0,MOD($A294,ChapterTable!$R$20)&lt;&gt;0),"","보스")&amp;"인게임누적합배수",ChapterTable!$R:$S,2,0)*D294)
  )
  )
  )
)</f>
        <v>379.6875</v>
      </c>
      <c r="G294" t="s">
        <v>719</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31"/>
        <v>1</v>
      </c>
      <c r="Q294">
        <f t="shared" si="32"/>
        <v>1</v>
      </c>
      <c r="R294" t="b">
        <f t="shared" ca="1" si="33"/>
        <v>0</v>
      </c>
      <c r="T294" t="b">
        <f t="shared" ca="1" si="34"/>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37"/>
        <v>1</v>
      </c>
      <c r="AJ294">
        <f t="shared" si="35"/>
        <v>1</v>
      </c>
      <c r="AK294">
        <f t="shared" si="36"/>
        <v>1</v>
      </c>
      <c r="AL294">
        <v>0</v>
      </c>
    </row>
    <row r="295" spans="1:38" x14ac:dyDescent="0.3">
      <c r="A295">
        <v>6</v>
      </c>
      <c r="B295">
        <v>7</v>
      </c>
      <c r="C295">
        <f>IF(OR($L295=TRUE,$A295=0,MOD($A295,ChapterTable!$R$20)&lt;&gt;0),
MAX(0,INT(($B295+ChapterTable!$P$26+VLOOKUP(SUBSTITUTE(C$1,"성장단계","")&amp;"단계오프셋",ChapterTable!$R:$S,2,0))/ChapterTable!$P$23)),
MAX(0,INT(($B295+ChapterTable!$R$26+VLOOKUP(SUBSTITUTE(C$1,"성장단계","")&amp;"보스단계오프셋",ChapterTable!$R:$S,2,0))/ChapterTable!$R$23)))</f>
        <v>1</v>
      </c>
      <c r="D295">
        <f>IF(OR($L295=TRUE,$A295=0,MOD($A295,ChapterTable!$R$20)&lt;&gt;0),
MAX(0,INT(($B295+ChapterTable!$P$26+VLOOKUP(SUBSTITUTE(D$1,"성장단계","")&amp;"단계오프셋",ChapterTable!$R:$S,2,0))/ChapterTable!$P$23)),
MAX(0,INT(($B295+ChapterTable!$R$26+VLOOKUP(SUBSTITUTE(D$1,"성장단계","")&amp;"보스단계오프셋",ChapterTable!$R:$S,2,0))/ChapterTable!$R$23)))</f>
        <v>0</v>
      </c>
      <c r="E295" s="1">
        <f ca="1">IF(AND($A295=0,$B295=1),
    VLOOKUP(1,ChapterTable!$1:$1048576,MATCH("최종"&amp;SUBSTITUTE(SUBSTITUTE(E$1,"standard",""),"|Float",""),ChapterTable!$1:$1,0),0)*ChapterTable!$P$17,
  IF(AND($A295=0,$B295=0),
    E296,
  IF($B295=0,
    VLOOKUP($A295,ChapterTable!$1:$1048576,MATCH("최종"&amp;SUBSTITUTE(SUBSTITUTE(E$1,"standard",""),"|Float",""),ChapterTable!$1:$1,0),0),
  IF($B295=1,
    IF($L295=FALSE,
      VLOOKUP($A295,ChapterTable!$1:$1048576,MATCH("최종"&amp;SUBSTITUTE(SUBSTITUTE(E$1,"standard",""),"|Float",""),ChapterTable!$1:$1,0),0),
      VLOOKUP($A295-ChapterTable!$P$11,ChapterTable!$1:$1048576,MATCH("최종"&amp;SUBSTITUTE(SUBSTITUTE(E$1,"standard",""),"|Float",""),ChapterTable!$1:$1,0),0)*ChapterTable!$P$14
    ),
  OFFSET(E295,-$B295+IF($L295,1,0),0)*IF($B295&gt;OFFSET($B295,1,0),ChapterTable!$R$17,1)*
    (VLOOKUP(SUBSTITUTE(SUBSTITUTE(E$1,"standard",""),"|Float","")&amp;IF(OR($L295=TRUE,$A295=0,MOD($A295,ChapterTable!$R$20)&lt;&gt;0),"","보스")&amp;"인게임누적곱배수",ChapterTable!$R:$S,2,0)^C295
    +VLOOKUP(SUBSTITUTE(SUBSTITUTE(E$1,"standard",""),"|Float","")&amp;IF(OR($L295=TRUE,$A295=0,MOD($A295,ChapterTable!$R$20)&lt;&gt;0),"","보스")&amp;"인게임누적합배수",ChapterTable!$R:$S,2,0)*C295)
  )
  )
  )
)</f>
        <v>1093.5</v>
      </c>
      <c r="F295" s="1">
        <f ca="1">IF(AND($A295=0,$B295=1),
    VLOOKUP(1,ChapterTable!$1:$1048576,MATCH("최종"&amp;SUBSTITUTE(SUBSTITUTE(F$1,"standard",""),"|Float",""),ChapterTable!$1:$1,0),0)*ChapterTable!$P$17,
  IF(AND($A295=0,$B295=0),
    F296,
  IF($B295=0,
    VLOOKUP($A295,ChapterTable!$1:$1048576,MATCH("최종"&amp;SUBSTITUTE(SUBSTITUTE(F$1,"standard",""),"|Float",""),ChapterTable!$1:$1,0),0),
  IF($B295=1,
    IF($L295=FALSE,
      VLOOKUP($A295,ChapterTable!$1:$1048576,MATCH("최종"&amp;SUBSTITUTE(SUBSTITUTE(F$1,"standard",""),"|Float",""),ChapterTable!$1:$1,0),0),
      VLOOKUP($A295-ChapterTable!$P$11,ChapterTable!$1:$1048576,MATCH("최종"&amp;SUBSTITUTE(SUBSTITUTE(F$1,"standard",""),"|Float",""),ChapterTable!$1:$1,0),0)*ChapterTable!$P$14
    ),
  OFFSET(F295,-$B295+IF($L295,1,0),0)*
    (VLOOKUP(SUBSTITUTE(SUBSTITUTE(F$1,"standard",""),"|Float","")&amp;IF(OR($L295=TRUE,$A295=0,MOD($A295,ChapterTable!$R$20)&lt;&gt;0),"","보스")&amp;"인게임누적곱배수",ChapterTable!$R:$S,2,0)^D295
    +VLOOKUP(SUBSTITUTE(SUBSTITUTE(F$1,"standard",""),"|Float","")&amp;IF(OR($L295=TRUE,$A295=0,MOD($A295,ChapterTable!$R$20)&lt;&gt;0),"","보스")&amp;"인게임누적합배수",ChapterTable!$R:$S,2,0)*D295)
  )
  )
  )
)</f>
        <v>379.6875</v>
      </c>
      <c r="G295" t="s">
        <v>719</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31"/>
        <v>1</v>
      </c>
      <c r="Q295">
        <f t="shared" si="32"/>
        <v>1</v>
      </c>
      <c r="R295" t="b">
        <f t="shared" ca="1" si="33"/>
        <v>0</v>
      </c>
      <c r="T295" t="b">
        <f t="shared" ca="1" si="34"/>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37"/>
        <v>1</v>
      </c>
      <c r="AJ295">
        <f t="shared" si="35"/>
        <v>1</v>
      </c>
      <c r="AK295">
        <f t="shared" si="36"/>
        <v>1</v>
      </c>
      <c r="AL295">
        <v>0</v>
      </c>
    </row>
    <row r="296" spans="1:38" x14ac:dyDescent="0.3">
      <c r="A296">
        <v>6</v>
      </c>
      <c r="B296">
        <v>8</v>
      </c>
      <c r="C296">
        <f>IF(OR($L296=TRUE,$A296=0,MOD($A296,ChapterTable!$R$20)&lt;&gt;0),
MAX(0,INT(($B296+ChapterTable!$P$26+VLOOKUP(SUBSTITUTE(C$1,"성장단계","")&amp;"단계오프셋",ChapterTable!$R:$S,2,0))/ChapterTable!$P$23)),
MAX(0,INT(($B296+ChapterTable!$R$26+VLOOKUP(SUBSTITUTE(C$1,"성장단계","")&amp;"보스단계오프셋",ChapterTable!$R:$S,2,0))/ChapterTable!$R$23)))</f>
        <v>1</v>
      </c>
      <c r="D296">
        <f>IF(OR($L296=TRUE,$A296=0,MOD($A296,ChapterTable!$R$20)&lt;&gt;0),
MAX(0,INT(($B296+ChapterTable!$P$26+VLOOKUP(SUBSTITUTE(D$1,"성장단계","")&amp;"단계오프셋",ChapterTable!$R:$S,2,0))/ChapterTable!$P$23)),
MAX(0,INT(($B296+ChapterTable!$R$26+VLOOKUP(SUBSTITUTE(D$1,"성장단계","")&amp;"보스단계오프셋",ChapterTable!$R:$S,2,0))/ChapterTable!$R$23)))</f>
        <v>0</v>
      </c>
      <c r="E296" s="1">
        <f ca="1">IF(AND($A296=0,$B296=1),
    VLOOKUP(1,ChapterTable!$1:$1048576,MATCH("최종"&amp;SUBSTITUTE(SUBSTITUTE(E$1,"standard",""),"|Float",""),ChapterTable!$1:$1,0),0)*ChapterTable!$P$17,
  IF(AND($A296=0,$B296=0),
    E297,
  IF($B296=0,
    VLOOKUP($A296,ChapterTable!$1:$1048576,MATCH("최종"&amp;SUBSTITUTE(SUBSTITUTE(E$1,"standard",""),"|Float",""),ChapterTable!$1:$1,0),0),
  IF($B296=1,
    IF($L296=FALSE,
      VLOOKUP($A296,ChapterTable!$1:$1048576,MATCH("최종"&amp;SUBSTITUTE(SUBSTITUTE(E$1,"standard",""),"|Float",""),ChapterTable!$1:$1,0),0),
      VLOOKUP($A296-ChapterTable!$P$11,ChapterTable!$1:$1048576,MATCH("최종"&amp;SUBSTITUTE(SUBSTITUTE(E$1,"standard",""),"|Float",""),ChapterTable!$1:$1,0),0)*ChapterTable!$P$14
    ),
  OFFSET(E296,-$B296+IF($L296,1,0),0)*IF($B296&gt;OFFSET($B296,1,0),ChapterTable!$R$17,1)*
    (VLOOKUP(SUBSTITUTE(SUBSTITUTE(E$1,"standard",""),"|Float","")&amp;IF(OR($L296=TRUE,$A296=0,MOD($A296,ChapterTable!$R$20)&lt;&gt;0),"","보스")&amp;"인게임누적곱배수",ChapterTable!$R:$S,2,0)^C296
    +VLOOKUP(SUBSTITUTE(SUBSTITUTE(E$1,"standard",""),"|Float","")&amp;IF(OR($L296=TRUE,$A296=0,MOD($A296,ChapterTable!$R$20)&lt;&gt;0),"","보스")&amp;"인게임누적합배수",ChapterTable!$R:$S,2,0)*C296)
  )
  )
  )
)</f>
        <v>1093.5</v>
      </c>
      <c r="F296" s="1">
        <f ca="1">IF(AND($A296=0,$B296=1),
    VLOOKUP(1,ChapterTable!$1:$1048576,MATCH("최종"&amp;SUBSTITUTE(SUBSTITUTE(F$1,"standard",""),"|Float",""),ChapterTable!$1:$1,0),0)*ChapterTable!$P$17,
  IF(AND($A296=0,$B296=0),
    F297,
  IF($B296=0,
    VLOOKUP($A296,ChapterTable!$1:$1048576,MATCH("최종"&amp;SUBSTITUTE(SUBSTITUTE(F$1,"standard",""),"|Float",""),ChapterTable!$1:$1,0),0),
  IF($B296=1,
    IF($L296=FALSE,
      VLOOKUP($A296,ChapterTable!$1:$1048576,MATCH("최종"&amp;SUBSTITUTE(SUBSTITUTE(F$1,"standard",""),"|Float",""),ChapterTable!$1:$1,0),0),
      VLOOKUP($A296-ChapterTable!$P$11,ChapterTable!$1:$1048576,MATCH("최종"&amp;SUBSTITUTE(SUBSTITUTE(F$1,"standard",""),"|Float",""),ChapterTable!$1:$1,0),0)*ChapterTable!$P$14
    ),
  OFFSET(F296,-$B296+IF($L296,1,0),0)*
    (VLOOKUP(SUBSTITUTE(SUBSTITUTE(F$1,"standard",""),"|Float","")&amp;IF(OR($L296=TRUE,$A296=0,MOD($A296,ChapterTable!$R$20)&lt;&gt;0),"","보스")&amp;"인게임누적곱배수",ChapterTable!$R:$S,2,0)^D296
    +VLOOKUP(SUBSTITUTE(SUBSTITUTE(F$1,"standard",""),"|Float","")&amp;IF(OR($L296=TRUE,$A296=0,MOD($A296,ChapterTable!$R$20)&lt;&gt;0),"","보스")&amp;"인게임누적합배수",ChapterTable!$R:$S,2,0)*D296)
  )
  )
  )
)</f>
        <v>379.6875</v>
      </c>
      <c r="G296" t="s">
        <v>719</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31"/>
        <v>1</v>
      </c>
      <c r="Q296">
        <f t="shared" si="32"/>
        <v>1</v>
      </c>
      <c r="R296" t="b">
        <f t="shared" ca="1" si="33"/>
        <v>0</v>
      </c>
      <c r="T296" t="b">
        <f t="shared" ca="1" si="34"/>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37"/>
        <v>1</v>
      </c>
      <c r="AJ296">
        <f t="shared" si="35"/>
        <v>1</v>
      </c>
      <c r="AK296">
        <f t="shared" si="36"/>
        <v>1</v>
      </c>
      <c r="AL296">
        <v>0</v>
      </c>
    </row>
    <row r="297" spans="1:38" x14ac:dyDescent="0.3">
      <c r="A297">
        <v>6</v>
      </c>
      <c r="B297">
        <v>9</v>
      </c>
      <c r="C297">
        <f>IF(OR($L297=TRUE,$A297=0,MOD($A297,ChapterTable!$R$20)&lt;&gt;0),
MAX(0,INT(($B297+ChapterTable!$P$26+VLOOKUP(SUBSTITUTE(C$1,"성장단계","")&amp;"단계오프셋",ChapterTable!$R:$S,2,0))/ChapterTable!$P$23)),
MAX(0,INT(($B297+ChapterTable!$R$26+VLOOKUP(SUBSTITUTE(C$1,"성장단계","")&amp;"보스단계오프셋",ChapterTable!$R:$S,2,0))/ChapterTable!$R$23)))</f>
        <v>1</v>
      </c>
      <c r="D297">
        <f>IF(OR($L297=TRUE,$A297=0,MOD($A297,ChapterTable!$R$20)&lt;&gt;0),
MAX(0,INT(($B297+ChapterTable!$P$26+VLOOKUP(SUBSTITUTE(D$1,"성장단계","")&amp;"단계오프셋",ChapterTable!$R:$S,2,0))/ChapterTable!$P$23)),
MAX(0,INT(($B297+ChapterTable!$R$26+VLOOKUP(SUBSTITUTE(D$1,"성장단계","")&amp;"보스단계오프셋",ChapterTable!$R:$S,2,0))/ChapterTable!$R$23)))</f>
        <v>0</v>
      </c>
      <c r="E297" s="1">
        <f ca="1">IF(AND($A297=0,$B297=1),
    VLOOKUP(1,ChapterTable!$1:$1048576,MATCH("최종"&amp;SUBSTITUTE(SUBSTITUTE(E$1,"standard",""),"|Float",""),ChapterTable!$1:$1,0),0)*ChapterTable!$P$17,
  IF(AND($A297=0,$B297=0),
    E298,
  IF($B297=0,
    VLOOKUP($A297,ChapterTable!$1:$1048576,MATCH("최종"&amp;SUBSTITUTE(SUBSTITUTE(E$1,"standard",""),"|Float",""),ChapterTable!$1:$1,0),0),
  IF($B297=1,
    IF($L297=FALSE,
      VLOOKUP($A297,ChapterTable!$1:$1048576,MATCH("최종"&amp;SUBSTITUTE(SUBSTITUTE(E$1,"standard",""),"|Float",""),ChapterTable!$1:$1,0),0),
      VLOOKUP($A297-ChapterTable!$P$11,ChapterTable!$1:$1048576,MATCH("최종"&amp;SUBSTITUTE(SUBSTITUTE(E$1,"standard",""),"|Float",""),ChapterTable!$1:$1,0),0)*ChapterTable!$P$14
    ),
  OFFSET(E297,-$B297+IF($L297,1,0),0)*IF($B297&gt;OFFSET($B297,1,0),ChapterTable!$R$17,1)*
    (VLOOKUP(SUBSTITUTE(SUBSTITUTE(E$1,"standard",""),"|Float","")&amp;IF(OR($L297=TRUE,$A297=0,MOD($A297,ChapterTable!$R$20)&lt;&gt;0),"","보스")&amp;"인게임누적곱배수",ChapterTable!$R:$S,2,0)^C297
    +VLOOKUP(SUBSTITUTE(SUBSTITUTE(E$1,"standard",""),"|Float","")&amp;IF(OR($L297=TRUE,$A297=0,MOD($A297,ChapterTable!$R$20)&lt;&gt;0),"","보스")&amp;"인게임누적합배수",ChapterTable!$R:$S,2,0)*C297)
  )
  )
  )
)</f>
        <v>1093.5</v>
      </c>
      <c r="F297" s="1">
        <f ca="1">IF(AND($A297=0,$B297=1),
    VLOOKUP(1,ChapterTable!$1:$1048576,MATCH("최종"&amp;SUBSTITUTE(SUBSTITUTE(F$1,"standard",""),"|Float",""),ChapterTable!$1:$1,0),0)*ChapterTable!$P$17,
  IF(AND($A297=0,$B297=0),
    F298,
  IF($B297=0,
    VLOOKUP($A297,ChapterTable!$1:$1048576,MATCH("최종"&amp;SUBSTITUTE(SUBSTITUTE(F$1,"standard",""),"|Float",""),ChapterTable!$1:$1,0),0),
  IF($B297=1,
    IF($L297=FALSE,
      VLOOKUP($A297,ChapterTable!$1:$1048576,MATCH("최종"&amp;SUBSTITUTE(SUBSTITUTE(F$1,"standard",""),"|Float",""),ChapterTable!$1:$1,0),0),
      VLOOKUP($A297-ChapterTable!$P$11,ChapterTable!$1:$1048576,MATCH("최종"&amp;SUBSTITUTE(SUBSTITUTE(F$1,"standard",""),"|Float",""),ChapterTable!$1:$1,0),0)*ChapterTable!$P$14
    ),
  OFFSET(F297,-$B297+IF($L297,1,0),0)*
    (VLOOKUP(SUBSTITUTE(SUBSTITUTE(F$1,"standard",""),"|Float","")&amp;IF(OR($L297=TRUE,$A297=0,MOD($A297,ChapterTable!$R$20)&lt;&gt;0),"","보스")&amp;"인게임누적곱배수",ChapterTable!$R:$S,2,0)^D297
    +VLOOKUP(SUBSTITUTE(SUBSTITUTE(F$1,"standard",""),"|Float","")&amp;IF(OR($L297=TRUE,$A297=0,MOD($A297,ChapterTable!$R$20)&lt;&gt;0),"","보스")&amp;"인게임누적합배수",ChapterTable!$R:$S,2,0)*D297)
  )
  )
  )
)</f>
        <v>379.6875</v>
      </c>
      <c r="G297" t="s">
        <v>719</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31"/>
        <v>91</v>
      </c>
      <c r="Q297">
        <f t="shared" si="32"/>
        <v>91</v>
      </c>
      <c r="R297" t="b">
        <f t="shared" ca="1" si="33"/>
        <v>1</v>
      </c>
      <c r="T297" t="b">
        <f t="shared" ca="1" si="34"/>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37"/>
        <v>1</v>
      </c>
      <c r="AJ297">
        <f t="shared" si="35"/>
        <v>1</v>
      </c>
      <c r="AK297">
        <f t="shared" si="36"/>
        <v>1</v>
      </c>
      <c r="AL297">
        <v>0</v>
      </c>
    </row>
    <row r="298" spans="1:38" x14ac:dyDescent="0.3">
      <c r="A298">
        <v>6</v>
      </c>
      <c r="B298">
        <v>10</v>
      </c>
      <c r="C298">
        <f>IF(OR($L298=TRUE,$A298=0,MOD($A298,ChapterTable!$R$20)&lt;&gt;0),
MAX(0,INT(($B298+ChapterTable!$P$26+VLOOKUP(SUBSTITUTE(C$1,"성장단계","")&amp;"단계오프셋",ChapterTable!$R:$S,2,0))/ChapterTable!$P$23)),
MAX(0,INT(($B298+ChapterTable!$R$26+VLOOKUP(SUBSTITUTE(C$1,"성장단계","")&amp;"보스단계오프셋",ChapterTable!$R:$S,2,0))/ChapterTable!$R$23)))</f>
        <v>1</v>
      </c>
      <c r="D298">
        <f>IF(OR($L298=TRUE,$A298=0,MOD($A298,ChapterTable!$R$20)&lt;&gt;0),
MAX(0,INT(($B298+ChapterTable!$P$26+VLOOKUP(SUBSTITUTE(D$1,"성장단계","")&amp;"단계오프셋",ChapterTable!$R:$S,2,0))/ChapterTable!$P$23)),
MAX(0,INT(($B298+ChapterTable!$R$26+VLOOKUP(SUBSTITUTE(D$1,"성장단계","")&amp;"보스단계오프셋",ChapterTable!$R:$S,2,0))/ChapterTable!$R$23)))</f>
        <v>0</v>
      </c>
      <c r="E298" s="1">
        <f ca="1">IF(AND($A298=0,$B298=1),
    VLOOKUP(1,ChapterTable!$1:$1048576,MATCH("최종"&amp;SUBSTITUTE(SUBSTITUTE(E$1,"standard",""),"|Float",""),ChapterTable!$1:$1,0),0)*ChapterTable!$P$17,
  IF(AND($A298=0,$B298=0),
    E299,
  IF($B298=0,
    VLOOKUP($A298,ChapterTable!$1:$1048576,MATCH("최종"&amp;SUBSTITUTE(SUBSTITUTE(E$1,"standard",""),"|Float",""),ChapterTable!$1:$1,0),0),
  IF($B298=1,
    IF($L298=FALSE,
      VLOOKUP($A298,ChapterTable!$1:$1048576,MATCH("최종"&amp;SUBSTITUTE(SUBSTITUTE(E$1,"standard",""),"|Float",""),ChapterTable!$1:$1,0),0),
      VLOOKUP($A298-ChapterTable!$P$11,ChapterTable!$1:$1048576,MATCH("최종"&amp;SUBSTITUTE(SUBSTITUTE(E$1,"standard",""),"|Float",""),ChapterTable!$1:$1,0),0)*ChapterTable!$P$14
    ),
  OFFSET(E298,-$B298+IF($L298,1,0),0)*IF($B298&gt;OFFSET($B298,1,0),ChapterTable!$R$17,1)*
    (VLOOKUP(SUBSTITUTE(SUBSTITUTE(E$1,"standard",""),"|Float","")&amp;IF(OR($L298=TRUE,$A298=0,MOD($A298,ChapterTable!$R$20)&lt;&gt;0),"","보스")&amp;"인게임누적곱배수",ChapterTable!$R:$S,2,0)^C298
    +VLOOKUP(SUBSTITUTE(SUBSTITUTE(E$1,"standard",""),"|Float","")&amp;IF(OR($L298=TRUE,$A298=0,MOD($A298,ChapterTable!$R$20)&lt;&gt;0),"","보스")&amp;"인게임누적합배수",ChapterTable!$R:$S,2,0)*C298)
  )
  )
  )
)</f>
        <v>1093.5</v>
      </c>
      <c r="F298" s="1">
        <f ca="1">IF(AND($A298=0,$B298=1),
    VLOOKUP(1,ChapterTable!$1:$1048576,MATCH("최종"&amp;SUBSTITUTE(SUBSTITUTE(F$1,"standard",""),"|Float",""),ChapterTable!$1:$1,0),0)*ChapterTable!$P$17,
  IF(AND($A298=0,$B298=0),
    F299,
  IF($B298=0,
    VLOOKUP($A298,ChapterTable!$1:$1048576,MATCH("최종"&amp;SUBSTITUTE(SUBSTITUTE(F$1,"standard",""),"|Float",""),ChapterTable!$1:$1,0),0),
  IF($B298=1,
    IF($L298=FALSE,
      VLOOKUP($A298,ChapterTable!$1:$1048576,MATCH("최종"&amp;SUBSTITUTE(SUBSTITUTE(F$1,"standard",""),"|Float",""),ChapterTable!$1:$1,0),0),
      VLOOKUP($A298-ChapterTable!$P$11,ChapterTable!$1:$1048576,MATCH("최종"&amp;SUBSTITUTE(SUBSTITUTE(F$1,"standard",""),"|Float",""),ChapterTable!$1:$1,0),0)*ChapterTable!$P$14
    ),
  OFFSET(F298,-$B298+IF($L298,1,0),0)*
    (VLOOKUP(SUBSTITUTE(SUBSTITUTE(F$1,"standard",""),"|Float","")&amp;IF(OR($L298=TRUE,$A298=0,MOD($A298,ChapterTable!$R$20)&lt;&gt;0),"","보스")&amp;"인게임누적곱배수",ChapterTable!$R:$S,2,0)^D298
    +VLOOKUP(SUBSTITUTE(SUBSTITUTE(F$1,"standard",""),"|Float","")&amp;IF(OR($L298=TRUE,$A298=0,MOD($A298,ChapterTable!$R$20)&lt;&gt;0),"","보스")&amp;"인게임누적합배수",ChapterTable!$R:$S,2,0)*D298)
  )
  )
  )
)</f>
        <v>379.6875</v>
      </c>
      <c r="G298" t="s">
        <v>719</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31"/>
        <v>21</v>
      </c>
      <c r="Q298">
        <f t="shared" si="32"/>
        <v>21</v>
      </c>
      <c r="R298" t="b">
        <f t="shared" ca="1" si="33"/>
        <v>0</v>
      </c>
      <c r="T298" t="b">
        <f t="shared" ca="1" si="34"/>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37"/>
        <v>1</v>
      </c>
      <c r="AJ298">
        <f t="shared" si="35"/>
        <v>1</v>
      </c>
      <c r="AK298">
        <f t="shared" si="36"/>
        <v>1</v>
      </c>
      <c r="AL298">
        <v>0</v>
      </c>
    </row>
    <row r="299" spans="1:38" x14ac:dyDescent="0.3">
      <c r="A299">
        <v>6</v>
      </c>
      <c r="B299">
        <v>11</v>
      </c>
      <c r="C299">
        <f>IF(OR($L299=TRUE,$A299=0,MOD($A299,ChapterTable!$R$20)&lt;&gt;0),
MAX(0,INT(($B299+ChapterTable!$P$26+VLOOKUP(SUBSTITUTE(C$1,"성장단계","")&amp;"단계오프셋",ChapterTable!$R:$S,2,0))/ChapterTable!$P$23)),
MAX(0,INT(($B299+ChapterTable!$R$26+VLOOKUP(SUBSTITUTE(C$1,"성장단계","")&amp;"보스단계오프셋",ChapterTable!$R:$S,2,0))/ChapterTable!$R$23)))</f>
        <v>1</v>
      </c>
      <c r="D299">
        <f>IF(OR($L299=TRUE,$A299=0,MOD($A299,ChapterTable!$R$20)&lt;&gt;0),
MAX(0,INT(($B299+ChapterTable!$P$26+VLOOKUP(SUBSTITUTE(D$1,"성장단계","")&amp;"단계오프셋",ChapterTable!$R:$S,2,0))/ChapterTable!$P$23)),
MAX(0,INT(($B299+ChapterTable!$R$26+VLOOKUP(SUBSTITUTE(D$1,"성장단계","")&amp;"보스단계오프셋",ChapterTable!$R:$S,2,0))/ChapterTable!$R$23)))</f>
        <v>1</v>
      </c>
      <c r="E299" s="1">
        <f ca="1">IF(AND($A299=0,$B299=1),
    VLOOKUP(1,ChapterTable!$1:$1048576,MATCH("최종"&amp;SUBSTITUTE(SUBSTITUTE(E$1,"standard",""),"|Float",""),ChapterTable!$1:$1,0),0)*ChapterTable!$P$17,
  IF(AND($A299=0,$B299=0),
    E300,
  IF($B299=0,
    VLOOKUP($A299,ChapterTable!$1:$1048576,MATCH("최종"&amp;SUBSTITUTE(SUBSTITUTE(E$1,"standard",""),"|Float",""),ChapterTable!$1:$1,0),0),
  IF($B299=1,
    IF($L299=FALSE,
      VLOOKUP($A299,ChapterTable!$1:$1048576,MATCH("최종"&amp;SUBSTITUTE(SUBSTITUTE(E$1,"standard",""),"|Float",""),ChapterTable!$1:$1,0),0),
      VLOOKUP($A299-ChapterTable!$P$11,ChapterTable!$1:$1048576,MATCH("최종"&amp;SUBSTITUTE(SUBSTITUTE(E$1,"standard",""),"|Float",""),ChapterTable!$1:$1,0),0)*ChapterTable!$P$14
    ),
  OFFSET(E299,-$B299+IF($L299,1,0),0)*IF($B299&gt;OFFSET($B299,1,0),ChapterTable!$R$17,1)*
    (VLOOKUP(SUBSTITUTE(SUBSTITUTE(E$1,"standard",""),"|Float","")&amp;IF(OR($L299=TRUE,$A299=0,MOD($A299,ChapterTable!$R$20)&lt;&gt;0),"","보스")&amp;"인게임누적곱배수",ChapterTable!$R:$S,2,0)^C299
    +VLOOKUP(SUBSTITUTE(SUBSTITUTE(E$1,"standard",""),"|Float","")&amp;IF(OR($L299=TRUE,$A299=0,MOD($A299,ChapterTable!$R$20)&lt;&gt;0),"","보스")&amp;"인게임누적합배수",ChapterTable!$R:$S,2,0)*C299)
  )
  )
  )
)</f>
        <v>1093.5</v>
      </c>
      <c r="F299" s="1">
        <f ca="1">IF(AND($A299=0,$B299=1),
    VLOOKUP(1,ChapterTable!$1:$1048576,MATCH("최종"&amp;SUBSTITUTE(SUBSTITUTE(F$1,"standard",""),"|Float",""),ChapterTable!$1:$1,0),0)*ChapterTable!$P$17,
  IF(AND($A299=0,$B299=0),
    F300,
  IF($B299=0,
    VLOOKUP($A299,ChapterTable!$1:$1048576,MATCH("최종"&amp;SUBSTITUTE(SUBSTITUTE(F$1,"standard",""),"|Float",""),ChapterTable!$1:$1,0),0),
  IF($B299=1,
    IF($L299=FALSE,
      VLOOKUP($A299,ChapterTable!$1:$1048576,MATCH("최종"&amp;SUBSTITUTE(SUBSTITUTE(F$1,"standard",""),"|Float",""),ChapterTable!$1:$1,0),0),
      VLOOKUP($A299-ChapterTable!$P$11,ChapterTable!$1:$1048576,MATCH("최종"&amp;SUBSTITUTE(SUBSTITUTE(F$1,"standard",""),"|Float",""),ChapterTable!$1:$1,0),0)*ChapterTable!$P$14
    ),
  OFFSET(F299,-$B299+IF($L299,1,0),0)*
    (VLOOKUP(SUBSTITUTE(SUBSTITUTE(F$1,"standard",""),"|Float","")&amp;IF(OR($L299=TRUE,$A299=0,MOD($A299,ChapterTable!$R$20)&lt;&gt;0),"","보스")&amp;"인게임누적곱배수",ChapterTable!$R:$S,2,0)^D299
    +VLOOKUP(SUBSTITUTE(SUBSTITUTE(F$1,"standard",""),"|Float","")&amp;IF(OR($L299=TRUE,$A299=0,MOD($A299,ChapterTable!$R$20)&lt;&gt;0),"","보스")&amp;"인게임누적합배수",ChapterTable!$R:$S,2,0)*D299)
  )
  )
  )
)</f>
        <v>408.1640625</v>
      </c>
      <c r="G299" t="s">
        <v>719</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31"/>
        <v>2</v>
      </c>
      <c r="Q299">
        <f t="shared" si="32"/>
        <v>2</v>
      </c>
      <c r="R299" t="b">
        <f t="shared" ca="1" si="33"/>
        <v>0</v>
      </c>
      <c r="T299" t="b">
        <f t="shared" ca="1" si="34"/>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37"/>
        <v>0.5</v>
      </c>
      <c r="AJ299">
        <f t="shared" si="35"/>
        <v>0.54666666600000002</v>
      </c>
      <c r="AK299">
        <f t="shared" si="36"/>
        <v>1</v>
      </c>
      <c r="AL299">
        <v>0</v>
      </c>
    </row>
    <row r="300" spans="1:38" x14ac:dyDescent="0.3">
      <c r="A300">
        <v>6</v>
      </c>
      <c r="B300">
        <v>12</v>
      </c>
      <c r="C300">
        <f>IF(OR($L300=TRUE,$A300=0,MOD($A300,ChapterTable!$R$20)&lt;&gt;0),
MAX(0,INT(($B300+ChapterTable!$P$26+VLOOKUP(SUBSTITUTE(C$1,"성장단계","")&amp;"단계오프셋",ChapterTable!$R:$S,2,0))/ChapterTable!$P$23)),
MAX(0,INT(($B300+ChapterTable!$R$26+VLOOKUP(SUBSTITUTE(C$1,"성장단계","")&amp;"보스단계오프셋",ChapterTable!$R:$S,2,0))/ChapterTable!$R$23)))</f>
        <v>1</v>
      </c>
      <c r="D300">
        <f>IF(OR($L300=TRUE,$A300=0,MOD($A300,ChapterTable!$R$20)&lt;&gt;0),
MAX(0,INT(($B300+ChapterTable!$P$26+VLOOKUP(SUBSTITUTE(D$1,"성장단계","")&amp;"단계오프셋",ChapterTable!$R:$S,2,0))/ChapterTable!$P$23)),
MAX(0,INT(($B300+ChapterTable!$R$26+VLOOKUP(SUBSTITUTE(D$1,"성장단계","")&amp;"보스단계오프셋",ChapterTable!$R:$S,2,0))/ChapterTable!$R$23)))</f>
        <v>1</v>
      </c>
      <c r="E300" s="1">
        <f ca="1">IF(AND($A300=0,$B300=1),
    VLOOKUP(1,ChapterTable!$1:$1048576,MATCH("최종"&amp;SUBSTITUTE(SUBSTITUTE(E$1,"standard",""),"|Float",""),ChapterTable!$1:$1,0),0)*ChapterTable!$P$17,
  IF(AND($A300=0,$B300=0),
    E301,
  IF($B300=0,
    VLOOKUP($A300,ChapterTable!$1:$1048576,MATCH("최종"&amp;SUBSTITUTE(SUBSTITUTE(E$1,"standard",""),"|Float",""),ChapterTable!$1:$1,0),0),
  IF($B300=1,
    IF($L300=FALSE,
      VLOOKUP($A300,ChapterTable!$1:$1048576,MATCH("최종"&amp;SUBSTITUTE(SUBSTITUTE(E$1,"standard",""),"|Float",""),ChapterTable!$1:$1,0),0),
      VLOOKUP($A300-ChapterTable!$P$11,ChapterTable!$1:$1048576,MATCH("최종"&amp;SUBSTITUTE(SUBSTITUTE(E$1,"standard",""),"|Float",""),ChapterTable!$1:$1,0),0)*ChapterTable!$P$14
    ),
  OFFSET(E300,-$B300+IF($L300,1,0),0)*IF($B300&gt;OFFSET($B300,1,0),ChapterTable!$R$17,1)*
    (VLOOKUP(SUBSTITUTE(SUBSTITUTE(E$1,"standard",""),"|Float","")&amp;IF(OR($L300=TRUE,$A300=0,MOD($A300,ChapterTable!$R$20)&lt;&gt;0),"","보스")&amp;"인게임누적곱배수",ChapterTable!$R:$S,2,0)^C300
    +VLOOKUP(SUBSTITUTE(SUBSTITUTE(E$1,"standard",""),"|Float","")&amp;IF(OR($L300=TRUE,$A300=0,MOD($A300,ChapterTable!$R$20)&lt;&gt;0),"","보스")&amp;"인게임누적합배수",ChapterTable!$R:$S,2,0)*C300)
  )
  )
  )
)</f>
        <v>1093.5</v>
      </c>
      <c r="F300" s="1">
        <f ca="1">IF(AND($A300=0,$B300=1),
    VLOOKUP(1,ChapterTable!$1:$1048576,MATCH("최종"&amp;SUBSTITUTE(SUBSTITUTE(F$1,"standard",""),"|Float",""),ChapterTable!$1:$1,0),0)*ChapterTable!$P$17,
  IF(AND($A300=0,$B300=0),
    F301,
  IF($B300=0,
    VLOOKUP($A300,ChapterTable!$1:$1048576,MATCH("최종"&amp;SUBSTITUTE(SUBSTITUTE(F$1,"standard",""),"|Float",""),ChapterTable!$1:$1,0),0),
  IF($B300=1,
    IF($L300=FALSE,
      VLOOKUP($A300,ChapterTable!$1:$1048576,MATCH("최종"&amp;SUBSTITUTE(SUBSTITUTE(F$1,"standard",""),"|Float",""),ChapterTable!$1:$1,0),0),
      VLOOKUP($A300-ChapterTable!$P$11,ChapterTable!$1:$1048576,MATCH("최종"&amp;SUBSTITUTE(SUBSTITUTE(F$1,"standard",""),"|Float",""),ChapterTable!$1:$1,0),0)*ChapterTable!$P$14
    ),
  OFFSET(F300,-$B300+IF($L300,1,0),0)*
    (VLOOKUP(SUBSTITUTE(SUBSTITUTE(F$1,"standard",""),"|Float","")&amp;IF(OR($L300=TRUE,$A300=0,MOD($A300,ChapterTable!$R$20)&lt;&gt;0),"","보스")&amp;"인게임누적곱배수",ChapterTable!$R:$S,2,0)^D300
    +VLOOKUP(SUBSTITUTE(SUBSTITUTE(F$1,"standard",""),"|Float","")&amp;IF(OR($L300=TRUE,$A300=0,MOD($A300,ChapterTable!$R$20)&lt;&gt;0),"","보스")&amp;"인게임누적합배수",ChapterTable!$R:$S,2,0)*D300)
  )
  )
  )
)</f>
        <v>408.1640625</v>
      </c>
      <c r="G300" t="s">
        <v>719</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31"/>
        <v>2</v>
      </c>
      <c r="Q300">
        <f t="shared" si="32"/>
        <v>2</v>
      </c>
      <c r="R300" t="b">
        <f t="shared" ca="1" si="33"/>
        <v>0</v>
      </c>
      <c r="T300" t="b">
        <f t="shared" ca="1" si="34"/>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37"/>
        <v>0.5</v>
      </c>
      <c r="AJ300">
        <f t="shared" si="35"/>
        <v>0.54666666600000002</v>
      </c>
      <c r="AK300">
        <f t="shared" si="36"/>
        <v>1</v>
      </c>
      <c r="AL300">
        <v>0</v>
      </c>
    </row>
    <row r="301" spans="1:38" x14ac:dyDescent="0.3">
      <c r="A301">
        <v>6</v>
      </c>
      <c r="B301">
        <v>13</v>
      </c>
      <c r="C301">
        <f>IF(OR($L301=TRUE,$A301=0,MOD($A301,ChapterTable!$R$20)&lt;&gt;0),
MAX(0,INT(($B301+ChapterTable!$P$26+VLOOKUP(SUBSTITUTE(C$1,"성장단계","")&amp;"단계오프셋",ChapterTable!$R:$S,2,0))/ChapterTable!$P$23)),
MAX(0,INT(($B301+ChapterTable!$R$26+VLOOKUP(SUBSTITUTE(C$1,"성장단계","")&amp;"보스단계오프셋",ChapterTable!$R:$S,2,0))/ChapterTable!$R$23)))</f>
        <v>1</v>
      </c>
      <c r="D301">
        <f>IF(OR($L301=TRUE,$A301=0,MOD($A301,ChapterTable!$R$20)&lt;&gt;0),
MAX(0,INT(($B301+ChapterTable!$P$26+VLOOKUP(SUBSTITUTE(D$1,"성장단계","")&amp;"단계오프셋",ChapterTable!$R:$S,2,0))/ChapterTable!$P$23)),
MAX(0,INT(($B301+ChapterTable!$R$26+VLOOKUP(SUBSTITUTE(D$1,"성장단계","")&amp;"보스단계오프셋",ChapterTable!$R:$S,2,0))/ChapterTable!$R$23)))</f>
        <v>1</v>
      </c>
      <c r="E301" s="1">
        <f ca="1">IF(AND($A301=0,$B301=1),
    VLOOKUP(1,ChapterTable!$1:$1048576,MATCH("최종"&amp;SUBSTITUTE(SUBSTITUTE(E$1,"standard",""),"|Float",""),ChapterTable!$1:$1,0),0)*ChapterTable!$P$17,
  IF(AND($A301=0,$B301=0),
    E302,
  IF($B301=0,
    VLOOKUP($A301,ChapterTable!$1:$1048576,MATCH("최종"&amp;SUBSTITUTE(SUBSTITUTE(E$1,"standard",""),"|Float",""),ChapterTable!$1:$1,0),0),
  IF($B301=1,
    IF($L301=FALSE,
      VLOOKUP($A301,ChapterTable!$1:$1048576,MATCH("최종"&amp;SUBSTITUTE(SUBSTITUTE(E$1,"standard",""),"|Float",""),ChapterTable!$1:$1,0),0),
      VLOOKUP($A301-ChapterTable!$P$11,ChapterTable!$1:$1048576,MATCH("최종"&amp;SUBSTITUTE(SUBSTITUTE(E$1,"standard",""),"|Float",""),ChapterTable!$1:$1,0),0)*ChapterTable!$P$14
    ),
  OFFSET(E301,-$B301+IF($L301,1,0),0)*IF($B301&gt;OFFSET($B301,1,0),ChapterTable!$R$17,1)*
    (VLOOKUP(SUBSTITUTE(SUBSTITUTE(E$1,"standard",""),"|Float","")&amp;IF(OR($L301=TRUE,$A301=0,MOD($A301,ChapterTable!$R$20)&lt;&gt;0),"","보스")&amp;"인게임누적곱배수",ChapterTable!$R:$S,2,0)^C301
    +VLOOKUP(SUBSTITUTE(SUBSTITUTE(E$1,"standard",""),"|Float","")&amp;IF(OR($L301=TRUE,$A301=0,MOD($A301,ChapterTable!$R$20)&lt;&gt;0),"","보스")&amp;"인게임누적합배수",ChapterTable!$R:$S,2,0)*C301)
  )
  )
  )
)</f>
        <v>1093.5</v>
      </c>
      <c r="F301" s="1">
        <f ca="1">IF(AND($A301=0,$B301=1),
    VLOOKUP(1,ChapterTable!$1:$1048576,MATCH("최종"&amp;SUBSTITUTE(SUBSTITUTE(F$1,"standard",""),"|Float",""),ChapterTable!$1:$1,0),0)*ChapterTable!$P$17,
  IF(AND($A301=0,$B301=0),
    F302,
  IF($B301=0,
    VLOOKUP($A301,ChapterTable!$1:$1048576,MATCH("최종"&amp;SUBSTITUTE(SUBSTITUTE(F$1,"standard",""),"|Float",""),ChapterTable!$1:$1,0),0),
  IF($B301=1,
    IF($L301=FALSE,
      VLOOKUP($A301,ChapterTable!$1:$1048576,MATCH("최종"&amp;SUBSTITUTE(SUBSTITUTE(F$1,"standard",""),"|Float",""),ChapterTable!$1:$1,0),0),
      VLOOKUP($A301-ChapterTable!$P$11,ChapterTable!$1:$1048576,MATCH("최종"&amp;SUBSTITUTE(SUBSTITUTE(F$1,"standard",""),"|Float",""),ChapterTable!$1:$1,0),0)*ChapterTable!$P$14
    ),
  OFFSET(F301,-$B301+IF($L301,1,0),0)*
    (VLOOKUP(SUBSTITUTE(SUBSTITUTE(F$1,"standard",""),"|Float","")&amp;IF(OR($L301=TRUE,$A301=0,MOD($A301,ChapterTable!$R$20)&lt;&gt;0),"","보스")&amp;"인게임누적곱배수",ChapterTable!$R:$S,2,0)^D301
    +VLOOKUP(SUBSTITUTE(SUBSTITUTE(F$1,"standard",""),"|Float","")&amp;IF(OR($L301=TRUE,$A301=0,MOD($A301,ChapterTable!$R$20)&lt;&gt;0),"","보스")&amp;"인게임누적합배수",ChapterTable!$R:$S,2,0)*D301)
  )
  )
  )
)</f>
        <v>408.1640625</v>
      </c>
      <c r="G301" t="s">
        <v>719</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31"/>
        <v>2</v>
      </c>
      <c r="Q301">
        <f t="shared" si="32"/>
        <v>2</v>
      </c>
      <c r="R301" t="b">
        <f t="shared" ca="1" si="33"/>
        <v>0</v>
      </c>
      <c r="T301" t="b">
        <f t="shared" ca="1" si="34"/>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37"/>
        <v>0.5</v>
      </c>
      <c r="AJ301">
        <f t="shared" si="35"/>
        <v>0.54666666600000002</v>
      </c>
      <c r="AK301">
        <f t="shared" si="36"/>
        <v>1</v>
      </c>
      <c r="AL301">
        <v>0</v>
      </c>
    </row>
    <row r="302" spans="1:38" x14ac:dyDescent="0.3">
      <c r="A302">
        <v>6</v>
      </c>
      <c r="B302">
        <v>14</v>
      </c>
      <c r="C302">
        <f>IF(OR($L302=TRUE,$A302=0,MOD($A302,ChapterTable!$R$20)&lt;&gt;0),
MAX(0,INT(($B302+ChapterTable!$P$26+VLOOKUP(SUBSTITUTE(C$1,"성장단계","")&amp;"단계오프셋",ChapterTable!$R:$S,2,0))/ChapterTable!$P$23)),
MAX(0,INT(($B302+ChapterTable!$R$26+VLOOKUP(SUBSTITUTE(C$1,"성장단계","")&amp;"보스단계오프셋",ChapterTable!$R:$S,2,0))/ChapterTable!$R$23)))</f>
        <v>1</v>
      </c>
      <c r="D302">
        <f>IF(OR($L302=TRUE,$A302=0,MOD($A302,ChapterTable!$R$20)&lt;&gt;0),
MAX(0,INT(($B302+ChapterTable!$P$26+VLOOKUP(SUBSTITUTE(D$1,"성장단계","")&amp;"단계오프셋",ChapterTable!$R:$S,2,0))/ChapterTable!$P$23)),
MAX(0,INT(($B302+ChapterTable!$R$26+VLOOKUP(SUBSTITUTE(D$1,"성장단계","")&amp;"보스단계오프셋",ChapterTable!$R:$S,2,0))/ChapterTable!$R$23)))</f>
        <v>1</v>
      </c>
      <c r="E302" s="1">
        <f ca="1">IF(AND($A302=0,$B302=1),
    VLOOKUP(1,ChapterTable!$1:$1048576,MATCH("최종"&amp;SUBSTITUTE(SUBSTITUTE(E$1,"standard",""),"|Float",""),ChapterTable!$1:$1,0),0)*ChapterTable!$P$17,
  IF(AND($A302=0,$B302=0),
    E303,
  IF($B302=0,
    VLOOKUP($A302,ChapterTable!$1:$1048576,MATCH("최종"&amp;SUBSTITUTE(SUBSTITUTE(E$1,"standard",""),"|Float",""),ChapterTable!$1:$1,0),0),
  IF($B302=1,
    IF($L302=FALSE,
      VLOOKUP($A302,ChapterTable!$1:$1048576,MATCH("최종"&amp;SUBSTITUTE(SUBSTITUTE(E$1,"standard",""),"|Float",""),ChapterTable!$1:$1,0),0),
      VLOOKUP($A302-ChapterTable!$P$11,ChapterTable!$1:$1048576,MATCH("최종"&amp;SUBSTITUTE(SUBSTITUTE(E$1,"standard",""),"|Float",""),ChapterTable!$1:$1,0),0)*ChapterTable!$P$14
    ),
  OFFSET(E302,-$B302+IF($L302,1,0),0)*IF($B302&gt;OFFSET($B302,1,0),ChapterTable!$R$17,1)*
    (VLOOKUP(SUBSTITUTE(SUBSTITUTE(E$1,"standard",""),"|Float","")&amp;IF(OR($L302=TRUE,$A302=0,MOD($A302,ChapterTable!$R$20)&lt;&gt;0),"","보스")&amp;"인게임누적곱배수",ChapterTable!$R:$S,2,0)^C302
    +VLOOKUP(SUBSTITUTE(SUBSTITUTE(E$1,"standard",""),"|Float","")&amp;IF(OR($L302=TRUE,$A302=0,MOD($A302,ChapterTable!$R$20)&lt;&gt;0),"","보스")&amp;"인게임누적합배수",ChapterTable!$R:$S,2,0)*C302)
  )
  )
  )
)</f>
        <v>1093.5</v>
      </c>
      <c r="F302" s="1">
        <f ca="1">IF(AND($A302=0,$B302=1),
    VLOOKUP(1,ChapterTable!$1:$1048576,MATCH("최종"&amp;SUBSTITUTE(SUBSTITUTE(F$1,"standard",""),"|Float",""),ChapterTable!$1:$1,0),0)*ChapterTable!$P$17,
  IF(AND($A302=0,$B302=0),
    F303,
  IF($B302=0,
    VLOOKUP($A302,ChapterTable!$1:$1048576,MATCH("최종"&amp;SUBSTITUTE(SUBSTITUTE(F$1,"standard",""),"|Float",""),ChapterTable!$1:$1,0),0),
  IF($B302=1,
    IF($L302=FALSE,
      VLOOKUP($A302,ChapterTable!$1:$1048576,MATCH("최종"&amp;SUBSTITUTE(SUBSTITUTE(F$1,"standard",""),"|Float",""),ChapterTable!$1:$1,0),0),
      VLOOKUP($A302-ChapterTable!$P$11,ChapterTable!$1:$1048576,MATCH("최종"&amp;SUBSTITUTE(SUBSTITUTE(F$1,"standard",""),"|Float",""),ChapterTable!$1:$1,0),0)*ChapterTable!$P$14
    ),
  OFFSET(F302,-$B302+IF($L302,1,0),0)*
    (VLOOKUP(SUBSTITUTE(SUBSTITUTE(F$1,"standard",""),"|Float","")&amp;IF(OR($L302=TRUE,$A302=0,MOD($A302,ChapterTable!$R$20)&lt;&gt;0),"","보스")&amp;"인게임누적곱배수",ChapterTable!$R:$S,2,0)^D302
    +VLOOKUP(SUBSTITUTE(SUBSTITUTE(F$1,"standard",""),"|Float","")&amp;IF(OR($L302=TRUE,$A302=0,MOD($A302,ChapterTable!$R$20)&lt;&gt;0),"","보스")&amp;"인게임누적합배수",ChapterTable!$R:$S,2,0)*D302)
  )
  )
  )
)</f>
        <v>408.1640625</v>
      </c>
      <c r="G302" t="s">
        <v>719</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31"/>
        <v>2</v>
      </c>
      <c r="Q302">
        <f t="shared" si="32"/>
        <v>2</v>
      </c>
      <c r="R302" t="b">
        <f t="shared" ca="1" si="33"/>
        <v>0</v>
      </c>
      <c r="T302" t="b">
        <f t="shared" ca="1" si="34"/>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37"/>
        <v>0.5</v>
      </c>
      <c r="AJ302">
        <f t="shared" si="35"/>
        <v>0.54666666600000002</v>
      </c>
      <c r="AK302">
        <f t="shared" si="36"/>
        <v>1</v>
      </c>
      <c r="AL302">
        <v>0</v>
      </c>
    </row>
    <row r="303" spans="1:38" x14ac:dyDescent="0.3">
      <c r="A303">
        <v>6</v>
      </c>
      <c r="B303">
        <v>15</v>
      </c>
      <c r="C303">
        <f>IF(OR($L303=TRUE,$A303=0,MOD($A303,ChapterTable!$R$20)&lt;&gt;0),
MAX(0,INT(($B303+ChapterTable!$P$26+VLOOKUP(SUBSTITUTE(C$1,"성장단계","")&amp;"단계오프셋",ChapterTable!$R:$S,2,0))/ChapterTable!$P$23)),
MAX(0,INT(($B303+ChapterTable!$R$26+VLOOKUP(SUBSTITUTE(C$1,"성장단계","")&amp;"보스단계오프셋",ChapterTable!$R:$S,2,0))/ChapterTable!$R$23)))</f>
        <v>1</v>
      </c>
      <c r="D303">
        <f>IF(OR($L303=TRUE,$A303=0,MOD($A303,ChapterTable!$R$20)&lt;&gt;0),
MAX(0,INT(($B303+ChapterTable!$P$26+VLOOKUP(SUBSTITUTE(D$1,"성장단계","")&amp;"단계오프셋",ChapterTable!$R:$S,2,0))/ChapterTable!$P$23)),
MAX(0,INT(($B303+ChapterTable!$R$26+VLOOKUP(SUBSTITUTE(D$1,"성장단계","")&amp;"보스단계오프셋",ChapterTable!$R:$S,2,0))/ChapterTable!$R$23)))</f>
        <v>1</v>
      </c>
      <c r="E303" s="1">
        <f ca="1">IF(AND($A303=0,$B303=1),
    VLOOKUP(1,ChapterTable!$1:$1048576,MATCH("최종"&amp;SUBSTITUTE(SUBSTITUTE(E$1,"standard",""),"|Float",""),ChapterTable!$1:$1,0),0)*ChapterTable!$P$17,
  IF(AND($A303=0,$B303=0),
    E304,
  IF($B303=0,
    VLOOKUP($A303,ChapterTable!$1:$1048576,MATCH("최종"&amp;SUBSTITUTE(SUBSTITUTE(E$1,"standard",""),"|Float",""),ChapterTable!$1:$1,0),0),
  IF($B303=1,
    IF($L303=FALSE,
      VLOOKUP($A303,ChapterTable!$1:$1048576,MATCH("최종"&amp;SUBSTITUTE(SUBSTITUTE(E$1,"standard",""),"|Float",""),ChapterTable!$1:$1,0),0),
      VLOOKUP($A303-ChapterTable!$P$11,ChapterTable!$1:$1048576,MATCH("최종"&amp;SUBSTITUTE(SUBSTITUTE(E$1,"standard",""),"|Float",""),ChapterTable!$1:$1,0),0)*ChapterTable!$P$14
    ),
  OFFSET(E303,-$B303+IF($L303,1,0),0)*IF($B303&gt;OFFSET($B303,1,0),ChapterTable!$R$17,1)*
    (VLOOKUP(SUBSTITUTE(SUBSTITUTE(E$1,"standard",""),"|Float","")&amp;IF(OR($L303=TRUE,$A303=0,MOD($A303,ChapterTable!$R$20)&lt;&gt;0),"","보스")&amp;"인게임누적곱배수",ChapterTable!$R:$S,2,0)^C303
    +VLOOKUP(SUBSTITUTE(SUBSTITUTE(E$1,"standard",""),"|Float","")&amp;IF(OR($L303=TRUE,$A303=0,MOD($A303,ChapterTable!$R$20)&lt;&gt;0),"","보스")&amp;"인게임누적합배수",ChapterTable!$R:$S,2,0)*C303)
  )
  )
  )
)</f>
        <v>1093.5</v>
      </c>
      <c r="F303" s="1">
        <f ca="1">IF(AND($A303=0,$B303=1),
    VLOOKUP(1,ChapterTable!$1:$1048576,MATCH("최종"&amp;SUBSTITUTE(SUBSTITUTE(F$1,"standard",""),"|Float",""),ChapterTable!$1:$1,0),0)*ChapterTable!$P$17,
  IF(AND($A303=0,$B303=0),
    F304,
  IF($B303=0,
    VLOOKUP($A303,ChapterTable!$1:$1048576,MATCH("최종"&amp;SUBSTITUTE(SUBSTITUTE(F$1,"standard",""),"|Float",""),ChapterTable!$1:$1,0),0),
  IF($B303=1,
    IF($L303=FALSE,
      VLOOKUP($A303,ChapterTable!$1:$1048576,MATCH("최종"&amp;SUBSTITUTE(SUBSTITUTE(F$1,"standard",""),"|Float",""),ChapterTable!$1:$1,0),0),
      VLOOKUP($A303-ChapterTable!$P$11,ChapterTable!$1:$1048576,MATCH("최종"&amp;SUBSTITUTE(SUBSTITUTE(F$1,"standard",""),"|Float",""),ChapterTable!$1:$1,0),0)*ChapterTable!$P$14
    ),
  OFFSET(F303,-$B303+IF($L303,1,0),0)*
    (VLOOKUP(SUBSTITUTE(SUBSTITUTE(F$1,"standard",""),"|Float","")&amp;IF(OR($L303=TRUE,$A303=0,MOD($A303,ChapterTable!$R$20)&lt;&gt;0),"","보스")&amp;"인게임누적곱배수",ChapterTable!$R:$S,2,0)^D303
    +VLOOKUP(SUBSTITUTE(SUBSTITUTE(F$1,"standard",""),"|Float","")&amp;IF(OR($L303=TRUE,$A303=0,MOD($A303,ChapterTable!$R$20)&lt;&gt;0),"","보스")&amp;"인게임누적합배수",ChapterTable!$R:$S,2,0)*D303)
  )
  )
  )
)</f>
        <v>408.1640625</v>
      </c>
      <c r="G303" t="s">
        <v>719</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31"/>
        <v>11</v>
      </c>
      <c r="Q303">
        <f t="shared" si="32"/>
        <v>11</v>
      </c>
      <c r="R303" t="b">
        <f t="shared" ca="1" si="33"/>
        <v>0</v>
      </c>
      <c r="T303" t="b">
        <f t="shared" ca="1" si="34"/>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37"/>
        <v>0.5</v>
      </c>
      <c r="AJ303">
        <f t="shared" si="35"/>
        <v>0.54666666600000002</v>
      </c>
      <c r="AK303">
        <f t="shared" si="36"/>
        <v>1</v>
      </c>
      <c r="AL303">
        <v>0</v>
      </c>
    </row>
    <row r="304" spans="1:38" x14ac:dyDescent="0.3">
      <c r="A304">
        <v>6</v>
      </c>
      <c r="B304">
        <v>16</v>
      </c>
      <c r="C304">
        <f>IF(OR($L304=TRUE,$A304=0,MOD($A304,ChapterTable!$R$20)&lt;&gt;0),
MAX(0,INT(($B304+ChapterTable!$P$26+VLOOKUP(SUBSTITUTE(C$1,"성장단계","")&amp;"단계오프셋",ChapterTable!$R:$S,2,0))/ChapterTable!$P$23)),
MAX(0,INT(($B304+ChapterTable!$R$26+VLOOKUP(SUBSTITUTE(C$1,"성장단계","")&amp;"보스단계오프셋",ChapterTable!$R:$S,2,0))/ChapterTable!$R$23)))</f>
        <v>2</v>
      </c>
      <c r="D304">
        <f>IF(OR($L304=TRUE,$A304=0,MOD($A304,ChapterTable!$R$20)&lt;&gt;0),
MAX(0,INT(($B304+ChapterTable!$P$26+VLOOKUP(SUBSTITUTE(D$1,"성장단계","")&amp;"단계오프셋",ChapterTable!$R:$S,2,0))/ChapterTable!$P$23)),
MAX(0,INT(($B304+ChapterTable!$R$26+VLOOKUP(SUBSTITUTE(D$1,"성장단계","")&amp;"보스단계오프셋",ChapterTable!$R:$S,2,0))/ChapterTable!$R$23)))</f>
        <v>1</v>
      </c>
      <c r="E304" s="1">
        <f ca="1">IF(AND($A304=0,$B304=1),
    VLOOKUP(1,ChapterTable!$1:$1048576,MATCH("최종"&amp;SUBSTITUTE(SUBSTITUTE(E$1,"standard",""),"|Float",""),ChapterTable!$1:$1,0),0)*ChapterTable!$P$17,
  IF(AND($A304=0,$B304=0),
    E305,
  IF($B304=0,
    VLOOKUP($A304,ChapterTable!$1:$1048576,MATCH("최종"&amp;SUBSTITUTE(SUBSTITUTE(E$1,"standard",""),"|Float",""),ChapterTable!$1:$1,0),0),
  IF($B304=1,
    IF($L304=FALSE,
      VLOOKUP($A304,ChapterTable!$1:$1048576,MATCH("최종"&amp;SUBSTITUTE(SUBSTITUTE(E$1,"standard",""),"|Float",""),ChapterTable!$1:$1,0),0),
      VLOOKUP($A304-ChapterTable!$P$11,ChapterTable!$1:$1048576,MATCH("최종"&amp;SUBSTITUTE(SUBSTITUTE(E$1,"standard",""),"|Float",""),ChapterTable!$1:$1,0),0)*ChapterTable!$P$14
    ),
  OFFSET(E304,-$B304+IF($L304,1,0),0)*IF($B304&gt;OFFSET($B304,1,0),ChapterTable!$R$17,1)*
    (VLOOKUP(SUBSTITUTE(SUBSTITUTE(E$1,"standard",""),"|Float","")&amp;IF(OR($L304=TRUE,$A304=0,MOD($A304,ChapterTable!$R$20)&lt;&gt;0),"","보스")&amp;"인게임누적곱배수",ChapterTable!$R:$S,2,0)^C304
    +VLOOKUP(SUBSTITUTE(SUBSTITUTE(E$1,"standard",""),"|Float","")&amp;IF(OR($L304=TRUE,$A304=0,MOD($A304,ChapterTable!$R$20)&lt;&gt;0),"","보스")&amp;"인게임누적합배수",ChapterTable!$R:$S,2,0)*C304)
  )
  )
  )
)</f>
        <v>1275.75</v>
      </c>
      <c r="F304" s="1">
        <f ca="1">IF(AND($A304=0,$B304=1),
    VLOOKUP(1,ChapterTable!$1:$1048576,MATCH("최종"&amp;SUBSTITUTE(SUBSTITUTE(F$1,"standard",""),"|Float",""),ChapterTable!$1:$1,0),0)*ChapterTable!$P$17,
  IF(AND($A304=0,$B304=0),
    F305,
  IF($B304=0,
    VLOOKUP($A304,ChapterTable!$1:$1048576,MATCH("최종"&amp;SUBSTITUTE(SUBSTITUTE(F$1,"standard",""),"|Float",""),ChapterTable!$1:$1,0),0),
  IF($B304=1,
    IF($L304=FALSE,
      VLOOKUP($A304,ChapterTable!$1:$1048576,MATCH("최종"&amp;SUBSTITUTE(SUBSTITUTE(F$1,"standard",""),"|Float",""),ChapterTable!$1:$1,0),0),
      VLOOKUP($A304-ChapterTable!$P$11,ChapterTable!$1:$1048576,MATCH("최종"&amp;SUBSTITUTE(SUBSTITUTE(F$1,"standard",""),"|Float",""),ChapterTable!$1:$1,0),0)*ChapterTable!$P$14
    ),
  OFFSET(F304,-$B304+IF($L304,1,0),0)*
    (VLOOKUP(SUBSTITUTE(SUBSTITUTE(F$1,"standard",""),"|Float","")&amp;IF(OR($L304=TRUE,$A304=0,MOD($A304,ChapterTable!$R$20)&lt;&gt;0),"","보스")&amp;"인게임누적곱배수",ChapterTable!$R:$S,2,0)^D304
    +VLOOKUP(SUBSTITUTE(SUBSTITUTE(F$1,"standard",""),"|Float","")&amp;IF(OR($L304=TRUE,$A304=0,MOD($A304,ChapterTable!$R$20)&lt;&gt;0),"","보스")&amp;"인게임누적합배수",ChapterTable!$R:$S,2,0)*D304)
  )
  )
  )
)</f>
        <v>408.1640625</v>
      </c>
      <c r="G304" t="s">
        <v>719</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31"/>
        <v>2</v>
      </c>
      <c r="Q304">
        <f t="shared" si="32"/>
        <v>2</v>
      </c>
      <c r="R304" t="b">
        <f t="shared" ca="1" si="33"/>
        <v>0</v>
      </c>
      <c r="T304" t="b">
        <f t="shared" ca="1" si="34"/>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37"/>
        <v>0.5</v>
      </c>
      <c r="AJ304">
        <f t="shared" si="35"/>
        <v>0.54666666600000002</v>
      </c>
      <c r="AK304">
        <f t="shared" si="36"/>
        <v>1</v>
      </c>
      <c r="AL304">
        <v>0</v>
      </c>
    </row>
    <row r="305" spans="1:38" x14ac:dyDescent="0.3">
      <c r="A305">
        <v>6</v>
      </c>
      <c r="B305">
        <v>17</v>
      </c>
      <c r="C305">
        <f>IF(OR($L305=TRUE,$A305=0,MOD($A305,ChapterTable!$R$20)&lt;&gt;0),
MAX(0,INT(($B305+ChapterTable!$P$26+VLOOKUP(SUBSTITUTE(C$1,"성장단계","")&amp;"단계오프셋",ChapterTable!$R:$S,2,0))/ChapterTable!$P$23)),
MAX(0,INT(($B305+ChapterTable!$R$26+VLOOKUP(SUBSTITUTE(C$1,"성장단계","")&amp;"보스단계오프셋",ChapterTable!$R:$S,2,0))/ChapterTable!$R$23)))</f>
        <v>2</v>
      </c>
      <c r="D305">
        <f>IF(OR($L305=TRUE,$A305=0,MOD($A305,ChapterTable!$R$20)&lt;&gt;0),
MAX(0,INT(($B305+ChapterTable!$P$26+VLOOKUP(SUBSTITUTE(D$1,"성장단계","")&amp;"단계오프셋",ChapterTable!$R:$S,2,0))/ChapterTable!$P$23)),
MAX(0,INT(($B305+ChapterTable!$R$26+VLOOKUP(SUBSTITUTE(D$1,"성장단계","")&amp;"보스단계오프셋",ChapterTable!$R:$S,2,0))/ChapterTable!$R$23)))</f>
        <v>1</v>
      </c>
      <c r="E305" s="1">
        <f ca="1">IF(AND($A305=0,$B305=1),
    VLOOKUP(1,ChapterTable!$1:$1048576,MATCH("최종"&amp;SUBSTITUTE(SUBSTITUTE(E$1,"standard",""),"|Float",""),ChapterTable!$1:$1,0),0)*ChapterTable!$P$17,
  IF(AND($A305=0,$B305=0),
    E306,
  IF($B305=0,
    VLOOKUP($A305,ChapterTable!$1:$1048576,MATCH("최종"&amp;SUBSTITUTE(SUBSTITUTE(E$1,"standard",""),"|Float",""),ChapterTable!$1:$1,0),0),
  IF($B305=1,
    IF($L305=FALSE,
      VLOOKUP($A305,ChapterTable!$1:$1048576,MATCH("최종"&amp;SUBSTITUTE(SUBSTITUTE(E$1,"standard",""),"|Float",""),ChapterTable!$1:$1,0),0),
      VLOOKUP($A305-ChapterTable!$P$11,ChapterTable!$1:$1048576,MATCH("최종"&amp;SUBSTITUTE(SUBSTITUTE(E$1,"standard",""),"|Float",""),ChapterTable!$1:$1,0),0)*ChapterTable!$P$14
    ),
  OFFSET(E305,-$B305+IF($L305,1,0),0)*IF($B305&gt;OFFSET($B305,1,0),ChapterTable!$R$17,1)*
    (VLOOKUP(SUBSTITUTE(SUBSTITUTE(E$1,"standard",""),"|Float","")&amp;IF(OR($L305=TRUE,$A305=0,MOD($A305,ChapterTable!$R$20)&lt;&gt;0),"","보스")&amp;"인게임누적곱배수",ChapterTable!$R:$S,2,0)^C305
    +VLOOKUP(SUBSTITUTE(SUBSTITUTE(E$1,"standard",""),"|Float","")&amp;IF(OR($L305=TRUE,$A305=0,MOD($A305,ChapterTable!$R$20)&lt;&gt;0),"","보스")&amp;"인게임누적합배수",ChapterTable!$R:$S,2,0)*C305)
  )
  )
  )
)</f>
        <v>1275.75</v>
      </c>
      <c r="F305" s="1">
        <f ca="1">IF(AND($A305=0,$B305=1),
    VLOOKUP(1,ChapterTable!$1:$1048576,MATCH("최종"&amp;SUBSTITUTE(SUBSTITUTE(F$1,"standard",""),"|Float",""),ChapterTable!$1:$1,0),0)*ChapterTable!$P$17,
  IF(AND($A305=0,$B305=0),
    F306,
  IF($B305=0,
    VLOOKUP($A305,ChapterTable!$1:$1048576,MATCH("최종"&amp;SUBSTITUTE(SUBSTITUTE(F$1,"standard",""),"|Float",""),ChapterTable!$1:$1,0),0),
  IF($B305=1,
    IF($L305=FALSE,
      VLOOKUP($A305,ChapterTable!$1:$1048576,MATCH("최종"&amp;SUBSTITUTE(SUBSTITUTE(F$1,"standard",""),"|Float",""),ChapterTable!$1:$1,0),0),
      VLOOKUP($A305-ChapterTable!$P$11,ChapterTable!$1:$1048576,MATCH("최종"&amp;SUBSTITUTE(SUBSTITUTE(F$1,"standard",""),"|Float",""),ChapterTable!$1:$1,0),0)*ChapterTable!$P$14
    ),
  OFFSET(F305,-$B305+IF($L305,1,0),0)*
    (VLOOKUP(SUBSTITUTE(SUBSTITUTE(F$1,"standard",""),"|Float","")&amp;IF(OR($L305=TRUE,$A305=0,MOD($A305,ChapterTable!$R$20)&lt;&gt;0),"","보스")&amp;"인게임누적곱배수",ChapterTable!$R:$S,2,0)^D305
    +VLOOKUP(SUBSTITUTE(SUBSTITUTE(F$1,"standard",""),"|Float","")&amp;IF(OR($L305=TRUE,$A305=0,MOD($A305,ChapterTable!$R$20)&lt;&gt;0),"","보스")&amp;"인게임누적합배수",ChapterTable!$R:$S,2,0)*D305)
  )
  )
  )
)</f>
        <v>408.1640625</v>
      </c>
      <c r="G305" t="s">
        <v>719</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31"/>
        <v>2</v>
      </c>
      <c r="Q305">
        <f t="shared" si="32"/>
        <v>2</v>
      </c>
      <c r="R305" t="b">
        <f t="shared" ca="1" si="33"/>
        <v>0</v>
      </c>
      <c r="T305" t="b">
        <f t="shared" ca="1" si="34"/>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37"/>
        <v>0.5</v>
      </c>
      <c r="AJ305">
        <f t="shared" si="35"/>
        <v>0.54666666600000002</v>
      </c>
      <c r="AK305">
        <f t="shared" si="36"/>
        <v>1</v>
      </c>
      <c r="AL305">
        <v>0</v>
      </c>
    </row>
    <row r="306" spans="1:38" x14ac:dyDescent="0.3">
      <c r="A306">
        <v>6</v>
      </c>
      <c r="B306">
        <v>18</v>
      </c>
      <c r="C306">
        <f>IF(OR($L306=TRUE,$A306=0,MOD($A306,ChapterTable!$R$20)&lt;&gt;0),
MAX(0,INT(($B306+ChapterTable!$P$26+VLOOKUP(SUBSTITUTE(C$1,"성장단계","")&amp;"단계오프셋",ChapterTable!$R:$S,2,0))/ChapterTable!$P$23)),
MAX(0,INT(($B306+ChapterTable!$R$26+VLOOKUP(SUBSTITUTE(C$1,"성장단계","")&amp;"보스단계오프셋",ChapterTable!$R:$S,2,0))/ChapterTable!$R$23)))</f>
        <v>2</v>
      </c>
      <c r="D306">
        <f>IF(OR($L306=TRUE,$A306=0,MOD($A306,ChapterTable!$R$20)&lt;&gt;0),
MAX(0,INT(($B306+ChapterTable!$P$26+VLOOKUP(SUBSTITUTE(D$1,"성장단계","")&amp;"단계오프셋",ChapterTable!$R:$S,2,0))/ChapterTable!$P$23)),
MAX(0,INT(($B306+ChapterTable!$R$26+VLOOKUP(SUBSTITUTE(D$1,"성장단계","")&amp;"보스단계오프셋",ChapterTable!$R:$S,2,0))/ChapterTable!$R$23)))</f>
        <v>1</v>
      </c>
      <c r="E306" s="1">
        <f ca="1">IF(AND($A306=0,$B306=1),
    VLOOKUP(1,ChapterTable!$1:$1048576,MATCH("최종"&amp;SUBSTITUTE(SUBSTITUTE(E$1,"standard",""),"|Float",""),ChapterTable!$1:$1,0),0)*ChapterTable!$P$17,
  IF(AND($A306=0,$B306=0),
    E307,
  IF($B306=0,
    VLOOKUP($A306,ChapterTable!$1:$1048576,MATCH("최종"&amp;SUBSTITUTE(SUBSTITUTE(E$1,"standard",""),"|Float",""),ChapterTable!$1:$1,0),0),
  IF($B306=1,
    IF($L306=FALSE,
      VLOOKUP($A306,ChapterTable!$1:$1048576,MATCH("최종"&amp;SUBSTITUTE(SUBSTITUTE(E$1,"standard",""),"|Float",""),ChapterTable!$1:$1,0),0),
      VLOOKUP($A306-ChapterTable!$P$11,ChapterTable!$1:$1048576,MATCH("최종"&amp;SUBSTITUTE(SUBSTITUTE(E$1,"standard",""),"|Float",""),ChapterTable!$1:$1,0),0)*ChapterTable!$P$14
    ),
  OFFSET(E306,-$B306+IF($L306,1,0),0)*IF($B306&gt;OFFSET($B306,1,0),ChapterTable!$R$17,1)*
    (VLOOKUP(SUBSTITUTE(SUBSTITUTE(E$1,"standard",""),"|Float","")&amp;IF(OR($L306=TRUE,$A306=0,MOD($A306,ChapterTable!$R$20)&lt;&gt;0),"","보스")&amp;"인게임누적곱배수",ChapterTable!$R:$S,2,0)^C306
    +VLOOKUP(SUBSTITUTE(SUBSTITUTE(E$1,"standard",""),"|Float","")&amp;IF(OR($L306=TRUE,$A306=0,MOD($A306,ChapterTable!$R$20)&lt;&gt;0),"","보스")&amp;"인게임누적합배수",ChapterTable!$R:$S,2,0)*C306)
  )
  )
  )
)</f>
        <v>1275.75</v>
      </c>
      <c r="F306" s="1">
        <f ca="1">IF(AND($A306=0,$B306=1),
    VLOOKUP(1,ChapterTable!$1:$1048576,MATCH("최종"&amp;SUBSTITUTE(SUBSTITUTE(F$1,"standard",""),"|Float",""),ChapterTable!$1:$1,0),0)*ChapterTable!$P$17,
  IF(AND($A306=0,$B306=0),
    F307,
  IF($B306=0,
    VLOOKUP($A306,ChapterTable!$1:$1048576,MATCH("최종"&amp;SUBSTITUTE(SUBSTITUTE(F$1,"standard",""),"|Float",""),ChapterTable!$1:$1,0),0),
  IF($B306=1,
    IF($L306=FALSE,
      VLOOKUP($A306,ChapterTable!$1:$1048576,MATCH("최종"&amp;SUBSTITUTE(SUBSTITUTE(F$1,"standard",""),"|Float",""),ChapterTable!$1:$1,0),0),
      VLOOKUP($A306-ChapterTable!$P$11,ChapterTable!$1:$1048576,MATCH("최종"&amp;SUBSTITUTE(SUBSTITUTE(F$1,"standard",""),"|Float",""),ChapterTable!$1:$1,0),0)*ChapterTable!$P$14
    ),
  OFFSET(F306,-$B306+IF($L306,1,0),0)*
    (VLOOKUP(SUBSTITUTE(SUBSTITUTE(F$1,"standard",""),"|Float","")&amp;IF(OR($L306=TRUE,$A306=0,MOD($A306,ChapterTable!$R$20)&lt;&gt;0),"","보스")&amp;"인게임누적곱배수",ChapterTable!$R:$S,2,0)^D306
    +VLOOKUP(SUBSTITUTE(SUBSTITUTE(F$1,"standard",""),"|Float","")&amp;IF(OR($L306=TRUE,$A306=0,MOD($A306,ChapterTable!$R$20)&lt;&gt;0),"","보스")&amp;"인게임누적합배수",ChapterTable!$R:$S,2,0)*D306)
  )
  )
  )
)</f>
        <v>408.1640625</v>
      </c>
      <c r="G306" t="s">
        <v>719</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31"/>
        <v>2</v>
      </c>
      <c r="Q306">
        <f t="shared" si="32"/>
        <v>2</v>
      </c>
      <c r="R306" t="b">
        <f t="shared" ca="1" si="33"/>
        <v>0</v>
      </c>
      <c r="T306" t="b">
        <f t="shared" ca="1" si="34"/>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37"/>
        <v>0.5</v>
      </c>
      <c r="AJ306">
        <f t="shared" si="35"/>
        <v>0.54666666600000002</v>
      </c>
      <c r="AK306">
        <f t="shared" si="36"/>
        <v>1</v>
      </c>
      <c r="AL306">
        <v>0</v>
      </c>
    </row>
    <row r="307" spans="1:38" x14ac:dyDescent="0.3">
      <c r="A307">
        <v>6</v>
      </c>
      <c r="B307">
        <v>19</v>
      </c>
      <c r="C307">
        <f>IF(OR($L307=TRUE,$A307=0,MOD($A307,ChapterTable!$R$20)&lt;&gt;0),
MAX(0,INT(($B307+ChapterTable!$P$26+VLOOKUP(SUBSTITUTE(C$1,"성장단계","")&amp;"단계오프셋",ChapterTable!$R:$S,2,0))/ChapterTable!$P$23)),
MAX(0,INT(($B307+ChapterTable!$R$26+VLOOKUP(SUBSTITUTE(C$1,"성장단계","")&amp;"보스단계오프셋",ChapterTable!$R:$S,2,0))/ChapterTable!$R$23)))</f>
        <v>2</v>
      </c>
      <c r="D307">
        <f>IF(OR($L307=TRUE,$A307=0,MOD($A307,ChapterTable!$R$20)&lt;&gt;0),
MAX(0,INT(($B307+ChapterTable!$P$26+VLOOKUP(SUBSTITUTE(D$1,"성장단계","")&amp;"단계오프셋",ChapterTable!$R:$S,2,0))/ChapterTable!$P$23)),
MAX(0,INT(($B307+ChapterTable!$R$26+VLOOKUP(SUBSTITUTE(D$1,"성장단계","")&amp;"보스단계오프셋",ChapterTable!$R:$S,2,0))/ChapterTable!$R$23)))</f>
        <v>1</v>
      </c>
      <c r="E307" s="1">
        <f ca="1">IF(AND($A307=0,$B307=1),
    VLOOKUP(1,ChapterTable!$1:$1048576,MATCH("최종"&amp;SUBSTITUTE(SUBSTITUTE(E$1,"standard",""),"|Float",""),ChapterTable!$1:$1,0),0)*ChapterTable!$P$17,
  IF(AND($A307=0,$B307=0),
    E308,
  IF($B307=0,
    VLOOKUP($A307,ChapterTable!$1:$1048576,MATCH("최종"&amp;SUBSTITUTE(SUBSTITUTE(E$1,"standard",""),"|Float",""),ChapterTable!$1:$1,0),0),
  IF($B307=1,
    IF($L307=FALSE,
      VLOOKUP($A307,ChapterTable!$1:$1048576,MATCH("최종"&amp;SUBSTITUTE(SUBSTITUTE(E$1,"standard",""),"|Float",""),ChapterTable!$1:$1,0),0),
      VLOOKUP($A307-ChapterTable!$P$11,ChapterTable!$1:$1048576,MATCH("최종"&amp;SUBSTITUTE(SUBSTITUTE(E$1,"standard",""),"|Float",""),ChapterTable!$1:$1,0),0)*ChapterTable!$P$14
    ),
  OFFSET(E307,-$B307+IF($L307,1,0),0)*IF($B307&gt;OFFSET($B307,1,0),ChapterTable!$R$17,1)*
    (VLOOKUP(SUBSTITUTE(SUBSTITUTE(E$1,"standard",""),"|Float","")&amp;IF(OR($L307=TRUE,$A307=0,MOD($A307,ChapterTable!$R$20)&lt;&gt;0),"","보스")&amp;"인게임누적곱배수",ChapterTable!$R:$S,2,0)^C307
    +VLOOKUP(SUBSTITUTE(SUBSTITUTE(E$1,"standard",""),"|Float","")&amp;IF(OR($L307=TRUE,$A307=0,MOD($A307,ChapterTable!$R$20)&lt;&gt;0),"","보스")&amp;"인게임누적합배수",ChapterTable!$R:$S,2,0)*C307)
  )
  )
  )
)</f>
        <v>1275.75</v>
      </c>
      <c r="F307" s="1">
        <f ca="1">IF(AND($A307=0,$B307=1),
    VLOOKUP(1,ChapterTable!$1:$1048576,MATCH("최종"&amp;SUBSTITUTE(SUBSTITUTE(F$1,"standard",""),"|Float",""),ChapterTable!$1:$1,0),0)*ChapterTable!$P$17,
  IF(AND($A307=0,$B307=0),
    F308,
  IF($B307=0,
    VLOOKUP($A307,ChapterTable!$1:$1048576,MATCH("최종"&amp;SUBSTITUTE(SUBSTITUTE(F$1,"standard",""),"|Float",""),ChapterTable!$1:$1,0),0),
  IF($B307=1,
    IF($L307=FALSE,
      VLOOKUP($A307,ChapterTable!$1:$1048576,MATCH("최종"&amp;SUBSTITUTE(SUBSTITUTE(F$1,"standard",""),"|Float",""),ChapterTable!$1:$1,0),0),
      VLOOKUP($A307-ChapterTable!$P$11,ChapterTable!$1:$1048576,MATCH("최종"&amp;SUBSTITUTE(SUBSTITUTE(F$1,"standard",""),"|Float",""),ChapterTable!$1:$1,0),0)*ChapterTable!$P$14
    ),
  OFFSET(F307,-$B307+IF($L307,1,0),0)*
    (VLOOKUP(SUBSTITUTE(SUBSTITUTE(F$1,"standard",""),"|Float","")&amp;IF(OR($L307=TRUE,$A307=0,MOD($A307,ChapterTable!$R$20)&lt;&gt;0),"","보스")&amp;"인게임누적곱배수",ChapterTable!$R:$S,2,0)^D307
    +VLOOKUP(SUBSTITUTE(SUBSTITUTE(F$1,"standard",""),"|Float","")&amp;IF(OR($L307=TRUE,$A307=0,MOD($A307,ChapterTable!$R$20)&lt;&gt;0),"","보스")&amp;"인게임누적합배수",ChapterTable!$R:$S,2,0)*D307)
  )
  )
  )
)</f>
        <v>408.1640625</v>
      </c>
      <c r="G307" t="s">
        <v>719</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31"/>
        <v>92</v>
      </c>
      <c r="Q307">
        <f t="shared" si="32"/>
        <v>92</v>
      </c>
      <c r="R307" t="b">
        <f t="shared" ca="1" si="33"/>
        <v>1</v>
      </c>
      <c r="T307" t="b">
        <f t="shared" ca="1" si="34"/>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37"/>
        <v>0.5</v>
      </c>
      <c r="AJ307">
        <f t="shared" si="35"/>
        <v>0.54666666600000002</v>
      </c>
      <c r="AK307">
        <f t="shared" si="36"/>
        <v>1</v>
      </c>
      <c r="AL307">
        <v>0</v>
      </c>
    </row>
    <row r="308" spans="1:38" x14ac:dyDescent="0.3">
      <c r="A308">
        <v>6</v>
      </c>
      <c r="B308">
        <v>20</v>
      </c>
      <c r="C308">
        <f>IF(OR($L308=TRUE,$A308=0,MOD($A308,ChapterTable!$R$20)&lt;&gt;0),
MAX(0,INT(($B308+ChapterTable!$P$26+VLOOKUP(SUBSTITUTE(C$1,"성장단계","")&amp;"단계오프셋",ChapterTable!$R:$S,2,0))/ChapterTable!$P$23)),
MAX(0,INT(($B308+ChapterTable!$R$26+VLOOKUP(SUBSTITUTE(C$1,"성장단계","")&amp;"보스단계오프셋",ChapterTable!$R:$S,2,0))/ChapterTable!$R$23)))</f>
        <v>2</v>
      </c>
      <c r="D308">
        <f>IF(OR($L308=TRUE,$A308=0,MOD($A308,ChapterTable!$R$20)&lt;&gt;0),
MAX(0,INT(($B308+ChapterTable!$P$26+VLOOKUP(SUBSTITUTE(D$1,"성장단계","")&amp;"단계오프셋",ChapterTable!$R:$S,2,0))/ChapterTable!$P$23)),
MAX(0,INT(($B308+ChapterTable!$R$26+VLOOKUP(SUBSTITUTE(D$1,"성장단계","")&amp;"보스단계오프셋",ChapterTable!$R:$S,2,0))/ChapterTable!$R$23)))</f>
        <v>1</v>
      </c>
      <c r="E308" s="1">
        <f ca="1">IF(AND($A308=0,$B308=1),
    VLOOKUP(1,ChapterTable!$1:$1048576,MATCH("최종"&amp;SUBSTITUTE(SUBSTITUTE(E$1,"standard",""),"|Float",""),ChapterTable!$1:$1,0),0)*ChapterTable!$P$17,
  IF(AND($A308=0,$B308=0),
    E309,
  IF($B308=0,
    VLOOKUP($A308,ChapterTable!$1:$1048576,MATCH("최종"&amp;SUBSTITUTE(SUBSTITUTE(E$1,"standard",""),"|Float",""),ChapterTable!$1:$1,0),0),
  IF($B308=1,
    IF($L308=FALSE,
      VLOOKUP($A308,ChapterTable!$1:$1048576,MATCH("최종"&amp;SUBSTITUTE(SUBSTITUTE(E$1,"standard",""),"|Float",""),ChapterTable!$1:$1,0),0),
      VLOOKUP($A308-ChapterTable!$P$11,ChapterTable!$1:$1048576,MATCH("최종"&amp;SUBSTITUTE(SUBSTITUTE(E$1,"standard",""),"|Float",""),ChapterTable!$1:$1,0),0)*ChapterTable!$P$14
    ),
  OFFSET(E308,-$B308+IF($L308,1,0),0)*IF($B308&gt;OFFSET($B308,1,0),ChapterTable!$R$17,1)*
    (VLOOKUP(SUBSTITUTE(SUBSTITUTE(E$1,"standard",""),"|Float","")&amp;IF(OR($L308=TRUE,$A308=0,MOD($A308,ChapterTable!$R$20)&lt;&gt;0),"","보스")&amp;"인게임누적곱배수",ChapterTable!$R:$S,2,0)^C308
    +VLOOKUP(SUBSTITUTE(SUBSTITUTE(E$1,"standard",""),"|Float","")&amp;IF(OR($L308=TRUE,$A308=0,MOD($A308,ChapterTable!$R$20)&lt;&gt;0),"","보스")&amp;"인게임누적합배수",ChapterTable!$R:$S,2,0)*C308)
  )
  )
  )
)</f>
        <v>1275.75</v>
      </c>
      <c r="F308" s="1">
        <f ca="1">IF(AND($A308=0,$B308=1),
    VLOOKUP(1,ChapterTable!$1:$1048576,MATCH("최종"&amp;SUBSTITUTE(SUBSTITUTE(F$1,"standard",""),"|Float",""),ChapterTable!$1:$1,0),0)*ChapterTable!$P$17,
  IF(AND($A308=0,$B308=0),
    F309,
  IF($B308=0,
    VLOOKUP($A308,ChapterTable!$1:$1048576,MATCH("최종"&amp;SUBSTITUTE(SUBSTITUTE(F$1,"standard",""),"|Float",""),ChapterTable!$1:$1,0),0),
  IF($B308=1,
    IF($L308=FALSE,
      VLOOKUP($A308,ChapterTable!$1:$1048576,MATCH("최종"&amp;SUBSTITUTE(SUBSTITUTE(F$1,"standard",""),"|Float",""),ChapterTable!$1:$1,0),0),
      VLOOKUP($A308-ChapterTable!$P$11,ChapterTable!$1:$1048576,MATCH("최종"&amp;SUBSTITUTE(SUBSTITUTE(F$1,"standard",""),"|Float",""),ChapterTable!$1:$1,0),0)*ChapterTable!$P$14
    ),
  OFFSET(F308,-$B308+IF($L308,1,0),0)*
    (VLOOKUP(SUBSTITUTE(SUBSTITUTE(F$1,"standard",""),"|Float","")&amp;IF(OR($L308=TRUE,$A308=0,MOD($A308,ChapterTable!$R$20)&lt;&gt;0),"","보스")&amp;"인게임누적곱배수",ChapterTable!$R:$S,2,0)^D308
    +VLOOKUP(SUBSTITUTE(SUBSTITUTE(F$1,"standard",""),"|Float","")&amp;IF(OR($L308=TRUE,$A308=0,MOD($A308,ChapterTable!$R$20)&lt;&gt;0),"","보스")&amp;"인게임누적합배수",ChapterTable!$R:$S,2,0)*D308)
  )
  )
  )
)</f>
        <v>408.1640625</v>
      </c>
      <c r="G308" t="s">
        <v>719</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31"/>
        <v>22</v>
      </c>
      <c r="Q308">
        <f t="shared" si="32"/>
        <v>22</v>
      </c>
      <c r="R308" t="b">
        <f t="shared" ca="1" si="33"/>
        <v>0</v>
      </c>
      <c r="T308" t="b">
        <f t="shared" ca="1" si="34"/>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37"/>
        <v>0.5</v>
      </c>
      <c r="AJ308">
        <f t="shared" si="35"/>
        <v>1</v>
      </c>
      <c r="AK308">
        <f t="shared" si="36"/>
        <v>2</v>
      </c>
      <c r="AL308">
        <v>0</v>
      </c>
    </row>
    <row r="309" spans="1:38" x14ac:dyDescent="0.3">
      <c r="A309">
        <v>6</v>
      </c>
      <c r="B309">
        <v>21</v>
      </c>
      <c r="C309">
        <f>IF(OR($L309=TRUE,$A309=0,MOD($A309,ChapterTable!$R$20)&lt;&gt;0),
MAX(0,INT(($B309+ChapterTable!$P$26+VLOOKUP(SUBSTITUTE(C$1,"성장단계","")&amp;"단계오프셋",ChapterTable!$R:$S,2,0))/ChapterTable!$P$23)),
MAX(0,INT(($B309+ChapterTable!$R$26+VLOOKUP(SUBSTITUTE(C$1,"성장단계","")&amp;"보스단계오프셋",ChapterTable!$R:$S,2,0))/ChapterTable!$R$23)))</f>
        <v>2</v>
      </c>
      <c r="D309">
        <f>IF(OR($L309=TRUE,$A309=0,MOD($A309,ChapterTable!$R$20)&lt;&gt;0),
MAX(0,INT(($B309+ChapterTable!$P$26+VLOOKUP(SUBSTITUTE(D$1,"성장단계","")&amp;"단계오프셋",ChapterTable!$R:$S,2,0))/ChapterTable!$P$23)),
MAX(0,INT(($B309+ChapterTable!$R$26+VLOOKUP(SUBSTITUTE(D$1,"성장단계","")&amp;"보스단계오프셋",ChapterTable!$R:$S,2,0))/ChapterTable!$R$23)))</f>
        <v>2</v>
      </c>
      <c r="E309" s="1">
        <f ca="1">IF(AND($A309=0,$B309=1),
    VLOOKUP(1,ChapterTable!$1:$1048576,MATCH("최종"&amp;SUBSTITUTE(SUBSTITUTE(E$1,"standard",""),"|Float",""),ChapterTable!$1:$1,0),0)*ChapterTable!$P$17,
  IF(AND($A309=0,$B309=0),
    E310,
  IF($B309=0,
    VLOOKUP($A309,ChapterTable!$1:$1048576,MATCH("최종"&amp;SUBSTITUTE(SUBSTITUTE(E$1,"standard",""),"|Float",""),ChapterTable!$1:$1,0),0),
  IF($B309=1,
    IF($L309=FALSE,
      VLOOKUP($A309,ChapterTable!$1:$1048576,MATCH("최종"&amp;SUBSTITUTE(SUBSTITUTE(E$1,"standard",""),"|Float",""),ChapterTable!$1:$1,0),0),
      VLOOKUP($A309-ChapterTable!$P$11,ChapterTable!$1:$1048576,MATCH("최종"&amp;SUBSTITUTE(SUBSTITUTE(E$1,"standard",""),"|Float",""),ChapterTable!$1:$1,0),0)*ChapterTable!$P$14
    ),
  OFFSET(E309,-$B309+IF($L309,1,0),0)*IF($B309&gt;OFFSET($B309,1,0),ChapterTable!$R$17,1)*
    (VLOOKUP(SUBSTITUTE(SUBSTITUTE(E$1,"standard",""),"|Float","")&amp;IF(OR($L309=TRUE,$A309=0,MOD($A309,ChapterTable!$R$20)&lt;&gt;0),"","보스")&amp;"인게임누적곱배수",ChapterTable!$R:$S,2,0)^C309
    +VLOOKUP(SUBSTITUTE(SUBSTITUTE(E$1,"standard",""),"|Float","")&amp;IF(OR($L309=TRUE,$A309=0,MOD($A309,ChapterTable!$R$20)&lt;&gt;0),"","보스")&amp;"인게임누적합배수",ChapterTable!$R:$S,2,0)*C309)
  )
  )
  )
)</f>
        <v>1275.75</v>
      </c>
      <c r="F309" s="1">
        <f ca="1">IF(AND($A309=0,$B309=1),
    VLOOKUP(1,ChapterTable!$1:$1048576,MATCH("최종"&amp;SUBSTITUTE(SUBSTITUTE(F$1,"standard",""),"|Float",""),ChapterTable!$1:$1,0),0)*ChapterTable!$P$17,
  IF(AND($A309=0,$B309=0),
    F310,
  IF($B309=0,
    VLOOKUP($A309,ChapterTable!$1:$1048576,MATCH("최종"&amp;SUBSTITUTE(SUBSTITUTE(F$1,"standard",""),"|Float",""),ChapterTable!$1:$1,0),0),
  IF($B309=1,
    IF($L309=FALSE,
      VLOOKUP($A309,ChapterTable!$1:$1048576,MATCH("최종"&amp;SUBSTITUTE(SUBSTITUTE(F$1,"standard",""),"|Float",""),ChapterTable!$1:$1,0),0),
      VLOOKUP($A309-ChapterTable!$P$11,ChapterTable!$1:$1048576,MATCH("최종"&amp;SUBSTITUTE(SUBSTITUTE(F$1,"standard",""),"|Float",""),ChapterTable!$1:$1,0),0)*ChapterTable!$P$14
    ),
  OFFSET(F309,-$B309+IF($L309,1,0),0)*
    (VLOOKUP(SUBSTITUTE(SUBSTITUTE(F$1,"standard",""),"|Float","")&amp;IF(OR($L309=TRUE,$A309=0,MOD($A309,ChapterTable!$R$20)&lt;&gt;0),"","보스")&amp;"인게임누적곱배수",ChapterTable!$R:$S,2,0)^D309
    +VLOOKUP(SUBSTITUTE(SUBSTITUTE(F$1,"standard",""),"|Float","")&amp;IF(OR($L309=TRUE,$A309=0,MOD($A309,ChapterTable!$R$20)&lt;&gt;0),"","보스")&amp;"인게임누적합배수",ChapterTable!$R:$S,2,0)*D309)
  )
  )
  )
)</f>
        <v>436.64062499999994</v>
      </c>
      <c r="G309" t="s">
        <v>719</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31"/>
        <v>3</v>
      </c>
      <c r="Q309">
        <f t="shared" si="32"/>
        <v>3</v>
      </c>
      <c r="R309" t="b">
        <f t="shared" ca="1" si="33"/>
        <v>0</v>
      </c>
      <c r="T309" t="b">
        <f t="shared" ca="1" si="34"/>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37"/>
        <v>0.33333333333333331</v>
      </c>
      <c r="AJ309">
        <f t="shared" si="35"/>
        <v>0.395555555</v>
      </c>
      <c r="AK309">
        <f t="shared" si="36"/>
        <v>1</v>
      </c>
      <c r="AL309">
        <v>0</v>
      </c>
    </row>
    <row r="310" spans="1:38" x14ac:dyDescent="0.3">
      <c r="A310">
        <v>6</v>
      </c>
      <c r="B310">
        <v>22</v>
      </c>
      <c r="C310">
        <f>IF(OR($L310=TRUE,$A310=0,MOD($A310,ChapterTable!$R$20)&lt;&gt;0),
MAX(0,INT(($B310+ChapterTable!$P$26+VLOOKUP(SUBSTITUTE(C$1,"성장단계","")&amp;"단계오프셋",ChapterTable!$R:$S,2,0))/ChapterTable!$P$23)),
MAX(0,INT(($B310+ChapterTable!$R$26+VLOOKUP(SUBSTITUTE(C$1,"성장단계","")&amp;"보스단계오프셋",ChapterTable!$R:$S,2,0))/ChapterTable!$R$23)))</f>
        <v>2</v>
      </c>
      <c r="D310">
        <f>IF(OR($L310=TRUE,$A310=0,MOD($A310,ChapterTable!$R$20)&lt;&gt;0),
MAX(0,INT(($B310+ChapterTable!$P$26+VLOOKUP(SUBSTITUTE(D$1,"성장단계","")&amp;"단계오프셋",ChapterTable!$R:$S,2,0))/ChapterTable!$P$23)),
MAX(0,INT(($B310+ChapterTable!$R$26+VLOOKUP(SUBSTITUTE(D$1,"성장단계","")&amp;"보스단계오프셋",ChapterTable!$R:$S,2,0))/ChapterTable!$R$23)))</f>
        <v>2</v>
      </c>
      <c r="E310" s="1">
        <f ca="1">IF(AND($A310=0,$B310=1),
    VLOOKUP(1,ChapterTable!$1:$1048576,MATCH("최종"&amp;SUBSTITUTE(SUBSTITUTE(E$1,"standard",""),"|Float",""),ChapterTable!$1:$1,0),0)*ChapterTable!$P$17,
  IF(AND($A310=0,$B310=0),
    E311,
  IF($B310=0,
    VLOOKUP($A310,ChapterTable!$1:$1048576,MATCH("최종"&amp;SUBSTITUTE(SUBSTITUTE(E$1,"standard",""),"|Float",""),ChapterTable!$1:$1,0),0),
  IF($B310=1,
    IF($L310=FALSE,
      VLOOKUP($A310,ChapterTable!$1:$1048576,MATCH("최종"&amp;SUBSTITUTE(SUBSTITUTE(E$1,"standard",""),"|Float",""),ChapterTable!$1:$1,0),0),
      VLOOKUP($A310-ChapterTable!$P$11,ChapterTable!$1:$1048576,MATCH("최종"&amp;SUBSTITUTE(SUBSTITUTE(E$1,"standard",""),"|Float",""),ChapterTable!$1:$1,0),0)*ChapterTable!$P$14
    ),
  OFFSET(E310,-$B310+IF($L310,1,0),0)*IF($B310&gt;OFFSET($B310,1,0),ChapterTable!$R$17,1)*
    (VLOOKUP(SUBSTITUTE(SUBSTITUTE(E$1,"standard",""),"|Float","")&amp;IF(OR($L310=TRUE,$A310=0,MOD($A310,ChapterTable!$R$20)&lt;&gt;0),"","보스")&amp;"인게임누적곱배수",ChapterTable!$R:$S,2,0)^C310
    +VLOOKUP(SUBSTITUTE(SUBSTITUTE(E$1,"standard",""),"|Float","")&amp;IF(OR($L310=TRUE,$A310=0,MOD($A310,ChapterTable!$R$20)&lt;&gt;0),"","보스")&amp;"인게임누적합배수",ChapterTable!$R:$S,2,0)*C310)
  )
  )
  )
)</f>
        <v>1275.75</v>
      </c>
      <c r="F310" s="1">
        <f ca="1">IF(AND($A310=0,$B310=1),
    VLOOKUP(1,ChapterTable!$1:$1048576,MATCH("최종"&amp;SUBSTITUTE(SUBSTITUTE(F$1,"standard",""),"|Float",""),ChapterTable!$1:$1,0),0)*ChapterTable!$P$17,
  IF(AND($A310=0,$B310=0),
    F311,
  IF($B310=0,
    VLOOKUP($A310,ChapterTable!$1:$1048576,MATCH("최종"&amp;SUBSTITUTE(SUBSTITUTE(F$1,"standard",""),"|Float",""),ChapterTable!$1:$1,0),0),
  IF($B310=1,
    IF($L310=FALSE,
      VLOOKUP($A310,ChapterTable!$1:$1048576,MATCH("최종"&amp;SUBSTITUTE(SUBSTITUTE(F$1,"standard",""),"|Float",""),ChapterTable!$1:$1,0),0),
      VLOOKUP($A310-ChapterTable!$P$11,ChapterTable!$1:$1048576,MATCH("최종"&amp;SUBSTITUTE(SUBSTITUTE(F$1,"standard",""),"|Float",""),ChapterTable!$1:$1,0),0)*ChapterTable!$P$14
    ),
  OFFSET(F310,-$B310+IF($L310,1,0),0)*
    (VLOOKUP(SUBSTITUTE(SUBSTITUTE(F$1,"standard",""),"|Float","")&amp;IF(OR($L310=TRUE,$A310=0,MOD($A310,ChapterTable!$R$20)&lt;&gt;0),"","보스")&amp;"인게임누적곱배수",ChapterTable!$R:$S,2,0)^D310
    +VLOOKUP(SUBSTITUTE(SUBSTITUTE(F$1,"standard",""),"|Float","")&amp;IF(OR($L310=TRUE,$A310=0,MOD($A310,ChapterTable!$R$20)&lt;&gt;0),"","보스")&amp;"인게임누적합배수",ChapterTable!$R:$S,2,0)*D310)
  )
  )
  )
)</f>
        <v>436.64062499999994</v>
      </c>
      <c r="G310" t="s">
        <v>719</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31"/>
        <v>3</v>
      </c>
      <c r="Q310">
        <f t="shared" si="32"/>
        <v>3</v>
      </c>
      <c r="R310" t="b">
        <f t="shared" ca="1" si="33"/>
        <v>0</v>
      </c>
      <c r="T310" t="b">
        <f t="shared" ca="1" si="34"/>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37"/>
        <v>0.33333333333333331</v>
      </c>
      <c r="AJ310">
        <f t="shared" si="35"/>
        <v>0.395555555</v>
      </c>
      <c r="AK310">
        <f t="shared" si="36"/>
        <v>1</v>
      </c>
      <c r="AL310">
        <v>0</v>
      </c>
    </row>
    <row r="311" spans="1:38" x14ac:dyDescent="0.3">
      <c r="A311">
        <v>6</v>
      </c>
      <c r="B311">
        <v>23</v>
      </c>
      <c r="C311">
        <f>IF(OR($L311=TRUE,$A311=0,MOD($A311,ChapterTable!$R$20)&lt;&gt;0),
MAX(0,INT(($B311+ChapterTable!$P$26+VLOOKUP(SUBSTITUTE(C$1,"성장단계","")&amp;"단계오프셋",ChapterTable!$R:$S,2,0))/ChapterTable!$P$23)),
MAX(0,INT(($B311+ChapterTable!$R$26+VLOOKUP(SUBSTITUTE(C$1,"성장단계","")&amp;"보스단계오프셋",ChapterTable!$R:$S,2,0))/ChapterTable!$R$23)))</f>
        <v>2</v>
      </c>
      <c r="D311">
        <f>IF(OR($L311=TRUE,$A311=0,MOD($A311,ChapterTable!$R$20)&lt;&gt;0),
MAX(0,INT(($B311+ChapterTable!$P$26+VLOOKUP(SUBSTITUTE(D$1,"성장단계","")&amp;"단계오프셋",ChapterTable!$R:$S,2,0))/ChapterTable!$P$23)),
MAX(0,INT(($B311+ChapterTable!$R$26+VLOOKUP(SUBSTITUTE(D$1,"성장단계","")&amp;"보스단계오프셋",ChapterTable!$R:$S,2,0))/ChapterTable!$R$23)))</f>
        <v>2</v>
      </c>
      <c r="E311" s="1">
        <f ca="1">IF(AND($A311=0,$B311=1),
    VLOOKUP(1,ChapterTable!$1:$1048576,MATCH("최종"&amp;SUBSTITUTE(SUBSTITUTE(E$1,"standard",""),"|Float",""),ChapterTable!$1:$1,0),0)*ChapterTable!$P$17,
  IF(AND($A311=0,$B311=0),
    E312,
  IF($B311=0,
    VLOOKUP($A311,ChapterTable!$1:$1048576,MATCH("최종"&amp;SUBSTITUTE(SUBSTITUTE(E$1,"standard",""),"|Float",""),ChapterTable!$1:$1,0),0),
  IF($B311=1,
    IF($L311=FALSE,
      VLOOKUP($A311,ChapterTable!$1:$1048576,MATCH("최종"&amp;SUBSTITUTE(SUBSTITUTE(E$1,"standard",""),"|Float",""),ChapterTable!$1:$1,0),0),
      VLOOKUP($A311-ChapterTable!$P$11,ChapterTable!$1:$1048576,MATCH("최종"&amp;SUBSTITUTE(SUBSTITUTE(E$1,"standard",""),"|Float",""),ChapterTable!$1:$1,0),0)*ChapterTable!$P$14
    ),
  OFFSET(E311,-$B311+IF($L311,1,0),0)*IF($B311&gt;OFFSET($B311,1,0),ChapterTable!$R$17,1)*
    (VLOOKUP(SUBSTITUTE(SUBSTITUTE(E$1,"standard",""),"|Float","")&amp;IF(OR($L311=TRUE,$A311=0,MOD($A311,ChapterTable!$R$20)&lt;&gt;0),"","보스")&amp;"인게임누적곱배수",ChapterTable!$R:$S,2,0)^C311
    +VLOOKUP(SUBSTITUTE(SUBSTITUTE(E$1,"standard",""),"|Float","")&amp;IF(OR($L311=TRUE,$A311=0,MOD($A311,ChapterTable!$R$20)&lt;&gt;0),"","보스")&amp;"인게임누적합배수",ChapterTable!$R:$S,2,0)*C311)
  )
  )
  )
)</f>
        <v>1275.75</v>
      </c>
      <c r="F311" s="1">
        <f ca="1">IF(AND($A311=0,$B311=1),
    VLOOKUP(1,ChapterTable!$1:$1048576,MATCH("최종"&amp;SUBSTITUTE(SUBSTITUTE(F$1,"standard",""),"|Float",""),ChapterTable!$1:$1,0),0)*ChapterTable!$P$17,
  IF(AND($A311=0,$B311=0),
    F312,
  IF($B311=0,
    VLOOKUP($A311,ChapterTable!$1:$1048576,MATCH("최종"&amp;SUBSTITUTE(SUBSTITUTE(F$1,"standard",""),"|Float",""),ChapterTable!$1:$1,0),0),
  IF($B311=1,
    IF($L311=FALSE,
      VLOOKUP($A311,ChapterTable!$1:$1048576,MATCH("최종"&amp;SUBSTITUTE(SUBSTITUTE(F$1,"standard",""),"|Float",""),ChapterTable!$1:$1,0),0),
      VLOOKUP($A311-ChapterTable!$P$11,ChapterTable!$1:$1048576,MATCH("최종"&amp;SUBSTITUTE(SUBSTITUTE(F$1,"standard",""),"|Float",""),ChapterTable!$1:$1,0),0)*ChapterTable!$P$14
    ),
  OFFSET(F311,-$B311+IF($L311,1,0),0)*
    (VLOOKUP(SUBSTITUTE(SUBSTITUTE(F$1,"standard",""),"|Float","")&amp;IF(OR($L311=TRUE,$A311=0,MOD($A311,ChapterTable!$R$20)&lt;&gt;0),"","보스")&amp;"인게임누적곱배수",ChapterTable!$R:$S,2,0)^D311
    +VLOOKUP(SUBSTITUTE(SUBSTITUTE(F$1,"standard",""),"|Float","")&amp;IF(OR($L311=TRUE,$A311=0,MOD($A311,ChapterTable!$R$20)&lt;&gt;0),"","보스")&amp;"인게임누적합배수",ChapterTable!$R:$S,2,0)*D311)
  )
  )
  )
)</f>
        <v>436.64062499999994</v>
      </c>
      <c r="G311" t="s">
        <v>719</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31"/>
        <v>3</v>
      </c>
      <c r="Q311">
        <f t="shared" si="32"/>
        <v>3</v>
      </c>
      <c r="R311" t="b">
        <f t="shared" ca="1" si="33"/>
        <v>0</v>
      </c>
      <c r="T311" t="b">
        <f t="shared" ca="1" si="34"/>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37"/>
        <v>0.33333333333333331</v>
      </c>
      <c r="AJ311">
        <f t="shared" si="35"/>
        <v>0.395555555</v>
      </c>
      <c r="AK311">
        <f t="shared" si="36"/>
        <v>1</v>
      </c>
      <c r="AL311">
        <v>0</v>
      </c>
    </row>
    <row r="312" spans="1:38" x14ac:dyDescent="0.3">
      <c r="A312">
        <v>6</v>
      </c>
      <c r="B312">
        <v>24</v>
      </c>
      <c r="C312">
        <f>IF(OR($L312=TRUE,$A312=0,MOD($A312,ChapterTable!$R$20)&lt;&gt;0),
MAX(0,INT(($B312+ChapterTable!$P$26+VLOOKUP(SUBSTITUTE(C$1,"성장단계","")&amp;"단계오프셋",ChapterTable!$R:$S,2,0))/ChapterTable!$P$23)),
MAX(0,INT(($B312+ChapterTable!$R$26+VLOOKUP(SUBSTITUTE(C$1,"성장단계","")&amp;"보스단계오프셋",ChapterTable!$R:$S,2,0))/ChapterTable!$R$23)))</f>
        <v>2</v>
      </c>
      <c r="D312">
        <f>IF(OR($L312=TRUE,$A312=0,MOD($A312,ChapterTable!$R$20)&lt;&gt;0),
MAX(0,INT(($B312+ChapterTable!$P$26+VLOOKUP(SUBSTITUTE(D$1,"성장단계","")&amp;"단계오프셋",ChapterTable!$R:$S,2,0))/ChapterTable!$P$23)),
MAX(0,INT(($B312+ChapterTable!$R$26+VLOOKUP(SUBSTITUTE(D$1,"성장단계","")&amp;"보스단계오프셋",ChapterTable!$R:$S,2,0))/ChapterTable!$R$23)))</f>
        <v>2</v>
      </c>
      <c r="E312" s="1">
        <f ca="1">IF(AND($A312=0,$B312=1),
    VLOOKUP(1,ChapterTable!$1:$1048576,MATCH("최종"&amp;SUBSTITUTE(SUBSTITUTE(E$1,"standard",""),"|Float",""),ChapterTable!$1:$1,0),0)*ChapterTable!$P$17,
  IF(AND($A312=0,$B312=0),
    E313,
  IF($B312=0,
    VLOOKUP($A312,ChapterTable!$1:$1048576,MATCH("최종"&amp;SUBSTITUTE(SUBSTITUTE(E$1,"standard",""),"|Float",""),ChapterTable!$1:$1,0),0),
  IF($B312=1,
    IF($L312=FALSE,
      VLOOKUP($A312,ChapterTable!$1:$1048576,MATCH("최종"&amp;SUBSTITUTE(SUBSTITUTE(E$1,"standard",""),"|Float",""),ChapterTable!$1:$1,0),0),
      VLOOKUP($A312-ChapterTable!$P$11,ChapterTable!$1:$1048576,MATCH("최종"&amp;SUBSTITUTE(SUBSTITUTE(E$1,"standard",""),"|Float",""),ChapterTable!$1:$1,0),0)*ChapterTable!$P$14
    ),
  OFFSET(E312,-$B312+IF($L312,1,0),0)*IF($B312&gt;OFFSET($B312,1,0),ChapterTable!$R$17,1)*
    (VLOOKUP(SUBSTITUTE(SUBSTITUTE(E$1,"standard",""),"|Float","")&amp;IF(OR($L312=TRUE,$A312=0,MOD($A312,ChapterTable!$R$20)&lt;&gt;0),"","보스")&amp;"인게임누적곱배수",ChapterTable!$R:$S,2,0)^C312
    +VLOOKUP(SUBSTITUTE(SUBSTITUTE(E$1,"standard",""),"|Float","")&amp;IF(OR($L312=TRUE,$A312=0,MOD($A312,ChapterTable!$R$20)&lt;&gt;0),"","보스")&amp;"인게임누적합배수",ChapterTable!$R:$S,2,0)*C312)
  )
  )
  )
)</f>
        <v>1275.75</v>
      </c>
      <c r="F312" s="1">
        <f ca="1">IF(AND($A312=0,$B312=1),
    VLOOKUP(1,ChapterTable!$1:$1048576,MATCH("최종"&amp;SUBSTITUTE(SUBSTITUTE(F$1,"standard",""),"|Float",""),ChapterTable!$1:$1,0),0)*ChapterTable!$P$17,
  IF(AND($A312=0,$B312=0),
    F313,
  IF($B312=0,
    VLOOKUP($A312,ChapterTable!$1:$1048576,MATCH("최종"&amp;SUBSTITUTE(SUBSTITUTE(F$1,"standard",""),"|Float",""),ChapterTable!$1:$1,0),0),
  IF($B312=1,
    IF($L312=FALSE,
      VLOOKUP($A312,ChapterTable!$1:$1048576,MATCH("최종"&amp;SUBSTITUTE(SUBSTITUTE(F$1,"standard",""),"|Float",""),ChapterTable!$1:$1,0),0),
      VLOOKUP($A312-ChapterTable!$P$11,ChapterTable!$1:$1048576,MATCH("최종"&amp;SUBSTITUTE(SUBSTITUTE(F$1,"standard",""),"|Float",""),ChapterTable!$1:$1,0),0)*ChapterTable!$P$14
    ),
  OFFSET(F312,-$B312+IF($L312,1,0),0)*
    (VLOOKUP(SUBSTITUTE(SUBSTITUTE(F$1,"standard",""),"|Float","")&amp;IF(OR($L312=TRUE,$A312=0,MOD($A312,ChapterTable!$R$20)&lt;&gt;0),"","보스")&amp;"인게임누적곱배수",ChapterTable!$R:$S,2,0)^D312
    +VLOOKUP(SUBSTITUTE(SUBSTITUTE(F$1,"standard",""),"|Float","")&amp;IF(OR($L312=TRUE,$A312=0,MOD($A312,ChapterTable!$R$20)&lt;&gt;0),"","보스")&amp;"인게임누적합배수",ChapterTable!$R:$S,2,0)*D312)
  )
  )
  )
)</f>
        <v>436.64062499999994</v>
      </c>
      <c r="G312" t="s">
        <v>719</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31"/>
        <v>3</v>
      </c>
      <c r="Q312">
        <f t="shared" si="32"/>
        <v>3</v>
      </c>
      <c r="R312" t="b">
        <f t="shared" ca="1" si="33"/>
        <v>0</v>
      </c>
      <c r="T312" t="b">
        <f t="shared" ca="1" si="34"/>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37"/>
        <v>0.33333333333333331</v>
      </c>
      <c r="AJ312">
        <f t="shared" si="35"/>
        <v>0.395555555</v>
      </c>
      <c r="AK312">
        <f t="shared" si="36"/>
        <v>1</v>
      </c>
      <c r="AL312">
        <v>0</v>
      </c>
    </row>
    <row r="313" spans="1:38" x14ac:dyDescent="0.3">
      <c r="A313">
        <v>6</v>
      </c>
      <c r="B313">
        <v>25</v>
      </c>
      <c r="C313">
        <f>IF(OR($L313=TRUE,$A313=0,MOD($A313,ChapterTable!$R$20)&lt;&gt;0),
MAX(0,INT(($B313+ChapterTable!$P$26+VLOOKUP(SUBSTITUTE(C$1,"성장단계","")&amp;"단계오프셋",ChapterTable!$R:$S,2,0))/ChapterTable!$P$23)),
MAX(0,INT(($B313+ChapterTable!$R$26+VLOOKUP(SUBSTITUTE(C$1,"성장단계","")&amp;"보스단계오프셋",ChapterTable!$R:$S,2,0))/ChapterTable!$R$23)))</f>
        <v>2</v>
      </c>
      <c r="D313">
        <f>IF(OR($L313=TRUE,$A313=0,MOD($A313,ChapterTable!$R$20)&lt;&gt;0),
MAX(0,INT(($B313+ChapterTable!$P$26+VLOOKUP(SUBSTITUTE(D$1,"성장단계","")&amp;"단계오프셋",ChapterTable!$R:$S,2,0))/ChapterTable!$P$23)),
MAX(0,INT(($B313+ChapterTable!$R$26+VLOOKUP(SUBSTITUTE(D$1,"성장단계","")&amp;"보스단계오프셋",ChapterTable!$R:$S,2,0))/ChapterTable!$R$23)))</f>
        <v>2</v>
      </c>
      <c r="E313" s="1">
        <f ca="1">IF(AND($A313=0,$B313=1),
    VLOOKUP(1,ChapterTable!$1:$1048576,MATCH("최종"&amp;SUBSTITUTE(SUBSTITUTE(E$1,"standard",""),"|Float",""),ChapterTable!$1:$1,0),0)*ChapterTable!$P$17,
  IF(AND($A313=0,$B313=0),
    E314,
  IF($B313=0,
    VLOOKUP($A313,ChapterTable!$1:$1048576,MATCH("최종"&amp;SUBSTITUTE(SUBSTITUTE(E$1,"standard",""),"|Float",""),ChapterTable!$1:$1,0),0),
  IF($B313=1,
    IF($L313=FALSE,
      VLOOKUP($A313,ChapterTable!$1:$1048576,MATCH("최종"&amp;SUBSTITUTE(SUBSTITUTE(E$1,"standard",""),"|Float",""),ChapterTable!$1:$1,0),0),
      VLOOKUP($A313-ChapterTable!$P$11,ChapterTable!$1:$1048576,MATCH("최종"&amp;SUBSTITUTE(SUBSTITUTE(E$1,"standard",""),"|Float",""),ChapterTable!$1:$1,0),0)*ChapterTable!$P$14
    ),
  OFFSET(E313,-$B313+IF($L313,1,0),0)*IF($B313&gt;OFFSET($B313,1,0),ChapterTable!$R$17,1)*
    (VLOOKUP(SUBSTITUTE(SUBSTITUTE(E$1,"standard",""),"|Float","")&amp;IF(OR($L313=TRUE,$A313=0,MOD($A313,ChapterTable!$R$20)&lt;&gt;0),"","보스")&amp;"인게임누적곱배수",ChapterTable!$R:$S,2,0)^C313
    +VLOOKUP(SUBSTITUTE(SUBSTITUTE(E$1,"standard",""),"|Float","")&amp;IF(OR($L313=TRUE,$A313=0,MOD($A313,ChapterTable!$R$20)&lt;&gt;0),"","보스")&amp;"인게임누적합배수",ChapterTable!$R:$S,2,0)*C313)
  )
  )
  )
)</f>
        <v>1275.75</v>
      </c>
      <c r="F313" s="1">
        <f ca="1">IF(AND($A313=0,$B313=1),
    VLOOKUP(1,ChapterTable!$1:$1048576,MATCH("최종"&amp;SUBSTITUTE(SUBSTITUTE(F$1,"standard",""),"|Float",""),ChapterTable!$1:$1,0),0)*ChapterTable!$P$17,
  IF(AND($A313=0,$B313=0),
    F314,
  IF($B313=0,
    VLOOKUP($A313,ChapterTable!$1:$1048576,MATCH("최종"&amp;SUBSTITUTE(SUBSTITUTE(F$1,"standard",""),"|Float",""),ChapterTable!$1:$1,0),0),
  IF($B313=1,
    IF($L313=FALSE,
      VLOOKUP($A313,ChapterTable!$1:$1048576,MATCH("최종"&amp;SUBSTITUTE(SUBSTITUTE(F$1,"standard",""),"|Float",""),ChapterTable!$1:$1,0),0),
      VLOOKUP($A313-ChapterTable!$P$11,ChapterTable!$1:$1048576,MATCH("최종"&amp;SUBSTITUTE(SUBSTITUTE(F$1,"standard",""),"|Float",""),ChapterTable!$1:$1,0),0)*ChapterTable!$P$14
    ),
  OFFSET(F313,-$B313+IF($L313,1,0),0)*
    (VLOOKUP(SUBSTITUTE(SUBSTITUTE(F$1,"standard",""),"|Float","")&amp;IF(OR($L313=TRUE,$A313=0,MOD($A313,ChapterTable!$R$20)&lt;&gt;0),"","보스")&amp;"인게임누적곱배수",ChapterTable!$R:$S,2,0)^D313
    +VLOOKUP(SUBSTITUTE(SUBSTITUTE(F$1,"standard",""),"|Float","")&amp;IF(OR($L313=TRUE,$A313=0,MOD($A313,ChapterTable!$R$20)&lt;&gt;0),"","보스")&amp;"인게임누적합배수",ChapterTable!$R:$S,2,0)*D313)
  )
  )
  )
)</f>
        <v>436.64062499999994</v>
      </c>
      <c r="G313" t="s">
        <v>719</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31"/>
        <v>11</v>
      </c>
      <c r="Q313">
        <f t="shared" si="32"/>
        <v>11</v>
      </c>
      <c r="R313" t="b">
        <f t="shared" ca="1" si="33"/>
        <v>0</v>
      </c>
      <c r="T313" t="b">
        <f t="shared" ca="1" si="34"/>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37"/>
        <v>0.33333333333333331</v>
      </c>
      <c r="AJ313">
        <f t="shared" si="35"/>
        <v>0.395555555</v>
      </c>
      <c r="AK313">
        <f t="shared" si="36"/>
        <v>1</v>
      </c>
      <c r="AL313">
        <v>0</v>
      </c>
    </row>
    <row r="314" spans="1:38" x14ac:dyDescent="0.3">
      <c r="A314">
        <v>6</v>
      </c>
      <c r="B314">
        <v>26</v>
      </c>
      <c r="C314">
        <f>IF(OR($L314=TRUE,$A314=0,MOD($A314,ChapterTable!$R$20)&lt;&gt;0),
MAX(0,INT(($B314+ChapterTable!$P$26+VLOOKUP(SUBSTITUTE(C$1,"성장단계","")&amp;"단계오프셋",ChapterTable!$R:$S,2,0))/ChapterTable!$P$23)),
MAX(0,INT(($B314+ChapterTable!$R$26+VLOOKUP(SUBSTITUTE(C$1,"성장단계","")&amp;"보스단계오프셋",ChapterTable!$R:$S,2,0))/ChapterTable!$R$23)))</f>
        <v>3</v>
      </c>
      <c r="D314">
        <f>IF(OR($L314=TRUE,$A314=0,MOD($A314,ChapterTable!$R$20)&lt;&gt;0),
MAX(0,INT(($B314+ChapterTable!$P$26+VLOOKUP(SUBSTITUTE(D$1,"성장단계","")&amp;"단계오프셋",ChapterTable!$R:$S,2,0))/ChapterTable!$P$23)),
MAX(0,INT(($B314+ChapterTable!$R$26+VLOOKUP(SUBSTITUTE(D$1,"성장단계","")&amp;"보스단계오프셋",ChapterTable!$R:$S,2,0))/ChapterTable!$R$23)))</f>
        <v>2</v>
      </c>
      <c r="E314" s="1">
        <f ca="1">IF(AND($A314=0,$B314=1),
    VLOOKUP(1,ChapterTable!$1:$1048576,MATCH("최종"&amp;SUBSTITUTE(SUBSTITUTE(E$1,"standard",""),"|Float",""),ChapterTable!$1:$1,0),0)*ChapterTable!$P$17,
  IF(AND($A314=0,$B314=0),
    E315,
  IF($B314=0,
    VLOOKUP($A314,ChapterTable!$1:$1048576,MATCH("최종"&amp;SUBSTITUTE(SUBSTITUTE(E$1,"standard",""),"|Float",""),ChapterTable!$1:$1,0),0),
  IF($B314=1,
    IF($L314=FALSE,
      VLOOKUP($A314,ChapterTable!$1:$1048576,MATCH("최종"&amp;SUBSTITUTE(SUBSTITUTE(E$1,"standard",""),"|Float",""),ChapterTable!$1:$1,0),0),
      VLOOKUP($A314-ChapterTable!$P$11,ChapterTable!$1:$1048576,MATCH("최종"&amp;SUBSTITUTE(SUBSTITUTE(E$1,"standard",""),"|Float",""),ChapterTable!$1:$1,0),0)*ChapterTable!$P$14
    ),
  OFFSET(E314,-$B314+IF($L314,1,0),0)*IF($B314&gt;OFFSET($B314,1,0),ChapterTable!$R$17,1)*
    (VLOOKUP(SUBSTITUTE(SUBSTITUTE(E$1,"standard",""),"|Float","")&amp;IF(OR($L314=TRUE,$A314=0,MOD($A314,ChapterTable!$R$20)&lt;&gt;0),"","보스")&amp;"인게임누적곱배수",ChapterTable!$R:$S,2,0)^C314
    +VLOOKUP(SUBSTITUTE(SUBSTITUTE(E$1,"standard",""),"|Float","")&amp;IF(OR($L314=TRUE,$A314=0,MOD($A314,ChapterTable!$R$20)&lt;&gt;0),"","보스")&amp;"인게임누적합배수",ChapterTable!$R:$S,2,0)*C314)
  )
  )
  )
)</f>
        <v>1458</v>
      </c>
      <c r="F314" s="1">
        <f ca="1">IF(AND($A314=0,$B314=1),
    VLOOKUP(1,ChapterTable!$1:$1048576,MATCH("최종"&amp;SUBSTITUTE(SUBSTITUTE(F$1,"standard",""),"|Float",""),ChapterTable!$1:$1,0),0)*ChapterTable!$P$17,
  IF(AND($A314=0,$B314=0),
    F315,
  IF($B314=0,
    VLOOKUP($A314,ChapterTable!$1:$1048576,MATCH("최종"&amp;SUBSTITUTE(SUBSTITUTE(F$1,"standard",""),"|Float",""),ChapterTable!$1:$1,0),0),
  IF($B314=1,
    IF($L314=FALSE,
      VLOOKUP($A314,ChapterTable!$1:$1048576,MATCH("최종"&amp;SUBSTITUTE(SUBSTITUTE(F$1,"standard",""),"|Float",""),ChapterTable!$1:$1,0),0),
      VLOOKUP($A314-ChapterTable!$P$11,ChapterTable!$1:$1048576,MATCH("최종"&amp;SUBSTITUTE(SUBSTITUTE(F$1,"standard",""),"|Float",""),ChapterTable!$1:$1,0),0)*ChapterTable!$P$14
    ),
  OFFSET(F314,-$B314+IF($L314,1,0),0)*
    (VLOOKUP(SUBSTITUTE(SUBSTITUTE(F$1,"standard",""),"|Float","")&amp;IF(OR($L314=TRUE,$A314=0,MOD($A314,ChapterTable!$R$20)&lt;&gt;0),"","보스")&amp;"인게임누적곱배수",ChapterTable!$R:$S,2,0)^D314
    +VLOOKUP(SUBSTITUTE(SUBSTITUTE(F$1,"standard",""),"|Float","")&amp;IF(OR($L314=TRUE,$A314=0,MOD($A314,ChapterTable!$R$20)&lt;&gt;0),"","보스")&amp;"인게임누적합배수",ChapterTable!$R:$S,2,0)*D314)
  )
  )
  )
)</f>
        <v>436.64062499999994</v>
      </c>
      <c r="G314" t="s">
        <v>719</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31"/>
        <v>3</v>
      </c>
      <c r="Q314">
        <f t="shared" si="32"/>
        <v>3</v>
      </c>
      <c r="R314" t="b">
        <f t="shared" ca="1" si="33"/>
        <v>0</v>
      </c>
      <c r="T314" t="b">
        <f t="shared" ca="1" si="34"/>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37"/>
        <v>0.33333333333333331</v>
      </c>
      <c r="AJ314">
        <f t="shared" si="35"/>
        <v>0.395555555</v>
      </c>
      <c r="AK314">
        <f t="shared" si="36"/>
        <v>1</v>
      </c>
      <c r="AL314">
        <v>0</v>
      </c>
    </row>
    <row r="315" spans="1:38" x14ac:dyDescent="0.3">
      <c r="A315">
        <v>6</v>
      </c>
      <c r="B315">
        <v>27</v>
      </c>
      <c r="C315">
        <f>IF(OR($L315=TRUE,$A315=0,MOD($A315,ChapterTable!$R$20)&lt;&gt;0),
MAX(0,INT(($B315+ChapterTable!$P$26+VLOOKUP(SUBSTITUTE(C$1,"성장단계","")&amp;"단계오프셋",ChapterTable!$R:$S,2,0))/ChapterTable!$P$23)),
MAX(0,INT(($B315+ChapterTable!$R$26+VLOOKUP(SUBSTITUTE(C$1,"성장단계","")&amp;"보스단계오프셋",ChapterTable!$R:$S,2,0))/ChapterTable!$R$23)))</f>
        <v>3</v>
      </c>
      <c r="D315">
        <f>IF(OR($L315=TRUE,$A315=0,MOD($A315,ChapterTable!$R$20)&lt;&gt;0),
MAX(0,INT(($B315+ChapterTable!$P$26+VLOOKUP(SUBSTITUTE(D$1,"성장단계","")&amp;"단계오프셋",ChapterTable!$R:$S,2,0))/ChapterTable!$P$23)),
MAX(0,INT(($B315+ChapterTable!$R$26+VLOOKUP(SUBSTITUTE(D$1,"성장단계","")&amp;"보스단계오프셋",ChapterTable!$R:$S,2,0))/ChapterTable!$R$23)))</f>
        <v>2</v>
      </c>
      <c r="E315" s="1">
        <f ca="1">IF(AND($A315=0,$B315=1),
    VLOOKUP(1,ChapterTable!$1:$1048576,MATCH("최종"&amp;SUBSTITUTE(SUBSTITUTE(E$1,"standard",""),"|Float",""),ChapterTable!$1:$1,0),0)*ChapterTable!$P$17,
  IF(AND($A315=0,$B315=0),
    E316,
  IF($B315=0,
    VLOOKUP($A315,ChapterTable!$1:$1048576,MATCH("최종"&amp;SUBSTITUTE(SUBSTITUTE(E$1,"standard",""),"|Float",""),ChapterTable!$1:$1,0),0),
  IF($B315=1,
    IF($L315=FALSE,
      VLOOKUP($A315,ChapterTable!$1:$1048576,MATCH("최종"&amp;SUBSTITUTE(SUBSTITUTE(E$1,"standard",""),"|Float",""),ChapterTable!$1:$1,0),0),
      VLOOKUP($A315-ChapterTable!$P$11,ChapterTable!$1:$1048576,MATCH("최종"&amp;SUBSTITUTE(SUBSTITUTE(E$1,"standard",""),"|Float",""),ChapterTable!$1:$1,0),0)*ChapterTable!$P$14
    ),
  OFFSET(E315,-$B315+IF($L315,1,0),0)*IF($B315&gt;OFFSET($B315,1,0),ChapterTable!$R$17,1)*
    (VLOOKUP(SUBSTITUTE(SUBSTITUTE(E$1,"standard",""),"|Float","")&amp;IF(OR($L315=TRUE,$A315=0,MOD($A315,ChapterTable!$R$20)&lt;&gt;0),"","보스")&amp;"인게임누적곱배수",ChapterTable!$R:$S,2,0)^C315
    +VLOOKUP(SUBSTITUTE(SUBSTITUTE(E$1,"standard",""),"|Float","")&amp;IF(OR($L315=TRUE,$A315=0,MOD($A315,ChapterTable!$R$20)&lt;&gt;0),"","보스")&amp;"인게임누적합배수",ChapterTable!$R:$S,2,0)*C315)
  )
  )
  )
)</f>
        <v>1458</v>
      </c>
      <c r="F315" s="1">
        <f ca="1">IF(AND($A315=0,$B315=1),
    VLOOKUP(1,ChapterTable!$1:$1048576,MATCH("최종"&amp;SUBSTITUTE(SUBSTITUTE(F$1,"standard",""),"|Float",""),ChapterTable!$1:$1,0),0)*ChapterTable!$P$17,
  IF(AND($A315=0,$B315=0),
    F316,
  IF($B315=0,
    VLOOKUP($A315,ChapterTable!$1:$1048576,MATCH("최종"&amp;SUBSTITUTE(SUBSTITUTE(F$1,"standard",""),"|Float",""),ChapterTable!$1:$1,0),0),
  IF($B315=1,
    IF($L315=FALSE,
      VLOOKUP($A315,ChapterTable!$1:$1048576,MATCH("최종"&amp;SUBSTITUTE(SUBSTITUTE(F$1,"standard",""),"|Float",""),ChapterTable!$1:$1,0),0),
      VLOOKUP($A315-ChapterTable!$P$11,ChapterTable!$1:$1048576,MATCH("최종"&amp;SUBSTITUTE(SUBSTITUTE(F$1,"standard",""),"|Float",""),ChapterTable!$1:$1,0),0)*ChapterTable!$P$14
    ),
  OFFSET(F315,-$B315+IF($L315,1,0),0)*
    (VLOOKUP(SUBSTITUTE(SUBSTITUTE(F$1,"standard",""),"|Float","")&amp;IF(OR($L315=TRUE,$A315=0,MOD($A315,ChapterTable!$R$20)&lt;&gt;0),"","보스")&amp;"인게임누적곱배수",ChapterTable!$R:$S,2,0)^D315
    +VLOOKUP(SUBSTITUTE(SUBSTITUTE(F$1,"standard",""),"|Float","")&amp;IF(OR($L315=TRUE,$A315=0,MOD($A315,ChapterTable!$R$20)&lt;&gt;0),"","보스")&amp;"인게임누적합배수",ChapterTable!$R:$S,2,0)*D315)
  )
  )
  )
)</f>
        <v>436.64062499999994</v>
      </c>
      <c r="G315" t="s">
        <v>719</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31"/>
        <v>3</v>
      </c>
      <c r="Q315">
        <f t="shared" si="32"/>
        <v>3</v>
      </c>
      <c r="R315" t="b">
        <f t="shared" ca="1" si="33"/>
        <v>0</v>
      </c>
      <c r="T315" t="b">
        <f t="shared" ca="1" si="34"/>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37"/>
        <v>0.33333333333333331</v>
      </c>
      <c r="AJ315">
        <f t="shared" si="35"/>
        <v>0.395555555</v>
      </c>
      <c r="AK315">
        <f t="shared" si="36"/>
        <v>1</v>
      </c>
      <c r="AL315">
        <v>0</v>
      </c>
    </row>
    <row r="316" spans="1:38" x14ac:dyDescent="0.3">
      <c r="A316">
        <v>6</v>
      </c>
      <c r="B316">
        <v>28</v>
      </c>
      <c r="C316">
        <f>IF(OR($L316=TRUE,$A316=0,MOD($A316,ChapterTable!$R$20)&lt;&gt;0),
MAX(0,INT(($B316+ChapterTable!$P$26+VLOOKUP(SUBSTITUTE(C$1,"성장단계","")&amp;"단계오프셋",ChapterTable!$R:$S,2,0))/ChapterTable!$P$23)),
MAX(0,INT(($B316+ChapterTable!$R$26+VLOOKUP(SUBSTITUTE(C$1,"성장단계","")&amp;"보스단계오프셋",ChapterTable!$R:$S,2,0))/ChapterTable!$R$23)))</f>
        <v>3</v>
      </c>
      <c r="D316">
        <f>IF(OR($L316=TRUE,$A316=0,MOD($A316,ChapterTable!$R$20)&lt;&gt;0),
MAX(0,INT(($B316+ChapterTable!$P$26+VLOOKUP(SUBSTITUTE(D$1,"성장단계","")&amp;"단계오프셋",ChapterTable!$R:$S,2,0))/ChapterTable!$P$23)),
MAX(0,INT(($B316+ChapterTable!$R$26+VLOOKUP(SUBSTITUTE(D$1,"성장단계","")&amp;"보스단계오프셋",ChapterTable!$R:$S,2,0))/ChapterTable!$R$23)))</f>
        <v>2</v>
      </c>
      <c r="E316" s="1">
        <f ca="1">IF(AND($A316=0,$B316=1),
    VLOOKUP(1,ChapterTable!$1:$1048576,MATCH("최종"&amp;SUBSTITUTE(SUBSTITUTE(E$1,"standard",""),"|Float",""),ChapterTable!$1:$1,0),0)*ChapterTable!$P$17,
  IF(AND($A316=0,$B316=0),
    E317,
  IF($B316=0,
    VLOOKUP($A316,ChapterTable!$1:$1048576,MATCH("최종"&amp;SUBSTITUTE(SUBSTITUTE(E$1,"standard",""),"|Float",""),ChapterTable!$1:$1,0),0),
  IF($B316=1,
    IF($L316=FALSE,
      VLOOKUP($A316,ChapterTable!$1:$1048576,MATCH("최종"&amp;SUBSTITUTE(SUBSTITUTE(E$1,"standard",""),"|Float",""),ChapterTable!$1:$1,0),0),
      VLOOKUP($A316-ChapterTable!$P$11,ChapterTable!$1:$1048576,MATCH("최종"&amp;SUBSTITUTE(SUBSTITUTE(E$1,"standard",""),"|Float",""),ChapterTable!$1:$1,0),0)*ChapterTable!$P$14
    ),
  OFFSET(E316,-$B316+IF($L316,1,0),0)*IF($B316&gt;OFFSET($B316,1,0),ChapterTable!$R$17,1)*
    (VLOOKUP(SUBSTITUTE(SUBSTITUTE(E$1,"standard",""),"|Float","")&amp;IF(OR($L316=TRUE,$A316=0,MOD($A316,ChapterTable!$R$20)&lt;&gt;0),"","보스")&amp;"인게임누적곱배수",ChapterTable!$R:$S,2,0)^C316
    +VLOOKUP(SUBSTITUTE(SUBSTITUTE(E$1,"standard",""),"|Float","")&amp;IF(OR($L316=TRUE,$A316=0,MOD($A316,ChapterTable!$R$20)&lt;&gt;0),"","보스")&amp;"인게임누적합배수",ChapterTable!$R:$S,2,0)*C316)
  )
  )
  )
)</f>
        <v>1458</v>
      </c>
      <c r="F316" s="1">
        <f ca="1">IF(AND($A316=0,$B316=1),
    VLOOKUP(1,ChapterTable!$1:$1048576,MATCH("최종"&amp;SUBSTITUTE(SUBSTITUTE(F$1,"standard",""),"|Float",""),ChapterTable!$1:$1,0),0)*ChapterTable!$P$17,
  IF(AND($A316=0,$B316=0),
    F317,
  IF($B316=0,
    VLOOKUP($A316,ChapterTable!$1:$1048576,MATCH("최종"&amp;SUBSTITUTE(SUBSTITUTE(F$1,"standard",""),"|Float",""),ChapterTable!$1:$1,0),0),
  IF($B316=1,
    IF($L316=FALSE,
      VLOOKUP($A316,ChapterTable!$1:$1048576,MATCH("최종"&amp;SUBSTITUTE(SUBSTITUTE(F$1,"standard",""),"|Float",""),ChapterTable!$1:$1,0),0),
      VLOOKUP($A316-ChapterTable!$P$11,ChapterTable!$1:$1048576,MATCH("최종"&amp;SUBSTITUTE(SUBSTITUTE(F$1,"standard",""),"|Float",""),ChapterTable!$1:$1,0),0)*ChapterTable!$P$14
    ),
  OFFSET(F316,-$B316+IF($L316,1,0),0)*
    (VLOOKUP(SUBSTITUTE(SUBSTITUTE(F$1,"standard",""),"|Float","")&amp;IF(OR($L316=TRUE,$A316=0,MOD($A316,ChapterTable!$R$20)&lt;&gt;0),"","보스")&amp;"인게임누적곱배수",ChapterTable!$R:$S,2,0)^D316
    +VLOOKUP(SUBSTITUTE(SUBSTITUTE(F$1,"standard",""),"|Float","")&amp;IF(OR($L316=TRUE,$A316=0,MOD($A316,ChapterTable!$R$20)&lt;&gt;0),"","보스")&amp;"인게임누적합배수",ChapterTable!$R:$S,2,0)*D316)
  )
  )
  )
)</f>
        <v>436.64062499999994</v>
      </c>
      <c r="G316" t="s">
        <v>719</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31"/>
        <v>3</v>
      </c>
      <c r="Q316">
        <f t="shared" si="32"/>
        <v>3</v>
      </c>
      <c r="R316" t="b">
        <f t="shared" ca="1" si="33"/>
        <v>0</v>
      </c>
      <c r="T316" t="b">
        <f t="shared" ca="1" si="34"/>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37"/>
        <v>0.33333333333333331</v>
      </c>
      <c r="AJ316">
        <f t="shared" si="35"/>
        <v>0.395555555</v>
      </c>
      <c r="AK316">
        <f t="shared" si="36"/>
        <v>1</v>
      </c>
      <c r="AL316">
        <v>0</v>
      </c>
    </row>
    <row r="317" spans="1:38" x14ac:dyDescent="0.3">
      <c r="A317">
        <v>6</v>
      </c>
      <c r="B317">
        <v>29</v>
      </c>
      <c r="C317">
        <f>IF(OR($L317=TRUE,$A317=0,MOD($A317,ChapterTable!$R$20)&lt;&gt;0),
MAX(0,INT(($B317+ChapterTable!$P$26+VLOOKUP(SUBSTITUTE(C$1,"성장단계","")&amp;"단계오프셋",ChapterTable!$R:$S,2,0))/ChapterTable!$P$23)),
MAX(0,INT(($B317+ChapterTable!$R$26+VLOOKUP(SUBSTITUTE(C$1,"성장단계","")&amp;"보스단계오프셋",ChapterTable!$R:$S,2,0))/ChapterTable!$R$23)))</f>
        <v>3</v>
      </c>
      <c r="D317">
        <f>IF(OR($L317=TRUE,$A317=0,MOD($A317,ChapterTable!$R$20)&lt;&gt;0),
MAX(0,INT(($B317+ChapterTable!$P$26+VLOOKUP(SUBSTITUTE(D$1,"성장단계","")&amp;"단계오프셋",ChapterTable!$R:$S,2,0))/ChapterTable!$P$23)),
MAX(0,INT(($B317+ChapterTable!$R$26+VLOOKUP(SUBSTITUTE(D$1,"성장단계","")&amp;"보스단계오프셋",ChapterTable!$R:$S,2,0))/ChapterTable!$R$23)))</f>
        <v>2</v>
      </c>
      <c r="E317" s="1">
        <f ca="1">IF(AND($A317=0,$B317=1),
    VLOOKUP(1,ChapterTable!$1:$1048576,MATCH("최종"&amp;SUBSTITUTE(SUBSTITUTE(E$1,"standard",""),"|Float",""),ChapterTable!$1:$1,0),0)*ChapterTable!$P$17,
  IF(AND($A317=0,$B317=0),
    E318,
  IF($B317=0,
    VLOOKUP($A317,ChapterTable!$1:$1048576,MATCH("최종"&amp;SUBSTITUTE(SUBSTITUTE(E$1,"standard",""),"|Float",""),ChapterTable!$1:$1,0),0),
  IF($B317=1,
    IF($L317=FALSE,
      VLOOKUP($A317,ChapterTable!$1:$1048576,MATCH("최종"&amp;SUBSTITUTE(SUBSTITUTE(E$1,"standard",""),"|Float",""),ChapterTable!$1:$1,0),0),
      VLOOKUP($A317-ChapterTable!$P$11,ChapterTable!$1:$1048576,MATCH("최종"&amp;SUBSTITUTE(SUBSTITUTE(E$1,"standard",""),"|Float",""),ChapterTable!$1:$1,0),0)*ChapterTable!$P$14
    ),
  OFFSET(E317,-$B317+IF($L317,1,0),0)*IF($B317&gt;OFFSET($B317,1,0),ChapterTable!$R$17,1)*
    (VLOOKUP(SUBSTITUTE(SUBSTITUTE(E$1,"standard",""),"|Float","")&amp;IF(OR($L317=TRUE,$A317=0,MOD($A317,ChapterTable!$R$20)&lt;&gt;0),"","보스")&amp;"인게임누적곱배수",ChapterTable!$R:$S,2,0)^C317
    +VLOOKUP(SUBSTITUTE(SUBSTITUTE(E$1,"standard",""),"|Float","")&amp;IF(OR($L317=TRUE,$A317=0,MOD($A317,ChapterTable!$R$20)&lt;&gt;0),"","보스")&amp;"인게임누적합배수",ChapterTable!$R:$S,2,0)*C317)
  )
  )
  )
)</f>
        <v>1458</v>
      </c>
      <c r="F317" s="1">
        <f ca="1">IF(AND($A317=0,$B317=1),
    VLOOKUP(1,ChapterTable!$1:$1048576,MATCH("최종"&amp;SUBSTITUTE(SUBSTITUTE(F$1,"standard",""),"|Float",""),ChapterTable!$1:$1,0),0)*ChapterTable!$P$17,
  IF(AND($A317=0,$B317=0),
    F318,
  IF($B317=0,
    VLOOKUP($A317,ChapterTable!$1:$1048576,MATCH("최종"&amp;SUBSTITUTE(SUBSTITUTE(F$1,"standard",""),"|Float",""),ChapterTable!$1:$1,0),0),
  IF($B317=1,
    IF($L317=FALSE,
      VLOOKUP($A317,ChapterTable!$1:$1048576,MATCH("최종"&amp;SUBSTITUTE(SUBSTITUTE(F$1,"standard",""),"|Float",""),ChapterTable!$1:$1,0),0),
      VLOOKUP($A317-ChapterTable!$P$11,ChapterTable!$1:$1048576,MATCH("최종"&amp;SUBSTITUTE(SUBSTITUTE(F$1,"standard",""),"|Float",""),ChapterTable!$1:$1,0),0)*ChapterTable!$P$14
    ),
  OFFSET(F317,-$B317+IF($L317,1,0),0)*
    (VLOOKUP(SUBSTITUTE(SUBSTITUTE(F$1,"standard",""),"|Float","")&amp;IF(OR($L317=TRUE,$A317=0,MOD($A317,ChapterTable!$R$20)&lt;&gt;0),"","보스")&amp;"인게임누적곱배수",ChapterTable!$R:$S,2,0)^D317
    +VLOOKUP(SUBSTITUTE(SUBSTITUTE(F$1,"standard",""),"|Float","")&amp;IF(OR($L317=TRUE,$A317=0,MOD($A317,ChapterTable!$R$20)&lt;&gt;0),"","보스")&amp;"인게임누적합배수",ChapterTable!$R:$S,2,0)*D317)
  )
  )
  )
)</f>
        <v>436.64062499999994</v>
      </c>
      <c r="G317" t="s">
        <v>719</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31"/>
        <v>93</v>
      </c>
      <c r="Q317">
        <f t="shared" si="32"/>
        <v>93</v>
      </c>
      <c r="R317" t="b">
        <f t="shared" ca="1" si="33"/>
        <v>1</v>
      </c>
      <c r="T317" t="b">
        <f t="shared" ca="1" si="34"/>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37"/>
        <v>0.33333333333333331</v>
      </c>
      <c r="AJ317">
        <f t="shared" si="35"/>
        <v>0.395555555</v>
      </c>
      <c r="AK317">
        <f t="shared" si="36"/>
        <v>1</v>
      </c>
      <c r="AL317">
        <v>0</v>
      </c>
    </row>
    <row r="318" spans="1:38" x14ac:dyDescent="0.3">
      <c r="A318">
        <v>6</v>
      </c>
      <c r="B318">
        <v>30</v>
      </c>
      <c r="C318">
        <f>IF(OR($L318=TRUE,$A318=0,MOD($A318,ChapterTable!$R$20)&lt;&gt;0),
MAX(0,INT(($B318+ChapterTable!$P$26+VLOOKUP(SUBSTITUTE(C$1,"성장단계","")&amp;"단계오프셋",ChapterTable!$R:$S,2,0))/ChapterTable!$P$23)),
MAX(0,INT(($B318+ChapterTable!$R$26+VLOOKUP(SUBSTITUTE(C$1,"성장단계","")&amp;"보스단계오프셋",ChapterTable!$R:$S,2,0))/ChapterTable!$R$23)))</f>
        <v>3</v>
      </c>
      <c r="D318">
        <f>IF(OR($L318=TRUE,$A318=0,MOD($A318,ChapterTable!$R$20)&lt;&gt;0),
MAX(0,INT(($B318+ChapterTable!$P$26+VLOOKUP(SUBSTITUTE(D$1,"성장단계","")&amp;"단계오프셋",ChapterTable!$R:$S,2,0))/ChapterTable!$P$23)),
MAX(0,INT(($B318+ChapterTable!$R$26+VLOOKUP(SUBSTITUTE(D$1,"성장단계","")&amp;"보스단계오프셋",ChapterTable!$R:$S,2,0))/ChapterTable!$R$23)))</f>
        <v>2</v>
      </c>
      <c r="E318" s="1">
        <f ca="1">IF(AND($A318=0,$B318=1),
    VLOOKUP(1,ChapterTable!$1:$1048576,MATCH("최종"&amp;SUBSTITUTE(SUBSTITUTE(E$1,"standard",""),"|Float",""),ChapterTable!$1:$1,0),0)*ChapterTable!$P$17,
  IF(AND($A318=0,$B318=0),
    E319,
  IF($B318=0,
    VLOOKUP($A318,ChapterTable!$1:$1048576,MATCH("최종"&amp;SUBSTITUTE(SUBSTITUTE(E$1,"standard",""),"|Float",""),ChapterTable!$1:$1,0),0),
  IF($B318=1,
    IF($L318=FALSE,
      VLOOKUP($A318,ChapterTable!$1:$1048576,MATCH("최종"&amp;SUBSTITUTE(SUBSTITUTE(E$1,"standard",""),"|Float",""),ChapterTable!$1:$1,0),0),
      VLOOKUP($A318-ChapterTable!$P$11,ChapterTable!$1:$1048576,MATCH("최종"&amp;SUBSTITUTE(SUBSTITUTE(E$1,"standard",""),"|Float",""),ChapterTable!$1:$1,0),0)*ChapterTable!$P$14
    ),
  OFFSET(E318,-$B318+IF($L318,1,0),0)*IF($B318&gt;OFFSET($B318,1,0),ChapterTable!$R$17,1)*
    (VLOOKUP(SUBSTITUTE(SUBSTITUTE(E$1,"standard",""),"|Float","")&amp;IF(OR($L318=TRUE,$A318=0,MOD($A318,ChapterTable!$R$20)&lt;&gt;0),"","보스")&amp;"인게임누적곱배수",ChapterTable!$R:$S,2,0)^C318
    +VLOOKUP(SUBSTITUTE(SUBSTITUTE(E$1,"standard",""),"|Float","")&amp;IF(OR($L318=TRUE,$A318=0,MOD($A318,ChapterTable!$R$20)&lt;&gt;0),"","보스")&amp;"인게임누적합배수",ChapterTable!$R:$S,2,0)*C318)
  )
  )
  )
)</f>
        <v>1458</v>
      </c>
      <c r="F318" s="1">
        <f ca="1">IF(AND($A318=0,$B318=1),
    VLOOKUP(1,ChapterTable!$1:$1048576,MATCH("최종"&amp;SUBSTITUTE(SUBSTITUTE(F$1,"standard",""),"|Float",""),ChapterTable!$1:$1,0),0)*ChapterTable!$P$17,
  IF(AND($A318=0,$B318=0),
    F319,
  IF($B318=0,
    VLOOKUP($A318,ChapterTable!$1:$1048576,MATCH("최종"&amp;SUBSTITUTE(SUBSTITUTE(F$1,"standard",""),"|Float",""),ChapterTable!$1:$1,0),0),
  IF($B318=1,
    IF($L318=FALSE,
      VLOOKUP($A318,ChapterTable!$1:$1048576,MATCH("최종"&amp;SUBSTITUTE(SUBSTITUTE(F$1,"standard",""),"|Float",""),ChapterTable!$1:$1,0),0),
      VLOOKUP($A318-ChapterTable!$P$11,ChapterTable!$1:$1048576,MATCH("최종"&amp;SUBSTITUTE(SUBSTITUTE(F$1,"standard",""),"|Float",""),ChapterTable!$1:$1,0),0)*ChapterTable!$P$14
    ),
  OFFSET(F318,-$B318+IF($L318,1,0),0)*
    (VLOOKUP(SUBSTITUTE(SUBSTITUTE(F$1,"standard",""),"|Float","")&amp;IF(OR($L318=TRUE,$A318=0,MOD($A318,ChapterTable!$R$20)&lt;&gt;0),"","보스")&amp;"인게임누적곱배수",ChapterTable!$R:$S,2,0)^D318
    +VLOOKUP(SUBSTITUTE(SUBSTITUTE(F$1,"standard",""),"|Float","")&amp;IF(OR($L318=TRUE,$A318=0,MOD($A318,ChapterTable!$R$20)&lt;&gt;0),"","보스")&amp;"인게임누적합배수",ChapterTable!$R:$S,2,0)*D318)
  )
  )
  )
)</f>
        <v>436.64062499999994</v>
      </c>
      <c r="G318" t="s">
        <v>719</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31"/>
        <v>23</v>
      </c>
      <c r="Q318">
        <f t="shared" si="32"/>
        <v>23</v>
      </c>
      <c r="R318" t="b">
        <f t="shared" ca="1" si="33"/>
        <v>0</v>
      </c>
      <c r="T318" t="b">
        <f t="shared" ca="1" si="34"/>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37"/>
        <v>0.33333333333333331</v>
      </c>
      <c r="AJ318">
        <f t="shared" si="35"/>
        <v>1</v>
      </c>
      <c r="AK318">
        <f t="shared" si="36"/>
        <v>3</v>
      </c>
      <c r="AL318">
        <v>0</v>
      </c>
    </row>
    <row r="319" spans="1:38" x14ac:dyDescent="0.3">
      <c r="A319">
        <v>6</v>
      </c>
      <c r="B319">
        <v>31</v>
      </c>
      <c r="C319">
        <f>IF(OR($L319=TRUE,$A319=0,MOD($A319,ChapterTable!$R$20)&lt;&gt;0),
MAX(0,INT(($B319+ChapterTable!$P$26+VLOOKUP(SUBSTITUTE(C$1,"성장단계","")&amp;"단계오프셋",ChapterTable!$R:$S,2,0))/ChapterTable!$P$23)),
MAX(0,INT(($B319+ChapterTable!$R$26+VLOOKUP(SUBSTITUTE(C$1,"성장단계","")&amp;"보스단계오프셋",ChapterTable!$R:$S,2,0))/ChapterTable!$R$23)))</f>
        <v>3</v>
      </c>
      <c r="D319">
        <f>IF(OR($L319=TRUE,$A319=0,MOD($A319,ChapterTable!$R$20)&lt;&gt;0),
MAX(0,INT(($B319+ChapterTable!$P$26+VLOOKUP(SUBSTITUTE(D$1,"성장단계","")&amp;"단계오프셋",ChapterTable!$R:$S,2,0))/ChapterTable!$P$23)),
MAX(0,INT(($B319+ChapterTable!$R$26+VLOOKUP(SUBSTITUTE(D$1,"성장단계","")&amp;"보스단계오프셋",ChapterTable!$R:$S,2,0))/ChapterTable!$R$23)))</f>
        <v>3</v>
      </c>
      <c r="E319" s="1">
        <f ca="1">IF(AND($A319=0,$B319=1),
    VLOOKUP(1,ChapterTable!$1:$1048576,MATCH("최종"&amp;SUBSTITUTE(SUBSTITUTE(E$1,"standard",""),"|Float",""),ChapterTable!$1:$1,0),0)*ChapterTable!$P$17,
  IF(AND($A319=0,$B319=0),
    E320,
  IF($B319=0,
    VLOOKUP($A319,ChapterTable!$1:$1048576,MATCH("최종"&amp;SUBSTITUTE(SUBSTITUTE(E$1,"standard",""),"|Float",""),ChapterTable!$1:$1,0),0),
  IF($B319=1,
    IF($L319=FALSE,
      VLOOKUP($A319,ChapterTable!$1:$1048576,MATCH("최종"&amp;SUBSTITUTE(SUBSTITUTE(E$1,"standard",""),"|Float",""),ChapterTable!$1:$1,0),0),
      VLOOKUP($A319-ChapterTable!$P$11,ChapterTable!$1:$1048576,MATCH("최종"&amp;SUBSTITUTE(SUBSTITUTE(E$1,"standard",""),"|Float",""),ChapterTable!$1:$1,0),0)*ChapterTable!$P$14
    ),
  OFFSET(E319,-$B319+IF($L319,1,0),0)*IF($B319&gt;OFFSET($B319,1,0),ChapterTable!$R$17,1)*
    (VLOOKUP(SUBSTITUTE(SUBSTITUTE(E$1,"standard",""),"|Float","")&amp;IF(OR($L319=TRUE,$A319=0,MOD($A319,ChapterTable!$R$20)&lt;&gt;0),"","보스")&amp;"인게임누적곱배수",ChapterTable!$R:$S,2,0)^C319
    +VLOOKUP(SUBSTITUTE(SUBSTITUTE(E$1,"standard",""),"|Float","")&amp;IF(OR($L319=TRUE,$A319=0,MOD($A319,ChapterTable!$R$20)&lt;&gt;0),"","보스")&amp;"인게임누적합배수",ChapterTable!$R:$S,2,0)*C319)
  )
  )
  )
)</f>
        <v>1458</v>
      </c>
      <c r="F319" s="1">
        <f ca="1">IF(AND($A319=0,$B319=1),
    VLOOKUP(1,ChapterTable!$1:$1048576,MATCH("최종"&amp;SUBSTITUTE(SUBSTITUTE(F$1,"standard",""),"|Float",""),ChapterTable!$1:$1,0),0)*ChapterTable!$P$17,
  IF(AND($A319=0,$B319=0),
    F320,
  IF($B319=0,
    VLOOKUP($A319,ChapterTable!$1:$1048576,MATCH("최종"&amp;SUBSTITUTE(SUBSTITUTE(F$1,"standard",""),"|Float",""),ChapterTable!$1:$1,0),0),
  IF($B319=1,
    IF($L319=FALSE,
      VLOOKUP($A319,ChapterTable!$1:$1048576,MATCH("최종"&amp;SUBSTITUTE(SUBSTITUTE(F$1,"standard",""),"|Float",""),ChapterTable!$1:$1,0),0),
      VLOOKUP($A319-ChapterTable!$P$11,ChapterTable!$1:$1048576,MATCH("최종"&amp;SUBSTITUTE(SUBSTITUTE(F$1,"standard",""),"|Float",""),ChapterTable!$1:$1,0),0)*ChapterTable!$P$14
    ),
  OFFSET(F319,-$B319+IF($L319,1,0),0)*
    (VLOOKUP(SUBSTITUTE(SUBSTITUTE(F$1,"standard",""),"|Float","")&amp;IF(OR($L319=TRUE,$A319=0,MOD($A319,ChapterTable!$R$20)&lt;&gt;0),"","보스")&amp;"인게임누적곱배수",ChapterTable!$R:$S,2,0)^D319
    +VLOOKUP(SUBSTITUTE(SUBSTITUTE(F$1,"standard",""),"|Float","")&amp;IF(OR($L319=TRUE,$A319=0,MOD($A319,ChapterTable!$R$20)&lt;&gt;0),"","보스")&amp;"인게임누적합배수",ChapterTable!$R:$S,2,0)*D319)
  )
  )
  )
)</f>
        <v>465.11718750000006</v>
      </c>
      <c r="G319" t="s">
        <v>719</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31"/>
        <v>4</v>
      </c>
      <c r="Q319">
        <f t="shared" si="32"/>
        <v>4</v>
      </c>
      <c r="R319" t="b">
        <f t="shared" ca="1" si="33"/>
        <v>0</v>
      </c>
      <c r="T319" t="b">
        <f t="shared" ca="1" si="34"/>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37"/>
        <v>0.25</v>
      </c>
      <c r="AJ319">
        <f t="shared" si="35"/>
        <v>0.32</v>
      </c>
      <c r="AK319">
        <f t="shared" si="36"/>
        <v>1</v>
      </c>
      <c r="AL319">
        <v>0</v>
      </c>
    </row>
    <row r="320" spans="1:38" x14ac:dyDescent="0.3">
      <c r="A320">
        <v>6</v>
      </c>
      <c r="B320">
        <v>32</v>
      </c>
      <c r="C320">
        <f>IF(OR($L320=TRUE,$A320=0,MOD($A320,ChapterTable!$R$20)&lt;&gt;0),
MAX(0,INT(($B320+ChapterTable!$P$26+VLOOKUP(SUBSTITUTE(C$1,"성장단계","")&amp;"단계오프셋",ChapterTable!$R:$S,2,0))/ChapterTable!$P$23)),
MAX(0,INT(($B320+ChapterTable!$R$26+VLOOKUP(SUBSTITUTE(C$1,"성장단계","")&amp;"보스단계오프셋",ChapterTable!$R:$S,2,0))/ChapterTable!$R$23)))</f>
        <v>3</v>
      </c>
      <c r="D320">
        <f>IF(OR($L320=TRUE,$A320=0,MOD($A320,ChapterTable!$R$20)&lt;&gt;0),
MAX(0,INT(($B320+ChapterTable!$P$26+VLOOKUP(SUBSTITUTE(D$1,"성장단계","")&amp;"단계오프셋",ChapterTable!$R:$S,2,0))/ChapterTable!$P$23)),
MAX(0,INT(($B320+ChapterTable!$R$26+VLOOKUP(SUBSTITUTE(D$1,"성장단계","")&amp;"보스단계오프셋",ChapterTable!$R:$S,2,0))/ChapterTable!$R$23)))</f>
        <v>3</v>
      </c>
      <c r="E320" s="1">
        <f ca="1">IF(AND($A320=0,$B320=1),
    VLOOKUP(1,ChapterTable!$1:$1048576,MATCH("최종"&amp;SUBSTITUTE(SUBSTITUTE(E$1,"standard",""),"|Float",""),ChapterTable!$1:$1,0),0)*ChapterTable!$P$17,
  IF(AND($A320=0,$B320=0),
    E321,
  IF($B320=0,
    VLOOKUP($A320,ChapterTable!$1:$1048576,MATCH("최종"&amp;SUBSTITUTE(SUBSTITUTE(E$1,"standard",""),"|Float",""),ChapterTable!$1:$1,0),0),
  IF($B320=1,
    IF($L320=FALSE,
      VLOOKUP($A320,ChapterTable!$1:$1048576,MATCH("최종"&amp;SUBSTITUTE(SUBSTITUTE(E$1,"standard",""),"|Float",""),ChapterTable!$1:$1,0),0),
      VLOOKUP($A320-ChapterTable!$P$11,ChapterTable!$1:$1048576,MATCH("최종"&amp;SUBSTITUTE(SUBSTITUTE(E$1,"standard",""),"|Float",""),ChapterTable!$1:$1,0),0)*ChapterTable!$P$14
    ),
  OFFSET(E320,-$B320+IF($L320,1,0),0)*IF($B320&gt;OFFSET($B320,1,0),ChapterTable!$R$17,1)*
    (VLOOKUP(SUBSTITUTE(SUBSTITUTE(E$1,"standard",""),"|Float","")&amp;IF(OR($L320=TRUE,$A320=0,MOD($A320,ChapterTable!$R$20)&lt;&gt;0),"","보스")&amp;"인게임누적곱배수",ChapterTable!$R:$S,2,0)^C320
    +VLOOKUP(SUBSTITUTE(SUBSTITUTE(E$1,"standard",""),"|Float","")&amp;IF(OR($L320=TRUE,$A320=0,MOD($A320,ChapterTable!$R$20)&lt;&gt;0),"","보스")&amp;"인게임누적합배수",ChapterTable!$R:$S,2,0)*C320)
  )
  )
  )
)</f>
        <v>1458</v>
      </c>
      <c r="F320" s="1">
        <f ca="1">IF(AND($A320=0,$B320=1),
    VLOOKUP(1,ChapterTable!$1:$1048576,MATCH("최종"&amp;SUBSTITUTE(SUBSTITUTE(F$1,"standard",""),"|Float",""),ChapterTable!$1:$1,0),0)*ChapterTable!$P$17,
  IF(AND($A320=0,$B320=0),
    F321,
  IF($B320=0,
    VLOOKUP($A320,ChapterTable!$1:$1048576,MATCH("최종"&amp;SUBSTITUTE(SUBSTITUTE(F$1,"standard",""),"|Float",""),ChapterTable!$1:$1,0),0),
  IF($B320=1,
    IF($L320=FALSE,
      VLOOKUP($A320,ChapterTable!$1:$1048576,MATCH("최종"&amp;SUBSTITUTE(SUBSTITUTE(F$1,"standard",""),"|Float",""),ChapterTable!$1:$1,0),0),
      VLOOKUP($A320-ChapterTable!$P$11,ChapterTable!$1:$1048576,MATCH("최종"&amp;SUBSTITUTE(SUBSTITUTE(F$1,"standard",""),"|Float",""),ChapterTable!$1:$1,0),0)*ChapterTable!$P$14
    ),
  OFFSET(F320,-$B320+IF($L320,1,0),0)*
    (VLOOKUP(SUBSTITUTE(SUBSTITUTE(F$1,"standard",""),"|Float","")&amp;IF(OR($L320=TRUE,$A320=0,MOD($A320,ChapterTable!$R$20)&lt;&gt;0),"","보스")&amp;"인게임누적곱배수",ChapterTable!$R:$S,2,0)^D320
    +VLOOKUP(SUBSTITUTE(SUBSTITUTE(F$1,"standard",""),"|Float","")&amp;IF(OR($L320=TRUE,$A320=0,MOD($A320,ChapterTable!$R$20)&lt;&gt;0),"","보스")&amp;"인게임누적합배수",ChapterTable!$R:$S,2,0)*D320)
  )
  )
  )
)</f>
        <v>465.11718750000006</v>
      </c>
      <c r="G320" t="s">
        <v>719</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31"/>
        <v>4</v>
      </c>
      <c r="Q320">
        <f t="shared" si="32"/>
        <v>4</v>
      </c>
      <c r="R320" t="b">
        <f t="shared" ca="1" si="33"/>
        <v>0</v>
      </c>
      <c r="T320" t="b">
        <f t="shared" ca="1" si="34"/>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37"/>
        <v>0.25</v>
      </c>
      <c r="AJ320">
        <f t="shared" si="35"/>
        <v>0.32</v>
      </c>
      <c r="AK320">
        <f t="shared" si="36"/>
        <v>1</v>
      </c>
      <c r="AL320">
        <v>0</v>
      </c>
    </row>
    <row r="321" spans="1:38" x14ac:dyDescent="0.3">
      <c r="A321">
        <v>6</v>
      </c>
      <c r="B321">
        <v>33</v>
      </c>
      <c r="C321">
        <f>IF(OR($L321=TRUE,$A321=0,MOD($A321,ChapterTable!$R$20)&lt;&gt;0),
MAX(0,INT(($B321+ChapterTable!$P$26+VLOOKUP(SUBSTITUTE(C$1,"성장단계","")&amp;"단계오프셋",ChapterTable!$R:$S,2,0))/ChapterTable!$P$23)),
MAX(0,INT(($B321+ChapterTable!$R$26+VLOOKUP(SUBSTITUTE(C$1,"성장단계","")&amp;"보스단계오프셋",ChapterTable!$R:$S,2,0))/ChapterTable!$R$23)))</f>
        <v>3</v>
      </c>
      <c r="D321">
        <f>IF(OR($L321=TRUE,$A321=0,MOD($A321,ChapterTable!$R$20)&lt;&gt;0),
MAX(0,INT(($B321+ChapterTable!$P$26+VLOOKUP(SUBSTITUTE(D$1,"성장단계","")&amp;"단계오프셋",ChapterTable!$R:$S,2,0))/ChapterTable!$P$23)),
MAX(0,INT(($B321+ChapterTable!$R$26+VLOOKUP(SUBSTITUTE(D$1,"성장단계","")&amp;"보스단계오프셋",ChapterTable!$R:$S,2,0))/ChapterTable!$R$23)))</f>
        <v>3</v>
      </c>
      <c r="E321" s="1">
        <f ca="1">IF(AND($A321=0,$B321=1),
    VLOOKUP(1,ChapterTable!$1:$1048576,MATCH("최종"&amp;SUBSTITUTE(SUBSTITUTE(E$1,"standard",""),"|Float",""),ChapterTable!$1:$1,0),0)*ChapterTable!$P$17,
  IF(AND($A321=0,$B321=0),
    E322,
  IF($B321=0,
    VLOOKUP($A321,ChapterTable!$1:$1048576,MATCH("최종"&amp;SUBSTITUTE(SUBSTITUTE(E$1,"standard",""),"|Float",""),ChapterTable!$1:$1,0),0),
  IF($B321=1,
    IF($L321=FALSE,
      VLOOKUP($A321,ChapterTable!$1:$1048576,MATCH("최종"&amp;SUBSTITUTE(SUBSTITUTE(E$1,"standard",""),"|Float",""),ChapterTable!$1:$1,0),0),
      VLOOKUP($A321-ChapterTable!$P$11,ChapterTable!$1:$1048576,MATCH("최종"&amp;SUBSTITUTE(SUBSTITUTE(E$1,"standard",""),"|Float",""),ChapterTable!$1:$1,0),0)*ChapterTable!$P$14
    ),
  OFFSET(E321,-$B321+IF($L321,1,0),0)*IF($B321&gt;OFFSET($B321,1,0),ChapterTable!$R$17,1)*
    (VLOOKUP(SUBSTITUTE(SUBSTITUTE(E$1,"standard",""),"|Float","")&amp;IF(OR($L321=TRUE,$A321=0,MOD($A321,ChapterTable!$R$20)&lt;&gt;0),"","보스")&amp;"인게임누적곱배수",ChapterTable!$R:$S,2,0)^C321
    +VLOOKUP(SUBSTITUTE(SUBSTITUTE(E$1,"standard",""),"|Float","")&amp;IF(OR($L321=TRUE,$A321=0,MOD($A321,ChapterTable!$R$20)&lt;&gt;0),"","보스")&amp;"인게임누적합배수",ChapterTable!$R:$S,2,0)*C321)
  )
  )
  )
)</f>
        <v>1458</v>
      </c>
      <c r="F321" s="1">
        <f ca="1">IF(AND($A321=0,$B321=1),
    VLOOKUP(1,ChapterTable!$1:$1048576,MATCH("최종"&amp;SUBSTITUTE(SUBSTITUTE(F$1,"standard",""),"|Float",""),ChapterTable!$1:$1,0),0)*ChapterTable!$P$17,
  IF(AND($A321=0,$B321=0),
    F322,
  IF($B321=0,
    VLOOKUP($A321,ChapterTable!$1:$1048576,MATCH("최종"&amp;SUBSTITUTE(SUBSTITUTE(F$1,"standard",""),"|Float",""),ChapterTable!$1:$1,0),0),
  IF($B321=1,
    IF($L321=FALSE,
      VLOOKUP($A321,ChapterTable!$1:$1048576,MATCH("최종"&amp;SUBSTITUTE(SUBSTITUTE(F$1,"standard",""),"|Float",""),ChapterTable!$1:$1,0),0),
      VLOOKUP($A321-ChapterTable!$P$11,ChapterTable!$1:$1048576,MATCH("최종"&amp;SUBSTITUTE(SUBSTITUTE(F$1,"standard",""),"|Float",""),ChapterTable!$1:$1,0),0)*ChapterTable!$P$14
    ),
  OFFSET(F321,-$B321+IF($L321,1,0),0)*
    (VLOOKUP(SUBSTITUTE(SUBSTITUTE(F$1,"standard",""),"|Float","")&amp;IF(OR($L321=TRUE,$A321=0,MOD($A321,ChapterTable!$R$20)&lt;&gt;0),"","보스")&amp;"인게임누적곱배수",ChapterTable!$R:$S,2,0)^D321
    +VLOOKUP(SUBSTITUTE(SUBSTITUTE(F$1,"standard",""),"|Float","")&amp;IF(OR($L321=TRUE,$A321=0,MOD($A321,ChapterTable!$R$20)&lt;&gt;0),"","보스")&amp;"인게임누적합배수",ChapterTable!$R:$S,2,0)*D321)
  )
  )
  )
)</f>
        <v>465.11718750000006</v>
      </c>
      <c r="G321" t="s">
        <v>719</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31"/>
        <v>4</v>
      </c>
      <c r="Q321">
        <f t="shared" si="32"/>
        <v>4</v>
      </c>
      <c r="R321" t="b">
        <f t="shared" ca="1" si="33"/>
        <v>0</v>
      </c>
      <c r="T321" t="b">
        <f t="shared" ca="1" si="34"/>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37"/>
        <v>0.25</v>
      </c>
      <c r="AJ321">
        <f t="shared" si="35"/>
        <v>0.32</v>
      </c>
      <c r="AK321">
        <f t="shared" si="36"/>
        <v>1</v>
      </c>
      <c r="AL321">
        <v>0</v>
      </c>
    </row>
    <row r="322" spans="1:38" x14ac:dyDescent="0.3">
      <c r="A322">
        <v>6</v>
      </c>
      <c r="B322">
        <v>34</v>
      </c>
      <c r="C322">
        <f>IF(OR($L322=TRUE,$A322=0,MOD($A322,ChapterTable!$R$20)&lt;&gt;0),
MAX(0,INT(($B322+ChapterTable!$P$26+VLOOKUP(SUBSTITUTE(C$1,"성장단계","")&amp;"단계오프셋",ChapterTable!$R:$S,2,0))/ChapterTable!$P$23)),
MAX(0,INT(($B322+ChapterTable!$R$26+VLOOKUP(SUBSTITUTE(C$1,"성장단계","")&amp;"보스단계오프셋",ChapterTable!$R:$S,2,0))/ChapterTable!$R$23)))</f>
        <v>3</v>
      </c>
      <c r="D322">
        <f>IF(OR($L322=TRUE,$A322=0,MOD($A322,ChapterTable!$R$20)&lt;&gt;0),
MAX(0,INT(($B322+ChapterTable!$P$26+VLOOKUP(SUBSTITUTE(D$1,"성장단계","")&amp;"단계오프셋",ChapterTable!$R:$S,2,0))/ChapterTable!$P$23)),
MAX(0,INT(($B322+ChapterTable!$R$26+VLOOKUP(SUBSTITUTE(D$1,"성장단계","")&amp;"보스단계오프셋",ChapterTable!$R:$S,2,0))/ChapterTable!$R$23)))</f>
        <v>3</v>
      </c>
      <c r="E322" s="1">
        <f ca="1">IF(AND($A322=0,$B322=1),
    VLOOKUP(1,ChapterTable!$1:$1048576,MATCH("최종"&amp;SUBSTITUTE(SUBSTITUTE(E$1,"standard",""),"|Float",""),ChapterTable!$1:$1,0),0)*ChapterTable!$P$17,
  IF(AND($A322=0,$B322=0),
    E323,
  IF($B322=0,
    VLOOKUP($A322,ChapterTable!$1:$1048576,MATCH("최종"&amp;SUBSTITUTE(SUBSTITUTE(E$1,"standard",""),"|Float",""),ChapterTable!$1:$1,0),0),
  IF($B322=1,
    IF($L322=FALSE,
      VLOOKUP($A322,ChapterTable!$1:$1048576,MATCH("최종"&amp;SUBSTITUTE(SUBSTITUTE(E$1,"standard",""),"|Float",""),ChapterTable!$1:$1,0),0),
      VLOOKUP($A322-ChapterTable!$P$11,ChapterTable!$1:$1048576,MATCH("최종"&amp;SUBSTITUTE(SUBSTITUTE(E$1,"standard",""),"|Float",""),ChapterTable!$1:$1,0),0)*ChapterTable!$P$14
    ),
  OFFSET(E322,-$B322+IF($L322,1,0),0)*IF($B322&gt;OFFSET($B322,1,0),ChapterTable!$R$17,1)*
    (VLOOKUP(SUBSTITUTE(SUBSTITUTE(E$1,"standard",""),"|Float","")&amp;IF(OR($L322=TRUE,$A322=0,MOD($A322,ChapterTable!$R$20)&lt;&gt;0),"","보스")&amp;"인게임누적곱배수",ChapterTable!$R:$S,2,0)^C322
    +VLOOKUP(SUBSTITUTE(SUBSTITUTE(E$1,"standard",""),"|Float","")&amp;IF(OR($L322=TRUE,$A322=0,MOD($A322,ChapterTable!$R$20)&lt;&gt;0),"","보스")&amp;"인게임누적합배수",ChapterTable!$R:$S,2,0)*C322)
  )
  )
  )
)</f>
        <v>1458</v>
      </c>
      <c r="F322" s="1">
        <f ca="1">IF(AND($A322=0,$B322=1),
    VLOOKUP(1,ChapterTable!$1:$1048576,MATCH("최종"&amp;SUBSTITUTE(SUBSTITUTE(F$1,"standard",""),"|Float",""),ChapterTable!$1:$1,0),0)*ChapterTable!$P$17,
  IF(AND($A322=0,$B322=0),
    F323,
  IF($B322=0,
    VLOOKUP($A322,ChapterTable!$1:$1048576,MATCH("최종"&amp;SUBSTITUTE(SUBSTITUTE(F$1,"standard",""),"|Float",""),ChapterTable!$1:$1,0),0),
  IF($B322=1,
    IF($L322=FALSE,
      VLOOKUP($A322,ChapterTable!$1:$1048576,MATCH("최종"&amp;SUBSTITUTE(SUBSTITUTE(F$1,"standard",""),"|Float",""),ChapterTable!$1:$1,0),0),
      VLOOKUP($A322-ChapterTable!$P$11,ChapterTable!$1:$1048576,MATCH("최종"&amp;SUBSTITUTE(SUBSTITUTE(F$1,"standard",""),"|Float",""),ChapterTable!$1:$1,0),0)*ChapterTable!$P$14
    ),
  OFFSET(F322,-$B322+IF($L322,1,0),0)*
    (VLOOKUP(SUBSTITUTE(SUBSTITUTE(F$1,"standard",""),"|Float","")&amp;IF(OR($L322=TRUE,$A322=0,MOD($A322,ChapterTable!$R$20)&lt;&gt;0),"","보스")&amp;"인게임누적곱배수",ChapterTable!$R:$S,2,0)^D322
    +VLOOKUP(SUBSTITUTE(SUBSTITUTE(F$1,"standard",""),"|Float","")&amp;IF(OR($L322=TRUE,$A322=0,MOD($A322,ChapterTable!$R$20)&lt;&gt;0),"","보스")&amp;"인게임누적합배수",ChapterTable!$R:$S,2,0)*D322)
  )
  )
  )
)</f>
        <v>465.11718750000006</v>
      </c>
      <c r="G322" t="s">
        <v>719</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31"/>
        <v>4</v>
      </c>
      <c r="Q322">
        <f t="shared" si="32"/>
        <v>4</v>
      </c>
      <c r="R322" t="b">
        <f t="shared" ca="1" si="33"/>
        <v>0</v>
      </c>
      <c r="T322" t="b">
        <f t="shared" ca="1" si="34"/>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37"/>
        <v>0.25</v>
      </c>
      <c r="AJ322">
        <f t="shared" si="35"/>
        <v>0.32</v>
      </c>
      <c r="AK322">
        <f t="shared" si="36"/>
        <v>1</v>
      </c>
      <c r="AL322">
        <v>0</v>
      </c>
    </row>
    <row r="323" spans="1:38" x14ac:dyDescent="0.3">
      <c r="A323">
        <v>6</v>
      </c>
      <c r="B323">
        <v>35</v>
      </c>
      <c r="C323">
        <f>IF(OR($L323=TRUE,$A323=0,MOD($A323,ChapterTable!$R$20)&lt;&gt;0),
MAX(0,INT(($B323+ChapterTable!$P$26+VLOOKUP(SUBSTITUTE(C$1,"성장단계","")&amp;"단계오프셋",ChapterTable!$R:$S,2,0))/ChapterTable!$P$23)),
MAX(0,INT(($B323+ChapterTable!$R$26+VLOOKUP(SUBSTITUTE(C$1,"성장단계","")&amp;"보스단계오프셋",ChapterTable!$R:$S,2,0))/ChapterTable!$R$23)))</f>
        <v>3</v>
      </c>
      <c r="D323">
        <f>IF(OR($L323=TRUE,$A323=0,MOD($A323,ChapterTable!$R$20)&lt;&gt;0),
MAX(0,INT(($B323+ChapterTable!$P$26+VLOOKUP(SUBSTITUTE(D$1,"성장단계","")&amp;"단계오프셋",ChapterTable!$R:$S,2,0))/ChapterTable!$P$23)),
MAX(0,INT(($B323+ChapterTable!$R$26+VLOOKUP(SUBSTITUTE(D$1,"성장단계","")&amp;"보스단계오프셋",ChapterTable!$R:$S,2,0))/ChapterTable!$R$23)))</f>
        <v>3</v>
      </c>
      <c r="E323" s="1">
        <f ca="1">IF(AND($A323=0,$B323=1),
    VLOOKUP(1,ChapterTable!$1:$1048576,MATCH("최종"&amp;SUBSTITUTE(SUBSTITUTE(E$1,"standard",""),"|Float",""),ChapterTable!$1:$1,0),0)*ChapterTable!$P$17,
  IF(AND($A323=0,$B323=0),
    E324,
  IF($B323=0,
    VLOOKUP($A323,ChapterTable!$1:$1048576,MATCH("최종"&amp;SUBSTITUTE(SUBSTITUTE(E$1,"standard",""),"|Float",""),ChapterTable!$1:$1,0),0),
  IF($B323=1,
    IF($L323=FALSE,
      VLOOKUP($A323,ChapterTable!$1:$1048576,MATCH("최종"&amp;SUBSTITUTE(SUBSTITUTE(E$1,"standard",""),"|Float",""),ChapterTable!$1:$1,0),0),
      VLOOKUP($A323-ChapterTable!$P$11,ChapterTable!$1:$1048576,MATCH("최종"&amp;SUBSTITUTE(SUBSTITUTE(E$1,"standard",""),"|Float",""),ChapterTable!$1:$1,0),0)*ChapterTable!$P$14
    ),
  OFFSET(E323,-$B323+IF($L323,1,0),0)*IF($B323&gt;OFFSET($B323,1,0),ChapterTable!$R$17,1)*
    (VLOOKUP(SUBSTITUTE(SUBSTITUTE(E$1,"standard",""),"|Float","")&amp;IF(OR($L323=TRUE,$A323=0,MOD($A323,ChapterTable!$R$20)&lt;&gt;0),"","보스")&amp;"인게임누적곱배수",ChapterTable!$R:$S,2,0)^C323
    +VLOOKUP(SUBSTITUTE(SUBSTITUTE(E$1,"standard",""),"|Float","")&amp;IF(OR($L323=TRUE,$A323=0,MOD($A323,ChapterTable!$R$20)&lt;&gt;0),"","보스")&amp;"인게임누적합배수",ChapterTable!$R:$S,2,0)*C323)
  )
  )
  )
)</f>
        <v>1458</v>
      </c>
      <c r="F323" s="1">
        <f ca="1">IF(AND($A323=0,$B323=1),
    VLOOKUP(1,ChapterTable!$1:$1048576,MATCH("최종"&amp;SUBSTITUTE(SUBSTITUTE(F$1,"standard",""),"|Float",""),ChapterTable!$1:$1,0),0)*ChapterTable!$P$17,
  IF(AND($A323=0,$B323=0),
    F324,
  IF($B323=0,
    VLOOKUP($A323,ChapterTable!$1:$1048576,MATCH("최종"&amp;SUBSTITUTE(SUBSTITUTE(F$1,"standard",""),"|Float",""),ChapterTable!$1:$1,0),0),
  IF($B323=1,
    IF($L323=FALSE,
      VLOOKUP($A323,ChapterTable!$1:$1048576,MATCH("최종"&amp;SUBSTITUTE(SUBSTITUTE(F$1,"standard",""),"|Float",""),ChapterTable!$1:$1,0),0),
      VLOOKUP($A323-ChapterTable!$P$11,ChapterTable!$1:$1048576,MATCH("최종"&amp;SUBSTITUTE(SUBSTITUTE(F$1,"standard",""),"|Float",""),ChapterTable!$1:$1,0),0)*ChapterTable!$P$14
    ),
  OFFSET(F323,-$B323+IF($L323,1,0),0)*
    (VLOOKUP(SUBSTITUTE(SUBSTITUTE(F$1,"standard",""),"|Float","")&amp;IF(OR($L323=TRUE,$A323=0,MOD($A323,ChapterTable!$R$20)&lt;&gt;0),"","보스")&amp;"인게임누적곱배수",ChapterTable!$R:$S,2,0)^D323
    +VLOOKUP(SUBSTITUTE(SUBSTITUTE(F$1,"standard",""),"|Float","")&amp;IF(OR($L323=TRUE,$A323=0,MOD($A323,ChapterTable!$R$20)&lt;&gt;0),"","보스")&amp;"인게임누적합배수",ChapterTable!$R:$S,2,0)*D323)
  )
  )
  )
)</f>
        <v>465.11718750000006</v>
      </c>
      <c r="G323" t="s">
        <v>719</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38">IF(B323=0,0,
  IF(AND(L323=FALSE,A323&lt;&gt;0,MOD(A323,7)=0),21,
  IF(MOD(B323,10)=0,INT(B323/10)-1+21,
  IF(MOD(B323,10)=5,11,
  IF(MOD(B323,10)=9,INT(B323/10)+91,
  INT(B323/10+1))))))</f>
        <v>11</v>
      </c>
      <c r="Q323">
        <f t="shared" ref="Q323:Q386" si="39">IF(ISBLANK(P323),O323,P323)</f>
        <v>11</v>
      </c>
      <c r="R323" t="b">
        <f t="shared" ref="R323:R386" ca="1" si="40">IF(OR(B323=0,OFFSET(B323,1,0)=0),FALSE,
IF(AND(L323,B323&lt;OFFSET(B323,1,0)),TRUE,
IF(AND(OFFSET(O323,1,0)&gt;=21,OFFSET(O323,1,0)&lt;=25),TRUE,FALSE)))</f>
        <v>0</v>
      </c>
      <c r="T323" t="b">
        <f t="shared" ref="T323:T386" ca="1" si="4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37"/>
        <v>0.25</v>
      </c>
      <c r="AJ323">
        <f t="shared" ref="AJ323:AJ386" si="42">IF(B323=0,0,
IF(MOD(B323,10)=0,1,
IF(INT((B323-1)/10)+1=1,1,
IF(INT((B323-1)/10)+1=2,0.546666666,
IF(INT((B323-1)/10)+1=3,0.395555555,
IF(INT((B323-1)/10)+1=4,0.32,
IF(INT((B323-1)/10)+1=5,0.27466666,
"이상")))))))</f>
        <v>0.32</v>
      </c>
      <c r="AK323">
        <f t="shared" ref="AK323:AK386" si="43">IF(B323=0,0,
IF(B323=20,2,
IF(B323=30,3,
IF(B323=40,4,
1))))</f>
        <v>1</v>
      </c>
      <c r="AL323">
        <v>0</v>
      </c>
    </row>
    <row r="324" spans="1:38" x14ac:dyDescent="0.3">
      <c r="A324">
        <v>6</v>
      </c>
      <c r="B324">
        <v>36</v>
      </c>
      <c r="C324">
        <f>IF(OR($L324=TRUE,$A324=0,MOD($A324,ChapterTable!$R$20)&lt;&gt;0),
MAX(0,INT(($B324+ChapterTable!$P$26+VLOOKUP(SUBSTITUTE(C$1,"성장단계","")&amp;"단계오프셋",ChapterTable!$R:$S,2,0))/ChapterTable!$P$23)),
MAX(0,INT(($B324+ChapterTable!$R$26+VLOOKUP(SUBSTITUTE(C$1,"성장단계","")&amp;"보스단계오프셋",ChapterTable!$R:$S,2,0))/ChapterTable!$R$23)))</f>
        <v>4</v>
      </c>
      <c r="D324">
        <f>IF(OR($L324=TRUE,$A324=0,MOD($A324,ChapterTable!$R$20)&lt;&gt;0),
MAX(0,INT(($B324+ChapterTable!$P$26+VLOOKUP(SUBSTITUTE(D$1,"성장단계","")&amp;"단계오프셋",ChapterTable!$R:$S,2,0))/ChapterTable!$P$23)),
MAX(0,INT(($B324+ChapterTable!$R$26+VLOOKUP(SUBSTITUTE(D$1,"성장단계","")&amp;"보스단계오프셋",ChapterTable!$R:$S,2,0))/ChapterTable!$R$23)))</f>
        <v>3</v>
      </c>
      <c r="E324" s="1">
        <f ca="1">IF(AND($A324=0,$B324=1),
    VLOOKUP(1,ChapterTable!$1:$1048576,MATCH("최종"&amp;SUBSTITUTE(SUBSTITUTE(E$1,"standard",""),"|Float",""),ChapterTable!$1:$1,0),0)*ChapterTable!$P$17,
  IF(AND($A324=0,$B324=0),
    E325,
  IF($B324=0,
    VLOOKUP($A324,ChapterTable!$1:$1048576,MATCH("최종"&amp;SUBSTITUTE(SUBSTITUTE(E$1,"standard",""),"|Float",""),ChapterTable!$1:$1,0),0),
  IF($B324=1,
    IF($L324=FALSE,
      VLOOKUP($A324,ChapterTable!$1:$1048576,MATCH("최종"&amp;SUBSTITUTE(SUBSTITUTE(E$1,"standard",""),"|Float",""),ChapterTable!$1:$1,0),0),
      VLOOKUP($A324-ChapterTable!$P$11,ChapterTable!$1:$1048576,MATCH("최종"&amp;SUBSTITUTE(SUBSTITUTE(E$1,"standard",""),"|Float",""),ChapterTable!$1:$1,0),0)*ChapterTable!$P$14
    ),
  OFFSET(E324,-$B324+IF($L324,1,0),0)*IF($B324&gt;OFFSET($B324,1,0),ChapterTable!$R$17,1)*
    (VLOOKUP(SUBSTITUTE(SUBSTITUTE(E$1,"standard",""),"|Float","")&amp;IF(OR($L324=TRUE,$A324=0,MOD($A324,ChapterTable!$R$20)&lt;&gt;0),"","보스")&amp;"인게임누적곱배수",ChapterTable!$R:$S,2,0)^C324
    +VLOOKUP(SUBSTITUTE(SUBSTITUTE(E$1,"standard",""),"|Float","")&amp;IF(OR($L324=TRUE,$A324=0,MOD($A324,ChapterTable!$R$20)&lt;&gt;0),"","보스")&amp;"인게임누적합배수",ChapterTable!$R:$S,2,0)*C324)
  )
  )
  )
)</f>
        <v>1640.25</v>
      </c>
      <c r="F324" s="1">
        <f ca="1">IF(AND($A324=0,$B324=1),
    VLOOKUP(1,ChapterTable!$1:$1048576,MATCH("최종"&amp;SUBSTITUTE(SUBSTITUTE(F$1,"standard",""),"|Float",""),ChapterTable!$1:$1,0),0)*ChapterTable!$P$17,
  IF(AND($A324=0,$B324=0),
    F325,
  IF($B324=0,
    VLOOKUP($A324,ChapterTable!$1:$1048576,MATCH("최종"&amp;SUBSTITUTE(SUBSTITUTE(F$1,"standard",""),"|Float",""),ChapterTable!$1:$1,0),0),
  IF($B324=1,
    IF($L324=FALSE,
      VLOOKUP($A324,ChapterTable!$1:$1048576,MATCH("최종"&amp;SUBSTITUTE(SUBSTITUTE(F$1,"standard",""),"|Float",""),ChapterTable!$1:$1,0),0),
      VLOOKUP($A324-ChapterTable!$P$11,ChapterTable!$1:$1048576,MATCH("최종"&amp;SUBSTITUTE(SUBSTITUTE(F$1,"standard",""),"|Float",""),ChapterTable!$1:$1,0),0)*ChapterTable!$P$14
    ),
  OFFSET(F324,-$B324+IF($L324,1,0),0)*
    (VLOOKUP(SUBSTITUTE(SUBSTITUTE(F$1,"standard",""),"|Float","")&amp;IF(OR($L324=TRUE,$A324=0,MOD($A324,ChapterTable!$R$20)&lt;&gt;0),"","보스")&amp;"인게임누적곱배수",ChapterTable!$R:$S,2,0)^D324
    +VLOOKUP(SUBSTITUTE(SUBSTITUTE(F$1,"standard",""),"|Float","")&amp;IF(OR($L324=TRUE,$A324=0,MOD($A324,ChapterTable!$R$20)&lt;&gt;0),"","보스")&amp;"인게임누적합배수",ChapterTable!$R:$S,2,0)*D324)
  )
  )
  )
)</f>
        <v>465.11718750000006</v>
      </c>
      <c r="G324" t="s">
        <v>719</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38"/>
        <v>4</v>
      </c>
      <c r="Q324">
        <f t="shared" si="39"/>
        <v>4</v>
      </c>
      <c r="R324" t="b">
        <f t="shared" ca="1" si="40"/>
        <v>0</v>
      </c>
      <c r="T324" t="b">
        <f t="shared" ca="1" si="4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44">IF(B324=0,0,1/(INT((B324-1)/10)+1))</f>
        <v>0.25</v>
      </c>
      <c r="AJ324">
        <f t="shared" si="42"/>
        <v>0.32</v>
      </c>
      <c r="AK324">
        <f t="shared" si="43"/>
        <v>1</v>
      </c>
      <c r="AL324">
        <v>0</v>
      </c>
    </row>
    <row r="325" spans="1:38" x14ac:dyDescent="0.3">
      <c r="A325">
        <v>6</v>
      </c>
      <c r="B325">
        <v>37</v>
      </c>
      <c r="C325">
        <f>IF(OR($L325=TRUE,$A325=0,MOD($A325,ChapterTable!$R$20)&lt;&gt;0),
MAX(0,INT(($B325+ChapterTable!$P$26+VLOOKUP(SUBSTITUTE(C$1,"성장단계","")&amp;"단계오프셋",ChapterTable!$R:$S,2,0))/ChapterTable!$P$23)),
MAX(0,INT(($B325+ChapterTable!$R$26+VLOOKUP(SUBSTITUTE(C$1,"성장단계","")&amp;"보스단계오프셋",ChapterTable!$R:$S,2,0))/ChapterTable!$R$23)))</f>
        <v>4</v>
      </c>
      <c r="D325">
        <f>IF(OR($L325=TRUE,$A325=0,MOD($A325,ChapterTable!$R$20)&lt;&gt;0),
MAX(0,INT(($B325+ChapterTable!$P$26+VLOOKUP(SUBSTITUTE(D$1,"성장단계","")&amp;"단계오프셋",ChapterTable!$R:$S,2,0))/ChapterTable!$P$23)),
MAX(0,INT(($B325+ChapterTable!$R$26+VLOOKUP(SUBSTITUTE(D$1,"성장단계","")&amp;"보스단계오프셋",ChapterTable!$R:$S,2,0))/ChapterTable!$R$23)))</f>
        <v>3</v>
      </c>
      <c r="E325" s="1">
        <f ca="1">IF(AND($A325=0,$B325=1),
    VLOOKUP(1,ChapterTable!$1:$1048576,MATCH("최종"&amp;SUBSTITUTE(SUBSTITUTE(E$1,"standard",""),"|Float",""),ChapterTable!$1:$1,0),0)*ChapterTable!$P$17,
  IF(AND($A325=0,$B325=0),
    E326,
  IF($B325=0,
    VLOOKUP($A325,ChapterTable!$1:$1048576,MATCH("최종"&amp;SUBSTITUTE(SUBSTITUTE(E$1,"standard",""),"|Float",""),ChapterTable!$1:$1,0),0),
  IF($B325=1,
    IF($L325=FALSE,
      VLOOKUP($A325,ChapterTable!$1:$1048576,MATCH("최종"&amp;SUBSTITUTE(SUBSTITUTE(E$1,"standard",""),"|Float",""),ChapterTable!$1:$1,0),0),
      VLOOKUP($A325-ChapterTable!$P$11,ChapterTable!$1:$1048576,MATCH("최종"&amp;SUBSTITUTE(SUBSTITUTE(E$1,"standard",""),"|Float",""),ChapterTable!$1:$1,0),0)*ChapterTable!$P$14
    ),
  OFFSET(E325,-$B325+IF($L325,1,0),0)*IF($B325&gt;OFFSET($B325,1,0),ChapterTable!$R$17,1)*
    (VLOOKUP(SUBSTITUTE(SUBSTITUTE(E$1,"standard",""),"|Float","")&amp;IF(OR($L325=TRUE,$A325=0,MOD($A325,ChapterTable!$R$20)&lt;&gt;0),"","보스")&amp;"인게임누적곱배수",ChapterTable!$R:$S,2,0)^C325
    +VLOOKUP(SUBSTITUTE(SUBSTITUTE(E$1,"standard",""),"|Float","")&amp;IF(OR($L325=TRUE,$A325=0,MOD($A325,ChapterTable!$R$20)&lt;&gt;0),"","보스")&amp;"인게임누적합배수",ChapterTable!$R:$S,2,0)*C325)
  )
  )
  )
)</f>
        <v>1640.25</v>
      </c>
      <c r="F325" s="1">
        <f ca="1">IF(AND($A325=0,$B325=1),
    VLOOKUP(1,ChapterTable!$1:$1048576,MATCH("최종"&amp;SUBSTITUTE(SUBSTITUTE(F$1,"standard",""),"|Float",""),ChapterTable!$1:$1,0),0)*ChapterTable!$P$17,
  IF(AND($A325=0,$B325=0),
    F326,
  IF($B325=0,
    VLOOKUP($A325,ChapterTable!$1:$1048576,MATCH("최종"&amp;SUBSTITUTE(SUBSTITUTE(F$1,"standard",""),"|Float",""),ChapterTable!$1:$1,0),0),
  IF($B325=1,
    IF($L325=FALSE,
      VLOOKUP($A325,ChapterTable!$1:$1048576,MATCH("최종"&amp;SUBSTITUTE(SUBSTITUTE(F$1,"standard",""),"|Float",""),ChapterTable!$1:$1,0),0),
      VLOOKUP($A325-ChapterTable!$P$11,ChapterTable!$1:$1048576,MATCH("최종"&amp;SUBSTITUTE(SUBSTITUTE(F$1,"standard",""),"|Float",""),ChapterTable!$1:$1,0),0)*ChapterTable!$P$14
    ),
  OFFSET(F325,-$B325+IF($L325,1,0),0)*
    (VLOOKUP(SUBSTITUTE(SUBSTITUTE(F$1,"standard",""),"|Float","")&amp;IF(OR($L325=TRUE,$A325=0,MOD($A325,ChapterTable!$R$20)&lt;&gt;0),"","보스")&amp;"인게임누적곱배수",ChapterTable!$R:$S,2,0)^D325
    +VLOOKUP(SUBSTITUTE(SUBSTITUTE(F$1,"standard",""),"|Float","")&amp;IF(OR($L325=TRUE,$A325=0,MOD($A325,ChapterTable!$R$20)&lt;&gt;0),"","보스")&amp;"인게임누적합배수",ChapterTable!$R:$S,2,0)*D325)
  )
  )
  )
)</f>
        <v>465.11718750000006</v>
      </c>
      <c r="G325" t="s">
        <v>719</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38"/>
        <v>4</v>
      </c>
      <c r="Q325">
        <f t="shared" si="39"/>
        <v>4</v>
      </c>
      <c r="R325" t="b">
        <f t="shared" ca="1" si="40"/>
        <v>0</v>
      </c>
      <c r="T325" t="b">
        <f t="shared" ca="1" si="4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44"/>
        <v>0.25</v>
      </c>
      <c r="AJ325">
        <f t="shared" si="42"/>
        <v>0.32</v>
      </c>
      <c r="AK325">
        <f t="shared" si="43"/>
        <v>1</v>
      </c>
      <c r="AL325">
        <v>0</v>
      </c>
    </row>
    <row r="326" spans="1:38" x14ac:dyDescent="0.3">
      <c r="A326">
        <v>6</v>
      </c>
      <c r="B326">
        <v>38</v>
      </c>
      <c r="C326">
        <f>IF(OR($L326=TRUE,$A326=0,MOD($A326,ChapterTable!$R$20)&lt;&gt;0),
MAX(0,INT(($B326+ChapterTable!$P$26+VLOOKUP(SUBSTITUTE(C$1,"성장단계","")&amp;"단계오프셋",ChapterTable!$R:$S,2,0))/ChapterTable!$P$23)),
MAX(0,INT(($B326+ChapterTable!$R$26+VLOOKUP(SUBSTITUTE(C$1,"성장단계","")&amp;"보스단계오프셋",ChapterTable!$R:$S,2,0))/ChapterTable!$R$23)))</f>
        <v>4</v>
      </c>
      <c r="D326">
        <f>IF(OR($L326=TRUE,$A326=0,MOD($A326,ChapterTable!$R$20)&lt;&gt;0),
MAX(0,INT(($B326+ChapterTable!$P$26+VLOOKUP(SUBSTITUTE(D$1,"성장단계","")&amp;"단계오프셋",ChapterTable!$R:$S,2,0))/ChapterTable!$P$23)),
MAX(0,INT(($B326+ChapterTable!$R$26+VLOOKUP(SUBSTITUTE(D$1,"성장단계","")&amp;"보스단계오프셋",ChapterTable!$R:$S,2,0))/ChapterTable!$R$23)))</f>
        <v>3</v>
      </c>
      <c r="E326" s="1">
        <f ca="1">IF(AND($A326=0,$B326=1),
    VLOOKUP(1,ChapterTable!$1:$1048576,MATCH("최종"&amp;SUBSTITUTE(SUBSTITUTE(E$1,"standard",""),"|Float",""),ChapterTable!$1:$1,0),0)*ChapterTable!$P$17,
  IF(AND($A326=0,$B326=0),
    E327,
  IF($B326=0,
    VLOOKUP($A326,ChapterTable!$1:$1048576,MATCH("최종"&amp;SUBSTITUTE(SUBSTITUTE(E$1,"standard",""),"|Float",""),ChapterTable!$1:$1,0),0),
  IF($B326=1,
    IF($L326=FALSE,
      VLOOKUP($A326,ChapterTable!$1:$1048576,MATCH("최종"&amp;SUBSTITUTE(SUBSTITUTE(E$1,"standard",""),"|Float",""),ChapterTable!$1:$1,0),0),
      VLOOKUP($A326-ChapterTable!$P$11,ChapterTable!$1:$1048576,MATCH("최종"&amp;SUBSTITUTE(SUBSTITUTE(E$1,"standard",""),"|Float",""),ChapterTable!$1:$1,0),0)*ChapterTable!$P$14
    ),
  OFFSET(E326,-$B326+IF($L326,1,0),0)*IF($B326&gt;OFFSET($B326,1,0),ChapterTable!$R$17,1)*
    (VLOOKUP(SUBSTITUTE(SUBSTITUTE(E$1,"standard",""),"|Float","")&amp;IF(OR($L326=TRUE,$A326=0,MOD($A326,ChapterTable!$R$20)&lt;&gt;0),"","보스")&amp;"인게임누적곱배수",ChapterTable!$R:$S,2,0)^C326
    +VLOOKUP(SUBSTITUTE(SUBSTITUTE(E$1,"standard",""),"|Float","")&amp;IF(OR($L326=TRUE,$A326=0,MOD($A326,ChapterTable!$R$20)&lt;&gt;0),"","보스")&amp;"인게임누적합배수",ChapterTable!$R:$S,2,0)*C326)
  )
  )
  )
)</f>
        <v>1640.25</v>
      </c>
      <c r="F326" s="1">
        <f ca="1">IF(AND($A326=0,$B326=1),
    VLOOKUP(1,ChapterTable!$1:$1048576,MATCH("최종"&amp;SUBSTITUTE(SUBSTITUTE(F$1,"standard",""),"|Float",""),ChapterTable!$1:$1,0),0)*ChapterTable!$P$17,
  IF(AND($A326=0,$B326=0),
    F327,
  IF($B326=0,
    VLOOKUP($A326,ChapterTable!$1:$1048576,MATCH("최종"&amp;SUBSTITUTE(SUBSTITUTE(F$1,"standard",""),"|Float",""),ChapterTable!$1:$1,0),0),
  IF($B326=1,
    IF($L326=FALSE,
      VLOOKUP($A326,ChapterTable!$1:$1048576,MATCH("최종"&amp;SUBSTITUTE(SUBSTITUTE(F$1,"standard",""),"|Float",""),ChapterTable!$1:$1,0),0),
      VLOOKUP($A326-ChapterTable!$P$11,ChapterTable!$1:$1048576,MATCH("최종"&amp;SUBSTITUTE(SUBSTITUTE(F$1,"standard",""),"|Float",""),ChapterTable!$1:$1,0),0)*ChapterTable!$P$14
    ),
  OFFSET(F326,-$B326+IF($L326,1,0),0)*
    (VLOOKUP(SUBSTITUTE(SUBSTITUTE(F$1,"standard",""),"|Float","")&amp;IF(OR($L326=TRUE,$A326=0,MOD($A326,ChapterTable!$R$20)&lt;&gt;0),"","보스")&amp;"인게임누적곱배수",ChapterTable!$R:$S,2,0)^D326
    +VLOOKUP(SUBSTITUTE(SUBSTITUTE(F$1,"standard",""),"|Float","")&amp;IF(OR($L326=TRUE,$A326=0,MOD($A326,ChapterTable!$R$20)&lt;&gt;0),"","보스")&amp;"인게임누적합배수",ChapterTable!$R:$S,2,0)*D326)
  )
  )
  )
)</f>
        <v>465.11718750000006</v>
      </c>
      <c r="G326" t="s">
        <v>719</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38"/>
        <v>4</v>
      </c>
      <c r="Q326">
        <f t="shared" si="39"/>
        <v>4</v>
      </c>
      <c r="R326" t="b">
        <f t="shared" ca="1" si="40"/>
        <v>0</v>
      </c>
      <c r="T326" t="b">
        <f t="shared" ca="1" si="4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44"/>
        <v>0.25</v>
      </c>
      <c r="AJ326">
        <f t="shared" si="42"/>
        <v>0.32</v>
      </c>
      <c r="AK326">
        <f t="shared" si="43"/>
        <v>1</v>
      </c>
      <c r="AL326">
        <v>0</v>
      </c>
    </row>
    <row r="327" spans="1:38" x14ac:dyDescent="0.3">
      <c r="A327">
        <v>6</v>
      </c>
      <c r="B327">
        <v>39</v>
      </c>
      <c r="C327">
        <f>IF(OR($L327=TRUE,$A327=0,MOD($A327,ChapterTable!$R$20)&lt;&gt;0),
MAX(0,INT(($B327+ChapterTable!$P$26+VLOOKUP(SUBSTITUTE(C$1,"성장단계","")&amp;"단계오프셋",ChapterTable!$R:$S,2,0))/ChapterTable!$P$23)),
MAX(0,INT(($B327+ChapterTable!$R$26+VLOOKUP(SUBSTITUTE(C$1,"성장단계","")&amp;"보스단계오프셋",ChapterTable!$R:$S,2,0))/ChapterTable!$R$23)))</f>
        <v>4</v>
      </c>
      <c r="D327">
        <f>IF(OR($L327=TRUE,$A327=0,MOD($A327,ChapterTable!$R$20)&lt;&gt;0),
MAX(0,INT(($B327+ChapterTable!$P$26+VLOOKUP(SUBSTITUTE(D$1,"성장단계","")&amp;"단계오프셋",ChapterTable!$R:$S,2,0))/ChapterTable!$P$23)),
MAX(0,INT(($B327+ChapterTable!$R$26+VLOOKUP(SUBSTITUTE(D$1,"성장단계","")&amp;"보스단계오프셋",ChapterTable!$R:$S,2,0))/ChapterTable!$R$23)))</f>
        <v>3</v>
      </c>
      <c r="E327" s="1">
        <f ca="1">IF(AND($A327=0,$B327=1),
    VLOOKUP(1,ChapterTable!$1:$1048576,MATCH("최종"&amp;SUBSTITUTE(SUBSTITUTE(E$1,"standard",""),"|Float",""),ChapterTable!$1:$1,0),0)*ChapterTable!$P$17,
  IF(AND($A327=0,$B327=0),
    E328,
  IF($B327=0,
    VLOOKUP($A327,ChapterTable!$1:$1048576,MATCH("최종"&amp;SUBSTITUTE(SUBSTITUTE(E$1,"standard",""),"|Float",""),ChapterTable!$1:$1,0),0),
  IF($B327=1,
    IF($L327=FALSE,
      VLOOKUP($A327,ChapterTable!$1:$1048576,MATCH("최종"&amp;SUBSTITUTE(SUBSTITUTE(E$1,"standard",""),"|Float",""),ChapterTable!$1:$1,0),0),
      VLOOKUP($A327-ChapterTable!$P$11,ChapterTable!$1:$1048576,MATCH("최종"&amp;SUBSTITUTE(SUBSTITUTE(E$1,"standard",""),"|Float",""),ChapterTable!$1:$1,0),0)*ChapterTable!$P$14
    ),
  OFFSET(E327,-$B327+IF($L327,1,0),0)*IF($B327&gt;OFFSET($B327,1,0),ChapterTable!$R$17,1)*
    (VLOOKUP(SUBSTITUTE(SUBSTITUTE(E$1,"standard",""),"|Float","")&amp;IF(OR($L327=TRUE,$A327=0,MOD($A327,ChapterTable!$R$20)&lt;&gt;0),"","보스")&amp;"인게임누적곱배수",ChapterTable!$R:$S,2,0)^C327
    +VLOOKUP(SUBSTITUTE(SUBSTITUTE(E$1,"standard",""),"|Float","")&amp;IF(OR($L327=TRUE,$A327=0,MOD($A327,ChapterTable!$R$20)&lt;&gt;0),"","보스")&amp;"인게임누적합배수",ChapterTable!$R:$S,2,0)*C327)
  )
  )
  )
)</f>
        <v>1640.25</v>
      </c>
      <c r="F327" s="1">
        <f ca="1">IF(AND($A327=0,$B327=1),
    VLOOKUP(1,ChapterTable!$1:$1048576,MATCH("최종"&amp;SUBSTITUTE(SUBSTITUTE(F$1,"standard",""),"|Float",""),ChapterTable!$1:$1,0),0)*ChapterTable!$P$17,
  IF(AND($A327=0,$B327=0),
    F328,
  IF($B327=0,
    VLOOKUP($A327,ChapterTable!$1:$1048576,MATCH("최종"&amp;SUBSTITUTE(SUBSTITUTE(F$1,"standard",""),"|Float",""),ChapterTable!$1:$1,0),0),
  IF($B327=1,
    IF($L327=FALSE,
      VLOOKUP($A327,ChapterTable!$1:$1048576,MATCH("최종"&amp;SUBSTITUTE(SUBSTITUTE(F$1,"standard",""),"|Float",""),ChapterTable!$1:$1,0),0),
      VLOOKUP($A327-ChapterTable!$P$11,ChapterTable!$1:$1048576,MATCH("최종"&amp;SUBSTITUTE(SUBSTITUTE(F$1,"standard",""),"|Float",""),ChapterTable!$1:$1,0),0)*ChapterTable!$P$14
    ),
  OFFSET(F327,-$B327+IF($L327,1,0),0)*
    (VLOOKUP(SUBSTITUTE(SUBSTITUTE(F$1,"standard",""),"|Float","")&amp;IF(OR($L327=TRUE,$A327=0,MOD($A327,ChapterTable!$R$20)&lt;&gt;0),"","보스")&amp;"인게임누적곱배수",ChapterTable!$R:$S,2,0)^D327
    +VLOOKUP(SUBSTITUTE(SUBSTITUTE(F$1,"standard",""),"|Float","")&amp;IF(OR($L327=TRUE,$A327=0,MOD($A327,ChapterTable!$R$20)&lt;&gt;0),"","보스")&amp;"인게임누적합배수",ChapterTable!$R:$S,2,0)*D327)
  )
  )
  )
)</f>
        <v>465.11718750000006</v>
      </c>
      <c r="G327" t="s">
        <v>719</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38"/>
        <v>94</v>
      </c>
      <c r="Q327">
        <f t="shared" si="39"/>
        <v>94</v>
      </c>
      <c r="R327" t="b">
        <f t="shared" ca="1" si="40"/>
        <v>1</v>
      </c>
      <c r="T327" t="b">
        <f t="shared" ca="1" si="4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44"/>
        <v>0.25</v>
      </c>
      <c r="AJ327">
        <f t="shared" si="42"/>
        <v>0.32</v>
      </c>
      <c r="AK327">
        <f t="shared" si="43"/>
        <v>1</v>
      </c>
      <c r="AL327">
        <v>0</v>
      </c>
    </row>
    <row r="328" spans="1:38" x14ac:dyDescent="0.3">
      <c r="A328">
        <v>6</v>
      </c>
      <c r="B328">
        <v>40</v>
      </c>
      <c r="C328">
        <f>IF(OR($L328=TRUE,$A328=0,MOD($A328,ChapterTable!$R$20)&lt;&gt;0),
MAX(0,INT(($B328+ChapterTable!$P$26+VLOOKUP(SUBSTITUTE(C$1,"성장단계","")&amp;"단계오프셋",ChapterTable!$R:$S,2,0))/ChapterTable!$P$23)),
MAX(0,INT(($B328+ChapterTable!$R$26+VLOOKUP(SUBSTITUTE(C$1,"성장단계","")&amp;"보스단계오프셋",ChapterTable!$R:$S,2,0))/ChapterTable!$R$23)))</f>
        <v>4</v>
      </c>
      <c r="D328">
        <f>IF(OR($L328=TRUE,$A328=0,MOD($A328,ChapterTable!$R$20)&lt;&gt;0),
MAX(0,INT(($B328+ChapterTable!$P$26+VLOOKUP(SUBSTITUTE(D$1,"성장단계","")&amp;"단계오프셋",ChapterTable!$R:$S,2,0))/ChapterTable!$P$23)),
MAX(0,INT(($B328+ChapterTable!$R$26+VLOOKUP(SUBSTITUTE(D$1,"성장단계","")&amp;"보스단계오프셋",ChapterTable!$R:$S,2,0))/ChapterTable!$R$23)))</f>
        <v>3</v>
      </c>
      <c r="E328" s="1">
        <f ca="1">IF(AND($A328=0,$B328=1),
    VLOOKUP(1,ChapterTable!$1:$1048576,MATCH("최종"&amp;SUBSTITUTE(SUBSTITUTE(E$1,"standard",""),"|Float",""),ChapterTable!$1:$1,0),0)*ChapterTable!$P$17,
  IF(AND($A328=0,$B328=0),
    E329,
  IF($B328=0,
    VLOOKUP($A328,ChapterTable!$1:$1048576,MATCH("최종"&amp;SUBSTITUTE(SUBSTITUTE(E$1,"standard",""),"|Float",""),ChapterTable!$1:$1,0),0),
  IF($B328=1,
    IF($L328=FALSE,
      VLOOKUP($A328,ChapterTable!$1:$1048576,MATCH("최종"&amp;SUBSTITUTE(SUBSTITUTE(E$1,"standard",""),"|Float",""),ChapterTable!$1:$1,0),0),
      VLOOKUP($A328-ChapterTable!$P$11,ChapterTable!$1:$1048576,MATCH("최종"&amp;SUBSTITUTE(SUBSTITUTE(E$1,"standard",""),"|Float",""),ChapterTable!$1:$1,0),0)*ChapterTable!$P$14
    ),
  OFFSET(E328,-$B328+IF($L328,1,0),0)*IF($B328&gt;OFFSET($B328,1,0),ChapterTable!$R$17,1)*
    (VLOOKUP(SUBSTITUTE(SUBSTITUTE(E$1,"standard",""),"|Float","")&amp;IF(OR($L328=TRUE,$A328=0,MOD($A328,ChapterTable!$R$20)&lt;&gt;0),"","보스")&amp;"인게임누적곱배수",ChapterTable!$R:$S,2,0)^C328
    +VLOOKUP(SUBSTITUTE(SUBSTITUTE(E$1,"standard",""),"|Float","")&amp;IF(OR($L328=TRUE,$A328=0,MOD($A328,ChapterTable!$R$20)&lt;&gt;0),"","보스")&amp;"인게임누적합배수",ChapterTable!$R:$S,2,0)*C328)
  )
  )
  )
)</f>
        <v>1640.25</v>
      </c>
      <c r="F328" s="1">
        <f ca="1">IF(AND($A328=0,$B328=1),
    VLOOKUP(1,ChapterTable!$1:$1048576,MATCH("최종"&amp;SUBSTITUTE(SUBSTITUTE(F$1,"standard",""),"|Float",""),ChapterTable!$1:$1,0),0)*ChapterTable!$P$17,
  IF(AND($A328=0,$B328=0),
    F329,
  IF($B328=0,
    VLOOKUP($A328,ChapterTable!$1:$1048576,MATCH("최종"&amp;SUBSTITUTE(SUBSTITUTE(F$1,"standard",""),"|Float",""),ChapterTable!$1:$1,0),0),
  IF($B328=1,
    IF($L328=FALSE,
      VLOOKUP($A328,ChapterTable!$1:$1048576,MATCH("최종"&amp;SUBSTITUTE(SUBSTITUTE(F$1,"standard",""),"|Float",""),ChapterTable!$1:$1,0),0),
      VLOOKUP($A328-ChapterTable!$P$11,ChapterTable!$1:$1048576,MATCH("최종"&amp;SUBSTITUTE(SUBSTITUTE(F$1,"standard",""),"|Float",""),ChapterTable!$1:$1,0),0)*ChapterTable!$P$14
    ),
  OFFSET(F328,-$B328+IF($L328,1,0),0)*
    (VLOOKUP(SUBSTITUTE(SUBSTITUTE(F$1,"standard",""),"|Float","")&amp;IF(OR($L328=TRUE,$A328=0,MOD($A328,ChapterTable!$R$20)&lt;&gt;0),"","보스")&amp;"인게임누적곱배수",ChapterTable!$R:$S,2,0)^D328
    +VLOOKUP(SUBSTITUTE(SUBSTITUTE(F$1,"standard",""),"|Float","")&amp;IF(OR($L328=TRUE,$A328=0,MOD($A328,ChapterTable!$R$20)&lt;&gt;0),"","보스")&amp;"인게임누적합배수",ChapterTable!$R:$S,2,0)*D328)
  )
  )
  )
)</f>
        <v>465.11718750000006</v>
      </c>
      <c r="G328" t="s">
        <v>719</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38"/>
        <v>24</v>
      </c>
      <c r="Q328">
        <f t="shared" si="39"/>
        <v>24</v>
      </c>
      <c r="R328" t="b">
        <f t="shared" ca="1" si="40"/>
        <v>0</v>
      </c>
      <c r="T328" t="b">
        <f t="shared" ca="1" si="4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44"/>
        <v>0.25</v>
      </c>
      <c r="AJ328">
        <f t="shared" si="42"/>
        <v>1</v>
      </c>
      <c r="AK328">
        <f t="shared" si="43"/>
        <v>4</v>
      </c>
      <c r="AL328">
        <v>0</v>
      </c>
    </row>
    <row r="329" spans="1:38" x14ac:dyDescent="0.3">
      <c r="A329">
        <v>6</v>
      </c>
      <c r="B329">
        <v>41</v>
      </c>
      <c r="C329">
        <f>IF(OR($L329=TRUE,$A329=0,MOD($A329,ChapterTable!$R$20)&lt;&gt;0),
MAX(0,INT(($B329+ChapterTable!$P$26+VLOOKUP(SUBSTITUTE(C$1,"성장단계","")&amp;"단계오프셋",ChapterTable!$R:$S,2,0))/ChapterTable!$P$23)),
MAX(0,INT(($B329+ChapterTable!$R$26+VLOOKUP(SUBSTITUTE(C$1,"성장단계","")&amp;"보스단계오프셋",ChapterTable!$R:$S,2,0))/ChapterTable!$R$23)))</f>
        <v>4</v>
      </c>
      <c r="D329">
        <f>IF(OR($L329=TRUE,$A329=0,MOD($A329,ChapterTable!$R$20)&lt;&gt;0),
MAX(0,INT(($B329+ChapterTable!$P$26+VLOOKUP(SUBSTITUTE(D$1,"성장단계","")&amp;"단계오프셋",ChapterTable!$R:$S,2,0))/ChapterTable!$P$23)),
MAX(0,INT(($B329+ChapterTable!$R$26+VLOOKUP(SUBSTITUTE(D$1,"성장단계","")&amp;"보스단계오프셋",ChapterTable!$R:$S,2,0))/ChapterTable!$R$23)))</f>
        <v>4</v>
      </c>
      <c r="E329" s="1">
        <f ca="1">IF(AND($A329=0,$B329=1),
    VLOOKUP(1,ChapterTable!$1:$1048576,MATCH("최종"&amp;SUBSTITUTE(SUBSTITUTE(E$1,"standard",""),"|Float",""),ChapterTable!$1:$1,0),0)*ChapterTable!$P$17,
  IF(AND($A329=0,$B329=0),
    E330,
  IF($B329=0,
    VLOOKUP($A329,ChapterTable!$1:$1048576,MATCH("최종"&amp;SUBSTITUTE(SUBSTITUTE(E$1,"standard",""),"|Float",""),ChapterTable!$1:$1,0),0),
  IF($B329=1,
    IF($L329=FALSE,
      VLOOKUP($A329,ChapterTable!$1:$1048576,MATCH("최종"&amp;SUBSTITUTE(SUBSTITUTE(E$1,"standard",""),"|Float",""),ChapterTable!$1:$1,0),0),
      VLOOKUP($A329-ChapterTable!$P$11,ChapterTable!$1:$1048576,MATCH("최종"&amp;SUBSTITUTE(SUBSTITUTE(E$1,"standard",""),"|Float",""),ChapterTable!$1:$1,0),0)*ChapterTable!$P$14
    ),
  OFFSET(E329,-$B329+IF($L329,1,0),0)*IF($B329&gt;OFFSET($B329,1,0),ChapterTable!$R$17,1)*
    (VLOOKUP(SUBSTITUTE(SUBSTITUTE(E$1,"standard",""),"|Float","")&amp;IF(OR($L329=TRUE,$A329=0,MOD($A329,ChapterTable!$R$20)&lt;&gt;0),"","보스")&amp;"인게임누적곱배수",ChapterTable!$R:$S,2,0)^C329
    +VLOOKUP(SUBSTITUTE(SUBSTITUTE(E$1,"standard",""),"|Float","")&amp;IF(OR($L329=TRUE,$A329=0,MOD($A329,ChapterTable!$R$20)&lt;&gt;0),"","보스")&amp;"인게임누적합배수",ChapterTable!$R:$S,2,0)*C329)
  )
  )
  )
)</f>
        <v>1640.25</v>
      </c>
      <c r="F329" s="1">
        <f ca="1">IF(AND($A329=0,$B329=1),
    VLOOKUP(1,ChapterTable!$1:$1048576,MATCH("최종"&amp;SUBSTITUTE(SUBSTITUTE(F$1,"standard",""),"|Float",""),ChapterTable!$1:$1,0),0)*ChapterTable!$P$17,
  IF(AND($A329=0,$B329=0),
    F330,
  IF($B329=0,
    VLOOKUP($A329,ChapterTable!$1:$1048576,MATCH("최종"&amp;SUBSTITUTE(SUBSTITUTE(F$1,"standard",""),"|Float",""),ChapterTable!$1:$1,0),0),
  IF($B329=1,
    IF($L329=FALSE,
      VLOOKUP($A329,ChapterTable!$1:$1048576,MATCH("최종"&amp;SUBSTITUTE(SUBSTITUTE(F$1,"standard",""),"|Float",""),ChapterTable!$1:$1,0),0),
      VLOOKUP($A329-ChapterTable!$P$11,ChapterTable!$1:$1048576,MATCH("최종"&amp;SUBSTITUTE(SUBSTITUTE(F$1,"standard",""),"|Float",""),ChapterTable!$1:$1,0),0)*ChapterTable!$P$14
    ),
  OFFSET(F329,-$B329+IF($L329,1,0),0)*
    (VLOOKUP(SUBSTITUTE(SUBSTITUTE(F$1,"standard",""),"|Float","")&amp;IF(OR($L329=TRUE,$A329=0,MOD($A329,ChapterTable!$R$20)&lt;&gt;0),"","보스")&amp;"인게임누적곱배수",ChapterTable!$R:$S,2,0)^D329
    +VLOOKUP(SUBSTITUTE(SUBSTITUTE(F$1,"standard",""),"|Float","")&amp;IF(OR($L329=TRUE,$A329=0,MOD($A329,ChapterTable!$R$20)&lt;&gt;0),"","보스")&amp;"인게임누적합배수",ChapterTable!$R:$S,2,0)*D329)
  )
  )
  )
)</f>
        <v>493.59375</v>
      </c>
      <c r="G329" t="s">
        <v>719</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38"/>
        <v>5</v>
      </c>
      <c r="Q329">
        <f t="shared" si="39"/>
        <v>5</v>
      </c>
      <c r="R329" t="b">
        <f t="shared" ca="1" si="40"/>
        <v>0</v>
      </c>
      <c r="T329" t="b">
        <f t="shared" ca="1" si="4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44"/>
        <v>0.2</v>
      </c>
      <c r="AJ329">
        <f t="shared" si="42"/>
        <v>0.27466666000000001</v>
      </c>
      <c r="AK329">
        <f t="shared" si="43"/>
        <v>1</v>
      </c>
      <c r="AL329">
        <v>0</v>
      </c>
    </row>
    <row r="330" spans="1:38" x14ac:dyDescent="0.3">
      <c r="A330">
        <v>6</v>
      </c>
      <c r="B330">
        <v>42</v>
      </c>
      <c r="C330">
        <f>IF(OR($L330=TRUE,$A330=0,MOD($A330,ChapterTable!$R$20)&lt;&gt;0),
MAX(0,INT(($B330+ChapterTable!$P$26+VLOOKUP(SUBSTITUTE(C$1,"성장단계","")&amp;"단계오프셋",ChapterTable!$R:$S,2,0))/ChapterTable!$P$23)),
MAX(0,INT(($B330+ChapterTable!$R$26+VLOOKUP(SUBSTITUTE(C$1,"성장단계","")&amp;"보스단계오프셋",ChapterTable!$R:$S,2,0))/ChapterTable!$R$23)))</f>
        <v>4</v>
      </c>
      <c r="D330">
        <f>IF(OR($L330=TRUE,$A330=0,MOD($A330,ChapterTable!$R$20)&lt;&gt;0),
MAX(0,INT(($B330+ChapterTable!$P$26+VLOOKUP(SUBSTITUTE(D$1,"성장단계","")&amp;"단계오프셋",ChapterTable!$R:$S,2,0))/ChapterTable!$P$23)),
MAX(0,INT(($B330+ChapterTable!$R$26+VLOOKUP(SUBSTITUTE(D$1,"성장단계","")&amp;"보스단계오프셋",ChapterTable!$R:$S,2,0))/ChapterTable!$R$23)))</f>
        <v>4</v>
      </c>
      <c r="E330" s="1">
        <f ca="1">IF(AND($A330=0,$B330=1),
    VLOOKUP(1,ChapterTable!$1:$1048576,MATCH("최종"&amp;SUBSTITUTE(SUBSTITUTE(E$1,"standard",""),"|Float",""),ChapterTable!$1:$1,0),0)*ChapterTable!$P$17,
  IF(AND($A330=0,$B330=0),
    E331,
  IF($B330=0,
    VLOOKUP($A330,ChapterTable!$1:$1048576,MATCH("최종"&amp;SUBSTITUTE(SUBSTITUTE(E$1,"standard",""),"|Float",""),ChapterTable!$1:$1,0),0),
  IF($B330=1,
    IF($L330=FALSE,
      VLOOKUP($A330,ChapterTable!$1:$1048576,MATCH("최종"&amp;SUBSTITUTE(SUBSTITUTE(E$1,"standard",""),"|Float",""),ChapterTable!$1:$1,0),0),
      VLOOKUP($A330-ChapterTable!$P$11,ChapterTable!$1:$1048576,MATCH("최종"&amp;SUBSTITUTE(SUBSTITUTE(E$1,"standard",""),"|Float",""),ChapterTable!$1:$1,0),0)*ChapterTable!$P$14
    ),
  OFFSET(E330,-$B330+IF($L330,1,0),0)*IF($B330&gt;OFFSET($B330,1,0),ChapterTable!$R$17,1)*
    (VLOOKUP(SUBSTITUTE(SUBSTITUTE(E$1,"standard",""),"|Float","")&amp;IF(OR($L330=TRUE,$A330=0,MOD($A330,ChapterTable!$R$20)&lt;&gt;0),"","보스")&amp;"인게임누적곱배수",ChapterTable!$R:$S,2,0)^C330
    +VLOOKUP(SUBSTITUTE(SUBSTITUTE(E$1,"standard",""),"|Float","")&amp;IF(OR($L330=TRUE,$A330=0,MOD($A330,ChapterTable!$R$20)&lt;&gt;0),"","보스")&amp;"인게임누적합배수",ChapterTable!$R:$S,2,0)*C330)
  )
  )
  )
)</f>
        <v>1640.25</v>
      </c>
      <c r="F330" s="1">
        <f ca="1">IF(AND($A330=0,$B330=1),
    VLOOKUP(1,ChapterTable!$1:$1048576,MATCH("최종"&amp;SUBSTITUTE(SUBSTITUTE(F$1,"standard",""),"|Float",""),ChapterTable!$1:$1,0),0)*ChapterTable!$P$17,
  IF(AND($A330=0,$B330=0),
    F331,
  IF($B330=0,
    VLOOKUP($A330,ChapterTable!$1:$1048576,MATCH("최종"&amp;SUBSTITUTE(SUBSTITUTE(F$1,"standard",""),"|Float",""),ChapterTable!$1:$1,0),0),
  IF($B330=1,
    IF($L330=FALSE,
      VLOOKUP($A330,ChapterTable!$1:$1048576,MATCH("최종"&amp;SUBSTITUTE(SUBSTITUTE(F$1,"standard",""),"|Float",""),ChapterTable!$1:$1,0),0),
      VLOOKUP($A330-ChapterTable!$P$11,ChapterTable!$1:$1048576,MATCH("최종"&amp;SUBSTITUTE(SUBSTITUTE(F$1,"standard",""),"|Float",""),ChapterTable!$1:$1,0),0)*ChapterTable!$P$14
    ),
  OFFSET(F330,-$B330+IF($L330,1,0),0)*
    (VLOOKUP(SUBSTITUTE(SUBSTITUTE(F$1,"standard",""),"|Float","")&amp;IF(OR($L330=TRUE,$A330=0,MOD($A330,ChapterTable!$R$20)&lt;&gt;0),"","보스")&amp;"인게임누적곱배수",ChapterTable!$R:$S,2,0)^D330
    +VLOOKUP(SUBSTITUTE(SUBSTITUTE(F$1,"standard",""),"|Float","")&amp;IF(OR($L330=TRUE,$A330=0,MOD($A330,ChapterTable!$R$20)&lt;&gt;0),"","보스")&amp;"인게임누적합배수",ChapterTable!$R:$S,2,0)*D330)
  )
  )
  )
)</f>
        <v>493.59375</v>
      </c>
      <c r="G330" t="s">
        <v>719</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38"/>
        <v>5</v>
      </c>
      <c r="Q330">
        <f t="shared" si="39"/>
        <v>5</v>
      </c>
      <c r="R330" t="b">
        <f t="shared" ca="1" si="40"/>
        <v>0</v>
      </c>
      <c r="T330" t="b">
        <f t="shared" ca="1" si="4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44"/>
        <v>0.2</v>
      </c>
      <c r="AJ330">
        <f t="shared" si="42"/>
        <v>0.27466666000000001</v>
      </c>
      <c r="AK330">
        <f t="shared" si="43"/>
        <v>1</v>
      </c>
      <c r="AL330">
        <v>0</v>
      </c>
    </row>
    <row r="331" spans="1:38" x14ac:dyDescent="0.3">
      <c r="A331">
        <v>6</v>
      </c>
      <c r="B331">
        <v>43</v>
      </c>
      <c r="C331">
        <f>IF(OR($L331=TRUE,$A331=0,MOD($A331,ChapterTable!$R$20)&lt;&gt;0),
MAX(0,INT(($B331+ChapterTable!$P$26+VLOOKUP(SUBSTITUTE(C$1,"성장단계","")&amp;"단계오프셋",ChapterTable!$R:$S,2,0))/ChapterTable!$P$23)),
MAX(0,INT(($B331+ChapterTable!$R$26+VLOOKUP(SUBSTITUTE(C$1,"성장단계","")&amp;"보스단계오프셋",ChapterTable!$R:$S,2,0))/ChapterTable!$R$23)))</f>
        <v>4</v>
      </c>
      <c r="D331">
        <f>IF(OR($L331=TRUE,$A331=0,MOD($A331,ChapterTable!$R$20)&lt;&gt;0),
MAX(0,INT(($B331+ChapterTable!$P$26+VLOOKUP(SUBSTITUTE(D$1,"성장단계","")&amp;"단계오프셋",ChapterTable!$R:$S,2,0))/ChapterTable!$P$23)),
MAX(0,INT(($B331+ChapterTable!$R$26+VLOOKUP(SUBSTITUTE(D$1,"성장단계","")&amp;"보스단계오프셋",ChapterTable!$R:$S,2,0))/ChapterTable!$R$23)))</f>
        <v>4</v>
      </c>
      <c r="E331" s="1">
        <f ca="1">IF(AND($A331=0,$B331=1),
    VLOOKUP(1,ChapterTable!$1:$1048576,MATCH("최종"&amp;SUBSTITUTE(SUBSTITUTE(E$1,"standard",""),"|Float",""),ChapterTable!$1:$1,0),0)*ChapterTable!$P$17,
  IF(AND($A331=0,$B331=0),
    E332,
  IF($B331=0,
    VLOOKUP($A331,ChapterTable!$1:$1048576,MATCH("최종"&amp;SUBSTITUTE(SUBSTITUTE(E$1,"standard",""),"|Float",""),ChapterTable!$1:$1,0),0),
  IF($B331=1,
    IF($L331=FALSE,
      VLOOKUP($A331,ChapterTable!$1:$1048576,MATCH("최종"&amp;SUBSTITUTE(SUBSTITUTE(E$1,"standard",""),"|Float",""),ChapterTable!$1:$1,0),0),
      VLOOKUP($A331-ChapterTable!$P$11,ChapterTable!$1:$1048576,MATCH("최종"&amp;SUBSTITUTE(SUBSTITUTE(E$1,"standard",""),"|Float",""),ChapterTable!$1:$1,0),0)*ChapterTable!$P$14
    ),
  OFFSET(E331,-$B331+IF($L331,1,0),0)*IF($B331&gt;OFFSET($B331,1,0),ChapterTable!$R$17,1)*
    (VLOOKUP(SUBSTITUTE(SUBSTITUTE(E$1,"standard",""),"|Float","")&amp;IF(OR($L331=TRUE,$A331=0,MOD($A331,ChapterTable!$R$20)&lt;&gt;0),"","보스")&amp;"인게임누적곱배수",ChapterTable!$R:$S,2,0)^C331
    +VLOOKUP(SUBSTITUTE(SUBSTITUTE(E$1,"standard",""),"|Float","")&amp;IF(OR($L331=TRUE,$A331=0,MOD($A331,ChapterTable!$R$20)&lt;&gt;0),"","보스")&amp;"인게임누적합배수",ChapterTable!$R:$S,2,0)*C331)
  )
  )
  )
)</f>
        <v>1640.25</v>
      </c>
      <c r="F331" s="1">
        <f ca="1">IF(AND($A331=0,$B331=1),
    VLOOKUP(1,ChapterTable!$1:$1048576,MATCH("최종"&amp;SUBSTITUTE(SUBSTITUTE(F$1,"standard",""),"|Float",""),ChapterTable!$1:$1,0),0)*ChapterTable!$P$17,
  IF(AND($A331=0,$B331=0),
    F332,
  IF($B331=0,
    VLOOKUP($A331,ChapterTable!$1:$1048576,MATCH("최종"&amp;SUBSTITUTE(SUBSTITUTE(F$1,"standard",""),"|Float",""),ChapterTable!$1:$1,0),0),
  IF($B331=1,
    IF($L331=FALSE,
      VLOOKUP($A331,ChapterTable!$1:$1048576,MATCH("최종"&amp;SUBSTITUTE(SUBSTITUTE(F$1,"standard",""),"|Float",""),ChapterTable!$1:$1,0),0),
      VLOOKUP($A331-ChapterTable!$P$11,ChapterTable!$1:$1048576,MATCH("최종"&amp;SUBSTITUTE(SUBSTITUTE(F$1,"standard",""),"|Float",""),ChapterTable!$1:$1,0),0)*ChapterTable!$P$14
    ),
  OFFSET(F331,-$B331+IF($L331,1,0),0)*
    (VLOOKUP(SUBSTITUTE(SUBSTITUTE(F$1,"standard",""),"|Float","")&amp;IF(OR($L331=TRUE,$A331=0,MOD($A331,ChapterTable!$R$20)&lt;&gt;0),"","보스")&amp;"인게임누적곱배수",ChapterTable!$R:$S,2,0)^D331
    +VLOOKUP(SUBSTITUTE(SUBSTITUTE(F$1,"standard",""),"|Float","")&amp;IF(OR($L331=TRUE,$A331=0,MOD($A331,ChapterTable!$R$20)&lt;&gt;0),"","보스")&amp;"인게임누적합배수",ChapterTable!$R:$S,2,0)*D331)
  )
  )
  )
)</f>
        <v>493.59375</v>
      </c>
      <c r="G331" t="s">
        <v>719</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38"/>
        <v>5</v>
      </c>
      <c r="Q331">
        <f t="shared" si="39"/>
        <v>5</v>
      </c>
      <c r="R331" t="b">
        <f t="shared" ca="1" si="40"/>
        <v>0</v>
      </c>
      <c r="T331" t="b">
        <f t="shared" ca="1" si="4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44"/>
        <v>0.2</v>
      </c>
      <c r="AJ331">
        <f t="shared" si="42"/>
        <v>0.27466666000000001</v>
      </c>
      <c r="AK331">
        <f t="shared" si="43"/>
        <v>1</v>
      </c>
      <c r="AL331">
        <v>0</v>
      </c>
    </row>
    <row r="332" spans="1:38" x14ac:dyDescent="0.3">
      <c r="A332">
        <v>6</v>
      </c>
      <c r="B332">
        <v>44</v>
      </c>
      <c r="C332">
        <f>IF(OR($L332=TRUE,$A332=0,MOD($A332,ChapterTable!$R$20)&lt;&gt;0),
MAX(0,INT(($B332+ChapterTable!$P$26+VLOOKUP(SUBSTITUTE(C$1,"성장단계","")&amp;"단계오프셋",ChapterTable!$R:$S,2,0))/ChapterTable!$P$23)),
MAX(0,INT(($B332+ChapterTable!$R$26+VLOOKUP(SUBSTITUTE(C$1,"성장단계","")&amp;"보스단계오프셋",ChapterTable!$R:$S,2,0))/ChapterTable!$R$23)))</f>
        <v>4</v>
      </c>
      <c r="D332">
        <f>IF(OR($L332=TRUE,$A332=0,MOD($A332,ChapterTable!$R$20)&lt;&gt;0),
MAX(0,INT(($B332+ChapterTable!$P$26+VLOOKUP(SUBSTITUTE(D$1,"성장단계","")&amp;"단계오프셋",ChapterTable!$R:$S,2,0))/ChapterTable!$P$23)),
MAX(0,INT(($B332+ChapterTable!$R$26+VLOOKUP(SUBSTITUTE(D$1,"성장단계","")&amp;"보스단계오프셋",ChapterTable!$R:$S,2,0))/ChapterTable!$R$23)))</f>
        <v>4</v>
      </c>
      <c r="E332" s="1">
        <f ca="1">IF(AND($A332=0,$B332=1),
    VLOOKUP(1,ChapterTable!$1:$1048576,MATCH("최종"&amp;SUBSTITUTE(SUBSTITUTE(E$1,"standard",""),"|Float",""),ChapterTable!$1:$1,0),0)*ChapterTable!$P$17,
  IF(AND($A332=0,$B332=0),
    E333,
  IF($B332=0,
    VLOOKUP($A332,ChapterTable!$1:$1048576,MATCH("최종"&amp;SUBSTITUTE(SUBSTITUTE(E$1,"standard",""),"|Float",""),ChapterTable!$1:$1,0),0),
  IF($B332=1,
    IF($L332=FALSE,
      VLOOKUP($A332,ChapterTable!$1:$1048576,MATCH("최종"&amp;SUBSTITUTE(SUBSTITUTE(E$1,"standard",""),"|Float",""),ChapterTable!$1:$1,0),0),
      VLOOKUP($A332-ChapterTable!$P$11,ChapterTable!$1:$1048576,MATCH("최종"&amp;SUBSTITUTE(SUBSTITUTE(E$1,"standard",""),"|Float",""),ChapterTable!$1:$1,0),0)*ChapterTable!$P$14
    ),
  OFFSET(E332,-$B332+IF($L332,1,0),0)*IF($B332&gt;OFFSET($B332,1,0),ChapterTable!$R$17,1)*
    (VLOOKUP(SUBSTITUTE(SUBSTITUTE(E$1,"standard",""),"|Float","")&amp;IF(OR($L332=TRUE,$A332=0,MOD($A332,ChapterTable!$R$20)&lt;&gt;0),"","보스")&amp;"인게임누적곱배수",ChapterTable!$R:$S,2,0)^C332
    +VLOOKUP(SUBSTITUTE(SUBSTITUTE(E$1,"standard",""),"|Float","")&amp;IF(OR($L332=TRUE,$A332=0,MOD($A332,ChapterTable!$R$20)&lt;&gt;0),"","보스")&amp;"인게임누적합배수",ChapterTable!$R:$S,2,0)*C332)
  )
  )
  )
)</f>
        <v>1640.25</v>
      </c>
      <c r="F332" s="1">
        <f ca="1">IF(AND($A332=0,$B332=1),
    VLOOKUP(1,ChapterTable!$1:$1048576,MATCH("최종"&amp;SUBSTITUTE(SUBSTITUTE(F$1,"standard",""),"|Float",""),ChapterTable!$1:$1,0),0)*ChapterTable!$P$17,
  IF(AND($A332=0,$B332=0),
    F333,
  IF($B332=0,
    VLOOKUP($A332,ChapterTable!$1:$1048576,MATCH("최종"&amp;SUBSTITUTE(SUBSTITUTE(F$1,"standard",""),"|Float",""),ChapterTable!$1:$1,0),0),
  IF($B332=1,
    IF($L332=FALSE,
      VLOOKUP($A332,ChapterTable!$1:$1048576,MATCH("최종"&amp;SUBSTITUTE(SUBSTITUTE(F$1,"standard",""),"|Float",""),ChapterTable!$1:$1,0),0),
      VLOOKUP($A332-ChapterTable!$P$11,ChapterTable!$1:$1048576,MATCH("최종"&amp;SUBSTITUTE(SUBSTITUTE(F$1,"standard",""),"|Float",""),ChapterTable!$1:$1,0),0)*ChapterTable!$P$14
    ),
  OFFSET(F332,-$B332+IF($L332,1,0),0)*
    (VLOOKUP(SUBSTITUTE(SUBSTITUTE(F$1,"standard",""),"|Float","")&amp;IF(OR($L332=TRUE,$A332=0,MOD($A332,ChapterTable!$R$20)&lt;&gt;0),"","보스")&amp;"인게임누적곱배수",ChapterTable!$R:$S,2,0)^D332
    +VLOOKUP(SUBSTITUTE(SUBSTITUTE(F$1,"standard",""),"|Float","")&amp;IF(OR($L332=TRUE,$A332=0,MOD($A332,ChapterTable!$R$20)&lt;&gt;0),"","보스")&amp;"인게임누적합배수",ChapterTable!$R:$S,2,0)*D332)
  )
  )
  )
)</f>
        <v>493.59375</v>
      </c>
      <c r="G332" t="s">
        <v>719</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38"/>
        <v>5</v>
      </c>
      <c r="Q332">
        <f t="shared" si="39"/>
        <v>5</v>
      </c>
      <c r="R332" t="b">
        <f t="shared" ca="1" si="40"/>
        <v>0</v>
      </c>
      <c r="T332" t="b">
        <f t="shared" ca="1" si="4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44"/>
        <v>0.2</v>
      </c>
      <c r="AJ332">
        <f t="shared" si="42"/>
        <v>0.27466666000000001</v>
      </c>
      <c r="AK332">
        <f t="shared" si="43"/>
        <v>1</v>
      </c>
      <c r="AL332">
        <v>0</v>
      </c>
    </row>
    <row r="333" spans="1:38" x14ac:dyDescent="0.3">
      <c r="A333">
        <v>6</v>
      </c>
      <c r="B333">
        <v>45</v>
      </c>
      <c r="C333">
        <f>IF(OR($L333=TRUE,$A333=0,MOD($A333,ChapterTable!$R$20)&lt;&gt;0),
MAX(0,INT(($B333+ChapterTable!$P$26+VLOOKUP(SUBSTITUTE(C$1,"성장단계","")&amp;"단계오프셋",ChapterTable!$R:$S,2,0))/ChapterTable!$P$23)),
MAX(0,INT(($B333+ChapterTable!$R$26+VLOOKUP(SUBSTITUTE(C$1,"성장단계","")&amp;"보스단계오프셋",ChapterTable!$R:$S,2,0))/ChapterTable!$R$23)))</f>
        <v>4</v>
      </c>
      <c r="D333">
        <f>IF(OR($L333=TRUE,$A333=0,MOD($A333,ChapterTable!$R$20)&lt;&gt;0),
MAX(0,INT(($B333+ChapterTable!$P$26+VLOOKUP(SUBSTITUTE(D$1,"성장단계","")&amp;"단계오프셋",ChapterTable!$R:$S,2,0))/ChapterTable!$P$23)),
MAX(0,INT(($B333+ChapterTable!$R$26+VLOOKUP(SUBSTITUTE(D$1,"성장단계","")&amp;"보스단계오프셋",ChapterTable!$R:$S,2,0))/ChapterTable!$R$23)))</f>
        <v>4</v>
      </c>
      <c r="E333" s="1">
        <f ca="1">IF(AND($A333=0,$B333=1),
    VLOOKUP(1,ChapterTable!$1:$1048576,MATCH("최종"&amp;SUBSTITUTE(SUBSTITUTE(E$1,"standard",""),"|Float",""),ChapterTable!$1:$1,0),0)*ChapterTable!$P$17,
  IF(AND($A333=0,$B333=0),
    E334,
  IF($B333=0,
    VLOOKUP($A333,ChapterTable!$1:$1048576,MATCH("최종"&amp;SUBSTITUTE(SUBSTITUTE(E$1,"standard",""),"|Float",""),ChapterTable!$1:$1,0),0),
  IF($B333=1,
    IF($L333=FALSE,
      VLOOKUP($A333,ChapterTable!$1:$1048576,MATCH("최종"&amp;SUBSTITUTE(SUBSTITUTE(E$1,"standard",""),"|Float",""),ChapterTable!$1:$1,0),0),
      VLOOKUP($A333-ChapterTable!$P$11,ChapterTable!$1:$1048576,MATCH("최종"&amp;SUBSTITUTE(SUBSTITUTE(E$1,"standard",""),"|Float",""),ChapterTable!$1:$1,0),0)*ChapterTable!$P$14
    ),
  OFFSET(E333,-$B333+IF($L333,1,0),0)*IF($B333&gt;OFFSET($B333,1,0),ChapterTable!$R$17,1)*
    (VLOOKUP(SUBSTITUTE(SUBSTITUTE(E$1,"standard",""),"|Float","")&amp;IF(OR($L333=TRUE,$A333=0,MOD($A333,ChapterTable!$R$20)&lt;&gt;0),"","보스")&amp;"인게임누적곱배수",ChapterTable!$R:$S,2,0)^C333
    +VLOOKUP(SUBSTITUTE(SUBSTITUTE(E$1,"standard",""),"|Float","")&amp;IF(OR($L333=TRUE,$A333=0,MOD($A333,ChapterTable!$R$20)&lt;&gt;0),"","보스")&amp;"인게임누적합배수",ChapterTable!$R:$S,2,0)*C333)
  )
  )
  )
)</f>
        <v>1640.25</v>
      </c>
      <c r="F333" s="1">
        <f ca="1">IF(AND($A333=0,$B333=1),
    VLOOKUP(1,ChapterTable!$1:$1048576,MATCH("최종"&amp;SUBSTITUTE(SUBSTITUTE(F$1,"standard",""),"|Float",""),ChapterTable!$1:$1,0),0)*ChapterTable!$P$17,
  IF(AND($A333=0,$B333=0),
    F334,
  IF($B333=0,
    VLOOKUP($A333,ChapterTable!$1:$1048576,MATCH("최종"&amp;SUBSTITUTE(SUBSTITUTE(F$1,"standard",""),"|Float",""),ChapterTable!$1:$1,0),0),
  IF($B333=1,
    IF($L333=FALSE,
      VLOOKUP($A333,ChapterTable!$1:$1048576,MATCH("최종"&amp;SUBSTITUTE(SUBSTITUTE(F$1,"standard",""),"|Float",""),ChapterTable!$1:$1,0),0),
      VLOOKUP($A333-ChapterTable!$P$11,ChapterTable!$1:$1048576,MATCH("최종"&amp;SUBSTITUTE(SUBSTITUTE(F$1,"standard",""),"|Float",""),ChapterTable!$1:$1,0),0)*ChapterTable!$P$14
    ),
  OFFSET(F333,-$B333+IF($L333,1,0),0)*
    (VLOOKUP(SUBSTITUTE(SUBSTITUTE(F$1,"standard",""),"|Float","")&amp;IF(OR($L333=TRUE,$A333=0,MOD($A333,ChapterTable!$R$20)&lt;&gt;0),"","보스")&amp;"인게임누적곱배수",ChapterTable!$R:$S,2,0)^D333
    +VLOOKUP(SUBSTITUTE(SUBSTITUTE(F$1,"standard",""),"|Float","")&amp;IF(OR($L333=TRUE,$A333=0,MOD($A333,ChapterTable!$R$20)&lt;&gt;0),"","보스")&amp;"인게임누적합배수",ChapterTable!$R:$S,2,0)*D333)
  )
  )
  )
)</f>
        <v>493.59375</v>
      </c>
      <c r="G333" t="s">
        <v>719</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38"/>
        <v>11</v>
      </c>
      <c r="Q333">
        <f t="shared" si="39"/>
        <v>11</v>
      </c>
      <c r="R333" t="b">
        <f t="shared" ca="1" si="40"/>
        <v>0</v>
      </c>
      <c r="T333" t="b">
        <f t="shared" ca="1" si="4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44"/>
        <v>0.2</v>
      </c>
      <c r="AJ333">
        <f t="shared" si="42"/>
        <v>0.27466666000000001</v>
      </c>
      <c r="AK333">
        <f t="shared" si="43"/>
        <v>1</v>
      </c>
      <c r="AL333">
        <v>0</v>
      </c>
    </row>
    <row r="334" spans="1:38" x14ac:dyDescent="0.3">
      <c r="A334">
        <v>6</v>
      </c>
      <c r="B334">
        <v>46</v>
      </c>
      <c r="C334">
        <f>IF(OR($L334=TRUE,$A334=0,MOD($A334,ChapterTable!$R$20)&lt;&gt;0),
MAX(0,INT(($B334+ChapterTable!$P$26+VLOOKUP(SUBSTITUTE(C$1,"성장단계","")&amp;"단계오프셋",ChapterTable!$R:$S,2,0))/ChapterTable!$P$23)),
MAX(0,INT(($B334+ChapterTable!$R$26+VLOOKUP(SUBSTITUTE(C$1,"성장단계","")&amp;"보스단계오프셋",ChapterTable!$R:$S,2,0))/ChapterTable!$R$23)))</f>
        <v>5</v>
      </c>
      <c r="D334">
        <f>IF(OR($L334=TRUE,$A334=0,MOD($A334,ChapterTable!$R$20)&lt;&gt;0),
MAX(0,INT(($B334+ChapterTable!$P$26+VLOOKUP(SUBSTITUTE(D$1,"성장단계","")&amp;"단계오프셋",ChapterTable!$R:$S,2,0))/ChapterTable!$P$23)),
MAX(0,INT(($B334+ChapterTable!$R$26+VLOOKUP(SUBSTITUTE(D$1,"성장단계","")&amp;"보스단계오프셋",ChapterTable!$R:$S,2,0))/ChapterTable!$R$23)))</f>
        <v>4</v>
      </c>
      <c r="E334" s="1">
        <f ca="1">IF(AND($A334=0,$B334=1),
    VLOOKUP(1,ChapterTable!$1:$1048576,MATCH("최종"&amp;SUBSTITUTE(SUBSTITUTE(E$1,"standard",""),"|Float",""),ChapterTable!$1:$1,0),0)*ChapterTable!$P$17,
  IF(AND($A334=0,$B334=0),
    E335,
  IF($B334=0,
    VLOOKUP($A334,ChapterTable!$1:$1048576,MATCH("최종"&amp;SUBSTITUTE(SUBSTITUTE(E$1,"standard",""),"|Float",""),ChapterTable!$1:$1,0),0),
  IF($B334=1,
    IF($L334=FALSE,
      VLOOKUP($A334,ChapterTable!$1:$1048576,MATCH("최종"&amp;SUBSTITUTE(SUBSTITUTE(E$1,"standard",""),"|Float",""),ChapterTable!$1:$1,0),0),
      VLOOKUP($A334-ChapterTable!$P$11,ChapterTable!$1:$1048576,MATCH("최종"&amp;SUBSTITUTE(SUBSTITUTE(E$1,"standard",""),"|Float",""),ChapterTable!$1:$1,0),0)*ChapterTable!$P$14
    ),
  OFFSET(E334,-$B334+IF($L334,1,0),0)*IF($B334&gt;OFFSET($B334,1,0),ChapterTable!$R$17,1)*
    (VLOOKUP(SUBSTITUTE(SUBSTITUTE(E$1,"standard",""),"|Float","")&amp;IF(OR($L334=TRUE,$A334=0,MOD($A334,ChapterTable!$R$20)&lt;&gt;0),"","보스")&amp;"인게임누적곱배수",ChapterTable!$R:$S,2,0)^C334
    +VLOOKUP(SUBSTITUTE(SUBSTITUTE(E$1,"standard",""),"|Float","")&amp;IF(OR($L334=TRUE,$A334=0,MOD($A334,ChapterTable!$R$20)&lt;&gt;0),"","보스")&amp;"인게임누적합배수",ChapterTable!$R:$S,2,0)*C334)
  )
  )
  )
)</f>
        <v>1822.5</v>
      </c>
      <c r="F334" s="1">
        <f ca="1">IF(AND($A334=0,$B334=1),
    VLOOKUP(1,ChapterTable!$1:$1048576,MATCH("최종"&amp;SUBSTITUTE(SUBSTITUTE(F$1,"standard",""),"|Float",""),ChapterTable!$1:$1,0),0)*ChapterTable!$P$17,
  IF(AND($A334=0,$B334=0),
    F335,
  IF($B334=0,
    VLOOKUP($A334,ChapterTable!$1:$1048576,MATCH("최종"&amp;SUBSTITUTE(SUBSTITUTE(F$1,"standard",""),"|Float",""),ChapterTable!$1:$1,0),0),
  IF($B334=1,
    IF($L334=FALSE,
      VLOOKUP($A334,ChapterTable!$1:$1048576,MATCH("최종"&amp;SUBSTITUTE(SUBSTITUTE(F$1,"standard",""),"|Float",""),ChapterTable!$1:$1,0),0),
      VLOOKUP($A334-ChapterTable!$P$11,ChapterTable!$1:$1048576,MATCH("최종"&amp;SUBSTITUTE(SUBSTITUTE(F$1,"standard",""),"|Float",""),ChapterTable!$1:$1,0),0)*ChapterTable!$P$14
    ),
  OFFSET(F334,-$B334+IF($L334,1,0),0)*
    (VLOOKUP(SUBSTITUTE(SUBSTITUTE(F$1,"standard",""),"|Float","")&amp;IF(OR($L334=TRUE,$A334=0,MOD($A334,ChapterTable!$R$20)&lt;&gt;0),"","보스")&amp;"인게임누적곱배수",ChapterTable!$R:$S,2,0)^D334
    +VLOOKUP(SUBSTITUTE(SUBSTITUTE(F$1,"standard",""),"|Float","")&amp;IF(OR($L334=TRUE,$A334=0,MOD($A334,ChapterTable!$R$20)&lt;&gt;0),"","보스")&amp;"인게임누적합배수",ChapterTable!$R:$S,2,0)*D334)
  )
  )
  )
)</f>
        <v>493.59375</v>
      </c>
      <c r="G334" t="s">
        <v>719</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38"/>
        <v>5</v>
      </c>
      <c r="Q334">
        <f t="shared" si="39"/>
        <v>5</v>
      </c>
      <c r="R334" t="b">
        <f t="shared" ca="1" si="40"/>
        <v>0</v>
      </c>
      <c r="T334" t="b">
        <f t="shared" ca="1" si="4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44"/>
        <v>0.2</v>
      </c>
      <c r="AJ334">
        <f t="shared" si="42"/>
        <v>0.27466666000000001</v>
      </c>
      <c r="AK334">
        <f t="shared" si="43"/>
        <v>1</v>
      </c>
      <c r="AL334">
        <v>0</v>
      </c>
    </row>
    <row r="335" spans="1:38" x14ac:dyDescent="0.3">
      <c r="A335">
        <v>6</v>
      </c>
      <c r="B335">
        <v>47</v>
      </c>
      <c r="C335">
        <f>IF(OR($L335=TRUE,$A335=0,MOD($A335,ChapterTable!$R$20)&lt;&gt;0),
MAX(0,INT(($B335+ChapterTable!$P$26+VLOOKUP(SUBSTITUTE(C$1,"성장단계","")&amp;"단계오프셋",ChapterTable!$R:$S,2,0))/ChapterTable!$P$23)),
MAX(0,INT(($B335+ChapterTable!$R$26+VLOOKUP(SUBSTITUTE(C$1,"성장단계","")&amp;"보스단계오프셋",ChapterTable!$R:$S,2,0))/ChapterTable!$R$23)))</f>
        <v>5</v>
      </c>
      <c r="D335">
        <f>IF(OR($L335=TRUE,$A335=0,MOD($A335,ChapterTable!$R$20)&lt;&gt;0),
MAX(0,INT(($B335+ChapterTable!$P$26+VLOOKUP(SUBSTITUTE(D$1,"성장단계","")&amp;"단계오프셋",ChapterTable!$R:$S,2,0))/ChapterTable!$P$23)),
MAX(0,INT(($B335+ChapterTable!$R$26+VLOOKUP(SUBSTITUTE(D$1,"성장단계","")&amp;"보스단계오프셋",ChapterTable!$R:$S,2,0))/ChapterTable!$R$23)))</f>
        <v>4</v>
      </c>
      <c r="E335" s="1">
        <f ca="1">IF(AND($A335=0,$B335=1),
    VLOOKUP(1,ChapterTable!$1:$1048576,MATCH("최종"&amp;SUBSTITUTE(SUBSTITUTE(E$1,"standard",""),"|Float",""),ChapterTable!$1:$1,0),0)*ChapterTable!$P$17,
  IF(AND($A335=0,$B335=0),
    E336,
  IF($B335=0,
    VLOOKUP($A335,ChapterTable!$1:$1048576,MATCH("최종"&amp;SUBSTITUTE(SUBSTITUTE(E$1,"standard",""),"|Float",""),ChapterTable!$1:$1,0),0),
  IF($B335=1,
    IF($L335=FALSE,
      VLOOKUP($A335,ChapterTable!$1:$1048576,MATCH("최종"&amp;SUBSTITUTE(SUBSTITUTE(E$1,"standard",""),"|Float",""),ChapterTable!$1:$1,0),0),
      VLOOKUP($A335-ChapterTable!$P$11,ChapterTable!$1:$1048576,MATCH("최종"&amp;SUBSTITUTE(SUBSTITUTE(E$1,"standard",""),"|Float",""),ChapterTable!$1:$1,0),0)*ChapterTable!$P$14
    ),
  OFFSET(E335,-$B335+IF($L335,1,0),0)*IF($B335&gt;OFFSET($B335,1,0),ChapterTable!$R$17,1)*
    (VLOOKUP(SUBSTITUTE(SUBSTITUTE(E$1,"standard",""),"|Float","")&amp;IF(OR($L335=TRUE,$A335=0,MOD($A335,ChapterTable!$R$20)&lt;&gt;0),"","보스")&amp;"인게임누적곱배수",ChapterTable!$R:$S,2,0)^C335
    +VLOOKUP(SUBSTITUTE(SUBSTITUTE(E$1,"standard",""),"|Float","")&amp;IF(OR($L335=TRUE,$A335=0,MOD($A335,ChapterTable!$R$20)&lt;&gt;0),"","보스")&amp;"인게임누적합배수",ChapterTable!$R:$S,2,0)*C335)
  )
  )
  )
)</f>
        <v>1822.5</v>
      </c>
      <c r="F335" s="1">
        <f ca="1">IF(AND($A335=0,$B335=1),
    VLOOKUP(1,ChapterTable!$1:$1048576,MATCH("최종"&amp;SUBSTITUTE(SUBSTITUTE(F$1,"standard",""),"|Float",""),ChapterTable!$1:$1,0),0)*ChapterTable!$P$17,
  IF(AND($A335=0,$B335=0),
    F336,
  IF($B335=0,
    VLOOKUP($A335,ChapterTable!$1:$1048576,MATCH("최종"&amp;SUBSTITUTE(SUBSTITUTE(F$1,"standard",""),"|Float",""),ChapterTable!$1:$1,0),0),
  IF($B335=1,
    IF($L335=FALSE,
      VLOOKUP($A335,ChapterTable!$1:$1048576,MATCH("최종"&amp;SUBSTITUTE(SUBSTITUTE(F$1,"standard",""),"|Float",""),ChapterTable!$1:$1,0),0),
      VLOOKUP($A335-ChapterTable!$P$11,ChapterTable!$1:$1048576,MATCH("최종"&amp;SUBSTITUTE(SUBSTITUTE(F$1,"standard",""),"|Float",""),ChapterTable!$1:$1,0),0)*ChapterTable!$P$14
    ),
  OFFSET(F335,-$B335+IF($L335,1,0),0)*
    (VLOOKUP(SUBSTITUTE(SUBSTITUTE(F$1,"standard",""),"|Float","")&amp;IF(OR($L335=TRUE,$A335=0,MOD($A335,ChapterTable!$R$20)&lt;&gt;0),"","보스")&amp;"인게임누적곱배수",ChapterTable!$R:$S,2,0)^D335
    +VLOOKUP(SUBSTITUTE(SUBSTITUTE(F$1,"standard",""),"|Float","")&amp;IF(OR($L335=TRUE,$A335=0,MOD($A335,ChapterTable!$R$20)&lt;&gt;0),"","보스")&amp;"인게임누적합배수",ChapterTable!$R:$S,2,0)*D335)
  )
  )
  )
)</f>
        <v>493.59375</v>
      </c>
      <c r="G335" t="s">
        <v>719</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38"/>
        <v>5</v>
      </c>
      <c r="Q335">
        <f t="shared" si="39"/>
        <v>5</v>
      </c>
      <c r="R335" t="b">
        <f t="shared" ca="1" si="40"/>
        <v>0</v>
      </c>
      <c r="T335" t="b">
        <f t="shared" ca="1" si="4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44"/>
        <v>0.2</v>
      </c>
      <c r="AJ335">
        <f t="shared" si="42"/>
        <v>0.27466666000000001</v>
      </c>
      <c r="AK335">
        <f t="shared" si="43"/>
        <v>1</v>
      </c>
      <c r="AL335">
        <v>0</v>
      </c>
    </row>
    <row r="336" spans="1:38" x14ac:dyDescent="0.3">
      <c r="A336">
        <v>6</v>
      </c>
      <c r="B336">
        <v>48</v>
      </c>
      <c r="C336">
        <f>IF(OR($L336=TRUE,$A336=0,MOD($A336,ChapterTable!$R$20)&lt;&gt;0),
MAX(0,INT(($B336+ChapterTable!$P$26+VLOOKUP(SUBSTITUTE(C$1,"성장단계","")&amp;"단계오프셋",ChapterTable!$R:$S,2,0))/ChapterTable!$P$23)),
MAX(0,INT(($B336+ChapterTable!$R$26+VLOOKUP(SUBSTITUTE(C$1,"성장단계","")&amp;"보스단계오프셋",ChapterTable!$R:$S,2,0))/ChapterTable!$R$23)))</f>
        <v>5</v>
      </c>
      <c r="D336">
        <f>IF(OR($L336=TRUE,$A336=0,MOD($A336,ChapterTable!$R$20)&lt;&gt;0),
MAX(0,INT(($B336+ChapterTable!$P$26+VLOOKUP(SUBSTITUTE(D$1,"성장단계","")&amp;"단계오프셋",ChapterTable!$R:$S,2,0))/ChapterTable!$P$23)),
MAX(0,INT(($B336+ChapterTable!$R$26+VLOOKUP(SUBSTITUTE(D$1,"성장단계","")&amp;"보스단계오프셋",ChapterTable!$R:$S,2,0))/ChapterTable!$R$23)))</f>
        <v>4</v>
      </c>
      <c r="E336" s="1">
        <f ca="1">IF(AND($A336=0,$B336=1),
    VLOOKUP(1,ChapterTable!$1:$1048576,MATCH("최종"&amp;SUBSTITUTE(SUBSTITUTE(E$1,"standard",""),"|Float",""),ChapterTable!$1:$1,0),0)*ChapterTable!$P$17,
  IF(AND($A336=0,$B336=0),
    E337,
  IF($B336=0,
    VLOOKUP($A336,ChapterTable!$1:$1048576,MATCH("최종"&amp;SUBSTITUTE(SUBSTITUTE(E$1,"standard",""),"|Float",""),ChapterTable!$1:$1,0),0),
  IF($B336=1,
    IF($L336=FALSE,
      VLOOKUP($A336,ChapterTable!$1:$1048576,MATCH("최종"&amp;SUBSTITUTE(SUBSTITUTE(E$1,"standard",""),"|Float",""),ChapterTable!$1:$1,0),0),
      VLOOKUP($A336-ChapterTable!$P$11,ChapterTable!$1:$1048576,MATCH("최종"&amp;SUBSTITUTE(SUBSTITUTE(E$1,"standard",""),"|Float",""),ChapterTable!$1:$1,0),0)*ChapterTable!$P$14
    ),
  OFFSET(E336,-$B336+IF($L336,1,0),0)*IF($B336&gt;OFFSET($B336,1,0),ChapterTable!$R$17,1)*
    (VLOOKUP(SUBSTITUTE(SUBSTITUTE(E$1,"standard",""),"|Float","")&amp;IF(OR($L336=TRUE,$A336=0,MOD($A336,ChapterTable!$R$20)&lt;&gt;0),"","보스")&amp;"인게임누적곱배수",ChapterTable!$R:$S,2,0)^C336
    +VLOOKUP(SUBSTITUTE(SUBSTITUTE(E$1,"standard",""),"|Float","")&amp;IF(OR($L336=TRUE,$A336=0,MOD($A336,ChapterTable!$R$20)&lt;&gt;0),"","보스")&amp;"인게임누적합배수",ChapterTable!$R:$S,2,0)*C336)
  )
  )
  )
)</f>
        <v>1822.5</v>
      </c>
      <c r="F336" s="1">
        <f ca="1">IF(AND($A336=0,$B336=1),
    VLOOKUP(1,ChapterTable!$1:$1048576,MATCH("최종"&amp;SUBSTITUTE(SUBSTITUTE(F$1,"standard",""),"|Float",""),ChapterTable!$1:$1,0),0)*ChapterTable!$P$17,
  IF(AND($A336=0,$B336=0),
    F337,
  IF($B336=0,
    VLOOKUP($A336,ChapterTable!$1:$1048576,MATCH("최종"&amp;SUBSTITUTE(SUBSTITUTE(F$1,"standard",""),"|Float",""),ChapterTable!$1:$1,0),0),
  IF($B336=1,
    IF($L336=FALSE,
      VLOOKUP($A336,ChapterTable!$1:$1048576,MATCH("최종"&amp;SUBSTITUTE(SUBSTITUTE(F$1,"standard",""),"|Float",""),ChapterTable!$1:$1,0),0),
      VLOOKUP($A336-ChapterTable!$P$11,ChapterTable!$1:$1048576,MATCH("최종"&amp;SUBSTITUTE(SUBSTITUTE(F$1,"standard",""),"|Float",""),ChapterTable!$1:$1,0),0)*ChapterTable!$P$14
    ),
  OFFSET(F336,-$B336+IF($L336,1,0),0)*
    (VLOOKUP(SUBSTITUTE(SUBSTITUTE(F$1,"standard",""),"|Float","")&amp;IF(OR($L336=TRUE,$A336=0,MOD($A336,ChapterTable!$R$20)&lt;&gt;0),"","보스")&amp;"인게임누적곱배수",ChapterTable!$R:$S,2,0)^D336
    +VLOOKUP(SUBSTITUTE(SUBSTITUTE(F$1,"standard",""),"|Float","")&amp;IF(OR($L336=TRUE,$A336=0,MOD($A336,ChapterTable!$R$20)&lt;&gt;0),"","보스")&amp;"인게임누적합배수",ChapterTable!$R:$S,2,0)*D336)
  )
  )
  )
)</f>
        <v>493.59375</v>
      </c>
      <c r="G336" t="s">
        <v>719</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38"/>
        <v>5</v>
      </c>
      <c r="Q336">
        <f t="shared" si="39"/>
        <v>5</v>
      </c>
      <c r="R336" t="b">
        <f t="shared" ca="1" si="40"/>
        <v>0</v>
      </c>
      <c r="T336" t="b">
        <f t="shared" ca="1" si="4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44"/>
        <v>0.2</v>
      </c>
      <c r="AJ336">
        <f t="shared" si="42"/>
        <v>0.27466666000000001</v>
      </c>
      <c r="AK336">
        <f t="shared" si="43"/>
        <v>1</v>
      </c>
      <c r="AL336">
        <v>0</v>
      </c>
    </row>
    <row r="337" spans="1:38" x14ac:dyDescent="0.3">
      <c r="A337">
        <v>6</v>
      </c>
      <c r="B337">
        <v>49</v>
      </c>
      <c r="C337">
        <f>IF(OR($L337=TRUE,$A337=0,MOD($A337,ChapterTable!$R$20)&lt;&gt;0),
MAX(0,INT(($B337+ChapterTable!$P$26+VLOOKUP(SUBSTITUTE(C$1,"성장단계","")&amp;"단계오프셋",ChapterTable!$R:$S,2,0))/ChapterTable!$P$23)),
MAX(0,INT(($B337+ChapterTable!$R$26+VLOOKUP(SUBSTITUTE(C$1,"성장단계","")&amp;"보스단계오프셋",ChapterTable!$R:$S,2,0))/ChapterTable!$R$23)))</f>
        <v>5</v>
      </c>
      <c r="D337">
        <f>IF(OR($L337=TRUE,$A337=0,MOD($A337,ChapterTable!$R$20)&lt;&gt;0),
MAX(0,INT(($B337+ChapterTable!$P$26+VLOOKUP(SUBSTITUTE(D$1,"성장단계","")&amp;"단계오프셋",ChapterTable!$R:$S,2,0))/ChapterTable!$P$23)),
MAX(0,INT(($B337+ChapterTable!$R$26+VLOOKUP(SUBSTITUTE(D$1,"성장단계","")&amp;"보스단계오프셋",ChapterTable!$R:$S,2,0))/ChapterTable!$R$23)))</f>
        <v>4</v>
      </c>
      <c r="E337" s="1">
        <f ca="1">IF(AND($A337=0,$B337=1),
    VLOOKUP(1,ChapterTable!$1:$1048576,MATCH("최종"&amp;SUBSTITUTE(SUBSTITUTE(E$1,"standard",""),"|Float",""),ChapterTable!$1:$1,0),0)*ChapterTable!$P$17,
  IF(AND($A337=0,$B337=0),
    E338,
  IF($B337=0,
    VLOOKUP($A337,ChapterTable!$1:$1048576,MATCH("최종"&amp;SUBSTITUTE(SUBSTITUTE(E$1,"standard",""),"|Float",""),ChapterTable!$1:$1,0),0),
  IF($B337=1,
    IF($L337=FALSE,
      VLOOKUP($A337,ChapterTable!$1:$1048576,MATCH("최종"&amp;SUBSTITUTE(SUBSTITUTE(E$1,"standard",""),"|Float",""),ChapterTable!$1:$1,0),0),
      VLOOKUP($A337-ChapterTable!$P$11,ChapterTable!$1:$1048576,MATCH("최종"&amp;SUBSTITUTE(SUBSTITUTE(E$1,"standard",""),"|Float",""),ChapterTable!$1:$1,0),0)*ChapterTable!$P$14
    ),
  OFFSET(E337,-$B337+IF($L337,1,0),0)*IF($B337&gt;OFFSET($B337,1,0),ChapterTable!$R$17,1)*
    (VLOOKUP(SUBSTITUTE(SUBSTITUTE(E$1,"standard",""),"|Float","")&amp;IF(OR($L337=TRUE,$A337=0,MOD($A337,ChapterTable!$R$20)&lt;&gt;0),"","보스")&amp;"인게임누적곱배수",ChapterTable!$R:$S,2,0)^C337
    +VLOOKUP(SUBSTITUTE(SUBSTITUTE(E$1,"standard",""),"|Float","")&amp;IF(OR($L337=TRUE,$A337=0,MOD($A337,ChapterTable!$R$20)&lt;&gt;0),"","보스")&amp;"인게임누적합배수",ChapterTable!$R:$S,2,0)*C337)
  )
  )
  )
)</f>
        <v>1822.5</v>
      </c>
      <c r="F337" s="1">
        <f ca="1">IF(AND($A337=0,$B337=1),
    VLOOKUP(1,ChapterTable!$1:$1048576,MATCH("최종"&amp;SUBSTITUTE(SUBSTITUTE(F$1,"standard",""),"|Float",""),ChapterTable!$1:$1,0),0)*ChapterTable!$P$17,
  IF(AND($A337=0,$B337=0),
    F338,
  IF($B337=0,
    VLOOKUP($A337,ChapterTable!$1:$1048576,MATCH("최종"&amp;SUBSTITUTE(SUBSTITUTE(F$1,"standard",""),"|Float",""),ChapterTable!$1:$1,0),0),
  IF($B337=1,
    IF($L337=FALSE,
      VLOOKUP($A337,ChapterTable!$1:$1048576,MATCH("최종"&amp;SUBSTITUTE(SUBSTITUTE(F$1,"standard",""),"|Float",""),ChapterTable!$1:$1,0),0),
      VLOOKUP($A337-ChapterTable!$P$11,ChapterTable!$1:$1048576,MATCH("최종"&amp;SUBSTITUTE(SUBSTITUTE(F$1,"standard",""),"|Float",""),ChapterTable!$1:$1,0),0)*ChapterTable!$P$14
    ),
  OFFSET(F337,-$B337+IF($L337,1,0),0)*
    (VLOOKUP(SUBSTITUTE(SUBSTITUTE(F$1,"standard",""),"|Float","")&amp;IF(OR($L337=TRUE,$A337=0,MOD($A337,ChapterTable!$R$20)&lt;&gt;0),"","보스")&amp;"인게임누적곱배수",ChapterTable!$R:$S,2,0)^D337
    +VLOOKUP(SUBSTITUTE(SUBSTITUTE(F$1,"standard",""),"|Float","")&amp;IF(OR($L337=TRUE,$A337=0,MOD($A337,ChapterTable!$R$20)&lt;&gt;0),"","보스")&amp;"인게임누적합배수",ChapterTable!$R:$S,2,0)*D337)
  )
  )
  )
)</f>
        <v>493.59375</v>
      </c>
      <c r="G337" t="s">
        <v>719</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38"/>
        <v>95</v>
      </c>
      <c r="Q337">
        <f t="shared" si="39"/>
        <v>95</v>
      </c>
      <c r="R337" t="b">
        <f t="shared" ca="1" si="40"/>
        <v>1</v>
      </c>
      <c r="T337" t="b">
        <f t="shared" ca="1" si="4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44"/>
        <v>0.2</v>
      </c>
      <c r="AJ337">
        <f t="shared" si="42"/>
        <v>0.27466666000000001</v>
      </c>
      <c r="AK337">
        <f t="shared" si="43"/>
        <v>1</v>
      </c>
      <c r="AL337">
        <v>0</v>
      </c>
    </row>
    <row r="338" spans="1:38" x14ac:dyDescent="0.3">
      <c r="A338">
        <v>6</v>
      </c>
      <c r="B338">
        <v>50</v>
      </c>
      <c r="C338">
        <f>IF(OR($L338=TRUE,$A338=0,MOD($A338,ChapterTable!$R$20)&lt;&gt;0),
MAX(0,INT(($B338+ChapterTable!$P$26+VLOOKUP(SUBSTITUTE(C$1,"성장단계","")&amp;"단계오프셋",ChapterTable!$R:$S,2,0))/ChapterTable!$P$23)),
MAX(0,INT(($B338+ChapterTable!$R$26+VLOOKUP(SUBSTITUTE(C$1,"성장단계","")&amp;"보스단계오프셋",ChapterTable!$R:$S,2,0))/ChapterTable!$R$23)))</f>
        <v>5</v>
      </c>
      <c r="D338">
        <f>IF(OR($L338=TRUE,$A338=0,MOD($A338,ChapterTable!$R$20)&lt;&gt;0),
MAX(0,INT(($B338+ChapterTable!$P$26+VLOOKUP(SUBSTITUTE(D$1,"성장단계","")&amp;"단계오프셋",ChapterTable!$R:$S,2,0))/ChapterTable!$P$23)),
MAX(0,INT(($B338+ChapterTable!$R$26+VLOOKUP(SUBSTITUTE(D$1,"성장단계","")&amp;"보스단계오프셋",ChapterTable!$R:$S,2,0))/ChapterTable!$R$23)))</f>
        <v>4</v>
      </c>
      <c r="E338" s="1">
        <f ca="1">IF(AND($A338=0,$B338=1),
    VLOOKUP(1,ChapterTable!$1:$1048576,MATCH("최종"&amp;SUBSTITUTE(SUBSTITUTE(E$1,"standard",""),"|Float",""),ChapterTable!$1:$1,0),0)*ChapterTable!$P$17,
  IF(AND($A338=0,$B338=0),
    E339,
  IF($B338=0,
    VLOOKUP($A338,ChapterTable!$1:$1048576,MATCH("최종"&amp;SUBSTITUTE(SUBSTITUTE(E$1,"standard",""),"|Float",""),ChapterTable!$1:$1,0),0),
  IF($B338=1,
    IF($L338=FALSE,
      VLOOKUP($A338,ChapterTable!$1:$1048576,MATCH("최종"&amp;SUBSTITUTE(SUBSTITUTE(E$1,"standard",""),"|Float",""),ChapterTable!$1:$1,0),0),
      VLOOKUP($A338-ChapterTable!$P$11,ChapterTable!$1:$1048576,MATCH("최종"&amp;SUBSTITUTE(SUBSTITUTE(E$1,"standard",""),"|Float",""),ChapterTable!$1:$1,0),0)*ChapterTable!$P$14
    ),
  OFFSET(E338,-$B338+IF($L338,1,0),0)*IF($B338&gt;OFFSET($B338,1,0),ChapterTable!$R$17,1)*
    (VLOOKUP(SUBSTITUTE(SUBSTITUTE(E$1,"standard",""),"|Float","")&amp;IF(OR($L338=TRUE,$A338=0,MOD($A338,ChapterTable!$R$20)&lt;&gt;0),"","보스")&amp;"인게임누적곱배수",ChapterTable!$R:$S,2,0)^C338
    +VLOOKUP(SUBSTITUTE(SUBSTITUTE(E$1,"standard",""),"|Float","")&amp;IF(OR($L338=TRUE,$A338=0,MOD($A338,ChapterTable!$R$20)&lt;&gt;0),"","보스")&amp;"인게임누적합배수",ChapterTable!$R:$S,2,0)*C338)
  )
  )
  )
)</f>
        <v>2369.25</v>
      </c>
      <c r="F338" s="1">
        <f ca="1">IF(AND($A338=0,$B338=1),
    VLOOKUP(1,ChapterTable!$1:$1048576,MATCH("최종"&amp;SUBSTITUTE(SUBSTITUTE(F$1,"standard",""),"|Float",""),ChapterTable!$1:$1,0),0)*ChapterTable!$P$17,
  IF(AND($A338=0,$B338=0),
    F339,
  IF($B338=0,
    VLOOKUP($A338,ChapterTable!$1:$1048576,MATCH("최종"&amp;SUBSTITUTE(SUBSTITUTE(F$1,"standard",""),"|Float",""),ChapterTable!$1:$1,0),0),
  IF($B338=1,
    IF($L338=FALSE,
      VLOOKUP($A338,ChapterTable!$1:$1048576,MATCH("최종"&amp;SUBSTITUTE(SUBSTITUTE(F$1,"standard",""),"|Float",""),ChapterTable!$1:$1,0),0),
      VLOOKUP($A338-ChapterTable!$P$11,ChapterTable!$1:$1048576,MATCH("최종"&amp;SUBSTITUTE(SUBSTITUTE(F$1,"standard",""),"|Float",""),ChapterTable!$1:$1,0),0)*ChapterTable!$P$14
    ),
  OFFSET(F338,-$B338+IF($L338,1,0),0)*
    (VLOOKUP(SUBSTITUTE(SUBSTITUTE(F$1,"standard",""),"|Float","")&amp;IF(OR($L338=TRUE,$A338=0,MOD($A338,ChapterTable!$R$20)&lt;&gt;0),"","보스")&amp;"인게임누적곱배수",ChapterTable!$R:$S,2,0)^D338
    +VLOOKUP(SUBSTITUTE(SUBSTITUTE(F$1,"standard",""),"|Float","")&amp;IF(OR($L338=TRUE,$A338=0,MOD($A338,ChapterTable!$R$20)&lt;&gt;0),"","보스")&amp;"인게임누적합배수",ChapterTable!$R:$S,2,0)*D338)
  )
  )
  )
)</f>
        <v>493.59375</v>
      </c>
      <c r="G338" t="s">
        <v>719</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38"/>
        <v>25</v>
      </c>
      <c r="Q338">
        <f t="shared" si="39"/>
        <v>25</v>
      </c>
      <c r="R338" t="b">
        <f t="shared" ca="1" si="40"/>
        <v>0</v>
      </c>
      <c r="T338" t="b">
        <f t="shared" ca="1" si="4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44"/>
        <v>0.2</v>
      </c>
      <c r="AJ338">
        <f t="shared" si="42"/>
        <v>1</v>
      </c>
      <c r="AK338">
        <f t="shared" si="43"/>
        <v>1</v>
      </c>
      <c r="AL338">
        <v>0</v>
      </c>
    </row>
    <row r="339" spans="1:38" x14ac:dyDescent="0.3">
      <c r="A339">
        <v>7</v>
      </c>
      <c r="B339">
        <v>0</v>
      </c>
      <c r="C339">
        <f>IF(OR($L339=TRUE,$A339=0,MOD($A339,ChapterTable!$R$20)&lt;&gt;0),
MAX(0,INT(($B339+ChapterTable!$P$26+VLOOKUP(SUBSTITUTE(C$1,"성장단계","")&amp;"단계오프셋",ChapterTable!$R:$S,2,0))/ChapterTable!$P$23)),
MAX(0,INT(($B339+ChapterTable!$R$26+VLOOKUP(SUBSTITUTE(C$1,"성장단계","")&amp;"보스단계오프셋",ChapterTable!$R:$S,2,0))/ChapterTable!$R$23)))</f>
        <v>0</v>
      </c>
      <c r="D339">
        <f>IF(OR($L339=TRUE,$A339=0,MOD($A339,ChapterTable!$R$20)&lt;&gt;0),
MAX(0,INT(($B339+ChapterTable!$P$26+VLOOKUP(SUBSTITUTE(D$1,"성장단계","")&amp;"단계오프셋",ChapterTable!$R:$S,2,0))/ChapterTable!$P$23)),
MAX(0,INT(($B339+ChapterTable!$R$26+VLOOKUP(SUBSTITUTE(D$1,"성장단계","")&amp;"보스단계오프셋",ChapterTable!$R:$S,2,0))/ChapterTable!$R$23)))</f>
        <v>0</v>
      </c>
      <c r="E339" s="1">
        <f ca="1">IF(AND($A339=0,$B339=1),
    VLOOKUP(1,ChapterTable!$1:$1048576,MATCH("최종"&amp;SUBSTITUTE(SUBSTITUTE(E$1,"standard",""),"|Float",""),ChapterTable!$1:$1,0),0)*ChapterTable!$P$17,
  IF(AND($A339=0,$B339=0),
    E340,
  IF($B339=0,
    VLOOKUP($A339,ChapterTable!$1:$1048576,MATCH("최종"&amp;SUBSTITUTE(SUBSTITUTE(E$1,"standard",""),"|Float",""),ChapterTable!$1:$1,0),0),
  IF($B339=1,
    IF($L339=FALSE,
      VLOOKUP($A339,ChapterTable!$1:$1048576,MATCH("최종"&amp;SUBSTITUTE(SUBSTITUTE(E$1,"standard",""),"|Float",""),ChapterTable!$1:$1,0),0),
      VLOOKUP($A339-ChapterTable!$P$11,ChapterTable!$1:$1048576,MATCH("최종"&amp;SUBSTITUTE(SUBSTITUTE(E$1,"standard",""),"|Float",""),ChapterTable!$1:$1,0),0)*ChapterTable!$P$14
    ),
  OFFSET(E339,-$B339+IF($L339,1,0),0)*IF($B339&gt;OFFSET($B339,1,0),ChapterTable!$R$17,1)*
    (VLOOKUP(SUBSTITUTE(SUBSTITUTE(E$1,"standard",""),"|Float","")&amp;IF(OR($L339=TRUE,$A339=0,MOD($A339,ChapterTable!$R$20)&lt;&gt;0),"","보스")&amp;"인게임누적곱배수",ChapterTable!$R:$S,2,0)^C339
    +VLOOKUP(SUBSTITUTE(SUBSTITUTE(E$1,"standard",""),"|Float","")&amp;IF(OR($L339=TRUE,$A339=0,MOD($A339,ChapterTable!$R$20)&lt;&gt;0),"","보스")&amp;"인게임누적합배수",ChapterTable!$R:$S,2,0)*C339)
  )
  )
  )
)</f>
        <v>1366.875</v>
      </c>
      <c r="F339" s="1">
        <f ca="1">IF(AND($A339=0,$B339=1),
    VLOOKUP(1,ChapterTable!$1:$1048576,MATCH("최종"&amp;SUBSTITUTE(SUBSTITUTE(F$1,"standard",""),"|Float",""),ChapterTable!$1:$1,0),0)*ChapterTable!$P$17,
  IF(AND($A339=0,$B339=0),
    F340,
  IF($B339=0,
    VLOOKUP($A339,ChapterTable!$1:$1048576,MATCH("최종"&amp;SUBSTITUTE(SUBSTITUTE(F$1,"standard",""),"|Float",""),ChapterTable!$1:$1,0),0),
  IF($B339=1,
    IF($L339=FALSE,
      VLOOKUP($A339,ChapterTable!$1:$1048576,MATCH("최종"&amp;SUBSTITUTE(SUBSTITUTE(F$1,"standard",""),"|Float",""),ChapterTable!$1:$1,0),0),
      VLOOKUP($A339-ChapterTable!$P$11,ChapterTable!$1:$1048576,MATCH("최종"&amp;SUBSTITUTE(SUBSTITUTE(F$1,"standard",""),"|Float",""),ChapterTable!$1:$1,0),0)*ChapterTable!$P$14
    ),
  OFFSET(F339,-$B339+IF($L339,1,0),0)*
    (VLOOKUP(SUBSTITUTE(SUBSTITUTE(F$1,"standard",""),"|Float","")&amp;IF(OR($L339=TRUE,$A339=0,MOD($A339,ChapterTable!$R$20)&lt;&gt;0),"","보스")&amp;"인게임누적곱배수",ChapterTable!$R:$S,2,0)^D339
    +VLOOKUP(SUBSTITUTE(SUBSTITUTE(F$1,"standard",""),"|Float","")&amp;IF(OR($L339=TRUE,$A339=0,MOD($A339,ChapterTable!$R$20)&lt;&gt;0),"","보스")&amp;"인게임누적합배수",ChapterTable!$R:$S,2,0)*D339)
  )
  )
  )
)</f>
        <v>569.53125</v>
      </c>
      <c r="G339" t="s">
        <v>719</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38"/>
        <v>0</v>
      </c>
      <c r="Q339">
        <f t="shared" si="39"/>
        <v>0</v>
      </c>
      <c r="R339" t="b">
        <f t="shared" ca="1" si="40"/>
        <v>0</v>
      </c>
      <c r="T339" t="b">
        <f t="shared" ca="1" si="4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44"/>
        <v>0</v>
      </c>
      <c r="AJ339">
        <f t="shared" si="42"/>
        <v>0</v>
      </c>
      <c r="AK339">
        <f t="shared" si="43"/>
        <v>0</v>
      </c>
      <c r="AL339">
        <v>0</v>
      </c>
    </row>
    <row r="340" spans="1:38" x14ac:dyDescent="0.3">
      <c r="A340">
        <v>7</v>
      </c>
      <c r="B340">
        <v>1</v>
      </c>
      <c r="C340">
        <f>IF(OR($L340=TRUE,$A340=0,MOD($A340,ChapterTable!$R$20)&lt;&gt;0),
MAX(0,INT(($B340+ChapterTable!$P$26+VLOOKUP(SUBSTITUTE(C$1,"성장단계","")&amp;"단계오프셋",ChapterTable!$R:$S,2,0))/ChapterTable!$P$23)),
MAX(0,INT(($B340+ChapterTable!$R$26+VLOOKUP(SUBSTITUTE(C$1,"성장단계","")&amp;"보스단계오프셋",ChapterTable!$R:$S,2,0))/ChapterTable!$R$23)))</f>
        <v>0</v>
      </c>
      <c r="D340">
        <f>IF(OR($L340=TRUE,$A340=0,MOD($A340,ChapterTable!$R$20)&lt;&gt;0),
MAX(0,INT(($B340+ChapterTable!$P$26+VLOOKUP(SUBSTITUTE(D$1,"성장단계","")&amp;"단계오프셋",ChapterTable!$R:$S,2,0))/ChapterTable!$P$23)),
MAX(0,INT(($B340+ChapterTable!$R$26+VLOOKUP(SUBSTITUTE(D$1,"성장단계","")&amp;"보스단계오프셋",ChapterTable!$R:$S,2,0))/ChapterTable!$R$23)))</f>
        <v>0</v>
      </c>
      <c r="E340" s="1">
        <f ca="1">IF(AND($A340=0,$B340=1),
    VLOOKUP(1,ChapterTable!$1:$1048576,MATCH("최종"&amp;SUBSTITUTE(SUBSTITUTE(E$1,"standard",""),"|Float",""),ChapterTable!$1:$1,0),0)*ChapterTable!$P$17,
  IF(AND($A340=0,$B340=0),
    E341,
  IF($B340=0,
    VLOOKUP($A340,ChapterTable!$1:$1048576,MATCH("최종"&amp;SUBSTITUTE(SUBSTITUTE(E$1,"standard",""),"|Float",""),ChapterTable!$1:$1,0),0),
  IF($B340=1,
    IF($L340=FALSE,
      VLOOKUP($A340,ChapterTable!$1:$1048576,MATCH("최종"&amp;SUBSTITUTE(SUBSTITUTE(E$1,"standard",""),"|Float",""),ChapterTable!$1:$1,0),0),
      VLOOKUP($A340-ChapterTable!$P$11,ChapterTable!$1:$1048576,MATCH("최종"&amp;SUBSTITUTE(SUBSTITUTE(E$1,"standard",""),"|Float",""),ChapterTable!$1:$1,0),0)*ChapterTable!$P$14
    ),
  OFFSET(E340,-$B340+IF($L340,1,0),0)*IF($B340&gt;OFFSET($B340,1,0),ChapterTable!$R$17,1)*
    (VLOOKUP(SUBSTITUTE(SUBSTITUTE(E$1,"standard",""),"|Float","")&amp;IF(OR($L340=TRUE,$A340=0,MOD($A340,ChapterTable!$R$20)&lt;&gt;0),"","보스")&amp;"인게임누적곱배수",ChapterTable!$R:$S,2,0)^C340
    +VLOOKUP(SUBSTITUTE(SUBSTITUTE(E$1,"standard",""),"|Float","")&amp;IF(OR($L340=TRUE,$A340=0,MOD($A340,ChapterTable!$R$20)&lt;&gt;0),"","보스")&amp;"인게임누적합배수",ChapterTable!$R:$S,2,0)*C340)
  )
  )
  )
)</f>
        <v>1366.875</v>
      </c>
      <c r="F340" s="1">
        <f ca="1">IF(AND($A340=0,$B340=1),
    VLOOKUP(1,ChapterTable!$1:$1048576,MATCH("최종"&amp;SUBSTITUTE(SUBSTITUTE(F$1,"standard",""),"|Float",""),ChapterTable!$1:$1,0),0)*ChapterTable!$P$17,
  IF(AND($A340=0,$B340=0),
    F341,
  IF($B340=0,
    VLOOKUP($A340,ChapterTable!$1:$1048576,MATCH("최종"&amp;SUBSTITUTE(SUBSTITUTE(F$1,"standard",""),"|Float",""),ChapterTable!$1:$1,0),0),
  IF($B340=1,
    IF($L340=FALSE,
      VLOOKUP($A340,ChapterTable!$1:$1048576,MATCH("최종"&amp;SUBSTITUTE(SUBSTITUTE(F$1,"standard",""),"|Float",""),ChapterTable!$1:$1,0),0),
      VLOOKUP($A340-ChapterTable!$P$11,ChapterTable!$1:$1048576,MATCH("최종"&amp;SUBSTITUTE(SUBSTITUTE(F$1,"standard",""),"|Float",""),ChapterTable!$1:$1,0),0)*ChapterTable!$P$14
    ),
  OFFSET(F340,-$B340+IF($L340,1,0),0)*
    (VLOOKUP(SUBSTITUTE(SUBSTITUTE(F$1,"standard",""),"|Float","")&amp;IF(OR($L340=TRUE,$A340=0,MOD($A340,ChapterTable!$R$20)&lt;&gt;0),"","보스")&amp;"인게임누적곱배수",ChapterTable!$R:$S,2,0)^D340
    +VLOOKUP(SUBSTITUTE(SUBSTITUTE(F$1,"standard",""),"|Float","")&amp;IF(OR($L340=TRUE,$A340=0,MOD($A340,ChapterTable!$R$20)&lt;&gt;0),"","보스")&amp;"인게임누적합배수",ChapterTable!$R:$S,2,0)*D340)
  )
  )
  )
)</f>
        <v>569.53125</v>
      </c>
      <c r="G340" t="s">
        <v>719</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38"/>
        <v>21</v>
      </c>
      <c r="Q340">
        <f t="shared" si="39"/>
        <v>21</v>
      </c>
      <c r="R340" t="b">
        <f t="shared" ca="1" si="40"/>
        <v>1</v>
      </c>
      <c r="T340" t="b">
        <f t="shared" ca="1" si="4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44"/>
        <v>1</v>
      </c>
      <c r="AJ340">
        <f t="shared" si="42"/>
        <v>1</v>
      </c>
      <c r="AK340">
        <f t="shared" si="43"/>
        <v>1</v>
      </c>
      <c r="AL340">
        <v>0</v>
      </c>
    </row>
    <row r="341" spans="1:38" x14ac:dyDescent="0.3">
      <c r="A341">
        <v>7</v>
      </c>
      <c r="B341">
        <v>2</v>
      </c>
      <c r="C341">
        <f>IF(OR($L341=TRUE,$A341=0,MOD($A341,ChapterTable!$R$20)&lt;&gt;0),
MAX(0,INT(($B341+ChapterTable!$P$26+VLOOKUP(SUBSTITUTE(C$1,"성장단계","")&amp;"단계오프셋",ChapterTable!$R:$S,2,0))/ChapterTable!$P$23)),
MAX(0,INT(($B341+ChapterTable!$R$26+VLOOKUP(SUBSTITUTE(C$1,"성장단계","")&amp;"보스단계오프셋",ChapterTable!$R:$S,2,0))/ChapterTable!$R$23)))</f>
        <v>1</v>
      </c>
      <c r="D341">
        <f>IF(OR($L341=TRUE,$A341=0,MOD($A341,ChapterTable!$R$20)&lt;&gt;0),
MAX(0,INT(($B341+ChapterTable!$P$26+VLOOKUP(SUBSTITUTE(D$1,"성장단계","")&amp;"단계오프셋",ChapterTable!$R:$S,2,0))/ChapterTable!$P$23)),
MAX(0,INT(($B341+ChapterTable!$R$26+VLOOKUP(SUBSTITUTE(D$1,"성장단계","")&amp;"보스단계오프셋",ChapterTable!$R:$S,2,0))/ChapterTable!$R$23)))</f>
        <v>0</v>
      </c>
      <c r="E341" s="1">
        <f ca="1">IF(AND($A341=0,$B341=1),
    VLOOKUP(1,ChapterTable!$1:$1048576,MATCH("최종"&amp;SUBSTITUTE(SUBSTITUTE(E$1,"standard",""),"|Float",""),ChapterTable!$1:$1,0),0)*ChapterTable!$P$17,
  IF(AND($A341=0,$B341=0),
    E342,
  IF($B341=0,
    VLOOKUP($A341,ChapterTable!$1:$1048576,MATCH("최종"&amp;SUBSTITUTE(SUBSTITUTE(E$1,"standard",""),"|Float",""),ChapterTable!$1:$1,0),0),
  IF($B341=1,
    IF($L341=FALSE,
      VLOOKUP($A341,ChapterTable!$1:$1048576,MATCH("최종"&amp;SUBSTITUTE(SUBSTITUTE(E$1,"standard",""),"|Float",""),ChapterTable!$1:$1,0),0),
      VLOOKUP($A341-ChapterTable!$P$11,ChapterTable!$1:$1048576,MATCH("최종"&amp;SUBSTITUTE(SUBSTITUTE(E$1,"standard",""),"|Float",""),ChapterTable!$1:$1,0),0)*ChapterTable!$P$14
    ),
  OFFSET(E341,-$B341+IF($L341,1,0),0)*IF($B341&gt;OFFSET($B341,1,0),ChapterTable!$R$17,1)*
    (VLOOKUP(SUBSTITUTE(SUBSTITUTE(E$1,"standard",""),"|Float","")&amp;IF(OR($L341=TRUE,$A341=0,MOD($A341,ChapterTable!$R$20)&lt;&gt;0),"","보스")&amp;"인게임누적곱배수",ChapterTable!$R:$S,2,0)^C341
    +VLOOKUP(SUBSTITUTE(SUBSTITUTE(E$1,"standard",""),"|Float","")&amp;IF(OR($L341=TRUE,$A341=0,MOD($A341,ChapterTable!$R$20)&lt;&gt;0),"","보스")&amp;"인게임누적합배수",ChapterTable!$R:$S,2,0)*C341)
  )
  )
  )
)</f>
        <v>1640.25</v>
      </c>
      <c r="F341" s="1">
        <f ca="1">IF(AND($A341=0,$B341=1),
    VLOOKUP(1,ChapterTable!$1:$1048576,MATCH("최종"&amp;SUBSTITUTE(SUBSTITUTE(F$1,"standard",""),"|Float",""),ChapterTable!$1:$1,0),0)*ChapterTable!$P$17,
  IF(AND($A341=0,$B341=0),
    F342,
  IF($B341=0,
    VLOOKUP($A341,ChapterTable!$1:$1048576,MATCH("최종"&amp;SUBSTITUTE(SUBSTITUTE(F$1,"standard",""),"|Float",""),ChapterTable!$1:$1,0),0),
  IF($B341=1,
    IF($L341=FALSE,
      VLOOKUP($A341,ChapterTable!$1:$1048576,MATCH("최종"&amp;SUBSTITUTE(SUBSTITUTE(F$1,"standard",""),"|Float",""),ChapterTable!$1:$1,0),0),
      VLOOKUP($A341-ChapterTable!$P$11,ChapterTable!$1:$1048576,MATCH("최종"&amp;SUBSTITUTE(SUBSTITUTE(F$1,"standard",""),"|Float",""),ChapterTable!$1:$1,0),0)*ChapterTable!$P$14
    ),
  OFFSET(F341,-$B341+IF($L341,1,0),0)*
    (VLOOKUP(SUBSTITUTE(SUBSTITUTE(F$1,"standard",""),"|Float","")&amp;IF(OR($L341=TRUE,$A341=0,MOD($A341,ChapterTable!$R$20)&lt;&gt;0),"","보스")&amp;"인게임누적곱배수",ChapterTable!$R:$S,2,0)^D341
    +VLOOKUP(SUBSTITUTE(SUBSTITUTE(F$1,"standard",""),"|Float","")&amp;IF(OR($L341=TRUE,$A341=0,MOD($A341,ChapterTable!$R$20)&lt;&gt;0),"","보스")&amp;"인게임누적합배수",ChapterTable!$R:$S,2,0)*D341)
  )
  )
  )
)</f>
        <v>569.53125</v>
      </c>
      <c r="G341" t="s">
        <v>719</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38"/>
        <v>21</v>
      </c>
      <c r="Q341">
        <f t="shared" si="39"/>
        <v>21</v>
      </c>
      <c r="R341" t="b">
        <f t="shared" ca="1" si="40"/>
        <v>1</v>
      </c>
      <c r="T341" t="b">
        <f t="shared" ca="1" si="4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44"/>
        <v>1</v>
      </c>
      <c r="AJ341">
        <f t="shared" si="42"/>
        <v>1</v>
      </c>
      <c r="AK341">
        <f t="shared" si="43"/>
        <v>1</v>
      </c>
      <c r="AL341">
        <v>0</v>
      </c>
    </row>
    <row r="342" spans="1:38" x14ac:dyDescent="0.3">
      <c r="A342">
        <v>7</v>
      </c>
      <c r="B342">
        <v>3</v>
      </c>
      <c r="C342">
        <f>IF(OR($L342=TRUE,$A342=0,MOD($A342,ChapterTable!$R$20)&lt;&gt;0),
MAX(0,INT(($B342+ChapterTable!$P$26+VLOOKUP(SUBSTITUTE(C$1,"성장단계","")&amp;"단계오프셋",ChapterTable!$R:$S,2,0))/ChapterTable!$P$23)),
MAX(0,INT(($B342+ChapterTable!$R$26+VLOOKUP(SUBSTITUTE(C$1,"성장단계","")&amp;"보스단계오프셋",ChapterTable!$R:$S,2,0))/ChapterTable!$R$23)))</f>
        <v>2</v>
      </c>
      <c r="D342">
        <f>IF(OR($L342=TRUE,$A342=0,MOD($A342,ChapterTable!$R$20)&lt;&gt;0),
MAX(0,INT(($B342+ChapterTable!$P$26+VLOOKUP(SUBSTITUTE(D$1,"성장단계","")&amp;"단계오프셋",ChapterTable!$R:$S,2,0))/ChapterTable!$P$23)),
MAX(0,INT(($B342+ChapterTable!$R$26+VLOOKUP(SUBSTITUTE(D$1,"성장단계","")&amp;"보스단계오프셋",ChapterTable!$R:$S,2,0))/ChapterTable!$R$23)))</f>
        <v>1</v>
      </c>
      <c r="E342" s="1">
        <f ca="1">IF(AND($A342=0,$B342=1),
    VLOOKUP(1,ChapterTable!$1:$1048576,MATCH("최종"&amp;SUBSTITUTE(SUBSTITUTE(E$1,"standard",""),"|Float",""),ChapterTable!$1:$1,0),0)*ChapterTable!$P$17,
  IF(AND($A342=0,$B342=0),
    E343,
  IF($B342=0,
    VLOOKUP($A342,ChapterTable!$1:$1048576,MATCH("최종"&amp;SUBSTITUTE(SUBSTITUTE(E$1,"standard",""),"|Float",""),ChapterTable!$1:$1,0),0),
  IF($B342=1,
    IF($L342=FALSE,
      VLOOKUP($A342,ChapterTable!$1:$1048576,MATCH("최종"&amp;SUBSTITUTE(SUBSTITUTE(E$1,"standard",""),"|Float",""),ChapterTable!$1:$1,0),0),
      VLOOKUP($A342-ChapterTable!$P$11,ChapterTable!$1:$1048576,MATCH("최종"&amp;SUBSTITUTE(SUBSTITUTE(E$1,"standard",""),"|Float",""),ChapterTable!$1:$1,0),0)*ChapterTable!$P$14
    ),
  OFFSET(E342,-$B342+IF($L342,1,0),0)*IF($B342&gt;OFFSET($B342,1,0),ChapterTable!$R$17,1)*
    (VLOOKUP(SUBSTITUTE(SUBSTITUTE(E$1,"standard",""),"|Float","")&amp;IF(OR($L342=TRUE,$A342=0,MOD($A342,ChapterTable!$R$20)&lt;&gt;0),"","보스")&amp;"인게임누적곱배수",ChapterTable!$R:$S,2,0)^C342
    +VLOOKUP(SUBSTITUTE(SUBSTITUTE(E$1,"standard",""),"|Float","")&amp;IF(OR($L342=TRUE,$A342=0,MOD($A342,ChapterTable!$R$20)&lt;&gt;0),"","보스")&amp;"인게임누적합배수",ChapterTable!$R:$S,2,0)*C342)
  )
  )
  )
)</f>
        <v>1913.6249999999998</v>
      </c>
      <c r="F342" s="1">
        <f ca="1">IF(AND($A342=0,$B342=1),
    VLOOKUP(1,ChapterTable!$1:$1048576,MATCH("최종"&amp;SUBSTITUTE(SUBSTITUTE(F$1,"standard",""),"|Float",""),ChapterTable!$1:$1,0),0)*ChapterTable!$P$17,
  IF(AND($A342=0,$B342=0),
    F343,
  IF($B342=0,
    VLOOKUP($A342,ChapterTable!$1:$1048576,MATCH("최종"&amp;SUBSTITUTE(SUBSTITUTE(F$1,"standard",""),"|Float",""),ChapterTable!$1:$1,0),0),
  IF($B342=1,
    IF($L342=FALSE,
      VLOOKUP($A342,ChapterTable!$1:$1048576,MATCH("최종"&amp;SUBSTITUTE(SUBSTITUTE(F$1,"standard",""),"|Float",""),ChapterTable!$1:$1,0),0),
      VLOOKUP($A342-ChapterTable!$P$11,ChapterTable!$1:$1048576,MATCH("최종"&amp;SUBSTITUTE(SUBSTITUTE(F$1,"standard",""),"|Float",""),ChapterTable!$1:$1,0),0)*ChapterTable!$P$14
    ),
  OFFSET(F342,-$B342+IF($L342,1,0),0)*
    (VLOOKUP(SUBSTITUTE(SUBSTITUTE(F$1,"standard",""),"|Float","")&amp;IF(OR($L342=TRUE,$A342=0,MOD($A342,ChapterTable!$R$20)&lt;&gt;0),"","보스")&amp;"인게임누적곱배수",ChapterTable!$R:$S,2,0)^D342
    +VLOOKUP(SUBSTITUTE(SUBSTITUTE(F$1,"standard",""),"|Float","")&amp;IF(OR($L342=TRUE,$A342=0,MOD($A342,ChapterTable!$R$20)&lt;&gt;0),"","보스")&amp;"인게임누적합배수",ChapterTable!$R:$S,2,0)*D342)
  )
  )
  )
)</f>
        <v>612.24609375</v>
      </c>
      <c r="G342" t="s">
        <v>719</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38"/>
        <v>21</v>
      </c>
      <c r="Q342">
        <f t="shared" si="39"/>
        <v>21</v>
      </c>
      <c r="R342" t="b">
        <f t="shared" ca="1" si="40"/>
        <v>1</v>
      </c>
      <c r="T342" t="b">
        <f t="shared" ca="1" si="4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44"/>
        <v>1</v>
      </c>
      <c r="AJ342">
        <f t="shared" si="42"/>
        <v>1</v>
      </c>
      <c r="AK342">
        <f t="shared" si="43"/>
        <v>1</v>
      </c>
      <c r="AL342">
        <v>0</v>
      </c>
    </row>
    <row r="343" spans="1:38" x14ac:dyDescent="0.3">
      <c r="A343">
        <v>7</v>
      </c>
      <c r="B343">
        <v>4</v>
      </c>
      <c r="C343">
        <f>IF(OR($L343=TRUE,$A343=0,MOD($A343,ChapterTable!$R$20)&lt;&gt;0),
MAX(0,INT(($B343+ChapterTable!$P$26+VLOOKUP(SUBSTITUTE(C$1,"성장단계","")&amp;"단계오프셋",ChapterTable!$R:$S,2,0))/ChapterTable!$P$23)),
MAX(0,INT(($B343+ChapterTable!$R$26+VLOOKUP(SUBSTITUTE(C$1,"성장단계","")&amp;"보스단계오프셋",ChapterTable!$R:$S,2,0))/ChapterTable!$R$23)))</f>
        <v>3</v>
      </c>
      <c r="D343">
        <f>IF(OR($L343=TRUE,$A343=0,MOD($A343,ChapterTable!$R$20)&lt;&gt;0),
MAX(0,INT(($B343+ChapterTable!$P$26+VLOOKUP(SUBSTITUTE(D$1,"성장단계","")&amp;"단계오프셋",ChapterTable!$R:$S,2,0))/ChapterTable!$P$23)),
MAX(0,INT(($B343+ChapterTable!$R$26+VLOOKUP(SUBSTITUTE(D$1,"성장단계","")&amp;"보스단계오프셋",ChapterTable!$R:$S,2,0))/ChapterTable!$R$23)))</f>
        <v>2</v>
      </c>
      <c r="E343" s="1">
        <f ca="1">IF(AND($A343=0,$B343=1),
    VLOOKUP(1,ChapterTable!$1:$1048576,MATCH("최종"&amp;SUBSTITUTE(SUBSTITUTE(E$1,"standard",""),"|Float",""),ChapterTable!$1:$1,0),0)*ChapterTable!$P$17,
  IF(AND($A343=0,$B343=0),
    E344,
  IF($B343=0,
    VLOOKUP($A343,ChapterTable!$1:$1048576,MATCH("최종"&amp;SUBSTITUTE(SUBSTITUTE(E$1,"standard",""),"|Float",""),ChapterTable!$1:$1,0),0),
  IF($B343=1,
    IF($L343=FALSE,
      VLOOKUP($A343,ChapterTable!$1:$1048576,MATCH("최종"&amp;SUBSTITUTE(SUBSTITUTE(E$1,"standard",""),"|Float",""),ChapterTable!$1:$1,0),0),
      VLOOKUP($A343-ChapterTable!$P$11,ChapterTable!$1:$1048576,MATCH("최종"&amp;SUBSTITUTE(SUBSTITUTE(E$1,"standard",""),"|Float",""),ChapterTable!$1:$1,0),0)*ChapterTable!$P$14
    ),
  OFFSET(E343,-$B343+IF($L343,1,0),0)*IF($B343&gt;OFFSET($B343,1,0),ChapterTable!$R$17,1)*
    (VLOOKUP(SUBSTITUTE(SUBSTITUTE(E$1,"standard",""),"|Float","")&amp;IF(OR($L343=TRUE,$A343=0,MOD($A343,ChapterTable!$R$20)&lt;&gt;0),"","보스")&amp;"인게임누적곱배수",ChapterTable!$R:$S,2,0)^C343
    +VLOOKUP(SUBSTITUTE(SUBSTITUTE(E$1,"standard",""),"|Float","")&amp;IF(OR($L343=TRUE,$A343=0,MOD($A343,ChapterTable!$R$20)&lt;&gt;0),"","보스")&amp;"인게임누적합배수",ChapterTable!$R:$S,2,0)*C343)
  )
  )
  )
)</f>
        <v>2187</v>
      </c>
      <c r="F343" s="1">
        <f ca="1">IF(AND($A343=0,$B343=1),
    VLOOKUP(1,ChapterTable!$1:$1048576,MATCH("최종"&amp;SUBSTITUTE(SUBSTITUTE(F$1,"standard",""),"|Float",""),ChapterTable!$1:$1,0),0)*ChapterTable!$P$17,
  IF(AND($A343=0,$B343=0),
    F344,
  IF($B343=0,
    VLOOKUP($A343,ChapterTable!$1:$1048576,MATCH("최종"&amp;SUBSTITUTE(SUBSTITUTE(F$1,"standard",""),"|Float",""),ChapterTable!$1:$1,0),0),
  IF($B343=1,
    IF($L343=FALSE,
      VLOOKUP($A343,ChapterTable!$1:$1048576,MATCH("최종"&amp;SUBSTITUTE(SUBSTITUTE(F$1,"standard",""),"|Float",""),ChapterTable!$1:$1,0),0),
      VLOOKUP($A343-ChapterTable!$P$11,ChapterTable!$1:$1048576,MATCH("최종"&amp;SUBSTITUTE(SUBSTITUTE(F$1,"standard",""),"|Float",""),ChapterTable!$1:$1,0),0)*ChapterTable!$P$14
    ),
  OFFSET(F343,-$B343+IF($L343,1,0),0)*
    (VLOOKUP(SUBSTITUTE(SUBSTITUTE(F$1,"standard",""),"|Float","")&amp;IF(OR($L343=TRUE,$A343=0,MOD($A343,ChapterTable!$R$20)&lt;&gt;0),"","보스")&amp;"인게임누적곱배수",ChapterTable!$R:$S,2,0)^D343
    +VLOOKUP(SUBSTITUTE(SUBSTITUTE(F$1,"standard",""),"|Float","")&amp;IF(OR($L343=TRUE,$A343=0,MOD($A343,ChapterTable!$R$20)&lt;&gt;0),"","보스")&amp;"인게임누적합배수",ChapterTable!$R:$S,2,0)*D343)
  )
  )
  )
)</f>
        <v>654.9609375</v>
      </c>
      <c r="G343" t="s">
        <v>719</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38"/>
        <v>21</v>
      </c>
      <c r="Q343">
        <f t="shared" si="39"/>
        <v>21</v>
      </c>
      <c r="R343" t="b">
        <f t="shared" ca="1" si="40"/>
        <v>1</v>
      </c>
      <c r="T343" t="b">
        <f t="shared" ca="1" si="4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44"/>
        <v>1</v>
      </c>
      <c r="AJ343">
        <f t="shared" si="42"/>
        <v>1</v>
      </c>
      <c r="AK343">
        <f t="shared" si="43"/>
        <v>1</v>
      </c>
      <c r="AL343">
        <v>0</v>
      </c>
    </row>
    <row r="344" spans="1:38" x14ac:dyDescent="0.3">
      <c r="A344">
        <v>7</v>
      </c>
      <c r="B344">
        <v>5</v>
      </c>
      <c r="C344">
        <f>IF(OR($L344=TRUE,$A344=0,MOD($A344,ChapterTable!$R$20)&lt;&gt;0),
MAX(0,INT(($B344+ChapterTable!$P$26+VLOOKUP(SUBSTITUTE(C$1,"성장단계","")&amp;"단계오프셋",ChapterTable!$R:$S,2,0))/ChapterTable!$P$23)),
MAX(0,INT(($B344+ChapterTable!$R$26+VLOOKUP(SUBSTITUTE(C$1,"성장단계","")&amp;"보스단계오프셋",ChapterTable!$R:$S,2,0))/ChapterTable!$R$23)))</f>
        <v>4</v>
      </c>
      <c r="D344">
        <f>IF(OR($L344=TRUE,$A344=0,MOD($A344,ChapterTable!$R$20)&lt;&gt;0),
MAX(0,INT(($B344+ChapterTable!$P$26+VLOOKUP(SUBSTITUTE(D$1,"성장단계","")&amp;"단계오프셋",ChapterTable!$R:$S,2,0))/ChapterTable!$P$23)),
MAX(0,INT(($B344+ChapterTable!$R$26+VLOOKUP(SUBSTITUTE(D$1,"성장단계","")&amp;"보스단계오프셋",ChapterTable!$R:$S,2,0))/ChapterTable!$R$23)))</f>
        <v>3</v>
      </c>
      <c r="E344" s="1">
        <f ca="1">IF(AND($A344=0,$B344=1),
    VLOOKUP(1,ChapterTable!$1:$1048576,MATCH("최종"&amp;SUBSTITUTE(SUBSTITUTE(E$1,"standard",""),"|Float",""),ChapterTable!$1:$1,0),0)*ChapterTable!$P$17,
  IF(AND($A344=0,$B344=0),
    E345,
  IF($B344=0,
    VLOOKUP($A344,ChapterTable!$1:$1048576,MATCH("최종"&amp;SUBSTITUTE(SUBSTITUTE(E$1,"standard",""),"|Float",""),ChapterTable!$1:$1,0),0),
  IF($B344=1,
    IF($L344=FALSE,
      VLOOKUP($A344,ChapterTable!$1:$1048576,MATCH("최종"&amp;SUBSTITUTE(SUBSTITUTE(E$1,"standard",""),"|Float",""),ChapterTable!$1:$1,0),0),
      VLOOKUP($A344-ChapterTable!$P$11,ChapterTable!$1:$1048576,MATCH("최종"&amp;SUBSTITUTE(SUBSTITUTE(E$1,"standard",""),"|Float",""),ChapterTable!$1:$1,0),0)*ChapterTable!$P$14
    ),
  OFFSET(E344,-$B344+IF($L344,1,0),0)*IF($B344&gt;OFFSET($B344,1,0),ChapterTable!$R$17,1)*
    (VLOOKUP(SUBSTITUTE(SUBSTITUTE(E$1,"standard",""),"|Float","")&amp;IF(OR($L344=TRUE,$A344=0,MOD($A344,ChapterTable!$R$20)&lt;&gt;0),"","보스")&amp;"인게임누적곱배수",ChapterTable!$R:$S,2,0)^C344
    +VLOOKUP(SUBSTITUTE(SUBSTITUTE(E$1,"standard",""),"|Float","")&amp;IF(OR($L344=TRUE,$A344=0,MOD($A344,ChapterTable!$R$20)&lt;&gt;0),"","보스")&amp;"인게임누적합배수",ChapterTable!$R:$S,2,0)*C344)
  )
  )
  )
)</f>
        <v>2460.375</v>
      </c>
      <c r="F344" s="1">
        <f ca="1">IF(AND($A344=0,$B344=1),
    VLOOKUP(1,ChapterTable!$1:$1048576,MATCH("최종"&amp;SUBSTITUTE(SUBSTITUTE(F$1,"standard",""),"|Float",""),ChapterTable!$1:$1,0),0)*ChapterTable!$P$17,
  IF(AND($A344=0,$B344=0),
    F345,
  IF($B344=0,
    VLOOKUP($A344,ChapterTable!$1:$1048576,MATCH("최종"&amp;SUBSTITUTE(SUBSTITUTE(F$1,"standard",""),"|Float",""),ChapterTable!$1:$1,0),0),
  IF($B344=1,
    IF($L344=FALSE,
      VLOOKUP($A344,ChapterTable!$1:$1048576,MATCH("최종"&amp;SUBSTITUTE(SUBSTITUTE(F$1,"standard",""),"|Float",""),ChapterTable!$1:$1,0),0),
      VLOOKUP($A344-ChapterTable!$P$11,ChapterTable!$1:$1048576,MATCH("최종"&amp;SUBSTITUTE(SUBSTITUTE(F$1,"standard",""),"|Float",""),ChapterTable!$1:$1,0),0)*ChapterTable!$P$14
    ),
  OFFSET(F344,-$B344+IF($L344,1,0),0)*
    (VLOOKUP(SUBSTITUTE(SUBSTITUTE(F$1,"standard",""),"|Float","")&amp;IF(OR($L344=TRUE,$A344=0,MOD($A344,ChapterTable!$R$20)&lt;&gt;0),"","보스")&amp;"인게임누적곱배수",ChapterTable!$R:$S,2,0)^D344
    +VLOOKUP(SUBSTITUTE(SUBSTITUTE(F$1,"standard",""),"|Float","")&amp;IF(OR($L344=TRUE,$A344=0,MOD($A344,ChapterTable!$R$20)&lt;&gt;0),"","보스")&amp;"인게임누적합배수",ChapterTable!$R:$S,2,0)*D344)
  )
  )
  )
)</f>
        <v>697.67578125</v>
      </c>
      <c r="G344" t="s">
        <v>719</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38"/>
        <v>21</v>
      </c>
      <c r="Q344">
        <f t="shared" si="39"/>
        <v>21</v>
      </c>
      <c r="R344" t="b">
        <f t="shared" ca="1" si="40"/>
        <v>1</v>
      </c>
      <c r="T344" t="b">
        <f t="shared" ca="1" si="4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44"/>
        <v>1</v>
      </c>
      <c r="AJ344">
        <f t="shared" si="42"/>
        <v>1</v>
      </c>
      <c r="AK344">
        <f t="shared" si="43"/>
        <v>1</v>
      </c>
      <c r="AL344">
        <v>0</v>
      </c>
    </row>
    <row r="345" spans="1:38" x14ac:dyDescent="0.3">
      <c r="A345">
        <v>7</v>
      </c>
      <c r="B345">
        <v>6</v>
      </c>
      <c r="C345">
        <f>IF(OR($L345=TRUE,$A345=0,MOD($A345,ChapterTable!$R$20)&lt;&gt;0),
MAX(0,INT(($B345+ChapterTable!$P$26+VLOOKUP(SUBSTITUTE(C$1,"성장단계","")&amp;"단계오프셋",ChapterTable!$R:$S,2,0))/ChapterTable!$P$23)),
MAX(0,INT(($B345+ChapterTable!$R$26+VLOOKUP(SUBSTITUTE(C$1,"성장단계","")&amp;"보스단계오프셋",ChapterTable!$R:$S,2,0))/ChapterTable!$R$23)))</f>
        <v>5</v>
      </c>
      <c r="D345">
        <f>IF(OR($L345=TRUE,$A345=0,MOD($A345,ChapterTable!$R$20)&lt;&gt;0),
MAX(0,INT(($B345+ChapterTable!$P$26+VLOOKUP(SUBSTITUTE(D$1,"성장단계","")&amp;"단계오프셋",ChapterTable!$R:$S,2,0))/ChapterTable!$P$23)),
MAX(0,INT(($B345+ChapterTable!$R$26+VLOOKUP(SUBSTITUTE(D$1,"성장단계","")&amp;"보스단계오프셋",ChapterTable!$R:$S,2,0))/ChapterTable!$R$23)))</f>
        <v>4</v>
      </c>
      <c r="E345" s="1">
        <f ca="1">IF(AND($A345=0,$B345=1),
    VLOOKUP(1,ChapterTable!$1:$1048576,MATCH("최종"&amp;SUBSTITUTE(SUBSTITUTE(E$1,"standard",""),"|Float",""),ChapterTable!$1:$1,0),0)*ChapterTable!$P$17,
  IF(AND($A345=0,$B345=0),
    E346,
  IF($B345=0,
    VLOOKUP($A345,ChapterTable!$1:$1048576,MATCH("최종"&amp;SUBSTITUTE(SUBSTITUTE(E$1,"standard",""),"|Float",""),ChapterTable!$1:$1,0),0),
  IF($B345=1,
    IF($L345=FALSE,
      VLOOKUP($A345,ChapterTable!$1:$1048576,MATCH("최종"&amp;SUBSTITUTE(SUBSTITUTE(E$1,"standard",""),"|Float",""),ChapterTable!$1:$1,0),0),
      VLOOKUP($A345-ChapterTable!$P$11,ChapterTable!$1:$1048576,MATCH("최종"&amp;SUBSTITUTE(SUBSTITUTE(E$1,"standard",""),"|Float",""),ChapterTable!$1:$1,0),0)*ChapterTable!$P$14
    ),
  OFFSET(E345,-$B345+IF($L345,1,0),0)*IF($B345&gt;OFFSET($B345,1,0),ChapterTable!$R$17,1)*
    (VLOOKUP(SUBSTITUTE(SUBSTITUTE(E$1,"standard",""),"|Float","")&amp;IF(OR($L345=TRUE,$A345=0,MOD($A345,ChapterTable!$R$20)&lt;&gt;0),"","보스")&amp;"인게임누적곱배수",ChapterTable!$R:$S,2,0)^C345
    +VLOOKUP(SUBSTITUTE(SUBSTITUTE(E$1,"standard",""),"|Float","")&amp;IF(OR($L345=TRUE,$A345=0,MOD($A345,ChapterTable!$R$20)&lt;&gt;0),"","보스")&amp;"인게임누적합배수",ChapterTable!$R:$S,2,0)*C345)
  )
  )
  )
)</f>
        <v>3553.875</v>
      </c>
      <c r="F345" s="1">
        <f ca="1">IF(AND($A345=0,$B345=1),
    VLOOKUP(1,ChapterTable!$1:$1048576,MATCH("최종"&amp;SUBSTITUTE(SUBSTITUTE(F$1,"standard",""),"|Float",""),ChapterTable!$1:$1,0),0)*ChapterTable!$P$17,
  IF(AND($A345=0,$B345=0),
    F346,
  IF($B345=0,
    VLOOKUP($A345,ChapterTable!$1:$1048576,MATCH("최종"&amp;SUBSTITUTE(SUBSTITUTE(F$1,"standard",""),"|Float",""),ChapterTable!$1:$1,0),0),
  IF($B345=1,
    IF($L345=FALSE,
      VLOOKUP($A345,ChapterTable!$1:$1048576,MATCH("최종"&amp;SUBSTITUTE(SUBSTITUTE(F$1,"standard",""),"|Float",""),ChapterTable!$1:$1,0),0),
      VLOOKUP($A345-ChapterTable!$P$11,ChapterTable!$1:$1048576,MATCH("최종"&amp;SUBSTITUTE(SUBSTITUTE(F$1,"standard",""),"|Float",""),ChapterTable!$1:$1,0),0)*ChapterTable!$P$14
    ),
  OFFSET(F345,-$B345+IF($L345,1,0),0)*
    (VLOOKUP(SUBSTITUTE(SUBSTITUTE(F$1,"standard",""),"|Float","")&amp;IF(OR($L345=TRUE,$A345=0,MOD($A345,ChapterTable!$R$20)&lt;&gt;0),"","보스")&amp;"인게임누적곱배수",ChapterTable!$R:$S,2,0)^D345
    +VLOOKUP(SUBSTITUTE(SUBSTITUTE(F$1,"standard",""),"|Float","")&amp;IF(OR($L345=TRUE,$A345=0,MOD($A345,ChapterTable!$R$20)&lt;&gt;0),"","보스")&amp;"인게임누적합배수",ChapterTable!$R:$S,2,0)*D345)
  )
  )
  )
)</f>
        <v>740.390625</v>
      </c>
      <c r="G345" t="s">
        <v>719</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38"/>
        <v>21</v>
      </c>
      <c r="Q345">
        <f t="shared" si="39"/>
        <v>21</v>
      </c>
      <c r="R345" t="b">
        <f t="shared" ca="1" si="40"/>
        <v>0</v>
      </c>
      <c r="T345" t="b">
        <f t="shared" ca="1" si="4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44"/>
        <v>1</v>
      </c>
      <c r="AJ345">
        <f t="shared" si="42"/>
        <v>1</v>
      </c>
      <c r="AK345">
        <f t="shared" si="43"/>
        <v>1</v>
      </c>
      <c r="AL345">
        <v>0</v>
      </c>
    </row>
    <row r="346" spans="1:38" x14ac:dyDescent="0.3">
      <c r="A346">
        <v>8</v>
      </c>
      <c r="B346">
        <v>0</v>
      </c>
      <c r="C346">
        <f>IF(OR($L346=TRUE,$A346=0,MOD($A346,ChapterTable!$R$20)&lt;&gt;0),
MAX(0,INT(($B346+ChapterTable!$P$26+VLOOKUP(SUBSTITUTE(C$1,"성장단계","")&amp;"단계오프셋",ChapterTable!$R:$S,2,0))/ChapterTable!$P$23)),
MAX(0,INT(($B346+ChapterTable!$R$26+VLOOKUP(SUBSTITUTE(C$1,"성장단계","")&amp;"보스단계오프셋",ChapterTable!$R:$S,2,0))/ChapterTable!$R$23)))</f>
        <v>0</v>
      </c>
      <c r="D346">
        <f>IF(OR($L346=TRUE,$A346=0,MOD($A346,ChapterTable!$R$20)&lt;&gt;0),
MAX(0,INT(($B346+ChapterTable!$P$26+VLOOKUP(SUBSTITUTE(D$1,"성장단계","")&amp;"단계오프셋",ChapterTable!$R:$S,2,0))/ChapterTable!$P$23)),
MAX(0,INT(($B346+ChapterTable!$R$26+VLOOKUP(SUBSTITUTE(D$1,"성장단계","")&amp;"보스단계오프셋",ChapterTable!$R:$S,2,0))/ChapterTable!$R$23)))</f>
        <v>0</v>
      </c>
      <c r="E346" s="1">
        <f ca="1">IF(AND($A346=0,$B346=1),
    VLOOKUP(1,ChapterTable!$1:$1048576,MATCH("최종"&amp;SUBSTITUTE(SUBSTITUTE(E$1,"standard",""),"|Float",""),ChapterTable!$1:$1,0),0)*ChapterTable!$P$17,
  IF(AND($A346=0,$B346=0),
    E347,
  IF($B346=0,
    VLOOKUP($A346,ChapterTable!$1:$1048576,MATCH("최종"&amp;SUBSTITUTE(SUBSTITUTE(E$1,"standard",""),"|Float",""),ChapterTable!$1:$1,0),0),
  IF($B346=1,
    IF($L346=FALSE,
      VLOOKUP($A346,ChapterTable!$1:$1048576,MATCH("최종"&amp;SUBSTITUTE(SUBSTITUTE(E$1,"standard",""),"|Float",""),ChapterTable!$1:$1,0),0),
      VLOOKUP($A346-ChapterTable!$P$11,ChapterTable!$1:$1048576,MATCH("최종"&amp;SUBSTITUTE(SUBSTITUTE(E$1,"standard",""),"|Float",""),ChapterTable!$1:$1,0),0)*ChapterTable!$P$14
    ),
  OFFSET(E346,-$B346+IF($L346,1,0),0)*IF($B346&gt;OFFSET($B346,1,0),ChapterTable!$R$17,1)*
    (VLOOKUP(SUBSTITUTE(SUBSTITUTE(E$1,"standard",""),"|Float","")&amp;IF(OR($L346=TRUE,$A346=0,MOD($A346,ChapterTable!$R$20)&lt;&gt;0),"","보스")&amp;"인게임누적곱배수",ChapterTable!$R:$S,2,0)^C346
    +VLOOKUP(SUBSTITUTE(SUBSTITUTE(E$1,"standard",""),"|Float","")&amp;IF(OR($L346=TRUE,$A346=0,MOD($A346,ChapterTable!$R$20)&lt;&gt;0),"","보스")&amp;"인게임누적합배수",ChapterTable!$R:$S,2,0)*C346)
  )
  )
  )
)</f>
        <v>2050.3125</v>
      </c>
      <c r="F346" s="1">
        <f ca="1">IF(AND($A346=0,$B346=1),
    VLOOKUP(1,ChapterTable!$1:$1048576,MATCH("최종"&amp;SUBSTITUTE(SUBSTITUTE(F$1,"standard",""),"|Float",""),ChapterTable!$1:$1,0),0)*ChapterTable!$P$17,
  IF(AND($A346=0,$B346=0),
    F347,
  IF($B346=0,
    VLOOKUP($A346,ChapterTable!$1:$1048576,MATCH("최종"&amp;SUBSTITUTE(SUBSTITUTE(F$1,"standard",""),"|Float",""),ChapterTable!$1:$1,0),0),
  IF($B346=1,
    IF($L346=FALSE,
      VLOOKUP($A346,ChapterTable!$1:$1048576,MATCH("최종"&amp;SUBSTITUTE(SUBSTITUTE(F$1,"standard",""),"|Float",""),ChapterTable!$1:$1,0),0),
      VLOOKUP($A346-ChapterTable!$P$11,ChapterTable!$1:$1048576,MATCH("최종"&amp;SUBSTITUTE(SUBSTITUTE(F$1,"standard",""),"|Float",""),ChapterTable!$1:$1,0),0)*ChapterTable!$P$14
    ),
  OFFSET(F346,-$B346+IF($L346,1,0),0)*
    (VLOOKUP(SUBSTITUTE(SUBSTITUTE(F$1,"standard",""),"|Float","")&amp;IF(OR($L346=TRUE,$A346=0,MOD($A346,ChapterTable!$R$20)&lt;&gt;0),"","보스")&amp;"인게임누적곱배수",ChapterTable!$R:$S,2,0)^D346
    +VLOOKUP(SUBSTITUTE(SUBSTITUTE(F$1,"standard",""),"|Float","")&amp;IF(OR($L346=TRUE,$A346=0,MOD($A346,ChapterTable!$R$20)&lt;&gt;0),"","보스")&amp;"인게임누적합배수",ChapterTable!$R:$S,2,0)*D346)
  )
  )
  )
)</f>
        <v>854.296875</v>
      </c>
      <c r="G346" t="s">
        <v>719</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38"/>
        <v>0</v>
      </c>
      <c r="Q346">
        <f t="shared" si="39"/>
        <v>0</v>
      </c>
      <c r="R346" t="b">
        <f t="shared" ca="1" si="40"/>
        <v>0</v>
      </c>
      <c r="T346" t="b">
        <f t="shared" ca="1" si="4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44"/>
        <v>0</v>
      </c>
      <c r="AJ346">
        <f t="shared" si="42"/>
        <v>0</v>
      </c>
      <c r="AK346">
        <f t="shared" si="43"/>
        <v>0</v>
      </c>
      <c r="AL346">
        <v>0</v>
      </c>
    </row>
    <row r="347" spans="1:38" x14ac:dyDescent="0.3">
      <c r="A347">
        <v>8</v>
      </c>
      <c r="B347">
        <v>1</v>
      </c>
      <c r="C347">
        <f>IF(OR($L347=TRUE,$A347=0,MOD($A347,ChapterTable!$R$20)&lt;&gt;0),
MAX(0,INT(($B347+ChapterTable!$P$26+VLOOKUP(SUBSTITUTE(C$1,"성장단계","")&amp;"단계오프셋",ChapterTable!$R:$S,2,0))/ChapterTable!$P$23)),
MAX(0,INT(($B347+ChapterTable!$R$26+VLOOKUP(SUBSTITUTE(C$1,"성장단계","")&amp;"보스단계오프셋",ChapterTable!$R:$S,2,0))/ChapterTable!$R$23)))</f>
        <v>0</v>
      </c>
      <c r="D347">
        <f>IF(OR($L347=TRUE,$A347=0,MOD($A347,ChapterTable!$R$20)&lt;&gt;0),
MAX(0,INT(($B347+ChapterTable!$P$26+VLOOKUP(SUBSTITUTE(D$1,"성장단계","")&amp;"단계오프셋",ChapterTable!$R:$S,2,0))/ChapterTable!$P$23)),
MAX(0,INT(($B347+ChapterTable!$R$26+VLOOKUP(SUBSTITUTE(D$1,"성장단계","")&amp;"보스단계오프셋",ChapterTable!$R:$S,2,0))/ChapterTable!$R$23)))</f>
        <v>0</v>
      </c>
      <c r="E347" s="1">
        <f ca="1">IF(AND($A347=0,$B347=1),
    VLOOKUP(1,ChapterTable!$1:$1048576,MATCH("최종"&amp;SUBSTITUTE(SUBSTITUTE(E$1,"standard",""),"|Float",""),ChapterTable!$1:$1,0),0)*ChapterTable!$P$17,
  IF(AND($A347=0,$B347=0),
    E348,
  IF($B347=0,
    VLOOKUP($A347,ChapterTable!$1:$1048576,MATCH("최종"&amp;SUBSTITUTE(SUBSTITUTE(E$1,"standard",""),"|Float",""),ChapterTable!$1:$1,0),0),
  IF($B347=1,
    IF($L347=FALSE,
      VLOOKUP($A347,ChapterTable!$1:$1048576,MATCH("최종"&amp;SUBSTITUTE(SUBSTITUTE(E$1,"standard",""),"|Float",""),ChapterTable!$1:$1,0),0),
      VLOOKUP($A347-ChapterTable!$P$11,ChapterTable!$1:$1048576,MATCH("최종"&amp;SUBSTITUTE(SUBSTITUTE(E$1,"standard",""),"|Float",""),ChapterTable!$1:$1,0),0)*ChapterTable!$P$14
    ),
  OFFSET(E347,-$B347+IF($L347,1,0),0)*IF($B347&gt;OFFSET($B347,1,0),ChapterTable!$R$17,1)*
    (VLOOKUP(SUBSTITUTE(SUBSTITUTE(E$1,"standard",""),"|Float","")&amp;IF(OR($L347=TRUE,$A347=0,MOD($A347,ChapterTable!$R$20)&lt;&gt;0),"","보스")&amp;"인게임누적곱배수",ChapterTable!$R:$S,2,0)^C347
    +VLOOKUP(SUBSTITUTE(SUBSTITUTE(E$1,"standard",""),"|Float","")&amp;IF(OR($L347=TRUE,$A347=0,MOD($A347,ChapterTable!$R$20)&lt;&gt;0),"","보스")&amp;"인게임누적합배수",ChapterTable!$R:$S,2,0)*C347)
  )
  )
  )
)</f>
        <v>2050.3125</v>
      </c>
      <c r="F347" s="1">
        <f ca="1">IF(AND($A347=0,$B347=1),
    VLOOKUP(1,ChapterTable!$1:$1048576,MATCH("최종"&amp;SUBSTITUTE(SUBSTITUTE(F$1,"standard",""),"|Float",""),ChapterTable!$1:$1,0),0)*ChapterTable!$P$17,
  IF(AND($A347=0,$B347=0),
    F348,
  IF($B347=0,
    VLOOKUP($A347,ChapterTable!$1:$1048576,MATCH("최종"&amp;SUBSTITUTE(SUBSTITUTE(F$1,"standard",""),"|Float",""),ChapterTable!$1:$1,0),0),
  IF($B347=1,
    IF($L347=FALSE,
      VLOOKUP($A347,ChapterTable!$1:$1048576,MATCH("최종"&amp;SUBSTITUTE(SUBSTITUTE(F$1,"standard",""),"|Float",""),ChapterTable!$1:$1,0),0),
      VLOOKUP($A347-ChapterTable!$P$11,ChapterTable!$1:$1048576,MATCH("최종"&amp;SUBSTITUTE(SUBSTITUTE(F$1,"standard",""),"|Float",""),ChapterTable!$1:$1,0),0)*ChapterTable!$P$14
    ),
  OFFSET(F347,-$B347+IF($L347,1,0),0)*
    (VLOOKUP(SUBSTITUTE(SUBSTITUTE(F$1,"standard",""),"|Float","")&amp;IF(OR($L347=TRUE,$A347=0,MOD($A347,ChapterTable!$R$20)&lt;&gt;0),"","보스")&amp;"인게임누적곱배수",ChapterTable!$R:$S,2,0)^D347
    +VLOOKUP(SUBSTITUTE(SUBSTITUTE(F$1,"standard",""),"|Float","")&amp;IF(OR($L347=TRUE,$A347=0,MOD($A347,ChapterTable!$R$20)&lt;&gt;0),"","보스")&amp;"인게임누적합배수",ChapterTable!$R:$S,2,0)*D347)
  )
  )
  )
)</f>
        <v>854.296875</v>
      </c>
      <c r="G347" t="s">
        <v>719</v>
      </c>
      <c r="H347" t="s">
        <v>135</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38"/>
        <v>1</v>
      </c>
      <c r="Q347">
        <f t="shared" si="39"/>
        <v>1</v>
      </c>
      <c r="R347" t="b">
        <f t="shared" ca="1" si="40"/>
        <v>0</v>
      </c>
      <c r="T347" t="b">
        <f t="shared" ca="1" si="4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44"/>
        <v>1</v>
      </c>
      <c r="AJ347">
        <f t="shared" si="42"/>
        <v>1</v>
      </c>
      <c r="AK347">
        <f t="shared" si="43"/>
        <v>1</v>
      </c>
      <c r="AL347">
        <v>0</v>
      </c>
    </row>
    <row r="348" spans="1:38" x14ac:dyDescent="0.3">
      <c r="A348">
        <v>8</v>
      </c>
      <c r="B348">
        <v>2</v>
      </c>
      <c r="C348">
        <f>IF(OR($L348=TRUE,$A348=0,MOD($A348,ChapterTable!$R$20)&lt;&gt;0),
MAX(0,INT(($B348+ChapterTable!$P$26+VLOOKUP(SUBSTITUTE(C$1,"성장단계","")&amp;"단계오프셋",ChapterTable!$R:$S,2,0))/ChapterTable!$P$23)),
MAX(0,INT(($B348+ChapterTable!$R$26+VLOOKUP(SUBSTITUTE(C$1,"성장단계","")&amp;"보스단계오프셋",ChapterTable!$R:$S,2,0))/ChapterTable!$R$23)))</f>
        <v>0</v>
      </c>
      <c r="D348">
        <f>IF(OR($L348=TRUE,$A348=0,MOD($A348,ChapterTable!$R$20)&lt;&gt;0),
MAX(0,INT(($B348+ChapterTable!$P$26+VLOOKUP(SUBSTITUTE(D$1,"성장단계","")&amp;"단계오프셋",ChapterTable!$R:$S,2,0))/ChapterTable!$P$23)),
MAX(0,INT(($B348+ChapterTable!$R$26+VLOOKUP(SUBSTITUTE(D$1,"성장단계","")&amp;"보스단계오프셋",ChapterTable!$R:$S,2,0))/ChapterTable!$R$23)))</f>
        <v>0</v>
      </c>
      <c r="E348" s="1">
        <f ca="1">IF(AND($A348=0,$B348=1),
    VLOOKUP(1,ChapterTable!$1:$1048576,MATCH("최종"&amp;SUBSTITUTE(SUBSTITUTE(E$1,"standard",""),"|Float",""),ChapterTable!$1:$1,0),0)*ChapterTable!$P$17,
  IF(AND($A348=0,$B348=0),
    E349,
  IF($B348=0,
    VLOOKUP($A348,ChapterTable!$1:$1048576,MATCH("최종"&amp;SUBSTITUTE(SUBSTITUTE(E$1,"standard",""),"|Float",""),ChapterTable!$1:$1,0),0),
  IF($B348=1,
    IF($L348=FALSE,
      VLOOKUP($A348,ChapterTable!$1:$1048576,MATCH("최종"&amp;SUBSTITUTE(SUBSTITUTE(E$1,"standard",""),"|Float",""),ChapterTable!$1:$1,0),0),
      VLOOKUP($A348-ChapterTable!$P$11,ChapterTable!$1:$1048576,MATCH("최종"&amp;SUBSTITUTE(SUBSTITUTE(E$1,"standard",""),"|Float",""),ChapterTable!$1:$1,0),0)*ChapterTable!$P$14
    ),
  OFFSET(E348,-$B348+IF($L348,1,0),0)*IF($B348&gt;OFFSET($B348,1,0),ChapterTable!$R$17,1)*
    (VLOOKUP(SUBSTITUTE(SUBSTITUTE(E$1,"standard",""),"|Float","")&amp;IF(OR($L348=TRUE,$A348=0,MOD($A348,ChapterTable!$R$20)&lt;&gt;0),"","보스")&amp;"인게임누적곱배수",ChapterTable!$R:$S,2,0)^C348
    +VLOOKUP(SUBSTITUTE(SUBSTITUTE(E$1,"standard",""),"|Float","")&amp;IF(OR($L348=TRUE,$A348=0,MOD($A348,ChapterTable!$R$20)&lt;&gt;0),"","보스")&amp;"인게임누적합배수",ChapterTable!$R:$S,2,0)*C348)
  )
  )
  )
)</f>
        <v>2050.3125</v>
      </c>
      <c r="F348" s="1">
        <f ca="1">IF(AND($A348=0,$B348=1),
    VLOOKUP(1,ChapterTable!$1:$1048576,MATCH("최종"&amp;SUBSTITUTE(SUBSTITUTE(F$1,"standard",""),"|Float",""),ChapterTable!$1:$1,0),0)*ChapterTable!$P$17,
  IF(AND($A348=0,$B348=0),
    F349,
  IF($B348=0,
    VLOOKUP($A348,ChapterTable!$1:$1048576,MATCH("최종"&amp;SUBSTITUTE(SUBSTITUTE(F$1,"standard",""),"|Float",""),ChapterTable!$1:$1,0),0),
  IF($B348=1,
    IF($L348=FALSE,
      VLOOKUP($A348,ChapterTable!$1:$1048576,MATCH("최종"&amp;SUBSTITUTE(SUBSTITUTE(F$1,"standard",""),"|Float",""),ChapterTable!$1:$1,0),0),
      VLOOKUP($A348-ChapterTable!$P$11,ChapterTable!$1:$1048576,MATCH("최종"&amp;SUBSTITUTE(SUBSTITUTE(F$1,"standard",""),"|Float",""),ChapterTable!$1:$1,0),0)*ChapterTable!$P$14
    ),
  OFFSET(F348,-$B348+IF($L348,1,0),0)*
    (VLOOKUP(SUBSTITUTE(SUBSTITUTE(F$1,"standard",""),"|Float","")&amp;IF(OR($L348=TRUE,$A348=0,MOD($A348,ChapterTable!$R$20)&lt;&gt;0),"","보스")&amp;"인게임누적곱배수",ChapterTable!$R:$S,2,0)^D348
    +VLOOKUP(SUBSTITUTE(SUBSTITUTE(F$1,"standard",""),"|Float","")&amp;IF(OR($L348=TRUE,$A348=0,MOD($A348,ChapterTable!$R$20)&lt;&gt;0),"","보스")&amp;"인게임누적합배수",ChapterTable!$R:$S,2,0)*D348)
  )
  )
  )
)</f>
        <v>854.296875</v>
      </c>
      <c r="G348" t="s">
        <v>719</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38"/>
        <v>1</v>
      </c>
      <c r="Q348">
        <f t="shared" si="39"/>
        <v>1</v>
      </c>
      <c r="R348" t="b">
        <f t="shared" ca="1" si="40"/>
        <v>0</v>
      </c>
      <c r="T348" t="b">
        <f t="shared" ca="1" si="4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44"/>
        <v>1</v>
      </c>
      <c r="AJ348">
        <f t="shared" si="42"/>
        <v>1</v>
      </c>
      <c r="AK348">
        <f t="shared" si="43"/>
        <v>1</v>
      </c>
      <c r="AL348">
        <v>0</v>
      </c>
    </row>
    <row r="349" spans="1:38" x14ac:dyDescent="0.3">
      <c r="A349">
        <v>8</v>
      </c>
      <c r="B349">
        <v>3</v>
      </c>
      <c r="C349">
        <f>IF(OR($L349=TRUE,$A349=0,MOD($A349,ChapterTable!$R$20)&lt;&gt;0),
MAX(0,INT(($B349+ChapterTable!$P$26+VLOOKUP(SUBSTITUTE(C$1,"성장단계","")&amp;"단계오프셋",ChapterTable!$R:$S,2,0))/ChapterTable!$P$23)),
MAX(0,INT(($B349+ChapterTable!$R$26+VLOOKUP(SUBSTITUTE(C$1,"성장단계","")&amp;"보스단계오프셋",ChapterTable!$R:$S,2,0))/ChapterTable!$R$23)))</f>
        <v>0</v>
      </c>
      <c r="D349">
        <f>IF(OR($L349=TRUE,$A349=0,MOD($A349,ChapterTable!$R$20)&lt;&gt;0),
MAX(0,INT(($B349+ChapterTable!$P$26+VLOOKUP(SUBSTITUTE(D$1,"성장단계","")&amp;"단계오프셋",ChapterTable!$R:$S,2,0))/ChapterTable!$P$23)),
MAX(0,INT(($B349+ChapterTable!$R$26+VLOOKUP(SUBSTITUTE(D$1,"성장단계","")&amp;"보스단계오프셋",ChapterTable!$R:$S,2,0))/ChapterTable!$R$23)))</f>
        <v>0</v>
      </c>
      <c r="E349" s="1">
        <f ca="1">IF(AND($A349=0,$B349=1),
    VLOOKUP(1,ChapterTable!$1:$1048576,MATCH("최종"&amp;SUBSTITUTE(SUBSTITUTE(E$1,"standard",""),"|Float",""),ChapterTable!$1:$1,0),0)*ChapterTable!$P$17,
  IF(AND($A349=0,$B349=0),
    E350,
  IF($B349=0,
    VLOOKUP($A349,ChapterTable!$1:$1048576,MATCH("최종"&amp;SUBSTITUTE(SUBSTITUTE(E$1,"standard",""),"|Float",""),ChapterTable!$1:$1,0),0),
  IF($B349=1,
    IF($L349=FALSE,
      VLOOKUP($A349,ChapterTable!$1:$1048576,MATCH("최종"&amp;SUBSTITUTE(SUBSTITUTE(E$1,"standard",""),"|Float",""),ChapterTable!$1:$1,0),0),
      VLOOKUP($A349-ChapterTable!$P$11,ChapterTable!$1:$1048576,MATCH("최종"&amp;SUBSTITUTE(SUBSTITUTE(E$1,"standard",""),"|Float",""),ChapterTable!$1:$1,0),0)*ChapterTable!$P$14
    ),
  OFFSET(E349,-$B349+IF($L349,1,0),0)*IF($B349&gt;OFFSET($B349,1,0),ChapterTable!$R$17,1)*
    (VLOOKUP(SUBSTITUTE(SUBSTITUTE(E$1,"standard",""),"|Float","")&amp;IF(OR($L349=TRUE,$A349=0,MOD($A349,ChapterTable!$R$20)&lt;&gt;0),"","보스")&amp;"인게임누적곱배수",ChapterTable!$R:$S,2,0)^C349
    +VLOOKUP(SUBSTITUTE(SUBSTITUTE(E$1,"standard",""),"|Float","")&amp;IF(OR($L349=TRUE,$A349=0,MOD($A349,ChapterTable!$R$20)&lt;&gt;0),"","보스")&amp;"인게임누적합배수",ChapterTable!$R:$S,2,0)*C349)
  )
  )
  )
)</f>
        <v>2050.3125</v>
      </c>
      <c r="F349" s="1">
        <f ca="1">IF(AND($A349=0,$B349=1),
    VLOOKUP(1,ChapterTable!$1:$1048576,MATCH("최종"&amp;SUBSTITUTE(SUBSTITUTE(F$1,"standard",""),"|Float",""),ChapterTable!$1:$1,0),0)*ChapterTable!$P$17,
  IF(AND($A349=0,$B349=0),
    F350,
  IF($B349=0,
    VLOOKUP($A349,ChapterTable!$1:$1048576,MATCH("최종"&amp;SUBSTITUTE(SUBSTITUTE(F$1,"standard",""),"|Float",""),ChapterTable!$1:$1,0),0),
  IF($B349=1,
    IF($L349=FALSE,
      VLOOKUP($A349,ChapterTable!$1:$1048576,MATCH("최종"&amp;SUBSTITUTE(SUBSTITUTE(F$1,"standard",""),"|Float",""),ChapterTable!$1:$1,0),0),
      VLOOKUP($A349-ChapterTable!$P$11,ChapterTable!$1:$1048576,MATCH("최종"&amp;SUBSTITUTE(SUBSTITUTE(F$1,"standard",""),"|Float",""),ChapterTable!$1:$1,0),0)*ChapterTable!$P$14
    ),
  OFFSET(F349,-$B349+IF($L349,1,0),0)*
    (VLOOKUP(SUBSTITUTE(SUBSTITUTE(F$1,"standard",""),"|Float","")&amp;IF(OR($L349=TRUE,$A349=0,MOD($A349,ChapterTable!$R$20)&lt;&gt;0),"","보스")&amp;"인게임누적곱배수",ChapterTable!$R:$S,2,0)^D349
    +VLOOKUP(SUBSTITUTE(SUBSTITUTE(F$1,"standard",""),"|Float","")&amp;IF(OR($L349=TRUE,$A349=0,MOD($A349,ChapterTable!$R$20)&lt;&gt;0),"","보스")&amp;"인게임누적합배수",ChapterTable!$R:$S,2,0)*D349)
  )
  )
  )
)</f>
        <v>854.296875</v>
      </c>
      <c r="G349" t="s">
        <v>719</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38"/>
        <v>1</v>
      </c>
      <c r="Q349">
        <f t="shared" si="39"/>
        <v>1</v>
      </c>
      <c r="R349" t="b">
        <f t="shared" ca="1" si="40"/>
        <v>0</v>
      </c>
      <c r="T349" t="b">
        <f t="shared" ca="1" si="4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44"/>
        <v>1</v>
      </c>
      <c r="AJ349">
        <f t="shared" si="42"/>
        <v>1</v>
      </c>
      <c r="AK349">
        <f t="shared" si="43"/>
        <v>1</v>
      </c>
      <c r="AL349">
        <v>0</v>
      </c>
    </row>
    <row r="350" spans="1:38" x14ac:dyDescent="0.3">
      <c r="A350">
        <v>8</v>
      </c>
      <c r="B350">
        <v>4</v>
      </c>
      <c r="C350">
        <f>IF(OR($L350=TRUE,$A350=0,MOD($A350,ChapterTable!$R$20)&lt;&gt;0),
MAX(0,INT(($B350+ChapterTable!$P$26+VLOOKUP(SUBSTITUTE(C$1,"성장단계","")&amp;"단계오프셋",ChapterTable!$R:$S,2,0))/ChapterTable!$P$23)),
MAX(0,INT(($B350+ChapterTable!$R$26+VLOOKUP(SUBSTITUTE(C$1,"성장단계","")&amp;"보스단계오프셋",ChapterTable!$R:$S,2,0))/ChapterTable!$R$23)))</f>
        <v>0</v>
      </c>
      <c r="D350">
        <f>IF(OR($L350=TRUE,$A350=0,MOD($A350,ChapterTable!$R$20)&lt;&gt;0),
MAX(0,INT(($B350+ChapterTable!$P$26+VLOOKUP(SUBSTITUTE(D$1,"성장단계","")&amp;"단계오프셋",ChapterTable!$R:$S,2,0))/ChapterTable!$P$23)),
MAX(0,INT(($B350+ChapterTable!$R$26+VLOOKUP(SUBSTITUTE(D$1,"성장단계","")&amp;"보스단계오프셋",ChapterTable!$R:$S,2,0))/ChapterTable!$R$23)))</f>
        <v>0</v>
      </c>
      <c r="E350" s="1">
        <f ca="1">IF(AND($A350=0,$B350=1),
    VLOOKUP(1,ChapterTable!$1:$1048576,MATCH("최종"&amp;SUBSTITUTE(SUBSTITUTE(E$1,"standard",""),"|Float",""),ChapterTable!$1:$1,0),0)*ChapterTable!$P$17,
  IF(AND($A350=0,$B350=0),
    E351,
  IF($B350=0,
    VLOOKUP($A350,ChapterTable!$1:$1048576,MATCH("최종"&amp;SUBSTITUTE(SUBSTITUTE(E$1,"standard",""),"|Float",""),ChapterTable!$1:$1,0),0),
  IF($B350=1,
    IF($L350=FALSE,
      VLOOKUP($A350,ChapterTable!$1:$1048576,MATCH("최종"&amp;SUBSTITUTE(SUBSTITUTE(E$1,"standard",""),"|Float",""),ChapterTable!$1:$1,0),0),
      VLOOKUP($A350-ChapterTable!$P$11,ChapterTable!$1:$1048576,MATCH("최종"&amp;SUBSTITUTE(SUBSTITUTE(E$1,"standard",""),"|Float",""),ChapterTable!$1:$1,0),0)*ChapterTable!$P$14
    ),
  OFFSET(E350,-$B350+IF($L350,1,0),0)*IF($B350&gt;OFFSET($B350,1,0),ChapterTable!$R$17,1)*
    (VLOOKUP(SUBSTITUTE(SUBSTITUTE(E$1,"standard",""),"|Float","")&amp;IF(OR($L350=TRUE,$A350=0,MOD($A350,ChapterTable!$R$20)&lt;&gt;0),"","보스")&amp;"인게임누적곱배수",ChapterTable!$R:$S,2,0)^C350
    +VLOOKUP(SUBSTITUTE(SUBSTITUTE(E$1,"standard",""),"|Float","")&amp;IF(OR($L350=TRUE,$A350=0,MOD($A350,ChapterTable!$R$20)&lt;&gt;0),"","보스")&amp;"인게임누적합배수",ChapterTable!$R:$S,2,0)*C350)
  )
  )
  )
)</f>
        <v>2050.3125</v>
      </c>
      <c r="F350" s="1">
        <f ca="1">IF(AND($A350=0,$B350=1),
    VLOOKUP(1,ChapterTable!$1:$1048576,MATCH("최종"&amp;SUBSTITUTE(SUBSTITUTE(F$1,"standard",""),"|Float",""),ChapterTable!$1:$1,0),0)*ChapterTable!$P$17,
  IF(AND($A350=0,$B350=0),
    F351,
  IF($B350=0,
    VLOOKUP($A350,ChapterTable!$1:$1048576,MATCH("최종"&amp;SUBSTITUTE(SUBSTITUTE(F$1,"standard",""),"|Float",""),ChapterTable!$1:$1,0),0),
  IF($B350=1,
    IF($L350=FALSE,
      VLOOKUP($A350,ChapterTable!$1:$1048576,MATCH("최종"&amp;SUBSTITUTE(SUBSTITUTE(F$1,"standard",""),"|Float",""),ChapterTable!$1:$1,0),0),
      VLOOKUP($A350-ChapterTable!$P$11,ChapterTable!$1:$1048576,MATCH("최종"&amp;SUBSTITUTE(SUBSTITUTE(F$1,"standard",""),"|Float",""),ChapterTable!$1:$1,0),0)*ChapterTable!$P$14
    ),
  OFFSET(F350,-$B350+IF($L350,1,0),0)*
    (VLOOKUP(SUBSTITUTE(SUBSTITUTE(F$1,"standard",""),"|Float","")&amp;IF(OR($L350=TRUE,$A350=0,MOD($A350,ChapterTable!$R$20)&lt;&gt;0),"","보스")&amp;"인게임누적곱배수",ChapterTable!$R:$S,2,0)^D350
    +VLOOKUP(SUBSTITUTE(SUBSTITUTE(F$1,"standard",""),"|Float","")&amp;IF(OR($L350=TRUE,$A350=0,MOD($A350,ChapterTable!$R$20)&lt;&gt;0),"","보스")&amp;"인게임누적합배수",ChapterTable!$R:$S,2,0)*D350)
  )
  )
  )
)</f>
        <v>854.296875</v>
      </c>
      <c r="G350" t="s">
        <v>719</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38"/>
        <v>1</v>
      </c>
      <c r="Q350">
        <f t="shared" si="39"/>
        <v>1</v>
      </c>
      <c r="R350" t="b">
        <f t="shared" ca="1" si="40"/>
        <v>0</v>
      </c>
      <c r="T350" t="b">
        <f t="shared" ca="1" si="4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44"/>
        <v>1</v>
      </c>
      <c r="AJ350">
        <f t="shared" si="42"/>
        <v>1</v>
      </c>
      <c r="AK350">
        <f t="shared" si="43"/>
        <v>1</v>
      </c>
      <c r="AL350">
        <v>0</v>
      </c>
    </row>
    <row r="351" spans="1:38" x14ac:dyDescent="0.3">
      <c r="A351">
        <v>8</v>
      </c>
      <c r="B351">
        <v>5</v>
      </c>
      <c r="C351">
        <f>IF(OR($L351=TRUE,$A351=0,MOD($A351,ChapterTable!$R$20)&lt;&gt;0),
MAX(0,INT(($B351+ChapterTable!$P$26+VLOOKUP(SUBSTITUTE(C$1,"성장단계","")&amp;"단계오프셋",ChapterTable!$R:$S,2,0))/ChapterTable!$P$23)),
MAX(0,INT(($B351+ChapterTable!$R$26+VLOOKUP(SUBSTITUTE(C$1,"성장단계","")&amp;"보스단계오프셋",ChapterTable!$R:$S,2,0))/ChapterTable!$R$23)))</f>
        <v>0</v>
      </c>
      <c r="D351">
        <f>IF(OR($L351=TRUE,$A351=0,MOD($A351,ChapterTable!$R$20)&lt;&gt;0),
MAX(0,INT(($B351+ChapterTable!$P$26+VLOOKUP(SUBSTITUTE(D$1,"성장단계","")&amp;"단계오프셋",ChapterTable!$R:$S,2,0))/ChapterTable!$P$23)),
MAX(0,INT(($B351+ChapterTable!$R$26+VLOOKUP(SUBSTITUTE(D$1,"성장단계","")&amp;"보스단계오프셋",ChapterTable!$R:$S,2,0))/ChapterTable!$R$23)))</f>
        <v>0</v>
      </c>
      <c r="E351" s="1">
        <f ca="1">IF(AND($A351=0,$B351=1),
    VLOOKUP(1,ChapterTable!$1:$1048576,MATCH("최종"&amp;SUBSTITUTE(SUBSTITUTE(E$1,"standard",""),"|Float",""),ChapterTable!$1:$1,0),0)*ChapterTable!$P$17,
  IF(AND($A351=0,$B351=0),
    E352,
  IF($B351=0,
    VLOOKUP($A351,ChapterTable!$1:$1048576,MATCH("최종"&amp;SUBSTITUTE(SUBSTITUTE(E$1,"standard",""),"|Float",""),ChapterTable!$1:$1,0),0),
  IF($B351=1,
    IF($L351=FALSE,
      VLOOKUP($A351,ChapterTable!$1:$1048576,MATCH("최종"&amp;SUBSTITUTE(SUBSTITUTE(E$1,"standard",""),"|Float",""),ChapterTable!$1:$1,0),0),
      VLOOKUP($A351-ChapterTable!$P$11,ChapterTable!$1:$1048576,MATCH("최종"&amp;SUBSTITUTE(SUBSTITUTE(E$1,"standard",""),"|Float",""),ChapterTable!$1:$1,0),0)*ChapterTable!$P$14
    ),
  OFFSET(E351,-$B351+IF($L351,1,0),0)*IF($B351&gt;OFFSET($B351,1,0),ChapterTable!$R$17,1)*
    (VLOOKUP(SUBSTITUTE(SUBSTITUTE(E$1,"standard",""),"|Float","")&amp;IF(OR($L351=TRUE,$A351=0,MOD($A351,ChapterTable!$R$20)&lt;&gt;0),"","보스")&amp;"인게임누적곱배수",ChapterTable!$R:$S,2,0)^C351
    +VLOOKUP(SUBSTITUTE(SUBSTITUTE(E$1,"standard",""),"|Float","")&amp;IF(OR($L351=TRUE,$A351=0,MOD($A351,ChapterTable!$R$20)&lt;&gt;0),"","보스")&amp;"인게임누적합배수",ChapterTable!$R:$S,2,0)*C351)
  )
  )
  )
)</f>
        <v>2050.3125</v>
      </c>
      <c r="F351" s="1">
        <f ca="1">IF(AND($A351=0,$B351=1),
    VLOOKUP(1,ChapterTable!$1:$1048576,MATCH("최종"&amp;SUBSTITUTE(SUBSTITUTE(F$1,"standard",""),"|Float",""),ChapterTable!$1:$1,0),0)*ChapterTable!$P$17,
  IF(AND($A351=0,$B351=0),
    F352,
  IF($B351=0,
    VLOOKUP($A351,ChapterTable!$1:$1048576,MATCH("최종"&amp;SUBSTITUTE(SUBSTITUTE(F$1,"standard",""),"|Float",""),ChapterTable!$1:$1,0),0),
  IF($B351=1,
    IF($L351=FALSE,
      VLOOKUP($A351,ChapterTable!$1:$1048576,MATCH("최종"&amp;SUBSTITUTE(SUBSTITUTE(F$1,"standard",""),"|Float",""),ChapterTable!$1:$1,0),0),
      VLOOKUP($A351-ChapterTable!$P$11,ChapterTable!$1:$1048576,MATCH("최종"&amp;SUBSTITUTE(SUBSTITUTE(F$1,"standard",""),"|Float",""),ChapterTable!$1:$1,0),0)*ChapterTable!$P$14
    ),
  OFFSET(F351,-$B351+IF($L351,1,0),0)*
    (VLOOKUP(SUBSTITUTE(SUBSTITUTE(F$1,"standard",""),"|Float","")&amp;IF(OR($L351=TRUE,$A351=0,MOD($A351,ChapterTable!$R$20)&lt;&gt;0),"","보스")&amp;"인게임누적곱배수",ChapterTable!$R:$S,2,0)^D351
    +VLOOKUP(SUBSTITUTE(SUBSTITUTE(F$1,"standard",""),"|Float","")&amp;IF(OR($L351=TRUE,$A351=0,MOD($A351,ChapterTable!$R$20)&lt;&gt;0),"","보스")&amp;"인게임누적합배수",ChapterTable!$R:$S,2,0)*D351)
  )
  )
  )
)</f>
        <v>854.296875</v>
      </c>
      <c r="G351" t="s">
        <v>719</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38"/>
        <v>11</v>
      </c>
      <c r="Q351">
        <f t="shared" si="39"/>
        <v>11</v>
      </c>
      <c r="R351" t="b">
        <f t="shared" ca="1" si="40"/>
        <v>0</v>
      </c>
      <c r="T351" t="b">
        <f t="shared" ca="1" si="4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44"/>
        <v>1</v>
      </c>
      <c r="AJ351">
        <f t="shared" si="42"/>
        <v>1</v>
      </c>
      <c r="AK351">
        <f t="shared" si="43"/>
        <v>1</v>
      </c>
      <c r="AL351">
        <v>0</v>
      </c>
    </row>
    <row r="352" spans="1:38" x14ac:dyDescent="0.3">
      <c r="A352">
        <v>8</v>
      </c>
      <c r="B352">
        <v>6</v>
      </c>
      <c r="C352">
        <f>IF(OR($L352=TRUE,$A352=0,MOD($A352,ChapterTable!$R$20)&lt;&gt;0),
MAX(0,INT(($B352+ChapterTable!$P$26+VLOOKUP(SUBSTITUTE(C$1,"성장단계","")&amp;"단계오프셋",ChapterTable!$R:$S,2,0))/ChapterTable!$P$23)),
MAX(0,INT(($B352+ChapterTable!$R$26+VLOOKUP(SUBSTITUTE(C$1,"성장단계","")&amp;"보스단계오프셋",ChapterTable!$R:$S,2,0))/ChapterTable!$R$23)))</f>
        <v>1</v>
      </c>
      <c r="D352">
        <f>IF(OR($L352=TRUE,$A352=0,MOD($A352,ChapterTable!$R$20)&lt;&gt;0),
MAX(0,INT(($B352+ChapterTable!$P$26+VLOOKUP(SUBSTITUTE(D$1,"성장단계","")&amp;"단계오프셋",ChapterTable!$R:$S,2,0))/ChapterTable!$P$23)),
MAX(0,INT(($B352+ChapterTable!$R$26+VLOOKUP(SUBSTITUTE(D$1,"성장단계","")&amp;"보스단계오프셋",ChapterTable!$R:$S,2,0))/ChapterTable!$R$23)))</f>
        <v>0</v>
      </c>
      <c r="E352" s="1">
        <f ca="1">IF(AND($A352=0,$B352=1),
    VLOOKUP(1,ChapterTable!$1:$1048576,MATCH("최종"&amp;SUBSTITUTE(SUBSTITUTE(E$1,"standard",""),"|Float",""),ChapterTable!$1:$1,0),0)*ChapterTable!$P$17,
  IF(AND($A352=0,$B352=0),
    E353,
  IF($B352=0,
    VLOOKUP($A352,ChapterTable!$1:$1048576,MATCH("최종"&amp;SUBSTITUTE(SUBSTITUTE(E$1,"standard",""),"|Float",""),ChapterTable!$1:$1,0),0),
  IF($B352=1,
    IF($L352=FALSE,
      VLOOKUP($A352,ChapterTable!$1:$1048576,MATCH("최종"&amp;SUBSTITUTE(SUBSTITUTE(E$1,"standard",""),"|Float",""),ChapterTable!$1:$1,0),0),
      VLOOKUP($A352-ChapterTable!$P$11,ChapterTable!$1:$1048576,MATCH("최종"&amp;SUBSTITUTE(SUBSTITUTE(E$1,"standard",""),"|Float",""),ChapterTable!$1:$1,0),0)*ChapterTable!$P$14
    ),
  OFFSET(E352,-$B352+IF($L352,1,0),0)*IF($B352&gt;OFFSET($B352,1,0),ChapterTable!$R$17,1)*
    (VLOOKUP(SUBSTITUTE(SUBSTITUTE(E$1,"standard",""),"|Float","")&amp;IF(OR($L352=TRUE,$A352=0,MOD($A352,ChapterTable!$R$20)&lt;&gt;0),"","보스")&amp;"인게임누적곱배수",ChapterTable!$R:$S,2,0)^C352
    +VLOOKUP(SUBSTITUTE(SUBSTITUTE(E$1,"standard",""),"|Float","")&amp;IF(OR($L352=TRUE,$A352=0,MOD($A352,ChapterTable!$R$20)&lt;&gt;0),"","보스")&amp;"인게임누적합배수",ChapterTable!$R:$S,2,0)*C352)
  )
  )
  )
)</f>
        <v>2460.375</v>
      </c>
      <c r="F352" s="1">
        <f ca="1">IF(AND($A352=0,$B352=1),
    VLOOKUP(1,ChapterTable!$1:$1048576,MATCH("최종"&amp;SUBSTITUTE(SUBSTITUTE(F$1,"standard",""),"|Float",""),ChapterTable!$1:$1,0),0)*ChapterTable!$P$17,
  IF(AND($A352=0,$B352=0),
    F353,
  IF($B352=0,
    VLOOKUP($A352,ChapterTable!$1:$1048576,MATCH("최종"&amp;SUBSTITUTE(SUBSTITUTE(F$1,"standard",""),"|Float",""),ChapterTable!$1:$1,0),0),
  IF($B352=1,
    IF($L352=FALSE,
      VLOOKUP($A352,ChapterTable!$1:$1048576,MATCH("최종"&amp;SUBSTITUTE(SUBSTITUTE(F$1,"standard",""),"|Float",""),ChapterTable!$1:$1,0),0),
      VLOOKUP($A352-ChapterTable!$P$11,ChapterTable!$1:$1048576,MATCH("최종"&amp;SUBSTITUTE(SUBSTITUTE(F$1,"standard",""),"|Float",""),ChapterTable!$1:$1,0),0)*ChapterTable!$P$14
    ),
  OFFSET(F352,-$B352+IF($L352,1,0),0)*
    (VLOOKUP(SUBSTITUTE(SUBSTITUTE(F$1,"standard",""),"|Float","")&amp;IF(OR($L352=TRUE,$A352=0,MOD($A352,ChapterTable!$R$20)&lt;&gt;0),"","보스")&amp;"인게임누적곱배수",ChapterTable!$R:$S,2,0)^D352
    +VLOOKUP(SUBSTITUTE(SUBSTITUTE(F$1,"standard",""),"|Float","")&amp;IF(OR($L352=TRUE,$A352=0,MOD($A352,ChapterTable!$R$20)&lt;&gt;0),"","보스")&amp;"인게임누적합배수",ChapterTable!$R:$S,2,0)*D352)
  )
  )
  )
)</f>
        <v>854.296875</v>
      </c>
      <c r="G352" t="s">
        <v>719</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38"/>
        <v>1</v>
      </c>
      <c r="Q352">
        <f t="shared" si="39"/>
        <v>1</v>
      </c>
      <c r="R352" t="b">
        <f t="shared" ca="1" si="40"/>
        <v>0</v>
      </c>
      <c r="T352" t="b">
        <f t="shared" ca="1" si="4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44"/>
        <v>1</v>
      </c>
      <c r="AJ352">
        <f t="shared" si="42"/>
        <v>1</v>
      </c>
      <c r="AK352">
        <f t="shared" si="43"/>
        <v>1</v>
      </c>
      <c r="AL352">
        <v>0</v>
      </c>
    </row>
    <row r="353" spans="1:38" x14ac:dyDescent="0.3">
      <c r="A353">
        <v>8</v>
      </c>
      <c r="B353">
        <v>7</v>
      </c>
      <c r="C353">
        <f>IF(OR($L353=TRUE,$A353=0,MOD($A353,ChapterTable!$R$20)&lt;&gt;0),
MAX(0,INT(($B353+ChapterTable!$P$26+VLOOKUP(SUBSTITUTE(C$1,"성장단계","")&amp;"단계오프셋",ChapterTable!$R:$S,2,0))/ChapterTable!$P$23)),
MAX(0,INT(($B353+ChapterTable!$R$26+VLOOKUP(SUBSTITUTE(C$1,"성장단계","")&amp;"보스단계오프셋",ChapterTable!$R:$S,2,0))/ChapterTable!$R$23)))</f>
        <v>1</v>
      </c>
      <c r="D353">
        <f>IF(OR($L353=TRUE,$A353=0,MOD($A353,ChapterTable!$R$20)&lt;&gt;0),
MAX(0,INT(($B353+ChapterTable!$P$26+VLOOKUP(SUBSTITUTE(D$1,"성장단계","")&amp;"단계오프셋",ChapterTable!$R:$S,2,0))/ChapterTable!$P$23)),
MAX(0,INT(($B353+ChapterTable!$R$26+VLOOKUP(SUBSTITUTE(D$1,"성장단계","")&amp;"보스단계오프셋",ChapterTable!$R:$S,2,0))/ChapterTable!$R$23)))</f>
        <v>0</v>
      </c>
      <c r="E353" s="1">
        <f ca="1">IF(AND($A353=0,$B353=1),
    VLOOKUP(1,ChapterTable!$1:$1048576,MATCH("최종"&amp;SUBSTITUTE(SUBSTITUTE(E$1,"standard",""),"|Float",""),ChapterTable!$1:$1,0),0)*ChapterTable!$P$17,
  IF(AND($A353=0,$B353=0),
    E354,
  IF($B353=0,
    VLOOKUP($A353,ChapterTable!$1:$1048576,MATCH("최종"&amp;SUBSTITUTE(SUBSTITUTE(E$1,"standard",""),"|Float",""),ChapterTable!$1:$1,0),0),
  IF($B353=1,
    IF($L353=FALSE,
      VLOOKUP($A353,ChapterTable!$1:$1048576,MATCH("최종"&amp;SUBSTITUTE(SUBSTITUTE(E$1,"standard",""),"|Float",""),ChapterTable!$1:$1,0),0),
      VLOOKUP($A353-ChapterTable!$P$11,ChapterTable!$1:$1048576,MATCH("최종"&amp;SUBSTITUTE(SUBSTITUTE(E$1,"standard",""),"|Float",""),ChapterTable!$1:$1,0),0)*ChapterTable!$P$14
    ),
  OFFSET(E353,-$B353+IF($L353,1,0),0)*IF($B353&gt;OFFSET($B353,1,0),ChapterTable!$R$17,1)*
    (VLOOKUP(SUBSTITUTE(SUBSTITUTE(E$1,"standard",""),"|Float","")&amp;IF(OR($L353=TRUE,$A353=0,MOD($A353,ChapterTable!$R$20)&lt;&gt;0),"","보스")&amp;"인게임누적곱배수",ChapterTable!$R:$S,2,0)^C353
    +VLOOKUP(SUBSTITUTE(SUBSTITUTE(E$1,"standard",""),"|Float","")&amp;IF(OR($L353=TRUE,$A353=0,MOD($A353,ChapterTable!$R$20)&lt;&gt;0),"","보스")&amp;"인게임누적합배수",ChapterTable!$R:$S,2,0)*C353)
  )
  )
  )
)</f>
        <v>2460.375</v>
      </c>
      <c r="F353" s="1">
        <f ca="1">IF(AND($A353=0,$B353=1),
    VLOOKUP(1,ChapterTable!$1:$1048576,MATCH("최종"&amp;SUBSTITUTE(SUBSTITUTE(F$1,"standard",""),"|Float",""),ChapterTable!$1:$1,0),0)*ChapterTable!$P$17,
  IF(AND($A353=0,$B353=0),
    F354,
  IF($B353=0,
    VLOOKUP($A353,ChapterTable!$1:$1048576,MATCH("최종"&amp;SUBSTITUTE(SUBSTITUTE(F$1,"standard",""),"|Float",""),ChapterTable!$1:$1,0),0),
  IF($B353=1,
    IF($L353=FALSE,
      VLOOKUP($A353,ChapterTable!$1:$1048576,MATCH("최종"&amp;SUBSTITUTE(SUBSTITUTE(F$1,"standard",""),"|Float",""),ChapterTable!$1:$1,0),0),
      VLOOKUP($A353-ChapterTable!$P$11,ChapterTable!$1:$1048576,MATCH("최종"&amp;SUBSTITUTE(SUBSTITUTE(F$1,"standard",""),"|Float",""),ChapterTable!$1:$1,0),0)*ChapterTable!$P$14
    ),
  OFFSET(F353,-$B353+IF($L353,1,0),0)*
    (VLOOKUP(SUBSTITUTE(SUBSTITUTE(F$1,"standard",""),"|Float","")&amp;IF(OR($L353=TRUE,$A353=0,MOD($A353,ChapterTable!$R$20)&lt;&gt;0),"","보스")&amp;"인게임누적곱배수",ChapterTable!$R:$S,2,0)^D353
    +VLOOKUP(SUBSTITUTE(SUBSTITUTE(F$1,"standard",""),"|Float","")&amp;IF(OR($L353=TRUE,$A353=0,MOD($A353,ChapterTable!$R$20)&lt;&gt;0),"","보스")&amp;"인게임누적합배수",ChapterTable!$R:$S,2,0)*D353)
  )
  )
  )
)</f>
        <v>854.296875</v>
      </c>
      <c r="G353" t="s">
        <v>719</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38"/>
        <v>1</v>
      </c>
      <c r="Q353">
        <f t="shared" si="39"/>
        <v>1</v>
      </c>
      <c r="R353" t="b">
        <f t="shared" ca="1" si="40"/>
        <v>0</v>
      </c>
      <c r="T353" t="b">
        <f t="shared" ca="1" si="4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44"/>
        <v>1</v>
      </c>
      <c r="AJ353">
        <f t="shared" si="42"/>
        <v>1</v>
      </c>
      <c r="AK353">
        <f t="shared" si="43"/>
        <v>1</v>
      </c>
      <c r="AL353">
        <v>0</v>
      </c>
    </row>
    <row r="354" spans="1:38" x14ac:dyDescent="0.3">
      <c r="A354">
        <v>8</v>
      </c>
      <c r="B354">
        <v>8</v>
      </c>
      <c r="C354">
        <f>IF(OR($L354=TRUE,$A354=0,MOD($A354,ChapterTable!$R$20)&lt;&gt;0),
MAX(0,INT(($B354+ChapterTable!$P$26+VLOOKUP(SUBSTITUTE(C$1,"성장단계","")&amp;"단계오프셋",ChapterTable!$R:$S,2,0))/ChapterTable!$P$23)),
MAX(0,INT(($B354+ChapterTable!$R$26+VLOOKUP(SUBSTITUTE(C$1,"성장단계","")&amp;"보스단계오프셋",ChapterTable!$R:$S,2,0))/ChapterTable!$R$23)))</f>
        <v>1</v>
      </c>
      <c r="D354">
        <f>IF(OR($L354=TRUE,$A354=0,MOD($A354,ChapterTable!$R$20)&lt;&gt;0),
MAX(0,INT(($B354+ChapterTable!$P$26+VLOOKUP(SUBSTITUTE(D$1,"성장단계","")&amp;"단계오프셋",ChapterTable!$R:$S,2,0))/ChapterTable!$P$23)),
MAX(0,INT(($B354+ChapterTable!$R$26+VLOOKUP(SUBSTITUTE(D$1,"성장단계","")&amp;"보스단계오프셋",ChapterTable!$R:$S,2,0))/ChapterTable!$R$23)))</f>
        <v>0</v>
      </c>
      <c r="E354" s="1">
        <f ca="1">IF(AND($A354=0,$B354=1),
    VLOOKUP(1,ChapterTable!$1:$1048576,MATCH("최종"&amp;SUBSTITUTE(SUBSTITUTE(E$1,"standard",""),"|Float",""),ChapterTable!$1:$1,0),0)*ChapterTable!$P$17,
  IF(AND($A354=0,$B354=0),
    E355,
  IF($B354=0,
    VLOOKUP($A354,ChapterTable!$1:$1048576,MATCH("최종"&amp;SUBSTITUTE(SUBSTITUTE(E$1,"standard",""),"|Float",""),ChapterTable!$1:$1,0),0),
  IF($B354=1,
    IF($L354=FALSE,
      VLOOKUP($A354,ChapterTable!$1:$1048576,MATCH("최종"&amp;SUBSTITUTE(SUBSTITUTE(E$1,"standard",""),"|Float",""),ChapterTable!$1:$1,0),0),
      VLOOKUP($A354-ChapterTable!$P$11,ChapterTable!$1:$1048576,MATCH("최종"&amp;SUBSTITUTE(SUBSTITUTE(E$1,"standard",""),"|Float",""),ChapterTable!$1:$1,0),0)*ChapterTable!$P$14
    ),
  OFFSET(E354,-$B354+IF($L354,1,0),0)*IF($B354&gt;OFFSET($B354,1,0),ChapterTable!$R$17,1)*
    (VLOOKUP(SUBSTITUTE(SUBSTITUTE(E$1,"standard",""),"|Float","")&amp;IF(OR($L354=TRUE,$A354=0,MOD($A354,ChapterTable!$R$20)&lt;&gt;0),"","보스")&amp;"인게임누적곱배수",ChapterTable!$R:$S,2,0)^C354
    +VLOOKUP(SUBSTITUTE(SUBSTITUTE(E$1,"standard",""),"|Float","")&amp;IF(OR($L354=TRUE,$A354=0,MOD($A354,ChapterTable!$R$20)&lt;&gt;0),"","보스")&amp;"인게임누적합배수",ChapterTable!$R:$S,2,0)*C354)
  )
  )
  )
)</f>
        <v>2460.375</v>
      </c>
      <c r="F354" s="1">
        <f ca="1">IF(AND($A354=0,$B354=1),
    VLOOKUP(1,ChapterTable!$1:$1048576,MATCH("최종"&amp;SUBSTITUTE(SUBSTITUTE(F$1,"standard",""),"|Float",""),ChapterTable!$1:$1,0),0)*ChapterTable!$P$17,
  IF(AND($A354=0,$B354=0),
    F355,
  IF($B354=0,
    VLOOKUP($A354,ChapterTable!$1:$1048576,MATCH("최종"&amp;SUBSTITUTE(SUBSTITUTE(F$1,"standard",""),"|Float",""),ChapterTable!$1:$1,0),0),
  IF($B354=1,
    IF($L354=FALSE,
      VLOOKUP($A354,ChapterTable!$1:$1048576,MATCH("최종"&amp;SUBSTITUTE(SUBSTITUTE(F$1,"standard",""),"|Float",""),ChapterTable!$1:$1,0),0),
      VLOOKUP($A354-ChapterTable!$P$11,ChapterTable!$1:$1048576,MATCH("최종"&amp;SUBSTITUTE(SUBSTITUTE(F$1,"standard",""),"|Float",""),ChapterTable!$1:$1,0),0)*ChapterTable!$P$14
    ),
  OFFSET(F354,-$B354+IF($L354,1,0),0)*
    (VLOOKUP(SUBSTITUTE(SUBSTITUTE(F$1,"standard",""),"|Float","")&amp;IF(OR($L354=TRUE,$A354=0,MOD($A354,ChapterTable!$R$20)&lt;&gt;0),"","보스")&amp;"인게임누적곱배수",ChapterTable!$R:$S,2,0)^D354
    +VLOOKUP(SUBSTITUTE(SUBSTITUTE(F$1,"standard",""),"|Float","")&amp;IF(OR($L354=TRUE,$A354=0,MOD($A354,ChapterTable!$R$20)&lt;&gt;0),"","보스")&amp;"인게임누적합배수",ChapterTable!$R:$S,2,0)*D354)
  )
  )
  )
)</f>
        <v>854.296875</v>
      </c>
      <c r="G354" t="s">
        <v>719</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38"/>
        <v>1</v>
      </c>
      <c r="Q354">
        <f t="shared" si="39"/>
        <v>1</v>
      </c>
      <c r="R354" t="b">
        <f t="shared" ca="1" si="40"/>
        <v>0</v>
      </c>
      <c r="T354" t="b">
        <f t="shared" ca="1" si="4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44"/>
        <v>1</v>
      </c>
      <c r="AJ354">
        <f t="shared" si="42"/>
        <v>1</v>
      </c>
      <c r="AK354">
        <f t="shared" si="43"/>
        <v>1</v>
      </c>
      <c r="AL354">
        <v>0</v>
      </c>
    </row>
    <row r="355" spans="1:38" x14ac:dyDescent="0.3">
      <c r="A355">
        <v>8</v>
      </c>
      <c r="B355">
        <v>9</v>
      </c>
      <c r="C355">
        <f>IF(OR($L355=TRUE,$A355=0,MOD($A355,ChapterTable!$R$20)&lt;&gt;0),
MAX(0,INT(($B355+ChapterTable!$P$26+VLOOKUP(SUBSTITUTE(C$1,"성장단계","")&amp;"단계오프셋",ChapterTable!$R:$S,2,0))/ChapterTable!$P$23)),
MAX(0,INT(($B355+ChapterTable!$R$26+VLOOKUP(SUBSTITUTE(C$1,"성장단계","")&amp;"보스단계오프셋",ChapterTable!$R:$S,2,0))/ChapterTable!$R$23)))</f>
        <v>1</v>
      </c>
      <c r="D355">
        <f>IF(OR($L355=TRUE,$A355=0,MOD($A355,ChapterTable!$R$20)&lt;&gt;0),
MAX(0,INT(($B355+ChapterTable!$P$26+VLOOKUP(SUBSTITUTE(D$1,"성장단계","")&amp;"단계오프셋",ChapterTable!$R:$S,2,0))/ChapterTable!$P$23)),
MAX(0,INT(($B355+ChapterTable!$R$26+VLOOKUP(SUBSTITUTE(D$1,"성장단계","")&amp;"보스단계오프셋",ChapterTable!$R:$S,2,0))/ChapterTable!$R$23)))</f>
        <v>0</v>
      </c>
      <c r="E355" s="1">
        <f ca="1">IF(AND($A355=0,$B355=1),
    VLOOKUP(1,ChapterTable!$1:$1048576,MATCH("최종"&amp;SUBSTITUTE(SUBSTITUTE(E$1,"standard",""),"|Float",""),ChapterTable!$1:$1,0),0)*ChapterTable!$P$17,
  IF(AND($A355=0,$B355=0),
    E356,
  IF($B355=0,
    VLOOKUP($A355,ChapterTable!$1:$1048576,MATCH("최종"&amp;SUBSTITUTE(SUBSTITUTE(E$1,"standard",""),"|Float",""),ChapterTable!$1:$1,0),0),
  IF($B355=1,
    IF($L355=FALSE,
      VLOOKUP($A355,ChapterTable!$1:$1048576,MATCH("최종"&amp;SUBSTITUTE(SUBSTITUTE(E$1,"standard",""),"|Float",""),ChapterTable!$1:$1,0),0),
      VLOOKUP($A355-ChapterTable!$P$11,ChapterTable!$1:$1048576,MATCH("최종"&amp;SUBSTITUTE(SUBSTITUTE(E$1,"standard",""),"|Float",""),ChapterTable!$1:$1,0),0)*ChapterTable!$P$14
    ),
  OFFSET(E355,-$B355+IF($L355,1,0),0)*IF($B355&gt;OFFSET($B355,1,0),ChapterTable!$R$17,1)*
    (VLOOKUP(SUBSTITUTE(SUBSTITUTE(E$1,"standard",""),"|Float","")&amp;IF(OR($L355=TRUE,$A355=0,MOD($A355,ChapterTable!$R$20)&lt;&gt;0),"","보스")&amp;"인게임누적곱배수",ChapterTable!$R:$S,2,0)^C355
    +VLOOKUP(SUBSTITUTE(SUBSTITUTE(E$1,"standard",""),"|Float","")&amp;IF(OR($L355=TRUE,$A355=0,MOD($A355,ChapterTable!$R$20)&lt;&gt;0),"","보스")&amp;"인게임누적합배수",ChapterTable!$R:$S,2,0)*C355)
  )
  )
  )
)</f>
        <v>2460.375</v>
      </c>
      <c r="F355" s="1">
        <f ca="1">IF(AND($A355=0,$B355=1),
    VLOOKUP(1,ChapterTable!$1:$1048576,MATCH("최종"&amp;SUBSTITUTE(SUBSTITUTE(F$1,"standard",""),"|Float",""),ChapterTable!$1:$1,0),0)*ChapterTable!$P$17,
  IF(AND($A355=0,$B355=0),
    F356,
  IF($B355=0,
    VLOOKUP($A355,ChapterTable!$1:$1048576,MATCH("최종"&amp;SUBSTITUTE(SUBSTITUTE(F$1,"standard",""),"|Float",""),ChapterTable!$1:$1,0),0),
  IF($B355=1,
    IF($L355=FALSE,
      VLOOKUP($A355,ChapterTable!$1:$1048576,MATCH("최종"&amp;SUBSTITUTE(SUBSTITUTE(F$1,"standard",""),"|Float",""),ChapterTable!$1:$1,0),0),
      VLOOKUP($A355-ChapterTable!$P$11,ChapterTable!$1:$1048576,MATCH("최종"&amp;SUBSTITUTE(SUBSTITUTE(F$1,"standard",""),"|Float",""),ChapterTable!$1:$1,0),0)*ChapterTable!$P$14
    ),
  OFFSET(F355,-$B355+IF($L355,1,0),0)*
    (VLOOKUP(SUBSTITUTE(SUBSTITUTE(F$1,"standard",""),"|Float","")&amp;IF(OR($L355=TRUE,$A355=0,MOD($A355,ChapterTable!$R$20)&lt;&gt;0),"","보스")&amp;"인게임누적곱배수",ChapterTable!$R:$S,2,0)^D355
    +VLOOKUP(SUBSTITUTE(SUBSTITUTE(F$1,"standard",""),"|Float","")&amp;IF(OR($L355=TRUE,$A355=0,MOD($A355,ChapterTable!$R$20)&lt;&gt;0),"","보스")&amp;"인게임누적합배수",ChapterTable!$R:$S,2,0)*D355)
  )
  )
  )
)</f>
        <v>854.296875</v>
      </c>
      <c r="G355" t="s">
        <v>719</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38"/>
        <v>91</v>
      </c>
      <c r="Q355">
        <f t="shared" si="39"/>
        <v>91</v>
      </c>
      <c r="R355" t="b">
        <f t="shared" ca="1" si="40"/>
        <v>1</v>
      </c>
      <c r="T355" t="b">
        <f t="shared" ca="1" si="4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44"/>
        <v>1</v>
      </c>
      <c r="AJ355">
        <f t="shared" si="42"/>
        <v>1</v>
      </c>
      <c r="AK355">
        <f t="shared" si="43"/>
        <v>1</v>
      </c>
      <c r="AL355">
        <v>0</v>
      </c>
    </row>
    <row r="356" spans="1:38" x14ac:dyDescent="0.3">
      <c r="A356">
        <v>8</v>
      </c>
      <c r="B356">
        <v>10</v>
      </c>
      <c r="C356">
        <f>IF(OR($L356=TRUE,$A356=0,MOD($A356,ChapterTable!$R$20)&lt;&gt;0),
MAX(0,INT(($B356+ChapterTable!$P$26+VLOOKUP(SUBSTITUTE(C$1,"성장단계","")&amp;"단계오프셋",ChapterTable!$R:$S,2,0))/ChapterTable!$P$23)),
MAX(0,INT(($B356+ChapterTable!$R$26+VLOOKUP(SUBSTITUTE(C$1,"성장단계","")&amp;"보스단계오프셋",ChapterTable!$R:$S,2,0))/ChapterTable!$R$23)))</f>
        <v>1</v>
      </c>
      <c r="D356">
        <f>IF(OR($L356=TRUE,$A356=0,MOD($A356,ChapterTable!$R$20)&lt;&gt;0),
MAX(0,INT(($B356+ChapterTable!$P$26+VLOOKUP(SUBSTITUTE(D$1,"성장단계","")&amp;"단계오프셋",ChapterTable!$R:$S,2,0))/ChapterTable!$P$23)),
MAX(0,INT(($B356+ChapterTable!$R$26+VLOOKUP(SUBSTITUTE(D$1,"성장단계","")&amp;"보스단계오프셋",ChapterTable!$R:$S,2,0))/ChapterTable!$R$23)))</f>
        <v>0</v>
      </c>
      <c r="E356" s="1">
        <f ca="1">IF(AND($A356=0,$B356=1),
    VLOOKUP(1,ChapterTable!$1:$1048576,MATCH("최종"&amp;SUBSTITUTE(SUBSTITUTE(E$1,"standard",""),"|Float",""),ChapterTable!$1:$1,0),0)*ChapterTable!$P$17,
  IF(AND($A356=0,$B356=0),
    E357,
  IF($B356=0,
    VLOOKUP($A356,ChapterTable!$1:$1048576,MATCH("최종"&amp;SUBSTITUTE(SUBSTITUTE(E$1,"standard",""),"|Float",""),ChapterTable!$1:$1,0),0),
  IF($B356=1,
    IF($L356=FALSE,
      VLOOKUP($A356,ChapterTable!$1:$1048576,MATCH("최종"&amp;SUBSTITUTE(SUBSTITUTE(E$1,"standard",""),"|Float",""),ChapterTable!$1:$1,0),0),
      VLOOKUP($A356-ChapterTable!$P$11,ChapterTable!$1:$1048576,MATCH("최종"&amp;SUBSTITUTE(SUBSTITUTE(E$1,"standard",""),"|Float",""),ChapterTable!$1:$1,0),0)*ChapterTable!$P$14
    ),
  OFFSET(E356,-$B356+IF($L356,1,0),0)*IF($B356&gt;OFFSET($B356,1,0),ChapterTable!$R$17,1)*
    (VLOOKUP(SUBSTITUTE(SUBSTITUTE(E$1,"standard",""),"|Float","")&amp;IF(OR($L356=TRUE,$A356=0,MOD($A356,ChapterTable!$R$20)&lt;&gt;0),"","보스")&amp;"인게임누적곱배수",ChapterTable!$R:$S,2,0)^C356
    +VLOOKUP(SUBSTITUTE(SUBSTITUTE(E$1,"standard",""),"|Float","")&amp;IF(OR($L356=TRUE,$A356=0,MOD($A356,ChapterTable!$R$20)&lt;&gt;0),"","보스")&amp;"인게임누적합배수",ChapterTable!$R:$S,2,0)*C356)
  )
  )
  )
)</f>
        <v>2460.375</v>
      </c>
      <c r="F356" s="1">
        <f ca="1">IF(AND($A356=0,$B356=1),
    VLOOKUP(1,ChapterTable!$1:$1048576,MATCH("최종"&amp;SUBSTITUTE(SUBSTITUTE(F$1,"standard",""),"|Float",""),ChapterTable!$1:$1,0),0)*ChapterTable!$P$17,
  IF(AND($A356=0,$B356=0),
    F357,
  IF($B356=0,
    VLOOKUP($A356,ChapterTable!$1:$1048576,MATCH("최종"&amp;SUBSTITUTE(SUBSTITUTE(F$1,"standard",""),"|Float",""),ChapterTable!$1:$1,0),0),
  IF($B356=1,
    IF($L356=FALSE,
      VLOOKUP($A356,ChapterTable!$1:$1048576,MATCH("최종"&amp;SUBSTITUTE(SUBSTITUTE(F$1,"standard",""),"|Float",""),ChapterTable!$1:$1,0),0),
      VLOOKUP($A356-ChapterTable!$P$11,ChapterTable!$1:$1048576,MATCH("최종"&amp;SUBSTITUTE(SUBSTITUTE(F$1,"standard",""),"|Float",""),ChapterTable!$1:$1,0),0)*ChapterTable!$P$14
    ),
  OFFSET(F356,-$B356+IF($L356,1,0),0)*
    (VLOOKUP(SUBSTITUTE(SUBSTITUTE(F$1,"standard",""),"|Float","")&amp;IF(OR($L356=TRUE,$A356=0,MOD($A356,ChapterTable!$R$20)&lt;&gt;0),"","보스")&amp;"인게임누적곱배수",ChapterTable!$R:$S,2,0)^D356
    +VLOOKUP(SUBSTITUTE(SUBSTITUTE(F$1,"standard",""),"|Float","")&amp;IF(OR($L356=TRUE,$A356=0,MOD($A356,ChapterTable!$R$20)&lt;&gt;0),"","보스")&amp;"인게임누적합배수",ChapterTable!$R:$S,2,0)*D356)
  )
  )
  )
)</f>
        <v>854.296875</v>
      </c>
      <c r="G356" t="s">
        <v>719</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38"/>
        <v>21</v>
      </c>
      <c r="Q356">
        <f t="shared" si="39"/>
        <v>21</v>
      </c>
      <c r="R356" t="b">
        <f t="shared" ca="1" si="40"/>
        <v>0</v>
      </c>
      <c r="T356" t="b">
        <f t="shared" ca="1" si="4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44"/>
        <v>1</v>
      </c>
      <c r="AJ356">
        <f t="shared" si="42"/>
        <v>1</v>
      </c>
      <c r="AK356">
        <f t="shared" si="43"/>
        <v>1</v>
      </c>
      <c r="AL356">
        <v>0</v>
      </c>
    </row>
    <row r="357" spans="1:38" x14ac:dyDescent="0.3">
      <c r="A357">
        <v>8</v>
      </c>
      <c r="B357">
        <v>11</v>
      </c>
      <c r="C357">
        <f>IF(OR($L357=TRUE,$A357=0,MOD($A357,ChapterTable!$R$20)&lt;&gt;0),
MAX(0,INT(($B357+ChapterTable!$P$26+VLOOKUP(SUBSTITUTE(C$1,"성장단계","")&amp;"단계오프셋",ChapterTable!$R:$S,2,0))/ChapterTable!$P$23)),
MAX(0,INT(($B357+ChapterTable!$R$26+VLOOKUP(SUBSTITUTE(C$1,"성장단계","")&amp;"보스단계오프셋",ChapterTable!$R:$S,2,0))/ChapterTable!$R$23)))</f>
        <v>1</v>
      </c>
      <c r="D357">
        <f>IF(OR($L357=TRUE,$A357=0,MOD($A357,ChapterTable!$R$20)&lt;&gt;0),
MAX(0,INT(($B357+ChapterTable!$P$26+VLOOKUP(SUBSTITUTE(D$1,"성장단계","")&amp;"단계오프셋",ChapterTable!$R:$S,2,0))/ChapterTable!$P$23)),
MAX(0,INT(($B357+ChapterTable!$R$26+VLOOKUP(SUBSTITUTE(D$1,"성장단계","")&amp;"보스단계오프셋",ChapterTable!$R:$S,2,0))/ChapterTable!$R$23)))</f>
        <v>1</v>
      </c>
      <c r="E357" s="1">
        <f ca="1">IF(AND($A357=0,$B357=1),
    VLOOKUP(1,ChapterTable!$1:$1048576,MATCH("최종"&amp;SUBSTITUTE(SUBSTITUTE(E$1,"standard",""),"|Float",""),ChapterTable!$1:$1,0),0)*ChapterTable!$P$17,
  IF(AND($A357=0,$B357=0),
    E358,
  IF($B357=0,
    VLOOKUP($A357,ChapterTable!$1:$1048576,MATCH("최종"&amp;SUBSTITUTE(SUBSTITUTE(E$1,"standard",""),"|Float",""),ChapterTable!$1:$1,0),0),
  IF($B357=1,
    IF($L357=FALSE,
      VLOOKUP($A357,ChapterTable!$1:$1048576,MATCH("최종"&amp;SUBSTITUTE(SUBSTITUTE(E$1,"standard",""),"|Float",""),ChapterTable!$1:$1,0),0),
      VLOOKUP($A357-ChapterTable!$P$11,ChapterTable!$1:$1048576,MATCH("최종"&amp;SUBSTITUTE(SUBSTITUTE(E$1,"standard",""),"|Float",""),ChapterTable!$1:$1,0),0)*ChapterTable!$P$14
    ),
  OFFSET(E357,-$B357+IF($L357,1,0),0)*IF($B357&gt;OFFSET($B357,1,0),ChapterTable!$R$17,1)*
    (VLOOKUP(SUBSTITUTE(SUBSTITUTE(E$1,"standard",""),"|Float","")&amp;IF(OR($L357=TRUE,$A357=0,MOD($A357,ChapterTable!$R$20)&lt;&gt;0),"","보스")&amp;"인게임누적곱배수",ChapterTable!$R:$S,2,0)^C357
    +VLOOKUP(SUBSTITUTE(SUBSTITUTE(E$1,"standard",""),"|Float","")&amp;IF(OR($L357=TRUE,$A357=0,MOD($A357,ChapterTable!$R$20)&lt;&gt;0),"","보스")&amp;"인게임누적합배수",ChapterTable!$R:$S,2,0)*C357)
  )
  )
  )
)</f>
        <v>2460.375</v>
      </c>
      <c r="F357" s="1">
        <f ca="1">IF(AND($A357=0,$B357=1),
    VLOOKUP(1,ChapterTable!$1:$1048576,MATCH("최종"&amp;SUBSTITUTE(SUBSTITUTE(F$1,"standard",""),"|Float",""),ChapterTable!$1:$1,0),0)*ChapterTable!$P$17,
  IF(AND($A357=0,$B357=0),
    F358,
  IF($B357=0,
    VLOOKUP($A357,ChapterTable!$1:$1048576,MATCH("최종"&amp;SUBSTITUTE(SUBSTITUTE(F$1,"standard",""),"|Float",""),ChapterTable!$1:$1,0),0),
  IF($B357=1,
    IF($L357=FALSE,
      VLOOKUP($A357,ChapterTable!$1:$1048576,MATCH("최종"&amp;SUBSTITUTE(SUBSTITUTE(F$1,"standard",""),"|Float",""),ChapterTable!$1:$1,0),0),
      VLOOKUP($A357-ChapterTable!$P$11,ChapterTable!$1:$1048576,MATCH("최종"&amp;SUBSTITUTE(SUBSTITUTE(F$1,"standard",""),"|Float",""),ChapterTable!$1:$1,0),0)*ChapterTable!$P$14
    ),
  OFFSET(F357,-$B357+IF($L357,1,0),0)*
    (VLOOKUP(SUBSTITUTE(SUBSTITUTE(F$1,"standard",""),"|Float","")&amp;IF(OR($L357=TRUE,$A357=0,MOD($A357,ChapterTable!$R$20)&lt;&gt;0),"","보스")&amp;"인게임누적곱배수",ChapterTable!$R:$S,2,0)^D357
    +VLOOKUP(SUBSTITUTE(SUBSTITUTE(F$1,"standard",""),"|Float","")&amp;IF(OR($L357=TRUE,$A357=0,MOD($A357,ChapterTable!$R$20)&lt;&gt;0),"","보스")&amp;"인게임누적합배수",ChapterTable!$R:$S,2,0)*D357)
  )
  )
  )
)</f>
        <v>918.369140625</v>
      </c>
      <c r="G357" t="s">
        <v>719</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38"/>
        <v>2</v>
      </c>
      <c r="Q357">
        <f t="shared" si="39"/>
        <v>2</v>
      </c>
      <c r="R357" t="b">
        <f t="shared" ca="1" si="40"/>
        <v>0</v>
      </c>
      <c r="T357" t="b">
        <f t="shared" ca="1" si="4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44"/>
        <v>0.5</v>
      </c>
      <c r="AJ357">
        <f t="shared" si="42"/>
        <v>0.54666666600000002</v>
      </c>
      <c r="AK357">
        <f t="shared" si="43"/>
        <v>1</v>
      </c>
      <c r="AL357">
        <v>0</v>
      </c>
    </row>
    <row r="358" spans="1:38" x14ac:dyDescent="0.3">
      <c r="A358">
        <v>8</v>
      </c>
      <c r="B358">
        <v>12</v>
      </c>
      <c r="C358">
        <f>IF(OR($L358=TRUE,$A358=0,MOD($A358,ChapterTable!$R$20)&lt;&gt;0),
MAX(0,INT(($B358+ChapterTable!$P$26+VLOOKUP(SUBSTITUTE(C$1,"성장단계","")&amp;"단계오프셋",ChapterTable!$R:$S,2,0))/ChapterTable!$P$23)),
MAX(0,INT(($B358+ChapterTable!$R$26+VLOOKUP(SUBSTITUTE(C$1,"성장단계","")&amp;"보스단계오프셋",ChapterTable!$R:$S,2,0))/ChapterTable!$R$23)))</f>
        <v>1</v>
      </c>
      <c r="D358">
        <f>IF(OR($L358=TRUE,$A358=0,MOD($A358,ChapterTable!$R$20)&lt;&gt;0),
MAX(0,INT(($B358+ChapterTable!$P$26+VLOOKUP(SUBSTITUTE(D$1,"성장단계","")&amp;"단계오프셋",ChapterTable!$R:$S,2,0))/ChapterTable!$P$23)),
MAX(0,INT(($B358+ChapterTable!$R$26+VLOOKUP(SUBSTITUTE(D$1,"성장단계","")&amp;"보스단계오프셋",ChapterTable!$R:$S,2,0))/ChapterTable!$R$23)))</f>
        <v>1</v>
      </c>
      <c r="E358" s="1">
        <f ca="1">IF(AND($A358=0,$B358=1),
    VLOOKUP(1,ChapterTable!$1:$1048576,MATCH("최종"&amp;SUBSTITUTE(SUBSTITUTE(E$1,"standard",""),"|Float",""),ChapterTable!$1:$1,0),0)*ChapterTable!$P$17,
  IF(AND($A358=0,$B358=0),
    E359,
  IF($B358=0,
    VLOOKUP($A358,ChapterTable!$1:$1048576,MATCH("최종"&amp;SUBSTITUTE(SUBSTITUTE(E$1,"standard",""),"|Float",""),ChapterTable!$1:$1,0),0),
  IF($B358=1,
    IF($L358=FALSE,
      VLOOKUP($A358,ChapterTable!$1:$1048576,MATCH("최종"&amp;SUBSTITUTE(SUBSTITUTE(E$1,"standard",""),"|Float",""),ChapterTable!$1:$1,0),0),
      VLOOKUP($A358-ChapterTable!$P$11,ChapterTable!$1:$1048576,MATCH("최종"&amp;SUBSTITUTE(SUBSTITUTE(E$1,"standard",""),"|Float",""),ChapterTable!$1:$1,0),0)*ChapterTable!$P$14
    ),
  OFFSET(E358,-$B358+IF($L358,1,0),0)*IF($B358&gt;OFFSET($B358,1,0),ChapterTable!$R$17,1)*
    (VLOOKUP(SUBSTITUTE(SUBSTITUTE(E$1,"standard",""),"|Float","")&amp;IF(OR($L358=TRUE,$A358=0,MOD($A358,ChapterTable!$R$20)&lt;&gt;0),"","보스")&amp;"인게임누적곱배수",ChapterTable!$R:$S,2,0)^C358
    +VLOOKUP(SUBSTITUTE(SUBSTITUTE(E$1,"standard",""),"|Float","")&amp;IF(OR($L358=TRUE,$A358=0,MOD($A358,ChapterTable!$R$20)&lt;&gt;0),"","보스")&amp;"인게임누적합배수",ChapterTable!$R:$S,2,0)*C358)
  )
  )
  )
)</f>
        <v>2460.375</v>
      </c>
      <c r="F358" s="1">
        <f ca="1">IF(AND($A358=0,$B358=1),
    VLOOKUP(1,ChapterTable!$1:$1048576,MATCH("최종"&amp;SUBSTITUTE(SUBSTITUTE(F$1,"standard",""),"|Float",""),ChapterTable!$1:$1,0),0)*ChapterTable!$P$17,
  IF(AND($A358=0,$B358=0),
    F359,
  IF($B358=0,
    VLOOKUP($A358,ChapterTable!$1:$1048576,MATCH("최종"&amp;SUBSTITUTE(SUBSTITUTE(F$1,"standard",""),"|Float",""),ChapterTable!$1:$1,0),0),
  IF($B358=1,
    IF($L358=FALSE,
      VLOOKUP($A358,ChapterTable!$1:$1048576,MATCH("최종"&amp;SUBSTITUTE(SUBSTITUTE(F$1,"standard",""),"|Float",""),ChapterTable!$1:$1,0),0),
      VLOOKUP($A358-ChapterTable!$P$11,ChapterTable!$1:$1048576,MATCH("최종"&amp;SUBSTITUTE(SUBSTITUTE(F$1,"standard",""),"|Float",""),ChapterTable!$1:$1,0),0)*ChapterTable!$P$14
    ),
  OFFSET(F358,-$B358+IF($L358,1,0),0)*
    (VLOOKUP(SUBSTITUTE(SUBSTITUTE(F$1,"standard",""),"|Float","")&amp;IF(OR($L358=TRUE,$A358=0,MOD($A358,ChapterTable!$R$20)&lt;&gt;0),"","보스")&amp;"인게임누적곱배수",ChapterTable!$R:$S,2,0)^D358
    +VLOOKUP(SUBSTITUTE(SUBSTITUTE(F$1,"standard",""),"|Float","")&amp;IF(OR($L358=TRUE,$A358=0,MOD($A358,ChapterTable!$R$20)&lt;&gt;0),"","보스")&amp;"인게임누적합배수",ChapterTable!$R:$S,2,0)*D358)
  )
  )
  )
)</f>
        <v>918.369140625</v>
      </c>
      <c r="G358" t="s">
        <v>719</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38"/>
        <v>2</v>
      </c>
      <c r="Q358">
        <f t="shared" si="39"/>
        <v>2</v>
      </c>
      <c r="R358" t="b">
        <f t="shared" ca="1" si="40"/>
        <v>0</v>
      </c>
      <c r="T358" t="b">
        <f t="shared" ca="1" si="4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44"/>
        <v>0.5</v>
      </c>
      <c r="AJ358">
        <f t="shared" si="42"/>
        <v>0.54666666600000002</v>
      </c>
      <c r="AK358">
        <f t="shared" si="43"/>
        <v>1</v>
      </c>
      <c r="AL358">
        <v>0</v>
      </c>
    </row>
    <row r="359" spans="1:38" x14ac:dyDescent="0.3">
      <c r="A359">
        <v>8</v>
      </c>
      <c r="B359">
        <v>13</v>
      </c>
      <c r="C359">
        <f>IF(OR($L359=TRUE,$A359=0,MOD($A359,ChapterTable!$R$20)&lt;&gt;0),
MAX(0,INT(($B359+ChapterTable!$P$26+VLOOKUP(SUBSTITUTE(C$1,"성장단계","")&amp;"단계오프셋",ChapterTable!$R:$S,2,0))/ChapterTable!$P$23)),
MAX(0,INT(($B359+ChapterTable!$R$26+VLOOKUP(SUBSTITUTE(C$1,"성장단계","")&amp;"보스단계오프셋",ChapterTable!$R:$S,2,0))/ChapterTable!$R$23)))</f>
        <v>1</v>
      </c>
      <c r="D359">
        <f>IF(OR($L359=TRUE,$A359=0,MOD($A359,ChapterTable!$R$20)&lt;&gt;0),
MAX(0,INT(($B359+ChapterTable!$P$26+VLOOKUP(SUBSTITUTE(D$1,"성장단계","")&amp;"단계오프셋",ChapterTable!$R:$S,2,0))/ChapterTable!$P$23)),
MAX(0,INT(($B359+ChapterTable!$R$26+VLOOKUP(SUBSTITUTE(D$1,"성장단계","")&amp;"보스단계오프셋",ChapterTable!$R:$S,2,0))/ChapterTable!$R$23)))</f>
        <v>1</v>
      </c>
      <c r="E359" s="1">
        <f ca="1">IF(AND($A359=0,$B359=1),
    VLOOKUP(1,ChapterTable!$1:$1048576,MATCH("최종"&amp;SUBSTITUTE(SUBSTITUTE(E$1,"standard",""),"|Float",""),ChapterTable!$1:$1,0),0)*ChapterTable!$P$17,
  IF(AND($A359=0,$B359=0),
    E360,
  IF($B359=0,
    VLOOKUP($A359,ChapterTable!$1:$1048576,MATCH("최종"&amp;SUBSTITUTE(SUBSTITUTE(E$1,"standard",""),"|Float",""),ChapterTable!$1:$1,0),0),
  IF($B359=1,
    IF($L359=FALSE,
      VLOOKUP($A359,ChapterTable!$1:$1048576,MATCH("최종"&amp;SUBSTITUTE(SUBSTITUTE(E$1,"standard",""),"|Float",""),ChapterTable!$1:$1,0),0),
      VLOOKUP($A359-ChapterTable!$P$11,ChapterTable!$1:$1048576,MATCH("최종"&amp;SUBSTITUTE(SUBSTITUTE(E$1,"standard",""),"|Float",""),ChapterTable!$1:$1,0),0)*ChapterTable!$P$14
    ),
  OFFSET(E359,-$B359+IF($L359,1,0),0)*IF($B359&gt;OFFSET($B359,1,0),ChapterTable!$R$17,1)*
    (VLOOKUP(SUBSTITUTE(SUBSTITUTE(E$1,"standard",""),"|Float","")&amp;IF(OR($L359=TRUE,$A359=0,MOD($A359,ChapterTable!$R$20)&lt;&gt;0),"","보스")&amp;"인게임누적곱배수",ChapterTable!$R:$S,2,0)^C359
    +VLOOKUP(SUBSTITUTE(SUBSTITUTE(E$1,"standard",""),"|Float","")&amp;IF(OR($L359=TRUE,$A359=0,MOD($A359,ChapterTable!$R$20)&lt;&gt;0),"","보스")&amp;"인게임누적합배수",ChapterTable!$R:$S,2,0)*C359)
  )
  )
  )
)</f>
        <v>2460.375</v>
      </c>
      <c r="F359" s="1">
        <f ca="1">IF(AND($A359=0,$B359=1),
    VLOOKUP(1,ChapterTable!$1:$1048576,MATCH("최종"&amp;SUBSTITUTE(SUBSTITUTE(F$1,"standard",""),"|Float",""),ChapterTable!$1:$1,0),0)*ChapterTable!$P$17,
  IF(AND($A359=0,$B359=0),
    F360,
  IF($B359=0,
    VLOOKUP($A359,ChapterTable!$1:$1048576,MATCH("최종"&amp;SUBSTITUTE(SUBSTITUTE(F$1,"standard",""),"|Float",""),ChapterTable!$1:$1,0),0),
  IF($B359=1,
    IF($L359=FALSE,
      VLOOKUP($A359,ChapterTable!$1:$1048576,MATCH("최종"&amp;SUBSTITUTE(SUBSTITUTE(F$1,"standard",""),"|Float",""),ChapterTable!$1:$1,0),0),
      VLOOKUP($A359-ChapterTable!$P$11,ChapterTable!$1:$1048576,MATCH("최종"&amp;SUBSTITUTE(SUBSTITUTE(F$1,"standard",""),"|Float",""),ChapterTable!$1:$1,0),0)*ChapterTable!$P$14
    ),
  OFFSET(F359,-$B359+IF($L359,1,0),0)*
    (VLOOKUP(SUBSTITUTE(SUBSTITUTE(F$1,"standard",""),"|Float","")&amp;IF(OR($L359=TRUE,$A359=0,MOD($A359,ChapterTable!$R$20)&lt;&gt;0),"","보스")&amp;"인게임누적곱배수",ChapterTable!$R:$S,2,0)^D359
    +VLOOKUP(SUBSTITUTE(SUBSTITUTE(F$1,"standard",""),"|Float","")&amp;IF(OR($L359=TRUE,$A359=0,MOD($A359,ChapterTable!$R$20)&lt;&gt;0),"","보스")&amp;"인게임누적합배수",ChapterTable!$R:$S,2,0)*D359)
  )
  )
  )
)</f>
        <v>918.369140625</v>
      </c>
      <c r="G359" t="s">
        <v>719</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38"/>
        <v>2</v>
      </c>
      <c r="Q359">
        <f t="shared" si="39"/>
        <v>2</v>
      </c>
      <c r="R359" t="b">
        <f t="shared" ca="1" si="40"/>
        <v>0</v>
      </c>
      <c r="T359" t="b">
        <f t="shared" ca="1" si="4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44"/>
        <v>0.5</v>
      </c>
      <c r="AJ359">
        <f t="shared" si="42"/>
        <v>0.54666666600000002</v>
      </c>
      <c r="AK359">
        <f t="shared" si="43"/>
        <v>1</v>
      </c>
      <c r="AL359">
        <v>0</v>
      </c>
    </row>
    <row r="360" spans="1:38" x14ac:dyDescent="0.3">
      <c r="A360">
        <v>8</v>
      </c>
      <c r="B360">
        <v>14</v>
      </c>
      <c r="C360">
        <f>IF(OR($L360=TRUE,$A360=0,MOD($A360,ChapterTable!$R$20)&lt;&gt;0),
MAX(0,INT(($B360+ChapterTable!$P$26+VLOOKUP(SUBSTITUTE(C$1,"성장단계","")&amp;"단계오프셋",ChapterTable!$R:$S,2,0))/ChapterTable!$P$23)),
MAX(0,INT(($B360+ChapterTable!$R$26+VLOOKUP(SUBSTITUTE(C$1,"성장단계","")&amp;"보스단계오프셋",ChapterTable!$R:$S,2,0))/ChapterTable!$R$23)))</f>
        <v>1</v>
      </c>
      <c r="D360">
        <f>IF(OR($L360=TRUE,$A360=0,MOD($A360,ChapterTable!$R$20)&lt;&gt;0),
MAX(0,INT(($B360+ChapterTable!$P$26+VLOOKUP(SUBSTITUTE(D$1,"성장단계","")&amp;"단계오프셋",ChapterTable!$R:$S,2,0))/ChapterTable!$P$23)),
MAX(0,INT(($B360+ChapterTable!$R$26+VLOOKUP(SUBSTITUTE(D$1,"성장단계","")&amp;"보스단계오프셋",ChapterTable!$R:$S,2,0))/ChapterTable!$R$23)))</f>
        <v>1</v>
      </c>
      <c r="E360" s="1">
        <f ca="1">IF(AND($A360=0,$B360=1),
    VLOOKUP(1,ChapterTable!$1:$1048576,MATCH("최종"&amp;SUBSTITUTE(SUBSTITUTE(E$1,"standard",""),"|Float",""),ChapterTable!$1:$1,0),0)*ChapterTable!$P$17,
  IF(AND($A360=0,$B360=0),
    E361,
  IF($B360=0,
    VLOOKUP($A360,ChapterTable!$1:$1048576,MATCH("최종"&amp;SUBSTITUTE(SUBSTITUTE(E$1,"standard",""),"|Float",""),ChapterTable!$1:$1,0),0),
  IF($B360=1,
    IF($L360=FALSE,
      VLOOKUP($A360,ChapterTable!$1:$1048576,MATCH("최종"&amp;SUBSTITUTE(SUBSTITUTE(E$1,"standard",""),"|Float",""),ChapterTable!$1:$1,0),0),
      VLOOKUP($A360-ChapterTable!$P$11,ChapterTable!$1:$1048576,MATCH("최종"&amp;SUBSTITUTE(SUBSTITUTE(E$1,"standard",""),"|Float",""),ChapterTable!$1:$1,0),0)*ChapterTable!$P$14
    ),
  OFFSET(E360,-$B360+IF($L360,1,0),0)*IF($B360&gt;OFFSET($B360,1,0),ChapterTable!$R$17,1)*
    (VLOOKUP(SUBSTITUTE(SUBSTITUTE(E$1,"standard",""),"|Float","")&amp;IF(OR($L360=TRUE,$A360=0,MOD($A360,ChapterTable!$R$20)&lt;&gt;0),"","보스")&amp;"인게임누적곱배수",ChapterTable!$R:$S,2,0)^C360
    +VLOOKUP(SUBSTITUTE(SUBSTITUTE(E$1,"standard",""),"|Float","")&amp;IF(OR($L360=TRUE,$A360=0,MOD($A360,ChapterTable!$R$20)&lt;&gt;0),"","보스")&amp;"인게임누적합배수",ChapterTable!$R:$S,2,0)*C360)
  )
  )
  )
)</f>
        <v>2460.375</v>
      </c>
      <c r="F360" s="1">
        <f ca="1">IF(AND($A360=0,$B360=1),
    VLOOKUP(1,ChapterTable!$1:$1048576,MATCH("최종"&amp;SUBSTITUTE(SUBSTITUTE(F$1,"standard",""),"|Float",""),ChapterTable!$1:$1,0),0)*ChapterTable!$P$17,
  IF(AND($A360=0,$B360=0),
    F361,
  IF($B360=0,
    VLOOKUP($A360,ChapterTable!$1:$1048576,MATCH("최종"&amp;SUBSTITUTE(SUBSTITUTE(F$1,"standard",""),"|Float",""),ChapterTable!$1:$1,0),0),
  IF($B360=1,
    IF($L360=FALSE,
      VLOOKUP($A360,ChapterTable!$1:$1048576,MATCH("최종"&amp;SUBSTITUTE(SUBSTITUTE(F$1,"standard",""),"|Float",""),ChapterTable!$1:$1,0),0),
      VLOOKUP($A360-ChapterTable!$P$11,ChapterTable!$1:$1048576,MATCH("최종"&amp;SUBSTITUTE(SUBSTITUTE(F$1,"standard",""),"|Float",""),ChapterTable!$1:$1,0),0)*ChapterTable!$P$14
    ),
  OFFSET(F360,-$B360+IF($L360,1,0),0)*
    (VLOOKUP(SUBSTITUTE(SUBSTITUTE(F$1,"standard",""),"|Float","")&amp;IF(OR($L360=TRUE,$A360=0,MOD($A360,ChapterTable!$R$20)&lt;&gt;0),"","보스")&amp;"인게임누적곱배수",ChapterTable!$R:$S,2,0)^D360
    +VLOOKUP(SUBSTITUTE(SUBSTITUTE(F$1,"standard",""),"|Float","")&amp;IF(OR($L360=TRUE,$A360=0,MOD($A360,ChapterTable!$R$20)&lt;&gt;0),"","보스")&amp;"인게임누적합배수",ChapterTable!$R:$S,2,0)*D360)
  )
  )
  )
)</f>
        <v>918.369140625</v>
      </c>
      <c r="G360" t="s">
        <v>719</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38"/>
        <v>2</v>
      </c>
      <c r="Q360">
        <f t="shared" si="39"/>
        <v>2</v>
      </c>
      <c r="R360" t="b">
        <f t="shared" ca="1" si="40"/>
        <v>0</v>
      </c>
      <c r="T360" t="b">
        <f t="shared" ca="1" si="4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44"/>
        <v>0.5</v>
      </c>
      <c r="AJ360">
        <f t="shared" si="42"/>
        <v>0.54666666600000002</v>
      </c>
      <c r="AK360">
        <f t="shared" si="43"/>
        <v>1</v>
      </c>
      <c r="AL360">
        <v>0</v>
      </c>
    </row>
    <row r="361" spans="1:38" x14ac:dyDescent="0.3">
      <c r="A361">
        <v>8</v>
      </c>
      <c r="B361">
        <v>15</v>
      </c>
      <c r="C361">
        <f>IF(OR($L361=TRUE,$A361=0,MOD($A361,ChapterTable!$R$20)&lt;&gt;0),
MAX(0,INT(($B361+ChapterTable!$P$26+VLOOKUP(SUBSTITUTE(C$1,"성장단계","")&amp;"단계오프셋",ChapterTable!$R:$S,2,0))/ChapterTable!$P$23)),
MAX(0,INT(($B361+ChapterTable!$R$26+VLOOKUP(SUBSTITUTE(C$1,"성장단계","")&amp;"보스단계오프셋",ChapterTable!$R:$S,2,0))/ChapterTable!$R$23)))</f>
        <v>1</v>
      </c>
      <c r="D361">
        <f>IF(OR($L361=TRUE,$A361=0,MOD($A361,ChapterTable!$R$20)&lt;&gt;0),
MAX(0,INT(($B361+ChapterTable!$P$26+VLOOKUP(SUBSTITUTE(D$1,"성장단계","")&amp;"단계오프셋",ChapterTable!$R:$S,2,0))/ChapterTable!$P$23)),
MAX(0,INT(($B361+ChapterTable!$R$26+VLOOKUP(SUBSTITUTE(D$1,"성장단계","")&amp;"보스단계오프셋",ChapterTable!$R:$S,2,0))/ChapterTable!$R$23)))</f>
        <v>1</v>
      </c>
      <c r="E361" s="1">
        <f ca="1">IF(AND($A361=0,$B361=1),
    VLOOKUP(1,ChapterTable!$1:$1048576,MATCH("최종"&amp;SUBSTITUTE(SUBSTITUTE(E$1,"standard",""),"|Float",""),ChapterTable!$1:$1,0),0)*ChapterTable!$P$17,
  IF(AND($A361=0,$B361=0),
    E362,
  IF($B361=0,
    VLOOKUP($A361,ChapterTable!$1:$1048576,MATCH("최종"&amp;SUBSTITUTE(SUBSTITUTE(E$1,"standard",""),"|Float",""),ChapterTable!$1:$1,0),0),
  IF($B361=1,
    IF($L361=FALSE,
      VLOOKUP($A361,ChapterTable!$1:$1048576,MATCH("최종"&amp;SUBSTITUTE(SUBSTITUTE(E$1,"standard",""),"|Float",""),ChapterTable!$1:$1,0),0),
      VLOOKUP($A361-ChapterTable!$P$11,ChapterTable!$1:$1048576,MATCH("최종"&amp;SUBSTITUTE(SUBSTITUTE(E$1,"standard",""),"|Float",""),ChapterTable!$1:$1,0),0)*ChapterTable!$P$14
    ),
  OFFSET(E361,-$B361+IF($L361,1,0),0)*IF($B361&gt;OFFSET($B361,1,0),ChapterTable!$R$17,1)*
    (VLOOKUP(SUBSTITUTE(SUBSTITUTE(E$1,"standard",""),"|Float","")&amp;IF(OR($L361=TRUE,$A361=0,MOD($A361,ChapterTable!$R$20)&lt;&gt;0),"","보스")&amp;"인게임누적곱배수",ChapterTable!$R:$S,2,0)^C361
    +VLOOKUP(SUBSTITUTE(SUBSTITUTE(E$1,"standard",""),"|Float","")&amp;IF(OR($L361=TRUE,$A361=0,MOD($A361,ChapterTable!$R$20)&lt;&gt;0),"","보스")&amp;"인게임누적합배수",ChapterTable!$R:$S,2,0)*C361)
  )
  )
  )
)</f>
        <v>2460.375</v>
      </c>
      <c r="F361" s="1">
        <f ca="1">IF(AND($A361=0,$B361=1),
    VLOOKUP(1,ChapterTable!$1:$1048576,MATCH("최종"&amp;SUBSTITUTE(SUBSTITUTE(F$1,"standard",""),"|Float",""),ChapterTable!$1:$1,0),0)*ChapterTable!$P$17,
  IF(AND($A361=0,$B361=0),
    F362,
  IF($B361=0,
    VLOOKUP($A361,ChapterTable!$1:$1048576,MATCH("최종"&amp;SUBSTITUTE(SUBSTITUTE(F$1,"standard",""),"|Float",""),ChapterTable!$1:$1,0),0),
  IF($B361=1,
    IF($L361=FALSE,
      VLOOKUP($A361,ChapterTable!$1:$1048576,MATCH("최종"&amp;SUBSTITUTE(SUBSTITUTE(F$1,"standard",""),"|Float",""),ChapterTable!$1:$1,0),0),
      VLOOKUP($A361-ChapterTable!$P$11,ChapterTable!$1:$1048576,MATCH("최종"&amp;SUBSTITUTE(SUBSTITUTE(F$1,"standard",""),"|Float",""),ChapterTable!$1:$1,0),0)*ChapterTable!$P$14
    ),
  OFFSET(F361,-$B361+IF($L361,1,0),0)*
    (VLOOKUP(SUBSTITUTE(SUBSTITUTE(F$1,"standard",""),"|Float","")&amp;IF(OR($L361=TRUE,$A361=0,MOD($A361,ChapterTable!$R$20)&lt;&gt;0),"","보스")&amp;"인게임누적곱배수",ChapterTable!$R:$S,2,0)^D361
    +VLOOKUP(SUBSTITUTE(SUBSTITUTE(F$1,"standard",""),"|Float","")&amp;IF(OR($L361=TRUE,$A361=0,MOD($A361,ChapterTable!$R$20)&lt;&gt;0),"","보스")&amp;"인게임누적합배수",ChapterTable!$R:$S,2,0)*D361)
  )
  )
  )
)</f>
        <v>918.369140625</v>
      </c>
      <c r="G361" t="s">
        <v>719</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38"/>
        <v>11</v>
      </c>
      <c r="Q361">
        <f t="shared" si="39"/>
        <v>11</v>
      </c>
      <c r="R361" t="b">
        <f t="shared" ca="1" si="40"/>
        <v>0</v>
      </c>
      <c r="T361" t="b">
        <f t="shared" ca="1" si="4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44"/>
        <v>0.5</v>
      </c>
      <c r="AJ361">
        <f t="shared" si="42"/>
        <v>0.54666666600000002</v>
      </c>
      <c r="AK361">
        <f t="shared" si="43"/>
        <v>1</v>
      </c>
      <c r="AL361">
        <v>0</v>
      </c>
    </row>
    <row r="362" spans="1:38" x14ac:dyDescent="0.3">
      <c r="A362">
        <v>8</v>
      </c>
      <c r="B362">
        <v>16</v>
      </c>
      <c r="C362">
        <f>IF(OR($L362=TRUE,$A362=0,MOD($A362,ChapterTable!$R$20)&lt;&gt;0),
MAX(0,INT(($B362+ChapterTable!$P$26+VLOOKUP(SUBSTITUTE(C$1,"성장단계","")&amp;"단계오프셋",ChapterTable!$R:$S,2,0))/ChapterTable!$P$23)),
MAX(0,INT(($B362+ChapterTable!$R$26+VLOOKUP(SUBSTITUTE(C$1,"성장단계","")&amp;"보스단계오프셋",ChapterTable!$R:$S,2,0))/ChapterTable!$R$23)))</f>
        <v>2</v>
      </c>
      <c r="D362">
        <f>IF(OR($L362=TRUE,$A362=0,MOD($A362,ChapterTable!$R$20)&lt;&gt;0),
MAX(0,INT(($B362+ChapterTable!$P$26+VLOOKUP(SUBSTITUTE(D$1,"성장단계","")&amp;"단계오프셋",ChapterTable!$R:$S,2,0))/ChapterTable!$P$23)),
MAX(0,INT(($B362+ChapterTable!$R$26+VLOOKUP(SUBSTITUTE(D$1,"성장단계","")&amp;"보스단계오프셋",ChapterTable!$R:$S,2,0))/ChapterTable!$R$23)))</f>
        <v>1</v>
      </c>
      <c r="E362" s="1">
        <f ca="1">IF(AND($A362=0,$B362=1),
    VLOOKUP(1,ChapterTable!$1:$1048576,MATCH("최종"&amp;SUBSTITUTE(SUBSTITUTE(E$1,"standard",""),"|Float",""),ChapterTable!$1:$1,0),0)*ChapterTable!$P$17,
  IF(AND($A362=0,$B362=0),
    E363,
  IF($B362=0,
    VLOOKUP($A362,ChapterTable!$1:$1048576,MATCH("최종"&amp;SUBSTITUTE(SUBSTITUTE(E$1,"standard",""),"|Float",""),ChapterTable!$1:$1,0),0),
  IF($B362=1,
    IF($L362=FALSE,
      VLOOKUP($A362,ChapterTable!$1:$1048576,MATCH("최종"&amp;SUBSTITUTE(SUBSTITUTE(E$1,"standard",""),"|Float",""),ChapterTable!$1:$1,0),0),
      VLOOKUP($A362-ChapterTable!$P$11,ChapterTable!$1:$1048576,MATCH("최종"&amp;SUBSTITUTE(SUBSTITUTE(E$1,"standard",""),"|Float",""),ChapterTable!$1:$1,0),0)*ChapterTable!$P$14
    ),
  OFFSET(E362,-$B362+IF($L362,1,0),0)*IF($B362&gt;OFFSET($B362,1,0),ChapterTable!$R$17,1)*
    (VLOOKUP(SUBSTITUTE(SUBSTITUTE(E$1,"standard",""),"|Float","")&amp;IF(OR($L362=TRUE,$A362=0,MOD($A362,ChapterTable!$R$20)&lt;&gt;0),"","보스")&amp;"인게임누적곱배수",ChapterTable!$R:$S,2,0)^C362
    +VLOOKUP(SUBSTITUTE(SUBSTITUTE(E$1,"standard",""),"|Float","")&amp;IF(OR($L362=TRUE,$A362=0,MOD($A362,ChapterTable!$R$20)&lt;&gt;0),"","보스")&amp;"인게임누적합배수",ChapterTable!$R:$S,2,0)*C362)
  )
  )
  )
)</f>
        <v>2870.4375</v>
      </c>
      <c r="F362" s="1">
        <f ca="1">IF(AND($A362=0,$B362=1),
    VLOOKUP(1,ChapterTable!$1:$1048576,MATCH("최종"&amp;SUBSTITUTE(SUBSTITUTE(F$1,"standard",""),"|Float",""),ChapterTable!$1:$1,0),0)*ChapterTable!$P$17,
  IF(AND($A362=0,$B362=0),
    F363,
  IF($B362=0,
    VLOOKUP($A362,ChapterTable!$1:$1048576,MATCH("최종"&amp;SUBSTITUTE(SUBSTITUTE(F$1,"standard",""),"|Float",""),ChapterTable!$1:$1,0),0),
  IF($B362=1,
    IF($L362=FALSE,
      VLOOKUP($A362,ChapterTable!$1:$1048576,MATCH("최종"&amp;SUBSTITUTE(SUBSTITUTE(F$1,"standard",""),"|Float",""),ChapterTable!$1:$1,0),0),
      VLOOKUP($A362-ChapterTable!$P$11,ChapterTable!$1:$1048576,MATCH("최종"&amp;SUBSTITUTE(SUBSTITUTE(F$1,"standard",""),"|Float",""),ChapterTable!$1:$1,0),0)*ChapterTable!$P$14
    ),
  OFFSET(F362,-$B362+IF($L362,1,0),0)*
    (VLOOKUP(SUBSTITUTE(SUBSTITUTE(F$1,"standard",""),"|Float","")&amp;IF(OR($L362=TRUE,$A362=0,MOD($A362,ChapterTable!$R$20)&lt;&gt;0),"","보스")&amp;"인게임누적곱배수",ChapterTable!$R:$S,2,0)^D362
    +VLOOKUP(SUBSTITUTE(SUBSTITUTE(F$1,"standard",""),"|Float","")&amp;IF(OR($L362=TRUE,$A362=0,MOD($A362,ChapterTable!$R$20)&lt;&gt;0),"","보스")&amp;"인게임누적합배수",ChapterTable!$R:$S,2,0)*D362)
  )
  )
  )
)</f>
        <v>918.369140625</v>
      </c>
      <c r="G362" t="s">
        <v>719</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38"/>
        <v>2</v>
      </c>
      <c r="Q362">
        <f t="shared" si="39"/>
        <v>2</v>
      </c>
      <c r="R362" t="b">
        <f t="shared" ca="1" si="40"/>
        <v>0</v>
      </c>
      <c r="T362" t="b">
        <f t="shared" ca="1" si="4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44"/>
        <v>0.5</v>
      </c>
      <c r="AJ362">
        <f t="shared" si="42"/>
        <v>0.54666666600000002</v>
      </c>
      <c r="AK362">
        <f t="shared" si="43"/>
        <v>1</v>
      </c>
      <c r="AL362">
        <v>0</v>
      </c>
    </row>
    <row r="363" spans="1:38" x14ac:dyDescent="0.3">
      <c r="A363">
        <v>8</v>
      </c>
      <c r="B363">
        <v>17</v>
      </c>
      <c r="C363">
        <f>IF(OR($L363=TRUE,$A363=0,MOD($A363,ChapterTable!$R$20)&lt;&gt;0),
MAX(0,INT(($B363+ChapterTable!$P$26+VLOOKUP(SUBSTITUTE(C$1,"성장단계","")&amp;"단계오프셋",ChapterTable!$R:$S,2,0))/ChapterTable!$P$23)),
MAX(0,INT(($B363+ChapterTable!$R$26+VLOOKUP(SUBSTITUTE(C$1,"성장단계","")&amp;"보스단계오프셋",ChapterTable!$R:$S,2,0))/ChapterTable!$R$23)))</f>
        <v>2</v>
      </c>
      <c r="D363">
        <f>IF(OR($L363=TRUE,$A363=0,MOD($A363,ChapterTable!$R$20)&lt;&gt;0),
MAX(0,INT(($B363+ChapterTable!$P$26+VLOOKUP(SUBSTITUTE(D$1,"성장단계","")&amp;"단계오프셋",ChapterTable!$R:$S,2,0))/ChapterTable!$P$23)),
MAX(0,INT(($B363+ChapterTable!$R$26+VLOOKUP(SUBSTITUTE(D$1,"성장단계","")&amp;"보스단계오프셋",ChapterTable!$R:$S,2,0))/ChapterTable!$R$23)))</f>
        <v>1</v>
      </c>
      <c r="E363" s="1">
        <f ca="1">IF(AND($A363=0,$B363=1),
    VLOOKUP(1,ChapterTable!$1:$1048576,MATCH("최종"&amp;SUBSTITUTE(SUBSTITUTE(E$1,"standard",""),"|Float",""),ChapterTable!$1:$1,0),0)*ChapterTable!$P$17,
  IF(AND($A363=0,$B363=0),
    E364,
  IF($B363=0,
    VLOOKUP($A363,ChapterTable!$1:$1048576,MATCH("최종"&amp;SUBSTITUTE(SUBSTITUTE(E$1,"standard",""),"|Float",""),ChapterTable!$1:$1,0),0),
  IF($B363=1,
    IF($L363=FALSE,
      VLOOKUP($A363,ChapterTable!$1:$1048576,MATCH("최종"&amp;SUBSTITUTE(SUBSTITUTE(E$1,"standard",""),"|Float",""),ChapterTable!$1:$1,0),0),
      VLOOKUP($A363-ChapterTable!$P$11,ChapterTable!$1:$1048576,MATCH("최종"&amp;SUBSTITUTE(SUBSTITUTE(E$1,"standard",""),"|Float",""),ChapterTable!$1:$1,0),0)*ChapterTable!$P$14
    ),
  OFFSET(E363,-$B363+IF($L363,1,0),0)*IF($B363&gt;OFFSET($B363,1,0),ChapterTable!$R$17,1)*
    (VLOOKUP(SUBSTITUTE(SUBSTITUTE(E$1,"standard",""),"|Float","")&amp;IF(OR($L363=TRUE,$A363=0,MOD($A363,ChapterTable!$R$20)&lt;&gt;0),"","보스")&amp;"인게임누적곱배수",ChapterTable!$R:$S,2,0)^C363
    +VLOOKUP(SUBSTITUTE(SUBSTITUTE(E$1,"standard",""),"|Float","")&amp;IF(OR($L363=TRUE,$A363=0,MOD($A363,ChapterTable!$R$20)&lt;&gt;0),"","보스")&amp;"인게임누적합배수",ChapterTable!$R:$S,2,0)*C363)
  )
  )
  )
)</f>
        <v>2870.4375</v>
      </c>
      <c r="F363" s="1">
        <f ca="1">IF(AND($A363=0,$B363=1),
    VLOOKUP(1,ChapterTable!$1:$1048576,MATCH("최종"&amp;SUBSTITUTE(SUBSTITUTE(F$1,"standard",""),"|Float",""),ChapterTable!$1:$1,0),0)*ChapterTable!$P$17,
  IF(AND($A363=0,$B363=0),
    F364,
  IF($B363=0,
    VLOOKUP($A363,ChapterTable!$1:$1048576,MATCH("최종"&amp;SUBSTITUTE(SUBSTITUTE(F$1,"standard",""),"|Float",""),ChapterTable!$1:$1,0),0),
  IF($B363=1,
    IF($L363=FALSE,
      VLOOKUP($A363,ChapterTable!$1:$1048576,MATCH("최종"&amp;SUBSTITUTE(SUBSTITUTE(F$1,"standard",""),"|Float",""),ChapterTable!$1:$1,0),0),
      VLOOKUP($A363-ChapterTable!$P$11,ChapterTable!$1:$1048576,MATCH("최종"&amp;SUBSTITUTE(SUBSTITUTE(F$1,"standard",""),"|Float",""),ChapterTable!$1:$1,0),0)*ChapterTable!$P$14
    ),
  OFFSET(F363,-$B363+IF($L363,1,0),0)*
    (VLOOKUP(SUBSTITUTE(SUBSTITUTE(F$1,"standard",""),"|Float","")&amp;IF(OR($L363=TRUE,$A363=0,MOD($A363,ChapterTable!$R$20)&lt;&gt;0),"","보스")&amp;"인게임누적곱배수",ChapterTable!$R:$S,2,0)^D363
    +VLOOKUP(SUBSTITUTE(SUBSTITUTE(F$1,"standard",""),"|Float","")&amp;IF(OR($L363=TRUE,$A363=0,MOD($A363,ChapterTable!$R$20)&lt;&gt;0),"","보스")&amp;"인게임누적합배수",ChapterTable!$R:$S,2,0)*D363)
  )
  )
  )
)</f>
        <v>918.369140625</v>
      </c>
      <c r="G363" t="s">
        <v>719</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38"/>
        <v>2</v>
      </c>
      <c r="Q363">
        <f t="shared" si="39"/>
        <v>2</v>
      </c>
      <c r="R363" t="b">
        <f t="shared" ca="1" si="40"/>
        <v>0</v>
      </c>
      <c r="T363" t="b">
        <f t="shared" ca="1" si="4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44"/>
        <v>0.5</v>
      </c>
      <c r="AJ363">
        <f t="shared" si="42"/>
        <v>0.54666666600000002</v>
      </c>
      <c r="AK363">
        <f t="shared" si="43"/>
        <v>1</v>
      </c>
      <c r="AL363">
        <v>0</v>
      </c>
    </row>
    <row r="364" spans="1:38" x14ac:dyDescent="0.3">
      <c r="A364">
        <v>8</v>
      </c>
      <c r="B364">
        <v>18</v>
      </c>
      <c r="C364">
        <f>IF(OR($L364=TRUE,$A364=0,MOD($A364,ChapterTable!$R$20)&lt;&gt;0),
MAX(0,INT(($B364+ChapterTable!$P$26+VLOOKUP(SUBSTITUTE(C$1,"성장단계","")&amp;"단계오프셋",ChapterTable!$R:$S,2,0))/ChapterTable!$P$23)),
MAX(0,INT(($B364+ChapterTable!$R$26+VLOOKUP(SUBSTITUTE(C$1,"성장단계","")&amp;"보스단계오프셋",ChapterTable!$R:$S,2,0))/ChapterTable!$R$23)))</f>
        <v>2</v>
      </c>
      <c r="D364">
        <f>IF(OR($L364=TRUE,$A364=0,MOD($A364,ChapterTable!$R$20)&lt;&gt;0),
MAX(0,INT(($B364+ChapterTable!$P$26+VLOOKUP(SUBSTITUTE(D$1,"성장단계","")&amp;"단계오프셋",ChapterTable!$R:$S,2,0))/ChapterTable!$P$23)),
MAX(0,INT(($B364+ChapterTable!$R$26+VLOOKUP(SUBSTITUTE(D$1,"성장단계","")&amp;"보스단계오프셋",ChapterTable!$R:$S,2,0))/ChapterTable!$R$23)))</f>
        <v>1</v>
      </c>
      <c r="E364" s="1">
        <f ca="1">IF(AND($A364=0,$B364=1),
    VLOOKUP(1,ChapterTable!$1:$1048576,MATCH("최종"&amp;SUBSTITUTE(SUBSTITUTE(E$1,"standard",""),"|Float",""),ChapterTable!$1:$1,0),0)*ChapterTable!$P$17,
  IF(AND($A364=0,$B364=0),
    E365,
  IF($B364=0,
    VLOOKUP($A364,ChapterTable!$1:$1048576,MATCH("최종"&amp;SUBSTITUTE(SUBSTITUTE(E$1,"standard",""),"|Float",""),ChapterTable!$1:$1,0),0),
  IF($B364=1,
    IF($L364=FALSE,
      VLOOKUP($A364,ChapterTable!$1:$1048576,MATCH("최종"&amp;SUBSTITUTE(SUBSTITUTE(E$1,"standard",""),"|Float",""),ChapterTable!$1:$1,0),0),
      VLOOKUP($A364-ChapterTable!$P$11,ChapterTable!$1:$1048576,MATCH("최종"&amp;SUBSTITUTE(SUBSTITUTE(E$1,"standard",""),"|Float",""),ChapterTable!$1:$1,0),0)*ChapterTable!$P$14
    ),
  OFFSET(E364,-$B364+IF($L364,1,0),0)*IF($B364&gt;OFFSET($B364,1,0),ChapterTable!$R$17,1)*
    (VLOOKUP(SUBSTITUTE(SUBSTITUTE(E$1,"standard",""),"|Float","")&amp;IF(OR($L364=TRUE,$A364=0,MOD($A364,ChapterTable!$R$20)&lt;&gt;0),"","보스")&amp;"인게임누적곱배수",ChapterTable!$R:$S,2,0)^C364
    +VLOOKUP(SUBSTITUTE(SUBSTITUTE(E$1,"standard",""),"|Float","")&amp;IF(OR($L364=TRUE,$A364=0,MOD($A364,ChapterTable!$R$20)&lt;&gt;0),"","보스")&amp;"인게임누적합배수",ChapterTable!$R:$S,2,0)*C364)
  )
  )
  )
)</f>
        <v>2870.4375</v>
      </c>
      <c r="F364" s="1">
        <f ca="1">IF(AND($A364=0,$B364=1),
    VLOOKUP(1,ChapterTable!$1:$1048576,MATCH("최종"&amp;SUBSTITUTE(SUBSTITUTE(F$1,"standard",""),"|Float",""),ChapterTable!$1:$1,0),0)*ChapterTable!$P$17,
  IF(AND($A364=0,$B364=0),
    F365,
  IF($B364=0,
    VLOOKUP($A364,ChapterTable!$1:$1048576,MATCH("최종"&amp;SUBSTITUTE(SUBSTITUTE(F$1,"standard",""),"|Float",""),ChapterTable!$1:$1,0),0),
  IF($B364=1,
    IF($L364=FALSE,
      VLOOKUP($A364,ChapterTable!$1:$1048576,MATCH("최종"&amp;SUBSTITUTE(SUBSTITUTE(F$1,"standard",""),"|Float",""),ChapterTable!$1:$1,0),0),
      VLOOKUP($A364-ChapterTable!$P$11,ChapterTable!$1:$1048576,MATCH("최종"&amp;SUBSTITUTE(SUBSTITUTE(F$1,"standard",""),"|Float",""),ChapterTable!$1:$1,0),0)*ChapterTable!$P$14
    ),
  OFFSET(F364,-$B364+IF($L364,1,0),0)*
    (VLOOKUP(SUBSTITUTE(SUBSTITUTE(F$1,"standard",""),"|Float","")&amp;IF(OR($L364=TRUE,$A364=0,MOD($A364,ChapterTable!$R$20)&lt;&gt;0),"","보스")&amp;"인게임누적곱배수",ChapterTable!$R:$S,2,0)^D364
    +VLOOKUP(SUBSTITUTE(SUBSTITUTE(F$1,"standard",""),"|Float","")&amp;IF(OR($L364=TRUE,$A364=0,MOD($A364,ChapterTable!$R$20)&lt;&gt;0),"","보스")&amp;"인게임누적합배수",ChapterTable!$R:$S,2,0)*D364)
  )
  )
  )
)</f>
        <v>918.369140625</v>
      </c>
      <c r="G364" t="s">
        <v>719</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38"/>
        <v>2</v>
      </c>
      <c r="Q364">
        <f t="shared" si="39"/>
        <v>2</v>
      </c>
      <c r="R364" t="b">
        <f t="shared" ca="1" si="40"/>
        <v>0</v>
      </c>
      <c r="T364" t="b">
        <f t="shared" ca="1" si="4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44"/>
        <v>0.5</v>
      </c>
      <c r="AJ364">
        <f t="shared" si="42"/>
        <v>0.54666666600000002</v>
      </c>
      <c r="AK364">
        <f t="shared" si="43"/>
        <v>1</v>
      </c>
      <c r="AL364">
        <v>0</v>
      </c>
    </row>
    <row r="365" spans="1:38" x14ac:dyDescent="0.3">
      <c r="A365">
        <v>8</v>
      </c>
      <c r="B365">
        <v>19</v>
      </c>
      <c r="C365">
        <f>IF(OR($L365=TRUE,$A365=0,MOD($A365,ChapterTable!$R$20)&lt;&gt;0),
MAX(0,INT(($B365+ChapterTable!$P$26+VLOOKUP(SUBSTITUTE(C$1,"성장단계","")&amp;"단계오프셋",ChapterTable!$R:$S,2,0))/ChapterTable!$P$23)),
MAX(0,INT(($B365+ChapterTable!$R$26+VLOOKUP(SUBSTITUTE(C$1,"성장단계","")&amp;"보스단계오프셋",ChapterTable!$R:$S,2,0))/ChapterTable!$R$23)))</f>
        <v>2</v>
      </c>
      <c r="D365">
        <f>IF(OR($L365=TRUE,$A365=0,MOD($A365,ChapterTable!$R$20)&lt;&gt;0),
MAX(0,INT(($B365+ChapterTable!$P$26+VLOOKUP(SUBSTITUTE(D$1,"성장단계","")&amp;"단계오프셋",ChapterTable!$R:$S,2,0))/ChapterTable!$P$23)),
MAX(0,INT(($B365+ChapterTable!$R$26+VLOOKUP(SUBSTITUTE(D$1,"성장단계","")&amp;"보스단계오프셋",ChapterTable!$R:$S,2,0))/ChapterTable!$R$23)))</f>
        <v>1</v>
      </c>
      <c r="E365" s="1">
        <f ca="1">IF(AND($A365=0,$B365=1),
    VLOOKUP(1,ChapterTable!$1:$1048576,MATCH("최종"&amp;SUBSTITUTE(SUBSTITUTE(E$1,"standard",""),"|Float",""),ChapterTable!$1:$1,0),0)*ChapterTable!$P$17,
  IF(AND($A365=0,$B365=0),
    E366,
  IF($B365=0,
    VLOOKUP($A365,ChapterTable!$1:$1048576,MATCH("최종"&amp;SUBSTITUTE(SUBSTITUTE(E$1,"standard",""),"|Float",""),ChapterTable!$1:$1,0),0),
  IF($B365=1,
    IF($L365=FALSE,
      VLOOKUP($A365,ChapterTable!$1:$1048576,MATCH("최종"&amp;SUBSTITUTE(SUBSTITUTE(E$1,"standard",""),"|Float",""),ChapterTable!$1:$1,0),0),
      VLOOKUP($A365-ChapterTable!$P$11,ChapterTable!$1:$1048576,MATCH("최종"&amp;SUBSTITUTE(SUBSTITUTE(E$1,"standard",""),"|Float",""),ChapterTable!$1:$1,0),0)*ChapterTable!$P$14
    ),
  OFFSET(E365,-$B365+IF($L365,1,0),0)*IF($B365&gt;OFFSET($B365,1,0),ChapterTable!$R$17,1)*
    (VLOOKUP(SUBSTITUTE(SUBSTITUTE(E$1,"standard",""),"|Float","")&amp;IF(OR($L365=TRUE,$A365=0,MOD($A365,ChapterTable!$R$20)&lt;&gt;0),"","보스")&amp;"인게임누적곱배수",ChapterTable!$R:$S,2,0)^C365
    +VLOOKUP(SUBSTITUTE(SUBSTITUTE(E$1,"standard",""),"|Float","")&amp;IF(OR($L365=TRUE,$A365=0,MOD($A365,ChapterTable!$R$20)&lt;&gt;0),"","보스")&amp;"인게임누적합배수",ChapterTable!$R:$S,2,0)*C365)
  )
  )
  )
)</f>
        <v>2870.4375</v>
      </c>
      <c r="F365" s="1">
        <f ca="1">IF(AND($A365=0,$B365=1),
    VLOOKUP(1,ChapterTable!$1:$1048576,MATCH("최종"&amp;SUBSTITUTE(SUBSTITUTE(F$1,"standard",""),"|Float",""),ChapterTable!$1:$1,0),0)*ChapterTable!$P$17,
  IF(AND($A365=0,$B365=0),
    F366,
  IF($B365=0,
    VLOOKUP($A365,ChapterTable!$1:$1048576,MATCH("최종"&amp;SUBSTITUTE(SUBSTITUTE(F$1,"standard",""),"|Float",""),ChapterTable!$1:$1,0),0),
  IF($B365=1,
    IF($L365=FALSE,
      VLOOKUP($A365,ChapterTable!$1:$1048576,MATCH("최종"&amp;SUBSTITUTE(SUBSTITUTE(F$1,"standard",""),"|Float",""),ChapterTable!$1:$1,0),0),
      VLOOKUP($A365-ChapterTable!$P$11,ChapterTable!$1:$1048576,MATCH("최종"&amp;SUBSTITUTE(SUBSTITUTE(F$1,"standard",""),"|Float",""),ChapterTable!$1:$1,0),0)*ChapterTable!$P$14
    ),
  OFFSET(F365,-$B365+IF($L365,1,0),0)*
    (VLOOKUP(SUBSTITUTE(SUBSTITUTE(F$1,"standard",""),"|Float","")&amp;IF(OR($L365=TRUE,$A365=0,MOD($A365,ChapterTable!$R$20)&lt;&gt;0),"","보스")&amp;"인게임누적곱배수",ChapterTable!$R:$S,2,0)^D365
    +VLOOKUP(SUBSTITUTE(SUBSTITUTE(F$1,"standard",""),"|Float","")&amp;IF(OR($L365=TRUE,$A365=0,MOD($A365,ChapterTable!$R$20)&lt;&gt;0),"","보스")&amp;"인게임누적합배수",ChapterTable!$R:$S,2,0)*D365)
  )
  )
  )
)</f>
        <v>918.369140625</v>
      </c>
      <c r="G365" t="s">
        <v>719</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38"/>
        <v>92</v>
      </c>
      <c r="Q365">
        <f t="shared" si="39"/>
        <v>92</v>
      </c>
      <c r="R365" t="b">
        <f t="shared" ca="1" si="40"/>
        <v>1</v>
      </c>
      <c r="T365" t="b">
        <f t="shared" ca="1" si="4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44"/>
        <v>0.5</v>
      </c>
      <c r="AJ365">
        <f t="shared" si="42"/>
        <v>0.54666666600000002</v>
      </c>
      <c r="AK365">
        <f t="shared" si="43"/>
        <v>1</v>
      </c>
      <c r="AL365">
        <v>0</v>
      </c>
    </row>
    <row r="366" spans="1:38" x14ac:dyDescent="0.3">
      <c r="A366">
        <v>8</v>
      </c>
      <c r="B366">
        <v>20</v>
      </c>
      <c r="C366">
        <f>IF(OR($L366=TRUE,$A366=0,MOD($A366,ChapterTable!$R$20)&lt;&gt;0),
MAX(0,INT(($B366+ChapterTable!$P$26+VLOOKUP(SUBSTITUTE(C$1,"성장단계","")&amp;"단계오프셋",ChapterTable!$R:$S,2,0))/ChapterTable!$P$23)),
MAX(0,INT(($B366+ChapterTable!$R$26+VLOOKUP(SUBSTITUTE(C$1,"성장단계","")&amp;"보스단계오프셋",ChapterTable!$R:$S,2,0))/ChapterTable!$R$23)))</f>
        <v>2</v>
      </c>
      <c r="D366">
        <f>IF(OR($L366=TRUE,$A366=0,MOD($A366,ChapterTable!$R$20)&lt;&gt;0),
MAX(0,INT(($B366+ChapterTable!$P$26+VLOOKUP(SUBSTITUTE(D$1,"성장단계","")&amp;"단계오프셋",ChapterTable!$R:$S,2,0))/ChapterTable!$P$23)),
MAX(0,INT(($B366+ChapterTable!$R$26+VLOOKUP(SUBSTITUTE(D$1,"성장단계","")&amp;"보스단계오프셋",ChapterTable!$R:$S,2,0))/ChapterTable!$R$23)))</f>
        <v>1</v>
      </c>
      <c r="E366" s="1">
        <f ca="1">IF(AND($A366=0,$B366=1),
    VLOOKUP(1,ChapterTable!$1:$1048576,MATCH("최종"&amp;SUBSTITUTE(SUBSTITUTE(E$1,"standard",""),"|Float",""),ChapterTable!$1:$1,0),0)*ChapterTable!$P$17,
  IF(AND($A366=0,$B366=0),
    E367,
  IF($B366=0,
    VLOOKUP($A366,ChapterTable!$1:$1048576,MATCH("최종"&amp;SUBSTITUTE(SUBSTITUTE(E$1,"standard",""),"|Float",""),ChapterTable!$1:$1,0),0),
  IF($B366=1,
    IF($L366=FALSE,
      VLOOKUP($A366,ChapterTable!$1:$1048576,MATCH("최종"&amp;SUBSTITUTE(SUBSTITUTE(E$1,"standard",""),"|Float",""),ChapterTable!$1:$1,0),0),
      VLOOKUP($A366-ChapterTable!$P$11,ChapterTable!$1:$1048576,MATCH("최종"&amp;SUBSTITUTE(SUBSTITUTE(E$1,"standard",""),"|Float",""),ChapterTable!$1:$1,0),0)*ChapterTable!$P$14
    ),
  OFFSET(E366,-$B366+IF($L366,1,0),0)*IF($B366&gt;OFFSET($B366,1,0),ChapterTable!$R$17,1)*
    (VLOOKUP(SUBSTITUTE(SUBSTITUTE(E$1,"standard",""),"|Float","")&amp;IF(OR($L366=TRUE,$A366=0,MOD($A366,ChapterTable!$R$20)&lt;&gt;0),"","보스")&amp;"인게임누적곱배수",ChapterTable!$R:$S,2,0)^C366
    +VLOOKUP(SUBSTITUTE(SUBSTITUTE(E$1,"standard",""),"|Float","")&amp;IF(OR($L366=TRUE,$A366=0,MOD($A366,ChapterTable!$R$20)&lt;&gt;0),"","보스")&amp;"인게임누적합배수",ChapterTable!$R:$S,2,0)*C366)
  )
  )
  )
)</f>
        <v>2870.4375</v>
      </c>
      <c r="F366" s="1">
        <f ca="1">IF(AND($A366=0,$B366=1),
    VLOOKUP(1,ChapterTable!$1:$1048576,MATCH("최종"&amp;SUBSTITUTE(SUBSTITUTE(F$1,"standard",""),"|Float",""),ChapterTable!$1:$1,0),0)*ChapterTable!$P$17,
  IF(AND($A366=0,$B366=0),
    F367,
  IF($B366=0,
    VLOOKUP($A366,ChapterTable!$1:$1048576,MATCH("최종"&amp;SUBSTITUTE(SUBSTITUTE(F$1,"standard",""),"|Float",""),ChapterTable!$1:$1,0),0),
  IF($B366=1,
    IF($L366=FALSE,
      VLOOKUP($A366,ChapterTable!$1:$1048576,MATCH("최종"&amp;SUBSTITUTE(SUBSTITUTE(F$1,"standard",""),"|Float",""),ChapterTable!$1:$1,0),0),
      VLOOKUP($A366-ChapterTable!$P$11,ChapterTable!$1:$1048576,MATCH("최종"&amp;SUBSTITUTE(SUBSTITUTE(F$1,"standard",""),"|Float",""),ChapterTable!$1:$1,0),0)*ChapterTable!$P$14
    ),
  OFFSET(F366,-$B366+IF($L366,1,0),0)*
    (VLOOKUP(SUBSTITUTE(SUBSTITUTE(F$1,"standard",""),"|Float","")&amp;IF(OR($L366=TRUE,$A366=0,MOD($A366,ChapterTable!$R$20)&lt;&gt;0),"","보스")&amp;"인게임누적곱배수",ChapterTable!$R:$S,2,0)^D366
    +VLOOKUP(SUBSTITUTE(SUBSTITUTE(F$1,"standard",""),"|Float","")&amp;IF(OR($L366=TRUE,$A366=0,MOD($A366,ChapterTable!$R$20)&lt;&gt;0),"","보스")&amp;"인게임누적합배수",ChapterTable!$R:$S,2,0)*D366)
  )
  )
  )
)</f>
        <v>918.369140625</v>
      </c>
      <c r="G366" t="s">
        <v>719</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38"/>
        <v>22</v>
      </c>
      <c r="Q366">
        <f t="shared" si="39"/>
        <v>22</v>
      </c>
      <c r="R366" t="b">
        <f t="shared" ca="1" si="40"/>
        <v>0</v>
      </c>
      <c r="T366" t="b">
        <f t="shared" ca="1" si="4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44"/>
        <v>0.5</v>
      </c>
      <c r="AJ366">
        <f t="shared" si="42"/>
        <v>1</v>
      </c>
      <c r="AK366">
        <f t="shared" si="43"/>
        <v>2</v>
      </c>
      <c r="AL366">
        <v>0</v>
      </c>
    </row>
    <row r="367" spans="1:38" x14ac:dyDescent="0.3">
      <c r="A367">
        <v>8</v>
      </c>
      <c r="B367">
        <v>21</v>
      </c>
      <c r="C367">
        <f>IF(OR($L367=TRUE,$A367=0,MOD($A367,ChapterTable!$R$20)&lt;&gt;0),
MAX(0,INT(($B367+ChapterTable!$P$26+VLOOKUP(SUBSTITUTE(C$1,"성장단계","")&amp;"단계오프셋",ChapterTable!$R:$S,2,0))/ChapterTable!$P$23)),
MAX(0,INT(($B367+ChapterTable!$R$26+VLOOKUP(SUBSTITUTE(C$1,"성장단계","")&amp;"보스단계오프셋",ChapterTable!$R:$S,2,0))/ChapterTable!$R$23)))</f>
        <v>2</v>
      </c>
      <c r="D367">
        <f>IF(OR($L367=TRUE,$A367=0,MOD($A367,ChapterTable!$R$20)&lt;&gt;0),
MAX(0,INT(($B367+ChapterTable!$P$26+VLOOKUP(SUBSTITUTE(D$1,"성장단계","")&amp;"단계오프셋",ChapterTable!$R:$S,2,0))/ChapterTable!$P$23)),
MAX(0,INT(($B367+ChapterTable!$R$26+VLOOKUP(SUBSTITUTE(D$1,"성장단계","")&amp;"보스단계오프셋",ChapterTable!$R:$S,2,0))/ChapterTable!$R$23)))</f>
        <v>2</v>
      </c>
      <c r="E367" s="1">
        <f ca="1">IF(AND($A367=0,$B367=1),
    VLOOKUP(1,ChapterTable!$1:$1048576,MATCH("최종"&amp;SUBSTITUTE(SUBSTITUTE(E$1,"standard",""),"|Float",""),ChapterTable!$1:$1,0),0)*ChapterTable!$P$17,
  IF(AND($A367=0,$B367=0),
    E368,
  IF($B367=0,
    VLOOKUP($A367,ChapterTable!$1:$1048576,MATCH("최종"&amp;SUBSTITUTE(SUBSTITUTE(E$1,"standard",""),"|Float",""),ChapterTable!$1:$1,0),0),
  IF($B367=1,
    IF($L367=FALSE,
      VLOOKUP($A367,ChapterTable!$1:$1048576,MATCH("최종"&amp;SUBSTITUTE(SUBSTITUTE(E$1,"standard",""),"|Float",""),ChapterTable!$1:$1,0),0),
      VLOOKUP($A367-ChapterTable!$P$11,ChapterTable!$1:$1048576,MATCH("최종"&amp;SUBSTITUTE(SUBSTITUTE(E$1,"standard",""),"|Float",""),ChapterTable!$1:$1,0),0)*ChapterTable!$P$14
    ),
  OFFSET(E367,-$B367+IF($L367,1,0),0)*IF($B367&gt;OFFSET($B367,1,0),ChapterTable!$R$17,1)*
    (VLOOKUP(SUBSTITUTE(SUBSTITUTE(E$1,"standard",""),"|Float","")&amp;IF(OR($L367=TRUE,$A367=0,MOD($A367,ChapterTable!$R$20)&lt;&gt;0),"","보스")&amp;"인게임누적곱배수",ChapterTable!$R:$S,2,0)^C367
    +VLOOKUP(SUBSTITUTE(SUBSTITUTE(E$1,"standard",""),"|Float","")&amp;IF(OR($L367=TRUE,$A367=0,MOD($A367,ChapterTable!$R$20)&lt;&gt;0),"","보스")&amp;"인게임누적합배수",ChapterTable!$R:$S,2,0)*C367)
  )
  )
  )
)</f>
        <v>2870.4375</v>
      </c>
      <c r="F367" s="1">
        <f ca="1">IF(AND($A367=0,$B367=1),
    VLOOKUP(1,ChapterTable!$1:$1048576,MATCH("최종"&amp;SUBSTITUTE(SUBSTITUTE(F$1,"standard",""),"|Float",""),ChapterTable!$1:$1,0),0)*ChapterTable!$P$17,
  IF(AND($A367=0,$B367=0),
    F368,
  IF($B367=0,
    VLOOKUP($A367,ChapterTable!$1:$1048576,MATCH("최종"&amp;SUBSTITUTE(SUBSTITUTE(F$1,"standard",""),"|Float",""),ChapterTable!$1:$1,0),0),
  IF($B367=1,
    IF($L367=FALSE,
      VLOOKUP($A367,ChapterTable!$1:$1048576,MATCH("최종"&amp;SUBSTITUTE(SUBSTITUTE(F$1,"standard",""),"|Float",""),ChapterTable!$1:$1,0),0),
      VLOOKUP($A367-ChapterTable!$P$11,ChapterTable!$1:$1048576,MATCH("최종"&amp;SUBSTITUTE(SUBSTITUTE(F$1,"standard",""),"|Float",""),ChapterTable!$1:$1,0),0)*ChapterTable!$P$14
    ),
  OFFSET(F367,-$B367+IF($L367,1,0),0)*
    (VLOOKUP(SUBSTITUTE(SUBSTITUTE(F$1,"standard",""),"|Float","")&amp;IF(OR($L367=TRUE,$A367=0,MOD($A367,ChapterTable!$R$20)&lt;&gt;0),"","보스")&amp;"인게임누적곱배수",ChapterTable!$R:$S,2,0)^D367
    +VLOOKUP(SUBSTITUTE(SUBSTITUTE(F$1,"standard",""),"|Float","")&amp;IF(OR($L367=TRUE,$A367=0,MOD($A367,ChapterTable!$R$20)&lt;&gt;0),"","보스")&amp;"인게임누적합배수",ChapterTable!$R:$S,2,0)*D367)
  )
  )
  )
)</f>
        <v>982.44140624999989</v>
      </c>
      <c r="G367" t="s">
        <v>719</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38"/>
        <v>3</v>
      </c>
      <c r="Q367">
        <f t="shared" si="39"/>
        <v>3</v>
      </c>
      <c r="R367" t="b">
        <f t="shared" ca="1" si="40"/>
        <v>0</v>
      </c>
      <c r="T367" t="b">
        <f t="shared" ca="1" si="4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44"/>
        <v>0.33333333333333331</v>
      </c>
      <c r="AJ367">
        <f t="shared" si="42"/>
        <v>0.395555555</v>
      </c>
      <c r="AK367">
        <f t="shared" si="43"/>
        <v>1</v>
      </c>
      <c r="AL367">
        <v>0</v>
      </c>
    </row>
    <row r="368" spans="1:38" x14ac:dyDescent="0.3">
      <c r="A368">
        <v>8</v>
      </c>
      <c r="B368">
        <v>22</v>
      </c>
      <c r="C368">
        <f>IF(OR($L368=TRUE,$A368=0,MOD($A368,ChapterTable!$R$20)&lt;&gt;0),
MAX(0,INT(($B368+ChapterTable!$P$26+VLOOKUP(SUBSTITUTE(C$1,"성장단계","")&amp;"단계오프셋",ChapterTable!$R:$S,2,0))/ChapterTable!$P$23)),
MAX(0,INT(($B368+ChapterTable!$R$26+VLOOKUP(SUBSTITUTE(C$1,"성장단계","")&amp;"보스단계오프셋",ChapterTable!$R:$S,2,0))/ChapterTable!$R$23)))</f>
        <v>2</v>
      </c>
      <c r="D368">
        <f>IF(OR($L368=TRUE,$A368=0,MOD($A368,ChapterTable!$R$20)&lt;&gt;0),
MAX(0,INT(($B368+ChapterTable!$P$26+VLOOKUP(SUBSTITUTE(D$1,"성장단계","")&amp;"단계오프셋",ChapterTable!$R:$S,2,0))/ChapterTable!$P$23)),
MAX(0,INT(($B368+ChapterTable!$R$26+VLOOKUP(SUBSTITUTE(D$1,"성장단계","")&amp;"보스단계오프셋",ChapterTable!$R:$S,2,0))/ChapterTable!$R$23)))</f>
        <v>2</v>
      </c>
      <c r="E368" s="1">
        <f ca="1">IF(AND($A368=0,$B368=1),
    VLOOKUP(1,ChapterTable!$1:$1048576,MATCH("최종"&amp;SUBSTITUTE(SUBSTITUTE(E$1,"standard",""),"|Float",""),ChapterTable!$1:$1,0),0)*ChapterTable!$P$17,
  IF(AND($A368=0,$B368=0),
    E369,
  IF($B368=0,
    VLOOKUP($A368,ChapterTable!$1:$1048576,MATCH("최종"&amp;SUBSTITUTE(SUBSTITUTE(E$1,"standard",""),"|Float",""),ChapterTable!$1:$1,0),0),
  IF($B368=1,
    IF($L368=FALSE,
      VLOOKUP($A368,ChapterTable!$1:$1048576,MATCH("최종"&amp;SUBSTITUTE(SUBSTITUTE(E$1,"standard",""),"|Float",""),ChapterTable!$1:$1,0),0),
      VLOOKUP($A368-ChapterTable!$P$11,ChapterTable!$1:$1048576,MATCH("최종"&amp;SUBSTITUTE(SUBSTITUTE(E$1,"standard",""),"|Float",""),ChapterTable!$1:$1,0),0)*ChapterTable!$P$14
    ),
  OFFSET(E368,-$B368+IF($L368,1,0),0)*IF($B368&gt;OFFSET($B368,1,0),ChapterTable!$R$17,1)*
    (VLOOKUP(SUBSTITUTE(SUBSTITUTE(E$1,"standard",""),"|Float","")&amp;IF(OR($L368=TRUE,$A368=0,MOD($A368,ChapterTable!$R$20)&lt;&gt;0),"","보스")&amp;"인게임누적곱배수",ChapterTable!$R:$S,2,0)^C368
    +VLOOKUP(SUBSTITUTE(SUBSTITUTE(E$1,"standard",""),"|Float","")&amp;IF(OR($L368=TRUE,$A368=0,MOD($A368,ChapterTable!$R$20)&lt;&gt;0),"","보스")&amp;"인게임누적합배수",ChapterTable!$R:$S,2,0)*C368)
  )
  )
  )
)</f>
        <v>2870.4375</v>
      </c>
      <c r="F368" s="1">
        <f ca="1">IF(AND($A368=0,$B368=1),
    VLOOKUP(1,ChapterTable!$1:$1048576,MATCH("최종"&amp;SUBSTITUTE(SUBSTITUTE(F$1,"standard",""),"|Float",""),ChapterTable!$1:$1,0),0)*ChapterTable!$P$17,
  IF(AND($A368=0,$B368=0),
    F369,
  IF($B368=0,
    VLOOKUP($A368,ChapterTable!$1:$1048576,MATCH("최종"&amp;SUBSTITUTE(SUBSTITUTE(F$1,"standard",""),"|Float",""),ChapterTable!$1:$1,0),0),
  IF($B368=1,
    IF($L368=FALSE,
      VLOOKUP($A368,ChapterTable!$1:$1048576,MATCH("최종"&amp;SUBSTITUTE(SUBSTITUTE(F$1,"standard",""),"|Float",""),ChapterTable!$1:$1,0),0),
      VLOOKUP($A368-ChapterTable!$P$11,ChapterTable!$1:$1048576,MATCH("최종"&amp;SUBSTITUTE(SUBSTITUTE(F$1,"standard",""),"|Float",""),ChapterTable!$1:$1,0),0)*ChapterTable!$P$14
    ),
  OFFSET(F368,-$B368+IF($L368,1,0),0)*
    (VLOOKUP(SUBSTITUTE(SUBSTITUTE(F$1,"standard",""),"|Float","")&amp;IF(OR($L368=TRUE,$A368=0,MOD($A368,ChapterTable!$R$20)&lt;&gt;0),"","보스")&amp;"인게임누적곱배수",ChapterTable!$R:$S,2,0)^D368
    +VLOOKUP(SUBSTITUTE(SUBSTITUTE(F$1,"standard",""),"|Float","")&amp;IF(OR($L368=TRUE,$A368=0,MOD($A368,ChapterTable!$R$20)&lt;&gt;0),"","보스")&amp;"인게임누적합배수",ChapterTable!$R:$S,2,0)*D368)
  )
  )
  )
)</f>
        <v>982.44140624999989</v>
      </c>
      <c r="G368" t="s">
        <v>719</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38"/>
        <v>3</v>
      </c>
      <c r="Q368">
        <f t="shared" si="39"/>
        <v>3</v>
      </c>
      <c r="R368" t="b">
        <f t="shared" ca="1" si="40"/>
        <v>0</v>
      </c>
      <c r="T368" t="b">
        <f t="shared" ca="1" si="4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44"/>
        <v>0.33333333333333331</v>
      </c>
      <c r="AJ368">
        <f t="shared" si="42"/>
        <v>0.395555555</v>
      </c>
      <c r="AK368">
        <f t="shared" si="43"/>
        <v>1</v>
      </c>
      <c r="AL368">
        <v>0</v>
      </c>
    </row>
    <row r="369" spans="1:38" x14ac:dyDescent="0.3">
      <c r="A369">
        <v>8</v>
      </c>
      <c r="B369">
        <v>23</v>
      </c>
      <c r="C369">
        <f>IF(OR($L369=TRUE,$A369=0,MOD($A369,ChapterTable!$R$20)&lt;&gt;0),
MAX(0,INT(($B369+ChapterTable!$P$26+VLOOKUP(SUBSTITUTE(C$1,"성장단계","")&amp;"단계오프셋",ChapterTable!$R:$S,2,0))/ChapterTable!$P$23)),
MAX(0,INT(($B369+ChapterTable!$R$26+VLOOKUP(SUBSTITUTE(C$1,"성장단계","")&amp;"보스단계오프셋",ChapterTable!$R:$S,2,0))/ChapterTable!$R$23)))</f>
        <v>2</v>
      </c>
      <c r="D369">
        <f>IF(OR($L369=TRUE,$A369=0,MOD($A369,ChapterTable!$R$20)&lt;&gt;0),
MAX(0,INT(($B369+ChapterTable!$P$26+VLOOKUP(SUBSTITUTE(D$1,"성장단계","")&amp;"단계오프셋",ChapterTable!$R:$S,2,0))/ChapterTable!$P$23)),
MAX(0,INT(($B369+ChapterTable!$R$26+VLOOKUP(SUBSTITUTE(D$1,"성장단계","")&amp;"보스단계오프셋",ChapterTable!$R:$S,2,0))/ChapterTable!$R$23)))</f>
        <v>2</v>
      </c>
      <c r="E369" s="1">
        <f ca="1">IF(AND($A369=0,$B369=1),
    VLOOKUP(1,ChapterTable!$1:$1048576,MATCH("최종"&amp;SUBSTITUTE(SUBSTITUTE(E$1,"standard",""),"|Float",""),ChapterTable!$1:$1,0),0)*ChapterTable!$P$17,
  IF(AND($A369=0,$B369=0),
    E370,
  IF($B369=0,
    VLOOKUP($A369,ChapterTable!$1:$1048576,MATCH("최종"&amp;SUBSTITUTE(SUBSTITUTE(E$1,"standard",""),"|Float",""),ChapterTable!$1:$1,0),0),
  IF($B369=1,
    IF($L369=FALSE,
      VLOOKUP($A369,ChapterTable!$1:$1048576,MATCH("최종"&amp;SUBSTITUTE(SUBSTITUTE(E$1,"standard",""),"|Float",""),ChapterTable!$1:$1,0),0),
      VLOOKUP($A369-ChapterTable!$P$11,ChapterTable!$1:$1048576,MATCH("최종"&amp;SUBSTITUTE(SUBSTITUTE(E$1,"standard",""),"|Float",""),ChapterTable!$1:$1,0),0)*ChapterTable!$P$14
    ),
  OFFSET(E369,-$B369+IF($L369,1,0),0)*IF($B369&gt;OFFSET($B369,1,0),ChapterTable!$R$17,1)*
    (VLOOKUP(SUBSTITUTE(SUBSTITUTE(E$1,"standard",""),"|Float","")&amp;IF(OR($L369=TRUE,$A369=0,MOD($A369,ChapterTable!$R$20)&lt;&gt;0),"","보스")&amp;"인게임누적곱배수",ChapterTable!$R:$S,2,0)^C369
    +VLOOKUP(SUBSTITUTE(SUBSTITUTE(E$1,"standard",""),"|Float","")&amp;IF(OR($L369=TRUE,$A369=0,MOD($A369,ChapterTable!$R$20)&lt;&gt;0),"","보스")&amp;"인게임누적합배수",ChapterTable!$R:$S,2,0)*C369)
  )
  )
  )
)</f>
        <v>2870.4375</v>
      </c>
      <c r="F369" s="1">
        <f ca="1">IF(AND($A369=0,$B369=1),
    VLOOKUP(1,ChapterTable!$1:$1048576,MATCH("최종"&amp;SUBSTITUTE(SUBSTITUTE(F$1,"standard",""),"|Float",""),ChapterTable!$1:$1,0),0)*ChapterTable!$P$17,
  IF(AND($A369=0,$B369=0),
    F370,
  IF($B369=0,
    VLOOKUP($A369,ChapterTable!$1:$1048576,MATCH("최종"&amp;SUBSTITUTE(SUBSTITUTE(F$1,"standard",""),"|Float",""),ChapterTable!$1:$1,0),0),
  IF($B369=1,
    IF($L369=FALSE,
      VLOOKUP($A369,ChapterTable!$1:$1048576,MATCH("최종"&amp;SUBSTITUTE(SUBSTITUTE(F$1,"standard",""),"|Float",""),ChapterTable!$1:$1,0),0),
      VLOOKUP($A369-ChapterTable!$P$11,ChapterTable!$1:$1048576,MATCH("최종"&amp;SUBSTITUTE(SUBSTITUTE(F$1,"standard",""),"|Float",""),ChapterTable!$1:$1,0),0)*ChapterTable!$P$14
    ),
  OFFSET(F369,-$B369+IF($L369,1,0),0)*
    (VLOOKUP(SUBSTITUTE(SUBSTITUTE(F$1,"standard",""),"|Float","")&amp;IF(OR($L369=TRUE,$A369=0,MOD($A369,ChapterTable!$R$20)&lt;&gt;0),"","보스")&amp;"인게임누적곱배수",ChapterTable!$R:$S,2,0)^D369
    +VLOOKUP(SUBSTITUTE(SUBSTITUTE(F$1,"standard",""),"|Float","")&amp;IF(OR($L369=TRUE,$A369=0,MOD($A369,ChapterTable!$R$20)&lt;&gt;0),"","보스")&amp;"인게임누적합배수",ChapterTable!$R:$S,2,0)*D369)
  )
  )
  )
)</f>
        <v>982.44140624999989</v>
      </c>
      <c r="G369" t="s">
        <v>719</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38"/>
        <v>3</v>
      </c>
      <c r="Q369">
        <f t="shared" si="39"/>
        <v>3</v>
      </c>
      <c r="R369" t="b">
        <f t="shared" ca="1" si="40"/>
        <v>0</v>
      </c>
      <c r="T369" t="b">
        <f t="shared" ca="1" si="4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44"/>
        <v>0.33333333333333331</v>
      </c>
      <c r="AJ369">
        <f t="shared" si="42"/>
        <v>0.395555555</v>
      </c>
      <c r="AK369">
        <f t="shared" si="43"/>
        <v>1</v>
      </c>
      <c r="AL369">
        <v>0</v>
      </c>
    </row>
    <row r="370" spans="1:38" x14ac:dyDescent="0.3">
      <c r="A370">
        <v>8</v>
      </c>
      <c r="B370">
        <v>24</v>
      </c>
      <c r="C370">
        <f>IF(OR($L370=TRUE,$A370=0,MOD($A370,ChapterTable!$R$20)&lt;&gt;0),
MAX(0,INT(($B370+ChapterTable!$P$26+VLOOKUP(SUBSTITUTE(C$1,"성장단계","")&amp;"단계오프셋",ChapterTable!$R:$S,2,0))/ChapterTable!$P$23)),
MAX(0,INT(($B370+ChapterTable!$R$26+VLOOKUP(SUBSTITUTE(C$1,"성장단계","")&amp;"보스단계오프셋",ChapterTable!$R:$S,2,0))/ChapterTable!$R$23)))</f>
        <v>2</v>
      </c>
      <c r="D370">
        <f>IF(OR($L370=TRUE,$A370=0,MOD($A370,ChapterTable!$R$20)&lt;&gt;0),
MAX(0,INT(($B370+ChapterTable!$P$26+VLOOKUP(SUBSTITUTE(D$1,"성장단계","")&amp;"단계오프셋",ChapterTable!$R:$S,2,0))/ChapterTable!$P$23)),
MAX(0,INT(($B370+ChapterTable!$R$26+VLOOKUP(SUBSTITUTE(D$1,"성장단계","")&amp;"보스단계오프셋",ChapterTable!$R:$S,2,0))/ChapterTable!$R$23)))</f>
        <v>2</v>
      </c>
      <c r="E370" s="1">
        <f ca="1">IF(AND($A370=0,$B370=1),
    VLOOKUP(1,ChapterTable!$1:$1048576,MATCH("최종"&amp;SUBSTITUTE(SUBSTITUTE(E$1,"standard",""),"|Float",""),ChapterTable!$1:$1,0),0)*ChapterTable!$P$17,
  IF(AND($A370=0,$B370=0),
    E371,
  IF($B370=0,
    VLOOKUP($A370,ChapterTable!$1:$1048576,MATCH("최종"&amp;SUBSTITUTE(SUBSTITUTE(E$1,"standard",""),"|Float",""),ChapterTable!$1:$1,0),0),
  IF($B370=1,
    IF($L370=FALSE,
      VLOOKUP($A370,ChapterTable!$1:$1048576,MATCH("최종"&amp;SUBSTITUTE(SUBSTITUTE(E$1,"standard",""),"|Float",""),ChapterTable!$1:$1,0),0),
      VLOOKUP($A370-ChapterTable!$P$11,ChapterTable!$1:$1048576,MATCH("최종"&amp;SUBSTITUTE(SUBSTITUTE(E$1,"standard",""),"|Float",""),ChapterTable!$1:$1,0),0)*ChapterTable!$P$14
    ),
  OFFSET(E370,-$B370+IF($L370,1,0),0)*IF($B370&gt;OFFSET($B370,1,0),ChapterTable!$R$17,1)*
    (VLOOKUP(SUBSTITUTE(SUBSTITUTE(E$1,"standard",""),"|Float","")&amp;IF(OR($L370=TRUE,$A370=0,MOD($A370,ChapterTable!$R$20)&lt;&gt;0),"","보스")&amp;"인게임누적곱배수",ChapterTable!$R:$S,2,0)^C370
    +VLOOKUP(SUBSTITUTE(SUBSTITUTE(E$1,"standard",""),"|Float","")&amp;IF(OR($L370=TRUE,$A370=0,MOD($A370,ChapterTable!$R$20)&lt;&gt;0),"","보스")&amp;"인게임누적합배수",ChapterTable!$R:$S,2,0)*C370)
  )
  )
  )
)</f>
        <v>2870.4375</v>
      </c>
      <c r="F370" s="1">
        <f ca="1">IF(AND($A370=0,$B370=1),
    VLOOKUP(1,ChapterTable!$1:$1048576,MATCH("최종"&amp;SUBSTITUTE(SUBSTITUTE(F$1,"standard",""),"|Float",""),ChapterTable!$1:$1,0),0)*ChapterTable!$P$17,
  IF(AND($A370=0,$B370=0),
    F371,
  IF($B370=0,
    VLOOKUP($A370,ChapterTable!$1:$1048576,MATCH("최종"&amp;SUBSTITUTE(SUBSTITUTE(F$1,"standard",""),"|Float",""),ChapterTable!$1:$1,0),0),
  IF($B370=1,
    IF($L370=FALSE,
      VLOOKUP($A370,ChapterTable!$1:$1048576,MATCH("최종"&amp;SUBSTITUTE(SUBSTITUTE(F$1,"standard",""),"|Float",""),ChapterTable!$1:$1,0),0),
      VLOOKUP($A370-ChapterTable!$P$11,ChapterTable!$1:$1048576,MATCH("최종"&amp;SUBSTITUTE(SUBSTITUTE(F$1,"standard",""),"|Float",""),ChapterTable!$1:$1,0),0)*ChapterTable!$P$14
    ),
  OFFSET(F370,-$B370+IF($L370,1,0),0)*
    (VLOOKUP(SUBSTITUTE(SUBSTITUTE(F$1,"standard",""),"|Float","")&amp;IF(OR($L370=TRUE,$A370=0,MOD($A370,ChapterTable!$R$20)&lt;&gt;0),"","보스")&amp;"인게임누적곱배수",ChapterTable!$R:$S,2,0)^D370
    +VLOOKUP(SUBSTITUTE(SUBSTITUTE(F$1,"standard",""),"|Float","")&amp;IF(OR($L370=TRUE,$A370=0,MOD($A370,ChapterTable!$R$20)&lt;&gt;0),"","보스")&amp;"인게임누적합배수",ChapterTable!$R:$S,2,0)*D370)
  )
  )
  )
)</f>
        <v>982.44140624999989</v>
      </c>
      <c r="G370" t="s">
        <v>719</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38"/>
        <v>3</v>
      </c>
      <c r="Q370">
        <f t="shared" si="39"/>
        <v>3</v>
      </c>
      <c r="R370" t="b">
        <f t="shared" ca="1" si="40"/>
        <v>0</v>
      </c>
      <c r="T370" t="b">
        <f t="shared" ca="1" si="4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44"/>
        <v>0.33333333333333331</v>
      </c>
      <c r="AJ370">
        <f t="shared" si="42"/>
        <v>0.395555555</v>
      </c>
      <c r="AK370">
        <f t="shared" si="43"/>
        <v>1</v>
      </c>
      <c r="AL370">
        <v>0</v>
      </c>
    </row>
    <row r="371" spans="1:38" x14ac:dyDescent="0.3">
      <c r="A371">
        <v>8</v>
      </c>
      <c r="B371">
        <v>25</v>
      </c>
      <c r="C371">
        <f>IF(OR($L371=TRUE,$A371=0,MOD($A371,ChapterTable!$R$20)&lt;&gt;0),
MAX(0,INT(($B371+ChapterTable!$P$26+VLOOKUP(SUBSTITUTE(C$1,"성장단계","")&amp;"단계오프셋",ChapterTable!$R:$S,2,0))/ChapterTable!$P$23)),
MAX(0,INT(($B371+ChapterTable!$R$26+VLOOKUP(SUBSTITUTE(C$1,"성장단계","")&amp;"보스단계오프셋",ChapterTable!$R:$S,2,0))/ChapterTable!$R$23)))</f>
        <v>2</v>
      </c>
      <c r="D371">
        <f>IF(OR($L371=TRUE,$A371=0,MOD($A371,ChapterTable!$R$20)&lt;&gt;0),
MAX(0,INT(($B371+ChapterTable!$P$26+VLOOKUP(SUBSTITUTE(D$1,"성장단계","")&amp;"단계오프셋",ChapterTable!$R:$S,2,0))/ChapterTable!$P$23)),
MAX(0,INT(($B371+ChapterTable!$R$26+VLOOKUP(SUBSTITUTE(D$1,"성장단계","")&amp;"보스단계오프셋",ChapterTable!$R:$S,2,0))/ChapterTable!$R$23)))</f>
        <v>2</v>
      </c>
      <c r="E371" s="1">
        <f ca="1">IF(AND($A371=0,$B371=1),
    VLOOKUP(1,ChapterTable!$1:$1048576,MATCH("최종"&amp;SUBSTITUTE(SUBSTITUTE(E$1,"standard",""),"|Float",""),ChapterTable!$1:$1,0),0)*ChapterTable!$P$17,
  IF(AND($A371=0,$B371=0),
    E372,
  IF($B371=0,
    VLOOKUP($A371,ChapterTable!$1:$1048576,MATCH("최종"&amp;SUBSTITUTE(SUBSTITUTE(E$1,"standard",""),"|Float",""),ChapterTable!$1:$1,0),0),
  IF($B371=1,
    IF($L371=FALSE,
      VLOOKUP($A371,ChapterTable!$1:$1048576,MATCH("최종"&amp;SUBSTITUTE(SUBSTITUTE(E$1,"standard",""),"|Float",""),ChapterTable!$1:$1,0),0),
      VLOOKUP($A371-ChapterTable!$P$11,ChapterTable!$1:$1048576,MATCH("최종"&amp;SUBSTITUTE(SUBSTITUTE(E$1,"standard",""),"|Float",""),ChapterTable!$1:$1,0),0)*ChapterTable!$P$14
    ),
  OFFSET(E371,-$B371+IF($L371,1,0),0)*IF($B371&gt;OFFSET($B371,1,0),ChapterTable!$R$17,1)*
    (VLOOKUP(SUBSTITUTE(SUBSTITUTE(E$1,"standard",""),"|Float","")&amp;IF(OR($L371=TRUE,$A371=0,MOD($A371,ChapterTable!$R$20)&lt;&gt;0),"","보스")&amp;"인게임누적곱배수",ChapterTable!$R:$S,2,0)^C371
    +VLOOKUP(SUBSTITUTE(SUBSTITUTE(E$1,"standard",""),"|Float","")&amp;IF(OR($L371=TRUE,$A371=0,MOD($A371,ChapterTable!$R$20)&lt;&gt;0),"","보스")&amp;"인게임누적합배수",ChapterTable!$R:$S,2,0)*C371)
  )
  )
  )
)</f>
        <v>2870.4375</v>
      </c>
      <c r="F371" s="1">
        <f ca="1">IF(AND($A371=0,$B371=1),
    VLOOKUP(1,ChapterTable!$1:$1048576,MATCH("최종"&amp;SUBSTITUTE(SUBSTITUTE(F$1,"standard",""),"|Float",""),ChapterTable!$1:$1,0),0)*ChapterTable!$P$17,
  IF(AND($A371=0,$B371=0),
    F372,
  IF($B371=0,
    VLOOKUP($A371,ChapterTable!$1:$1048576,MATCH("최종"&amp;SUBSTITUTE(SUBSTITUTE(F$1,"standard",""),"|Float",""),ChapterTable!$1:$1,0),0),
  IF($B371=1,
    IF($L371=FALSE,
      VLOOKUP($A371,ChapterTable!$1:$1048576,MATCH("최종"&amp;SUBSTITUTE(SUBSTITUTE(F$1,"standard",""),"|Float",""),ChapterTable!$1:$1,0),0),
      VLOOKUP($A371-ChapterTable!$P$11,ChapterTable!$1:$1048576,MATCH("최종"&amp;SUBSTITUTE(SUBSTITUTE(F$1,"standard",""),"|Float",""),ChapterTable!$1:$1,0),0)*ChapterTable!$P$14
    ),
  OFFSET(F371,-$B371+IF($L371,1,0),0)*
    (VLOOKUP(SUBSTITUTE(SUBSTITUTE(F$1,"standard",""),"|Float","")&amp;IF(OR($L371=TRUE,$A371=0,MOD($A371,ChapterTable!$R$20)&lt;&gt;0),"","보스")&amp;"인게임누적곱배수",ChapterTable!$R:$S,2,0)^D371
    +VLOOKUP(SUBSTITUTE(SUBSTITUTE(F$1,"standard",""),"|Float","")&amp;IF(OR($L371=TRUE,$A371=0,MOD($A371,ChapterTable!$R$20)&lt;&gt;0),"","보스")&amp;"인게임누적합배수",ChapterTable!$R:$S,2,0)*D371)
  )
  )
  )
)</f>
        <v>982.44140624999989</v>
      </c>
      <c r="G371" t="s">
        <v>719</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38"/>
        <v>11</v>
      </c>
      <c r="Q371">
        <f t="shared" si="39"/>
        <v>11</v>
      </c>
      <c r="R371" t="b">
        <f t="shared" ca="1" si="40"/>
        <v>0</v>
      </c>
      <c r="T371" t="b">
        <f t="shared" ca="1" si="4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44"/>
        <v>0.33333333333333331</v>
      </c>
      <c r="AJ371">
        <f t="shared" si="42"/>
        <v>0.395555555</v>
      </c>
      <c r="AK371">
        <f t="shared" si="43"/>
        <v>1</v>
      </c>
      <c r="AL371">
        <v>0</v>
      </c>
    </row>
    <row r="372" spans="1:38" x14ac:dyDescent="0.3">
      <c r="A372">
        <v>8</v>
      </c>
      <c r="B372">
        <v>26</v>
      </c>
      <c r="C372">
        <f>IF(OR($L372=TRUE,$A372=0,MOD($A372,ChapterTable!$R$20)&lt;&gt;0),
MAX(0,INT(($B372+ChapterTable!$P$26+VLOOKUP(SUBSTITUTE(C$1,"성장단계","")&amp;"단계오프셋",ChapterTable!$R:$S,2,0))/ChapterTable!$P$23)),
MAX(0,INT(($B372+ChapterTable!$R$26+VLOOKUP(SUBSTITUTE(C$1,"성장단계","")&amp;"보스단계오프셋",ChapterTable!$R:$S,2,0))/ChapterTable!$R$23)))</f>
        <v>3</v>
      </c>
      <c r="D372">
        <f>IF(OR($L372=TRUE,$A372=0,MOD($A372,ChapterTable!$R$20)&lt;&gt;0),
MAX(0,INT(($B372+ChapterTable!$P$26+VLOOKUP(SUBSTITUTE(D$1,"성장단계","")&amp;"단계오프셋",ChapterTable!$R:$S,2,0))/ChapterTable!$P$23)),
MAX(0,INT(($B372+ChapterTable!$R$26+VLOOKUP(SUBSTITUTE(D$1,"성장단계","")&amp;"보스단계오프셋",ChapterTable!$R:$S,2,0))/ChapterTable!$R$23)))</f>
        <v>2</v>
      </c>
      <c r="E372" s="1">
        <f ca="1">IF(AND($A372=0,$B372=1),
    VLOOKUP(1,ChapterTable!$1:$1048576,MATCH("최종"&amp;SUBSTITUTE(SUBSTITUTE(E$1,"standard",""),"|Float",""),ChapterTable!$1:$1,0),0)*ChapterTable!$P$17,
  IF(AND($A372=0,$B372=0),
    E373,
  IF($B372=0,
    VLOOKUP($A372,ChapterTable!$1:$1048576,MATCH("최종"&amp;SUBSTITUTE(SUBSTITUTE(E$1,"standard",""),"|Float",""),ChapterTable!$1:$1,0),0),
  IF($B372=1,
    IF($L372=FALSE,
      VLOOKUP($A372,ChapterTable!$1:$1048576,MATCH("최종"&amp;SUBSTITUTE(SUBSTITUTE(E$1,"standard",""),"|Float",""),ChapterTable!$1:$1,0),0),
      VLOOKUP($A372-ChapterTable!$P$11,ChapterTable!$1:$1048576,MATCH("최종"&amp;SUBSTITUTE(SUBSTITUTE(E$1,"standard",""),"|Float",""),ChapterTable!$1:$1,0),0)*ChapterTable!$P$14
    ),
  OFFSET(E372,-$B372+IF($L372,1,0),0)*IF($B372&gt;OFFSET($B372,1,0),ChapterTable!$R$17,1)*
    (VLOOKUP(SUBSTITUTE(SUBSTITUTE(E$1,"standard",""),"|Float","")&amp;IF(OR($L372=TRUE,$A372=0,MOD($A372,ChapterTable!$R$20)&lt;&gt;0),"","보스")&amp;"인게임누적곱배수",ChapterTable!$R:$S,2,0)^C372
    +VLOOKUP(SUBSTITUTE(SUBSTITUTE(E$1,"standard",""),"|Float","")&amp;IF(OR($L372=TRUE,$A372=0,MOD($A372,ChapterTable!$R$20)&lt;&gt;0),"","보스")&amp;"인게임누적합배수",ChapterTable!$R:$S,2,0)*C372)
  )
  )
  )
)</f>
        <v>3280.5</v>
      </c>
      <c r="F372" s="1">
        <f ca="1">IF(AND($A372=0,$B372=1),
    VLOOKUP(1,ChapterTable!$1:$1048576,MATCH("최종"&amp;SUBSTITUTE(SUBSTITUTE(F$1,"standard",""),"|Float",""),ChapterTable!$1:$1,0),0)*ChapterTable!$P$17,
  IF(AND($A372=0,$B372=0),
    F373,
  IF($B372=0,
    VLOOKUP($A372,ChapterTable!$1:$1048576,MATCH("최종"&amp;SUBSTITUTE(SUBSTITUTE(F$1,"standard",""),"|Float",""),ChapterTable!$1:$1,0),0),
  IF($B372=1,
    IF($L372=FALSE,
      VLOOKUP($A372,ChapterTable!$1:$1048576,MATCH("최종"&amp;SUBSTITUTE(SUBSTITUTE(F$1,"standard",""),"|Float",""),ChapterTable!$1:$1,0),0),
      VLOOKUP($A372-ChapterTable!$P$11,ChapterTable!$1:$1048576,MATCH("최종"&amp;SUBSTITUTE(SUBSTITUTE(F$1,"standard",""),"|Float",""),ChapterTable!$1:$1,0),0)*ChapterTable!$P$14
    ),
  OFFSET(F372,-$B372+IF($L372,1,0),0)*
    (VLOOKUP(SUBSTITUTE(SUBSTITUTE(F$1,"standard",""),"|Float","")&amp;IF(OR($L372=TRUE,$A372=0,MOD($A372,ChapterTable!$R$20)&lt;&gt;0),"","보스")&amp;"인게임누적곱배수",ChapterTable!$R:$S,2,0)^D372
    +VLOOKUP(SUBSTITUTE(SUBSTITUTE(F$1,"standard",""),"|Float","")&amp;IF(OR($L372=TRUE,$A372=0,MOD($A372,ChapterTable!$R$20)&lt;&gt;0),"","보스")&amp;"인게임누적합배수",ChapterTable!$R:$S,2,0)*D372)
  )
  )
  )
)</f>
        <v>982.44140624999989</v>
      </c>
      <c r="G372" t="s">
        <v>719</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38"/>
        <v>3</v>
      </c>
      <c r="Q372">
        <f t="shared" si="39"/>
        <v>3</v>
      </c>
      <c r="R372" t="b">
        <f t="shared" ca="1" si="40"/>
        <v>0</v>
      </c>
      <c r="T372" t="b">
        <f t="shared" ca="1" si="4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44"/>
        <v>0.33333333333333331</v>
      </c>
      <c r="AJ372">
        <f t="shared" si="42"/>
        <v>0.395555555</v>
      </c>
      <c r="AK372">
        <f t="shared" si="43"/>
        <v>1</v>
      </c>
      <c r="AL372">
        <v>0</v>
      </c>
    </row>
    <row r="373" spans="1:38" x14ac:dyDescent="0.3">
      <c r="A373">
        <v>8</v>
      </c>
      <c r="B373">
        <v>27</v>
      </c>
      <c r="C373">
        <f>IF(OR($L373=TRUE,$A373=0,MOD($A373,ChapterTable!$R$20)&lt;&gt;0),
MAX(0,INT(($B373+ChapterTable!$P$26+VLOOKUP(SUBSTITUTE(C$1,"성장단계","")&amp;"단계오프셋",ChapterTable!$R:$S,2,0))/ChapterTable!$P$23)),
MAX(0,INT(($B373+ChapterTable!$R$26+VLOOKUP(SUBSTITUTE(C$1,"성장단계","")&amp;"보스단계오프셋",ChapterTable!$R:$S,2,0))/ChapterTable!$R$23)))</f>
        <v>3</v>
      </c>
      <c r="D373">
        <f>IF(OR($L373=TRUE,$A373=0,MOD($A373,ChapterTable!$R$20)&lt;&gt;0),
MAX(0,INT(($B373+ChapterTable!$P$26+VLOOKUP(SUBSTITUTE(D$1,"성장단계","")&amp;"단계오프셋",ChapterTable!$R:$S,2,0))/ChapterTable!$P$23)),
MAX(0,INT(($B373+ChapterTable!$R$26+VLOOKUP(SUBSTITUTE(D$1,"성장단계","")&amp;"보스단계오프셋",ChapterTable!$R:$S,2,0))/ChapterTable!$R$23)))</f>
        <v>2</v>
      </c>
      <c r="E373" s="1">
        <f ca="1">IF(AND($A373=0,$B373=1),
    VLOOKUP(1,ChapterTable!$1:$1048576,MATCH("최종"&amp;SUBSTITUTE(SUBSTITUTE(E$1,"standard",""),"|Float",""),ChapterTable!$1:$1,0),0)*ChapterTable!$P$17,
  IF(AND($A373=0,$B373=0),
    E374,
  IF($B373=0,
    VLOOKUP($A373,ChapterTable!$1:$1048576,MATCH("최종"&amp;SUBSTITUTE(SUBSTITUTE(E$1,"standard",""),"|Float",""),ChapterTable!$1:$1,0),0),
  IF($B373=1,
    IF($L373=FALSE,
      VLOOKUP($A373,ChapterTable!$1:$1048576,MATCH("최종"&amp;SUBSTITUTE(SUBSTITUTE(E$1,"standard",""),"|Float",""),ChapterTable!$1:$1,0),0),
      VLOOKUP($A373-ChapterTable!$P$11,ChapterTable!$1:$1048576,MATCH("최종"&amp;SUBSTITUTE(SUBSTITUTE(E$1,"standard",""),"|Float",""),ChapterTable!$1:$1,0),0)*ChapterTable!$P$14
    ),
  OFFSET(E373,-$B373+IF($L373,1,0),0)*IF($B373&gt;OFFSET($B373,1,0),ChapterTable!$R$17,1)*
    (VLOOKUP(SUBSTITUTE(SUBSTITUTE(E$1,"standard",""),"|Float","")&amp;IF(OR($L373=TRUE,$A373=0,MOD($A373,ChapterTable!$R$20)&lt;&gt;0),"","보스")&amp;"인게임누적곱배수",ChapterTable!$R:$S,2,0)^C373
    +VLOOKUP(SUBSTITUTE(SUBSTITUTE(E$1,"standard",""),"|Float","")&amp;IF(OR($L373=TRUE,$A373=0,MOD($A373,ChapterTable!$R$20)&lt;&gt;0),"","보스")&amp;"인게임누적합배수",ChapterTable!$R:$S,2,0)*C373)
  )
  )
  )
)</f>
        <v>3280.5</v>
      </c>
      <c r="F373" s="1">
        <f ca="1">IF(AND($A373=0,$B373=1),
    VLOOKUP(1,ChapterTable!$1:$1048576,MATCH("최종"&amp;SUBSTITUTE(SUBSTITUTE(F$1,"standard",""),"|Float",""),ChapterTable!$1:$1,0),0)*ChapterTable!$P$17,
  IF(AND($A373=0,$B373=0),
    F374,
  IF($B373=0,
    VLOOKUP($A373,ChapterTable!$1:$1048576,MATCH("최종"&amp;SUBSTITUTE(SUBSTITUTE(F$1,"standard",""),"|Float",""),ChapterTable!$1:$1,0),0),
  IF($B373=1,
    IF($L373=FALSE,
      VLOOKUP($A373,ChapterTable!$1:$1048576,MATCH("최종"&amp;SUBSTITUTE(SUBSTITUTE(F$1,"standard",""),"|Float",""),ChapterTable!$1:$1,0),0),
      VLOOKUP($A373-ChapterTable!$P$11,ChapterTable!$1:$1048576,MATCH("최종"&amp;SUBSTITUTE(SUBSTITUTE(F$1,"standard",""),"|Float",""),ChapterTable!$1:$1,0),0)*ChapterTable!$P$14
    ),
  OFFSET(F373,-$B373+IF($L373,1,0),0)*
    (VLOOKUP(SUBSTITUTE(SUBSTITUTE(F$1,"standard",""),"|Float","")&amp;IF(OR($L373=TRUE,$A373=0,MOD($A373,ChapterTable!$R$20)&lt;&gt;0),"","보스")&amp;"인게임누적곱배수",ChapterTable!$R:$S,2,0)^D373
    +VLOOKUP(SUBSTITUTE(SUBSTITUTE(F$1,"standard",""),"|Float","")&amp;IF(OR($L373=TRUE,$A373=0,MOD($A373,ChapterTable!$R$20)&lt;&gt;0),"","보스")&amp;"인게임누적합배수",ChapterTable!$R:$S,2,0)*D373)
  )
  )
  )
)</f>
        <v>982.44140624999989</v>
      </c>
      <c r="G373" t="s">
        <v>719</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38"/>
        <v>3</v>
      </c>
      <c r="Q373">
        <f t="shared" si="39"/>
        <v>3</v>
      </c>
      <c r="R373" t="b">
        <f t="shared" ca="1" si="40"/>
        <v>0</v>
      </c>
      <c r="T373" t="b">
        <f t="shared" ca="1" si="4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44"/>
        <v>0.33333333333333331</v>
      </c>
      <c r="AJ373">
        <f t="shared" si="42"/>
        <v>0.395555555</v>
      </c>
      <c r="AK373">
        <f t="shared" si="43"/>
        <v>1</v>
      </c>
      <c r="AL373">
        <v>0</v>
      </c>
    </row>
    <row r="374" spans="1:38" x14ac:dyDescent="0.3">
      <c r="A374">
        <v>8</v>
      </c>
      <c r="B374">
        <v>28</v>
      </c>
      <c r="C374">
        <f>IF(OR($L374=TRUE,$A374=0,MOD($A374,ChapterTable!$R$20)&lt;&gt;0),
MAX(0,INT(($B374+ChapterTable!$P$26+VLOOKUP(SUBSTITUTE(C$1,"성장단계","")&amp;"단계오프셋",ChapterTable!$R:$S,2,0))/ChapterTable!$P$23)),
MAX(0,INT(($B374+ChapterTable!$R$26+VLOOKUP(SUBSTITUTE(C$1,"성장단계","")&amp;"보스단계오프셋",ChapterTable!$R:$S,2,0))/ChapterTable!$R$23)))</f>
        <v>3</v>
      </c>
      <c r="D374">
        <f>IF(OR($L374=TRUE,$A374=0,MOD($A374,ChapterTable!$R$20)&lt;&gt;0),
MAX(0,INT(($B374+ChapterTable!$P$26+VLOOKUP(SUBSTITUTE(D$1,"성장단계","")&amp;"단계오프셋",ChapterTable!$R:$S,2,0))/ChapterTable!$P$23)),
MAX(0,INT(($B374+ChapterTable!$R$26+VLOOKUP(SUBSTITUTE(D$1,"성장단계","")&amp;"보스단계오프셋",ChapterTable!$R:$S,2,0))/ChapterTable!$R$23)))</f>
        <v>2</v>
      </c>
      <c r="E374" s="1">
        <f ca="1">IF(AND($A374=0,$B374=1),
    VLOOKUP(1,ChapterTable!$1:$1048576,MATCH("최종"&amp;SUBSTITUTE(SUBSTITUTE(E$1,"standard",""),"|Float",""),ChapterTable!$1:$1,0),0)*ChapterTable!$P$17,
  IF(AND($A374=0,$B374=0),
    E375,
  IF($B374=0,
    VLOOKUP($A374,ChapterTable!$1:$1048576,MATCH("최종"&amp;SUBSTITUTE(SUBSTITUTE(E$1,"standard",""),"|Float",""),ChapterTable!$1:$1,0),0),
  IF($B374=1,
    IF($L374=FALSE,
      VLOOKUP($A374,ChapterTable!$1:$1048576,MATCH("최종"&amp;SUBSTITUTE(SUBSTITUTE(E$1,"standard",""),"|Float",""),ChapterTable!$1:$1,0),0),
      VLOOKUP($A374-ChapterTable!$P$11,ChapterTable!$1:$1048576,MATCH("최종"&amp;SUBSTITUTE(SUBSTITUTE(E$1,"standard",""),"|Float",""),ChapterTable!$1:$1,0),0)*ChapterTable!$P$14
    ),
  OFFSET(E374,-$B374+IF($L374,1,0),0)*IF($B374&gt;OFFSET($B374,1,0),ChapterTable!$R$17,1)*
    (VLOOKUP(SUBSTITUTE(SUBSTITUTE(E$1,"standard",""),"|Float","")&amp;IF(OR($L374=TRUE,$A374=0,MOD($A374,ChapterTable!$R$20)&lt;&gt;0),"","보스")&amp;"인게임누적곱배수",ChapterTable!$R:$S,2,0)^C374
    +VLOOKUP(SUBSTITUTE(SUBSTITUTE(E$1,"standard",""),"|Float","")&amp;IF(OR($L374=TRUE,$A374=0,MOD($A374,ChapterTable!$R$20)&lt;&gt;0),"","보스")&amp;"인게임누적합배수",ChapterTable!$R:$S,2,0)*C374)
  )
  )
  )
)</f>
        <v>3280.5</v>
      </c>
      <c r="F374" s="1">
        <f ca="1">IF(AND($A374=0,$B374=1),
    VLOOKUP(1,ChapterTable!$1:$1048576,MATCH("최종"&amp;SUBSTITUTE(SUBSTITUTE(F$1,"standard",""),"|Float",""),ChapterTable!$1:$1,0),0)*ChapterTable!$P$17,
  IF(AND($A374=0,$B374=0),
    F375,
  IF($B374=0,
    VLOOKUP($A374,ChapterTable!$1:$1048576,MATCH("최종"&amp;SUBSTITUTE(SUBSTITUTE(F$1,"standard",""),"|Float",""),ChapterTable!$1:$1,0),0),
  IF($B374=1,
    IF($L374=FALSE,
      VLOOKUP($A374,ChapterTable!$1:$1048576,MATCH("최종"&amp;SUBSTITUTE(SUBSTITUTE(F$1,"standard",""),"|Float",""),ChapterTable!$1:$1,0),0),
      VLOOKUP($A374-ChapterTable!$P$11,ChapterTable!$1:$1048576,MATCH("최종"&amp;SUBSTITUTE(SUBSTITUTE(F$1,"standard",""),"|Float",""),ChapterTable!$1:$1,0),0)*ChapterTable!$P$14
    ),
  OFFSET(F374,-$B374+IF($L374,1,0),0)*
    (VLOOKUP(SUBSTITUTE(SUBSTITUTE(F$1,"standard",""),"|Float","")&amp;IF(OR($L374=TRUE,$A374=0,MOD($A374,ChapterTable!$R$20)&lt;&gt;0),"","보스")&amp;"인게임누적곱배수",ChapterTable!$R:$S,2,0)^D374
    +VLOOKUP(SUBSTITUTE(SUBSTITUTE(F$1,"standard",""),"|Float","")&amp;IF(OR($L374=TRUE,$A374=0,MOD($A374,ChapterTable!$R$20)&lt;&gt;0),"","보스")&amp;"인게임누적합배수",ChapterTable!$R:$S,2,0)*D374)
  )
  )
  )
)</f>
        <v>982.44140624999989</v>
      </c>
      <c r="G374" t="s">
        <v>719</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38"/>
        <v>3</v>
      </c>
      <c r="Q374">
        <f t="shared" si="39"/>
        <v>3</v>
      </c>
      <c r="R374" t="b">
        <f t="shared" ca="1" si="40"/>
        <v>0</v>
      </c>
      <c r="T374" t="b">
        <f t="shared" ca="1" si="4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44"/>
        <v>0.33333333333333331</v>
      </c>
      <c r="AJ374">
        <f t="shared" si="42"/>
        <v>0.395555555</v>
      </c>
      <c r="AK374">
        <f t="shared" si="43"/>
        <v>1</v>
      </c>
      <c r="AL374">
        <v>0</v>
      </c>
    </row>
    <row r="375" spans="1:38" x14ac:dyDescent="0.3">
      <c r="A375">
        <v>8</v>
      </c>
      <c r="B375">
        <v>29</v>
      </c>
      <c r="C375">
        <f>IF(OR($L375=TRUE,$A375=0,MOD($A375,ChapterTable!$R$20)&lt;&gt;0),
MAX(0,INT(($B375+ChapterTable!$P$26+VLOOKUP(SUBSTITUTE(C$1,"성장단계","")&amp;"단계오프셋",ChapterTable!$R:$S,2,0))/ChapterTable!$P$23)),
MAX(0,INT(($B375+ChapterTable!$R$26+VLOOKUP(SUBSTITUTE(C$1,"성장단계","")&amp;"보스단계오프셋",ChapterTable!$R:$S,2,0))/ChapterTable!$R$23)))</f>
        <v>3</v>
      </c>
      <c r="D375">
        <f>IF(OR($L375=TRUE,$A375=0,MOD($A375,ChapterTable!$R$20)&lt;&gt;0),
MAX(0,INT(($B375+ChapterTable!$P$26+VLOOKUP(SUBSTITUTE(D$1,"성장단계","")&amp;"단계오프셋",ChapterTable!$R:$S,2,0))/ChapterTable!$P$23)),
MAX(0,INT(($B375+ChapterTable!$R$26+VLOOKUP(SUBSTITUTE(D$1,"성장단계","")&amp;"보스단계오프셋",ChapterTable!$R:$S,2,0))/ChapterTable!$R$23)))</f>
        <v>2</v>
      </c>
      <c r="E375" s="1">
        <f ca="1">IF(AND($A375=0,$B375=1),
    VLOOKUP(1,ChapterTable!$1:$1048576,MATCH("최종"&amp;SUBSTITUTE(SUBSTITUTE(E$1,"standard",""),"|Float",""),ChapterTable!$1:$1,0),0)*ChapterTable!$P$17,
  IF(AND($A375=0,$B375=0),
    E376,
  IF($B375=0,
    VLOOKUP($A375,ChapterTable!$1:$1048576,MATCH("최종"&amp;SUBSTITUTE(SUBSTITUTE(E$1,"standard",""),"|Float",""),ChapterTable!$1:$1,0),0),
  IF($B375=1,
    IF($L375=FALSE,
      VLOOKUP($A375,ChapterTable!$1:$1048576,MATCH("최종"&amp;SUBSTITUTE(SUBSTITUTE(E$1,"standard",""),"|Float",""),ChapterTable!$1:$1,0),0),
      VLOOKUP($A375-ChapterTable!$P$11,ChapterTable!$1:$1048576,MATCH("최종"&amp;SUBSTITUTE(SUBSTITUTE(E$1,"standard",""),"|Float",""),ChapterTable!$1:$1,0),0)*ChapterTable!$P$14
    ),
  OFFSET(E375,-$B375+IF($L375,1,0),0)*IF($B375&gt;OFFSET($B375,1,0),ChapterTable!$R$17,1)*
    (VLOOKUP(SUBSTITUTE(SUBSTITUTE(E$1,"standard",""),"|Float","")&amp;IF(OR($L375=TRUE,$A375=0,MOD($A375,ChapterTable!$R$20)&lt;&gt;0),"","보스")&amp;"인게임누적곱배수",ChapterTable!$R:$S,2,0)^C375
    +VLOOKUP(SUBSTITUTE(SUBSTITUTE(E$1,"standard",""),"|Float","")&amp;IF(OR($L375=TRUE,$A375=0,MOD($A375,ChapterTable!$R$20)&lt;&gt;0),"","보스")&amp;"인게임누적합배수",ChapterTable!$R:$S,2,0)*C375)
  )
  )
  )
)</f>
        <v>3280.5</v>
      </c>
      <c r="F375" s="1">
        <f ca="1">IF(AND($A375=0,$B375=1),
    VLOOKUP(1,ChapterTable!$1:$1048576,MATCH("최종"&amp;SUBSTITUTE(SUBSTITUTE(F$1,"standard",""),"|Float",""),ChapterTable!$1:$1,0),0)*ChapterTable!$P$17,
  IF(AND($A375=0,$B375=0),
    F376,
  IF($B375=0,
    VLOOKUP($A375,ChapterTable!$1:$1048576,MATCH("최종"&amp;SUBSTITUTE(SUBSTITUTE(F$1,"standard",""),"|Float",""),ChapterTable!$1:$1,0),0),
  IF($B375=1,
    IF($L375=FALSE,
      VLOOKUP($A375,ChapterTable!$1:$1048576,MATCH("최종"&amp;SUBSTITUTE(SUBSTITUTE(F$1,"standard",""),"|Float",""),ChapterTable!$1:$1,0),0),
      VLOOKUP($A375-ChapterTable!$P$11,ChapterTable!$1:$1048576,MATCH("최종"&amp;SUBSTITUTE(SUBSTITUTE(F$1,"standard",""),"|Float",""),ChapterTable!$1:$1,0),0)*ChapterTable!$P$14
    ),
  OFFSET(F375,-$B375+IF($L375,1,0),0)*
    (VLOOKUP(SUBSTITUTE(SUBSTITUTE(F$1,"standard",""),"|Float","")&amp;IF(OR($L375=TRUE,$A375=0,MOD($A375,ChapterTable!$R$20)&lt;&gt;0),"","보스")&amp;"인게임누적곱배수",ChapterTable!$R:$S,2,0)^D375
    +VLOOKUP(SUBSTITUTE(SUBSTITUTE(F$1,"standard",""),"|Float","")&amp;IF(OR($L375=TRUE,$A375=0,MOD($A375,ChapterTable!$R$20)&lt;&gt;0),"","보스")&amp;"인게임누적합배수",ChapterTable!$R:$S,2,0)*D375)
  )
  )
  )
)</f>
        <v>982.44140624999989</v>
      </c>
      <c r="G375" t="s">
        <v>719</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38"/>
        <v>93</v>
      </c>
      <c r="Q375">
        <f t="shared" si="39"/>
        <v>93</v>
      </c>
      <c r="R375" t="b">
        <f t="shared" ca="1" si="40"/>
        <v>1</v>
      </c>
      <c r="T375" t="b">
        <f t="shared" ca="1" si="4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44"/>
        <v>0.33333333333333331</v>
      </c>
      <c r="AJ375">
        <f t="shared" si="42"/>
        <v>0.395555555</v>
      </c>
      <c r="AK375">
        <f t="shared" si="43"/>
        <v>1</v>
      </c>
      <c r="AL375">
        <v>0</v>
      </c>
    </row>
    <row r="376" spans="1:38" x14ac:dyDescent="0.3">
      <c r="A376">
        <v>8</v>
      </c>
      <c r="B376">
        <v>30</v>
      </c>
      <c r="C376">
        <f>IF(OR($L376=TRUE,$A376=0,MOD($A376,ChapterTable!$R$20)&lt;&gt;0),
MAX(0,INT(($B376+ChapterTable!$P$26+VLOOKUP(SUBSTITUTE(C$1,"성장단계","")&amp;"단계오프셋",ChapterTable!$R:$S,2,0))/ChapterTable!$P$23)),
MAX(0,INT(($B376+ChapterTable!$R$26+VLOOKUP(SUBSTITUTE(C$1,"성장단계","")&amp;"보스단계오프셋",ChapterTable!$R:$S,2,0))/ChapterTable!$R$23)))</f>
        <v>3</v>
      </c>
      <c r="D376">
        <f>IF(OR($L376=TRUE,$A376=0,MOD($A376,ChapterTable!$R$20)&lt;&gt;0),
MAX(0,INT(($B376+ChapterTable!$P$26+VLOOKUP(SUBSTITUTE(D$1,"성장단계","")&amp;"단계오프셋",ChapterTable!$R:$S,2,0))/ChapterTable!$P$23)),
MAX(0,INT(($B376+ChapterTable!$R$26+VLOOKUP(SUBSTITUTE(D$1,"성장단계","")&amp;"보스단계오프셋",ChapterTable!$R:$S,2,0))/ChapterTable!$R$23)))</f>
        <v>2</v>
      </c>
      <c r="E376" s="1">
        <f ca="1">IF(AND($A376=0,$B376=1),
    VLOOKUP(1,ChapterTable!$1:$1048576,MATCH("최종"&amp;SUBSTITUTE(SUBSTITUTE(E$1,"standard",""),"|Float",""),ChapterTable!$1:$1,0),0)*ChapterTable!$P$17,
  IF(AND($A376=0,$B376=0),
    E377,
  IF($B376=0,
    VLOOKUP($A376,ChapterTable!$1:$1048576,MATCH("최종"&amp;SUBSTITUTE(SUBSTITUTE(E$1,"standard",""),"|Float",""),ChapterTable!$1:$1,0),0),
  IF($B376=1,
    IF($L376=FALSE,
      VLOOKUP($A376,ChapterTable!$1:$1048576,MATCH("최종"&amp;SUBSTITUTE(SUBSTITUTE(E$1,"standard",""),"|Float",""),ChapterTable!$1:$1,0),0),
      VLOOKUP($A376-ChapterTable!$P$11,ChapterTable!$1:$1048576,MATCH("최종"&amp;SUBSTITUTE(SUBSTITUTE(E$1,"standard",""),"|Float",""),ChapterTable!$1:$1,0),0)*ChapterTable!$P$14
    ),
  OFFSET(E376,-$B376+IF($L376,1,0),0)*IF($B376&gt;OFFSET($B376,1,0),ChapterTable!$R$17,1)*
    (VLOOKUP(SUBSTITUTE(SUBSTITUTE(E$1,"standard",""),"|Float","")&amp;IF(OR($L376=TRUE,$A376=0,MOD($A376,ChapterTable!$R$20)&lt;&gt;0),"","보스")&amp;"인게임누적곱배수",ChapterTable!$R:$S,2,0)^C376
    +VLOOKUP(SUBSTITUTE(SUBSTITUTE(E$1,"standard",""),"|Float","")&amp;IF(OR($L376=TRUE,$A376=0,MOD($A376,ChapterTable!$R$20)&lt;&gt;0),"","보스")&amp;"인게임누적합배수",ChapterTable!$R:$S,2,0)*C376)
  )
  )
  )
)</f>
        <v>3280.5</v>
      </c>
      <c r="F376" s="1">
        <f ca="1">IF(AND($A376=0,$B376=1),
    VLOOKUP(1,ChapterTable!$1:$1048576,MATCH("최종"&amp;SUBSTITUTE(SUBSTITUTE(F$1,"standard",""),"|Float",""),ChapterTable!$1:$1,0),0)*ChapterTable!$P$17,
  IF(AND($A376=0,$B376=0),
    F377,
  IF($B376=0,
    VLOOKUP($A376,ChapterTable!$1:$1048576,MATCH("최종"&amp;SUBSTITUTE(SUBSTITUTE(F$1,"standard",""),"|Float",""),ChapterTable!$1:$1,0),0),
  IF($B376=1,
    IF($L376=FALSE,
      VLOOKUP($A376,ChapterTable!$1:$1048576,MATCH("최종"&amp;SUBSTITUTE(SUBSTITUTE(F$1,"standard",""),"|Float",""),ChapterTable!$1:$1,0),0),
      VLOOKUP($A376-ChapterTable!$P$11,ChapterTable!$1:$1048576,MATCH("최종"&amp;SUBSTITUTE(SUBSTITUTE(F$1,"standard",""),"|Float",""),ChapterTable!$1:$1,0),0)*ChapterTable!$P$14
    ),
  OFFSET(F376,-$B376+IF($L376,1,0),0)*
    (VLOOKUP(SUBSTITUTE(SUBSTITUTE(F$1,"standard",""),"|Float","")&amp;IF(OR($L376=TRUE,$A376=0,MOD($A376,ChapterTable!$R$20)&lt;&gt;0),"","보스")&amp;"인게임누적곱배수",ChapterTable!$R:$S,2,0)^D376
    +VLOOKUP(SUBSTITUTE(SUBSTITUTE(F$1,"standard",""),"|Float","")&amp;IF(OR($L376=TRUE,$A376=0,MOD($A376,ChapterTable!$R$20)&lt;&gt;0),"","보스")&amp;"인게임누적합배수",ChapterTable!$R:$S,2,0)*D376)
  )
  )
  )
)</f>
        <v>982.44140624999989</v>
      </c>
      <c r="G376" t="s">
        <v>719</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38"/>
        <v>23</v>
      </c>
      <c r="Q376">
        <f t="shared" si="39"/>
        <v>23</v>
      </c>
      <c r="R376" t="b">
        <f t="shared" ca="1" si="40"/>
        <v>0</v>
      </c>
      <c r="T376" t="b">
        <f t="shared" ca="1" si="4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44"/>
        <v>0.33333333333333331</v>
      </c>
      <c r="AJ376">
        <f t="shared" si="42"/>
        <v>1</v>
      </c>
      <c r="AK376">
        <f t="shared" si="43"/>
        <v>3</v>
      </c>
      <c r="AL376">
        <v>0</v>
      </c>
    </row>
    <row r="377" spans="1:38" x14ac:dyDescent="0.3">
      <c r="A377">
        <v>8</v>
      </c>
      <c r="B377">
        <v>31</v>
      </c>
      <c r="C377">
        <f>IF(OR($L377=TRUE,$A377=0,MOD($A377,ChapterTable!$R$20)&lt;&gt;0),
MAX(0,INT(($B377+ChapterTable!$P$26+VLOOKUP(SUBSTITUTE(C$1,"성장단계","")&amp;"단계오프셋",ChapterTable!$R:$S,2,0))/ChapterTable!$P$23)),
MAX(0,INT(($B377+ChapterTable!$R$26+VLOOKUP(SUBSTITUTE(C$1,"성장단계","")&amp;"보스단계오프셋",ChapterTable!$R:$S,2,0))/ChapterTable!$R$23)))</f>
        <v>3</v>
      </c>
      <c r="D377">
        <f>IF(OR($L377=TRUE,$A377=0,MOD($A377,ChapterTable!$R$20)&lt;&gt;0),
MAX(0,INT(($B377+ChapterTable!$P$26+VLOOKUP(SUBSTITUTE(D$1,"성장단계","")&amp;"단계오프셋",ChapterTable!$R:$S,2,0))/ChapterTable!$P$23)),
MAX(0,INT(($B377+ChapterTable!$R$26+VLOOKUP(SUBSTITUTE(D$1,"성장단계","")&amp;"보스단계오프셋",ChapterTable!$R:$S,2,0))/ChapterTable!$R$23)))</f>
        <v>3</v>
      </c>
      <c r="E377" s="1">
        <f ca="1">IF(AND($A377=0,$B377=1),
    VLOOKUP(1,ChapterTable!$1:$1048576,MATCH("최종"&amp;SUBSTITUTE(SUBSTITUTE(E$1,"standard",""),"|Float",""),ChapterTable!$1:$1,0),0)*ChapterTable!$P$17,
  IF(AND($A377=0,$B377=0),
    E378,
  IF($B377=0,
    VLOOKUP($A377,ChapterTable!$1:$1048576,MATCH("최종"&amp;SUBSTITUTE(SUBSTITUTE(E$1,"standard",""),"|Float",""),ChapterTable!$1:$1,0),0),
  IF($B377=1,
    IF($L377=FALSE,
      VLOOKUP($A377,ChapterTable!$1:$1048576,MATCH("최종"&amp;SUBSTITUTE(SUBSTITUTE(E$1,"standard",""),"|Float",""),ChapterTable!$1:$1,0),0),
      VLOOKUP($A377-ChapterTable!$P$11,ChapterTable!$1:$1048576,MATCH("최종"&amp;SUBSTITUTE(SUBSTITUTE(E$1,"standard",""),"|Float",""),ChapterTable!$1:$1,0),0)*ChapterTable!$P$14
    ),
  OFFSET(E377,-$B377+IF($L377,1,0),0)*IF($B377&gt;OFFSET($B377,1,0),ChapterTable!$R$17,1)*
    (VLOOKUP(SUBSTITUTE(SUBSTITUTE(E$1,"standard",""),"|Float","")&amp;IF(OR($L377=TRUE,$A377=0,MOD($A377,ChapterTable!$R$20)&lt;&gt;0),"","보스")&amp;"인게임누적곱배수",ChapterTable!$R:$S,2,0)^C377
    +VLOOKUP(SUBSTITUTE(SUBSTITUTE(E$1,"standard",""),"|Float","")&amp;IF(OR($L377=TRUE,$A377=0,MOD($A377,ChapterTable!$R$20)&lt;&gt;0),"","보스")&amp;"인게임누적합배수",ChapterTable!$R:$S,2,0)*C377)
  )
  )
  )
)</f>
        <v>3280.5</v>
      </c>
      <c r="F377" s="1">
        <f ca="1">IF(AND($A377=0,$B377=1),
    VLOOKUP(1,ChapterTable!$1:$1048576,MATCH("최종"&amp;SUBSTITUTE(SUBSTITUTE(F$1,"standard",""),"|Float",""),ChapterTable!$1:$1,0),0)*ChapterTable!$P$17,
  IF(AND($A377=0,$B377=0),
    F378,
  IF($B377=0,
    VLOOKUP($A377,ChapterTable!$1:$1048576,MATCH("최종"&amp;SUBSTITUTE(SUBSTITUTE(F$1,"standard",""),"|Float",""),ChapterTable!$1:$1,0),0),
  IF($B377=1,
    IF($L377=FALSE,
      VLOOKUP($A377,ChapterTable!$1:$1048576,MATCH("최종"&amp;SUBSTITUTE(SUBSTITUTE(F$1,"standard",""),"|Float",""),ChapterTable!$1:$1,0),0),
      VLOOKUP($A377-ChapterTable!$P$11,ChapterTable!$1:$1048576,MATCH("최종"&amp;SUBSTITUTE(SUBSTITUTE(F$1,"standard",""),"|Float",""),ChapterTable!$1:$1,0),0)*ChapterTable!$P$14
    ),
  OFFSET(F377,-$B377+IF($L377,1,0),0)*
    (VLOOKUP(SUBSTITUTE(SUBSTITUTE(F$1,"standard",""),"|Float","")&amp;IF(OR($L377=TRUE,$A377=0,MOD($A377,ChapterTable!$R$20)&lt;&gt;0),"","보스")&amp;"인게임누적곱배수",ChapterTable!$R:$S,2,0)^D377
    +VLOOKUP(SUBSTITUTE(SUBSTITUTE(F$1,"standard",""),"|Float","")&amp;IF(OR($L377=TRUE,$A377=0,MOD($A377,ChapterTable!$R$20)&lt;&gt;0),"","보스")&amp;"인게임누적합배수",ChapterTable!$R:$S,2,0)*D377)
  )
  )
  )
)</f>
        <v>1046.513671875</v>
      </c>
      <c r="G377" t="s">
        <v>719</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38"/>
        <v>4</v>
      </c>
      <c r="Q377">
        <f t="shared" si="39"/>
        <v>4</v>
      </c>
      <c r="R377" t="b">
        <f t="shared" ca="1" si="40"/>
        <v>0</v>
      </c>
      <c r="T377" t="b">
        <f t="shared" ca="1" si="4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44"/>
        <v>0.25</v>
      </c>
      <c r="AJ377">
        <f t="shared" si="42"/>
        <v>0.32</v>
      </c>
      <c r="AK377">
        <f t="shared" si="43"/>
        <v>1</v>
      </c>
      <c r="AL377">
        <v>0</v>
      </c>
    </row>
    <row r="378" spans="1:38" x14ac:dyDescent="0.3">
      <c r="A378">
        <v>8</v>
      </c>
      <c r="B378">
        <v>32</v>
      </c>
      <c r="C378">
        <f>IF(OR($L378=TRUE,$A378=0,MOD($A378,ChapterTable!$R$20)&lt;&gt;0),
MAX(0,INT(($B378+ChapterTable!$P$26+VLOOKUP(SUBSTITUTE(C$1,"성장단계","")&amp;"단계오프셋",ChapterTable!$R:$S,2,0))/ChapterTable!$P$23)),
MAX(0,INT(($B378+ChapterTable!$R$26+VLOOKUP(SUBSTITUTE(C$1,"성장단계","")&amp;"보스단계오프셋",ChapterTable!$R:$S,2,0))/ChapterTable!$R$23)))</f>
        <v>3</v>
      </c>
      <c r="D378">
        <f>IF(OR($L378=TRUE,$A378=0,MOD($A378,ChapterTable!$R$20)&lt;&gt;0),
MAX(0,INT(($B378+ChapterTable!$P$26+VLOOKUP(SUBSTITUTE(D$1,"성장단계","")&amp;"단계오프셋",ChapterTable!$R:$S,2,0))/ChapterTable!$P$23)),
MAX(0,INT(($B378+ChapterTable!$R$26+VLOOKUP(SUBSTITUTE(D$1,"성장단계","")&amp;"보스단계오프셋",ChapterTable!$R:$S,2,0))/ChapterTable!$R$23)))</f>
        <v>3</v>
      </c>
      <c r="E378" s="1">
        <f ca="1">IF(AND($A378=0,$B378=1),
    VLOOKUP(1,ChapterTable!$1:$1048576,MATCH("최종"&amp;SUBSTITUTE(SUBSTITUTE(E$1,"standard",""),"|Float",""),ChapterTable!$1:$1,0),0)*ChapterTable!$P$17,
  IF(AND($A378=0,$B378=0),
    E379,
  IF($B378=0,
    VLOOKUP($A378,ChapterTable!$1:$1048576,MATCH("최종"&amp;SUBSTITUTE(SUBSTITUTE(E$1,"standard",""),"|Float",""),ChapterTable!$1:$1,0),0),
  IF($B378=1,
    IF($L378=FALSE,
      VLOOKUP($A378,ChapterTable!$1:$1048576,MATCH("최종"&amp;SUBSTITUTE(SUBSTITUTE(E$1,"standard",""),"|Float",""),ChapterTable!$1:$1,0),0),
      VLOOKUP($A378-ChapterTable!$P$11,ChapterTable!$1:$1048576,MATCH("최종"&amp;SUBSTITUTE(SUBSTITUTE(E$1,"standard",""),"|Float",""),ChapterTable!$1:$1,0),0)*ChapterTable!$P$14
    ),
  OFFSET(E378,-$B378+IF($L378,1,0),0)*IF($B378&gt;OFFSET($B378,1,0),ChapterTable!$R$17,1)*
    (VLOOKUP(SUBSTITUTE(SUBSTITUTE(E$1,"standard",""),"|Float","")&amp;IF(OR($L378=TRUE,$A378=0,MOD($A378,ChapterTable!$R$20)&lt;&gt;0),"","보스")&amp;"인게임누적곱배수",ChapterTable!$R:$S,2,0)^C378
    +VLOOKUP(SUBSTITUTE(SUBSTITUTE(E$1,"standard",""),"|Float","")&amp;IF(OR($L378=TRUE,$A378=0,MOD($A378,ChapterTable!$R$20)&lt;&gt;0),"","보스")&amp;"인게임누적합배수",ChapterTable!$R:$S,2,0)*C378)
  )
  )
  )
)</f>
        <v>3280.5</v>
      </c>
      <c r="F378" s="1">
        <f ca="1">IF(AND($A378=0,$B378=1),
    VLOOKUP(1,ChapterTable!$1:$1048576,MATCH("최종"&amp;SUBSTITUTE(SUBSTITUTE(F$1,"standard",""),"|Float",""),ChapterTable!$1:$1,0),0)*ChapterTable!$P$17,
  IF(AND($A378=0,$B378=0),
    F379,
  IF($B378=0,
    VLOOKUP($A378,ChapterTable!$1:$1048576,MATCH("최종"&amp;SUBSTITUTE(SUBSTITUTE(F$1,"standard",""),"|Float",""),ChapterTable!$1:$1,0),0),
  IF($B378=1,
    IF($L378=FALSE,
      VLOOKUP($A378,ChapterTable!$1:$1048576,MATCH("최종"&amp;SUBSTITUTE(SUBSTITUTE(F$1,"standard",""),"|Float",""),ChapterTable!$1:$1,0),0),
      VLOOKUP($A378-ChapterTable!$P$11,ChapterTable!$1:$1048576,MATCH("최종"&amp;SUBSTITUTE(SUBSTITUTE(F$1,"standard",""),"|Float",""),ChapterTable!$1:$1,0),0)*ChapterTable!$P$14
    ),
  OFFSET(F378,-$B378+IF($L378,1,0),0)*
    (VLOOKUP(SUBSTITUTE(SUBSTITUTE(F$1,"standard",""),"|Float","")&amp;IF(OR($L378=TRUE,$A378=0,MOD($A378,ChapterTable!$R$20)&lt;&gt;0),"","보스")&amp;"인게임누적곱배수",ChapterTable!$R:$S,2,0)^D378
    +VLOOKUP(SUBSTITUTE(SUBSTITUTE(F$1,"standard",""),"|Float","")&amp;IF(OR($L378=TRUE,$A378=0,MOD($A378,ChapterTable!$R$20)&lt;&gt;0),"","보스")&amp;"인게임누적합배수",ChapterTable!$R:$S,2,0)*D378)
  )
  )
  )
)</f>
        <v>1046.513671875</v>
      </c>
      <c r="G378" t="s">
        <v>719</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38"/>
        <v>4</v>
      </c>
      <c r="Q378">
        <f t="shared" si="39"/>
        <v>4</v>
      </c>
      <c r="R378" t="b">
        <f t="shared" ca="1" si="40"/>
        <v>0</v>
      </c>
      <c r="T378" t="b">
        <f t="shared" ca="1" si="4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44"/>
        <v>0.25</v>
      </c>
      <c r="AJ378">
        <f t="shared" si="42"/>
        <v>0.32</v>
      </c>
      <c r="AK378">
        <f t="shared" si="43"/>
        <v>1</v>
      </c>
      <c r="AL378">
        <v>0</v>
      </c>
    </row>
    <row r="379" spans="1:38" x14ac:dyDescent="0.3">
      <c r="A379">
        <v>8</v>
      </c>
      <c r="B379">
        <v>33</v>
      </c>
      <c r="C379">
        <f>IF(OR($L379=TRUE,$A379=0,MOD($A379,ChapterTable!$R$20)&lt;&gt;0),
MAX(0,INT(($B379+ChapterTable!$P$26+VLOOKUP(SUBSTITUTE(C$1,"성장단계","")&amp;"단계오프셋",ChapterTable!$R:$S,2,0))/ChapterTable!$P$23)),
MAX(0,INT(($B379+ChapterTable!$R$26+VLOOKUP(SUBSTITUTE(C$1,"성장단계","")&amp;"보스단계오프셋",ChapterTable!$R:$S,2,0))/ChapterTable!$R$23)))</f>
        <v>3</v>
      </c>
      <c r="D379">
        <f>IF(OR($L379=TRUE,$A379=0,MOD($A379,ChapterTable!$R$20)&lt;&gt;0),
MAX(0,INT(($B379+ChapterTable!$P$26+VLOOKUP(SUBSTITUTE(D$1,"성장단계","")&amp;"단계오프셋",ChapterTable!$R:$S,2,0))/ChapterTable!$P$23)),
MAX(0,INT(($B379+ChapterTable!$R$26+VLOOKUP(SUBSTITUTE(D$1,"성장단계","")&amp;"보스단계오프셋",ChapterTable!$R:$S,2,0))/ChapterTable!$R$23)))</f>
        <v>3</v>
      </c>
      <c r="E379" s="1">
        <f ca="1">IF(AND($A379=0,$B379=1),
    VLOOKUP(1,ChapterTable!$1:$1048576,MATCH("최종"&amp;SUBSTITUTE(SUBSTITUTE(E$1,"standard",""),"|Float",""),ChapterTable!$1:$1,0),0)*ChapterTable!$P$17,
  IF(AND($A379=0,$B379=0),
    E380,
  IF($B379=0,
    VLOOKUP($A379,ChapterTable!$1:$1048576,MATCH("최종"&amp;SUBSTITUTE(SUBSTITUTE(E$1,"standard",""),"|Float",""),ChapterTable!$1:$1,0),0),
  IF($B379=1,
    IF($L379=FALSE,
      VLOOKUP($A379,ChapterTable!$1:$1048576,MATCH("최종"&amp;SUBSTITUTE(SUBSTITUTE(E$1,"standard",""),"|Float",""),ChapterTable!$1:$1,0),0),
      VLOOKUP($A379-ChapterTable!$P$11,ChapterTable!$1:$1048576,MATCH("최종"&amp;SUBSTITUTE(SUBSTITUTE(E$1,"standard",""),"|Float",""),ChapterTable!$1:$1,0),0)*ChapterTable!$P$14
    ),
  OFFSET(E379,-$B379+IF($L379,1,0),0)*IF($B379&gt;OFFSET($B379,1,0),ChapterTable!$R$17,1)*
    (VLOOKUP(SUBSTITUTE(SUBSTITUTE(E$1,"standard",""),"|Float","")&amp;IF(OR($L379=TRUE,$A379=0,MOD($A379,ChapterTable!$R$20)&lt;&gt;0),"","보스")&amp;"인게임누적곱배수",ChapterTable!$R:$S,2,0)^C379
    +VLOOKUP(SUBSTITUTE(SUBSTITUTE(E$1,"standard",""),"|Float","")&amp;IF(OR($L379=TRUE,$A379=0,MOD($A379,ChapterTable!$R$20)&lt;&gt;0),"","보스")&amp;"인게임누적합배수",ChapterTable!$R:$S,2,0)*C379)
  )
  )
  )
)</f>
        <v>3280.5</v>
      </c>
      <c r="F379" s="1">
        <f ca="1">IF(AND($A379=0,$B379=1),
    VLOOKUP(1,ChapterTable!$1:$1048576,MATCH("최종"&amp;SUBSTITUTE(SUBSTITUTE(F$1,"standard",""),"|Float",""),ChapterTable!$1:$1,0),0)*ChapterTable!$P$17,
  IF(AND($A379=0,$B379=0),
    F380,
  IF($B379=0,
    VLOOKUP($A379,ChapterTable!$1:$1048576,MATCH("최종"&amp;SUBSTITUTE(SUBSTITUTE(F$1,"standard",""),"|Float",""),ChapterTable!$1:$1,0),0),
  IF($B379=1,
    IF($L379=FALSE,
      VLOOKUP($A379,ChapterTable!$1:$1048576,MATCH("최종"&amp;SUBSTITUTE(SUBSTITUTE(F$1,"standard",""),"|Float",""),ChapterTable!$1:$1,0),0),
      VLOOKUP($A379-ChapterTable!$P$11,ChapterTable!$1:$1048576,MATCH("최종"&amp;SUBSTITUTE(SUBSTITUTE(F$1,"standard",""),"|Float",""),ChapterTable!$1:$1,0),0)*ChapterTable!$P$14
    ),
  OFFSET(F379,-$B379+IF($L379,1,0),0)*
    (VLOOKUP(SUBSTITUTE(SUBSTITUTE(F$1,"standard",""),"|Float","")&amp;IF(OR($L379=TRUE,$A379=0,MOD($A379,ChapterTable!$R$20)&lt;&gt;0),"","보스")&amp;"인게임누적곱배수",ChapterTable!$R:$S,2,0)^D379
    +VLOOKUP(SUBSTITUTE(SUBSTITUTE(F$1,"standard",""),"|Float","")&amp;IF(OR($L379=TRUE,$A379=0,MOD($A379,ChapterTable!$R$20)&lt;&gt;0),"","보스")&amp;"인게임누적합배수",ChapterTable!$R:$S,2,0)*D379)
  )
  )
  )
)</f>
        <v>1046.513671875</v>
      </c>
      <c r="G379" t="s">
        <v>719</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38"/>
        <v>4</v>
      </c>
      <c r="Q379">
        <f t="shared" si="39"/>
        <v>4</v>
      </c>
      <c r="R379" t="b">
        <f t="shared" ca="1" si="40"/>
        <v>0</v>
      </c>
      <c r="T379" t="b">
        <f t="shared" ca="1" si="4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44"/>
        <v>0.25</v>
      </c>
      <c r="AJ379">
        <f t="shared" si="42"/>
        <v>0.32</v>
      </c>
      <c r="AK379">
        <f t="shared" si="43"/>
        <v>1</v>
      </c>
      <c r="AL379">
        <v>0</v>
      </c>
    </row>
    <row r="380" spans="1:38" x14ac:dyDescent="0.3">
      <c r="A380">
        <v>8</v>
      </c>
      <c r="B380">
        <v>34</v>
      </c>
      <c r="C380">
        <f>IF(OR($L380=TRUE,$A380=0,MOD($A380,ChapterTable!$R$20)&lt;&gt;0),
MAX(0,INT(($B380+ChapterTable!$P$26+VLOOKUP(SUBSTITUTE(C$1,"성장단계","")&amp;"단계오프셋",ChapterTable!$R:$S,2,0))/ChapterTable!$P$23)),
MAX(0,INT(($B380+ChapterTable!$R$26+VLOOKUP(SUBSTITUTE(C$1,"성장단계","")&amp;"보스단계오프셋",ChapterTable!$R:$S,2,0))/ChapterTable!$R$23)))</f>
        <v>3</v>
      </c>
      <c r="D380">
        <f>IF(OR($L380=TRUE,$A380=0,MOD($A380,ChapterTable!$R$20)&lt;&gt;0),
MAX(0,INT(($B380+ChapterTable!$P$26+VLOOKUP(SUBSTITUTE(D$1,"성장단계","")&amp;"단계오프셋",ChapterTable!$R:$S,2,0))/ChapterTable!$P$23)),
MAX(0,INT(($B380+ChapterTable!$R$26+VLOOKUP(SUBSTITUTE(D$1,"성장단계","")&amp;"보스단계오프셋",ChapterTable!$R:$S,2,0))/ChapterTable!$R$23)))</f>
        <v>3</v>
      </c>
      <c r="E380" s="1">
        <f ca="1">IF(AND($A380=0,$B380=1),
    VLOOKUP(1,ChapterTable!$1:$1048576,MATCH("최종"&amp;SUBSTITUTE(SUBSTITUTE(E$1,"standard",""),"|Float",""),ChapterTable!$1:$1,0),0)*ChapterTable!$P$17,
  IF(AND($A380=0,$B380=0),
    E381,
  IF($B380=0,
    VLOOKUP($A380,ChapterTable!$1:$1048576,MATCH("최종"&amp;SUBSTITUTE(SUBSTITUTE(E$1,"standard",""),"|Float",""),ChapterTable!$1:$1,0),0),
  IF($B380=1,
    IF($L380=FALSE,
      VLOOKUP($A380,ChapterTable!$1:$1048576,MATCH("최종"&amp;SUBSTITUTE(SUBSTITUTE(E$1,"standard",""),"|Float",""),ChapterTable!$1:$1,0),0),
      VLOOKUP($A380-ChapterTable!$P$11,ChapterTable!$1:$1048576,MATCH("최종"&amp;SUBSTITUTE(SUBSTITUTE(E$1,"standard",""),"|Float",""),ChapterTable!$1:$1,0),0)*ChapterTable!$P$14
    ),
  OFFSET(E380,-$B380+IF($L380,1,0),0)*IF($B380&gt;OFFSET($B380,1,0),ChapterTable!$R$17,1)*
    (VLOOKUP(SUBSTITUTE(SUBSTITUTE(E$1,"standard",""),"|Float","")&amp;IF(OR($L380=TRUE,$A380=0,MOD($A380,ChapterTable!$R$20)&lt;&gt;0),"","보스")&amp;"인게임누적곱배수",ChapterTable!$R:$S,2,0)^C380
    +VLOOKUP(SUBSTITUTE(SUBSTITUTE(E$1,"standard",""),"|Float","")&amp;IF(OR($L380=TRUE,$A380=0,MOD($A380,ChapterTable!$R$20)&lt;&gt;0),"","보스")&amp;"인게임누적합배수",ChapterTable!$R:$S,2,0)*C380)
  )
  )
  )
)</f>
        <v>3280.5</v>
      </c>
      <c r="F380" s="1">
        <f ca="1">IF(AND($A380=0,$B380=1),
    VLOOKUP(1,ChapterTable!$1:$1048576,MATCH("최종"&amp;SUBSTITUTE(SUBSTITUTE(F$1,"standard",""),"|Float",""),ChapterTable!$1:$1,0),0)*ChapterTable!$P$17,
  IF(AND($A380=0,$B380=0),
    F381,
  IF($B380=0,
    VLOOKUP($A380,ChapterTable!$1:$1048576,MATCH("최종"&amp;SUBSTITUTE(SUBSTITUTE(F$1,"standard",""),"|Float",""),ChapterTable!$1:$1,0),0),
  IF($B380=1,
    IF($L380=FALSE,
      VLOOKUP($A380,ChapterTable!$1:$1048576,MATCH("최종"&amp;SUBSTITUTE(SUBSTITUTE(F$1,"standard",""),"|Float",""),ChapterTable!$1:$1,0),0),
      VLOOKUP($A380-ChapterTable!$P$11,ChapterTable!$1:$1048576,MATCH("최종"&amp;SUBSTITUTE(SUBSTITUTE(F$1,"standard",""),"|Float",""),ChapterTable!$1:$1,0),0)*ChapterTable!$P$14
    ),
  OFFSET(F380,-$B380+IF($L380,1,0),0)*
    (VLOOKUP(SUBSTITUTE(SUBSTITUTE(F$1,"standard",""),"|Float","")&amp;IF(OR($L380=TRUE,$A380=0,MOD($A380,ChapterTable!$R$20)&lt;&gt;0),"","보스")&amp;"인게임누적곱배수",ChapterTable!$R:$S,2,0)^D380
    +VLOOKUP(SUBSTITUTE(SUBSTITUTE(F$1,"standard",""),"|Float","")&amp;IF(OR($L380=TRUE,$A380=0,MOD($A380,ChapterTable!$R$20)&lt;&gt;0),"","보스")&amp;"인게임누적합배수",ChapterTable!$R:$S,2,0)*D380)
  )
  )
  )
)</f>
        <v>1046.513671875</v>
      </c>
      <c r="G380" t="s">
        <v>719</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38"/>
        <v>4</v>
      </c>
      <c r="Q380">
        <f t="shared" si="39"/>
        <v>4</v>
      </c>
      <c r="R380" t="b">
        <f t="shared" ca="1" si="40"/>
        <v>0</v>
      </c>
      <c r="T380" t="b">
        <f t="shared" ca="1" si="4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44"/>
        <v>0.25</v>
      </c>
      <c r="AJ380">
        <f t="shared" si="42"/>
        <v>0.32</v>
      </c>
      <c r="AK380">
        <f t="shared" si="43"/>
        <v>1</v>
      </c>
      <c r="AL380">
        <v>0</v>
      </c>
    </row>
    <row r="381" spans="1:38" x14ac:dyDescent="0.3">
      <c r="A381">
        <v>8</v>
      </c>
      <c r="B381">
        <v>35</v>
      </c>
      <c r="C381">
        <f>IF(OR($L381=TRUE,$A381=0,MOD($A381,ChapterTable!$R$20)&lt;&gt;0),
MAX(0,INT(($B381+ChapterTable!$P$26+VLOOKUP(SUBSTITUTE(C$1,"성장단계","")&amp;"단계오프셋",ChapterTable!$R:$S,2,0))/ChapterTable!$P$23)),
MAX(0,INT(($B381+ChapterTable!$R$26+VLOOKUP(SUBSTITUTE(C$1,"성장단계","")&amp;"보스단계오프셋",ChapterTable!$R:$S,2,0))/ChapterTable!$R$23)))</f>
        <v>3</v>
      </c>
      <c r="D381">
        <f>IF(OR($L381=TRUE,$A381=0,MOD($A381,ChapterTable!$R$20)&lt;&gt;0),
MAX(0,INT(($B381+ChapterTable!$P$26+VLOOKUP(SUBSTITUTE(D$1,"성장단계","")&amp;"단계오프셋",ChapterTable!$R:$S,2,0))/ChapterTable!$P$23)),
MAX(0,INT(($B381+ChapterTable!$R$26+VLOOKUP(SUBSTITUTE(D$1,"성장단계","")&amp;"보스단계오프셋",ChapterTable!$R:$S,2,0))/ChapterTable!$R$23)))</f>
        <v>3</v>
      </c>
      <c r="E381" s="1">
        <f ca="1">IF(AND($A381=0,$B381=1),
    VLOOKUP(1,ChapterTable!$1:$1048576,MATCH("최종"&amp;SUBSTITUTE(SUBSTITUTE(E$1,"standard",""),"|Float",""),ChapterTable!$1:$1,0),0)*ChapterTable!$P$17,
  IF(AND($A381=0,$B381=0),
    E382,
  IF($B381=0,
    VLOOKUP($A381,ChapterTable!$1:$1048576,MATCH("최종"&amp;SUBSTITUTE(SUBSTITUTE(E$1,"standard",""),"|Float",""),ChapterTable!$1:$1,0),0),
  IF($B381=1,
    IF($L381=FALSE,
      VLOOKUP($A381,ChapterTable!$1:$1048576,MATCH("최종"&amp;SUBSTITUTE(SUBSTITUTE(E$1,"standard",""),"|Float",""),ChapterTable!$1:$1,0),0),
      VLOOKUP($A381-ChapterTable!$P$11,ChapterTable!$1:$1048576,MATCH("최종"&amp;SUBSTITUTE(SUBSTITUTE(E$1,"standard",""),"|Float",""),ChapterTable!$1:$1,0),0)*ChapterTable!$P$14
    ),
  OFFSET(E381,-$B381+IF($L381,1,0),0)*IF($B381&gt;OFFSET($B381,1,0),ChapterTable!$R$17,1)*
    (VLOOKUP(SUBSTITUTE(SUBSTITUTE(E$1,"standard",""),"|Float","")&amp;IF(OR($L381=TRUE,$A381=0,MOD($A381,ChapterTable!$R$20)&lt;&gt;0),"","보스")&amp;"인게임누적곱배수",ChapterTable!$R:$S,2,0)^C381
    +VLOOKUP(SUBSTITUTE(SUBSTITUTE(E$1,"standard",""),"|Float","")&amp;IF(OR($L381=TRUE,$A381=0,MOD($A381,ChapterTable!$R$20)&lt;&gt;0),"","보스")&amp;"인게임누적합배수",ChapterTable!$R:$S,2,0)*C381)
  )
  )
  )
)</f>
        <v>3280.5</v>
      </c>
      <c r="F381" s="1">
        <f ca="1">IF(AND($A381=0,$B381=1),
    VLOOKUP(1,ChapterTable!$1:$1048576,MATCH("최종"&amp;SUBSTITUTE(SUBSTITUTE(F$1,"standard",""),"|Float",""),ChapterTable!$1:$1,0),0)*ChapterTable!$P$17,
  IF(AND($A381=0,$B381=0),
    F382,
  IF($B381=0,
    VLOOKUP($A381,ChapterTable!$1:$1048576,MATCH("최종"&amp;SUBSTITUTE(SUBSTITUTE(F$1,"standard",""),"|Float",""),ChapterTable!$1:$1,0),0),
  IF($B381=1,
    IF($L381=FALSE,
      VLOOKUP($A381,ChapterTable!$1:$1048576,MATCH("최종"&amp;SUBSTITUTE(SUBSTITUTE(F$1,"standard",""),"|Float",""),ChapterTable!$1:$1,0),0),
      VLOOKUP($A381-ChapterTable!$P$11,ChapterTable!$1:$1048576,MATCH("최종"&amp;SUBSTITUTE(SUBSTITUTE(F$1,"standard",""),"|Float",""),ChapterTable!$1:$1,0),0)*ChapterTable!$P$14
    ),
  OFFSET(F381,-$B381+IF($L381,1,0),0)*
    (VLOOKUP(SUBSTITUTE(SUBSTITUTE(F$1,"standard",""),"|Float","")&amp;IF(OR($L381=TRUE,$A381=0,MOD($A381,ChapterTable!$R$20)&lt;&gt;0),"","보스")&amp;"인게임누적곱배수",ChapterTable!$R:$S,2,0)^D381
    +VLOOKUP(SUBSTITUTE(SUBSTITUTE(F$1,"standard",""),"|Float","")&amp;IF(OR($L381=TRUE,$A381=0,MOD($A381,ChapterTable!$R$20)&lt;&gt;0),"","보스")&amp;"인게임누적합배수",ChapterTable!$R:$S,2,0)*D381)
  )
  )
  )
)</f>
        <v>1046.513671875</v>
      </c>
      <c r="G381" t="s">
        <v>719</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38"/>
        <v>11</v>
      </c>
      <c r="Q381">
        <f t="shared" si="39"/>
        <v>11</v>
      </c>
      <c r="R381" t="b">
        <f t="shared" ca="1" si="40"/>
        <v>0</v>
      </c>
      <c r="T381" t="b">
        <f t="shared" ca="1" si="4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44"/>
        <v>0.25</v>
      </c>
      <c r="AJ381">
        <f t="shared" si="42"/>
        <v>0.32</v>
      </c>
      <c r="AK381">
        <f t="shared" si="43"/>
        <v>1</v>
      </c>
      <c r="AL381">
        <v>0</v>
      </c>
    </row>
    <row r="382" spans="1:38" x14ac:dyDescent="0.3">
      <c r="A382">
        <v>8</v>
      </c>
      <c r="B382">
        <v>36</v>
      </c>
      <c r="C382">
        <f>IF(OR($L382=TRUE,$A382=0,MOD($A382,ChapterTable!$R$20)&lt;&gt;0),
MAX(0,INT(($B382+ChapterTable!$P$26+VLOOKUP(SUBSTITUTE(C$1,"성장단계","")&amp;"단계오프셋",ChapterTable!$R:$S,2,0))/ChapterTable!$P$23)),
MAX(0,INT(($B382+ChapterTable!$R$26+VLOOKUP(SUBSTITUTE(C$1,"성장단계","")&amp;"보스단계오프셋",ChapterTable!$R:$S,2,0))/ChapterTable!$R$23)))</f>
        <v>4</v>
      </c>
      <c r="D382">
        <f>IF(OR($L382=TRUE,$A382=0,MOD($A382,ChapterTable!$R$20)&lt;&gt;0),
MAX(0,INT(($B382+ChapterTable!$P$26+VLOOKUP(SUBSTITUTE(D$1,"성장단계","")&amp;"단계오프셋",ChapterTable!$R:$S,2,0))/ChapterTable!$P$23)),
MAX(0,INT(($B382+ChapterTable!$R$26+VLOOKUP(SUBSTITUTE(D$1,"성장단계","")&amp;"보스단계오프셋",ChapterTable!$R:$S,2,0))/ChapterTable!$R$23)))</f>
        <v>3</v>
      </c>
      <c r="E382" s="1">
        <f ca="1">IF(AND($A382=0,$B382=1),
    VLOOKUP(1,ChapterTable!$1:$1048576,MATCH("최종"&amp;SUBSTITUTE(SUBSTITUTE(E$1,"standard",""),"|Float",""),ChapterTable!$1:$1,0),0)*ChapterTable!$P$17,
  IF(AND($A382=0,$B382=0),
    E383,
  IF($B382=0,
    VLOOKUP($A382,ChapterTable!$1:$1048576,MATCH("최종"&amp;SUBSTITUTE(SUBSTITUTE(E$1,"standard",""),"|Float",""),ChapterTable!$1:$1,0),0),
  IF($B382=1,
    IF($L382=FALSE,
      VLOOKUP($A382,ChapterTable!$1:$1048576,MATCH("최종"&amp;SUBSTITUTE(SUBSTITUTE(E$1,"standard",""),"|Float",""),ChapterTable!$1:$1,0),0),
      VLOOKUP($A382-ChapterTable!$P$11,ChapterTable!$1:$1048576,MATCH("최종"&amp;SUBSTITUTE(SUBSTITUTE(E$1,"standard",""),"|Float",""),ChapterTable!$1:$1,0),0)*ChapterTable!$P$14
    ),
  OFFSET(E382,-$B382+IF($L382,1,0),0)*IF($B382&gt;OFFSET($B382,1,0),ChapterTable!$R$17,1)*
    (VLOOKUP(SUBSTITUTE(SUBSTITUTE(E$1,"standard",""),"|Float","")&amp;IF(OR($L382=TRUE,$A382=0,MOD($A382,ChapterTable!$R$20)&lt;&gt;0),"","보스")&amp;"인게임누적곱배수",ChapterTable!$R:$S,2,0)^C382
    +VLOOKUP(SUBSTITUTE(SUBSTITUTE(E$1,"standard",""),"|Float","")&amp;IF(OR($L382=TRUE,$A382=0,MOD($A382,ChapterTable!$R$20)&lt;&gt;0),"","보스")&amp;"인게임누적합배수",ChapterTable!$R:$S,2,0)*C382)
  )
  )
  )
)</f>
        <v>3690.5625</v>
      </c>
      <c r="F382" s="1">
        <f ca="1">IF(AND($A382=0,$B382=1),
    VLOOKUP(1,ChapterTable!$1:$1048576,MATCH("최종"&amp;SUBSTITUTE(SUBSTITUTE(F$1,"standard",""),"|Float",""),ChapterTable!$1:$1,0),0)*ChapterTable!$P$17,
  IF(AND($A382=0,$B382=0),
    F383,
  IF($B382=0,
    VLOOKUP($A382,ChapterTable!$1:$1048576,MATCH("최종"&amp;SUBSTITUTE(SUBSTITUTE(F$1,"standard",""),"|Float",""),ChapterTable!$1:$1,0),0),
  IF($B382=1,
    IF($L382=FALSE,
      VLOOKUP($A382,ChapterTable!$1:$1048576,MATCH("최종"&amp;SUBSTITUTE(SUBSTITUTE(F$1,"standard",""),"|Float",""),ChapterTable!$1:$1,0),0),
      VLOOKUP($A382-ChapterTable!$P$11,ChapterTable!$1:$1048576,MATCH("최종"&amp;SUBSTITUTE(SUBSTITUTE(F$1,"standard",""),"|Float",""),ChapterTable!$1:$1,0),0)*ChapterTable!$P$14
    ),
  OFFSET(F382,-$B382+IF($L382,1,0),0)*
    (VLOOKUP(SUBSTITUTE(SUBSTITUTE(F$1,"standard",""),"|Float","")&amp;IF(OR($L382=TRUE,$A382=0,MOD($A382,ChapterTable!$R$20)&lt;&gt;0),"","보스")&amp;"인게임누적곱배수",ChapterTable!$R:$S,2,0)^D382
    +VLOOKUP(SUBSTITUTE(SUBSTITUTE(F$1,"standard",""),"|Float","")&amp;IF(OR($L382=TRUE,$A382=0,MOD($A382,ChapterTable!$R$20)&lt;&gt;0),"","보스")&amp;"인게임누적합배수",ChapterTable!$R:$S,2,0)*D382)
  )
  )
  )
)</f>
        <v>1046.513671875</v>
      </c>
      <c r="G382" t="s">
        <v>719</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38"/>
        <v>4</v>
      </c>
      <c r="Q382">
        <f t="shared" si="39"/>
        <v>4</v>
      </c>
      <c r="R382" t="b">
        <f t="shared" ca="1" si="40"/>
        <v>0</v>
      </c>
      <c r="T382" t="b">
        <f t="shared" ca="1" si="4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44"/>
        <v>0.25</v>
      </c>
      <c r="AJ382">
        <f t="shared" si="42"/>
        <v>0.32</v>
      </c>
      <c r="AK382">
        <f t="shared" si="43"/>
        <v>1</v>
      </c>
      <c r="AL382">
        <v>0</v>
      </c>
    </row>
    <row r="383" spans="1:38" x14ac:dyDescent="0.3">
      <c r="A383">
        <v>8</v>
      </c>
      <c r="B383">
        <v>37</v>
      </c>
      <c r="C383">
        <f>IF(OR($L383=TRUE,$A383=0,MOD($A383,ChapterTable!$R$20)&lt;&gt;0),
MAX(0,INT(($B383+ChapterTable!$P$26+VLOOKUP(SUBSTITUTE(C$1,"성장단계","")&amp;"단계오프셋",ChapterTable!$R:$S,2,0))/ChapterTable!$P$23)),
MAX(0,INT(($B383+ChapterTable!$R$26+VLOOKUP(SUBSTITUTE(C$1,"성장단계","")&amp;"보스단계오프셋",ChapterTable!$R:$S,2,0))/ChapterTable!$R$23)))</f>
        <v>4</v>
      </c>
      <c r="D383">
        <f>IF(OR($L383=TRUE,$A383=0,MOD($A383,ChapterTable!$R$20)&lt;&gt;0),
MAX(0,INT(($B383+ChapterTable!$P$26+VLOOKUP(SUBSTITUTE(D$1,"성장단계","")&amp;"단계오프셋",ChapterTable!$R:$S,2,0))/ChapterTable!$P$23)),
MAX(0,INT(($B383+ChapterTable!$R$26+VLOOKUP(SUBSTITUTE(D$1,"성장단계","")&amp;"보스단계오프셋",ChapterTable!$R:$S,2,0))/ChapterTable!$R$23)))</f>
        <v>3</v>
      </c>
      <c r="E383" s="1">
        <f ca="1">IF(AND($A383=0,$B383=1),
    VLOOKUP(1,ChapterTable!$1:$1048576,MATCH("최종"&amp;SUBSTITUTE(SUBSTITUTE(E$1,"standard",""),"|Float",""),ChapterTable!$1:$1,0),0)*ChapterTable!$P$17,
  IF(AND($A383=0,$B383=0),
    E384,
  IF($B383=0,
    VLOOKUP($A383,ChapterTable!$1:$1048576,MATCH("최종"&amp;SUBSTITUTE(SUBSTITUTE(E$1,"standard",""),"|Float",""),ChapterTable!$1:$1,0),0),
  IF($B383=1,
    IF($L383=FALSE,
      VLOOKUP($A383,ChapterTable!$1:$1048576,MATCH("최종"&amp;SUBSTITUTE(SUBSTITUTE(E$1,"standard",""),"|Float",""),ChapterTable!$1:$1,0),0),
      VLOOKUP($A383-ChapterTable!$P$11,ChapterTable!$1:$1048576,MATCH("최종"&amp;SUBSTITUTE(SUBSTITUTE(E$1,"standard",""),"|Float",""),ChapterTable!$1:$1,0),0)*ChapterTable!$P$14
    ),
  OFFSET(E383,-$B383+IF($L383,1,0),0)*IF($B383&gt;OFFSET($B383,1,0),ChapterTable!$R$17,1)*
    (VLOOKUP(SUBSTITUTE(SUBSTITUTE(E$1,"standard",""),"|Float","")&amp;IF(OR($L383=TRUE,$A383=0,MOD($A383,ChapterTable!$R$20)&lt;&gt;0),"","보스")&amp;"인게임누적곱배수",ChapterTable!$R:$S,2,0)^C383
    +VLOOKUP(SUBSTITUTE(SUBSTITUTE(E$1,"standard",""),"|Float","")&amp;IF(OR($L383=TRUE,$A383=0,MOD($A383,ChapterTable!$R$20)&lt;&gt;0),"","보스")&amp;"인게임누적합배수",ChapterTable!$R:$S,2,0)*C383)
  )
  )
  )
)</f>
        <v>3690.5625</v>
      </c>
      <c r="F383" s="1">
        <f ca="1">IF(AND($A383=0,$B383=1),
    VLOOKUP(1,ChapterTable!$1:$1048576,MATCH("최종"&amp;SUBSTITUTE(SUBSTITUTE(F$1,"standard",""),"|Float",""),ChapterTable!$1:$1,0),0)*ChapterTable!$P$17,
  IF(AND($A383=0,$B383=0),
    F384,
  IF($B383=0,
    VLOOKUP($A383,ChapterTable!$1:$1048576,MATCH("최종"&amp;SUBSTITUTE(SUBSTITUTE(F$1,"standard",""),"|Float",""),ChapterTable!$1:$1,0),0),
  IF($B383=1,
    IF($L383=FALSE,
      VLOOKUP($A383,ChapterTable!$1:$1048576,MATCH("최종"&amp;SUBSTITUTE(SUBSTITUTE(F$1,"standard",""),"|Float",""),ChapterTable!$1:$1,0),0),
      VLOOKUP($A383-ChapterTable!$P$11,ChapterTable!$1:$1048576,MATCH("최종"&amp;SUBSTITUTE(SUBSTITUTE(F$1,"standard",""),"|Float",""),ChapterTable!$1:$1,0),0)*ChapterTable!$P$14
    ),
  OFFSET(F383,-$B383+IF($L383,1,0),0)*
    (VLOOKUP(SUBSTITUTE(SUBSTITUTE(F$1,"standard",""),"|Float","")&amp;IF(OR($L383=TRUE,$A383=0,MOD($A383,ChapterTable!$R$20)&lt;&gt;0),"","보스")&amp;"인게임누적곱배수",ChapterTable!$R:$S,2,0)^D383
    +VLOOKUP(SUBSTITUTE(SUBSTITUTE(F$1,"standard",""),"|Float","")&amp;IF(OR($L383=TRUE,$A383=0,MOD($A383,ChapterTable!$R$20)&lt;&gt;0),"","보스")&amp;"인게임누적합배수",ChapterTable!$R:$S,2,0)*D383)
  )
  )
  )
)</f>
        <v>1046.513671875</v>
      </c>
      <c r="G383" t="s">
        <v>719</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38"/>
        <v>4</v>
      </c>
      <c r="Q383">
        <f t="shared" si="39"/>
        <v>4</v>
      </c>
      <c r="R383" t="b">
        <f t="shared" ca="1" si="40"/>
        <v>0</v>
      </c>
      <c r="T383" t="b">
        <f t="shared" ca="1" si="4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44"/>
        <v>0.25</v>
      </c>
      <c r="AJ383">
        <f t="shared" si="42"/>
        <v>0.32</v>
      </c>
      <c r="AK383">
        <f t="shared" si="43"/>
        <v>1</v>
      </c>
      <c r="AL383">
        <v>0</v>
      </c>
    </row>
    <row r="384" spans="1:38" x14ac:dyDescent="0.3">
      <c r="A384">
        <v>8</v>
      </c>
      <c r="B384">
        <v>38</v>
      </c>
      <c r="C384">
        <f>IF(OR($L384=TRUE,$A384=0,MOD($A384,ChapterTable!$R$20)&lt;&gt;0),
MAX(0,INT(($B384+ChapterTable!$P$26+VLOOKUP(SUBSTITUTE(C$1,"성장단계","")&amp;"단계오프셋",ChapterTable!$R:$S,2,0))/ChapterTable!$P$23)),
MAX(0,INT(($B384+ChapterTable!$R$26+VLOOKUP(SUBSTITUTE(C$1,"성장단계","")&amp;"보스단계오프셋",ChapterTable!$R:$S,2,0))/ChapterTable!$R$23)))</f>
        <v>4</v>
      </c>
      <c r="D384">
        <f>IF(OR($L384=TRUE,$A384=0,MOD($A384,ChapterTable!$R$20)&lt;&gt;0),
MAX(0,INT(($B384+ChapterTable!$P$26+VLOOKUP(SUBSTITUTE(D$1,"성장단계","")&amp;"단계오프셋",ChapterTable!$R:$S,2,0))/ChapterTable!$P$23)),
MAX(0,INT(($B384+ChapterTable!$R$26+VLOOKUP(SUBSTITUTE(D$1,"성장단계","")&amp;"보스단계오프셋",ChapterTable!$R:$S,2,0))/ChapterTable!$R$23)))</f>
        <v>3</v>
      </c>
      <c r="E384" s="1">
        <f ca="1">IF(AND($A384=0,$B384=1),
    VLOOKUP(1,ChapterTable!$1:$1048576,MATCH("최종"&amp;SUBSTITUTE(SUBSTITUTE(E$1,"standard",""),"|Float",""),ChapterTable!$1:$1,0),0)*ChapterTable!$P$17,
  IF(AND($A384=0,$B384=0),
    E385,
  IF($B384=0,
    VLOOKUP($A384,ChapterTable!$1:$1048576,MATCH("최종"&amp;SUBSTITUTE(SUBSTITUTE(E$1,"standard",""),"|Float",""),ChapterTable!$1:$1,0),0),
  IF($B384=1,
    IF($L384=FALSE,
      VLOOKUP($A384,ChapterTable!$1:$1048576,MATCH("최종"&amp;SUBSTITUTE(SUBSTITUTE(E$1,"standard",""),"|Float",""),ChapterTable!$1:$1,0),0),
      VLOOKUP($A384-ChapterTable!$P$11,ChapterTable!$1:$1048576,MATCH("최종"&amp;SUBSTITUTE(SUBSTITUTE(E$1,"standard",""),"|Float",""),ChapterTable!$1:$1,0),0)*ChapterTable!$P$14
    ),
  OFFSET(E384,-$B384+IF($L384,1,0),0)*IF($B384&gt;OFFSET($B384,1,0),ChapterTable!$R$17,1)*
    (VLOOKUP(SUBSTITUTE(SUBSTITUTE(E$1,"standard",""),"|Float","")&amp;IF(OR($L384=TRUE,$A384=0,MOD($A384,ChapterTable!$R$20)&lt;&gt;0),"","보스")&amp;"인게임누적곱배수",ChapterTable!$R:$S,2,0)^C384
    +VLOOKUP(SUBSTITUTE(SUBSTITUTE(E$1,"standard",""),"|Float","")&amp;IF(OR($L384=TRUE,$A384=0,MOD($A384,ChapterTable!$R$20)&lt;&gt;0),"","보스")&amp;"인게임누적합배수",ChapterTable!$R:$S,2,0)*C384)
  )
  )
  )
)</f>
        <v>3690.5625</v>
      </c>
      <c r="F384" s="1">
        <f ca="1">IF(AND($A384=0,$B384=1),
    VLOOKUP(1,ChapterTable!$1:$1048576,MATCH("최종"&amp;SUBSTITUTE(SUBSTITUTE(F$1,"standard",""),"|Float",""),ChapterTable!$1:$1,0),0)*ChapterTable!$P$17,
  IF(AND($A384=0,$B384=0),
    F385,
  IF($B384=0,
    VLOOKUP($A384,ChapterTable!$1:$1048576,MATCH("최종"&amp;SUBSTITUTE(SUBSTITUTE(F$1,"standard",""),"|Float",""),ChapterTable!$1:$1,0),0),
  IF($B384=1,
    IF($L384=FALSE,
      VLOOKUP($A384,ChapterTable!$1:$1048576,MATCH("최종"&amp;SUBSTITUTE(SUBSTITUTE(F$1,"standard",""),"|Float",""),ChapterTable!$1:$1,0),0),
      VLOOKUP($A384-ChapterTable!$P$11,ChapterTable!$1:$1048576,MATCH("최종"&amp;SUBSTITUTE(SUBSTITUTE(F$1,"standard",""),"|Float",""),ChapterTable!$1:$1,0),0)*ChapterTable!$P$14
    ),
  OFFSET(F384,-$B384+IF($L384,1,0),0)*
    (VLOOKUP(SUBSTITUTE(SUBSTITUTE(F$1,"standard",""),"|Float","")&amp;IF(OR($L384=TRUE,$A384=0,MOD($A384,ChapterTable!$R$20)&lt;&gt;0),"","보스")&amp;"인게임누적곱배수",ChapterTable!$R:$S,2,0)^D384
    +VLOOKUP(SUBSTITUTE(SUBSTITUTE(F$1,"standard",""),"|Float","")&amp;IF(OR($L384=TRUE,$A384=0,MOD($A384,ChapterTable!$R$20)&lt;&gt;0),"","보스")&amp;"인게임누적합배수",ChapterTable!$R:$S,2,0)*D384)
  )
  )
  )
)</f>
        <v>1046.513671875</v>
      </c>
      <c r="G384" t="s">
        <v>719</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38"/>
        <v>4</v>
      </c>
      <c r="Q384">
        <f t="shared" si="39"/>
        <v>4</v>
      </c>
      <c r="R384" t="b">
        <f t="shared" ca="1" si="40"/>
        <v>0</v>
      </c>
      <c r="T384" t="b">
        <f t="shared" ca="1" si="4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44"/>
        <v>0.25</v>
      </c>
      <c r="AJ384">
        <f t="shared" si="42"/>
        <v>0.32</v>
      </c>
      <c r="AK384">
        <f t="shared" si="43"/>
        <v>1</v>
      </c>
      <c r="AL384">
        <v>0</v>
      </c>
    </row>
    <row r="385" spans="1:38" x14ac:dyDescent="0.3">
      <c r="A385">
        <v>8</v>
      </c>
      <c r="B385">
        <v>39</v>
      </c>
      <c r="C385">
        <f>IF(OR($L385=TRUE,$A385=0,MOD($A385,ChapterTable!$R$20)&lt;&gt;0),
MAX(0,INT(($B385+ChapterTable!$P$26+VLOOKUP(SUBSTITUTE(C$1,"성장단계","")&amp;"단계오프셋",ChapterTable!$R:$S,2,0))/ChapterTable!$P$23)),
MAX(0,INT(($B385+ChapterTable!$R$26+VLOOKUP(SUBSTITUTE(C$1,"성장단계","")&amp;"보스단계오프셋",ChapterTable!$R:$S,2,0))/ChapterTable!$R$23)))</f>
        <v>4</v>
      </c>
      <c r="D385">
        <f>IF(OR($L385=TRUE,$A385=0,MOD($A385,ChapterTable!$R$20)&lt;&gt;0),
MAX(0,INT(($B385+ChapterTable!$P$26+VLOOKUP(SUBSTITUTE(D$1,"성장단계","")&amp;"단계오프셋",ChapterTable!$R:$S,2,0))/ChapterTable!$P$23)),
MAX(0,INT(($B385+ChapterTable!$R$26+VLOOKUP(SUBSTITUTE(D$1,"성장단계","")&amp;"보스단계오프셋",ChapterTable!$R:$S,2,0))/ChapterTable!$R$23)))</f>
        <v>3</v>
      </c>
      <c r="E385" s="1">
        <f ca="1">IF(AND($A385=0,$B385=1),
    VLOOKUP(1,ChapterTable!$1:$1048576,MATCH("최종"&amp;SUBSTITUTE(SUBSTITUTE(E$1,"standard",""),"|Float",""),ChapterTable!$1:$1,0),0)*ChapterTable!$P$17,
  IF(AND($A385=0,$B385=0),
    E386,
  IF($B385=0,
    VLOOKUP($A385,ChapterTable!$1:$1048576,MATCH("최종"&amp;SUBSTITUTE(SUBSTITUTE(E$1,"standard",""),"|Float",""),ChapterTable!$1:$1,0),0),
  IF($B385=1,
    IF($L385=FALSE,
      VLOOKUP($A385,ChapterTable!$1:$1048576,MATCH("최종"&amp;SUBSTITUTE(SUBSTITUTE(E$1,"standard",""),"|Float",""),ChapterTable!$1:$1,0),0),
      VLOOKUP($A385-ChapterTable!$P$11,ChapterTable!$1:$1048576,MATCH("최종"&amp;SUBSTITUTE(SUBSTITUTE(E$1,"standard",""),"|Float",""),ChapterTable!$1:$1,0),0)*ChapterTable!$P$14
    ),
  OFFSET(E385,-$B385+IF($L385,1,0),0)*IF($B385&gt;OFFSET($B385,1,0),ChapterTable!$R$17,1)*
    (VLOOKUP(SUBSTITUTE(SUBSTITUTE(E$1,"standard",""),"|Float","")&amp;IF(OR($L385=TRUE,$A385=0,MOD($A385,ChapterTable!$R$20)&lt;&gt;0),"","보스")&amp;"인게임누적곱배수",ChapterTable!$R:$S,2,0)^C385
    +VLOOKUP(SUBSTITUTE(SUBSTITUTE(E$1,"standard",""),"|Float","")&amp;IF(OR($L385=TRUE,$A385=0,MOD($A385,ChapterTable!$R$20)&lt;&gt;0),"","보스")&amp;"인게임누적합배수",ChapterTable!$R:$S,2,0)*C385)
  )
  )
  )
)</f>
        <v>3690.5625</v>
      </c>
      <c r="F385" s="1">
        <f ca="1">IF(AND($A385=0,$B385=1),
    VLOOKUP(1,ChapterTable!$1:$1048576,MATCH("최종"&amp;SUBSTITUTE(SUBSTITUTE(F$1,"standard",""),"|Float",""),ChapterTable!$1:$1,0),0)*ChapterTable!$P$17,
  IF(AND($A385=0,$B385=0),
    F386,
  IF($B385=0,
    VLOOKUP($A385,ChapterTable!$1:$1048576,MATCH("최종"&amp;SUBSTITUTE(SUBSTITUTE(F$1,"standard",""),"|Float",""),ChapterTable!$1:$1,0),0),
  IF($B385=1,
    IF($L385=FALSE,
      VLOOKUP($A385,ChapterTable!$1:$1048576,MATCH("최종"&amp;SUBSTITUTE(SUBSTITUTE(F$1,"standard",""),"|Float",""),ChapterTable!$1:$1,0),0),
      VLOOKUP($A385-ChapterTable!$P$11,ChapterTable!$1:$1048576,MATCH("최종"&amp;SUBSTITUTE(SUBSTITUTE(F$1,"standard",""),"|Float",""),ChapterTable!$1:$1,0),0)*ChapterTable!$P$14
    ),
  OFFSET(F385,-$B385+IF($L385,1,0),0)*
    (VLOOKUP(SUBSTITUTE(SUBSTITUTE(F$1,"standard",""),"|Float","")&amp;IF(OR($L385=TRUE,$A385=0,MOD($A385,ChapterTable!$R$20)&lt;&gt;0),"","보스")&amp;"인게임누적곱배수",ChapterTable!$R:$S,2,0)^D385
    +VLOOKUP(SUBSTITUTE(SUBSTITUTE(F$1,"standard",""),"|Float","")&amp;IF(OR($L385=TRUE,$A385=0,MOD($A385,ChapterTable!$R$20)&lt;&gt;0),"","보스")&amp;"인게임누적합배수",ChapterTable!$R:$S,2,0)*D385)
  )
  )
  )
)</f>
        <v>1046.513671875</v>
      </c>
      <c r="G385" t="s">
        <v>719</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38"/>
        <v>94</v>
      </c>
      <c r="Q385">
        <f t="shared" si="39"/>
        <v>94</v>
      </c>
      <c r="R385" t="b">
        <f t="shared" ca="1" si="40"/>
        <v>1</v>
      </c>
      <c r="T385" t="b">
        <f t="shared" ca="1" si="4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44"/>
        <v>0.25</v>
      </c>
      <c r="AJ385">
        <f t="shared" si="42"/>
        <v>0.32</v>
      </c>
      <c r="AK385">
        <f t="shared" si="43"/>
        <v>1</v>
      </c>
      <c r="AL385">
        <v>0</v>
      </c>
    </row>
    <row r="386" spans="1:38" x14ac:dyDescent="0.3">
      <c r="A386">
        <v>8</v>
      </c>
      <c r="B386">
        <v>40</v>
      </c>
      <c r="C386">
        <f>IF(OR($L386=TRUE,$A386=0,MOD($A386,ChapterTable!$R$20)&lt;&gt;0),
MAX(0,INT(($B386+ChapterTable!$P$26+VLOOKUP(SUBSTITUTE(C$1,"성장단계","")&amp;"단계오프셋",ChapterTable!$R:$S,2,0))/ChapterTable!$P$23)),
MAX(0,INT(($B386+ChapterTable!$R$26+VLOOKUP(SUBSTITUTE(C$1,"성장단계","")&amp;"보스단계오프셋",ChapterTable!$R:$S,2,0))/ChapterTable!$R$23)))</f>
        <v>4</v>
      </c>
      <c r="D386">
        <f>IF(OR($L386=TRUE,$A386=0,MOD($A386,ChapterTable!$R$20)&lt;&gt;0),
MAX(0,INT(($B386+ChapterTable!$P$26+VLOOKUP(SUBSTITUTE(D$1,"성장단계","")&amp;"단계오프셋",ChapterTable!$R:$S,2,0))/ChapterTable!$P$23)),
MAX(0,INT(($B386+ChapterTable!$R$26+VLOOKUP(SUBSTITUTE(D$1,"성장단계","")&amp;"보스단계오프셋",ChapterTable!$R:$S,2,0))/ChapterTable!$R$23)))</f>
        <v>3</v>
      </c>
      <c r="E386" s="1">
        <f ca="1">IF(AND($A386=0,$B386=1),
    VLOOKUP(1,ChapterTable!$1:$1048576,MATCH("최종"&amp;SUBSTITUTE(SUBSTITUTE(E$1,"standard",""),"|Float",""),ChapterTable!$1:$1,0),0)*ChapterTable!$P$17,
  IF(AND($A386=0,$B386=0),
    E387,
  IF($B386=0,
    VLOOKUP($A386,ChapterTable!$1:$1048576,MATCH("최종"&amp;SUBSTITUTE(SUBSTITUTE(E$1,"standard",""),"|Float",""),ChapterTable!$1:$1,0),0),
  IF($B386=1,
    IF($L386=FALSE,
      VLOOKUP($A386,ChapterTable!$1:$1048576,MATCH("최종"&amp;SUBSTITUTE(SUBSTITUTE(E$1,"standard",""),"|Float",""),ChapterTable!$1:$1,0),0),
      VLOOKUP($A386-ChapterTable!$P$11,ChapterTable!$1:$1048576,MATCH("최종"&amp;SUBSTITUTE(SUBSTITUTE(E$1,"standard",""),"|Float",""),ChapterTable!$1:$1,0),0)*ChapterTable!$P$14
    ),
  OFFSET(E386,-$B386+IF($L386,1,0),0)*IF($B386&gt;OFFSET($B386,1,0),ChapterTable!$R$17,1)*
    (VLOOKUP(SUBSTITUTE(SUBSTITUTE(E$1,"standard",""),"|Float","")&amp;IF(OR($L386=TRUE,$A386=0,MOD($A386,ChapterTable!$R$20)&lt;&gt;0),"","보스")&amp;"인게임누적곱배수",ChapterTable!$R:$S,2,0)^C386
    +VLOOKUP(SUBSTITUTE(SUBSTITUTE(E$1,"standard",""),"|Float","")&amp;IF(OR($L386=TRUE,$A386=0,MOD($A386,ChapterTable!$R$20)&lt;&gt;0),"","보스")&amp;"인게임누적합배수",ChapterTable!$R:$S,2,0)*C386)
  )
  )
  )
)</f>
        <v>3690.5625</v>
      </c>
      <c r="F386" s="1">
        <f ca="1">IF(AND($A386=0,$B386=1),
    VLOOKUP(1,ChapterTable!$1:$1048576,MATCH("최종"&amp;SUBSTITUTE(SUBSTITUTE(F$1,"standard",""),"|Float",""),ChapterTable!$1:$1,0),0)*ChapterTable!$P$17,
  IF(AND($A386=0,$B386=0),
    F387,
  IF($B386=0,
    VLOOKUP($A386,ChapterTable!$1:$1048576,MATCH("최종"&amp;SUBSTITUTE(SUBSTITUTE(F$1,"standard",""),"|Float",""),ChapterTable!$1:$1,0),0),
  IF($B386=1,
    IF($L386=FALSE,
      VLOOKUP($A386,ChapterTable!$1:$1048576,MATCH("최종"&amp;SUBSTITUTE(SUBSTITUTE(F$1,"standard",""),"|Float",""),ChapterTable!$1:$1,0),0),
      VLOOKUP($A386-ChapterTable!$P$11,ChapterTable!$1:$1048576,MATCH("최종"&amp;SUBSTITUTE(SUBSTITUTE(F$1,"standard",""),"|Float",""),ChapterTable!$1:$1,0),0)*ChapterTable!$P$14
    ),
  OFFSET(F386,-$B386+IF($L386,1,0),0)*
    (VLOOKUP(SUBSTITUTE(SUBSTITUTE(F$1,"standard",""),"|Float","")&amp;IF(OR($L386=TRUE,$A386=0,MOD($A386,ChapterTable!$R$20)&lt;&gt;0),"","보스")&amp;"인게임누적곱배수",ChapterTable!$R:$S,2,0)^D386
    +VLOOKUP(SUBSTITUTE(SUBSTITUTE(F$1,"standard",""),"|Float","")&amp;IF(OR($L386=TRUE,$A386=0,MOD($A386,ChapterTable!$R$20)&lt;&gt;0),"","보스")&amp;"인게임누적합배수",ChapterTable!$R:$S,2,0)*D386)
  )
  )
  )
)</f>
        <v>1046.513671875</v>
      </c>
      <c r="G386" t="s">
        <v>719</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38"/>
        <v>24</v>
      </c>
      <c r="Q386">
        <f t="shared" si="39"/>
        <v>24</v>
      </c>
      <c r="R386" t="b">
        <f t="shared" ca="1" si="40"/>
        <v>0</v>
      </c>
      <c r="T386" t="b">
        <f t="shared" ca="1" si="4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44"/>
        <v>0.25</v>
      </c>
      <c r="AJ386">
        <f t="shared" si="42"/>
        <v>1</v>
      </c>
      <c r="AK386">
        <f t="shared" si="43"/>
        <v>4</v>
      </c>
      <c r="AL386">
        <v>0</v>
      </c>
    </row>
    <row r="387" spans="1:38" x14ac:dyDescent="0.3">
      <c r="A387">
        <v>8</v>
      </c>
      <c r="B387">
        <v>41</v>
      </c>
      <c r="C387">
        <f>IF(OR($L387=TRUE,$A387=0,MOD($A387,ChapterTable!$R$20)&lt;&gt;0),
MAX(0,INT(($B387+ChapterTable!$P$26+VLOOKUP(SUBSTITUTE(C$1,"성장단계","")&amp;"단계오프셋",ChapterTable!$R:$S,2,0))/ChapterTable!$P$23)),
MAX(0,INT(($B387+ChapterTable!$R$26+VLOOKUP(SUBSTITUTE(C$1,"성장단계","")&amp;"보스단계오프셋",ChapterTable!$R:$S,2,0))/ChapterTable!$R$23)))</f>
        <v>4</v>
      </c>
      <c r="D387">
        <f>IF(OR($L387=TRUE,$A387=0,MOD($A387,ChapterTable!$R$20)&lt;&gt;0),
MAX(0,INT(($B387+ChapterTable!$P$26+VLOOKUP(SUBSTITUTE(D$1,"성장단계","")&amp;"단계오프셋",ChapterTable!$R:$S,2,0))/ChapterTable!$P$23)),
MAX(0,INT(($B387+ChapterTable!$R$26+VLOOKUP(SUBSTITUTE(D$1,"성장단계","")&amp;"보스단계오프셋",ChapterTable!$R:$S,2,0))/ChapterTable!$R$23)))</f>
        <v>4</v>
      </c>
      <c r="E387" s="1">
        <f ca="1">IF(AND($A387=0,$B387=1),
    VLOOKUP(1,ChapterTable!$1:$1048576,MATCH("최종"&amp;SUBSTITUTE(SUBSTITUTE(E$1,"standard",""),"|Float",""),ChapterTable!$1:$1,0),0)*ChapterTable!$P$17,
  IF(AND($A387=0,$B387=0),
    E388,
  IF($B387=0,
    VLOOKUP($A387,ChapterTable!$1:$1048576,MATCH("최종"&amp;SUBSTITUTE(SUBSTITUTE(E$1,"standard",""),"|Float",""),ChapterTable!$1:$1,0),0),
  IF($B387=1,
    IF($L387=FALSE,
      VLOOKUP($A387,ChapterTable!$1:$1048576,MATCH("최종"&amp;SUBSTITUTE(SUBSTITUTE(E$1,"standard",""),"|Float",""),ChapterTable!$1:$1,0),0),
      VLOOKUP($A387-ChapterTable!$P$11,ChapterTable!$1:$1048576,MATCH("최종"&amp;SUBSTITUTE(SUBSTITUTE(E$1,"standard",""),"|Float",""),ChapterTable!$1:$1,0),0)*ChapterTable!$P$14
    ),
  OFFSET(E387,-$B387+IF($L387,1,0),0)*IF($B387&gt;OFFSET($B387,1,0),ChapterTable!$R$17,1)*
    (VLOOKUP(SUBSTITUTE(SUBSTITUTE(E$1,"standard",""),"|Float","")&amp;IF(OR($L387=TRUE,$A387=0,MOD($A387,ChapterTable!$R$20)&lt;&gt;0),"","보스")&amp;"인게임누적곱배수",ChapterTable!$R:$S,2,0)^C387
    +VLOOKUP(SUBSTITUTE(SUBSTITUTE(E$1,"standard",""),"|Float","")&amp;IF(OR($L387=TRUE,$A387=0,MOD($A387,ChapterTable!$R$20)&lt;&gt;0),"","보스")&amp;"인게임누적합배수",ChapterTable!$R:$S,2,0)*C387)
  )
  )
  )
)</f>
        <v>3690.5625</v>
      </c>
      <c r="F387" s="1">
        <f ca="1">IF(AND($A387=0,$B387=1),
    VLOOKUP(1,ChapterTable!$1:$1048576,MATCH("최종"&amp;SUBSTITUTE(SUBSTITUTE(F$1,"standard",""),"|Float",""),ChapterTable!$1:$1,0),0)*ChapterTable!$P$17,
  IF(AND($A387=0,$B387=0),
    F388,
  IF($B387=0,
    VLOOKUP($A387,ChapterTable!$1:$1048576,MATCH("최종"&amp;SUBSTITUTE(SUBSTITUTE(F$1,"standard",""),"|Float",""),ChapterTable!$1:$1,0),0),
  IF($B387=1,
    IF($L387=FALSE,
      VLOOKUP($A387,ChapterTable!$1:$1048576,MATCH("최종"&amp;SUBSTITUTE(SUBSTITUTE(F$1,"standard",""),"|Float",""),ChapterTable!$1:$1,0),0),
      VLOOKUP($A387-ChapterTable!$P$11,ChapterTable!$1:$1048576,MATCH("최종"&amp;SUBSTITUTE(SUBSTITUTE(F$1,"standard",""),"|Float",""),ChapterTable!$1:$1,0),0)*ChapterTable!$P$14
    ),
  OFFSET(F387,-$B387+IF($L387,1,0),0)*
    (VLOOKUP(SUBSTITUTE(SUBSTITUTE(F$1,"standard",""),"|Float","")&amp;IF(OR($L387=TRUE,$A387=0,MOD($A387,ChapterTable!$R$20)&lt;&gt;0),"","보스")&amp;"인게임누적곱배수",ChapterTable!$R:$S,2,0)^D387
    +VLOOKUP(SUBSTITUTE(SUBSTITUTE(F$1,"standard",""),"|Float","")&amp;IF(OR($L387=TRUE,$A387=0,MOD($A387,ChapterTable!$R$20)&lt;&gt;0),"","보스")&amp;"인게임누적합배수",ChapterTable!$R:$S,2,0)*D387)
  )
  )
  )
)</f>
        <v>1110.5859375</v>
      </c>
      <c r="G387" t="s">
        <v>719</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45">IF(B387=0,0,
  IF(AND(L387=FALSE,A387&lt;&gt;0,MOD(A387,7)=0),21,
  IF(MOD(B387,10)=0,INT(B387/10)-1+21,
  IF(MOD(B387,10)=5,11,
  IF(MOD(B387,10)=9,INT(B387/10)+91,
  INT(B387/10+1))))))</f>
        <v>5</v>
      </c>
      <c r="Q387">
        <f t="shared" ref="Q387:Q450" si="46">IF(ISBLANK(P387),O387,P387)</f>
        <v>5</v>
      </c>
      <c r="R387" t="b">
        <f t="shared" ref="R387:R450" ca="1" si="47">IF(OR(B387=0,OFFSET(B387,1,0)=0),FALSE,
IF(AND(L387,B387&lt;OFFSET(B387,1,0)),TRUE,
IF(AND(OFFSET(O387,1,0)&gt;=21,OFFSET(O387,1,0)&lt;=25),TRUE,FALSE)))</f>
        <v>0</v>
      </c>
      <c r="T387" t="b">
        <f t="shared" ref="T387:T450" ca="1" si="4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44"/>
        <v>0.2</v>
      </c>
      <c r="AJ387">
        <f t="shared" ref="AJ387:AJ450" si="49">IF(B387=0,0,
IF(MOD(B387,10)=0,1,
IF(INT((B387-1)/10)+1=1,1,
IF(INT((B387-1)/10)+1=2,0.546666666,
IF(INT((B387-1)/10)+1=3,0.395555555,
IF(INT((B387-1)/10)+1=4,0.32,
IF(INT((B387-1)/10)+1=5,0.27466666,
"이상")))))))</f>
        <v>0.27466666000000001</v>
      </c>
      <c r="AK387">
        <f t="shared" ref="AK387:AK450" si="50">IF(B387=0,0,
IF(B387=20,2,
IF(B387=30,3,
IF(B387=40,4,
1))))</f>
        <v>1</v>
      </c>
      <c r="AL387">
        <v>0</v>
      </c>
    </row>
    <row r="388" spans="1:38" x14ac:dyDescent="0.3">
      <c r="A388">
        <v>8</v>
      </c>
      <c r="B388">
        <v>42</v>
      </c>
      <c r="C388">
        <f>IF(OR($L388=TRUE,$A388=0,MOD($A388,ChapterTable!$R$20)&lt;&gt;0),
MAX(0,INT(($B388+ChapterTable!$P$26+VLOOKUP(SUBSTITUTE(C$1,"성장단계","")&amp;"단계오프셋",ChapterTable!$R:$S,2,0))/ChapterTable!$P$23)),
MAX(0,INT(($B388+ChapterTable!$R$26+VLOOKUP(SUBSTITUTE(C$1,"성장단계","")&amp;"보스단계오프셋",ChapterTable!$R:$S,2,0))/ChapterTable!$R$23)))</f>
        <v>4</v>
      </c>
      <c r="D388">
        <f>IF(OR($L388=TRUE,$A388=0,MOD($A388,ChapterTable!$R$20)&lt;&gt;0),
MAX(0,INT(($B388+ChapterTable!$P$26+VLOOKUP(SUBSTITUTE(D$1,"성장단계","")&amp;"단계오프셋",ChapterTable!$R:$S,2,0))/ChapterTable!$P$23)),
MAX(0,INT(($B388+ChapterTable!$R$26+VLOOKUP(SUBSTITUTE(D$1,"성장단계","")&amp;"보스단계오프셋",ChapterTable!$R:$S,2,0))/ChapterTable!$R$23)))</f>
        <v>4</v>
      </c>
      <c r="E388" s="1">
        <f ca="1">IF(AND($A388=0,$B388=1),
    VLOOKUP(1,ChapterTable!$1:$1048576,MATCH("최종"&amp;SUBSTITUTE(SUBSTITUTE(E$1,"standard",""),"|Float",""),ChapterTable!$1:$1,0),0)*ChapterTable!$P$17,
  IF(AND($A388=0,$B388=0),
    E389,
  IF($B388=0,
    VLOOKUP($A388,ChapterTable!$1:$1048576,MATCH("최종"&amp;SUBSTITUTE(SUBSTITUTE(E$1,"standard",""),"|Float",""),ChapterTable!$1:$1,0),0),
  IF($B388=1,
    IF($L388=FALSE,
      VLOOKUP($A388,ChapterTable!$1:$1048576,MATCH("최종"&amp;SUBSTITUTE(SUBSTITUTE(E$1,"standard",""),"|Float",""),ChapterTable!$1:$1,0),0),
      VLOOKUP($A388-ChapterTable!$P$11,ChapterTable!$1:$1048576,MATCH("최종"&amp;SUBSTITUTE(SUBSTITUTE(E$1,"standard",""),"|Float",""),ChapterTable!$1:$1,0),0)*ChapterTable!$P$14
    ),
  OFFSET(E388,-$B388+IF($L388,1,0),0)*IF($B388&gt;OFFSET($B388,1,0),ChapterTable!$R$17,1)*
    (VLOOKUP(SUBSTITUTE(SUBSTITUTE(E$1,"standard",""),"|Float","")&amp;IF(OR($L388=TRUE,$A388=0,MOD($A388,ChapterTable!$R$20)&lt;&gt;0),"","보스")&amp;"인게임누적곱배수",ChapterTable!$R:$S,2,0)^C388
    +VLOOKUP(SUBSTITUTE(SUBSTITUTE(E$1,"standard",""),"|Float","")&amp;IF(OR($L388=TRUE,$A388=0,MOD($A388,ChapterTable!$R$20)&lt;&gt;0),"","보스")&amp;"인게임누적합배수",ChapterTable!$R:$S,2,0)*C388)
  )
  )
  )
)</f>
        <v>3690.5625</v>
      </c>
      <c r="F388" s="1">
        <f ca="1">IF(AND($A388=0,$B388=1),
    VLOOKUP(1,ChapterTable!$1:$1048576,MATCH("최종"&amp;SUBSTITUTE(SUBSTITUTE(F$1,"standard",""),"|Float",""),ChapterTable!$1:$1,0),0)*ChapterTable!$P$17,
  IF(AND($A388=0,$B388=0),
    F389,
  IF($B388=0,
    VLOOKUP($A388,ChapterTable!$1:$1048576,MATCH("최종"&amp;SUBSTITUTE(SUBSTITUTE(F$1,"standard",""),"|Float",""),ChapterTable!$1:$1,0),0),
  IF($B388=1,
    IF($L388=FALSE,
      VLOOKUP($A388,ChapterTable!$1:$1048576,MATCH("최종"&amp;SUBSTITUTE(SUBSTITUTE(F$1,"standard",""),"|Float",""),ChapterTable!$1:$1,0),0),
      VLOOKUP($A388-ChapterTable!$P$11,ChapterTable!$1:$1048576,MATCH("최종"&amp;SUBSTITUTE(SUBSTITUTE(F$1,"standard",""),"|Float",""),ChapterTable!$1:$1,0),0)*ChapterTable!$P$14
    ),
  OFFSET(F388,-$B388+IF($L388,1,0),0)*
    (VLOOKUP(SUBSTITUTE(SUBSTITUTE(F$1,"standard",""),"|Float","")&amp;IF(OR($L388=TRUE,$A388=0,MOD($A388,ChapterTable!$R$20)&lt;&gt;0),"","보스")&amp;"인게임누적곱배수",ChapterTable!$R:$S,2,0)^D388
    +VLOOKUP(SUBSTITUTE(SUBSTITUTE(F$1,"standard",""),"|Float","")&amp;IF(OR($L388=TRUE,$A388=0,MOD($A388,ChapterTable!$R$20)&lt;&gt;0),"","보스")&amp;"인게임누적합배수",ChapterTable!$R:$S,2,0)*D388)
  )
  )
  )
)</f>
        <v>1110.5859375</v>
      </c>
      <c r="G388" t="s">
        <v>719</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45"/>
        <v>5</v>
      </c>
      <c r="Q388">
        <f t="shared" si="46"/>
        <v>5</v>
      </c>
      <c r="R388" t="b">
        <f t="shared" ca="1" si="47"/>
        <v>0</v>
      </c>
      <c r="T388" t="b">
        <f t="shared" ca="1" si="4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51">IF(B388=0,0,1/(INT((B388-1)/10)+1))</f>
        <v>0.2</v>
      </c>
      <c r="AJ388">
        <f t="shared" si="49"/>
        <v>0.27466666000000001</v>
      </c>
      <c r="AK388">
        <f t="shared" si="50"/>
        <v>1</v>
      </c>
      <c r="AL388">
        <v>0</v>
      </c>
    </row>
    <row r="389" spans="1:38" x14ac:dyDescent="0.3">
      <c r="A389">
        <v>8</v>
      </c>
      <c r="B389">
        <v>43</v>
      </c>
      <c r="C389">
        <f>IF(OR($L389=TRUE,$A389=0,MOD($A389,ChapterTable!$R$20)&lt;&gt;0),
MAX(0,INT(($B389+ChapterTable!$P$26+VLOOKUP(SUBSTITUTE(C$1,"성장단계","")&amp;"단계오프셋",ChapterTable!$R:$S,2,0))/ChapterTable!$P$23)),
MAX(0,INT(($B389+ChapterTable!$R$26+VLOOKUP(SUBSTITUTE(C$1,"성장단계","")&amp;"보스단계오프셋",ChapterTable!$R:$S,2,0))/ChapterTable!$R$23)))</f>
        <v>4</v>
      </c>
      <c r="D389">
        <f>IF(OR($L389=TRUE,$A389=0,MOD($A389,ChapterTable!$R$20)&lt;&gt;0),
MAX(0,INT(($B389+ChapterTable!$P$26+VLOOKUP(SUBSTITUTE(D$1,"성장단계","")&amp;"단계오프셋",ChapterTable!$R:$S,2,0))/ChapterTable!$P$23)),
MAX(0,INT(($B389+ChapterTable!$R$26+VLOOKUP(SUBSTITUTE(D$1,"성장단계","")&amp;"보스단계오프셋",ChapterTable!$R:$S,2,0))/ChapterTable!$R$23)))</f>
        <v>4</v>
      </c>
      <c r="E389" s="1">
        <f ca="1">IF(AND($A389=0,$B389=1),
    VLOOKUP(1,ChapterTable!$1:$1048576,MATCH("최종"&amp;SUBSTITUTE(SUBSTITUTE(E$1,"standard",""),"|Float",""),ChapterTable!$1:$1,0),0)*ChapterTable!$P$17,
  IF(AND($A389=0,$B389=0),
    E390,
  IF($B389=0,
    VLOOKUP($A389,ChapterTable!$1:$1048576,MATCH("최종"&amp;SUBSTITUTE(SUBSTITUTE(E$1,"standard",""),"|Float",""),ChapterTable!$1:$1,0),0),
  IF($B389=1,
    IF($L389=FALSE,
      VLOOKUP($A389,ChapterTable!$1:$1048576,MATCH("최종"&amp;SUBSTITUTE(SUBSTITUTE(E$1,"standard",""),"|Float",""),ChapterTable!$1:$1,0),0),
      VLOOKUP($A389-ChapterTable!$P$11,ChapterTable!$1:$1048576,MATCH("최종"&amp;SUBSTITUTE(SUBSTITUTE(E$1,"standard",""),"|Float",""),ChapterTable!$1:$1,0),0)*ChapterTable!$P$14
    ),
  OFFSET(E389,-$B389+IF($L389,1,0),0)*IF($B389&gt;OFFSET($B389,1,0),ChapterTable!$R$17,1)*
    (VLOOKUP(SUBSTITUTE(SUBSTITUTE(E$1,"standard",""),"|Float","")&amp;IF(OR($L389=TRUE,$A389=0,MOD($A389,ChapterTable!$R$20)&lt;&gt;0),"","보스")&amp;"인게임누적곱배수",ChapterTable!$R:$S,2,0)^C389
    +VLOOKUP(SUBSTITUTE(SUBSTITUTE(E$1,"standard",""),"|Float","")&amp;IF(OR($L389=TRUE,$A389=0,MOD($A389,ChapterTable!$R$20)&lt;&gt;0),"","보스")&amp;"인게임누적합배수",ChapterTable!$R:$S,2,0)*C389)
  )
  )
  )
)</f>
        <v>3690.5625</v>
      </c>
      <c r="F389" s="1">
        <f ca="1">IF(AND($A389=0,$B389=1),
    VLOOKUP(1,ChapterTable!$1:$1048576,MATCH("최종"&amp;SUBSTITUTE(SUBSTITUTE(F$1,"standard",""),"|Float",""),ChapterTable!$1:$1,0),0)*ChapterTable!$P$17,
  IF(AND($A389=0,$B389=0),
    F390,
  IF($B389=0,
    VLOOKUP($A389,ChapterTable!$1:$1048576,MATCH("최종"&amp;SUBSTITUTE(SUBSTITUTE(F$1,"standard",""),"|Float",""),ChapterTable!$1:$1,0),0),
  IF($B389=1,
    IF($L389=FALSE,
      VLOOKUP($A389,ChapterTable!$1:$1048576,MATCH("최종"&amp;SUBSTITUTE(SUBSTITUTE(F$1,"standard",""),"|Float",""),ChapterTable!$1:$1,0),0),
      VLOOKUP($A389-ChapterTable!$P$11,ChapterTable!$1:$1048576,MATCH("최종"&amp;SUBSTITUTE(SUBSTITUTE(F$1,"standard",""),"|Float",""),ChapterTable!$1:$1,0),0)*ChapterTable!$P$14
    ),
  OFFSET(F389,-$B389+IF($L389,1,0),0)*
    (VLOOKUP(SUBSTITUTE(SUBSTITUTE(F$1,"standard",""),"|Float","")&amp;IF(OR($L389=TRUE,$A389=0,MOD($A389,ChapterTable!$R$20)&lt;&gt;0),"","보스")&amp;"인게임누적곱배수",ChapterTable!$R:$S,2,0)^D389
    +VLOOKUP(SUBSTITUTE(SUBSTITUTE(F$1,"standard",""),"|Float","")&amp;IF(OR($L389=TRUE,$A389=0,MOD($A389,ChapterTable!$R$20)&lt;&gt;0),"","보스")&amp;"인게임누적합배수",ChapterTable!$R:$S,2,0)*D389)
  )
  )
  )
)</f>
        <v>1110.5859375</v>
      </c>
      <c r="G389" t="s">
        <v>719</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45"/>
        <v>5</v>
      </c>
      <c r="Q389">
        <f t="shared" si="46"/>
        <v>5</v>
      </c>
      <c r="R389" t="b">
        <f t="shared" ca="1" si="47"/>
        <v>0</v>
      </c>
      <c r="T389" t="b">
        <f t="shared" ca="1" si="4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51"/>
        <v>0.2</v>
      </c>
      <c r="AJ389">
        <f t="shared" si="49"/>
        <v>0.27466666000000001</v>
      </c>
      <c r="AK389">
        <f t="shared" si="50"/>
        <v>1</v>
      </c>
      <c r="AL389">
        <v>0</v>
      </c>
    </row>
    <row r="390" spans="1:38" x14ac:dyDescent="0.3">
      <c r="A390">
        <v>8</v>
      </c>
      <c r="B390">
        <v>44</v>
      </c>
      <c r="C390">
        <f>IF(OR($L390=TRUE,$A390=0,MOD($A390,ChapterTable!$R$20)&lt;&gt;0),
MAX(0,INT(($B390+ChapterTable!$P$26+VLOOKUP(SUBSTITUTE(C$1,"성장단계","")&amp;"단계오프셋",ChapterTable!$R:$S,2,0))/ChapterTable!$P$23)),
MAX(0,INT(($B390+ChapterTable!$R$26+VLOOKUP(SUBSTITUTE(C$1,"성장단계","")&amp;"보스단계오프셋",ChapterTable!$R:$S,2,0))/ChapterTable!$R$23)))</f>
        <v>4</v>
      </c>
      <c r="D390">
        <f>IF(OR($L390=TRUE,$A390=0,MOD($A390,ChapterTable!$R$20)&lt;&gt;0),
MAX(0,INT(($B390+ChapterTable!$P$26+VLOOKUP(SUBSTITUTE(D$1,"성장단계","")&amp;"단계오프셋",ChapterTable!$R:$S,2,0))/ChapterTable!$P$23)),
MAX(0,INT(($B390+ChapterTable!$R$26+VLOOKUP(SUBSTITUTE(D$1,"성장단계","")&amp;"보스단계오프셋",ChapterTable!$R:$S,2,0))/ChapterTable!$R$23)))</f>
        <v>4</v>
      </c>
      <c r="E390" s="1">
        <f ca="1">IF(AND($A390=0,$B390=1),
    VLOOKUP(1,ChapterTable!$1:$1048576,MATCH("최종"&amp;SUBSTITUTE(SUBSTITUTE(E$1,"standard",""),"|Float",""),ChapterTable!$1:$1,0),0)*ChapterTable!$P$17,
  IF(AND($A390=0,$B390=0),
    E391,
  IF($B390=0,
    VLOOKUP($A390,ChapterTable!$1:$1048576,MATCH("최종"&amp;SUBSTITUTE(SUBSTITUTE(E$1,"standard",""),"|Float",""),ChapterTable!$1:$1,0),0),
  IF($B390=1,
    IF($L390=FALSE,
      VLOOKUP($A390,ChapterTable!$1:$1048576,MATCH("최종"&amp;SUBSTITUTE(SUBSTITUTE(E$1,"standard",""),"|Float",""),ChapterTable!$1:$1,0),0),
      VLOOKUP($A390-ChapterTable!$P$11,ChapterTable!$1:$1048576,MATCH("최종"&amp;SUBSTITUTE(SUBSTITUTE(E$1,"standard",""),"|Float",""),ChapterTable!$1:$1,0),0)*ChapterTable!$P$14
    ),
  OFFSET(E390,-$B390+IF($L390,1,0),0)*IF($B390&gt;OFFSET($B390,1,0),ChapterTable!$R$17,1)*
    (VLOOKUP(SUBSTITUTE(SUBSTITUTE(E$1,"standard",""),"|Float","")&amp;IF(OR($L390=TRUE,$A390=0,MOD($A390,ChapterTable!$R$20)&lt;&gt;0),"","보스")&amp;"인게임누적곱배수",ChapterTable!$R:$S,2,0)^C390
    +VLOOKUP(SUBSTITUTE(SUBSTITUTE(E$1,"standard",""),"|Float","")&amp;IF(OR($L390=TRUE,$A390=0,MOD($A390,ChapterTable!$R$20)&lt;&gt;0),"","보스")&amp;"인게임누적합배수",ChapterTable!$R:$S,2,0)*C390)
  )
  )
  )
)</f>
        <v>3690.5625</v>
      </c>
      <c r="F390" s="1">
        <f ca="1">IF(AND($A390=0,$B390=1),
    VLOOKUP(1,ChapterTable!$1:$1048576,MATCH("최종"&amp;SUBSTITUTE(SUBSTITUTE(F$1,"standard",""),"|Float",""),ChapterTable!$1:$1,0),0)*ChapterTable!$P$17,
  IF(AND($A390=0,$B390=0),
    F391,
  IF($B390=0,
    VLOOKUP($A390,ChapterTable!$1:$1048576,MATCH("최종"&amp;SUBSTITUTE(SUBSTITUTE(F$1,"standard",""),"|Float",""),ChapterTable!$1:$1,0),0),
  IF($B390=1,
    IF($L390=FALSE,
      VLOOKUP($A390,ChapterTable!$1:$1048576,MATCH("최종"&amp;SUBSTITUTE(SUBSTITUTE(F$1,"standard",""),"|Float",""),ChapterTable!$1:$1,0),0),
      VLOOKUP($A390-ChapterTable!$P$11,ChapterTable!$1:$1048576,MATCH("최종"&amp;SUBSTITUTE(SUBSTITUTE(F$1,"standard",""),"|Float",""),ChapterTable!$1:$1,0),0)*ChapterTable!$P$14
    ),
  OFFSET(F390,-$B390+IF($L390,1,0),0)*
    (VLOOKUP(SUBSTITUTE(SUBSTITUTE(F$1,"standard",""),"|Float","")&amp;IF(OR($L390=TRUE,$A390=0,MOD($A390,ChapterTable!$R$20)&lt;&gt;0),"","보스")&amp;"인게임누적곱배수",ChapterTable!$R:$S,2,0)^D390
    +VLOOKUP(SUBSTITUTE(SUBSTITUTE(F$1,"standard",""),"|Float","")&amp;IF(OR($L390=TRUE,$A390=0,MOD($A390,ChapterTable!$R$20)&lt;&gt;0),"","보스")&amp;"인게임누적합배수",ChapterTable!$R:$S,2,0)*D390)
  )
  )
  )
)</f>
        <v>1110.5859375</v>
      </c>
      <c r="G390" t="s">
        <v>719</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45"/>
        <v>5</v>
      </c>
      <c r="Q390">
        <f t="shared" si="46"/>
        <v>5</v>
      </c>
      <c r="R390" t="b">
        <f t="shared" ca="1" si="47"/>
        <v>0</v>
      </c>
      <c r="T390" t="b">
        <f t="shared" ca="1" si="4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51"/>
        <v>0.2</v>
      </c>
      <c r="AJ390">
        <f t="shared" si="49"/>
        <v>0.27466666000000001</v>
      </c>
      <c r="AK390">
        <f t="shared" si="50"/>
        <v>1</v>
      </c>
      <c r="AL390">
        <v>0</v>
      </c>
    </row>
    <row r="391" spans="1:38" x14ac:dyDescent="0.3">
      <c r="A391">
        <v>8</v>
      </c>
      <c r="B391">
        <v>45</v>
      </c>
      <c r="C391">
        <f>IF(OR($L391=TRUE,$A391=0,MOD($A391,ChapterTable!$R$20)&lt;&gt;0),
MAX(0,INT(($B391+ChapterTable!$P$26+VLOOKUP(SUBSTITUTE(C$1,"성장단계","")&amp;"단계오프셋",ChapterTable!$R:$S,2,0))/ChapterTable!$P$23)),
MAX(0,INT(($B391+ChapterTable!$R$26+VLOOKUP(SUBSTITUTE(C$1,"성장단계","")&amp;"보스단계오프셋",ChapterTable!$R:$S,2,0))/ChapterTable!$R$23)))</f>
        <v>4</v>
      </c>
      <c r="D391">
        <f>IF(OR($L391=TRUE,$A391=0,MOD($A391,ChapterTable!$R$20)&lt;&gt;0),
MAX(0,INT(($B391+ChapterTable!$P$26+VLOOKUP(SUBSTITUTE(D$1,"성장단계","")&amp;"단계오프셋",ChapterTable!$R:$S,2,0))/ChapterTable!$P$23)),
MAX(0,INT(($B391+ChapterTable!$R$26+VLOOKUP(SUBSTITUTE(D$1,"성장단계","")&amp;"보스단계오프셋",ChapterTable!$R:$S,2,0))/ChapterTable!$R$23)))</f>
        <v>4</v>
      </c>
      <c r="E391" s="1">
        <f ca="1">IF(AND($A391=0,$B391=1),
    VLOOKUP(1,ChapterTable!$1:$1048576,MATCH("최종"&amp;SUBSTITUTE(SUBSTITUTE(E$1,"standard",""),"|Float",""),ChapterTable!$1:$1,0),0)*ChapterTable!$P$17,
  IF(AND($A391=0,$B391=0),
    E392,
  IF($B391=0,
    VLOOKUP($A391,ChapterTable!$1:$1048576,MATCH("최종"&amp;SUBSTITUTE(SUBSTITUTE(E$1,"standard",""),"|Float",""),ChapterTable!$1:$1,0),0),
  IF($B391=1,
    IF($L391=FALSE,
      VLOOKUP($A391,ChapterTable!$1:$1048576,MATCH("최종"&amp;SUBSTITUTE(SUBSTITUTE(E$1,"standard",""),"|Float",""),ChapterTable!$1:$1,0),0),
      VLOOKUP($A391-ChapterTable!$P$11,ChapterTable!$1:$1048576,MATCH("최종"&amp;SUBSTITUTE(SUBSTITUTE(E$1,"standard",""),"|Float",""),ChapterTable!$1:$1,0),0)*ChapterTable!$P$14
    ),
  OFFSET(E391,-$B391+IF($L391,1,0),0)*IF($B391&gt;OFFSET($B391,1,0),ChapterTable!$R$17,1)*
    (VLOOKUP(SUBSTITUTE(SUBSTITUTE(E$1,"standard",""),"|Float","")&amp;IF(OR($L391=TRUE,$A391=0,MOD($A391,ChapterTable!$R$20)&lt;&gt;0),"","보스")&amp;"인게임누적곱배수",ChapterTable!$R:$S,2,0)^C391
    +VLOOKUP(SUBSTITUTE(SUBSTITUTE(E$1,"standard",""),"|Float","")&amp;IF(OR($L391=TRUE,$A391=0,MOD($A391,ChapterTable!$R$20)&lt;&gt;0),"","보스")&amp;"인게임누적합배수",ChapterTable!$R:$S,2,0)*C391)
  )
  )
  )
)</f>
        <v>3690.5625</v>
      </c>
      <c r="F391" s="1">
        <f ca="1">IF(AND($A391=0,$B391=1),
    VLOOKUP(1,ChapterTable!$1:$1048576,MATCH("최종"&amp;SUBSTITUTE(SUBSTITUTE(F$1,"standard",""),"|Float",""),ChapterTable!$1:$1,0),0)*ChapterTable!$P$17,
  IF(AND($A391=0,$B391=0),
    F392,
  IF($B391=0,
    VLOOKUP($A391,ChapterTable!$1:$1048576,MATCH("최종"&amp;SUBSTITUTE(SUBSTITUTE(F$1,"standard",""),"|Float",""),ChapterTable!$1:$1,0),0),
  IF($B391=1,
    IF($L391=FALSE,
      VLOOKUP($A391,ChapterTable!$1:$1048576,MATCH("최종"&amp;SUBSTITUTE(SUBSTITUTE(F$1,"standard",""),"|Float",""),ChapterTable!$1:$1,0),0),
      VLOOKUP($A391-ChapterTable!$P$11,ChapterTable!$1:$1048576,MATCH("최종"&amp;SUBSTITUTE(SUBSTITUTE(F$1,"standard",""),"|Float",""),ChapterTable!$1:$1,0),0)*ChapterTable!$P$14
    ),
  OFFSET(F391,-$B391+IF($L391,1,0),0)*
    (VLOOKUP(SUBSTITUTE(SUBSTITUTE(F$1,"standard",""),"|Float","")&amp;IF(OR($L391=TRUE,$A391=0,MOD($A391,ChapterTable!$R$20)&lt;&gt;0),"","보스")&amp;"인게임누적곱배수",ChapterTable!$R:$S,2,0)^D391
    +VLOOKUP(SUBSTITUTE(SUBSTITUTE(F$1,"standard",""),"|Float","")&amp;IF(OR($L391=TRUE,$A391=0,MOD($A391,ChapterTable!$R$20)&lt;&gt;0),"","보스")&amp;"인게임누적합배수",ChapterTable!$R:$S,2,0)*D391)
  )
  )
  )
)</f>
        <v>1110.5859375</v>
      </c>
      <c r="G391" t="s">
        <v>719</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45"/>
        <v>11</v>
      </c>
      <c r="Q391">
        <f t="shared" si="46"/>
        <v>11</v>
      </c>
      <c r="R391" t="b">
        <f t="shared" ca="1" si="47"/>
        <v>0</v>
      </c>
      <c r="T391" t="b">
        <f t="shared" ca="1" si="4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51"/>
        <v>0.2</v>
      </c>
      <c r="AJ391">
        <f t="shared" si="49"/>
        <v>0.27466666000000001</v>
      </c>
      <c r="AK391">
        <f t="shared" si="50"/>
        <v>1</v>
      </c>
      <c r="AL391">
        <v>0</v>
      </c>
    </row>
    <row r="392" spans="1:38" x14ac:dyDescent="0.3">
      <c r="A392">
        <v>8</v>
      </c>
      <c r="B392">
        <v>46</v>
      </c>
      <c r="C392">
        <f>IF(OR($L392=TRUE,$A392=0,MOD($A392,ChapterTable!$R$20)&lt;&gt;0),
MAX(0,INT(($B392+ChapterTable!$P$26+VLOOKUP(SUBSTITUTE(C$1,"성장단계","")&amp;"단계오프셋",ChapterTable!$R:$S,2,0))/ChapterTable!$P$23)),
MAX(0,INT(($B392+ChapterTable!$R$26+VLOOKUP(SUBSTITUTE(C$1,"성장단계","")&amp;"보스단계오프셋",ChapterTable!$R:$S,2,0))/ChapterTable!$R$23)))</f>
        <v>5</v>
      </c>
      <c r="D392">
        <f>IF(OR($L392=TRUE,$A392=0,MOD($A392,ChapterTable!$R$20)&lt;&gt;0),
MAX(0,INT(($B392+ChapterTable!$P$26+VLOOKUP(SUBSTITUTE(D$1,"성장단계","")&amp;"단계오프셋",ChapterTable!$R:$S,2,0))/ChapterTable!$P$23)),
MAX(0,INT(($B392+ChapterTable!$R$26+VLOOKUP(SUBSTITUTE(D$1,"성장단계","")&amp;"보스단계오프셋",ChapterTable!$R:$S,2,0))/ChapterTable!$R$23)))</f>
        <v>4</v>
      </c>
      <c r="E392" s="1">
        <f ca="1">IF(AND($A392=0,$B392=1),
    VLOOKUP(1,ChapterTable!$1:$1048576,MATCH("최종"&amp;SUBSTITUTE(SUBSTITUTE(E$1,"standard",""),"|Float",""),ChapterTable!$1:$1,0),0)*ChapterTable!$P$17,
  IF(AND($A392=0,$B392=0),
    E393,
  IF($B392=0,
    VLOOKUP($A392,ChapterTable!$1:$1048576,MATCH("최종"&amp;SUBSTITUTE(SUBSTITUTE(E$1,"standard",""),"|Float",""),ChapterTable!$1:$1,0),0),
  IF($B392=1,
    IF($L392=FALSE,
      VLOOKUP($A392,ChapterTable!$1:$1048576,MATCH("최종"&amp;SUBSTITUTE(SUBSTITUTE(E$1,"standard",""),"|Float",""),ChapterTable!$1:$1,0),0),
      VLOOKUP($A392-ChapterTable!$P$11,ChapterTable!$1:$1048576,MATCH("최종"&amp;SUBSTITUTE(SUBSTITUTE(E$1,"standard",""),"|Float",""),ChapterTable!$1:$1,0),0)*ChapterTable!$P$14
    ),
  OFFSET(E392,-$B392+IF($L392,1,0),0)*IF($B392&gt;OFFSET($B392,1,0),ChapterTable!$R$17,1)*
    (VLOOKUP(SUBSTITUTE(SUBSTITUTE(E$1,"standard",""),"|Float","")&amp;IF(OR($L392=TRUE,$A392=0,MOD($A392,ChapterTable!$R$20)&lt;&gt;0),"","보스")&amp;"인게임누적곱배수",ChapterTable!$R:$S,2,0)^C392
    +VLOOKUP(SUBSTITUTE(SUBSTITUTE(E$1,"standard",""),"|Float","")&amp;IF(OR($L392=TRUE,$A392=0,MOD($A392,ChapterTable!$R$20)&lt;&gt;0),"","보스")&amp;"인게임누적합배수",ChapterTable!$R:$S,2,0)*C392)
  )
  )
  )
)</f>
        <v>4100.625</v>
      </c>
      <c r="F392" s="1">
        <f ca="1">IF(AND($A392=0,$B392=1),
    VLOOKUP(1,ChapterTable!$1:$1048576,MATCH("최종"&amp;SUBSTITUTE(SUBSTITUTE(F$1,"standard",""),"|Float",""),ChapterTable!$1:$1,0),0)*ChapterTable!$P$17,
  IF(AND($A392=0,$B392=0),
    F393,
  IF($B392=0,
    VLOOKUP($A392,ChapterTable!$1:$1048576,MATCH("최종"&amp;SUBSTITUTE(SUBSTITUTE(F$1,"standard",""),"|Float",""),ChapterTable!$1:$1,0),0),
  IF($B392=1,
    IF($L392=FALSE,
      VLOOKUP($A392,ChapterTable!$1:$1048576,MATCH("최종"&amp;SUBSTITUTE(SUBSTITUTE(F$1,"standard",""),"|Float",""),ChapterTable!$1:$1,0),0),
      VLOOKUP($A392-ChapterTable!$P$11,ChapterTable!$1:$1048576,MATCH("최종"&amp;SUBSTITUTE(SUBSTITUTE(F$1,"standard",""),"|Float",""),ChapterTable!$1:$1,0),0)*ChapterTable!$P$14
    ),
  OFFSET(F392,-$B392+IF($L392,1,0),0)*
    (VLOOKUP(SUBSTITUTE(SUBSTITUTE(F$1,"standard",""),"|Float","")&amp;IF(OR($L392=TRUE,$A392=0,MOD($A392,ChapterTable!$R$20)&lt;&gt;0),"","보스")&amp;"인게임누적곱배수",ChapterTable!$R:$S,2,0)^D392
    +VLOOKUP(SUBSTITUTE(SUBSTITUTE(F$1,"standard",""),"|Float","")&amp;IF(OR($L392=TRUE,$A392=0,MOD($A392,ChapterTable!$R$20)&lt;&gt;0),"","보스")&amp;"인게임누적합배수",ChapterTable!$R:$S,2,0)*D392)
  )
  )
  )
)</f>
        <v>1110.5859375</v>
      </c>
      <c r="G392" t="s">
        <v>719</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45"/>
        <v>5</v>
      </c>
      <c r="Q392">
        <f t="shared" si="46"/>
        <v>5</v>
      </c>
      <c r="R392" t="b">
        <f t="shared" ca="1" si="47"/>
        <v>0</v>
      </c>
      <c r="T392" t="b">
        <f t="shared" ca="1" si="4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51"/>
        <v>0.2</v>
      </c>
      <c r="AJ392">
        <f t="shared" si="49"/>
        <v>0.27466666000000001</v>
      </c>
      <c r="AK392">
        <f t="shared" si="50"/>
        <v>1</v>
      </c>
      <c r="AL392">
        <v>0</v>
      </c>
    </row>
    <row r="393" spans="1:38" x14ac:dyDescent="0.3">
      <c r="A393">
        <v>8</v>
      </c>
      <c r="B393">
        <v>47</v>
      </c>
      <c r="C393">
        <f>IF(OR($L393=TRUE,$A393=0,MOD($A393,ChapterTable!$R$20)&lt;&gt;0),
MAX(0,INT(($B393+ChapterTable!$P$26+VLOOKUP(SUBSTITUTE(C$1,"성장단계","")&amp;"단계오프셋",ChapterTable!$R:$S,2,0))/ChapterTable!$P$23)),
MAX(0,INT(($B393+ChapterTable!$R$26+VLOOKUP(SUBSTITUTE(C$1,"성장단계","")&amp;"보스단계오프셋",ChapterTable!$R:$S,2,0))/ChapterTable!$R$23)))</f>
        <v>5</v>
      </c>
      <c r="D393">
        <f>IF(OR($L393=TRUE,$A393=0,MOD($A393,ChapterTable!$R$20)&lt;&gt;0),
MAX(0,INT(($B393+ChapterTable!$P$26+VLOOKUP(SUBSTITUTE(D$1,"성장단계","")&amp;"단계오프셋",ChapterTable!$R:$S,2,0))/ChapterTable!$P$23)),
MAX(0,INT(($B393+ChapterTable!$R$26+VLOOKUP(SUBSTITUTE(D$1,"성장단계","")&amp;"보스단계오프셋",ChapterTable!$R:$S,2,0))/ChapterTable!$R$23)))</f>
        <v>4</v>
      </c>
      <c r="E393" s="1">
        <f ca="1">IF(AND($A393=0,$B393=1),
    VLOOKUP(1,ChapterTable!$1:$1048576,MATCH("최종"&amp;SUBSTITUTE(SUBSTITUTE(E$1,"standard",""),"|Float",""),ChapterTable!$1:$1,0),0)*ChapterTable!$P$17,
  IF(AND($A393=0,$B393=0),
    E394,
  IF($B393=0,
    VLOOKUP($A393,ChapterTable!$1:$1048576,MATCH("최종"&amp;SUBSTITUTE(SUBSTITUTE(E$1,"standard",""),"|Float",""),ChapterTable!$1:$1,0),0),
  IF($B393=1,
    IF($L393=FALSE,
      VLOOKUP($A393,ChapterTable!$1:$1048576,MATCH("최종"&amp;SUBSTITUTE(SUBSTITUTE(E$1,"standard",""),"|Float",""),ChapterTable!$1:$1,0),0),
      VLOOKUP($A393-ChapterTable!$P$11,ChapterTable!$1:$1048576,MATCH("최종"&amp;SUBSTITUTE(SUBSTITUTE(E$1,"standard",""),"|Float",""),ChapterTable!$1:$1,0),0)*ChapterTable!$P$14
    ),
  OFFSET(E393,-$B393+IF($L393,1,0),0)*IF($B393&gt;OFFSET($B393,1,0),ChapterTable!$R$17,1)*
    (VLOOKUP(SUBSTITUTE(SUBSTITUTE(E$1,"standard",""),"|Float","")&amp;IF(OR($L393=TRUE,$A393=0,MOD($A393,ChapterTable!$R$20)&lt;&gt;0),"","보스")&amp;"인게임누적곱배수",ChapterTable!$R:$S,2,0)^C393
    +VLOOKUP(SUBSTITUTE(SUBSTITUTE(E$1,"standard",""),"|Float","")&amp;IF(OR($L393=TRUE,$A393=0,MOD($A393,ChapterTable!$R$20)&lt;&gt;0),"","보스")&amp;"인게임누적합배수",ChapterTable!$R:$S,2,0)*C393)
  )
  )
  )
)</f>
        <v>4100.625</v>
      </c>
      <c r="F393" s="1">
        <f ca="1">IF(AND($A393=0,$B393=1),
    VLOOKUP(1,ChapterTable!$1:$1048576,MATCH("최종"&amp;SUBSTITUTE(SUBSTITUTE(F$1,"standard",""),"|Float",""),ChapterTable!$1:$1,0),0)*ChapterTable!$P$17,
  IF(AND($A393=0,$B393=0),
    F394,
  IF($B393=0,
    VLOOKUP($A393,ChapterTable!$1:$1048576,MATCH("최종"&amp;SUBSTITUTE(SUBSTITUTE(F$1,"standard",""),"|Float",""),ChapterTable!$1:$1,0),0),
  IF($B393=1,
    IF($L393=FALSE,
      VLOOKUP($A393,ChapterTable!$1:$1048576,MATCH("최종"&amp;SUBSTITUTE(SUBSTITUTE(F$1,"standard",""),"|Float",""),ChapterTable!$1:$1,0),0),
      VLOOKUP($A393-ChapterTable!$P$11,ChapterTable!$1:$1048576,MATCH("최종"&amp;SUBSTITUTE(SUBSTITUTE(F$1,"standard",""),"|Float",""),ChapterTable!$1:$1,0),0)*ChapterTable!$P$14
    ),
  OFFSET(F393,-$B393+IF($L393,1,0),0)*
    (VLOOKUP(SUBSTITUTE(SUBSTITUTE(F$1,"standard",""),"|Float","")&amp;IF(OR($L393=TRUE,$A393=0,MOD($A393,ChapterTable!$R$20)&lt;&gt;0),"","보스")&amp;"인게임누적곱배수",ChapterTable!$R:$S,2,0)^D393
    +VLOOKUP(SUBSTITUTE(SUBSTITUTE(F$1,"standard",""),"|Float","")&amp;IF(OR($L393=TRUE,$A393=0,MOD($A393,ChapterTable!$R$20)&lt;&gt;0),"","보스")&amp;"인게임누적합배수",ChapterTable!$R:$S,2,0)*D393)
  )
  )
  )
)</f>
        <v>1110.5859375</v>
      </c>
      <c r="G393" t="s">
        <v>719</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45"/>
        <v>5</v>
      </c>
      <c r="Q393">
        <f t="shared" si="46"/>
        <v>5</v>
      </c>
      <c r="R393" t="b">
        <f t="shared" ca="1" si="47"/>
        <v>0</v>
      </c>
      <c r="T393" t="b">
        <f t="shared" ca="1" si="4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51"/>
        <v>0.2</v>
      </c>
      <c r="AJ393">
        <f t="shared" si="49"/>
        <v>0.27466666000000001</v>
      </c>
      <c r="AK393">
        <f t="shared" si="50"/>
        <v>1</v>
      </c>
      <c r="AL393">
        <v>0</v>
      </c>
    </row>
    <row r="394" spans="1:38" x14ac:dyDescent="0.3">
      <c r="A394">
        <v>8</v>
      </c>
      <c r="B394">
        <v>48</v>
      </c>
      <c r="C394">
        <f>IF(OR($L394=TRUE,$A394=0,MOD($A394,ChapterTable!$R$20)&lt;&gt;0),
MAX(0,INT(($B394+ChapterTable!$P$26+VLOOKUP(SUBSTITUTE(C$1,"성장단계","")&amp;"단계오프셋",ChapterTable!$R:$S,2,0))/ChapterTable!$P$23)),
MAX(0,INT(($B394+ChapterTable!$R$26+VLOOKUP(SUBSTITUTE(C$1,"성장단계","")&amp;"보스단계오프셋",ChapterTable!$R:$S,2,0))/ChapterTable!$R$23)))</f>
        <v>5</v>
      </c>
      <c r="D394">
        <f>IF(OR($L394=TRUE,$A394=0,MOD($A394,ChapterTable!$R$20)&lt;&gt;0),
MAX(0,INT(($B394+ChapterTable!$P$26+VLOOKUP(SUBSTITUTE(D$1,"성장단계","")&amp;"단계오프셋",ChapterTable!$R:$S,2,0))/ChapterTable!$P$23)),
MAX(0,INT(($B394+ChapterTable!$R$26+VLOOKUP(SUBSTITUTE(D$1,"성장단계","")&amp;"보스단계오프셋",ChapterTable!$R:$S,2,0))/ChapterTable!$R$23)))</f>
        <v>4</v>
      </c>
      <c r="E394" s="1">
        <f ca="1">IF(AND($A394=0,$B394=1),
    VLOOKUP(1,ChapterTable!$1:$1048576,MATCH("최종"&amp;SUBSTITUTE(SUBSTITUTE(E$1,"standard",""),"|Float",""),ChapterTable!$1:$1,0),0)*ChapterTable!$P$17,
  IF(AND($A394=0,$B394=0),
    E395,
  IF($B394=0,
    VLOOKUP($A394,ChapterTable!$1:$1048576,MATCH("최종"&amp;SUBSTITUTE(SUBSTITUTE(E$1,"standard",""),"|Float",""),ChapterTable!$1:$1,0),0),
  IF($B394=1,
    IF($L394=FALSE,
      VLOOKUP($A394,ChapterTable!$1:$1048576,MATCH("최종"&amp;SUBSTITUTE(SUBSTITUTE(E$1,"standard",""),"|Float",""),ChapterTable!$1:$1,0),0),
      VLOOKUP($A394-ChapterTable!$P$11,ChapterTable!$1:$1048576,MATCH("최종"&amp;SUBSTITUTE(SUBSTITUTE(E$1,"standard",""),"|Float",""),ChapterTable!$1:$1,0),0)*ChapterTable!$P$14
    ),
  OFFSET(E394,-$B394+IF($L394,1,0),0)*IF($B394&gt;OFFSET($B394,1,0),ChapterTable!$R$17,1)*
    (VLOOKUP(SUBSTITUTE(SUBSTITUTE(E$1,"standard",""),"|Float","")&amp;IF(OR($L394=TRUE,$A394=0,MOD($A394,ChapterTable!$R$20)&lt;&gt;0),"","보스")&amp;"인게임누적곱배수",ChapterTable!$R:$S,2,0)^C394
    +VLOOKUP(SUBSTITUTE(SUBSTITUTE(E$1,"standard",""),"|Float","")&amp;IF(OR($L394=TRUE,$A394=0,MOD($A394,ChapterTable!$R$20)&lt;&gt;0),"","보스")&amp;"인게임누적합배수",ChapterTable!$R:$S,2,0)*C394)
  )
  )
  )
)</f>
        <v>4100.625</v>
      </c>
      <c r="F394" s="1">
        <f ca="1">IF(AND($A394=0,$B394=1),
    VLOOKUP(1,ChapterTable!$1:$1048576,MATCH("최종"&amp;SUBSTITUTE(SUBSTITUTE(F$1,"standard",""),"|Float",""),ChapterTable!$1:$1,0),0)*ChapterTable!$P$17,
  IF(AND($A394=0,$B394=0),
    F395,
  IF($B394=0,
    VLOOKUP($A394,ChapterTable!$1:$1048576,MATCH("최종"&amp;SUBSTITUTE(SUBSTITUTE(F$1,"standard",""),"|Float",""),ChapterTable!$1:$1,0),0),
  IF($B394=1,
    IF($L394=FALSE,
      VLOOKUP($A394,ChapterTable!$1:$1048576,MATCH("최종"&amp;SUBSTITUTE(SUBSTITUTE(F$1,"standard",""),"|Float",""),ChapterTable!$1:$1,0),0),
      VLOOKUP($A394-ChapterTable!$P$11,ChapterTable!$1:$1048576,MATCH("최종"&amp;SUBSTITUTE(SUBSTITUTE(F$1,"standard",""),"|Float",""),ChapterTable!$1:$1,0),0)*ChapterTable!$P$14
    ),
  OFFSET(F394,-$B394+IF($L394,1,0),0)*
    (VLOOKUP(SUBSTITUTE(SUBSTITUTE(F$1,"standard",""),"|Float","")&amp;IF(OR($L394=TRUE,$A394=0,MOD($A394,ChapterTable!$R$20)&lt;&gt;0),"","보스")&amp;"인게임누적곱배수",ChapterTable!$R:$S,2,0)^D394
    +VLOOKUP(SUBSTITUTE(SUBSTITUTE(F$1,"standard",""),"|Float","")&amp;IF(OR($L394=TRUE,$A394=0,MOD($A394,ChapterTable!$R$20)&lt;&gt;0),"","보스")&amp;"인게임누적합배수",ChapterTable!$R:$S,2,0)*D394)
  )
  )
  )
)</f>
        <v>1110.5859375</v>
      </c>
      <c r="G394" t="s">
        <v>719</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45"/>
        <v>5</v>
      </c>
      <c r="Q394">
        <f t="shared" si="46"/>
        <v>5</v>
      </c>
      <c r="R394" t="b">
        <f t="shared" ca="1" si="47"/>
        <v>0</v>
      </c>
      <c r="T394" t="b">
        <f t="shared" ca="1" si="4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51"/>
        <v>0.2</v>
      </c>
      <c r="AJ394">
        <f t="shared" si="49"/>
        <v>0.27466666000000001</v>
      </c>
      <c r="AK394">
        <f t="shared" si="50"/>
        <v>1</v>
      </c>
      <c r="AL394">
        <v>0</v>
      </c>
    </row>
    <row r="395" spans="1:38" x14ac:dyDescent="0.3">
      <c r="A395">
        <v>8</v>
      </c>
      <c r="B395">
        <v>49</v>
      </c>
      <c r="C395">
        <f>IF(OR($L395=TRUE,$A395=0,MOD($A395,ChapterTable!$R$20)&lt;&gt;0),
MAX(0,INT(($B395+ChapterTable!$P$26+VLOOKUP(SUBSTITUTE(C$1,"성장단계","")&amp;"단계오프셋",ChapterTable!$R:$S,2,0))/ChapterTable!$P$23)),
MAX(0,INT(($B395+ChapterTable!$R$26+VLOOKUP(SUBSTITUTE(C$1,"성장단계","")&amp;"보스단계오프셋",ChapterTable!$R:$S,2,0))/ChapterTable!$R$23)))</f>
        <v>5</v>
      </c>
      <c r="D395">
        <f>IF(OR($L395=TRUE,$A395=0,MOD($A395,ChapterTable!$R$20)&lt;&gt;0),
MAX(0,INT(($B395+ChapterTable!$P$26+VLOOKUP(SUBSTITUTE(D$1,"성장단계","")&amp;"단계오프셋",ChapterTable!$R:$S,2,0))/ChapterTable!$P$23)),
MAX(0,INT(($B395+ChapterTable!$R$26+VLOOKUP(SUBSTITUTE(D$1,"성장단계","")&amp;"보스단계오프셋",ChapterTable!$R:$S,2,0))/ChapterTable!$R$23)))</f>
        <v>4</v>
      </c>
      <c r="E395" s="1">
        <f ca="1">IF(AND($A395=0,$B395=1),
    VLOOKUP(1,ChapterTable!$1:$1048576,MATCH("최종"&amp;SUBSTITUTE(SUBSTITUTE(E$1,"standard",""),"|Float",""),ChapterTable!$1:$1,0),0)*ChapterTable!$P$17,
  IF(AND($A395=0,$B395=0),
    E396,
  IF($B395=0,
    VLOOKUP($A395,ChapterTable!$1:$1048576,MATCH("최종"&amp;SUBSTITUTE(SUBSTITUTE(E$1,"standard",""),"|Float",""),ChapterTable!$1:$1,0),0),
  IF($B395=1,
    IF($L395=FALSE,
      VLOOKUP($A395,ChapterTable!$1:$1048576,MATCH("최종"&amp;SUBSTITUTE(SUBSTITUTE(E$1,"standard",""),"|Float",""),ChapterTable!$1:$1,0),0),
      VLOOKUP($A395-ChapterTable!$P$11,ChapterTable!$1:$1048576,MATCH("최종"&amp;SUBSTITUTE(SUBSTITUTE(E$1,"standard",""),"|Float",""),ChapterTable!$1:$1,0),0)*ChapterTable!$P$14
    ),
  OFFSET(E395,-$B395+IF($L395,1,0),0)*IF($B395&gt;OFFSET($B395,1,0),ChapterTable!$R$17,1)*
    (VLOOKUP(SUBSTITUTE(SUBSTITUTE(E$1,"standard",""),"|Float","")&amp;IF(OR($L395=TRUE,$A395=0,MOD($A395,ChapterTable!$R$20)&lt;&gt;0),"","보스")&amp;"인게임누적곱배수",ChapterTable!$R:$S,2,0)^C395
    +VLOOKUP(SUBSTITUTE(SUBSTITUTE(E$1,"standard",""),"|Float","")&amp;IF(OR($L395=TRUE,$A395=0,MOD($A395,ChapterTable!$R$20)&lt;&gt;0),"","보스")&amp;"인게임누적합배수",ChapterTable!$R:$S,2,0)*C395)
  )
  )
  )
)</f>
        <v>4100.625</v>
      </c>
      <c r="F395" s="1">
        <f ca="1">IF(AND($A395=0,$B395=1),
    VLOOKUP(1,ChapterTable!$1:$1048576,MATCH("최종"&amp;SUBSTITUTE(SUBSTITUTE(F$1,"standard",""),"|Float",""),ChapterTable!$1:$1,0),0)*ChapterTable!$P$17,
  IF(AND($A395=0,$B395=0),
    F396,
  IF($B395=0,
    VLOOKUP($A395,ChapterTable!$1:$1048576,MATCH("최종"&amp;SUBSTITUTE(SUBSTITUTE(F$1,"standard",""),"|Float",""),ChapterTable!$1:$1,0),0),
  IF($B395=1,
    IF($L395=FALSE,
      VLOOKUP($A395,ChapterTable!$1:$1048576,MATCH("최종"&amp;SUBSTITUTE(SUBSTITUTE(F$1,"standard",""),"|Float",""),ChapterTable!$1:$1,0),0),
      VLOOKUP($A395-ChapterTable!$P$11,ChapterTable!$1:$1048576,MATCH("최종"&amp;SUBSTITUTE(SUBSTITUTE(F$1,"standard",""),"|Float",""),ChapterTable!$1:$1,0),0)*ChapterTable!$P$14
    ),
  OFFSET(F395,-$B395+IF($L395,1,0),0)*
    (VLOOKUP(SUBSTITUTE(SUBSTITUTE(F$1,"standard",""),"|Float","")&amp;IF(OR($L395=TRUE,$A395=0,MOD($A395,ChapterTable!$R$20)&lt;&gt;0),"","보스")&amp;"인게임누적곱배수",ChapterTable!$R:$S,2,0)^D395
    +VLOOKUP(SUBSTITUTE(SUBSTITUTE(F$1,"standard",""),"|Float","")&amp;IF(OR($L395=TRUE,$A395=0,MOD($A395,ChapterTable!$R$20)&lt;&gt;0),"","보스")&amp;"인게임누적합배수",ChapterTable!$R:$S,2,0)*D395)
  )
  )
  )
)</f>
        <v>1110.5859375</v>
      </c>
      <c r="G395" t="s">
        <v>719</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45"/>
        <v>95</v>
      </c>
      <c r="Q395">
        <f t="shared" si="46"/>
        <v>95</v>
      </c>
      <c r="R395" t="b">
        <f t="shared" ca="1" si="47"/>
        <v>1</v>
      </c>
      <c r="T395" t="b">
        <f t="shared" ca="1" si="4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51"/>
        <v>0.2</v>
      </c>
      <c r="AJ395">
        <f t="shared" si="49"/>
        <v>0.27466666000000001</v>
      </c>
      <c r="AK395">
        <f t="shared" si="50"/>
        <v>1</v>
      </c>
      <c r="AL395">
        <v>0</v>
      </c>
    </row>
    <row r="396" spans="1:38" x14ac:dyDescent="0.3">
      <c r="A396">
        <v>8</v>
      </c>
      <c r="B396">
        <v>50</v>
      </c>
      <c r="C396">
        <f>IF(OR($L396=TRUE,$A396=0,MOD($A396,ChapterTable!$R$20)&lt;&gt;0),
MAX(0,INT(($B396+ChapterTable!$P$26+VLOOKUP(SUBSTITUTE(C$1,"성장단계","")&amp;"단계오프셋",ChapterTable!$R:$S,2,0))/ChapterTable!$P$23)),
MAX(0,INT(($B396+ChapterTable!$R$26+VLOOKUP(SUBSTITUTE(C$1,"성장단계","")&amp;"보스단계오프셋",ChapterTable!$R:$S,2,0))/ChapterTable!$R$23)))</f>
        <v>5</v>
      </c>
      <c r="D396">
        <f>IF(OR($L396=TRUE,$A396=0,MOD($A396,ChapterTable!$R$20)&lt;&gt;0),
MAX(0,INT(($B396+ChapterTable!$P$26+VLOOKUP(SUBSTITUTE(D$1,"성장단계","")&amp;"단계오프셋",ChapterTable!$R:$S,2,0))/ChapterTable!$P$23)),
MAX(0,INT(($B396+ChapterTable!$R$26+VLOOKUP(SUBSTITUTE(D$1,"성장단계","")&amp;"보스단계오프셋",ChapterTable!$R:$S,2,0))/ChapterTable!$R$23)))</f>
        <v>4</v>
      </c>
      <c r="E396" s="1">
        <f ca="1">IF(AND($A396=0,$B396=1),
    VLOOKUP(1,ChapterTable!$1:$1048576,MATCH("최종"&amp;SUBSTITUTE(SUBSTITUTE(E$1,"standard",""),"|Float",""),ChapterTable!$1:$1,0),0)*ChapterTable!$P$17,
  IF(AND($A396=0,$B396=0),
    E397,
  IF($B396=0,
    VLOOKUP($A396,ChapterTable!$1:$1048576,MATCH("최종"&amp;SUBSTITUTE(SUBSTITUTE(E$1,"standard",""),"|Float",""),ChapterTable!$1:$1,0),0),
  IF($B396=1,
    IF($L396=FALSE,
      VLOOKUP($A396,ChapterTable!$1:$1048576,MATCH("최종"&amp;SUBSTITUTE(SUBSTITUTE(E$1,"standard",""),"|Float",""),ChapterTable!$1:$1,0),0),
      VLOOKUP($A396-ChapterTable!$P$11,ChapterTable!$1:$1048576,MATCH("최종"&amp;SUBSTITUTE(SUBSTITUTE(E$1,"standard",""),"|Float",""),ChapterTable!$1:$1,0),0)*ChapterTable!$P$14
    ),
  OFFSET(E396,-$B396+IF($L396,1,0),0)*IF($B396&gt;OFFSET($B396,1,0),ChapterTable!$R$17,1)*
    (VLOOKUP(SUBSTITUTE(SUBSTITUTE(E$1,"standard",""),"|Float","")&amp;IF(OR($L396=TRUE,$A396=0,MOD($A396,ChapterTable!$R$20)&lt;&gt;0),"","보스")&amp;"인게임누적곱배수",ChapterTable!$R:$S,2,0)^C396
    +VLOOKUP(SUBSTITUTE(SUBSTITUTE(E$1,"standard",""),"|Float","")&amp;IF(OR($L396=TRUE,$A396=0,MOD($A396,ChapterTable!$R$20)&lt;&gt;0),"","보스")&amp;"인게임누적합배수",ChapterTable!$R:$S,2,0)*C396)
  )
  )
  )
)</f>
        <v>5330.8125</v>
      </c>
      <c r="F396" s="1">
        <f ca="1">IF(AND($A396=0,$B396=1),
    VLOOKUP(1,ChapterTable!$1:$1048576,MATCH("최종"&amp;SUBSTITUTE(SUBSTITUTE(F$1,"standard",""),"|Float",""),ChapterTable!$1:$1,0),0)*ChapterTable!$P$17,
  IF(AND($A396=0,$B396=0),
    F397,
  IF($B396=0,
    VLOOKUP($A396,ChapterTable!$1:$1048576,MATCH("최종"&amp;SUBSTITUTE(SUBSTITUTE(F$1,"standard",""),"|Float",""),ChapterTable!$1:$1,0),0),
  IF($B396=1,
    IF($L396=FALSE,
      VLOOKUP($A396,ChapterTable!$1:$1048576,MATCH("최종"&amp;SUBSTITUTE(SUBSTITUTE(F$1,"standard",""),"|Float",""),ChapterTable!$1:$1,0),0),
      VLOOKUP($A396-ChapterTable!$P$11,ChapterTable!$1:$1048576,MATCH("최종"&amp;SUBSTITUTE(SUBSTITUTE(F$1,"standard",""),"|Float",""),ChapterTable!$1:$1,0),0)*ChapterTable!$P$14
    ),
  OFFSET(F396,-$B396+IF($L396,1,0),0)*
    (VLOOKUP(SUBSTITUTE(SUBSTITUTE(F$1,"standard",""),"|Float","")&amp;IF(OR($L396=TRUE,$A396=0,MOD($A396,ChapterTable!$R$20)&lt;&gt;0),"","보스")&amp;"인게임누적곱배수",ChapterTable!$R:$S,2,0)^D396
    +VLOOKUP(SUBSTITUTE(SUBSTITUTE(F$1,"standard",""),"|Float","")&amp;IF(OR($L396=TRUE,$A396=0,MOD($A396,ChapterTable!$R$20)&lt;&gt;0),"","보스")&amp;"인게임누적합배수",ChapterTable!$R:$S,2,0)*D396)
  )
  )
  )
)</f>
        <v>1110.5859375</v>
      </c>
      <c r="G396" t="s">
        <v>719</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45"/>
        <v>25</v>
      </c>
      <c r="Q396">
        <f t="shared" si="46"/>
        <v>25</v>
      </c>
      <c r="R396" t="b">
        <f t="shared" ca="1" si="47"/>
        <v>0</v>
      </c>
      <c r="T396" t="b">
        <f t="shared" ca="1" si="4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51"/>
        <v>0.2</v>
      </c>
      <c r="AJ396">
        <f t="shared" si="49"/>
        <v>1</v>
      </c>
      <c r="AK396">
        <f t="shared" si="50"/>
        <v>1</v>
      </c>
      <c r="AL396">
        <v>0</v>
      </c>
    </row>
    <row r="397" spans="1:38" x14ac:dyDescent="0.3">
      <c r="A397">
        <v>9</v>
      </c>
      <c r="B397">
        <v>0</v>
      </c>
      <c r="C397">
        <f>IF(OR($L397=TRUE,$A397=0,MOD($A397,ChapterTable!$R$20)&lt;&gt;0),
MAX(0,INT(($B397+ChapterTable!$P$26+VLOOKUP(SUBSTITUTE(C$1,"성장단계","")&amp;"단계오프셋",ChapterTable!$R:$S,2,0))/ChapterTable!$P$23)),
MAX(0,INT(($B397+ChapterTable!$R$26+VLOOKUP(SUBSTITUTE(C$1,"성장단계","")&amp;"보스단계오프셋",ChapterTable!$R:$S,2,0))/ChapterTable!$R$23)))</f>
        <v>0</v>
      </c>
      <c r="D397">
        <f>IF(OR($L397=TRUE,$A397=0,MOD($A397,ChapterTable!$R$20)&lt;&gt;0),
MAX(0,INT(($B397+ChapterTable!$P$26+VLOOKUP(SUBSTITUTE(D$1,"성장단계","")&amp;"단계오프셋",ChapterTable!$R:$S,2,0))/ChapterTable!$P$23)),
MAX(0,INT(($B397+ChapterTable!$R$26+VLOOKUP(SUBSTITUTE(D$1,"성장단계","")&amp;"보스단계오프셋",ChapterTable!$R:$S,2,0))/ChapterTable!$R$23)))</f>
        <v>0</v>
      </c>
      <c r="E397" s="1">
        <f ca="1">IF(AND($A397=0,$B397=1),
    VLOOKUP(1,ChapterTable!$1:$1048576,MATCH("최종"&amp;SUBSTITUTE(SUBSTITUTE(E$1,"standard",""),"|Float",""),ChapterTable!$1:$1,0),0)*ChapterTable!$P$17,
  IF(AND($A397=0,$B397=0),
    E398,
  IF($B397=0,
    VLOOKUP($A397,ChapterTable!$1:$1048576,MATCH("최종"&amp;SUBSTITUTE(SUBSTITUTE(E$1,"standard",""),"|Float",""),ChapterTable!$1:$1,0),0),
  IF($B397=1,
    IF($L397=FALSE,
      VLOOKUP($A397,ChapterTable!$1:$1048576,MATCH("최종"&amp;SUBSTITUTE(SUBSTITUTE(E$1,"standard",""),"|Float",""),ChapterTable!$1:$1,0),0),
      VLOOKUP($A397-ChapterTable!$P$11,ChapterTable!$1:$1048576,MATCH("최종"&amp;SUBSTITUTE(SUBSTITUTE(E$1,"standard",""),"|Float",""),ChapterTable!$1:$1,0),0)*ChapterTable!$P$14
    ),
  OFFSET(E397,-$B397+IF($L397,1,0),0)*IF($B397&gt;OFFSET($B397,1,0),ChapterTable!$R$17,1)*
    (VLOOKUP(SUBSTITUTE(SUBSTITUTE(E$1,"standard",""),"|Float","")&amp;IF(OR($L397=TRUE,$A397=0,MOD($A397,ChapterTable!$R$20)&lt;&gt;0),"","보스")&amp;"인게임누적곱배수",ChapterTable!$R:$S,2,0)^C397
    +VLOOKUP(SUBSTITUTE(SUBSTITUTE(E$1,"standard",""),"|Float","")&amp;IF(OR($L397=TRUE,$A397=0,MOD($A397,ChapterTable!$R$20)&lt;&gt;0),"","보스")&amp;"인게임누적합배수",ChapterTable!$R:$S,2,0)*C397)
  )
  )
  )
)</f>
        <v>3075.46875</v>
      </c>
      <c r="F397" s="1">
        <f ca="1">IF(AND($A397=0,$B397=1),
    VLOOKUP(1,ChapterTable!$1:$1048576,MATCH("최종"&amp;SUBSTITUTE(SUBSTITUTE(F$1,"standard",""),"|Float",""),ChapterTable!$1:$1,0),0)*ChapterTable!$P$17,
  IF(AND($A397=0,$B397=0),
    F398,
  IF($B397=0,
    VLOOKUP($A397,ChapterTable!$1:$1048576,MATCH("최종"&amp;SUBSTITUTE(SUBSTITUTE(F$1,"standard",""),"|Float",""),ChapterTable!$1:$1,0),0),
  IF($B397=1,
    IF($L397=FALSE,
      VLOOKUP($A397,ChapterTable!$1:$1048576,MATCH("최종"&amp;SUBSTITUTE(SUBSTITUTE(F$1,"standard",""),"|Float",""),ChapterTable!$1:$1,0),0),
      VLOOKUP($A397-ChapterTable!$P$11,ChapterTable!$1:$1048576,MATCH("최종"&amp;SUBSTITUTE(SUBSTITUTE(F$1,"standard",""),"|Float",""),ChapterTable!$1:$1,0),0)*ChapterTable!$P$14
    ),
  OFFSET(F397,-$B397+IF($L397,1,0),0)*
    (VLOOKUP(SUBSTITUTE(SUBSTITUTE(F$1,"standard",""),"|Float","")&amp;IF(OR($L397=TRUE,$A397=0,MOD($A397,ChapterTable!$R$20)&lt;&gt;0),"","보스")&amp;"인게임누적곱배수",ChapterTable!$R:$S,2,0)^D397
    +VLOOKUP(SUBSTITUTE(SUBSTITUTE(F$1,"standard",""),"|Float","")&amp;IF(OR($L397=TRUE,$A397=0,MOD($A397,ChapterTable!$R$20)&lt;&gt;0),"","보스")&amp;"인게임누적합배수",ChapterTable!$R:$S,2,0)*D397)
  )
  )
  )
)</f>
        <v>1281.4453125</v>
      </c>
      <c r="G397" t="s">
        <v>719</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45"/>
        <v>0</v>
      </c>
      <c r="Q397">
        <f t="shared" si="46"/>
        <v>0</v>
      </c>
      <c r="R397" t="b">
        <f t="shared" ca="1" si="47"/>
        <v>0</v>
      </c>
      <c r="T397" t="b">
        <f t="shared" ca="1" si="4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51"/>
        <v>0</v>
      </c>
      <c r="AJ397">
        <f t="shared" si="49"/>
        <v>0</v>
      </c>
      <c r="AK397">
        <f t="shared" si="50"/>
        <v>0</v>
      </c>
      <c r="AL397">
        <v>0</v>
      </c>
    </row>
    <row r="398" spans="1:38" x14ac:dyDescent="0.3">
      <c r="A398">
        <v>9</v>
      </c>
      <c r="B398">
        <v>1</v>
      </c>
      <c r="C398">
        <f>IF(OR($L398=TRUE,$A398=0,MOD($A398,ChapterTable!$R$20)&lt;&gt;0),
MAX(0,INT(($B398+ChapterTable!$P$26+VLOOKUP(SUBSTITUTE(C$1,"성장단계","")&amp;"단계오프셋",ChapterTable!$R:$S,2,0))/ChapterTable!$P$23)),
MAX(0,INT(($B398+ChapterTable!$R$26+VLOOKUP(SUBSTITUTE(C$1,"성장단계","")&amp;"보스단계오프셋",ChapterTable!$R:$S,2,0))/ChapterTable!$R$23)))</f>
        <v>0</v>
      </c>
      <c r="D398">
        <f>IF(OR($L398=TRUE,$A398=0,MOD($A398,ChapterTable!$R$20)&lt;&gt;0),
MAX(0,INT(($B398+ChapterTable!$P$26+VLOOKUP(SUBSTITUTE(D$1,"성장단계","")&amp;"단계오프셋",ChapterTable!$R:$S,2,0))/ChapterTable!$P$23)),
MAX(0,INT(($B398+ChapterTable!$R$26+VLOOKUP(SUBSTITUTE(D$1,"성장단계","")&amp;"보스단계오프셋",ChapterTable!$R:$S,2,0))/ChapterTable!$R$23)))</f>
        <v>0</v>
      </c>
      <c r="E398" s="1">
        <f ca="1">IF(AND($A398=0,$B398=1),
    VLOOKUP(1,ChapterTable!$1:$1048576,MATCH("최종"&amp;SUBSTITUTE(SUBSTITUTE(E$1,"standard",""),"|Float",""),ChapterTable!$1:$1,0),0)*ChapterTable!$P$17,
  IF(AND($A398=0,$B398=0),
    E399,
  IF($B398=0,
    VLOOKUP($A398,ChapterTable!$1:$1048576,MATCH("최종"&amp;SUBSTITUTE(SUBSTITUTE(E$1,"standard",""),"|Float",""),ChapterTable!$1:$1,0),0),
  IF($B398=1,
    IF($L398=FALSE,
      VLOOKUP($A398,ChapterTable!$1:$1048576,MATCH("최종"&amp;SUBSTITUTE(SUBSTITUTE(E$1,"standard",""),"|Float",""),ChapterTable!$1:$1,0),0),
      VLOOKUP($A398-ChapterTable!$P$11,ChapterTable!$1:$1048576,MATCH("최종"&amp;SUBSTITUTE(SUBSTITUTE(E$1,"standard",""),"|Float",""),ChapterTable!$1:$1,0),0)*ChapterTable!$P$14
    ),
  OFFSET(E398,-$B398+IF($L398,1,0),0)*IF($B398&gt;OFFSET($B398,1,0),ChapterTable!$R$17,1)*
    (VLOOKUP(SUBSTITUTE(SUBSTITUTE(E$1,"standard",""),"|Float","")&amp;IF(OR($L398=TRUE,$A398=0,MOD($A398,ChapterTable!$R$20)&lt;&gt;0),"","보스")&amp;"인게임누적곱배수",ChapterTable!$R:$S,2,0)^C398
    +VLOOKUP(SUBSTITUTE(SUBSTITUTE(E$1,"standard",""),"|Float","")&amp;IF(OR($L398=TRUE,$A398=0,MOD($A398,ChapterTable!$R$20)&lt;&gt;0),"","보스")&amp;"인게임누적합배수",ChapterTable!$R:$S,2,0)*C398)
  )
  )
  )
)</f>
        <v>3075.46875</v>
      </c>
      <c r="F398" s="1">
        <f ca="1">IF(AND($A398=0,$B398=1),
    VLOOKUP(1,ChapterTable!$1:$1048576,MATCH("최종"&amp;SUBSTITUTE(SUBSTITUTE(F$1,"standard",""),"|Float",""),ChapterTable!$1:$1,0),0)*ChapterTable!$P$17,
  IF(AND($A398=0,$B398=0),
    F399,
  IF($B398=0,
    VLOOKUP($A398,ChapterTable!$1:$1048576,MATCH("최종"&amp;SUBSTITUTE(SUBSTITUTE(F$1,"standard",""),"|Float",""),ChapterTable!$1:$1,0),0),
  IF($B398=1,
    IF($L398=FALSE,
      VLOOKUP($A398,ChapterTable!$1:$1048576,MATCH("최종"&amp;SUBSTITUTE(SUBSTITUTE(F$1,"standard",""),"|Float",""),ChapterTable!$1:$1,0),0),
      VLOOKUP($A398-ChapterTable!$P$11,ChapterTable!$1:$1048576,MATCH("최종"&amp;SUBSTITUTE(SUBSTITUTE(F$1,"standard",""),"|Float",""),ChapterTable!$1:$1,0),0)*ChapterTable!$P$14
    ),
  OFFSET(F398,-$B398+IF($L398,1,0),0)*
    (VLOOKUP(SUBSTITUTE(SUBSTITUTE(F$1,"standard",""),"|Float","")&amp;IF(OR($L398=TRUE,$A398=0,MOD($A398,ChapterTable!$R$20)&lt;&gt;0),"","보스")&amp;"인게임누적곱배수",ChapterTable!$R:$S,2,0)^D398
    +VLOOKUP(SUBSTITUTE(SUBSTITUTE(F$1,"standard",""),"|Float","")&amp;IF(OR($L398=TRUE,$A398=0,MOD($A398,ChapterTable!$R$20)&lt;&gt;0),"","보스")&amp;"인게임누적합배수",ChapterTable!$R:$S,2,0)*D398)
  )
  )
  )
)</f>
        <v>1281.4453125</v>
      </c>
      <c r="G398" t="s">
        <v>719</v>
      </c>
      <c r="H398" t="s">
        <v>243</v>
      </c>
      <c r="I398" t="s">
        <v>132</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244</v>
      </c>
      <c r="L398" t="b">
        <v>0</v>
      </c>
      <c r="M398" t="s">
        <v>24</v>
      </c>
      <c r="N398" t="str">
        <f>IF(ISBLANK(M398),"",IF(ISERROR(VLOOKUP(M398,MapTable!$A:$A,1,0)),"맵없음",""))</f>
        <v/>
      </c>
      <c r="O398">
        <f t="shared" si="45"/>
        <v>1</v>
      </c>
      <c r="Q398">
        <f t="shared" si="46"/>
        <v>1</v>
      </c>
      <c r="R398" t="b">
        <f t="shared" ca="1" si="47"/>
        <v>0</v>
      </c>
      <c r="T398" t="b">
        <f t="shared" ca="1" si="4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51"/>
        <v>1</v>
      </c>
      <c r="AJ398">
        <f t="shared" si="49"/>
        <v>1</v>
      </c>
      <c r="AK398">
        <f t="shared" si="50"/>
        <v>1</v>
      </c>
      <c r="AL398">
        <v>0</v>
      </c>
    </row>
    <row r="399" spans="1:38" x14ac:dyDescent="0.3">
      <c r="A399">
        <v>9</v>
      </c>
      <c r="B399">
        <v>2</v>
      </c>
      <c r="C399">
        <f>IF(OR($L399=TRUE,$A399=0,MOD($A399,ChapterTable!$R$20)&lt;&gt;0),
MAX(0,INT(($B399+ChapterTable!$P$26+VLOOKUP(SUBSTITUTE(C$1,"성장단계","")&amp;"단계오프셋",ChapterTable!$R:$S,2,0))/ChapterTable!$P$23)),
MAX(0,INT(($B399+ChapterTable!$R$26+VLOOKUP(SUBSTITUTE(C$1,"성장단계","")&amp;"보스단계오프셋",ChapterTable!$R:$S,2,0))/ChapterTable!$R$23)))</f>
        <v>0</v>
      </c>
      <c r="D399">
        <f>IF(OR($L399=TRUE,$A399=0,MOD($A399,ChapterTable!$R$20)&lt;&gt;0),
MAX(0,INT(($B399+ChapterTable!$P$26+VLOOKUP(SUBSTITUTE(D$1,"성장단계","")&amp;"단계오프셋",ChapterTable!$R:$S,2,0))/ChapterTable!$P$23)),
MAX(0,INT(($B399+ChapterTable!$R$26+VLOOKUP(SUBSTITUTE(D$1,"성장단계","")&amp;"보스단계오프셋",ChapterTable!$R:$S,2,0))/ChapterTable!$R$23)))</f>
        <v>0</v>
      </c>
      <c r="E399" s="1">
        <f ca="1">IF(AND($A399=0,$B399=1),
    VLOOKUP(1,ChapterTable!$1:$1048576,MATCH("최종"&amp;SUBSTITUTE(SUBSTITUTE(E$1,"standard",""),"|Float",""),ChapterTable!$1:$1,0),0)*ChapterTable!$P$17,
  IF(AND($A399=0,$B399=0),
    E400,
  IF($B399=0,
    VLOOKUP($A399,ChapterTable!$1:$1048576,MATCH("최종"&amp;SUBSTITUTE(SUBSTITUTE(E$1,"standard",""),"|Float",""),ChapterTable!$1:$1,0),0),
  IF($B399=1,
    IF($L399=FALSE,
      VLOOKUP($A399,ChapterTable!$1:$1048576,MATCH("최종"&amp;SUBSTITUTE(SUBSTITUTE(E$1,"standard",""),"|Float",""),ChapterTable!$1:$1,0),0),
      VLOOKUP($A399-ChapterTable!$P$11,ChapterTable!$1:$1048576,MATCH("최종"&amp;SUBSTITUTE(SUBSTITUTE(E$1,"standard",""),"|Float",""),ChapterTable!$1:$1,0),0)*ChapterTable!$P$14
    ),
  OFFSET(E399,-$B399+IF($L399,1,0),0)*IF($B399&gt;OFFSET($B399,1,0),ChapterTable!$R$17,1)*
    (VLOOKUP(SUBSTITUTE(SUBSTITUTE(E$1,"standard",""),"|Float","")&amp;IF(OR($L399=TRUE,$A399=0,MOD($A399,ChapterTable!$R$20)&lt;&gt;0),"","보스")&amp;"인게임누적곱배수",ChapterTable!$R:$S,2,0)^C399
    +VLOOKUP(SUBSTITUTE(SUBSTITUTE(E$1,"standard",""),"|Float","")&amp;IF(OR($L399=TRUE,$A399=0,MOD($A399,ChapterTable!$R$20)&lt;&gt;0),"","보스")&amp;"인게임누적합배수",ChapterTable!$R:$S,2,0)*C399)
  )
  )
  )
)</f>
        <v>3075.46875</v>
      </c>
      <c r="F399" s="1">
        <f ca="1">IF(AND($A399=0,$B399=1),
    VLOOKUP(1,ChapterTable!$1:$1048576,MATCH("최종"&amp;SUBSTITUTE(SUBSTITUTE(F$1,"standard",""),"|Float",""),ChapterTable!$1:$1,0),0)*ChapterTable!$P$17,
  IF(AND($A399=0,$B399=0),
    F400,
  IF($B399=0,
    VLOOKUP($A399,ChapterTable!$1:$1048576,MATCH("최종"&amp;SUBSTITUTE(SUBSTITUTE(F$1,"standard",""),"|Float",""),ChapterTable!$1:$1,0),0),
  IF($B399=1,
    IF($L399=FALSE,
      VLOOKUP($A399,ChapterTable!$1:$1048576,MATCH("최종"&amp;SUBSTITUTE(SUBSTITUTE(F$1,"standard",""),"|Float",""),ChapterTable!$1:$1,0),0),
      VLOOKUP($A399-ChapterTable!$P$11,ChapterTable!$1:$1048576,MATCH("최종"&amp;SUBSTITUTE(SUBSTITUTE(F$1,"standard",""),"|Float",""),ChapterTable!$1:$1,0),0)*ChapterTable!$P$14
    ),
  OFFSET(F399,-$B399+IF($L399,1,0),0)*
    (VLOOKUP(SUBSTITUTE(SUBSTITUTE(F$1,"standard",""),"|Float","")&amp;IF(OR($L399=TRUE,$A399=0,MOD($A399,ChapterTable!$R$20)&lt;&gt;0),"","보스")&amp;"인게임누적곱배수",ChapterTable!$R:$S,2,0)^D399
    +VLOOKUP(SUBSTITUTE(SUBSTITUTE(F$1,"standard",""),"|Float","")&amp;IF(OR($L399=TRUE,$A399=0,MOD($A399,ChapterTable!$R$20)&lt;&gt;0),"","보스")&amp;"인게임누적합배수",ChapterTable!$R:$S,2,0)*D399)
  )
  )
  )
)</f>
        <v>1281.4453125</v>
      </c>
      <c r="G399" t="s">
        <v>719</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45"/>
        <v>1</v>
      </c>
      <c r="Q399">
        <f t="shared" si="46"/>
        <v>1</v>
      </c>
      <c r="R399" t="b">
        <f t="shared" ca="1" si="47"/>
        <v>0</v>
      </c>
      <c r="T399" t="b">
        <f t="shared" ca="1" si="4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51"/>
        <v>1</v>
      </c>
      <c r="AJ399">
        <f t="shared" si="49"/>
        <v>1</v>
      </c>
      <c r="AK399">
        <f t="shared" si="50"/>
        <v>1</v>
      </c>
      <c r="AL399">
        <v>0</v>
      </c>
    </row>
    <row r="400" spans="1:38" x14ac:dyDescent="0.3">
      <c r="A400">
        <v>9</v>
      </c>
      <c r="B400">
        <v>3</v>
      </c>
      <c r="C400">
        <f>IF(OR($L400=TRUE,$A400=0,MOD($A400,ChapterTable!$R$20)&lt;&gt;0),
MAX(0,INT(($B400+ChapterTable!$P$26+VLOOKUP(SUBSTITUTE(C$1,"성장단계","")&amp;"단계오프셋",ChapterTable!$R:$S,2,0))/ChapterTable!$P$23)),
MAX(0,INT(($B400+ChapterTable!$R$26+VLOOKUP(SUBSTITUTE(C$1,"성장단계","")&amp;"보스단계오프셋",ChapterTable!$R:$S,2,0))/ChapterTable!$R$23)))</f>
        <v>0</v>
      </c>
      <c r="D400">
        <f>IF(OR($L400=TRUE,$A400=0,MOD($A400,ChapterTable!$R$20)&lt;&gt;0),
MAX(0,INT(($B400+ChapterTable!$P$26+VLOOKUP(SUBSTITUTE(D$1,"성장단계","")&amp;"단계오프셋",ChapterTable!$R:$S,2,0))/ChapterTable!$P$23)),
MAX(0,INT(($B400+ChapterTable!$R$26+VLOOKUP(SUBSTITUTE(D$1,"성장단계","")&amp;"보스단계오프셋",ChapterTable!$R:$S,2,0))/ChapterTable!$R$23)))</f>
        <v>0</v>
      </c>
      <c r="E400" s="1">
        <f ca="1">IF(AND($A400=0,$B400=1),
    VLOOKUP(1,ChapterTable!$1:$1048576,MATCH("최종"&amp;SUBSTITUTE(SUBSTITUTE(E$1,"standard",""),"|Float",""),ChapterTable!$1:$1,0),0)*ChapterTable!$P$17,
  IF(AND($A400=0,$B400=0),
    E401,
  IF($B400=0,
    VLOOKUP($A400,ChapterTable!$1:$1048576,MATCH("최종"&amp;SUBSTITUTE(SUBSTITUTE(E$1,"standard",""),"|Float",""),ChapterTable!$1:$1,0),0),
  IF($B400=1,
    IF($L400=FALSE,
      VLOOKUP($A400,ChapterTable!$1:$1048576,MATCH("최종"&amp;SUBSTITUTE(SUBSTITUTE(E$1,"standard",""),"|Float",""),ChapterTable!$1:$1,0),0),
      VLOOKUP($A400-ChapterTable!$P$11,ChapterTable!$1:$1048576,MATCH("최종"&amp;SUBSTITUTE(SUBSTITUTE(E$1,"standard",""),"|Float",""),ChapterTable!$1:$1,0),0)*ChapterTable!$P$14
    ),
  OFFSET(E400,-$B400+IF($L400,1,0),0)*IF($B400&gt;OFFSET($B400,1,0),ChapterTable!$R$17,1)*
    (VLOOKUP(SUBSTITUTE(SUBSTITUTE(E$1,"standard",""),"|Float","")&amp;IF(OR($L400=TRUE,$A400=0,MOD($A400,ChapterTable!$R$20)&lt;&gt;0),"","보스")&amp;"인게임누적곱배수",ChapterTable!$R:$S,2,0)^C400
    +VLOOKUP(SUBSTITUTE(SUBSTITUTE(E$1,"standard",""),"|Float","")&amp;IF(OR($L400=TRUE,$A400=0,MOD($A400,ChapterTable!$R$20)&lt;&gt;0),"","보스")&amp;"인게임누적합배수",ChapterTable!$R:$S,2,0)*C400)
  )
  )
  )
)</f>
        <v>3075.46875</v>
      </c>
      <c r="F400" s="1">
        <f ca="1">IF(AND($A400=0,$B400=1),
    VLOOKUP(1,ChapterTable!$1:$1048576,MATCH("최종"&amp;SUBSTITUTE(SUBSTITUTE(F$1,"standard",""),"|Float",""),ChapterTable!$1:$1,0),0)*ChapterTable!$P$17,
  IF(AND($A400=0,$B400=0),
    F401,
  IF($B400=0,
    VLOOKUP($A400,ChapterTable!$1:$1048576,MATCH("최종"&amp;SUBSTITUTE(SUBSTITUTE(F$1,"standard",""),"|Float",""),ChapterTable!$1:$1,0),0),
  IF($B400=1,
    IF($L400=FALSE,
      VLOOKUP($A400,ChapterTable!$1:$1048576,MATCH("최종"&amp;SUBSTITUTE(SUBSTITUTE(F$1,"standard",""),"|Float",""),ChapterTable!$1:$1,0),0),
      VLOOKUP($A400-ChapterTable!$P$11,ChapterTable!$1:$1048576,MATCH("최종"&amp;SUBSTITUTE(SUBSTITUTE(F$1,"standard",""),"|Float",""),ChapterTable!$1:$1,0),0)*ChapterTable!$P$14
    ),
  OFFSET(F400,-$B400+IF($L400,1,0),0)*
    (VLOOKUP(SUBSTITUTE(SUBSTITUTE(F$1,"standard",""),"|Float","")&amp;IF(OR($L400=TRUE,$A400=0,MOD($A400,ChapterTable!$R$20)&lt;&gt;0),"","보스")&amp;"인게임누적곱배수",ChapterTable!$R:$S,2,0)^D400
    +VLOOKUP(SUBSTITUTE(SUBSTITUTE(F$1,"standard",""),"|Float","")&amp;IF(OR($L400=TRUE,$A400=0,MOD($A400,ChapterTable!$R$20)&lt;&gt;0),"","보스")&amp;"인게임누적합배수",ChapterTable!$R:$S,2,0)*D400)
  )
  )
  )
)</f>
        <v>1281.4453125</v>
      </c>
      <c r="G400" t="s">
        <v>719</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45"/>
        <v>1</v>
      </c>
      <c r="Q400">
        <f t="shared" si="46"/>
        <v>1</v>
      </c>
      <c r="R400" t="b">
        <f t="shared" ca="1" si="47"/>
        <v>0</v>
      </c>
      <c r="T400" t="b">
        <f t="shared" ca="1" si="4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51"/>
        <v>1</v>
      </c>
      <c r="AJ400">
        <f t="shared" si="49"/>
        <v>1</v>
      </c>
      <c r="AK400">
        <f t="shared" si="50"/>
        <v>1</v>
      </c>
      <c r="AL400">
        <v>0</v>
      </c>
    </row>
    <row r="401" spans="1:38" x14ac:dyDescent="0.3">
      <c r="A401">
        <v>9</v>
      </c>
      <c r="B401">
        <v>4</v>
      </c>
      <c r="C401">
        <f>IF(OR($L401=TRUE,$A401=0,MOD($A401,ChapterTable!$R$20)&lt;&gt;0),
MAX(0,INT(($B401+ChapterTable!$P$26+VLOOKUP(SUBSTITUTE(C$1,"성장단계","")&amp;"단계오프셋",ChapterTable!$R:$S,2,0))/ChapterTable!$P$23)),
MAX(0,INT(($B401+ChapterTable!$R$26+VLOOKUP(SUBSTITUTE(C$1,"성장단계","")&amp;"보스단계오프셋",ChapterTable!$R:$S,2,0))/ChapterTable!$R$23)))</f>
        <v>0</v>
      </c>
      <c r="D401">
        <f>IF(OR($L401=TRUE,$A401=0,MOD($A401,ChapterTable!$R$20)&lt;&gt;0),
MAX(0,INT(($B401+ChapterTable!$P$26+VLOOKUP(SUBSTITUTE(D$1,"성장단계","")&amp;"단계오프셋",ChapterTable!$R:$S,2,0))/ChapterTable!$P$23)),
MAX(0,INT(($B401+ChapterTable!$R$26+VLOOKUP(SUBSTITUTE(D$1,"성장단계","")&amp;"보스단계오프셋",ChapterTable!$R:$S,2,0))/ChapterTable!$R$23)))</f>
        <v>0</v>
      </c>
      <c r="E401" s="1">
        <f ca="1">IF(AND($A401=0,$B401=1),
    VLOOKUP(1,ChapterTable!$1:$1048576,MATCH("최종"&amp;SUBSTITUTE(SUBSTITUTE(E$1,"standard",""),"|Float",""),ChapterTable!$1:$1,0),0)*ChapterTable!$P$17,
  IF(AND($A401=0,$B401=0),
    E402,
  IF($B401=0,
    VLOOKUP($A401,ChapterTable!$1:$1048576,MATCH("최종"&amp;SUBSTITUTE(SUBSTITUTE(E$1,"standard",""),"|Float",""),ChapterTable!$1:$1,0),0),
  IF($B401=1,
    IF($L401=FALSE,
      VLOOKUP($A401,ChapterTable!$1:$1048576,MATCH("최종"&amp;SUBSTITUTE(SUBSTITUTE(E$1,"standard",""),"|Float",""),ChapterTable!$1:$1,0),0),
      VLOOKUP($A401-ChapterTable!$P$11,ChapterTable!$1:$1048576,MATCH("최종"&amp;SUBSTITUTE(SUBSTITUTE(E$1,"standard",""),"|Float",""),ChapterTable!$1:$1,0),0)*ChapterTable!$P$14
    ),
  OFFSET(E401,-$B401+IF($L401,1,0),0)*IF($B401&gt;OFFSET($B401,1,0),ChapterTable!$R$17,1)*
    (VLOOKUP(SUBSTITUTE(SUBSTITUTE(E$1,"standard",""),"|Float","")&amp;IF(OR($L401=TRUE,$A401=0,MOD($A401,ChapterTable!$R$20)&lt;&gt;0),"","보스")&amp;"인게임누적곱배수",ChapterTable!$R:$S,2,0)^C401
    +VLOOKUP(SUBSTITUTE(SUBSTITUTE(E$1,"standard",""),"|Float","")&amp;IF(OR($L401=TRUE,$A401=0,MOD($A401,ChapterTable!$R$20)&lt;&gt;0),"","보스")&amp;"인게임누적합배수",ChapterTable!$R:$S,2,0)*C401)
  )
  )
  )
)</f>
        <v>3075.46875</v>
      </c>
      <c r="F401" s="1">
        <f ca="1">IF(AND($A401=0,$B401=1),
    VLOOKUP(1,ChapterTable!$1:$1048576,MATCH("최종"&amp;SUBSTITUTE(SUBSTITUTE(F$1,"standard",""),"|Float",""),ChapterTable!$1:$1,0),0)*ChapterTable!$P$17,
  IF(AND($A401=0,$B401=0),
    F402,
  IF($B401=0,
    VLOOKUP($A401,ChapterTable!$1:$1048576,MATCH("최종"&amp;SUBSTITUTE(SUBSTITUTE(F$1,"standard",""),"|Float",""),ChapterTable!$1:$1,0),0),
  IF($B401=1,
    IF($L401=FALSE,
      VLOOKUP($A401,ChapterTable!$1:$1048576,MATCH("최종"&amp;SUBSTITUTE(SUBSTITUTE(F$1,"standard",""),"|Float",""),ChapterTable!$1:$1,0),0),
      VLOOKUP($A401-ChapterTable!$P$11,ChapterTable!$1:$1048576,MATCH("최종"&amp;SUBSTITUTE(SUBSTITUTE(F$1,"standard",""),"|Float",""),ChapterTable!$1:$1,0),0)*ChapterTable!$P$14
    ),
  OFFSET(F401,-$B401+IF($L401,1,0),0)*
    (VLOOKUP(SUBSTITUTE(SUBSTITUTE(F$1,"standard",""),"|Float","")&amp;IF(OR($L401=TRUE,$A401=0,MOD($A401,ChapterTable!$R$20)&lt;&gt;0),"","보스")&amp;"인게임누적곱배수",ChapterTable!$R:$S,2,0)^D401
    +VLOOKUP(SUBSTITUTE(SUBSTITUTE(F$1,"standard",""),"|Float","")&amp;IF(OR($L401=TRUE,$A401=0,MOD($A401,ChapterTable!$R$20)&lt;&gt;0),"","보스")&amp;"인게임누적합배수",ChapterTable!$R:$S,2,0)*D401)
  )
  )
  )
)</f>
        <v>1281.4453125</v>
      </c>
      <c r="G401" t="s">
        <v>719</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45"/>
        <v>1</v>
      </c>
      <c r="Q401">
        <f t="shared" si="46"/>
        <v>1</v>
      </c>
      <c r="R401" t="b">
        <f t="shared" ca="1" si="47"/>
        <v>0</v>
      </c>
      <c r="T401" t="b">
        <f t="shared" ca="1" si="4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51"/>
        <v>1</v>
      </c>
      <c r="AJ401">
        <f t="shared" si="49"/>
        <v>1</v>
      </c>
      <c r="AK401">
        <f t="shared" si="50"/>
        <v>1</v>
      </c>
      <c r="AL401">
        <v>0</v>
      </c>
    </row>
    <row r="402" spans="1:38" x14ac:dyDescent="0.3">
      <c r="A402">
        <v>9</v>
      </c>
      <c r="B402">
        <v>5</v>
      </c>
      <c r="C402">
        <f>IF(OR($L402=TRUE,$A402=0,MOD($A402,ChapterTable!$R$20)&lt;&gt;0),
MAX(0,INT(($B402+ChapterTable!$P$26+VLOOKUP(SUBSTITUTE(C$1,"성장단계","")&amp;"단계오프셋",ChapterTable!$R:$S,2,0))/ChapterTable!$P$23)),
MAX(0,INT(($B402+ChapterTable!$R$26+VLOOKUP(SUBSTITUTE(C$1,"성장단계","")&amp;"보스단계오프셋",ChapterTable!$R:$S,2,0))/ChapterTable!$R$23)))</f>
        <v>0</v>
      </c>
      <c r="D402">
        <f>IF(OR($L402=TRUE,$A402=0,MOD($A402,ChapterTable!$R$20)&lt;&gt;0),
MAX(0,INT(($B402+ChapterTable!$P$26+VLOOKUP(SUBSTITUTE(D$1,"성장단계","")&amp;"단계오프셋",ChapterTable!$R:$S,2,0))/ChapterTable!$P$23)),
MAX(0,INT(($B402+ChapterTable!$R$26+VLOOKUP(SUBSTITUTE(D$1,"성장단계","")&amp;"보스단계오프셋",ChapterTable!$R:$S,2,0))/ChapterTable!$R$23)))</f>
        <v>0</v>
      </c>
      <c r="E402" s="1">
        <f ca="1">IF(AND($A402=0,$B402=1),
    VLOOKUP(1,ChapterTable!$1:$1048576,MATCH("최종"&amp;SUBSTITUTE(SUBSTITUTE(E$1,"standard",""),"|Float",""),ChapterTable!$1:$1,0),0)*ChapterTable!$P$17,
  IF(AND($A402=0,$B402=0),
    E403,
  IF($B402=0,
    VLOOKUP($A402,ChapterTable!$1:$1048576,MATCH("최종"&amp;SUBSTITUTE(SUBSTITUTE(E$1,"standard",""),"|Float",""),ChapterTable!$1:$1,0),0),
  IF($B402=1,
    IF($L402=FALSE,
      VLOOKUP($A402,ChapterTable!$1:$1048576,MATCH("최종"&amp;SUBSTITUTE(SUBSTITUTE(E$1,"standard",""),"|Float",""),ChapterTable!$1:$1,0),0),
      VLOOKUP($A402-ChapterTable!$P$11,ChapterTable!$1:$1048576,MATCH("최종"&amp;SUBSTITUTE(SUBSTITUTE(E$1,"standard",""),"|Float",""),ChapterTable!$1:$1,0),0)*ChapterTable!$P$14
    ),
  OFFSET(E402,-$B402+IF($L402,1,0),0)*IF($B402&gt;OFFSET($B402,1,0),ChapterTable!$R$17,1)*
    (VLOOKUP(SUBSTITUTE(SUBSTITUTE(E$1,"standard",""),"|Float","")&amp;IF(OR($L402=TRUE,$A402=0,MOD($A402,ChapterTable!$R$20)&lt;&gt;0),"","보스")&amp;"인게임누적곱배수",ChapterTable!$R:$S,2,0)^C402
    +VLOOKUP(SUBSTITUTE(SUBSTITUTE(E$1,"standard",""),"|Float","")&amp;IF(OR($L402=TRUE,$A402=0,MOD($A402,ChapterTable!$R$20)&lt;&gt;0),"","보스")&amp;"인게임누적합배수",ChapterTable!$R:$S,2,0)*C402)
  )
  )
  )
)</f>
        <v>3075.46875</v>
      </c>
      <c r="F402" s="1">
        <f ca="1">IF(AND($A402=0,$B402=1),
    VLOOKUP(1,ChapterTable!$1:$1048576,MATCH("최종"&amp;SUBSTITUTE(SUBSTITUTE(F$1,"standard",""),"|Float",""),ChapterTable!$1:$1,0),0)*ChapterTable!$P$17,
  IF(AND($A402=0,$B402=0),
    F403,
  IF($B402=0,
    VLOOKUP($A402,ChapterTable!$1:$1048576,MATCH("최종"&amp;SUBSTITUTE(SUBSTITUTE(F$1,"standard",""),"|Float",""),ChapterTable!$1:$1,0),0),
  IF($B402=1,
    IF($L402=FALSE,
      VLOOKUP($A402,ChapterTable!$1:$1048576,MATCH("최종"&amp;SUBSTITUTE(SUBSTITUTE(F$1,"standard",""),"|Float",""),ChapterTable!$1:$1,0),0),
      VLOOKUP($A402-ChapterTable!$P$11,ChapterTable!$1:$1048576,MATCH("최종"&amp;SUBSTITUTE(SUBSTITUTE(F$1,"standard",""),"|Float",""),ChapterTable!$1:$1,0),0)*ChapterTable!$P$14
    ),
  OFFSET(F402,-$B402+IF($L402,1,0),0)*
    (VLOOKUP(SUBSTITUTE(SUBSTITUTE(F$1,"standard",""),"|Float","")&amp;IF(OR($L402=TRUE,$A402=0,MOD($A402,ChapterTable!$R$20)&lt;&gt;0),"","보스")&amp;"인게임누적곱배수",ChapterTable!$R:$S,2,0)^D402
    +VLOOKUP(SUBSTITUTE(SUBSTITUTE(F$1,"standard",""),"|Float","")&amp;IF(OR($L402=TRUE,$A402=0,MOD($A402,ChapterTable!$R$20)&lt;&gt;0),"","보스")&amp;"인게임누적합배수",ChapterTable!$R:$S,2,0)*D402)
  )
  )
  )
)</f>
        <v>1281.4453125</v>
      </c>
      <c r="G402" t="s">
        <v>719</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45"/>
        <v>11</v>
      </c>
      <c r="Q402">
        <f t="shared" si="46"/>
        <v>11</v>
      </c>
      <c r="R402" t="b">
        <f t="shared" ca="1" si="47"/>
        <v>0</v>
      </c>
      <c r="T402" t="b">
        <f t="shared" ca="1" si="4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51"/>
        <v>1</v>
      </c>
      <c r="AJ402">
        <f t="shared" si="49"/>
        <v>1</v>
      </c>
      <c r="AK402">
        <f t="shared" si="50"/>
        <v>1</v>
      </c>
      <c r="AL402">
        <v>0</v>
      </c>
    </row>
    <row r="403" spans="1:38" x14ac:dyDescent="0.3">
      <c r="A403">
        <v>9</v>
      </c>
      <c r="B403">
        <v>6</v>
      </c>
      <c r="C403">
        <f>IF(OR($L403=TRUE,$A403=0,MOD($A403,ChapterTable!$R$20)&lt;&gt;0),
MAX(0,INT(($B403+ChapterTable!$P$26+VLOOKUP(SUBSTITUTE(C$1,"성장단계","")&amp;"단계오프셋",ChapterTable!$R:$S,2,0))/ChapterTable!$P$23)),
MAX(0,INT(($B403+ChapterTable!$R$26+VLOOKUP(SUBSTITUTE(C$1,"성장단계","")&amp;"보스단계오프셋",ChapterTable!$R:$S,2,0))/ChapterTable!$R$23)))</f>
        <v>1</v>
      </c>
      <c r="D403">
        <f>IF(OR($L403=TRUE,$A403=0,MOD($A403,ChapterTable!$R$20)&lt;&gt;0),
MAX(0,INT(($B403+ChapterTable!$P$26+VLOOKUP(SUBSTITUTE(D$1,"성장단계","")&amp;"단계오프셋",ChapterTable!$R:$S,2,0))/ChapterTable!$P$23)),
MAX(0,INT(($B403+ChapterTable!$R$26+VLOOKUP(SUBSTITUTE(D$1,"성장단계","")&amp;"보스단계오프셋",ChapterTable!$R:$S,2,0))/ChapterTable!$R$23)))</f>
        <v>0</v>
      </c>
      <c r="E403" s="1">
        <f ca="1">IF(AND($A403=0,$B403=1),
    VLOOKUP(1,ChapterTable!$1:$1048576,MATCH("최종"&amp;SUBSTITUTE(SUBSTITUTE(E$1,"standard",""),"|Float",""),ChapterTable!$1:$1,0),0)*ChapterTable!$P$17,
  IF(AND($A403=0,$B403=0),
    E404,
  IF($B403=0,
    VLOOKUP($A403,ChapterTable!$1:$1048576,MATCH("최종"&amp;SUBSTITUTE(SUBSTITUTE(E$1,"standard",""),"|Float",""),ChapterTable!$1:$1,0),0),
  IF($B403=1,
    IF($L403=FALSE,
      VLOOKUP($A403,ChapterTable!$1:$1048576,MATCH("최종"&amp;SUBSTITUTE(SUBSTITUTE(E$1,"standard",""),"|Float",""),ChapterTable!$1:$1,0),0),
      VLOOKUP($A403-ChapterTable!$P$11,ChapterTable!$1:$1048576,MATCH("최종"&amp;SUBSTITUTE(SUBSTITUTE(E$1,"standard",""),"|Float",""),ChapterTable!$1:$1,0),0)*ChapterTable!$P$14
    ),
  OFFSET(E403,-$B403+IF($L403,1,0),0)*IF($B403&gt;OFFSET($B403,1,0),ChapterTable!$R$17,1)*
    (VLOOKUP(SUBSTITUTE(SUBSTITUTE(E$1,"standard",""),"|Float","")&amp;IF(OR($L403=TRUE,$A403=0,MOD($A403,ChapterTable!$R$20)&lt;&gt;0),"","보스")&amp;"인게임누적곱배수",ChapterTable!$R:$S,2,0)^C403
    +VLOOKUP(SUBSTITUTE(SUBSTITUTE(E$1,"standard",""),"|Float","")&amp;IF(OR($L403=TRUE,$A403=0,MOD($A403,ChapterTable!$R$20)&lt;&gt;0),"","보스")&amp;"인게임누적합배수",ChapterTable!$R:$S,2,0)*C403)
  )
  )
  )
)</f>
        <v>3690.5625</v>
      </c>
      <c r="F403" s="1">
        <f ca="1">IF(AND($A403=0,$B403=1),
    VLOOKUP(1,ChapterTable!$1:$1048576,MATCH("최종"&amp;SUBSTITUTE(SUBSTITUTE(F$1,"standard",""),"|Float",""),ChapterTable!$1:$1,0),0)*ChapterTable!$P$17,
  IF(AND($A403=0,$B403=0),
    F404,
  IF($B403=0,
    VLOOKUP($A403,ChapterTable!$1:$1048576,MATCH("최종"&amp;SUBSTITUTE(SUBSTITUTE(F$1,"standard",""),"|Float",""),ChapterTable!$1:$1,0),0),
  IF($B403=1,
    IF($L403=FALSE,
      VLOOKUP($A403,ChapterTable!$1:$1048576,MATCH("최종"&amp;SUBSTITUTE(SUBSTITUTE(F$1,"standard",""),"|Float",""),ChapterTable!$1:$1,0),0),
      VLOOKUP($A403-ChapterTable!$P$11,ChapterTable!$1:$1048576,MATCH("최종"&amp;SUBSTITUTE(SUBSTITUTE(F$1,"standard",""),"|Float",""),ChapterTable!$1:$1,0),0)*ChapterTable!$P$14
    ),
  OFFSET(F403,-$B403+IF($L403,1,0),0)*
    (VLOOKUP(SUBSTITUTE(SUBSTITUTE(F$1,"standard",""),"|Float","")&amp;IF(OR($L403=TRUE,$A403=0,MOD($A403,ChapterTable!$R$20)&lt;&gt;0),"","보스")&amp;"인게임누적곱배수",ChapterTable!$R:$S,2,0)^D403
    +VLOOKUP(SUBSTITUTE(SUBSTITUTE(F$1,"standard",""),"|Float","")&amp;IF(OR($L403=TRUE,$A403=0,MOD($A403,ChapterTable!$R$20)&lt;&gt;0),"","보스")&amp;"인게임누적합배수",ChapterTable!$R:$S,2,0)*D403)
  )
  )
  )
)</f>
        <v>1281.4453125</v>
      </c>
      <c r="G403" t="s">
        <v>719</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45"/>
        <v>1</v>
      </c>
      <c r="Q403">
        <f t="shared" si="46"/>
        <v>1</v>
      </c>
      <c r="R403" t="b">
        <f t="shared" ca="1" si="47"/>
        <v>0</v>
      </c>
      <c r="T403" t="b">
        <f t="shared" ca="1" si="4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51"/>
        <v>1</v>
      </c>
      <c r="AJ403">
        <f t="shared" si="49"/>
        <v>1</v>
      </c>
      <c r="AK403">
        <f t="shared" si="50"/>
        <v>1</v>
      </c>
      <c r="AL403">
        <v>0</v>
      </c>
    </row>
    <row r="404" spans="1:38" x14ac:dyDescent="0.3">
      <c r="A404">
        <v>9</v>
      </c>
      <c r="B404">
        <v>7</v>
      </c>
      <c r="C404">
        <f>IF(OR($L404=TRUE,$A404=0,MOD($A404,ChapterTable!$R$20)&lt;&gt;0),
MAX(0,INT(($B404+ChapterTable!$P$26+VLOOKUP(SUBSTITUTE(C$1,"성장단계","")&amp;"단계오프셋",ChapterTable!$R:$S,2,0))/ChapterTable!$P$23)),
MAX(0,INT(($B404+ChapterTable!$R$26+VLOOKUP(SUBSTITUTE(C$1,"성장단계","")&amp;"보스단계오프셋",ChapterTable!$R:$S,2,0))/ChapterTable!$R$23)))</f>
        <v>1</v>
      </c>
      <c r="D404">
        <f>IF(OR($L404=TRUE,$A404=0,MOD($A404,ChapterTable!$R$20)&lt;&gt;0),
MAX(0,INT(($B404+ChapterTable!$P$26+VLOOKUP(SUBSTITUTE(D$1,"성장단계","")&amp;"단계오프셋",ChapterTable!$R:$S,2,0))/ChapterTable!$P$23)),
MAX(0,INT(($B404+ChapterTable!$R$26+VLOOKUP(SUBSTITUTE(D$1,"성장단계","")&amp;"보스단계오프셋",ChapterTable!$R:$S,2,0))/ChapterTable!$R$23)))</f>
        <v>0</v>
      </c>
      <c r="E404" s="1">
        <f ca="1">IF(AND($A404=0,$B404=1),
    VLOOKUP(1,ChapterTable!$1:$1048576,MATCH("최종"&amp;SUBSTITUTE(SUBSTITUTE(E$1,"standard",""),"|Float",""),ChapterTable!$1:$1,0),0)*ChapterTable!$P$17,
  IF(AND($A404=0,$B404=0),
    E405,
  IF($B404=0,
    VLOOKUP($A404,ChapterTable!$1:$1048576,MATCH("최종"&amp;SUBSTITUTE(SUBSTITUTE(E$1,"standard",""),"|Float",""),ChapterTable!$1:$1,0),0),
  IF($B404=1,
    IF($L404=FALSE,
      VLOOKUP($A404,ChapterTable!$1:$1048576,MATCH("최종"&amp;SUBSTITUTE(SUBSTITUTE(E$1,"standard",""),"|Float",""),ChapterTable!$1:$1,0),0),
      VLOOKUP($A404-ChapterTable!$P$11,ChapterTable!$1:$1048576,MATCH("최종"&amp;SUBSTITUTE(SUBSTITUTE(E$1,"standard",""),"|Float",""),ChapterTable!$1:$1,0),0)*ChapterTable!$P$14
    ),
  OFFSET(E404,-$B404+IF($L404,1,0),0)*IF($B404&gt;OFFSET($B404,1,0),ChapterTable!$R$17,1)*
    (VLOOKUP(SUBSTITUTE(SUBSTITUTE(E$1,"standard",""),"|Float","")&amp;IF(OR($L404=TRUE,$A404=0,MOD($A404,ChapterTable!$R$20)&lt;&gt;0),"","보스")&amp;"인게임누적곱배수",ChapterTable!$R:$S,2,0)^C404
    +VLOOKUP(SUBSTITUTE(SUBSTITUTE(E$1,"standard",""),"|Float","")&amp;IF(OR($L404=TRUE,$A404=0,MOD($A404,ChapterTable!$R$20)&lt;&gt;0),"","보스")&amp;"인게임누적합배수",ChapterTable!$R:$S,2,0)*C404)
  )
  )
  )
)</f>
        <v>3690.5625</v>
      </c>
      <c r="F404" s="1">
        <f ca="1">IF(AND($A404=0,$B404=1),
    VLOOKUP(1,ChapterTable!$1:$1048576,MATCH("최종"&amp;SUBSTITUTE(SUBSTITUTE(F$1,"standard",""),"|Float",""),ChapterTable!$1:$1,0),0)*ChapterTable!$P$17,
  IF(AND($A404=0,$B404=0),
    F405,
  IF($B404=0,
    VLOOKUP($A404,ChapterTable!$1:$1048576,MATCH("최종"&amp;SUBSTITUTE(SUBSTITUTE(F$1,"standard",""),"|Float",""),ChapterTable!$1:$1,0),0),
  IF($B404=1,
    IF($L404=FALSE,
      VLOOKUP($A404,ChapterTable!$1:$1048576,MATCH("최종"&amp;SUBSTITUTE(SUBSTITUTE(F$1,"standard",""),"|Float",""),ChapterTable!$1:$1,0),0),
      VLOOKUP($A404-ChapterTable!$P$11,ChapterTable!$1:$1048576,MATCH("최종"&amp;SUBSTITUTE(SUBSTITUTE(F$1,"standard",""),"|Float",""),ChapterTable!$1:$1,0),0)*ChapterTable!$P$14
    ),
  OFFSET(F404,-$B404+IF($L404,1,0),0)*
    (VLOOKUP(SUBSTITUTE(SUBSTITUTE(F$1,"standard",""),"|Float","")&amp;IF(OR($L404=TRUE,$A404=0,MOD($A404,ChapterTable!$R$20)&lt;&gt;0),"","보스")&amp;"인게임누적곱배수",ChapterTable!$R:$S,2,0)^D404
    +VLOOKUP(SUBSTITUTE(SUBSTITUTE(F$1,"standard",""),"|Float","")&amp;IF(OR($L404=TRUE,$A404=0,MOD($A404,ChapterTable!$R$20)&lt;&gt;0),"","보스")&amp;"인게임누적합배수",ChapterTable!$R:$S,2,0)*D404)
  )
  )
  )
)</f>
        <v>1281.4453125</v>
      </c>
      <c r="G404" t="s">
        <v>719</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45"/>
        <v>1</v>
      </c>
      <c r="Q404">
        <f t="shared" si="46"/>
        <v>1</v>
      </c>
      <c r="R404" t="b">
        <f t="shared" ca="1" si="47"/>
        <v>0</v>
      </c>
      <c r="T404" t="b">
        <f t="shared" ca="1" si="4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51"/>
        <v>1</v>
      </c>
      <c r="AJ404">
        <f t="shared" si="49"/>
        <v>1</v>
      </c>
      <c r="AK404">
        <f t="shared" si="50"/>
        <v>1</v>
      </c>
      <c r="AL404">
        <v>0</v>
      </c>
    </row>
    <row r="405" spans="1:38" x14ac:dyDescent="0.3">
      <c r="A405">
        <v>9</v>
      </c>
      <c r="B405">
        <v>8</v>
      </c>
      <c r="C405">
        <f>IF(OR($L405=TRUE,$A405=0,MOD($A405,ChapterTable!$R$20)&lt;&gt;0),
MAX(0,INT(($B405+ChapterTable!$P$26+VLOOKUP(SUBSTITUTE(C$1,"성장단계","")&amp;"단계오프셋",ChapterTable!$R:$S,2,0))/ChapterTable!$P$23)),
MAX(0,INT(($B405+ChapterTable!$R$26+VLOOKUP(SUBSTITUTE(C$1,"성장단계","")&amp;"보스단계오프셋",ChapterTable!$R:$S,2,0))/ChapterTable!$R$23)))</f>
        <v>1</v>
      </c>
      <c r="D405">
        <f>IF(OR($L405=TRUE,$A405=0,MOD($A405,ChapterTable!$R$20)&lt;&gt;0),
MAX(0,INT(($B405+ChapterTable!$P$26+VLOOKUP(SUBSTITUTE(D$1,"성장단계","")&amp;"단계오프셋",ChapterTable!$R:$S,2,0))/ChapterTable!$P$23)),
MAX(0,INT(($B405+ChapterTable!$R$26+VLOOKUP(SUBSTITUTE(D$1,"성장단계","")&amp;"보스단계오프셋",ChapterTable!$R:$S,2,0))/ChapterTable!$R$23)))</f>
        <v>0</v>
      </c>
      <c r="E405" s="1">
        <f ca="1">IF(AND($A405=0,$B405=1),
    VLOOKUP(1,ChapterTable!$1:$1048576,MATCH("최종"&amp;SUBSTITUTE(SUBSTITUTE(E$1,"standard",""),"|Float",""),ChapterTable!$1:$1,0),0)*ChapterTable!$P$17,
  IF(AND($A405=0,$B405=0),
    E406,
  IF($B405=0,
    VLOOKUP($A405,ChapterTable!$1:$1048576,MATCH("최종"&amp;SUBSTITUTE(SUBSTITUTE(E$1,"standard",""),"|Float",""),ChapterTable!$1:$1,0),0),
  IF($B405=1,
    IF($L405=FALSE,
      VLOOKUP($A405,ChapterTable!$1:$1048576,MATCH("최종"&amp;SUBSTITUTE(SUBSTITUTE(E$1,"standard",""),"|Float",""),ChapterTable!$1:$1,0),0),
      VLOOKUP($A405-ChapterTable!$P$11,ChapterTable!$1:$1048576,MATCH("최종"&amp;SUBSTITUTE(SUBSTITUTE(E$1,"standard",""),"|Float",""),ChapterTable!$1:$1,0),0)*ChapterTable!$P$14
    ),
  OFFSET(E405,-$B405+IF($L405,1,0),0)*IF($B405&gt;OFFSET($B405,1,0),ChapterTable!$R$17,1)*
    (VLOOKUP(SUBSTITUTE(SUBSTITUTE(E$1,"standard",""),"|Float","")&amp;IF(OR($L405=TRUE,$A405=0,MOD($A405,ChapterTable!$R$20)&lt;&gt;0),"","보스")&amp;"인게임누적곱배수",ChapterTable!$R:$S,2,0)^C405
    +VLOOKUP(SUBSTITUTE(SUBSTITUTE(E$1,"standard",""),"|Float","")&amp;IF(OR($L405=TRUE,$A405=0,MOD($A405,ChapterTable!$R$20)&lt;&gt;0),"","보스")&amp;"인게임누적합배수",ChapterTable!$R:$S,2,0)*C405)
  )
  )
  )
)</f>
        <v>3690.5625</v>
      </c>
      <c r="F405" s="1">
        <f ca="1">IF(AND($A405=0,$B405=1),
    VLOOKUP(1,ChapterTable!$1:$1048576,MATCH("최종"&amp;SUBSTITUTE(SUBSTITUTE(F$1,"standard",""),"|Float",""),ChapterTable!$1:$1,0),0)*ChapterTable!$P$17,
  IF(AND($A405=0,$B405=0),
    F406,
  IF($B405=0,
    VLOOKUP($A405,ChapterTable!$1:$1048576,MATCH("최종"&amp;SUBSTITUTE(SUBSTITUTE(F$1,"standard",""),"|Float",""),ChapterTable!$1:$1,0),0),
  IF($B405=1,
    IF($L405=FALSE,
      VLOOKUP($A405,ChapterTable!$1:$1048576,MATCH("최종"&amp;SUBSTITUTE(SUBSTITUTE(F$1,"standard",""),"|Float",""),ChapterTable!$1:$1,0),0),
      VLOOKUP($A405-ChapterTable!$P$11,ChapterTable!$1:$1048576,MATCH("최종"&amp;SUBSTITUTE(SUBSTITUTE(F$1,"standard",""),"|Float",""),ChapterTable!$1:$1,0),0)*ChapterTable!$P$14
    ),
  OFFSET(F405,-$B405+IF($L405,1,0),0)*
    (VLOOKUP(SUBSTITUTE(SUBSTITUTE(F$1,"standard",""),"|Float","")&amp;IF(OR($L405=TRUE,$A405=0,MOD($A405,ChapterTable!$R$20)&lt;&gt;0),"","보스")&amp;"인게임누적곱배수",ChapterTable!$R:$S,2,0)^D405
    +VLOOKUP(SUBSTITUTE(SUBSTITUTE(F$1,"standard",""),"|Float","")&amp;IF(OR($L405=TRUE,$A405=0,MOD($A405,ChapterTable!$R$20)&lt;&gt;0),"","보스")&amp;"인게임누적합배수",ChapterTable!$R:$S,2,0)*D405)
  )
  )
  )
)</f>
        <v>1281.4453125</v>
      </c>
      <c r="G405" t="s">
        <v>719</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45"/>
        <v>1</v>
      </c>
      <c r="Q405">
        <f t="shared" si="46"/>
        <v>1</v>
      </c>
      <c r="R405" t="b">
        <f t="shared" ca="1" si="47"/>
        <v>0</v>
      </c>
      <c r="T405" t="b">
        <f t="shared" ca="1" si="4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51"/>
        <v>1</v>
      </c>
      <c r="AJ405">
        <f t="shared" si="49"/>
        <v>1</v>
      </c>
      <c r="AK405">
        <f t="shared" si="50"/>
        <v>1</v>
      </c>
      <c r="AL405">
        <v>0</v>
      </c>
    </row>
    <row r="406" spans="1:38" x14ac:dyDescent="0.3">
      <c r="A406">
        <v>9</v>
      </c>
      <c r="B406">
        <v>9</v>
      </c>
      <c r="C406">
        <f>IF(OR($L406=TRUE,$A406=0,MOD($A406,ChapterTable!$R$20)&lt;&gt;0),
MAX(0,INT(($B406+ChapterTable!$P$26+VLOOKUP(SUBSTITUTE(C$1,"성장단계","")&amp;"단계오프셋",ChapterTable!$R:$S,2,0))/ChapterTable!$P$23)),
MAX(0,INT(($B406+ChapterTable!$R$26+VLOOKUP(SUBSTITUTE(C$1,"성장단계","")&amp;"보스단계오프셋",ChapterTable!$R:$S,2,0))/ChapterTable!$R$23)))</f>
        <v>1</v>
      </c>
      <c r="D406">
        <f>IF(OR($L406=TRUE,$A406=0,MOD($A406,ChapterTable!$R$20)&lt;&gt;0),
MAX(0,INT(($B406+ChapterTable!$P$26+VLOOKUP(SUBSTITUTE(D$1,"성장단계","")&amp;"단계오프셋",ChapterTable!$R:$S,2,0))/ChapterTable!$P$23)),
MAX(0,INT(($B406+ChapterTable!$R$26+VLOOKUP(SUBSTITUTE(D$1,"성장단계","")&amp;"보스단계오프셋",ChapterTable!$R:$S,2,0))/ChapterTable!$R$23)))</f>
        <v>0</v>
      </c>
      <c r="E406" s="1">
        <f ca="1">IF(AND($A406=0,$B406=1),
    VLOOKUP(1,ChapterTable!$1:$1048576,MATCH("최종"&amp;SUBSTITUTE(SUBSTITUTE(E$1,"standard",""),"|Float",""),ChapterTable!$1:$1,0),0)*ChapterTable!$P$17,
  IF(AND($A406=0,$B406=0),
    E407,
  IF($B406=0,
    VLOOKUP($A406,ChapterTable!$1:$1048576,MATCH("최종"&amp;SUBSTITUTE(SUBSTITUTE(E$1,"standard",""),"|Float",""),ChapterTable!$1:$1,0),0),
  IF($B406=1,
    IF($L406=FALSE,
      VLOOKUP($A406,ChapterTable!$1:$1048576,MATCH("최종"&amp;SUBSTITUTE(SUBSTITUTE(E$1,"standard",""),"|Float",""),ChapterTable!$1:$1,0),0),
      VLOOKUP($A406-ChapterTable!$P$11,ChapterTable!$1:$1048576,MATCH("최종"&amp;SUBSTITUTE(SUBSTITUTE(E$1,"standard",""),"|Float",""),ChapterTable!$1:$1,0),0)*ChapterTable!$P$14
    ),
  OFFSET(E406,-$B406+IF($L406,1,0),0)*IF($B406&gt;OFFSET($B406,1,0),ChapterTable!$R$17,1)*
    (VLOOKUP(SUBSTITUTE(SUBSTITUTE(E$1,"standard",""),"|Float","")&amp;IF(OR($L406=TRUE,$A406=0,MOD($A406,ChapterTable!$R$20)&lt;&gt;0),"","보스")&amp;"인게임누적곱배수",ChapterTable!$R:$S,2,0)^C406
    +VLOOKUP(SUBSTITUTE(SUBSTITUTE(E$1,"standard",""),"|Float","")&amp;IF(OR($L406=TRUE,$A406=0,MOD($A406,ChapterTable!$R$20)&lt;&gt;0),"","보스")&amp;"인게임누적합배수",ChapterTable!$R:$S,2,0)*C406)
  )
  )
  )
)</f>
        <v>3690.5625</v>
      </c>
      <c r="F406" s="1">
        <f ca="1">IF(AND($A406=0,$B406=1),
    VLOOKUP(1,ChapterTable!$1:$1048576,MATCH("최종"&amp;SUBSTITUTE(SUBSTITUTE(F$1,"standard",""),"|Float",""),ChapterTable!$1:$1,0),0)*ChapterTable!$P$17,
  IF(AND($A406=0,$B406=0),
    F407,
  IF($B406=0,
    VLOOKUP($A406,ChapterTable!$1:$1048576,MATCH("최종"&amp;SUBSTITUTE(SUBSTITUTE(F$1,"standard",""),"|Float",""),ChapterTable!$1:$1,0),0),
  IF($B406=1,
    IF($L406=FALSE,
      VLOOKUP($A406,ChapterTable!$1:$1048576,MATCH("최종"&amp;SUBSTITUTE(SUBSTITUTE(F$1,"standard",""),"|Float",""),ChapterTable!$1:$1,0),0),
      VLOOKUP($A406-ChapterTable!$P$11,ChapterTable!$1:$1048576,MATCH("최종"&amp;SUBSTITUTE(SUBSTITUTE(F$1,"standard",""),"|Float",""),ChapterTable!$1:$1,0),0)*ChapterTable!$P$14
    ),
  OFFSET(F406,-$B406+IF($L406,1,0),0)*
    (VLOOKUP(SUBSTITUTE(SUBSTITUTE(F$1,"standard",""),"|Float","")&amp;IF(OR($L406=TRUE,$A406=0,MOD($A406,ChapterTable!$R$20)&lt;&gt;0),"","보스")&amp;"인게임누적곱배수",ChapterTable!$R:$S,2,0)^D406
    +VLOOKUP(SUBSTITUTE(SUBSTITUTE(F$1,"standard",""),"|Float","")&amp;IF(OR($L406=TRUE,$A406=0,MOD($A406,ChapterTable!$R$20)&lt;&gt;0),"","보스")&amp;"인게임누적합배수",ChapterTable!$R:$S,2,0)*D406)
  )
  )
  )
)</f>
        <v>1281.4453125</v>
      </c>
      <c r="G406" t="s">
        <v>719</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45"/>
        <v>91</v>
      </c>
      <c r="Q406">
        <f t="shared" si="46"/>
        <v>91</v>
      </c>
      <c r="R406" t="b">
        <f t="shared" ca="1" si="47"/>
        <v>1</v>
      </c>
      <c r="T406" t="b">
        <f t="shared" ca="1" si="4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51"/>
        <v>1</v>
      </c>
      <c r="AJ406">
        <f t="shared" si="49"/>
        <v>1</v>
      </c>
      <c r="AK406">
        <f t="shared" si="50"/>
        <v>1</v>
      </c>
      <c r="AL406">
        <v>0</v>
      </c>
    </row>
    <row r="407" spans="1:38" x14ac:dyDescent="0.3">
      <c r="A407">
        <v>9</v>
      </c>
      <c r="B407">
        <v>10</v>
      </c>
      <c r="C407">
        <f>IF(OR($L407=TRUE,$A407=0,MOD($A407,ChapterTable!$R$20)&lt;&gt;0),
MAX(0,INT(($B407+ChapterTable!$P$26+VLOOKUP(SUBSTITUTE(C$1,"성장단계","")&amp;"단계오프셋",ChapterTable!$R:$S,2,0))/ChapterTable!$P$23)),
MAX(0,INT(($B407+ChapterTable!$R$26+VLOOKUP(SUBSTITUTE(C$1,"성장단계","")&amp;"보스단계오프셋",ChapterTable!$R:$S,2,0))/ChapterTable!$R$23)))</f>
        <v>1</v>
      </c>
      <c r="D407">
        <f>IF(OR($L407=TRUE,$A407=0,MOD($A407,ChapterTable!$R$20)&lt;&gt;0),
MAX(0,INT(($B407+ChapterTable!$P$26+VLOOKUP(SUBSTITUTE(D$1,"성장단계","")&amp;"단계오프셋",ChapterTable!$R:$S,2,0))/ChapterTable!$P$23)),
MAX(0,INT(($B407+ChapterTable!$R$26+VLOOKUP(SUBSTITUTE(D$1,"성장단계","")&amp;"보스단계오프셋",ChapterTable!$R:$S,2,0))/ChapterTable!$R$23)))</f>
        <v>0</v>
      </c>
      <c r="E407" s="1">
        <f ca="1">IF(AND($A407=0,$B407=1),
    VLOOKUP(1,ChapterTable!$1:$1048576,MATCH("최종"&amp;SUBSTITUTE(SUBSTITUTE(E$1,"standard",""),"|Float",""),ChapterTable!$1:$1,0),0)*ChapterTable!$P$17,
  IF(AND($A407=0,$B407=0),
    E408,
  IF($B407=0,
    VLOOKUP($A407,ChapterTable!$1:$1048576,MATCH("최종"&amp;SUBSTITUTE(SUBSTITUTE(E$1,"standard",""),"|Float",""),ChapterTable!$1:$1,0),0),
  IF($B407=1,
    IF($L407=FALSE,
      VLOOKUP($A407,ChapterTable!$1:$1048576,MATCH("최종"&amp;SUBSTITUTE(SUBSTITUTE(E$1,"standard",""),"|Float",""),ChapterTable!$1:$1,0),0),
      VLOOKUP($A407-ChapterTable!$P$11,ChapterTable!$1:$1048576,MATCH("최종"&amp;SUBSTITUTE(SUBSTITUTE(E$1,"standard",""),"|Float",""),ChapterTable!$1:$1,0),0)*ChapterTable!$P$14
    ),
  OFFSET(E407,-$B407+IF($L407,1,0),0)*IF($B407&gt;OFFSET($B407,1,0),ChapterTable!$R$17,1)*
    (VLOOKUP(SUBSTITUTE(SUBSTITUTE(E$1,"standard",""),"|Float","")&amp;IF(OR($L407=TRUE,$A407=0,MOD($A407,ChapterTable!$R$20)&lt;&gt;0),"","보스")&amp;"인게임누적곱배수",ChapterTable!$R:$S,2,0)^C407
    +VLOOKUP(SUBSTITUTE(SUBSTITUTE(E$1,"standard",""),"|Float","")&amp;IF(OR($L407=TRUE,$A407=0,MOD($A407,ChapterTable!$R$20)&lt;&gt;0),"","보스")&amp;"인게임누적합배수",ChapterTable!$R:$S,2,0)*C407)
  )
  )
  )
)</f>
        <v>3690.5625</v>
      </c>
      <c r="F407" s="1">
        <f ca="1">IF(AND($A407=0,$B407=1),
    VLOOKUP(1,ChapterTable!$1:$1048576,MATCH("최종"&amp;SUBSTITUTE(SUBSTITUTE(F$1,"standard",""),"|Float",""),ChapterTable!$1:$1,0),0)*ChapterTable!$P$17,
  IF(AND($A407=0,$B407=0),
    F408,
  IF($B407=0,
    VLOOKUP($A407,ChapterTable!$1:$1048576,MATCH("최종"&amp;SUBSTITUTE(SUBSTITUTE(F$1,"standard",""),"|Float",""),ChapterTable!$1:$1,0),0),
  IF($B407=1,
    IF($L407=FALSE,
      VLOOKUP($A407,ChapterTable!$1:$1048576,MATCH("최종"&amp;SUBSTITUTE(SUBSTITUTE(F$1,"standard",""),"|Float",""),ChapterTable!$1:$1,0),0),
      VLOOKUP($A407-ChapterTable!$P$11,ChapterTable!$1:$1048576,MATCH("최종"&amp;SUBSTITUTE(SUBSTITUTE(F$1,"standard",""),"|Float",""),ChapterTable!$1:$1,0),0)*ChapterTable!$P$14
    ),
  OFFSET(F407,-$B407+IF($L407,1,0),0)*
    (VLOOKUP(SUBSTITUTE(SUBSTITUTE(F$1,"standard",""),"|Float","")&amp;IF(OR($L407=TRUE,$A407=0,MOD($A407,ChapterTable!$R$20)&lt;&gt;0),"","보스")&amp;"인게임누적곱배수",ChapterTable!$R:$S,2,0)^D407
    +VLOOKUP(SUBSTITUTE(SUBSTITUTE(F$1,"standard",""),"|Float","")&amp;IF(OR($L407=TRUE,$A407=0,MOD($A407,ChapterTable!$R$20)&lt;&gt;0),"","보스")&amp;"인게임누적합배수",ChapterTable!$R:$S,2,0)*D407)
  )
  )
  )
)</f>
        <v>1281.4453125</v>
      </c>
      <c r="G407" t="s">
        <v>719</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45"/>
        <v>21</v>
      </c>
      <c r="Q407">
        <f t="shared" si="46"/>
        <v>21</v>
      </c>
      <c r="R407" t="b">
        <f t="shared" ca="1" si="47"/>
        <v>0</v>
      </c>
      <c r="T407" t="b">
        <f t="shared" ca="1" si="4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51"/>
        <v>1</v>
      </c>
      <c r="AJ407">
        <f t="shared" si="49"/>
        <v>1</v>
      </c>
      <c r="AK407">
        <f t="shared" si="50"/>
        <v>1</v>
      </c>
      <c r="AL407">
        <v>0</v>
      </c>
    </row>
    <row r="408" spans="1:38" x14ac:dyDescent="0.3">
      <c r="A408">
        <v>9</v>
      </c>
      <c r="B408">
        <v>11</v>
      </c>
      <c r="C408">
        <f>IF(OR($L408=TRUE,$A408=0,MOD($A408,ChapterTable!$R$20)&lt;&gt;0),
MAX(0,INT(($B408+ChapterTable!$P$26+VLOOKUP(SUBSTITUTE(C$1,"성장단계","")&amp;"단계오프셋",ChapterTable!$R:$S,2,0))/ChapterTable!$P$23)),
MAX(0,INT(($B408+ChapterTable!$R$26+VLOOKUP(SUBSTITUTE(C$1,"성장단계","")&amp;"보스단계오프셋",ChapterTable!$R:$S,2,0))/ChapterTable!$R$23)))</f>
        <v>1</v>
      </c>
      <c r="D408">
        <f>IF(OR($L408=TRUE,$A408=0,MOD($A408,ChapterTable!$R$20)&lt;&gt;0),
MAX(0,INT(($B408+ChapterTable!$P$26+VLOOKUP(SUBSTITUTE(D$1,"성장단계","")&amp;"단계오프셋",ChapterTable!$R:$S,2,0))/ChapterTable!$P$23)),
MAX(0,INT(($B408+ChapterTable!$R$26+VLOOKUP(SUBSTITUTE(D$1,"성장단계","")&amp;"보스단계오프셋",ChapterTable!$R:$S,2,0))/ChapterTable!$R$23)))</f>
        <v>1</v>
      </c>
      <c r="E408" s="1">
        <f ca="1">IF(AND($A408=0,$B408=1),
    VLOOKUP(1,ChapterTable!$1:$1048576,MATCH("최종"&amp;SUBSTITUTE(SUBSTITUTE(E$1,"standard",""),"|Float",""),ChapterTable!$1:$1,0),0)*ChapterTable!$P$17,
  IF(AND($A408=0,$B408=0),
    E409,
  IF($B408=0,
    VLOOKUP($A408,ChapterTable!$1:$1048576,MATCH("최종"&amp;SUBSTITUTE(SUBSTITUTE(E$1,"standard",""),"|Float",""),ChapterTable!$1:$1,0),0),
  IF($B408=1,
    IF($L408=FALSE,
      VLOOKUP($A408,ChapterTable!$1:$1048576,MATCH("최종"&amp;SUBSTITUTE(SUBSTITUTE(E$1,"standard",""),"|Float",""),ChapterTable!$1:$1,0),0),
      VLOOKUP($A408-ChapterTable!$P$11,ChapterTable!$1:$1048576,MATCH("최종"&amp;SUBSTITUTE(SUBSTITUTE(E$1,"standard",""),"|Float",""),ChapterTable!$1:$1,0),0)*ChapterTable!$P$14
    ),
  OFFSET(E408,-$B408+IF($L408,1,0),0)*IF($B408&gt;OFFSET($B408,1,0),ChapterTable!$R$17,1)*
    (VLOOKUP(SUBSTITUTE(SUBSTITUTE(E$1,"standard",""),"|Float","")&amp;IF(OR($L408=TRUE,$A408=0,MOD($A408,ChapterTable!$R$20)&lt;&gt;0),"","보스")&amp;"인게임누적곱배수",ChapterTable!$R:$S,2,0)^C408
    +VLOOKUP(SUBSTITUTE(SUBSTITUTE(E$1,"standard",""),"|Float","")&amp;IF(OR($L408=TRUE,$A408=0,MOD($A408,ChapterTable!$R$20)&lt;&gt;0),"","보스")&amp;"인게임누적합배수",ChapterTable!$R:$S,2,0)*C408)
  )
  )
  )
)</f>
        <v>3690.5625</v>
      </c>
      <c r="F408" s="1">
        <f ca="1">IF(AND($A408=0,$B408=1),
    VLOOKUP(1,ChapterTable!$1:$1048576,MATCH("최종"&amp;SUBSTITUTE(SUBSTITUTE(F$1,"standard",""),"|Float",""),ChapterTable!$1:$1,0),0)*ChapterTable!$P$17,
  IF(AND($A408=0,$B408=0),
    F409,
  IF($B408=0,
    VLOOKUP($A408,ChapterTable!$1:$1048576,MATCH("최종"&amp;SUBSTITUTE(SUBSTITUTE(F$1,"standard",""),"|Float",""),ChapterTable!$1:$1,0),0),
  IF($B408=1,
    IF($L408=FALSE,
      VLOOKUP($A408,ChapterTable!$1:$1048576,MATCH("최종"&amp;SUBSTITUTE(SUBSTITUTE(F$1,"standard",""),"|Float",""),ChapterTable!$1:$1,0),0),
      VLOOKUP($A408-ChapterTable!$P$11,ChapterTable!$1:$1048576,MATCH("최종"&amp;SUBSTITUTE(SUBSTITUTE(F$1,"standard",""),"|Float",""),ChapterTable!$1:$1,0),0)*ChapterTable!$P$14
    ),
  OFFSET(F408,-$B408+IF($L408,1,0),0)*
    (VLOOKUP(SUBSTITUTE(SUBSTITUTE(F$1,"standard",""),"|Float","")&amp;IF(OR($L408=TRUE,$A408=0,MOD($A408,ChapterTable!$R$20)&lt;&gt;0),"","보스")&amp;"인게임누적곱배수",ChapterTable!$R:$S,2,0)^D408
    +VLOOKUP(SUBSTITUTE(SUBSTITUTE(F$1,"standard",""),"|Float","")&amp;IF(OR($L408=TRUE,$A408=0,MOD($A408,ChapterTable!$R$20)&lt;&gt;0),"","보스")&amp;"인게임누적합배수",ChapterTable!$R:$S,2,0)*D408)
  )
  )
  )
)</f>
        <v>1377.5537109375</v>
      </c>
      <c r="G408" t="s">
        <v>719</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45"/>
        <v>2</v>
      </c>
      <c r="Q408">
        <f t="shared" si="46"/>
        <v>2</v>
      </c>
      <c r="R408" t="b">
        <f t="shared" ca="1" si="47"/>
        <v>0</v>
      </c>
      <c r="T408" t="b">
        <f t="shared" ca="1" si="4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51"/>
        <v>0.5</v>
      </c>
      <c r="AJ408">
        <f t="shared" si="49"/>
        <v>0.54666666600000002</v>
      </c>
      <c r="AK408">
        <f t="shared" si="50"/>
        <v>1</v>
      </c>
      <c r="AL408">
        <v>0</v>
      </c>
    </row>
    <row r="409" spans="1:38" x14ac:dyDescent="0.3">
      <c r="A409">
        <v>9</v>
      </c>
      <c r="B409">
        <v>12</v>
      </c>
      <c r="C409">
        <f>IF(OR($L409=TRUE,$A409=0,MOD($A409,ChapterTable!$R$20)&lt;&gt;0),
MAX(0,INT(($B409+ChapterTable!$P$26+VLOOKUP(SUBSTITUTE(C$1,"성장단계","")&amp;"단계오프셋",ChapterTable!$R:$S,2,0))/ChapterTable!$P$23)),
MAX(0,INT(($B409+ChapterTable!$R$26+VLOOKUP(SUBSTITUTE(C$1,"성장단계","")&amp;"보스단계오프셋",ChapterTable!$R:$S,2,0))/ChapterTable!$R$23)))</f>
        <v>1</v>
      </c>
      <c r="D409">
        <f>IF(OR($L409=TRUE,$A409=0,MOD($A409,ChapterTable!$R$20)&lt;&gt;0),
MAX(0,INT(($B409+ChapterTable!$P$26+VLOOKUP(SUBSTITUTE(D$1,"성장단계","")&amp;"단계오프셋",ChapterTable!$R:$S,2,0))/ChapterTable!$P$23)),
MAX(0,INT(($B409+ChapterTable!$R$26+VLOOKUP(SUBSTITUTE(D$1,"성장단계","")&amp;"보스단계오프셋",ChapterTable!$R:$S,2,0))/ChapterTable!$R$23)))</f>
        <v>1</v>
      </c>
      <c r="E409" s="1">
        <f ca="1">IF(AND($A409=0,$B409=1),
    VLOOKUP(1,ChapterTable!$1:$1048576,MATCH("최종"&amp;SUBSTITUTE(SUBSTITUTE(E$1,"standard",""),"|Float",""),ChapterTable!$1:$1,0),0)*ChapterTable!$P$17,
  IF(AND($A409=0,$B409=0),
    E410,
  IF($B409=0,
    VLOOKUP($A409,ChapterTable!$1:$1048576,MATCH("최종"&amp;SUBSTITUTE(SUBSTITUTE(E$1,"standard",""),"|Float",""),ChapterTable!$1:$1,0),0),
  IF($B409=1,
    IF($L409=FALSE,
      VLOOKUP($A409,ChapterTable!$1:$1048576,MATCH("최종"&amp;SUBSTITUTE(SUBSTITUTE(E$1,"standard",""),"|Float",""),ChapterTable!$1:$1,0),0),
      VLOOKUP($A409-ChapterTable!$P$11,ChapterTable!$1:$1048576,MATCH("최종"&amp;SUBSTITUTE(SUBSTITUTE(E$1,"standard",""),"|Float",""),ChapterTable!$1:$1,0),0)*ChapterTable!$P$14
    ),
  OFFSET(E409,-$B409+IF($L409,1,0),0)*IF($B409&gt;OFFSET($B409,1,0),ChapterTable!$R$17,1)*
    (VLOOKUP(SUBSTITUTE(SUBSTITUTE(E$1,"standard",""),"|Float","")&amp;IF(OR($L409=TRUE,$A409=0,MOD($A409,ChapterTable!$R$20)&lt;&gt;0),"","보스")&amp;"인게임누적곱배수",ChapterTable!$R:$S,2,0)^C409
    +VLOOKUP(SUBSTITUTE(SUBSTITUTE(E$1,"standard",""),"|Float","")&amp;IF(OR($L409=TRUE,$A409=0,MOD($A409,ChapterTable!$R$20)&lt;&gt;0),"","보스")&amp;"인게임누적합배수",ChapterTable!$R:$S,2,0)*C409)
  )
  )
  )
)</f>
        <v>3690.5625</v>
      </c>
      <c r="F409" s="1">
        <f ca="1">IF(AND($A409=0,$B409=1),
    VLOOKUP(1,ChapterTable!$1:$1048576,MATCH("최종"&amp;SUBSTITUTE(SUBSTITUTE(F$1,"standard",""),"|Float",""),ChapterTable!$1:$1,0),0)*ChapterTable!$P$17,
  IF(AND($A409=0,$B409=0),
    F410,
  IF($B409=0,
    VLOOKUP($A409,ChapterTable!$1:$1048576,MATCH("최종"&amp;SUBSTITUTE(SUBSTITUTE(F$1,"standard",""),"|Float",""),ChapterTable!$1:$1,0),0),
  IF($B409=1,
    IF($L409=FALSE,
      VLOOKUP($A409,ChapterTable!$1:$1048576,MATCH("최종"&amp;SUBSTITUTE(SUBSTITUTE(F$1,"standard",""),"|Float",""),ChapterTable!$1:$1,0),0),
      VLOOKUP($A409-ChapterTable!$P$11,ChapterTable!$1:$1048576,MATCH("최종"&amp;SUBSTITUTE(SUBSTITUTE(F$1,"standard",""),"|Float",""),ChapterTable!$1:$1,0),0)*ChapterTable!$P$14
    ),
  OFFSET(F409,-$B409+IF($L409,1,0),0)*
    (VLOOKUP(SUBSTITUTE(SUBSTITUTE(F$1,"standard",""),"|Float","")&amp;IF(OR($L409=TRUE,$A409=0,MOD($A409,ChapterTable!$R$20)&lt;&gt;0),"","보스")&amp;"인게임누적곱배수",ChapterTable!$R:$S,2,0)^D409
    +VLOOKUP(SUBSTITUTE(SUBSTITUTE(F$1,"standard",""),"|Float","")&amp;IF(OR($L409=TRUE,$A409=0,MOD($A409,ChapterTable!$R$20)&lt;&gt;0),"","보스")&amp;"인게임누적합배수",ChapterTable!$R:$S,2,0)*D409)
  )
  )
  )
)</f>
        <v>1377.5537109375</v>
      </c>
      <c r="G409" t="s">
        <v>719</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45"/>
        <v>2</v>
      </c>
      <c r="Q409">
        <f t="shared" si="46"/>
        <v>2</v>
      </c>
      <c r="R409" t="b">
        <f t="shared" ca="1" si="47"/>
        <v>0</v>
      </c>
      <c r="T409" t="b">
        <f t="shared" ca="1" si="4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51"/>
        <v>0.5</v>
      </c>
      <c r="AJ409">
        <f t="shared" si="49"/>
        <v>0.54666666600000002</v>
      </c>
      <c r="AK409">
        <f t="shared" si="50"/>
        <v>1</v>
      </c>
      <c r="AL409">
        <v>0</v>
      </c>
    </row>
    <row r="410" spans="1:38" x14ac:dyDescent="0.3">
      <c r="A410">
        <v>9</v>
      </c>
      <c r="B410">
        <v>13</v>
      </c>
      <c r="C410">
        <f>IF(OR($L410=TRUE,$A410=0,MOD($A410,ChapterTable!$R$20)&lt;&gt;0),
MAX(0,INT(($B410+ChapterTable!$P$26+VLOOKUP(SUBSTITUTE(C$1,"성장단계","")&amp;"단계오프셋",ChapterTable!$R:$S,2,0))/ChapterTable!$P$23)),
MAX(0,INT(($B410+ChapterTable!$R$26+VLOOKUP(SUBSTITUTE(C$1,"성장단계","")&amp;"보스단계오프셋",ChapterTable!$R:$S,2,0))/ChapterTable!$R$23)))</f>
        <v>1</v>
      </c>
      <c r="D410">
        <f>IF(OR($L410=TRUE,$A410=0,MOD($A410,ChapterTable!$R$20)&lt;&gt;0),
MAX(0,INT(($B410+ChapterTable!$P$26+VLOOKUP(SUBSTITUTE(D$1,"성장단계","")&amp;"단계오프셋",ChapterTable!$R:$S,2,0))/ChapterTable!$P$23)),
MAX(0,INT(($B410+ChapterTable!$R$26+VLOOKUP(SUBSTITUTE(D$1,"성장단계","")&amp;"보스단계오프셋",ChapterTable!$R:$S,2,0))/ChapterTable!$R$23)))</f>
        <v>1</v>
      </c>
      <c r="E410" s="1">
        <f ca="1">IF(AND($A410=0,$B410=1),
    VLOOKUP(1,ChapterTable!$1:$1048576,MATCH("최종"&amp;SUBSTITUTE(SUBSTITUTE(E$1,"standard",""),"|Float",""),ChapterTable!$1:$1,0),0)*ChapterTable!$P$17,
  IF(AND($A410=0,$B410=0),
    E411,
  IF($B410=0,
    VLOOKUP($A410,ChapterTable!$1:$1048576,MATCH("최종"&amp;SUBSTITUTE(SUBSTITUTE(E$1,"standard",""),"|Float",""),ChapterTable!$1:$1,0),0),
  IF($B410=1,
    IF($L410=FALSE,
      VLOOKUP($A410,ChapterTable!$1:$1048576,MATCH("최종"&amp;SUBSTITUTE(SUBSTITUTE(E$1,"standard",""),"|Float",""),ChapterTable!$1:$1,0),0),
      VLOOKUP($A410-ChapterTable!$P$11,ChapterTable!$1:$1048576,MATCH("최종"&amp;SUBSTITUTE(SUBSTITUTE(E$1,"standard",""),"|Float",""),ChapterTable!$1:$1,0),0)*ChapterTable!$P$14
    ),
  OFFSET(E410,-$B410+IF($L410,1,0),0)*IF($B410&gt;OFFSET($B410,1,0),ChapterTable!$R$17,1)*
    (VLOOKUP(SUBSTITUTE(SUBSTITUTE(E$1,"standard",""),"|Float","")&amp;IF(OR($L410=TRUE,$A410=0,MOD($A410,ChapterTable!$R$20)&lt;&gt;0),"","보스")&amp;"인게임누적곱배수",ChapterTable!$R:$S,2,0)^C410
    +VLOOKUP(SUBSTITUTE(SUBSTITUTE(E$1,"standard",""),"|Float","")&amp;IF(OR($L410=TRUE,$A410=0,MOD($A410,ChapterTable!$R$20)&lt;&gt;0),"","보스")&amp;"인게임누적합배수",ChapterTable!$R:$S,2,0)*C410)
  )
  )
  )
)</f>
        <v>3690.5625</v>
      </c>
      <c r="F410" s="1">
        <f ca="1">IF(AND($A410=0,$B410=1),
    VLOOKUP(1,ChapterTable!$1:$1048576,MATCH("최종"&amp;SUBSTITUTE(SUBSTITUTE(F$1,"standard",""),"|Float",""),ChapterTable!$1:$1,0),0)*ChapterTable!$P$17,
  IF(AND($A410=0,$B410=0),
    F411,
  IF($B410=0,
    VLOOKUP($A410,ChapterTable!$1:$1048576,MATCH("최종"&amp;SUBSTITUTE(SUBSTITUTE(F$1,"standard",""),"|Float",""),ChapterTable!$1:$1,0),0),
  IF($B410=1,
    IF($L410=FALSE,
      VLOOKUP($A410,ChapterTable!$1:$1048576,MATCH("최종"&amp;SUBSTITUTE(SUBSTITUTE(F$1,"standard",""),"|Float",""),ChapterTable!$1:$1,0),0),
      VLOOKUP($A410-ChapterTable!$P$11,ChapterTable!$1:$1048576,MATCH("최종"&amp;SUBSTITUTE(SUBSTITUTE(F$1,"standard",""),"|Float",""),ChapterTable!$1:$1,0),0)*ChapterTable!$P$14
    ),
  OFFSET(F410,-$B410+IF($L410,1,0),0)*
    (VLOOKUP(SUBSTITUTE(SUBSTITUTE(F$1,"standard",""),"|Float","")&amp;IF(OR($L410=TRUE,$A410=0,MOD($A410,ChapterTable!$R$20)&lt;&gt;0),"","보스")&amp;"인게임누적곱배수",ChapterTable!$R:$S,2,0)^D410
    +VLOOKUP(SUBSTITUTE(SUBSTITUTE(F$1,"standard",""),"|Float","")&amp;IF(OR($L410=TRUE,$A410=0,MOD($A410,ChapterTable!$R$20)&lt;&gt;0),"","보스")&amp;"인게임누적합배수",ChapterTable!$R:$S,2,0)*D410)
  )
  )
  )
)</f>
        <v>1377.5537109375</v>
      </c>
      <c r="G410" t="s">
        <v>719</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45"/>
        <v>2</v>
      </c>
      <c r="Q410">
        <f t="shared" si="46"/>
        <v>2</v>
      </c>
      <c r="R410" t="b">
        <f t="shared" ca="1" si="47"/>
        <v>0</v>
      </c>
      <c r="T410" t="b">
        <f t="shared" ca="1" si="4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51"/>
        <v>0.5</v>
      </c>
      <c r="AJ410">
        <f t="shared" si="49"/>
        <v>0.54666666600000002</v>
      </c>
      <c r="AK410">
        <f t="shared" si="50"/>
        <v>1</v>
      </c>
      <c r="AL410">
        <v>0</v>
      </c>
    </row>
    <row r="411" spans="1:38" x14ac:dyDescent="0.3">
      <c r="A411">
        <v>9</v>
      </c>
      <c r="B411">
        <v>14</v>
      </c>
      <c r="C411">
        <f>IF(OR($L411=TRUE,$A411=0,MOD($A411,ChapterTable!$R$20)&lt;&gt;0),
MAX(0,INT(($B411+ChapterTable!$P$26+VLOOKUP(SUBSTITUTE(C$1,"성장단계","")&amp;"단계오프셋",ChapterTable!$R:$S,2,0))/ChapterTable!$P$23)),
MAX(0,INT(($B411+ChapterTable!$R$26+VLOOKUP(SUBSTITUTE(C$1,"성장단계","")&amp;"보스단계오프셋",ChapterTable!$R:$S,2,0))/ChapterTable!$R$23)))</f>
        <v>1</v>
      </c>
      <c r="D411">
        <f>IF(OR($L411=TRUE,$A411=0,MOD($A411,ChapterTable!$R$20)&lt;&gt;0),
MAX(0,INT(($B411+ChapterTable!$P$26+VLOOKUP(SUBSTITUTE(D$1,"성장단계","")&amp;"단계오프셋",ChapterTable!$R:$S,2,0))/ChapterTable!$P$23)),
MAX(0,INT(($B411+ChapterTable!$R$26+VLOOKUP(SUBSTITUTE(D$1,"성장단계","")&amp;"보스단계오프셋",ChapterTable!$R:$S,2,0))/ChapterTable!$R$23)))</f>
        <v>1</v>
      </c>
      <c r="E411" s="1">
        <f ca="1">IF(AND($A411=0,$B411=1),
    VLOOKUP(1,ChapterTable!$1:$1048576,MATCH("최종"&amp;SUBSTITUTE(SUBSTITUTE(E$1,"standard",""),"|Float",""),ChapterTable!$1:$1,0),0)*ChapterTable!$P$17,
  IF(AND($A411=0,$B411=0),
    E412,
  IF($B411=0,
    VLOOKUP($A411,ChapterTable!$1:$1048576,MATCH("최종"&amp;SUBSTITUTE(SUBSTITUTE(E$1,"standard",""),"|Float",""),ChapterTable!$1:$1,0),0),
  IF($B411=1,
    IF($L411=FALSE,
      VLOOKUP($A411,ChapterTable!$1:$1048576,MATCH("최종"&amp;SUBSTITUTE(SUBSTITUTE(E$1,"standard",""),"|Float",""),ChapterTable!$1:$1,0),0),
      VLOOKUP($A411-ChapterTable!$P$11,ChapterTable!$1:$1048576,MATCH("최종"&amp;SUBSTITUTE(SUBSTITUTE(E$1,"standard",""),"|Float",""),ChapterTable!$1:$1,0),0)*ChapterTable!$P$14
    ),
  OFFSET(E411,-$B411+IF($L411,1,0),0)*IF($B411&gt;OFFSET($B411,1,0),ChapterTable!$R$17,1)*
    (VLOOKUP(SUBSTITUTE(SUBSTITUTE(E$1,"standard",""),"|Float","")&amp;IF(OR($L411=TRUE,$A411=0,MOD($A411,ChapterTable!$R$20)&lt;&gt;0),"","보스")&amp;"인게임누적곱배수",ChapterTable!$R:$S,2,0)^C411
    +VLOOKUP(SUBSTITUTE(SUBSTITUTE(E$1,"standard",""),"|Float","")&amp;IF(OR($L411=TRUE,$A411=0,MOD($A411,ChapterTable!$R$20)&lt;&gt;0),"","보스")&amp;"인게임누적합배수",ChapterTable!$R:$S,2,0)*C411)
  )
  )
  )
)</f>
        <v>3690.5625</v>
      </c>
      <c r="F411" s="1">
        <f ca="1">IF(AND($A411=0,$B411=1),
    VLOOKUP(1,ChapterTable!$1:$1048576,MATCH("최종"&amp;SUBSTITUTE(SUBSTITUTE(F$1,"standard",""),"|Float",""),ChapterTable!$1:$1,0),0)*ChapterTable!$P$17,
  IF(AND($A411=0,$B411=0),
    F412,
  IF($B411=0,
    VLOOKUP($A411,ChapterTable!$1:$1048576,MATCH("최종"&amp;SUBSTITUTE(SUBSTITUTE(F$1,"standard",""),"|Float",""),ChapterTable!$1:$1,0),0),
  IF($B411=1,
    IF($L411=FALSE,
      VLOOKUP($A411,ChapterTable!$1:$1048576,MATCH("최종"&amp;SUBSTITUTE(SUBSTITUTE(F$1,"standard",""),"|Float",""),ChapterTable!$1:$1,0),0),
      VLOOKUP($A411-ChapterTable!$P$11,ChapterTable!$1:$1048576,MATCH("최종"&amp;SUBSTITUTE(SUBSTITUTE(F$1,"standard",""),"|Float",""),ChapterTable!$1:$1,0),0)*ChapterTable!$P$14
    ),
  OFFSET(F411,-$B411+IF($L411,1,0),0)*
    (VLOOKUP(SUBSTITUTE(SUBSTITUTE(F$1,"standard",""),"|Float","")&amp;IF(OR($L411=TRUE,$A411=0,MOD($A411,ChapterTable!$R$20)&lt;&gt;0),"","보스")&amp;"인게임누적곱배수",ChapterTable!$R:$S,2,0)^D411
    +VLOOKUP(SUBSTITUTE(SUBSTITUTE(F$1,"standard",""),"|Float","")&amp;IF(OR($L411=TRUE,$A411=0,MOD($A411,ChapterTable!$R$20)&lt;&gt;0),"","보스")&amp;"인게임누적합배수",ChapterTable!$R:$S,2,0)*D411)
  )
  )
  )
)</f>
        <v>1377.5537109375</v>
      </c>
      <c r="G411" t="s">
        <v>719</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45"/>
        <v>2</v>
      </c>
      <c r="Q411">
        <f t="shared" si="46"/>
        <v>2</v>
      </c>
      <c r="R411" t="b">
        <f t="shared" ca="1" si="47"/>
        <v>0</v>
      </c>
      <c r="T411" t="b">
        <f t="shared" ca="1" si="4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51"/>
        <v>0.5</v>
      </c>
      <c r="AJ411">
        <f t="shared" si="49"/>
        <v>0.54666666600000002</v>
      </c>
      <c r="AK411">
        <f t="shared" si="50"/>
        <v>1</v>
      </c>
      <c r="AL411">
        <v>0</v>
      </c>
    </row>
    <row r="412" spans="1:38" x14ac:dyDescent="0.3">
      <c r="A412">
        <v>9</v>
      </c>
      <c r="B412">
        <v>15</v>
      </c>
      <c r="C412">
        <f>IF(OR($L412=TRUE,$A412=0,MOD($A412,ChapterTable!$R$20)&lt;&gt;0),
MAX(0,INT(($B412+ChapterTable!$P$26+VLOOKUP(SUBSTITUTE(C$1,"성장단계","")&amp;"단계오프셋",ChapterTable!$R:$S,2,0))/ChapterTable!$P$23)),
MAX(0,INT(($B412+ChapterTable!$R$26+VLOOKUP(SUBSTITUTE(C$1,"성장단계","")&amp;"보스단계오프셋",ChapterTable!$R:$S,2,0))/ChapterTable!$R$23)))</f>
        <v>1</v>
      </c>
      <c r="D412">
        <f>IF(OR($L412=TRUE,$A412=0,MOD($A412,ChapterTable!$R$20)&lt;&gt;0),
MAX(0,INT(($B412+ChapterTable!$P$26+VLOOKUP(SUBSTITUTE(D$1,"성장단계","")&amp;"단계오프셋",ChapterTable!$R:$S,2,0))/ChapterTable!$P$23)),
MAX(0,INT(($B412+ChapterTable!$R$26+VLOOKUP(SUBSTITUTE(D$1,"성장단계","")&amp;"보스단계오프셋",ChapterTable!$R:$S,2,0))/ChapterTable!$R$23)))</f>
        <v>1</v>
      </c>
      <c r="E412" s="1">
        <f ca="1">IF(AND($A412=0,$B412=1),
    VLOOKUP(1,ChapterTable!$1:$1048576,MATCH("최종"&amp;SUBSTITUTE(SUBSTITUTE(E$1,"standard",""),"|Float",""),ChapterTable!$1:$1,0),0)*ChapterTable!$P$17,
  IF(AND($A412=0,$B412=0),
    E413,
  IF($B412=0,
    VLOOKUP($A412,ChapterTable!$1:$1048576,MATCH("최종"&amp;SUBSTITUTE(SUBSTITUTE(E$1,"standard",""),"|Float",""),ChapterTable!$1:$1,0),0),
  IF($B412=1,
    IF($L412=FALSE,
      VLOOKUP($A412,ChapterTable!$1:$1048576,MATCH("최종"&amp;SUBSTITUTE(SUBSTITUTE(E$1,"standard",""),"|Float",""),ChapterTable!$1:$1,0),0),
      VLOOKUP($A412-ChapterTable!$P$11,ChapterTable!$1:$1048576,MATCH("최종"&amp;SUBSTITUTE(SUBSTITUTE(E$1,"standard",""),"|Float",""),ChapterTable!$1:$1,0),0)*ChapterTable!$P$14
    ),
  OFFSET(E412,-$B412+IF($L412,1,0),0)*IF($B412&gt;OFFSET($B412,1,0),ChapterTable!$R$17,1)*
    (VLOOKUP(SUBSTITUTE(SUBSTITUTE(E$1,"standard",""),"|Float","")&amp;IF(OR($L412=TRUE,$A412=0,MOD($A412,ChapterTable!$R$20)&lt;&gt;0),"","보스")&amp;"인게임누적곱배수",ChapterTable!$R:$S,2,0)^C412
    +VLOOKUP(SUBSTITUTE(SUBSTITUTE(E$1,"standard",""),"|Float","")&amp;IF(OR($L412=TRUE,$A412=0,MOD($A412,ChapterTable!$R$20)&lt;&gt;0),"","보스")&amp;"인게임누적합배수",ChapterTable!$R:$S,2,0)*C412)
  )
  )
  )
)</f>
        <v>3690.5625</v>
      </c>
      <c r="F412" s="1">
        <f ca="1">IF(AND($A412=0,$B412=1),
    VLOOKUP(1,ChapterTable!$1:$1048576,MATCH("최종"&amp;SUBSTITUTE(SUBSTITUTE(F$1,"standard",""),"|Float",""),ChapterTable!$1:$1,0),0)*ChapterTable!$P$17,
  IF(AND($A412=0,$B412=0),
    F413,
  IF($B412=0,
    VLOOKUP($A412,ChapterTable!$1:$1048576,MATCH("최종"&amp;SUBSTITUTE(SUBSTITUTE(F$1,"standard",""),"|Float",""),ChapterTable!$1:$1,0),0),
  IF($B412=1,
    IF($L412=FALSE,
      VLOOKUP($A412,ChapterTable!$1:$1048576,MATCH("최종"&amp;SUBSTITUTE(SUBSTITUTE(F$1,"standard",""),"|Float",""),ChapterTable!$1:$1,0),0),
      VLOOKUP($A412-ChapterTable!$P$11,ChapterTable!$1:$1048576,MATCH("최종"&amp;SUBSTITUTE(SUBSTITUTE(F$1,"standard",""),"|Float",""),ChapterTable!$1:$1,0),0)*ChapterTable!$P$14
    ),
  OFFSET(F412,-$B412+IF($L412,1,0),0)*
    (VLOOKUP(SUBSTITUTE(SUBSTITUTE(F$1,"standard",""),"|Float","")&amp;IF(OR($L412=TRUE,$A412=0,MOD($A412,ChapterTable!$R$20)&lt;&gt;0),"","보스")&amp;"인게임누적곱배수",ChapterTable!$R:$S,2,0)^D412
    +VLOOKUP(SUBSTITUTE(SUBSTITUTE(F$1,"standard",""),"|Float","")&amp;IF(OR($L412=TRUE,$A412=0,MOD($A412,ChapterTable!$R$20)&lt;&gt;0),"","보스")&amp;"인게임누적합배수",ChapterTable!$R:$S,2,0)*D412)
  )
  )
  )
)</f>
        <v>1377.5537109375</v>
      </c>
      <c r="G412" t="s">
        <v>719</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45"/>
        <v>11</v>
      </c>
      <c r="Q412">
        <f t="shared" si="46"/>
        <v>11</v>
      </c>
      <c r="R412" t="b">
        <f t="shared" ca="1" si="47"/>
        <v>0</v>
      </c>
      <c r="T412" t="b">
        <f t="shared" ca="1" si="4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51"/>
        <v>0.5</v>
      </c>
      <c r="AJ412">
        <f t="shared" si="49"/>
        <v>0.54666666600000002</v>
      </c>
      <c r="AK412">
        <f t="shared" si="50"/>
        <v>1</v>
      </c>
      <c r="AL412">
        <v>0</v>
      </c>
    </row>
    <row r="413" spans="1:38" x14ac:dyDescent="0.3">
      <c r="A413">
        <v>9</v>
      </c>
      <c r="B413">
        <v>16</v>
      </c>
      <c r="C413">
        <f>IF(OR($L413=TRUE,$A413=0,MOD($A413,ChapterTable!$R$20)&lt;&gt;0),
MAX(0,INT(($B413+ChapterTable!$P$26+VLOOKUP(SUBSTITUTE(C$1,"성장단계","")&amp;"단계오프셋",ChapterTable!$R:$S,2,0))/ChapterTable!$P$23)),
MAX(0,INT(($B413+ChapterTable!$R$26+VLOOKUP(SUBSTITUTE(C$1,"성장단계","")&amp;"보스단계오프셋",ChapterTable!$R:$S,2,0))/ChapterTable!$R$23)))</f>
        <v>2</v>
      </c>
      <c r="D413">
        <f>IF(OR($L413=TRUE,$A413=0,MOD($A413,ChapterTable!$R$20)&lt;&gt;0),
MAX(0,INT(($B413+ChapterTable!$P$26+VLOOKUP(SUBSTITUTE(D$1,"성장단계","")&amp;"단계오프셋",ChapterTable!$R:$S,2,0))/ChapterTable!$P$23)),
MAX(0,INT(($B413+ChapterTable!$R$26+VLOOKUP(SUBSTITUTE(D$1,"성장단계","")&amp;"보스단계오프셋",ChapterTable!$R:$S,2,0))/ChapterTable!$R$23)))</f>
        <v>1</v>
      </c>
      <c r="E413" s="1">
        <f ca="1">IF(AND($A413=0,$B413=1),
    VLOOKUP(1,ChapterTable!$1:$1048576,MATCH("최종"&amp;SUBSTITUTE(SUBSTITUTE(E$1,"standard",""),"|Float",""),ChapterTable!$1:$1,0),0)*ChapterTable!$P$17,
  IF(AND($A413=0,$B413=0),
    E414,
  IF($B413=0,
    VLOOKUP($A413,ChapterTable!$1:$1048576,MATCH("최종"&amp;SUBSTITUTE(SUBSTITUTE(E$1,"standard",""),"|Float",""),ChapterTable!$1:$1,0),0),
  IF($B413=1,
    IF($L413=FALSE,
      VLOOKUP($A413,ChapterTable!$1:$1048576,MATCH("최종"&amp;SUBSTITUTE(SUBSTITUTE(E$1,"standard",""),"|Float",""),ChapterTable!$1:$1,0),0),
      VLOOKUP($A413-ChapterTable!$P$11,ChapterTable!$1:$1048576,MATCH("최종"&amp;SUBSTITUTE(SUBSTITUTE(E$1,"standard",""),"|Float",""),ChapterTable!$1:$1,0),0)*ChapterTable!$P$14
    ),
  OFFSET(E413,-$B413+IF($L413,1,0),0)*IF($B413&gt;OFFSET($B413,1,0),ChapterTable!$R$17,1)*
    (VLOOKUP(SUBSTITUTE(SUBSTITUTE(E$1,"standard",""),"|Float","")&amp;IF(OR($L413=TRUE,$A413=0,MOD($A413,ChapterTable!$R$20)&lt;&gt;0),"","보스")&amp;"인게임누적곱배수",ChapterTable!$R:$S,2,0)^C413
    +VLOOKUP(SUBSTITUTE(SUBSTITUTE(E$1,"standard",""),"|Float","")&amp;IF(OR($L413=TRUE,$A413=0,MOD($A413,ChapterTable!$R$20)&lt;&gt;0),"","보스")&amp;"인게임누적합배수",ChapterTable!$R:$S,2,0)*C413)
  )
  )
  )
)</f>
        <v>4305.65625</v>
      </c>
      <c r="F413" s="1">
        <f ca="1">IF(AND($A413=0,$B413=1),
    VLOOKUP(1,ChapterTable!$1:$1048576,MATCH("최종"&amp;SUBSTITUTE(SUBSTITUTE(F$1,"standard",""),"|Float",""),ChapterTable!$1:$1,0),0)*ChapterTable!$P$17,
  IF(AND($A413=0,$B413=0),
    F414,
  IF($B413=0,
    VLOOKUP($A413,ChapterTable!$1:$1048576,MATCH("최종"&amp;SUBSTITUTE(SUBSTITUTE(F$1,"standard",""),"|Float",""),ChapterTable!$1:$1,0),0),
  IF($B413=1,
    IF($L413=FALSE,
      VLOOKUP($A413,ChapterTable!$1:$1048576,MATCH("최종"&amp;SUBSTITUTE(SUBSTITUTE(F$1,"standard",""),"|Float",""),ChapterTable!$1:$1,0),0),
      VLOOKUP($A413-ChapterTable!$P$11,ChapterTable!$1:$1048576,MATCH("최종"&amp;SUBSTITUTE(SUBSTITUTE(F$1,"standard",""),"|Float",""),ChapterTable!$1:$1,0),0)*ChapterTable!$P$14
    ),
  OFFSET(F413,-$B413+IF($L413,1,0),0)*
    (VLOOKUP(SUBSTITUTE(SUBSTITUTE(F$1,"standard",""),"|Float","")&amp;IF(OR($L413=TRUE,$A413=0,MOD($A413,ChapterTable!$R$20)&lt;&gt;0),"","보스")&amp;"인게임누적곱배수",ChapterTable!$R:$S,2,0)^D413
    +VLOOKUP(SUBSTITUTE(SUBSTITUTE(F$1,"standard",""),"|Float","")&amp;IF(OR($L413=TRUE,$A413=0,MOD($A413,ChapterTable!$R$20)&lt;&gt;0),"","보스")&amp;"인게임누적합배수",ChapterTable!$R:$S,2,0)*D413)
  )
  )
  )
)</f>
        <v>1377.5537109375</v>
      </c>
      <c r="G413" t="s">
        <v>719</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45"/>
        <v>2</v>
      </c>
      <c r="Q413">
        <f t="shared" si="46"/>
        <v>2</v>
      </c>
      <c r="R413" t="b">
        <f t="shared" ca="1" si="47"/>
        <v>0</v>
      </c>
      <c r="T413" t="b">
        <f t="shared" ca="1" si="4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51"/>
        <v>0.5</v>
      </c>
      <c r="AJ413">
        <f t="shared" si="49"/>
        <v>0.54666666600000002</v>
      </c>
      <c r="AK413">
        <f t="shared" si="50"/>
        <v>1</v>
      </c>
      <c r="AL413">
        <v>0</v>
      </c>
    </row>
    <row r="414" spans="1:38" x14ac:dyDescent="0.3">
      <c r="A414">
        <v>9</v>
      </c>
      <c r="B414">
        <v>17</v>
      </c>
      <c r="C414">
        <f>IF(OR($L414=TRUE,$A414=0,MOD($A414,ChapterTable!$R$20)&lt;&gt;0),
MAX(0,INT(($B414+ChapterTable!$P$26+VLOOKUP(SUBSTITUTE(C$1,"성장단계","")&amp;"단계오프셋",ChapterTable!$R:$S,2,0))/ChapterTable!$P$23)),
MAX(0,INT(($B414+ChapterTable!$R$26+VLOOKUP(SUBSTITUTE(C$1,"성장단계","")&amp;"보스단계오프셋",ChapterTable!$R:$S,2,0))/ChapterTable!$R$23)))</f>
        <v>2</v>
      </c>
      <c r="D414">
        <f>IF(OR($L414=TRUE,$A414=0,MOD($A414,ChapterTable!$R$20)&lt;&gt;0),
MAX(0,INT(($B414+ChapterTable!$P$26+VLOOKUP(SUBSTITUTE(D$1,"성장단계","")&amp;"단계오프셋",ChapterTable!$R:$S,2,0))/ChapterTable!$P$23)),
MAX(0,INT(($B414+ChapterTable!$R$26+VLOOKUP(SUBSTITUTE(D$1,"성장단계","")&amp;"보스단계오프셋",ChapterTable!$R:$S,2,0))/ChapterTable!$R$23)))</f>
        <v>1</v>
      </c>
      <c r="E414" s="1">
        <f ca="1">IF(AND($A414=0,$B414=1),
    VLOOKUP(1,ChapterTable!$1:$1048576,MATCH("최종"&amp;SUBSTITUTE(SUBSTITUTE(E$1,"standard",""),"|Float",""),ChapterTable!$1:$1,0),0)*ChapterTable!$P$17,
  IF(AND($A414=0,$B414=0),
    E415,
  IF($B414=0,
    VLOOKUP($A414,ChapterTable!$1:$1048576,MATCH("최종"&amp;SUBSTITUTE(SUBSTITUTE(E$1,"standard",""),"|Float",""),ChapterTable!$1:$1,0),0),
  IF($B414=1,
    IF($L414=FALSE,
      VLOOKUP($A414,ChapterTable!$1:$1048576,MATCH("최종"&amp;SUBSTITUTE(SUBSTITUTE(E$1,"standard",""),"|Float",""),ChapterTable!$1:$1,0),0),
      VLOOKUP($A414-ChapterTable!$P$11,ChapterTable!$1:$1048576,MATCH("최종"&amp;SUBSTITUTE(SUBSTITUTE(E$1,"standard",""),"|Float",""),ChapterTable!$1:$1,0),0)*ChapterTable!$P$14
    ),
  OFFSET(E414,-$B414+IF($L414,1,0),0)*IF($B414&gt;OFFSET($B414,1,0),ChapterTable!$R$17,1)*
    (VLOOKUP(SUBSTITUTE(SUBSTITUTE(E$1,"standard",""),"|Float","")&amp;IF(OR($L414=TRUE,$A414=0,MOD($A414,ChapterTable!$R$20)&lt;&gt;0),"","보스")&amp;"인게임누적곱배수",ChapterTable!$R:$S,2,0)^C414
    +VLOOKUP(SUBSTITUTE(SUBSTITUTE(E$1,"standard",""),"|Float","")&amp;IF(OR($L414=TRUE,$A414=0,MOD($A414,ChapterTable!$R$20)&lt;&gt;0),"","보스")&amp;"인게임누적합배수",ChapterTable!$R:$S,2,0)*C414)
  )
  )
  )
)</f>
        <v>4305.65625</v>
      </c>
      <c r="F414" s="1">
        <f ca="1">IF(AND($A414=0,$B414=1),
    VLOOKUP(1,ChapterTable!$1:$1048576,MATCH("최종"&amp;SUBSTITUTE(SUBSTITUTE(F$1,"standard",""),"|Float",""),ChapterTable!$1:$1,0),0)*ChapterTable!$P$17,
  IF(AND($A414=0,$B414=0),
    F415,
  IF($B414=0,
    VLOOKUP($A414,ChapterTable!$1:$1048576,MATCH("최종"&amp;SUBSTITUTE(SUBSTITUTE(F$1,"standard",""),"|Float",""),ChapterTable!$1:$1,0),0),
  IF($B414=1,
    IF($L414=FALSE,
      VLOOKUP($A414,ChapterTable!$1:$1048576,MATCH("최종"&amp;SUBSTITUTE(SUBSTITUTE(F$1,"standard",""),"|Float",""),ChapterTable!$1:$1,0),0),
      VLOOKUP($A414-ChapterTable!$P$11,ChapterTable!$1:$1048576,MATCH("최종"&amp;SUBSTITUTE(SUBSTITUTE(F$1,"standard",""),"|Float",""),ChapterTable!$1:$1,0),0)*ChapterTable!$P$14
    ),
  OFFSET(F414,-$B414+IF($L414,1,0),0)*
    (VLOOKUP(SUBSTITUTE(SUBSTITUTE(F$1,"standard",""),"|Float","")&amp;IF(OR($L414=TRUE,$A414=0,MOD($A414,ChapterTable!$R$20)&lt;&gt;0),"","보스")&amp;"인게임누적곱배수",ChapterTable!$R:$S,2,0)^D414
    +VLOOKUP(SUBSTITUTE(SUBSTITUTE(F$1,"standard",""),"|Float","")&amp;IF(OR($L414=TRUE,$A414=0,MOD($A414,ChapterTable!$R$20)&lt;&gt;0),"","보스")&amp;"인게임누적합배수",ChapterTable!$R:$S,2,0)*D414)
  )
  )
  )
)</f>
        <v>1377.5537109375</v>
      </c>
      <c r="G414" t="s">
        <v>719</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45"/>
        <v>2</v>
      </c>
      <c r="Q414">
        <f t="shared" si="46"/>
        <v>2</v>
      </c>
      <c r="R414" t="b">
        <f t="shared" ca="1" si="47"/>
        <v>0</v>
      </c>
      <c r="T414" t="b">
        <f t="shared" ca="1" si="4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51"/>
        <v>0.5</v>
      </c>
      <c r="AJ414">
        <f t="shared" si="49"/>
        <v>0.54666666600000002</v>
      </c>
      <c r="AK414">
        <f t="shared" si="50"/>
        <v>1</v>
      </c>
      <c r="AL414">
        <v>0</v>
      </c>
    </row>
    <row r="415" spans="1:38" x14ac:dyDescent="0.3">
      <c r="A415">
        <v>9</v>
      </c>
      <c r="B415">
        <v>18</v>
      </c>
      <c r="C415">
        <f>IF(OR($L415=TRUE,$A415=0,MOD($A415,ChapterTable!$R$20)&lt;&gt;0),
MAX(0,INT(($B415+ChapterTable!$P$26+VLOOKUP(SUBSTITUTE(C$1,"성장단계","")&amp;"단계오프셋",ChapterTable!$R:$S,2,0))/ChapterTable!$P$23)),
MAX(0,INT(($B415+ChapterTable!$R$26+VLOOKUP(SUBSTITUTE(C$1,"성장단계","")&amp;"보스단계오프셋",ChapterTable!$R:$S,2,0))/ChapterTable!$R$23)))</f>
        <v>2</v>
      </c>
      <c r="D415">
        <f>IF(OR($L415=TRUE,$A415=0,MOD($A415,ChapterTable!$R$20)&lt;&gt;0),
MAX(0,INT(($B415+ChapterTable!$P$26+VLOOKUP(SUBSTITUTE(D$1,"성장단계","")&amp;"단계오프셋",ChapterTable!$R:$S,2,0))/ChapterTable!$P$23)),
MAX(0,INT(($B415+ChapterTable!$R$26+VLOOKUP(SUBSTITUTE(D$1,"성장단계","")&amp;"보스단계오프셋",ChapterTable!$R:$S,2,0))/ChapterTable!$R$23)))</f>
        <v>1</v>
      </c>
      <c r="E415" s="1">
        <f ca="1">IF(AND($A415=0,$B415=1),
    VLOOKUP(1,ChapterTable!$1:$1048576,MATCH("최종"&amp;SUBSTITUTE(SUBSTITUTE(E$1,"standard",""),"|Float",""),ChapterTable!$1:$1,0),0)*ChapterTable!$P$17,
  IF(AND($A415=0,$B415=0),
    E416,
  IF($B415=0,
    VLOOKUP($A415,ChapterTable!$1:$1048576,MATCH("최종"&amp;SUBSTITUTE(SUBSTITUTE(E$1,"standard",""),"|Float",""),ChapterTable!$1:$1,0),0),
  IF($B415=1,
    IF($L415=FALSE,
      VLOOKUP($A415,ChapterTable!$1:$1048576,MATCH("최종"&amp;SUBSTITUTE(SUBSTITUTE(E$1,"standard",""),"|Float",""),ChapterTable!$1:$1,0),0),
      VLOOKUP($A415-ChapterTable!$P$11,ChapterTable!$1:$1048576,MATCH("최종"&amp;SUBSTITUTE(SUBSTITUTE(E$1,"standard",""),"|Float",""),ChapterTable!$1:$1,0),0)*ChapterTable!$P$14
    ),
  OFFSET(E415,-$B415+IF($L415,1,0),0)*IF($B415&gt;OFFSET($B415,1,0),ChapterTable!$R$17,1)*
    (VLOOKUP(SUBSTITUTE(SUBSTITUTE(E$1,"standard",""),"|Float","")&amp;IF(OR($L415=TRUE,$A415=0,MOD($A415,ChapterTable!$R$20)&lt;&gt;0),"","보스")&amp;"인게임누적곱배수",ChapterTable!$R:$S,2,0)^C415
    +VLOOKUP(SUBSTITUTE(SUBSTITUTE(E$1,"standard",""),"|Float","")&amp;IF(OR($L415=TRUE,$A415=0,MOD($A415,ChapterTable!$R$20)&lt;&gt;0),"","보스")&amp;"인게임누적합배수",ChapterTable!$R:$S,2,0)*C415)
  )
  )
  )
)</f>
        <v>4305.65625</v>
      </c>
      <c r="F415" s="1">
        <f ca="1">IF(AND($A415=0,$B415=1),
    VLOOKUP(1,ChapterTable!$1:$1048576,MATCH("최종"&amp;SUBSTITUTE(SUBSTITUTE(F$1,"standard",""),"|Float",""),ChapterTable!$1:$1,0),0)*ChapterTable!$P$17,
  IF(AND($A415=0,$B415=0),
    F416,
  IF($B415=0,
    VLOOKUP($A415,ChapterTable!$1:$1048576,MATCH("최종"&amp;SUBSTITUTE(SUBSTITUTE(F$1,"standard",""),"|Float",""),ChapterTable!$1:$1,0),0),
  IF($B415=1,
    IF($L415=FALSE,
      VLOOKUP($A415,ChapterTable!$1:$1048576,MATCH("최종"&amp;SUBSTITUTE(SUBSTITUTE(F$1,"standard",""),"|Float",""),ChapterTable!$1:$1,0),0),
      VLOOKUP($A415-ChapterTable!$P$11,ChapterTable!$1:$1048576,MATCH("최종"&amp;SUBSTITUTE(SUBSTITUTE(F$1,"standard",""),"|Float",""),ChapterTable!$1:$1,0),0)*ChapterTable!$P$14
    ),
  OFFSET(F415,-$B415+IF($L415,1,0),0)*
    (VLOOKUP(SUBSTITUTE(SUBSTITUTE(F$1,"standard",""),"|Float","")&amp;IF(OR($L415=TRUE,$A415=0,MOD($A415,ChapterTable!$R$20)&lt;&gt;0),"","보스")&amp;"인게임누적곱배수",ChapterTable!$R:$S,2,0)^D415
    +VLOOKUP(SUBSTITUTE(SUBSTITUTE(F$1,"standard",""),"|Float","")&amp;IF(OR($L415=TRUE,$A415=0,MOD($A415,ChapterTable!$R$20)&lt;&gt;0),"","보스")&amp;"인게임누적합배수",ChapterTable!$R:$S,2,0)*D415)
  )
  )
  )
)</f>
        <v>1377.5537109375</v>
      </c>
      <c r="G415" t="s">
        <v>719</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45"/>
        <v>2</v>
      </c>
      <c r="Q415">
        <f t="shared" si="46"/>
        <v>2</v>
      </c>
      <c r="R415" t="b">
        <f t="shared" ca="1" si="47"/>
        <v>0</v>
      </c>
      <c r="T415" t="b">
        <f t="shared" ca="1" si="4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51"/>
        <v>0.5</v>
      </c>
      <c r="AJ415">
        <f t="shared" si="49"/>
        <v>0.54666666600000002</v>
      </c>
      <c r="AK415">
        <f t="shared" si="50"/>
        <v>1</v>
      </c>
      <c r="AL415">
        <v>0</v>
      </c>
    </row>
    <row r="416" spans="1:38" x14ac:dyDescent="0.3">
      <c r="A416">
        <v>9</v>
      </c>
      <c r="B416">
        <v>19</v>
      </c>
      <c r="C416">
        <f>IF(OR($L416=TRUE,$A416=0,MOD($A416,ChapterTable!$R$20)&lt;&gt;0),
MAX(0,INT(($B416+ChapterTable!$P$26+VLOOKUP(SUBSTITUTE(C$1,"성장단계","")&amp;"단계오프셋",ChapterTable!$R:$S,2,0))/ChapterTable!$P$23)),
MAX(0,INT(($B416+ChapterTable!$R$26+VLOOKUP(SUBSTITUTE(C$1,"성장단계","")&amp;"보스단계오프셋",ChapterTable!$R:$S,2,0))/ChapterTable!$R$23)))</f>
        <v>2</v>
      </c>
      <c r="D416">
        <f>IF(OR($L416=TRUE,$A416=0,MOD($A416,ChapterTable!$R$20)&lt;&gt;0),
MAX(0,INT(($B416+ChapterTable!$P$26+VLOOKUP(SUBSTITUTE(D$1,"성장단계","")&amp;"단계오프셋",ChapterTable!$R:$S,2,0))/ChapterTable!$P$23)),
MAX(0,INT(($B416+ChapterTable!$R$26+VLOOKUP(SUBSTITUTE(D$1,"성장단계","")&amp;"보스단계오프셋",ChapterTable!$R:$S,2,0))/ChapterTable!$R$23)))</f>
        <v>1</v>
      </c>
      <c r="E416" s="1">
        <f ca="1">IF(AND($A416=0,$B416=1),
    VLOOKUP(1,ChapterTable!$1:$1048576,MATCH("최종"&amp;SUBSTITUTE(SUBSTITUTE(E$1,"standard",""),"|Float",""),ChapterTable!$1:$1,0),0)*ChapterTable!$P$17,
  IF(AND($A416=0,$B416=0),
    E417,
  IF($B416=0,
    VLOOKUP($A416,ChapterTable!$1:$1048576,MATCH("최종"&amp;SUBSTITUTE(SUBSTITUTE(E$1,"standard",""),"|Float",""),ChapterTable!$1:$1,0),0),
  IF($B416=1,
    IF($L416=FALSE,
      VLOOKUP($A416,ChapterTable!$1:$1048576,MATCH("최종"&amp;SUBSTITUTE(SUBSTITUTE(E$1,"standard",""),"|Float",""),ChapterTable!$1:$1,0),0),
      VLOOKUP($A416-ChapterTable!$P$11,ChapterTable!$1:$1048576,MATCH("최종"&amp;SUBSTITUTE(SUBSTITUTE(E$1,"standard",""),"|Float",""),ChapterTable!$1:$1,0),0)*ChapterTable!$P$14
    ),
  OFFSET(E416,-$B416+IF($L416,1,0),0)*IF($B416&gt;OFFSET($B416,1,0),ChapterTable!$R$17,1)*
    (VLOOKUP(SUBSTITUTE(SUBSTITUTE(E$1,"standard",""),"|Float","")&amp;IF(OR($L416=TRUE,$A416=0,MOD($A416,ChapterTable!$R$20)&lt;&gt;0),"","보스")&amp;"인게임누적곱배수",ChapterTable!$R:$S,2,0)^C416
    +VLOOKUP(SUBSTITUTE(SUBSTITUTE(E$1,"standard",""),"|Float","")&amp;IF(OR($L416=TRUE,$A416=0,MOD($A416,ChapterTable!$R$20)&lt;&gt;0),"","보스")&amp;"인게임누적합배수",ChapterTable!$R:$S,2,0)*C416)
  )
  )
  )
)</f>
        <v>4305.65625</v>
      </c>
      <c r="F416" s="1">
        <f ca="1">IF(AND($A416=0,$B416=1),
    VLOOKUP(1,ChapterTable!$1:$1048576,MATCH("최종"&amp;SUBSTITUTE(SUBSTITUTE(F$1,"standard",""),"|Float",""),ChapterTable!$1:$1,0),0)*ChapterTable!$P$17,
  IF(AND($A416=0,$B416=0),
    F417,
  IF($B416=0,
    VLOOKUP($A416,ChapterTable!$1:$1048576,MATCH("최종"&amp;SUBSTITUTE(SUBSTITUTE(F$1,"standard",""),"|Float",""),ChapterTable!$1:$1,0),0),
  IF($B416=1,
    IF($L416=FALSE,
      VLOOKUP($A416,ChapterTable!$1:$1048576,MATCH("최종"&amp;SUBSTITUTE(SUBSTITUTE(F$1,"standard",""),"|Float",""),ChapterTable!$1:$1,0),0),
      VLOOKUP($A416-ChapterTable!$P$11,ChapterTable!$1:$1048576,MATCH("최종"&amp;SUBSTITUTE(SUBSTITUTE(F$1,"standard",""),"|Float",""),ChapterTable!$1:$1,0),0)*ChapterTable!$P$14
    ),
  OFFSET(F416,-$B416+IF($L416,1,0),0)*
    (VLOOKUP(SUBSTITUTE(SUBSTITUTE(F$1,"standard",""),"|Float","")&amp;IF(OR($L416=TRUE,$A416=0,MOD($A416,ChapterTable!$R$20)&lt;&gt;0),"","보스")&amp;"인게임누적곱배수",ChapterTable!$R:$S,2,0)^D416
    +VLOOKUP(SUBSTITUTE(SUBSTITUTE(F$1,"standard",""),"|Float","")&amp;IF(OR($L416=TRUE,$A416=0,MOD($A416,ChapterTable!$R$20)&lt;&gt;0),"","보스")&amp;"인게임누적합배수",ChapterTable!$R:$S,2,0)*D416)
  )
  )
  )
)</f>
        <v>1377.5537109375</v>
      </c>
      <c r="G416" t="s">
        <v>719</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45"/>
        <v>92</v>
      </c>
      <c r="Q416">
        <f t="shared" si="46"/>
        <v>92</v>
      </c>
      <c r="R416" t="b">
        <f t="shared" ca="1" si="47"/>
        <v>1</v>
      </c>
      <c r="T416" t="b">
        <f t="shared" ca="1" si="4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51"/>
        <v>0.5</v>
      </c>
      <c r="AJ416">
        <f t="shared" si="49"/>
        <v>0.54666666600000002</v>
      </c>
      <c r="AK416">
        <f t="shared" si="50"/>
        <v>1</v>
      </c>
      <c r="AL416">
        <v>0</v>
      </c>
    </row>
    <row r="417" spans="1:38" x14ac:dyDescent="0.3">
      <c r="A417">
        <v>9</v>
      </c>
      <c r="B417">
        <v>20</v>
      </c>
      <c r="C417">
        <f>IF(OR($L417=TRUE,$A417=0,MOD($A417,ChapterTable!$R$20)&lt;&gt;0),
MAX(0,INT(($B417+ChapterTable!$P$26+VLOOKUP(SUBSTITUTE(C$1,"성장단계","")&amp;"단계오프셋",ChapterTable!$R:$S,2,0))/ChapterTable!$P$23)),
MAX(0,INT(($B417+ChapterTable!$R$26+VLOOKUP(SUBSTITUTE(C$1,"성장단계","")&amp;"보스단계오프셋",ChapterTable!$R:$S,2,0))/ChapterTable!$R$23)))</f>
        <v>2</v>
      </c>
      <c r="D417">
        <f>IF(OR($L417=TRUE,$A417=0,MOD($A417,ChapterTable!$R$20)&lt;&gt;0),
MAX(0,INT(($B417+ChapterTable!$P$26+VLOOKUP(SUBSTITUTE(D$1,"성장단계","")&amp;"단계오프셋",ChapterTable!$R:$S,2,0))/ChapterTable!$P$23)),
MAX(0,INT(($B417+ChapterTable!$R$26+VLOOKUP(SUBSTITUTE(D$1,"성장단계","")&amp;"보스단계오프셋",ChapterTable!$R:$S,2,0))/ChapterTable!$R$23)))</f>
        <v>1</v>
      </c>
      <c r="E417" s="1">
        <f ca="1">IF(AND($A417=0,$B417=1),
    VLOOKUP(1,ChapterTable!$1:$1048576,MATCH("최종"&amp;SUBSTITUTE(SUBSTITUTE(E$1,"standard",""),"|Float",""),ChapterTable!$1:$1,0),0)*ChapterTable!$P$17,
  IF(AND($A417=0,$B417=0),
    E418,
  IF($B417=0,
    VLOOKUP($A417,ChapterTable!$1:$1048576,MATCH("최종"&amp;SUBSTITUTE(SUBSTITUTE(E$1,"standard",""),"|Float",""),ChapterTable!$1:$1,0),0),
  IF($B417=1,
    IF($L417=FALSE,
      VLOOKUP($A417,ChapterTable!$1:$1048576,MATCH("최종"&amp;SUBSTITUTE(SUBSTITUTE(E$1,"standard",""),"|Float",""),ChapterTable!$1:$1,0),0),
      VLOOKUP($A417-ChapterTable!$P$11,ChapterTable!$1:$1048576,MATCH("최종"&amp;SUBSTITUTE(SUBSTITUTE(E$1,"standard",""),"|Float",""),ChapterTable!$1:$1,0),0)*ChapterTable!$P$14
    ),
  OFFSET(E417,-$B417+IF($L417,1,0),0)*IF($B417&gt;OFFSET($B417,1,0),ChapterTable!$R$17,1)*
    (VLOOKUP(SUBSTITUTE(SUBSTITUTE(E$1,"standard",""),"|Float","")&amp;IF(OR($L417=TRUE,$A417=0,MOD($A417,ChapterTable!$R$20)&lt;&gt;0),"","보스")&amp;"인게임누적곱배수",ChapterTable!$R:$S,2,0)^C417
    +VLOOKUP(SUBSTITUTE(SUBSTITUTE(E$1,"standard",""),"|Float","")&amp;IF(OR($L417=TRUE,$A417=0,MOD($A417,ChapterTable!$R$20)&lt;&gt;0),"","보스")&amp;"인게임누적합배수",ChapterTable!$R:$S,2,0)*C417)
  )
  )
  )
)</f>
        <v>4305.65625</v>
      </c>
      <c r="F417" s="1">
        <f ca="1">IF(AND($A417=0,$B417=1),
    VLOOKUP(1,ChapterTable!$1:$1048576,MATCH("최종"&amp;SUBSTITUTE(SUBSTITUTE(F$1,"standard",""),"|Float",""),ChapterTable!$1:$1,0),0)*ChapterTable!$P$17,
  IF(AND($A417=0,$B417=0),
    F418,
  IF($B417=0,
    VLOOKUP($A417,ChapterTable!$1:$1048576,MATCH("최종"&amp;SUBSTITUTE(SUBSTITUTE(F$1,"standard",""),"|Float",""),ChapterTable!$1:$1,0),0),
  IF($B417=1,
    IF($L417=FALSE,
      VLOOKUP($A417,ChapterTable!$1:$1048576,MATCH("최종"&amp;SUBSTITUTE(SUBSTITUTE(F$1,"standard",""),"|Float",""),ChapterTable!$1:$1,0),0),
      VLOOKUP($A417-ChapterTable!$P$11,ChapterTable!$1:$1048576,MATCH("최종"&amp;SUBSTITUTE(SUBSTITUTE(F$1,"standard",""),"|Float",""),ChapterTable!$1:$1,0),0)*ChapterTable!$P$14
    ),
  OFFSET(F417,-$B417+IF($L417,1,0),0)*
    (VLOOKUP(SUBSTITUTE(SUBSTITUTE(F$1,"standard",""),"|Float","")&amp;IF(OR($L417=TRUE,$A417=0,MOD($A417,ChapterTable!$R$20)&lt;&gt;0),"","보스")&amp;"인게임누적곱배수",ChapterTable!$R:$S,2,0)^D417
    +VLOOKUP(SUBSTITUTE(SUBSTITUTE(F$1,"standard",""),"|Float","")&amp;IF(OR($L417=TRUE,$A417=0,MOD($A417,ChapterTable!$R$20)&lt;&gt;0),"","보스")&amp;"인게임누적합배수",ChapterTable!$R:$S,2,0)*D417)
  )
  )
  )
)</f>
        <v>1377.5537109375</v>
      </c>
      <c r="G417" t="s">
        <v>719</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45"/>
        <v>22</v>
      </c>
      <c r="Q417">
        <f t="shared" si="46"/>
        <v>22</v>
      </c>
      <c r="R417" t="b">
        <f t="shared" ca="1" si="47"/>
        <v>0</v>
      </c>
      <c r="T417" t="b">
        <f t="shared" ca="1" si="4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51"/>
        <v>0.5</v>
      </c>
      <c r="AJ417">
        <f t="shared" si="49"/>
        <v>1</v>
      </c>
      <c r="AK417">
        <f t="shared" si="50"/>
        <v>2</v>
      </c>
      <c r="AL417">
        <v>0</v>
      </c>
    </row>
    <row r="418" spans="1:38" x14ac:dyDescent="0.3">
      <c r="A418">
        <v>9</v>
      </c>
      <c r="B418">
        <v>21</v>
      </c>
      <c r="C418">
        <f>IF(OR($L418=TRUE,$A418=0,MOD($A418,ChapterTable!$R$20)&lt;&gt;0),
MAX(0,INT(($B418+ChapterTable!$P$26+VLOOKUP(SUBSTITUTE(C$1,"성장단계","")&amp;"단계오프셋",ChapterTable!$R:$S,2,0))/ChapterTable!$P$23)),
MAX(0,INT(($B418+ChapterTable!$R$26+VLOOKUP(SUBSTITUTE(C$1,"성장단계","")&amp;"보스단계오프셋",ChapterTable!$R:$S,2,0))/ChapterTable!$R$23)))</f>
        <v>2</v>
      </c>
      <c r="D418">
        <f>IF(OR($L418=TRUE,$A418=0,MOD($A418,ChapterTable!$R$20)&lt;&gt;0),
MAX(0,INT(($B418+ChapterTable!$P$26+VLOOKUP(SUBSTITUTE(D$1,"성장단계","")&amp;"단계오프셋",ChapterTable!$R:$S,2,0))/ChapterTable!$P$23)),
MAX(0,INT(($B418+ChapterTable!$R$26+VLOOKUP(SUBSTITUTE(D$1,"성장단계","")&amp;"보스단계오프셋",ChapterTable!$R:$S,2,0))/ChapterTable!$R$23)))</f>
        <v>2</v>
      </c>
      <c r="E418" s="1">
        <f ca="1">IF(AND($A418=0,$B418=1),
    VLOOKUP(1,ChapterTable!$1:$1048576,MATCH("최종"&amp;SUBSTITUTE(SUBSTITUTE(E$1,"standard",""),"|Float",""),ChapterTable!$1:$1,0),0)*ChapterTable!$P$17,
  IF(AND($A418=0,$B418=0),
    E419,
  IF($B418=0,
    VLOOKUP($A418,ChapterTable!$1:$1048576,MATCH("최종"&amp;SUBSTITUTE(SUBSTITUTE(E$1,"standard",""),"|Float",""),ChapterTable!$1:$1,0),0),
  IF($B418=1,
    IF($L418=FALSE,
      VLOOKUP($A418,ChapterTable!$1:$1048576,MATCH("최종"&amp;SUBSTITUTE(SUBSTITUTE(E$1,"standard",""),"|Float",""),ChapterTable!$1:$1,0),0),
      VLOOKUP($A418-ChapterTable!$P$11,ChapterTable!$1:$1048576,MATCH("최종"&amp;SUBSTITUTE(SUBSTITUTE(E$1,"standard",""),"|Float",""),ChapterTable!$1:$1,0),0)*ChapterTable!$P$14
    ),
  OFFSET(E418,-$B418+IF($L418,1,0),0)*IF($B418&gt;OFFSET($B418,1,0),ChapterTable!$R$17,1)*
    (VLOOKUP(SUBSTITUTE(SUBSTITUTE(E$1,"standard",""),"|Float","")&amp;IF(OR($L418=TRUE,$A418=0,MOD($A418,ChapterTable!$R$20)&lt;&gt;0),"","보스")&amp;"인게임누적곱배수",ChapterTable!$R:$S,2,0)^C418
    +VLOOKUP(SUBSTITUTE(SUBSTITUTE(E$1,"standard",""),"|Float","")&amp;IF(OR($L418=TRUE,$A418=0,MOD($A418,ChapterTable!$R$20)&lt;&gt;0),"","보스")&amp;"인게임누적합배수",ChapterTable!$R:$S,2,0)*C418)
  )
  )
  )
)</f>
        <v>4305.65625</v>
      </c>
      <c r="F418" s="1">
        <f ca="1">IF(AND($A418=0,$B418=1),
    VLOOKUP(1,ChapterTable!$1:$1048576,MATCH("최종"&amp;SUBSTITUTE(SUBSTITUTE(F$1,"standard",""),"|Float",""),ChapterTable!$1:$1,0),0)*ChapterTable!$P$17,
  IF(AND($A418=0,$B418=0),
    F419,
  IF($B418=0,
    VLOOKUP($A418,ChapterTable!$1:$1048576,MATCH("최종"&amp;SUBSTITUTE(SUBSTITUTE(F$1,"standard",""),"|Float",""),ChapterTable!$1:$1,0),0),
  IF($B418=1,
    IF($L418=FALSE,
      VLOOKUP($A418,ChapterTable!$1:$1048576,MATCH("최종"&amp;SUBSTITUTE(SUBSTITUTE(F$1,"standard",""),"|Float",""),ChapterTable!$1:$1,0),0),
      VLOOKUP($A418-ChapterTable!$P$11,ChapterTable!$1:$1048576,MATCH("최종"&amp;SUBSTITUTE(SUBSTITUTE(F$1,"standard",""),"|Float",""),ChapterTable!$1:$1,0),0)*ChapterTable!$P$14
    ),
  OFFSET(F418,-$B418+IF($L418,1,0),0)*
    (VLOOKUP(SUBSTITUTE(SUBSTITUTE(F$1,"standard",""),"|Float","")&amp;IF(OR($L418=TRUE,$A418=0,MOD($A418,ChapterTable!$R$20)&lt;&gt;0),"","보스")&amp;"인게임누적곱배수",ChapterTable!$R:$S,2,0)^D418
    +VLOOKUP(SUBSTITUTE(SUBSTITUTE(F$1,"standard",""),"|Float","")&amp;IF(OR($L418=TRUE,$A418=0,MOD($A418,ChapterTable!$R$20)&lt;&gt;0),"","보스")&amp;"인게임누적합배수",ChapterTable!$R:$S,2,0)*D418)
  )
  )
  )
)</f>
        <v>1473.6621093749998</v>
      </c>
      <c r="G418" t="s">
        <v>719</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45"/>
        <v>3</v>
      </c>
      <c r="Q418">
        <f t="shared" si="46"/>
        <v>3</v>
      </c>
      <c r="R418" t="b">
        <f t="shared" ca="1" si="47"/>
        <v>0</v>
      </c>
      <c r="T418" t="b">
        <f t="shared" ca="1" si="4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51"/>
        <v>0.33333333333333331</v>
      </c>
      <c r="AJ418">
        <f t="shared" si="49"/>
        <v>0.395555555</v>
      </c>
      <c r="AK418">
        <f t="shared" si="50"/>
        <v>1</v>
      </c>
      <c r="AL418">
        <v>0</v>
      </c>
    </row>
    <row r="419" spans="1:38" x14ac:dyDescent="0.3">
      <c r="A419">
        <v>9</v>
      </c>
      <c r="B419">
        <v>22</v>
      </c>
      <c r="C419">
        <f>IF(OR($L419=TRUE,$A419=0,MOD($A419,ChapterTable!$R$20)&lt;&gt;0),
MAX(0,INT(($B419+ChapterTable!$P$26+VLOOKUP(SUBSTITUTE(C$1,"성장단계","")&amp;"단계오프셋",ChapterTable!$R:$S,2,0))/ChapterTable!$P$23)),
MAX(0,INT(($B419+ChapterTable!$R$26+VLOOKUP(SUBSTITUTE(C$1,"성장단계","")&amp;"보스단계오프셋",ChapterTable!$R:$S,2,0))/ChapterTable!$R$23)))</f>
        <v>2</v>
      </c>
      <c r="D419">
        <f>IF(OR($L419=TRUE,$A419=0,MOD($A419,ChapterTable!$R$20)&lt;&gt;0),
MAX(0,INT(($B419+ChapterTable!$P$26+VLOOKUP(SUBSTITUTE(D$1,"성장단계","")&amp;"단계오프셋",ChapterTable!$R:$S,2,0))/ChapterTable!$P$23)),
MAX(0,INT(($B419+ChapterTable!$R$26+VLOOKUP(SUBSTITUTE(D$1,"성장단계","")&amp;"보스단계오프셋",ChapterTable!$R:$S,2,0))/ChapterTable!$R$23)))</f>
        <v>2</v>
      </c>
      <c r="E419" s="1">
        <f ca="1">IF(AND($A419=0,$B419=1),
    VLOOKUP(1,ChapterTable!$1:$1048576,MATCH("최종"&amp;SUBSTITUTE(SUBSTITUTE(E$1,"standard",""),"|Float",""),ChapterTable!$1:$1,0),0)*ChapterTable!$P$17,
  IF(AND($A419=0,$B419=0),
    E420,
  IF($B419=0,
    VLOOKUP($A419,ChapterTable!$1:$1048576,MATCH("최종"&amp;SUBSTITUTE(SUBSTITUTE(E$1,"standard",""),"|Float",""),ChapterTable!$1:$1,0),0),
  IF($B419=1,
    IF($L419=FALSE,
      VLOOKUP($A419,ChapterTable!$1:$1048576,MATCH("최종"&amp;SUBSTITUTE(SUBSTITUTE(E$1,"standard",""),"|Float",""),ChapterTable!$1:$1,0),0),
      VLOOKUP($A419-ChapterTable!$P$11,ChapterTable!$1:$1048576,MATCH("최종"&amp;SUBSTITUTE(SUBSTITUTE(E$1,"standard",""),"|Float",""),ChapterTable!$1:$1,0),0)*ChapterTable!$P$14
    ),
  OFFSET(E419,-$B419+IF($L419,1,0),0)*IF($B419&gt;OFFSET($B419,1,0),ChapterTable!$R$17,1)*
    (VLOOKUP(SUBSTITUTE(SUBSTITUTE(E$1,"standard",""),"|Float","")&amp;IF(OR($L419=TRUE,$A419=0,MOD($A419,ChapterTable!$R$20)&lt;&gt;0),"","보스")&amp;"인게임누적곱배수",ChapterTable!$R:$S,2,0)^C419
    +VLOOKUP(SUBSTITUTE(SUBSTITUTE(E$1,"standard",""),"|Float","")&amp;IF(OR($L419=TRUE,$A419=0,MOD($A419,ChapterTable!$R$20)&lt;&gt;0),"","보스")&amp;"인게임누적합배수",ChapterTable!$R:$S,2,0)*C419)
  )
  )
  )
)</f>
        <v>4305.65625</v>
      </c>
      <c r="F419" s="1">
        <f ca="1">IF(AND($A419=0,$B419=1),
    VLOOKUP(1,ChapterTable!$1:$1048576,MATCH("최종"&amp;SUBSTITUTE(SUBSTITUTE(F$1,"standard",""),"|Float",""),ChapterTable!$1:$1,0),0)*ChapterTable!$P$17,
  IF(AND($A419=0,$B419=0),
    F420,
  IF($B419=0,
    VLOOKUP($A419,ChapterTable!$1:$1048576,MATCH("최종"&amp;SUBSTITUTE(SUBSTITUTE(F$1,"standard",""),"|Float",""),ChapterTable!$1:$1,0),0),
  IF($B419=1,
    IF($L419=FALSE,
      VLOOKUP($A419,ChapterTable!$1:$1048576,MATCH("최종"&amp;SUBSTITUTE(SUBSTITUTE(F$1,"standard",""),"|Float",""),ChapterTable!$1:$1,0),0),
      VLOOKUP($A419-ChapterTable!$P$11,ChapterTable!$1:$1048576,MATCH("최종"&amp;SUBSTITUTE(SUBSTITUTE(F$1,"standard",""),"|Float",""),ChapterTable!$1:$1,0),0)*ChapterTable!$P$14
    ),
  OFFSET(F419,-$B419+IF($L419,1,0),0)*
    (VLOOKUP(SUBSTITUTE(SUBSTITUTE(F$1,"standard",""),"|Float","")&amp;IF(OR($L419=TRUE,$A419=0,MOD($A419,ChapterTable!$R$20)&lt;&gt;0),"","보스")&amp;"인게임누적곱배수",ChapterTable!$R:$S,2,0)^D419
    +VLOOKUP(SUBSTITUTE(SUBSTITUTE(F$1,"standard",""),"|Float","")&amp;IF(OR($L419=TRUE,$A419=0,MOD($A419,ChapterTable!$R$20)&lt;&gt;0),"","보스")&amp;"인게임누적합배수",ChapterTable!$R:$S,2,0)*D419)
  )
  )
  )
)</f>
        <v>1473.6621093749998</v>
      </c>
      <c r="G419" t="s">
        <v>719</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45"/>
        <v>3</v>
      </c>
      <c r="Q419">
        <f t="shared" si="46"/>
        <v>3</v>
      </c>
      <c r="R419" t="b">
        <f t="shared" ca="1" si="47"/>
        <v>0</v>
      </c>
      <c r="T419" t="b">
        <f t="shared" ca="1" si="4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51"/>
        <v>0.33333333333333331</v>
      </c>
      <c r="AJ419">
        <f t="shared" si="49"/>
        <v>0.395555555</v>
      </c>
      <c r="AK419">
        <f t="shared" si="50"/>
        <v>1</v>
      </c>
      <c r="AL419">
        <v>0</v>
      </c>
    </row>
    <row r="420" spans="1:38" x14ac:dyDescent="0.3">
      <c r="A420">
        <v>9</v>
      </c>
      <c r="B420">
        <v>23</v>
      </c>
      <c r="C420">
        <f>IF(OR($L420=TRUE,$A420=0,MOD($A420,ChapterTable!$R$20)&lt;&gt;0),
MAX(0,INT(($B420+ChapterTable!$P$26+VLOOKUP(SUBSTITUTE(C$1,"성장단계","")&amp;"단계오프셋",ChapterTable!$R:$S,2,0))/ChapterTable!$P$23)),
MAX(0,INT(($B420+ChapterTable!$R$26+VLOOKUP(SUBSTITUTE(C$1,"성장단계","")&amp;"보스단계오프셋",ChapterTable!$R:$S,2,0))/ChapterTable!$R$23)))</f>
        <v>2</v>
      </c>
      <c r="D420">
        <f>IF(OR($L420=TRUE,$A420=0,MOD($A420,ChapterTable!$R$20)&lt;&gt;0),
MAX(0,INT(($B420+ChapterTable!$P$26+VLOOKUP(SUBSTITUTE(D$1,"성장단계","")&amp;"단계오프셋",ChapterTable!$R:$S,2,0))/ChapterTable!$P$23)),
MAX(0,INT(($B420+ChapterTable!$R$26+VLOOKUP(SUBSTITUTE(D$1,"성장단계","")&amp;"보스단계오프셋",ChapterTable!$R:$S,2,0))/ChapterTable!$R$23)))</f>
        <v>2</v>
      </c>
      <c r="E420" s="1">
        <f ca="1">IF(AND($A420=0,$B420=1),
    VLOOKUP(1,ChapterTable!$1:$1048576,MATCH("최종"&amp;SUBSTITUTE(SUBSTITUTE(E$1,"standard",""),"|Float",""),ChapterTable!$1:$1,0),0)*ChapterTable!$P$17,
  IF(AND($A420=0,$B420=0),
    E421,
  IF($B420=0,
    VLOOKUP($A420,ChapterTable!$1:$1048576,MATCH("최종"&amp;SUBSTITUTE(SUBSTITUTE(E$1,"standard",""),"|Float",""),ChapterTable!$1:$1,0),0),
  IF($B420=1,
    IF($L420=FALSE,
      VLOOKUP($A420,ChapterTable!$1:$1048576,MATCH("최종"&amp;SUBSTITUTE(SUBSTITUTE(E$1,"standard",""),"|Float",""),ChapterTable!$1:$1,0),0),
      VLOOKUP($A420-ChapterTable!$P$11,ChapterTable!$1:$1048576,MATCH("최종"&amp;SUBSTITUTE(SUBSTITUTE(E$1,"standard",""),"|Float",""),ChapterTable!$1:$1,0),0)*ChapterTable!$P$14
    ),
  OFFSET(E420,-$B420+IF($L420,1,0),0)*IF($B420&gt;OFFSET($B420,1,0),ChapterTable!$R$17,1)*
    (VLOOKUP(SUBSTITUTE(SUBSTITUTE(E$1,"standard",""),"|Float","")&amp;IF(OR($L420=TRUE,$A420=0,MOD($A420,ChapterTable!$R$20)&lt;&gt;0),"","보스")&amp;"인게임누적곱배수",ChapterTable!$R:$S,2,0)^C420
    +VLOOKUP(SUBSTITUTE(SUBSTITUTE(E$1,"standard",""),"|Float","")&amp;IF(OR($L420=TRUE,$A420=0,MOD($A420,ChapterTable!$R$20)&lt;&gt;0),"","보스")&amp;"인게임누적합배수",ChapterTable!$R:$S,2,0)*C420)
  )
  )
  )
)</f>
        <v>4305.65625</v>
      </c>
      <c r="F420" s="1">
        <f ca="1">IF(AND($A420=0,$B420=1),
    VLOOKUP(1,ChapterTable!$1:$1048576,MATCH("최종"&amp;SUBSTITUTE(SUBSTITUTE(F$1,"standard",""),"|Float",""),ChapterTable!$1:$1,0),0)*ChapterTable!$P$17,
  IF(AND($A420=0,$B420=0),
    F421,
  IF($B420=0,
    VLOOKUP($A420,ChapterTable!$1:$1048576,MATCH("최종"&amp;SUBSTITUTE(SUBSTITUTE(F$1,"standard",""),"|Float",""),ChapterTable!$1:$1,0),0),
  IF($B420=1,
    IF($L420=FALSE,
      VLOOKUP($A420,ChapterTable!$1:$1048576,MATCH("최종"&amp;SUBSTITUTE(SUBSTITUTE(F$1,"standard",""),"|Float",""),ChapterTable!$1:$1,0),0),
      VLOOKUP($A420-ChapterTable!$P$11,ChapterTable!$1:$1048576,MATCH("최종"&amp;SUBSTITUTE(SUBSTITUTE(F$1,"standard",""),"|Float",""),ChapterTable!$1:$1,0),0)*ChapterTable!$P$14
    ),
  OFFSET(F420,-$B420+IF($L420,1,0),0)*
    (VLOOKUP(SUBSTITUTE(SUBSTITUTE(F$1,"standard",""),"|Float","")&amp;IF(OR($L420=TRUE,$A420=0,MOD($A420,ChapterTable!$R$20)&lt;&gt;0),"","보스")&amp;"인게임누적곱배수",ChapterTable!$R:$S,2,0)^D420
    +VLOOKUP(SUBSTITUTE(SUBSTITUTE(F$1,"standard",""),"|Float","")&amp;IF(OR($L420=TRUE,$A420=0,MOD($A420,ChapterTable!$R$20)&lt;&gt;0),"","보스")&amp;"인게임누적합배수",ChapterTable!$R:$S,2,0)*D420)
  )
  )
  )
)</f>
        <v>1473.6621093749998</v>
      </c>
      <c r="G420" t="s">
        <v>719</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45"/>
        <v>3</v>
      </c>
      <c r="Q420">
        <f t="shared" si="46"/>
        <v>3</v>
      </c>
      <c r="R420" t="b">
        <f t="shared" ca="1" si="47"/>
        <v>0</v>
      </c>
      <c r="T420" t="b">
        <f t="shared" ca="1" si="4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51"/>
        <v>0.33333333333333331</v>
      </c>
      <c r="AJ420">
        <f t="shared" si="49"/>
        <v>0.395555555</v>
      </c>
      <c r="AK420">
        <f t="shared" si="50"/>
        <v>1</v>
      </c>
      <c r="AL420">
        <v>0</v>
      </c>
    </row>
    <row r="421" spans="1:38" x14ac:dyDescent="0.3">
      <c r="A421">
        <v>9</v>
      </c>
      <c r="B421">
        <v>24</v>
      </c>
      <c r="C421">
        <f>IF(OR($L421=TRUE,$A421=0,MOD($A421,ChapterTable!$R$20)&lt;&gt;0),
MAX(0,INT(($B421+ChapterTable!$P$26+VLOOKUP(SUBSTITUTE(C$1,"성장단계","")&amp;"단계오프셋",ChapterTable!$R:$S,2,0))/ChapterTable!$P$23)),
MAX(0,INT(($B421+ChapterTable!$R$26+VLOOKUP(SUBSTITUTE(C$1,"성장단계","")&amp;"보스단계오프셋",ChapterTable!$R:$S,2,0))/ChapterTable!$R$23)))</f>
        <v>2</v>
      </c>
      <c r="D421">
        <f>IF(OR($L421=TRUE,$A421=0,MOD($A421,ChapterTable!$R$20)&lt;&gt;0),
MAX(0,INT(($B421+ChapterTable!$P$26+VLOOKUP(SUBSTITUTE(D$1,"성장단계","")&amp;"단계오프셋",ChapterTable!$R:$S,2,0))/ChapterTable!$P$23)),
MAX(0,INT(($B421+ChapterTable!$R$26+VLOOKUP(SUBSTITUTE(D$1,"성장단계","")&amp;"보스단계오프셋",ChapterTable!$R:$S,2,0))/ChapterTable!$R$23)))</f>
        <v>2</v>
      </c>
      <c r="E421" s="1">
        <f ca="1">IF(AND($A421=0,$B421=1),
    VLOOKUP(1,ChapterTable!$1:$1048576,MATCH("최종"&amp;SUBSTITUTE(SUBSTITUTE(E$1,"standard",""),"|Float",""),ChapterTable!$1:$1,0),0)*ChapterTable!$P$17,
  IF(AND($A421=0,$B421=0),
    E422,
  IF($B421=0,
    VLOOKUP($A421,ChapterTable!$1:$1048576,MATCH("최종"&amp;SUBSTITUTE(SUBSTITUTE(E$1,"standard",""),"|Float",""),ChapterTable!$1:$1,0),0),
  IF($B421=1,
    IF($L421=FALSE,
      VLOOKUP($A421,ChapterTable!$1:$1048576,MATCH("최종"&amp;SUBSTITUTE(SUBSTITUTE(E$1,"standard",""),"|Float",""),ChapterTable!$1:$1,0),0),
      VLOOKUP($A421-ChapterTable!$P$11,ChapterTable!$1:$1048576,MATCH("최종"&amp;SUBSTITUTE(SUBSTITUTE(E$1,"standard",""),"|Float",""),ChapterTable!$1:$1,0),0)*ChapterTable!$P$14
    ),
  OFFSET(E421,-$B421+IF($L421,1,0),0)*IF($B421&gt;OFFSET($B421,1,0),ChapterTable!$R$17,1)*
    (VLOOKUP(SUBSTITUTE(SUBSTITUTE(E$1,"standard",""),"|Float","")&amp;IF(OR($L421=TRUE,$A421=0,MOD($A421,ChapterTable!$R$20)&lt;&gt;0),"","보스")&amp;"인게임누적곱배수",ChapterTable!$R:$S,2,0)^C421
    +VLOOKUP(SUBSTITUTE(SUBSTITUTE(E$1,"standard",""),"|Float","")&amp;IF(OR($L421=TRUE,$A421=0,MOD($A421,ChapterTable!$R$20)&lt;&gt;0),"","보스")&amp;"인게임누적합배수",ChapterTable!$R:$S,2,0)*C421)
  )
  )
  )
)</f>
        <v>4305.65625</v>
      </c>
      <c r="F421" s="1">
        <f ca="1">IF(AND($A421=0,$B421=1),
    VLOOKUP(1,ChapterTable!$1:$1048576,MATCH("최종"&amp;SUBSTITUTE(SUBSTITUTE(F$1,"standard",""),"|Float",""),ChapterTable!$1:$1,0),0)*ChapterTable!$P$17,
  IF(AND($A421=0,$B421=0),
    F422,
  IF($B421=0,
    VLOOKUP($A421,ChapterTable!$1:$1048576,MATCH("최종"&amp;SUBSTITUTE(SUBSTITUTE(F$1,"standard",""),"|Float",""),ChapterTable!$1:$1,0),0),
  IF($B421=1,
    IF($L421=FALSE,
      VLOOKUP($A421,ChapterTable!$1:$1048576,MATCH("최종"&amp;SUBSTITUTE(SUBSTITUTE(F$1,"standard",""),"|Float",""),ChapterTable!$1:$1,0),0),
      VLOOKUP($A421-ChapterTable!$P$11,ChapterTable!$1:$1048576,MATCH("최종"&amp;SUBSTITUTE(SUBSTITUTE(F$1,"standard",""),"|Float",""),ChapterTable!$1:$1,0),0)*ChapterTable!$P$14
    ),
  OFFSET(F421,-$B421+IF($L421,1,0),0)*
    (VLOOKUP(SUBSTITUTE(SUBSTITUTE(F$1,"standard",""),"|Float","")&amp;IF(OR($L421=TRUE,$A421=0,MOD($A421,ChapterTable!$R$20)&lt;&gt;0),"","보스")&amp;"인게임누적곱배수",ChapterTable!$R:$S,2,0)^D421
    +VLOOKUP(SUBSTITUTE(SUBSTITUTE(F$1,"standard",""),"|Float","")&amp;IF(OR($L421=TRUE,$A421=0,MOD($A421,ChapterTable!$R$20)&lt;&gt;0),"","보스")&amp;"인게임누적합배수",ChapterTable!$R:$S,2,0)*D421)
  )
  )
  )
)</f>
        <v>1473.6621093749998</v>
      </c>
      <c r="G421" t="s">
        <v>719</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45"/>
        <v>3</v>
      </c>
      <c r="Q421">
        <f t="shared" si="46"/>
        <v>3</v>
      </c>
      <c r="R421" t="b">
        <f t="shared" ca="1" si="47"/>
        <v>0</v>
      </c>
      <c r="T421" t="b">
        <f t="shared" ca="1" si="4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51"/>
        <v>0.33333333333333331</v>
      </c>
      <c r="AJ421">
        <f t="shared" si="49"/>
        <v>0.395555555</v>
      </c>
      <c r="AK421">
        <f t="shared" si="50"/>
        <v>1</v>
      </c>
      <c r="AL421">
        <v>0</v>
      </c>
    </row>
    <row r="422" spans="1:38" x14ac:dyDescent="0.3">
      <c r="A422">
        <v>9</v>
      </c>
      <c r="B422">
        <v>25</v>
      </c>
      <c r="C422">
        <f>IF(OR($L422=TRUE,$A422=0,MOD($A422,ChapterTable!$R$20)&lt;&gt;0),
MAX(0,INT(($B422+ChapterTable!$P$26+VLOOKUP(SUBSTITUTE(C$1,"성장단계","")&amp;"단계오프셋",ChapterTable!$R:$S,2,0))/ChapterTable!$P$23)),
MAX(0,INT(($B422+ChapterTable!$R$26+VLOOKUP(SUBSTITUTE(C$1,"성장단계","")&amp;"보스단계오프셋",ChapterTable!$R:$S,2,0))/ChapterTable!$R$23)))</f>
        <v>2</v>
      </c>
      <c r="D422">
        <f>IF(OR($L422=TRUE,$A422=0,MOD($A422,ChapterTable!$R$20)&lt;&gt;0),
MAX(0,INT(($B422+ChapterTable!$P$26+VLOOKUP(SUBSTITUTE(D$1,"성장단계","")&amp;"단계오프셋",ChapterTable!$R:$S,2,0))/ChapterTable!$P$23)),
MAX(0,INT(($B422+ChapterTable!$R$26+VLOOKUP(SUBSTITUTE(D$1,"성장단계","")&amp;"보스단계오프셋",ChapterTable!$R:$S,2,0))/ChapterTable!$R$23)))</f>
        <v>2</v>
      </c>
      <c r="E422" s="1">
        <f ca="1">IF(AND($A422=0,$B422=1),
    VLOOKUP(1,ChapterTable!$1:$1048576,MATCH("최종"&amp;SUBSTITUTE(SUBSTITUTE(E$1,"standard",""),"|Float",""),ChapterTable!$1:$1,0),0)*ChapterTable!$P$17,
  IF(AND($A422=0,$B422=0),
    E423,
  IF($B422=0,
    VLOOKUP($A422,ChapterTable!$1:$1048576,MATCH("최종"&amp;SUBSTITUTE(SUBSTITUTE(E$1,"standard",""),"|Float",""),ChapterTable!$1:$1,0),0),
  IF($B422=1,
    IF($L422=FALSE,
      VLOOKUP($A422,ChapterTable!$1:$1048576,MATCH("최종"&amp;SUBSTITUTE(SUBSTITUTE(E$1,"standard",""),"|Float",""),ChapterTable!$1:$1,0),0),
      VLOOKUP($A422-ChapterTable!$P$11,ChapterTable!$1:$1048576,MATCH("최종"&amp;SUBSTITUTE(SUBSTITUTE(E$1,"standard",""),"|Float",""),ChapterTable!$1:$1,0),0)*ChapterTable!$P$14
    ),
  OFFSET(E422,-$B422+IF($L422,1,0),0)*IF($B422&gt;OFFSET($B422,1,0),ChapterTable!$R$17,1)*
    (VLOOKUP(SUBSTITUTE(SUBSTITUTE(E$1,"standard",""),"|Float","")&amp;IF(OR($L422=TRUE,$A422=0,MOD($A422,ChapterTable!$R$20)&lt;&gt;0),"","보스")&amp;"인게임누적곱배수",ChapterTable!$R:$S,2,0)^C422
    +VLOOKUP(SUBSTITUTE(SUBSTITUTE(E$1,"standard",""),"|Float","")&amp;IF(OR($L422=TRUE,$A422=0,MOD($A422,ChapterTable!$R$20)&lt;&gt;0),"","보스")&amp;"인게임누적합배수",ChapterTable!$R:$S,2,0)*C422)
  )
  )
  )
)</f>
        <v>4305.65625</v>
      </c>
      <c r="F422" s="1">
        <f ca="1">IF(AND($A422=0,$B422=1),
    VLOOKUP(1,ChapterTable!$1:$1048576,MATCH("최종"&amp;SUBSTITUTE(SUBSTITUTE(F$1,"standard",""),"|Float",""),ChapterTable!$1:$1,0),0)*ChapterTable!$P$17,
  IF(AND($A422=0,$B422=0),
    F423,
  IF($B422=0,
    VLOOKUP($A422,ChapterTable!$1:$1048576,MATCH("최종"&amp;SUBSTITUTE(SUBSTITUTE(F$1,"standard",""),"|Float",""),ChapterTable!$1:$1,0),0),
  IF($B422=1,
    IF($L422=FALSE,
      VLOOKUP($A422,ChapterTable!$1:$1048576,MATCH("최종"&amp;SUBSTITUTE(SUBSTITUTE(F$1,"standard",""),"|Float",""),ChapterTable!$1:$1,0),0),
      VLOOKUP($A422-ChapterTable!$P$11,ChapterTable!$1:$1048576,MATCH("최종"&amp;SUBSTITUTE(SUBSTITUTE(F$1,"standard",""),"|Float",""),ChapterTable!$1:$1,0),0)*ChapterTable!$P$14
    ),
  OFFSET(F422,-$B422+IF($L422,1,0),0)*
    (VLOOKUP(SUBSTITUTE(SUBSTITUTE(F$1,"standard",""),"|Float","")&amp;IF(OR($L422=TRUE,$A422=0,MOD($A422,ChapterTable!$R$20)&lt;&gt;0),"","보스")&amp;"인게임누적곱배수",ChapterTable!$R:$S,2,0)^D422
    +VLOOKUP(SUBSTITUTE(SUBSTITUTE(F$1,"standard",""),"|Float","")&amp;IF(OR($L422=TRUE,$A422=0,MOD($A422,ChapterTable!$R$20)&lt;&gt;0),"","보스")&amp;"인게임누적합배수",ChapterTable!$R:$S,2,0)*D422)
  )
  )
  )
)</f>
        <v>1473.6621093749998</v>
      </c>
      <c r="G422" t="s">
        <v>719</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45"/>
        <v>11</v>
      </c>
      <c r="Q422">
        <f t="shared" si="46"/>
        <v>11</v>
      </c>
      <c r="R422" t="b">
        <f t="shared" ca="1" si="47"/>
        <v>0</v>
      </c>
      <c r="T422" t="b">
        <f t="shared" ca="1" si="4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51"/>
        <v>0.33333333333333331</v>
      </c>
      <c r="AJ422">
        <f t="shared" si="49"/>
        <v>0.395555555</v>
      </c>
      <c r="AK422">
        <f t="shared" si="50"/>
        <v>1</v>
      </c>
      <c r="AL422">
        <v>0</v>
      </c>
    </row>
    <row r="423" spans="1:38" x14ac:dyDescent="0.3">
      <c r="A423">
        <v>9</v>
      </c>
      <c r="B423">
        <v>26</v>
      </c>
      <c r="C423">
        <f>IF(OR($L423=TRUE,$A423=0,MOD($A423,ChapterTable!$R$20)&lt;&gt;0),
MAX(0,INT(($B423+ChapterTable!$P$26+VLOOKUP(SUBSTITUTE(C$1,"성장단계","")&amp;"단계오프셋",ChapterTable!$R:$S,2,0))/ChapterTable!$P$23)),
MAX(0,INT(($B423+ChapterTable!$R$26+VLOOKUP(SUBSTITUTE(C$1,"성장단계","")&amp;"보스단계오프셋",ChapterTable!$R:$S,2,0))/ChapterTable!$R$23)))</f>
        <v>3</v>
      </c>
      <c r="D423">
        <f>IF(OR($L423=TRUE,$A423=0,MOD($A423,ChapterTable!$R$20)&lt;&gt;0),
MAX(0,INT(($B423+ChapterTable!$P$26+VLOOKUP(SUBSTITUTE(D$1,"성장단계","")&amp;"단계오프셋",ChapterTable!$R:$S,2,0))/ChapterTable!$P$23)),
MAX(0,INT(($B423+ChapterTable!$R$26+VLOOKUP(SUBSTITUTE(D$1,"성장단계","")&amp;"보스단계오프셋",ChapterTable!$R:$S,2,0))/ChapterTable!$R$23)))</f>
        <v>2</v>
      </c>
      <c r="E423" s="1">
        <f ca="1">IF(AND($A423=0,$B423=1),
    VLOOKUP(1,ChapterTable!$1:$1048576,MATCH("최종"&amp;SUBSTITUTE(SUBSTITUTE(E$1,"standard",""),"|Float",""),ChapterTable!$1:$1,0),0)*ChapterTable!$P$17,
  IF(AND($A423=0,$B423=0),
    E424,
  IF($B423=0,
    VLOOKUP($A423,ChapterTable!$1:$1048576,MATCH("최종"&amp;SUBSTITUTE(SUBSTITUTE(E$1,"standard",""),"|Float",""),ChapterTable!$1:$1,0),0),
  IF($B423=1,
    IF($L423=FALSE,
      VLOOKUP($A423,ChapterTable!$1:$1048576,MATCH("최종"&amp;SUBSTITUTE(SUBSTITUTE(E$1,"standard",""),"|Float",""),ChapterTable!$1:$1,0),0),
      VLOOKUP($A423-ChapterTable!$P$11,ChapterTable!$1:$1048576,MATCH("최종"&amp;SUBSTITUTE(SUBSTITUTE(E$1,"standard",""),"|Float",""),ChapterTable!$1:$1,0),0)*ChapterTable!$P$14
    ),
  OFFSET(E423,-$B423+IF($L423,1,0),0)*IF($B423&gt;OFFSET($B423,1,0),ChapterTable!$R$17,1)*
    (VLOOKUP(SUBSTITUTE(SUBSTITUTE(E$1,"standard",""),"|Float","")&amp;IF(OR($L423=TRUE,$A423=0,MOD($A423,ChapterTable!$R$20)&lt;&gt;0),"","보스")&amp;"인게임누적곱배수",ChapterTable!$R:$S,2,0)^C423
    +VLOOKUP(SUBSTITUTE(SUBSTITUTE(E$1,"standard",""),"|Float","")&amp;IF(OR($L423=TRUE,$A423=0,MOD($A423,ChapterTable!$R$20)&lt;&gt;0),"","보스")&amp;"인게임누적합배수",ChapterTable!$R:$S,2,0)*C423)
  )
  )
  )
)</f>
        <v>4920.75</v>
      </c>
      <c r="F423" s="1">
        <f ca="1">IF(AND($A423=0,$B423=1),
    VLOOKUP(1,ChapterTable!$1:$1048576,MATCH("최종"&amp;SUBSTITUTE(SUBSTITUTE(F$1,"standard",""),"|Float",""),ChapterTable!$1:$1,0),0)*ChapterTable!$P$17,
  IF(AND($A423=0,$B423=0),
    F424,
  IF($B423=0,
    VLOOKUP($A423,ChapterTable!$1:$1048576,MATCH("최종"&amp;SUBSTITUTE(SUBSTITUTE(F$1,"standard",""),"|Float",""),ChapterTable!$1:$1,0),0),
  IF($B423=1,
    IF($L423=FALSE,
      VLOOKUP($A423,ChapterTable!$1:$1048576,MATCH("최종"&amp;SUBSTITUTE(SUBSTITUTE(F$1,"standard",""),"|Float",""),ChapterTable!$1:$1,0),0),
      VLOOKUP($A423-ChapterTable!$P$11,ChapterTable!$1:$1048576,MATCH("최종"&amp;SUBSTITUTE(SUBSTITUTE(F$1,"standard",""),"|Float",""),ChapterTable!$1:$1,0),0)*ChapterTable!$P$14
    ),
  OFFSET(F423,-$B423+IF($L423,1,0),0)*
    (VLOOKUP(SUBSTITUTE(SUBSTITUTE(F$1,"standard",""),"|Float","")&amp;IF(OR($L423=TRUE,$A423=0,MOD($A423,ChapterTable!$R$20)&lt;&gt;0),"","보스")&amp;"인게임누적곱배수",ChapterTable!$R:$S,2,0)^D423
    +VLOOKUP(SUBSTITUTE(SUBSTITUTE(F$1,"standard",""),"|Float","")&amp;IF(OR($L423=TRUE,$A423=0,MOD($A423,ChapterTable!$R$20)&lt;&gt;0),"","보스")&amp;"인게임누적합배수",ChapterTable!$R:$S,2,0)*D423)
  )
  )
  )
)</f>
        <v>1473.6621093749998</v>
      </c>
      <c r="G423" t="s">
        <v>719</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45"/>
        <v>3</v>
      </c>
      <c r="Q423">
        <f t="shared" si="46"/>
        <v>3</v>
      </c>
      <c r="R423" t="b">
        <f t="shared" ca="1" si="47"/>
        <v>0</v>
      </c>
      <c r="T423" t="b">
        <f t="shared" ca="1" si="4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51"/>
        <v>0.33333333333333331</v>
      </c>
      <c r="AJ423">
        <f t="shared" si="49"/>
        <v>0.395555555</v>
      </c>
      <c r="AK423">
        <f t="shared" si="50"/>
        <v>1</v>
      </c>
      <c r="AL423">
        <v>0</v>
      </c>
    </row>
    <row r="424" spans="1:38" x14ac:dyDescent="0.3">
      <c r="A424">
        <v>9</v>
      </c>
      <c r="B424">
        <v>27</v>
      </c>
      <c r="C424">
        <f>IF(OR($L424=TRUE,$A424=0,MOD($A424,ChapterTable!$R$20)&lt;&gt;0),
MAX(0,INT(($B424+ChapterTable!$P$26+VLOOKUP(SUBSTITUTE(C$1,"성장단계","")&amp;"단계오프셋",ChapterTable!$R:$S,2,0))/ChapterTable!$P$23)),
MAX(0,INT(($B424+ChapterTable!$R$26+VLOOKUP(SUBSTITUTE(C$1,"성장단계","")&amp;"보스단계오프셋",ChapterTable!$R:$S,2,0))/ChapterTable!$R$23)))</f>
        <v>3</v>
      </c>
      <c r="D424">
        <f>IF(OR($L424=TRUE,$A424=0,MOD($A424,ChapterTable!$R$20)&lt;&gt;0),
MAX(0,INT(($B424+ChapterTable!$P$26+VLOOKUP(SUBSTITUTE(D$1,"성장단계","")&amp;"단계오프셋",ChapterTable!$R:$S,2,0))/ChapterTable!$P$23)),
MAX(0,INT(($B424+ChapterTable!$R$26+VLOOKUP(SUBSTITUTE(D$1,"성장단계","")&amp;"보스단계오프셋",ChapterTable!$R:$S,2,0))/ChapterTable!$R$23)))</f>
        <v>2</v>
      </c>
      <c r="E424" s="1">
        <f ca="1">IF(AND($A424=0,$B424=1),
    VLOOKUP(1,ChapterTable!$1:$1048576,MATCH("최종"&amp;SUBSTITUTE(SUBSTITUTE(E$1,"standard",""),"|Float",""),ChapterTable!$1:$1,0),0)*ChapterTable!$P$17,
  IF(AND($A424=0,$B424=0),
    E425,
  IF($B424=0,
    VLOOKUP($A424,ChapterTable!$1:$1048576,MATCH("최종"&amp;SUBSTITUTE(SUBSTITUTE(E$1,"standard",""),"|Float",""),ChapterTable!$1:$1,0),0),
  IF($B424=1,
    IF($L424=FALSE,
      VLOOKUP($A424,ChapterTable!$1:$1048576,MATCH("최종"&amp;SUBSTITUTE(SUBSTITUTE(E$1,"standard",""),"|Float",""),ChapterTable!$1:$1,0),0),
      VLOOKUP($A424-ChapterTable!$P$11,ChapterTable!$1:$1048576,MATCH("최종"&amp;SUBSTITUTE(SUBSTITUTE(E$1,"standard",""),"|Float",""),ChapterTable!$1:$1,0),0)*ChapterTable!$P$14
    ),
  OFFSET(E424,-$B424+IF($L424,1,0),0)*IF($B424&gt;OFFSET($B424,1,0),ChapterTable!$R$17,1)*
    (VLOOKUP(SUBSTITUTE(SUBSTITUTE(E$1,"standard",""),"|Float","")&amp;IF(OR($L424=TRUE,$A424=0,MOD($A424,ChapterTable!$R$20)&lt;&gt;0),"","보스")&amp;"인게임누적곱배수",ChapterTable!$R:$S,2,0)^C424
    +VLOOKUP(SUBSTITUTE(SUBSTITUTE(E$1,"standard",""),"|Float","")&amp;IF(OR($L424=TRUE,$A424=0,MOD($A424,ChapterTable!$R$20)&lt;&gt;0),"","보스")&amp;"인게임누적합배수",ChapterTable!$R:$S,2,0)*C424)
  )
  )
  )
)</f>
        <v>4920.75</v>
      </c>
      <c r="F424" s="1">
        <f ca="1">IF(AND($A424=0,$B424=1),
    VLOOKUP(1,ChapterTable!$1:$1048576,MATCH("최종"&amp;SUBSTITUTE(SUBSTITUTE(F$1,"standard",""),"|Float",""),ChapterTable!$1:$1,0),0)*ChapterTable!$P$17,
  IF(AND($A424=0,$B424=0),
    F425,
  IF($B424=0,
    VLOOKUP($A424,ChapterTable!$1:$1048576,MATCH("최종"&amp;SUBSTITUTE(SUBSTITUTE(F$1,"standard",""),"|Float",""),ChapterTable!$1:$1,0),0),
  IF($B424=1,
    IF($L424=FALSE,
      VLOOKUP($A424,ChapterTable!$1:$1048576,MATCH("최종"&amp;SUBSTITUTE(SUBSTITUTE(F$1,"standard",""),"|Float",""),ChapterTable!$1:$1,0),0),
      VLOOKUP($A424-ChapterTable!$P$11,ChapterTable!$1:$1048576,MATCH("최종"&amp;SUBSTITUTE(SUBSTITUTE(F$1,"standard",""),"|Float",""),ChapterTable!$1:$1,0),0)*ChapterTable!$P$14
    ),
  OFFSET(F424,-$B424+IF($L424,1,0),0)*
    (VLOOKUP(SUBSTITUTE(SUBSTITUTE(F$1,"standard",""),"|Float","")&amp;IF(OR($L424=TRUE,$A424=0,MOD($A424,ChapterTable!$R$20)&lt;&gt;0),"","보스")&amp;"인게임누적곱배수",ChapterTable!$R:$S,2,0)^D424
    +VLOOKUP(SUBSTITUTE(SUBSTITUTE(F$1,"standard",""),"|Float","")&amp;IF(OR($L424=TRUE,$A424=0,MOD($A424,ChapterTable!$R$20)&lt;&gt;0),"","보스")&amp;"인게임누적합배수",ChapterTable!$R:$S,2,0)*D424)
  )
  )
  )
)</f>
        <v>1473.6621093749998</v>
      </c>
      <c r="G424" t="s">
        <v>719</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45"/>
        <v>3</v>
      </c>
      <c r="Q424">
        <f t="shared" si="46"/>
        <v>3</v>
      </c>
      <c r="R424" t="b">
        <f t="shared" ca="1" si="47"/>
        <v>0</v>
      </c>
      <c r="T424" t="b">
        <f t="shared" ca="1" si="4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51"/>
        <v>0.33333333333333331</v>
      </c>
      <c r="AJ424">
        <f t="shared" si="49"/>
        <v>0.395555555</v>
      </c>
      <c r="AK424">
        <f t="shared" si="50"/>
        <v>1</v>
      </c>
      <c r="AL424">
        <v>0</v>
      </c>
    </row>
    <row r="425" spans="1:38" x14ac:dyDescent="0.3">
      <c r="A425">
        <v>9</v>
      </c>
      <c r="B425">
        <v>28</v>
      </c>
      <c r="C425">
        <f>IF(OR($L425=TRUE,$A425=0,MOD($A425,ChapterTable!$R$20)&lt;&gt;0),
MAX(0,INT(($B425+ChapterTable!$P$26+VLOOKUP(SUBSTITUTE(C$1,"성장단계","")&amp;"단계오프셋",ChapterTable!$R:$S,2,0))/ChapterTable!$P$23)),
MAX(0,INT(($B425+ChapterTable!$R$26+VLOOKUP(SUBSTITUTE(C$1,"성장단계","")&amp;"보스단계오프셋",ChapterTable!$R:$S,2,0))/ChapterTable!$R$23)))</f>
        <v>3</v>
      </c>
      <c r="D425">
        <f>IF(OR($L425=TRUE,$A425=0,MOD($A425,ChapterTable!$R$20)&lt;&gt;0),
MAX(0,INT(($B425+ChapterTable!$P$26+VLOOKUP(SUBSTITUTE(D$1,"성장단계","")&amp;"단계오프셋",ChapterTable!$R:$S,2,0))/ChapterTable!$P$23)),
MAX(0,INT(($B425+ChapterTable!$R$26+VLOOKUP(SUBSTITUTE(D$1,"성장단계","")&amp;"보스단계오프셋",ChapterTable!$R:$S,2,0))/ChapterTable!$R$23)))</f>
        <v>2</v>
      </c>
      <c r="E425" s="1">
        <f ca="1">IF(AND($A425=0,$B425=1),
    VLOOKUP(1,ChapterTable!$1:$1048576,MATCH("최종"&amp;SUBSTITUTE(SUBSTITUTE(E$1,"standard",""),"|Float",""),ChapterTable!$1:$1,0),0)*ChapterTable!$P$17,
  IF(AND($A425=0,$B425=0),
    E426,
  IF($B425=0,
    VLOOKUP($A425,ChapterTable!$1:$1048576,MATCH("최종"&amp;SUBSTITUTE(SUBSTITUTE(E$1,"standard",""),"|Float",""),ChapterTable!$1:$1,0),0),
  IF($B425=1,
    IF($L425=FALSE,
      VLOOKUP($A425,ChapterTable!$1:$1048576,MATCH("최종"&amp;SUBSTITUTE(SUBSTITUTE(E$1,"standard",""),"|Float",""),ChapterTable!$1:$1,0),0),
      VLOOKUP($A425-ChapterTable!$P$11,ChapterTable!$1:$1048576,MATCH("최종"&amp;SUBSTITUTE(SUBSTITUTE(E$1,"standard",""),"|Float",""),ChapterTable!$1:$1,0),0)*ChapterTable!$P$14
    ),
  OFFSET(E425,-$B425+IF($L425,1,0),0)*IF($B425&gt;OFFSET($B425,1,0),ChapterTable!$R$17,1)*
    (VLOOKUP(SUBSTITUTE(SUBSTITUTE(E$1,"standard",""),"|Float","")&amp;IF(OR($L425=TRUE,$A425=0,MOD($A425,ChapterTable!$R$20)&lt;&gt;0),"","보스")&amp;"인게임누적곱배수",ChapterTable!$R:$S,2,0)^C425
    +VLOOKUP(SUBSTITUTE(SUBSTITUTE(E$1,"standard",""),"|Float","")&amp;IF(OR($L425=TRUE,$A425=0,MOD($A425,ChapterTable!$R$20)&lt;&gt;0),"","보스")&amp;"인게임누적합배수",ChapterTable!$R:$S,2,0)*C425)
  )
  )
  )
)</f>
        <v>4920.75</v>
      </c>
      <c r="F425" s="1">
        <f ca="1">IF(AND($A425=0,$B425=1),
    VLOOKUP(1,ChapterTable!$1:$1048576,MATCH("최종"&amp;SUBSTITUTE(SUBSTITUTE(F$1,"standard",""),"|Float",""),ChapterTable!$1:$1,0),0)*ChapterTable!$P$17,
  IF(AND($A425=0,$B425=0),
    F426,
  IF($B425=0,
    VLOOKUP($A425,ChapterTable!$1:$1048576,MATCH("최종"&amp;SUBSTITUTE(SUBSTITUTE(F$1,"standard",""),"|Float",""),ChapterTable!$1:$1,0),0),
  IF($B425=1,
    IF($L425=FALSE,
      VLOOKUP($A425,ChapterTable!$1:$1048576,MATCH("최종"&amp;SUBSTITUTE(SUBSTITUTE(F$1,"standard",""),"|Float",""),ChapterTable!$1:$1,0),0),
      VLOOKUP($A425-ChapterTable!$P$11,ChapterTable!$1:$1048576,MATCH("최종"&amp;SUBSTITUTE(SUBSTITUTE(F$1,"standard",""),"|Float",""),ChapterTable!$1:$1,0),0)*ChapterTable!$P$14
    ),
  OFFSET(F425,-$B425+IF($L425,1,0),0)*
    (VLOOKUP(SUBSTITUTE(SUBSTITUTE(F$1,"standard",""),"|Float","")&amp;IF(OR($L425=TRUE,$A425=0,MOD($A425,ChapterTable!$R$20)&lt;&gt;0),"","보스")&amp;"인게임누적곱배수",ChapterTable!$R:$S,2,0)^D425
    +VLOOKUP(SUBSTITUTE(SUBSTITUTE(F$1,"standard",""),"|Float","")&amp;IF(OR($L425=TRUE,$A425=0,MOD($A425,ChapterTable!$R$20)&lt;&gt;0),"","보스")&amp;"인게임누적합배수",ChapterTable!$R:$S,2,0)*D425)
  )
  )
  )
)</f>
        <v>1473.6621093749998</v>
      </c>
      <c r="G425" t="s">
        <v>719</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45"/>
        <v>3</v>
      </c>
      <c r="Q425">
        <f t="shared" si="46"/>
        <v>3</v>
      </c>
      <c r="R425" t="b">
        <f t="shared" ca="1" si="47"/>
        <v>0</v>
      </c>
      <c r="T425" t="b">
        <f t="shared" ca="1" si="4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51"/>
        <v>0.33333333333333331</v>
      </c>
      <c r="AJ425">
        <f t="shared" si="49"/>
        <v>0.395555555</v>
      </c>
      <c r="AK425">
        <f t="shared" si="50"/>
        <v>1</v>
      </c>
      <c r="AL425">
        <v>0</v>
      </c>
    </row>
    <row r="426" spans="1:38" x14ac:dyDescent="0.3">
      <c r="A426">
        <v>9</v>
      </c>
      <c r="B426">
        <v>29</v>
      </c>
      <c r="C426">
        <f>IF(OR($L426=TRUE,$A426=0,MOD($A426,ChapterTable!$R$20)&lt;&gt;0),
MAX(0,INT(($B426+ChapterTable!$P$26+VLOOKUP(SUBSTITUTE(C$1,"성장단계","")&amp;"단계오프셋",ChapterTable!$R:$S,2,0))/ChapterTable!$P$23)),
MAX(0,INT(($B426+ChapterTable!$R$26+VLOOKUP(SUBSTITUTE(C$1,"성장단계","")&amp;"보스단계오프셋",ChapterTable!$R:$S,2,0))/ChapterTable!$R$23)))</f>
        <v>3</v>
      </c>
      <c r="D426">
        <f>IF(OR($L426=TRUE,$A426=0,MOD($A426,ChapterTable!$R$20)&lt;&gt;0),
MAX(0,INT(($B426+ChapterTable!$P$26+VLOOKUP(SUBSTITUTE(D$1,"성장단계","")&amp;"단계오프셋",ChapterTable!$R:$S,2,0))/ChapterTable!$P$23)),
MAX(0,INT(($B426+ChapterTable!$R$26+VLOOKUP(SUBSTITUTE(D$1,"성장단계","")&amp;"보스단계오프셋",ChapterTable!$R:$S,2,0))/ChapterTable!$R$23)))</f>
        <v>2</v>
      </c>
      <c r="E426" s="1">
        <f ca="1">IF(AND($A426=0,$B426=1),
    VLOOKUP(1,ChapterTable!$1:$1048576,MATCH("최종"&amp;SUBSTITUTE(SUBSTITUTE(E$1,"standard",""),"|Float",""),ChapterTable!$1:$1,0),0)*ChapterTable!$P$17,
  IF(AND($A426=0,$B426=0),
    E427,
  IF($B426=0,
    VLOOKUP($A426,ChapterTable!$1:$1048576,MATCH("최종"&amp;SUBSTITUTE(SUBSTITUTE(E$1,"standard",""),"|Float",""),ChapterTable!$1:$1,0),0),
  IF($B426=1,
    IF($L426=FALSE,
      VLOOKUP($A426,ChapterTable!$1:$1048576,MATCH("최종"&amp;SUBSTITUTE(SUBSTITUTE(E$1,"standard",""),"|Float",""),ChapterTable!$1:$1,0),0),
      VLOOKUP($A426-ChapterTable!$P$11,ChapterTable!$1:$1048576,MATCH("최종"&amp;SUBSTITUTE(SUBSTITUTE(E$1,"standard",""),"|Float",""),ChapterTable!$1:$1,0),0)*ChapterTable!$P$14
    ),
  OFFSET(E426,-$B426+IF($L426,1,0),0)*IF($B426&gt;OFFSET($B426,1,0),ChapterTable!$R$17,1)*
    (VLOOKUP(SUBSTITUTE(SUBSTITUTE(E$1,"standard",""),"|Float","")&amp;IF(OR($L426=TRUE,$A426=0,MOD($A426,ChapterTable!$R$20)&lt;&gt;0),"","보스")&amp;"인게임누적곱배수",ChapterTable!$R:$S,2,0)^C426
    +VLOOKUP(SUBSTITUTE(SUBSTITUTE(E$1,"standard",""),"|Float","")&amp;IF(OR($L426=TRUE,$A426=0,MOD($A426,ChapterTable!$R$20)&lt;&gt;0),"","보스")&amp;"인게임누적합배수",ChapterTable!$R:$S,2,0)*C426)
  )
  )
  )
)</f>
        <v>4920.75</v>
      </c>
      <c r="F426" s="1">
        <f ca="1">IF(AND($A426=0,$B426=1),
    VLOOKUP(1,ChapterTable!$1:$1048576,MATCH("최종"&amp;SUBSTITUTE(SUBSTITUTE(F$1,"standard",""),"|Float",""),ChapterTable!$1:$1,0),0)*ChapterTable!$P$17,
  IF(AND($A426=0,$B426=0),
    F427,
  IF($B426=0,
    VLOOKUP($A426,ChapterTable!$1:$1048576,MATCH("최종"&amp;SUBSTITUTE(SUBSTITUTE(F$1,"standard",""),"|Float",""),ChapterTable!$1:$1,0),0),
  IF($B426=1,
    IF($L426=FALSE,
      VLOOKUP($A426,ChapterTable!$1:$1048576,MATCH("최종"&amp;SUBSTITUTE(SUBSTITUTE(F$1,"standard",""),"|Float",""),ChapterTable!$1:$1,0),0),
      VLOOKUP($A426-ChapterTable!$P$11,ChapterTable!$1:$1048576,MATCH("최종"&amp;SUBSTITUTE(SUBSTITUTE(F$1,"standard",""),"|Float",""),ChapterTable!$1:$1,0),0)*ChapterTable!$P$14
    ),
  OFFSET(F426,-$B426+IF($L426,1,0),0)*
    (VLOOKUP(SUBSTITUTE(SUBSTITUTE(F$1,"standard",""),"|Float","")&amp;IF(OR($L426=TRUE,$A426=0,MOD($A426,ChapterTable!$R$20)&lt;&gt;0),"","보스")&amp;"인게임누적곱배수",ChapterTable!$R:$S,2,0)^D426
    +VLOOKUP(SUBSTITUTE(SUBSTITUTE(F$1,"standard",""),"|Float","")&amp;IF(OR($L426=TRUE,$A426=0,MOD($A426,ChapterTable!$R$20)&lt;&gt;0),"","보스")&amp;"인게임누적합배수",ChapterTable!$R:$S,2,0)*D426)
  )
  )
  )
)</f>
        <v>1473.6621093749998</v>
      </c>
      <c r="G426" t="s">
        <v>719</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45"/>
        <v>93</v>
      </c>
      <c r="Q426">
        <f t="shared" si="46"/>
        <v>93</v>
      </c>
      <c r="R426" t="b">
        <f t="shared" ca="1" si="47"/>
        <v>1</v>
      </c>
      <c r="T426" t="b">
        <f t="shared" ca="1" si="4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51"/>
        <v>0.33333333333333331</v>
      </c>
      <c r="AJ426">
        <f t="shared" si="49"/>
        <v>0.395555555</v>
      </c>
      <c r="AK426">
        <f t="shared" si="50"/>
        <v>1</v>
      </c>
      <c r="AL426">
        <v>0</v>
      </c>
    </row>
    <row r="427" spans="1:38" x14ac:dyDescent="0.3">
      <c r="A427">
        <v>9</v>
      </c>
      <c r="B427">
        <v>30</v>
      </c>
      <c r="C427">
        <f>IF(OR($L427=TRUE,$A427=0,MOD($A427,ChapterTable!$R$20)&lt;&gt;0),
MAX(0,INT(($B427+ChapterTable!$P$26+VLOOKUP(SUBSTITUTE(C$1,"성장단계","")&amp;"단계오프셋",ChapterTable!$R:$S,2,0))/ChapterTable!$P$23)),
MAX(0,INT(($B427+ChapterTable!$R$26+VLOOKUP(SUBSTITUTE(C$1,"성장단계","")&amp;"보스단계오프셋",ChapterTable!$R:$S,2,0))/ChapterTable!$R$23)))</f>
        <v>3</v>
      </c>
      <c r="D427">
        <f>IF(OR($L427=TRUE,$A427=0,MOD($A427,ChapterTable!$R$20)&lt;&gt;0),
MAX(0,INT(($B427+ChapterTable!$P$26+VLOOKUP(SUBSTITUTE(D$1,"성장단계","")&amp;"단계오프셋",ChapterTable!$R:$S,2,0))/ChapterTable!$P$23)),
MAX(0,INT(($B427+ChapterTable!$R$26+VLOOKUP(SUBSTITUTE(D$1,"성장단계","")&amp;"보스단계오프셋",ChapterTable!$R:$S,2,0))/ChapterTable!$R$23)))</f>
        <v>2</v>
      </c>
      <c r="E427" s="1">
        <f ca="1">IF(AND($A427=0,$B427=1),
    VLOOKUP(1,ChapterTable!$1:$1048576,MATCH("최종"&amp;SUBSTITUTE(SUBSTITUTE(E$1,"standard",""),"|Float",""),ChapterTable!$1:$1,0),0)*ChapterTable!$P$17,
  IF(AND($A427=0,$B427=0),
    E428,
  IF($B427=0,
    VLOOKUP($A427,ChapterTable!$1:$1048576,MATCH("최종"&amp;SUBSTITUTE(SUBSTITUTE(E$1,"standard",""),"|Float",""),ChapterTable!$1:$1,0),0),
  IF($B427=1,
    IF($L427=FALSE,
      VLOOKUP($A427,ChapterTable!$1:$1048576,MATCH("최종"&amp;SUBSTITUTE(SUBSTITUTE(E$1,"standard",""),"|Float",""),ChapterTable!$1:$1,0),0),
      VLOOKUP($A427-ChapterTable!$P$11,ChapterTable!$1:$1048576,MATCH("최종"&amp;SUBSTITUTE(SUBSTITUTE(E$1,"standard",""),"|Float",""),ChapterTable!$1:$1,0),0)*ChapterTable!$P$14
    ),
  OFFSET(E427,-$B427+IF($L427,1,0),0)*IF($B427&gt;OFFSET($B427,1,0),ChapterTable!$R$17,1)*
    (VLOOKUP(SUBSTITUTE(SUBSTITUTE(E$1,"standard",""),"|Float","")&amp;IF(OR($L427=TRUE,$A427=0,MOD($A427,ChapterTable!$R$20)&lt;&gt;0),"","보스")&amp;"인게임누적곱배수",ChapterTable!$R:$S,2,0)^C427
    +VLOOKUP(SUBSTITUTE(SUBSTITUTE(E$1,"standard",""),"|Float","")&amp;IF(OR($L427=TRUE,$A427=0,MOD($A427,ChapterTable!$R$20)&lt;&gt;0),"","보스")&amp;"인게임누적합배수",ChapterTable!$R:$S,2,0)*C427)
  )
  )
  )
)</f>
        <v>4920.75</v>
      </c>
      <c r="F427" s="1">
        <f ca="1">IF(AND($A427=0,$B427=1),
    VLOOKUP(1,ChapterTable!$1:$1048576,MATCH("최종"&amp;SUBSTITUTE(SUBSTITUTE(F$1,"standard",""),"|Float",""),ChapterTable!$1:$1,0),0)*ChapterTable!$P$17,
  IF(AND($A427=0,$B427=0),
    F428,
  IF($B427=0,
    VLOOKUP($A427,ChapterTable!$1:$1048576,MATCH("최종"&amp;SUBSTITUTE(SUBSTITUTE(F$1,"standard",""),"|Float",""),ChapterTable!$1:$1,0),0),
  IF($B427=1,
    IF($L427=FALSE,
      VLOOKUP($A427,ChapterTable!$1:$1048576,MATCH("최종"&amp;SUBSTITUTE(SUBSTITUTE(F$1,"standard",""),"|Float",""),ChapterTable!$1:$1,0),0),
      VLOOKUP($A427-ChapterTable!$P$11,ChapterTable!$1:$1048576,MATCH("최종"&amp;SUBSTITUTE(SUBSTITUTE(F$1,"standard",""),"|Float",""),ChapterTable!$1:$1,0),0)*ChapterTable!$P$14
    ),
  OFFSET(F427,-$B427+IF($L427,1,0),0)*
    (VLOOKUP(SUBSTITUTE(SUBSTITUTE(F$1,"standard",""),"|Float","")&amp;IF(OR($L427=TRUE,$A427=0,MOD($A427,ChapterTable!$R$20)&lt;&gt;0),"","보스")&amp;"인게임누적곱배수",ChapterTable!$R:$S,2,0)^D427
    +VLOOKUP(SUBSTITUTE(SUBSTITUTE(F$1,"standard",""),"|Float","")&amp;IF(OR($L427=TRUE,$A427=0,MOD($A427,ChapterTable!$R$20)&lt;&gt;0),"","보스")&amp;"인게임누적합배수",ChapterTable!$R:$S,2,0)*D427)
  )
  )
  )
)</f>
        <v>1473.6621093749998</v>
      </c>
      <c r="G427" t="s">
        <v>719</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45"/>
        <v>23</v>
      </c>
      <c r="Q427">
        <f t="shared" si="46"/>
        <v>23</v>
      </c>
      <c r="R427" t="b">
        <f t="shared" ca="1" si="47"/>
        <v>0</v>
      </c>
      <c r="T427" t="b">
        <f t="shared" ca="1" si="4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51"/>
        <v>0.33333333333333331</v>
      </c>
      <c r="AJ427">
        <f t="shared" si="49"/>
        <v>1</v>
      </c>
      <c r="AK427">
        <f t="shared" si="50"/>
        <v>3</v>
      </c>
      <c r="AL427">
        <v>0</v>
      </c>
    </row>
    <row r="428" spans="1:38" x14ac:dyDescent="0.3">
      <c r="A428">
        <v>9</v>
      </c>
      <c r="B428">
        <v>31</v>
      </c>
      <c r="C428">
        <f>IF(OR($L428=TRUE,$A428=0,MOD($A428,ChapterTable!$R$20)&lt;&gt;0),
MAX(0,INT(($B428+ChapterTable!$P$26+VLOOKUP(SUBSTITUTE(C$1,"성장단계","")&amp;"단계오프셋",ChapterTable!$R:$S,2,0))/ChapterTable!$P$23)),
MAX(0,INT(($B428+ChapterTable!$R$26+VLOOKUP(SUBSTITUTE(C$1,"성장단계","")&amp;"보스단계오프셋",ChapterTable!$R:$S,2,0))/ChapterTable!$R$23)))</f>
        <v>3</v>
      </c>
      <c r="D428">
        <f>IF(OR($L428=TRUE,$A428=0,MOD($A428,ChapterTable!$R$20)&lt;&gt;0),
MAX(0,INT(($B428+ChapterTable!$P$26+VLOOKUP(SUBSTITUTE(D$1,"성장단계","")&amp;"단계오프셋",ChapterTable!$R:$S,2,0))/ChapterTable!$P$23)),
MAX(0,INT(($B428+ChapterTable!$R$26+VLOOKUP(SUBSTITUTE(D$1,"성장단계","")&amp;"보스단계오프셋",ChapterTable!$R:$S,2,0))/ChapterTable!$R$23)))</f>
        <v>3</v>
      </c>
      <c r="E428" s="1">
        <f ca="1">IF(AND($A428=0,$B428=1),
    VLOOKUP(1,ChapterTable!$1:$1048576,MATCH("최종"&amp;SUBSTITUTE(SUBSTITUTE(E$1,"standard",""),"|Float",""),ChapterTable!$1:$1,0),0)*ChapterTable!$P$17,
  IF(AND($A428=0,$B428=0),
    E429,
  IF($B428=0,
    VLOOKUP($A428,ChapterTable!$1:$1048576,MATCH("최종"&amp;SUBSTITUTE(SUBSTITUTE(E$1,"standard",""),"|Float",""),ChapterTable!$1:$1,0),0),
  IF($B428=1,
    IF($L428=FALSE,
      VLOOKUP($A428,ChapterTable!$1:$1048576,MATCH("최종"&amp;SUBSTITUTE(SUBSTITUTE(E$1,"standard",""),"|Float",""),ChapterTable!$1:$1,0),0),
      VLOOKUP($A428-ChapterTable!$P$11,ChapterTable!$1:$1048576,MATCH("최종"&amp;SUBSTITUTE(SUBSTITUTE(E$1,"standard",""),"|Float",""),ChapterTable!$1:$1,0),0)*ChapterTable!$P$14
    ),
  OFFSET(E428,-$B428+IF($L428,1,0),0)*IF($B428&gt;OFFSET($B428,1,0),ChapterTable!$R$17,1)*
    (VLOOKUP(SUBSTITUTE(SUBSTITUTE(E$1,"standard",""),"|Float","")&amp;IF(OR($L428=TRUE,$A428=0,MOD($A428,ChapterTable!$R$20)&lt;&gt;0),"","보스")&amp;"인게임누적곱배수",ChapterTable!$R:$S,2,0)^C428
    +VLOOKUP(SUBSTITUTE(SUBSTITUTE(E$1,"standard",""),"|Float","")&amp;IF(OR($L428=TRUE,$A428=0,MOD($A428,ChapterTable!$R$20)&lt;&gt;0),"","보스")&amp;"인게임누적합배수",ChapterTable!$R:$S,2,0)*C428)
  )
  )
  )
)</f>
        <v>4920.75</v>
      </c>
      <c r="F428" s="1">
        <f ca="1">IF(AND($A428=0,$B428=1),
    VLOOKUP(1,ChapterTable!$1:$1048576,MATCH("최종"&amp;SUBSTITUTE(SUBSTITUTE(F$1,"standard",""),"|Float",""),ChapterTable!$1:$1,0),0)*ChapterTable!$P$17,
  IF(AND($A428=0,$B428=0),
    F429,
  IF($B428=0,
    VLOOKUP($A428,ChapterTable!$1:$1048576,MATCH("최종"&amp;SUBSTITUTE(SUBSTITUTE(F$1,"standard",""),"|Float",""),ChapterTable!$1:$1,0),0),
  IF($B428=1,
    IF($L428=FALSE,
      VLOOKUP($A428,ChapterTable!$1:$1048576,MATCH("최종"&amp;SUBSTITUTE(SUBSTITUTE(F$1,"standard",""),"|Float",""),ChapterTable!$1:$1,0),0),
      VLOOKUP($A428-ChapterTable!$P$11,ChapterTable!$1:$1048576,MATCH("최종"&amp;SUBSTITUTE(SUBSTITUTE(F$1,"standard",""),"|Float",""),ChapterTable!$1:$1,0),0)*ChapterTable!$P$14
    ),
  OFFSET(F428,-$B428+IF($L428,1,0),0)*
    (VLOOKUP(SUBSTITUTE(SUBSTITUTE(F$1,"standard",""),"|Float","")&amp;IF(OR($L428=TRUE,$A428=0,MOD($A428,ChapterTable!$R$20)&lt;&gt;0),"","보스")&amp;"인게임누적곱배수",ChapterTable!$R:$S,2,0)^D428
    +VLOOKUP(SUBSTITUTE(SUBSTITUTE(F$1,"standard",""),"|Float","")&amp;IF(OR($L428=TRUE,$A428=0,MOD($A428,ChapterTable!$R$20)&lt;&gt;0),"","보스")&amp;"인게임누적합배수",ChapterTable!$R:$S,2,0)*D428)
  )
  )
  )
)</f>
        <v>1569.7705078125002</v>
      </c>
      <c r="G428" t="s">
        <v>719</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45"/>
        <v>4</v>
      </c>
      <c r="Q428">
        <f t="shared" si="46"/>
        <v>4</v>
      </c>
      <c r="R428" t="b">
        <f t="shared" ca="1" si="47"/>
        <v>0</v>
      </c>
      <c r="T428" t="b">
        <f t="shared" ca="1" si="4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51"/>
        <v>0.25</v>
      </c>
      <c r="AJ428">
        <f t="shared" si="49"/>
        <v>0.32</v>
      </c>
      <c r="AK428">
        <f t="shared" si="50"/>
        <v>1</v>
      </c>
      <c r="AL428">
        <v>0</v>
      </c>
    </row>
    <row r="429" spans="1:38" x14ac:dyDescent="0.3">
      <c r="A429">
        <v>9</v>
      </c>
      <c r="B429">
        <v>32</v>
      </c>
      <c r="C429">
        <f>IF(OR($L429=TRUE,$A429=0,MOD($A429,ChapterTable!$R$20)&lt;&gt;0),
MAX(0,INT(($B429+ChapterTable!$P$26+VLOOKUP(SUBSTITUTE(C$1,"성장단계","")&amp;"단계오프셋",ChapterTable!$R:$S,2,0))/ChapterTable!$P$23)),
MAX(0,INT(($B429+ChapterTable!$R$26+VLOOKUP(SUBSTITUTE(C$1,"성장단계","")&amp;"보스단계오프셋",ChapterTable!$R:$S,2,0))/ChapterTable!$R$23)))</f>
        <v>3</v>
      </c>
      <c r="D429">
        <f>IF(OR($L429=TRUE,$A429=0,MOD($A429,ChapterTable!$R$20)&lt;&gt;0),
MAX(0,INT(($B429+ChapterTable!$P$26+VLOOKUP(SUBSTITUTE(D$1,"성장단계","")&amp;"단계오프셋",ChapterTable!$R:$S,2,0))/ChapterTable!$P$23)),
MAX(0,INT(($B429+ChapterTable!$R$26+VLOOKUP(SUBSTITUTE(D$1,"성장단계","")&amp;"보스단계오프셋",ChapterTable!$R:$S,2,0))/ChapterTable!$R$23)))</f>
        <v>3</v>
      </c>
      <c r="E429" s="1">
        <f ca="1">IF(AND($A429=0,$B429=1),
    VLOOKUP(1,ChapterTable!$1:$1048576,MATCH("최종"&amp;SUBSTITUTE(SUBSTITUTE(E$1,"standard",""),"|Float",""),ChapterTable!$1:$1,0),0)*ChapterTable!$P$17,
  IF(AND($A429=0,$B429=0),
    E430,
  IF($B429=0,
    VLOOKUP($A429,ChapterTable!$1:$1048576,MATCH("최종"&amp;SUBSTITUTE(SUBSTITUTE(E$1,"standard",""),"|Float",""),ChapterTable!$1:$1,0),0),
  IF($B429=1,
    IF($L429=FALSE,
      VLOOKUP($A429,ChapterTable!$1:$1048576,MATCH("최종"&amp;SUBSTITUTE(SUBSTITUTE(E$1,"standard",""),"|Float",""),ChapterTable!$1:$1,0),0),
      VLOOKUP($A429-ChapterTable!$P$11,ChapterTable!$1:$1048576,MATCH("최종"&amp;SUBSTITUTE(SUBSTITUTE(E$1,"standard",""),"|Float",""),ChapterTable!$1:$1,0),0)*ChapterTable!$P$14
    ),
  OFFSET(E429,-$B429+IF($L429,1,0),0)*IF($B429&gt;OFFSET($B429,1,0),ChapterTable!$R$17,1)*
    (VLOOKUP(SUBSTITUTE(SUBSTITUTE(E$1,"standard",""),"|Float","")&amp;IF(OR($L429=TRUE,$A429=0,MOD($A429,ChapterTable!$R$20)&lt;&gt;0),"","보스")&amp;"인게임누적곱배수",ChapterTable!$R:$S,2,0)^C429
    +VLOOKUP(SUBSTITUTE(SUBSTITUTE(E$1,"standard",""),"|Float","")&amp;IF(OR($L429=TRUE,$A429=0,MOD($A429,ChapterTable!$R$20)&lt;&gt;0),"","보스")&amp;"인게임누적합배수",ChapterTable!$R:$S,2,0)*C429)
  )
  )
  )
)</f>
        <v>4920.75</v>
      </c>
      <c r="F429" s="1">
        <f ca="1">IF(AND($A429=0,$B429=1),
    VLOOKUP(1,ChapterTable!$1:$1048576,MATCH("최종"&amp;SUBSTITUTE(SUBSTITUTE(F$1,"standard",""),"|Float",""),ChapterTable!$1:$1,0),0)*ChapterTable!$P$17,
  IF(AND($A429=0,$B429=0),
    F430,
  IF($B429=0,
    VLOOKUP($A429,ChapterTable!$1:$1048576,MATCH("최종"&amp;SUBSTITUTE(SUBSTITUTE(F$1,"standard",""),"|Float",""),ChapterTable!$1:$1,0),0),
  IF($B429=1,
    IF($L429=FALSE,
      VLOOKUP($A429,ChapterTable!$1:$1048576,MATCH("최종"&amp;SUBSTITUTE(SUBSTITUTE(F$1,"standard",""),"|Float",""),ChapterTable!$1:$1,0),0),
      VLOOKUP($A429-ChapterTable!$P$11,ChapterTable!$1:$1048576,MATCH("최종"&amp;SUBSTITUTE(SUBSTITUTE(F$1,"standard",""),"|Float",""),ChapterTable!$1:$1,0),0)*ChapterTable!$P$14
    ),
  OFFSET(F429,-$B429+IF($L429,1,0),0)*
    (VLOOKUP(SUBSTITUTE(SUBSTITUTE(F$1,"standard",""),"|Float","")&amp;IF(OR($L429=TRUE,$A429=0,MOD($A429,ChapterTable!$R$20)&lt;&gt;0),"","보스")&amp;"인게임누적곱배수",ChapterTable!$R:$S,2,0)^D429
    +VLOOKUP(SUBSTITUTE(SUBSTITUTE(F$1,"standard",""),"|Float","")&amp;IF(OR($L429=TRUE,$A429=0,MOD($A429,ChapterTable!$R$20)&lt;&gt;0),"","보스")&amp;"인게임누적합배수",ChapterTable!$R:$S,2,0)*D429)
  )
  )
  )
)</f>
        <v>1569.7705078125002</v>
      </c>
      <c r="G429" t="s">
        <v>719</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45"/>
        <v>4</v>
      </c>
      <c r="Q429">
        <f t="shared" si="46"/>
        <v>4</v>
      </c>
      <c r="R429" t="b">
        <f t="shared" ca="1" si="47"/>
        <v>0</v>
      </c>
      <c r="T429" t="b">
        <f t="shared" ca="1" si="4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51"/>
        <v>0.25</v>
      </c>
      <c r="AJ429">
        <f t="shared" si="49"/>
        <v>0.32</v>
      </c>
      <c r="AK429">
        <f t="shared" si="50"/>
        <v>1</v>
      </c>
      <c r="AL429">
        <v>0</v>
      </c>
    </row>
    <row r="430" spans="1:38" x14ac:dyDescent="0.3">
      <c r="A430">
        <v>9</v>
      </c>
      <c r="B430">
        <v>33</v>
      </c>
      <c r="C430">
        <f>IF(OR($L430=TRUE,$A430=0,MOD($A430,ChapterTable!$R$20)&lt;&gt;0),
MAX(0,INT(($B430+ChapterTable!$P$26+VLOOKUP(SUBSTITUTE(C$1,"성장단계","")&amp;"단계오프셋",ChapterTable!$R:$S,2,0))/ChapterTable!$P$23)),
MAX(0,INT(($B430+ChapterTable!$R$26+VLOOKUP(SUBSTITUTE(C$1,"성장단계","")&amp;"보스단계오프셋",ChapterTable!$R:$S,2,0))/ChapterTable!$R$23)))</f>
        <v>3</v>
      </c>
      <c r="D430">
        <f>IF(OR($L430=TRUE,$A430=0,MOD($A430,ChapterTable!$R$20)&lt;&gt;0),
MAX(0,INT(($B430+ChapterTable!$P$26+VLOOKUP(SUBSTITUTE(D$1,"성장단계","")&amp;"단계오프셋",ChapterTable!$R:$S,2,0))/ChapterTable!$P$23)),
MAX(0,INT(($B430+ChapterTable!$R$26+VLOOKUP(SUBSTITUTE(D$1,"성장단계","")&amp;"보스단계오프셋",ChapterTable!$R:$S,2,0))/ChapterTable!$R$23)))</f>
        <v>3</v>
      </c>
      <c r="E430" s="1">
        <f ca="1">IF(AND($A430=0,$B430=1),
    VLOOKUP(1,ChapterTable!$1:$1048576,MATCH("최종"&amp;SUBSTITUTE(SUBSTITUTE(E$1,"standard",""),"|Float",""),ChapterTable!$1:$1,0),0)*ChapterTable!$P$17,
  IF(AND($A430=0,$B430=0),
    E431,
  IF($B430=0,
    VLOOKUP($A430,ChapterTable!$1:$1048576,MATCH("최종"&amp;SUBSTITUTE(SUBSTITUTE(E$1,"standard",""),"|Float",""),ChapterTable!$1:$1,0),0),
  IF($B430=1,
    IF($L430=FALSE,
      VLOOKUP($A430,ChapterTable!$1:$1048576,MATCH("최종"&amp;SUBSTITUTE(SUBSTITUTE(E$1,"standard",""),"|Float",""),ChapterTable!$1:$1,0),0),
      VLOOKUP($A430-ChapterTable!$P$11,ChapterTable!$1:$1048576,MATCH("최종"&amp;SUBSTITUTE(SUBSTITUTE(E$1,"standard",""),"|Float",""),ChapterTable!$1:$1,0),0)*ChapterTable!$P$14
    ),
  OFFSET(E430,-$B430+IF($L430,1,0),0)*IF($B430&gt;OFFSET($B430,1,0),ChapterTable!$R$17,1)*
    (VLOOKUP(SUBSTITUTE(SUBSTITUTE(E$1,"standard",""),"|Float","")&amp;IF(OR($L430=TRUE,$A430=0,MOD($A430,ChapterTable!$R$20)&lt;&gt;0),"","보스")&amp;"인게임누적곱배수",ChapterTable!$R:$S,2,0)^C430
    +VLOOKUP(SUBSTITUTE(SUBSTITUTE(E$1,"standard",""),"|Float","")&amp;IF(OR($L430=TRUE,$A430=0,MOD($A430,ChapterTable!$R$20)&lt;&gt;0),"","보스")&amp;"인게임누적합배수",ChapterTable!$R:$S,2,0)*C430)
  )
  )
  )
)</f>
        <v>4920.75</v>
      </c>
      <c r="F430" s="1">
        <f ca="1">IF(AND($A430=0,$B430=1),
    VLOOKUP(1,ChapterTable!$1:$1048576,MATCH("최종"&amp;SUBSTITUTE(SUBSTITUTE(F$1,"standard",""),"|Float",""),ChapterTable!$1:$1,0),0)*ChapterTable!$P$17,
  IF(AND($A430=0,$B430=0),
    F431,
  IF($B430=0,
    VLOOKUP($A430,ChapterTable!$1:$1048576,MATCH("최종"&amp;SUBSTITUTE(SUBSTITUTE(F$1,"standard",""),"|Float",""),ChapterTable!$1:$1,0),0),
  IF($B430=1,
    IF($L430=FALSE,
      VLOOKUP($A430,ChapterTable!$1:$1048576,MATCH("최종"&amp;SUBSTITUTE(SUBSTITUTE(F$1,"standard",""),"|Float",""),ChapterTable!$1:$1,0),0),
      VLOOKUP($A430-ChapterTable!$P$11,ChapterTable!$1:$1048576,MATCH("최종"&amp;SUBSTITUTE(SUBSTITUTE(F$1,"standard",""),"|Float",""),ChapterTable!$1:$1,0),0)*ChapterTable!$P$14
    ),
  OFFSET(F430,-$B430+IF($L430,1,0),0)*
    (VLOOKUP(SUBSTITUTE(SUBSTITUTE(F$1,"standard",""),"|Float","")&amp;IF(OR($L430=TRUE,$A430=0,MOD($A430,ChapterTable!$R$20)&lt;&gt;0),"","보스")&amp;"인게임누적곱배수",ChapterTable!$R:$S,2,0)^D430
    +VLOOKUP(SUBSTITUTE(SUBSTITUTE(F$1,"standard",""),"|Float","")&amp;IF(OR($L430=TRUE,$A430=0,MOD($A430,ChapterTable!$R$20)&lt;&gt;0),"","보스")&amp;"인게임누적합배수",ChapterTable!$R:$S,2,0)*D430)
  )
  )
  )
)</f>
        <v>1569.7705078125002</v>
      </c>
      <c r="G430" t="s">
        <v>719</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45"/>
        <v>4</v>
      </c>
      <c r="Q430">
        <f t="shared" si="46"/>
        <v>4</v>
      </c>
      <c r="R430" t="b">
        <f t="shared" ca="1" si="47"/>
        <v>0</v>
      </c>
      <c r="T430" t="b">
        <f t="shared" ca="1" si="4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51"/>
        <v>0.25</v>
      </c>
      <c r="AJ430">
        <f t="shared" si="49"/>
        <v>0.32</v>
      </c>
      <c r="AK430">
        <f t="shared" si="50"/>
        <v>1</v>
      </c>
      <c r="AL430">
        <v>0</v>
      </c>
    </row>
    <row r="431" spans="1:38" x14ac:dyDescent="0.3">
      <c r="A431">
        <v>9</v>
      </c>
      <c r="B431">
        <v>34</v>
      </c>
      <c r="C431">
        <f>IF(OR($L431=TRUE,$A431=0,MOD($A431,ChapterTable!$R$20)&lt;&gt;0),
MAX(0,INT(($B431+ChapterTable!$P$26+VLOOKUP(SUBSTITUTE(C$1,"성장단계","")&amp;"단계오프셋",ChapterTable!$R:$S,2,0))/ChapterTable!$P$23)),
MAX(0,INT(($B431+ChapterTable!$R$26+VLOOKUP(SUBSTITUTE(C$1,"성장단계","")&amp;"보스단계오프셋",ChapterTable!$R:$S,2,0))/ChapterTable!$R$23)))</f>
        <v>3</v>
      </c>
      <c r="D431">
        <f>IF(OR($L431=TRUE,$A431=0,MOD($A431,ChapterTable!$R$20)&lt;&gt;0),
MAX(0,INT(($B431+ChapterTable!$P$26+VLOOKUP(SUBSTITUTE(D$1,"성장단계","")&amp;"단계오프셋",ChapterTable!$R:$S,2,0))/ChapterTable!$P$23)),
MAX(0,INT(($B431+ChapterTable!$R$26+VLOOKUP(SUBSTITUTE(D$1,"성장단계","")&amp;"보스단계오프셋",ChapterTable!$R:$S,2,0))/ChapterTable!$R$23)))</f>
        <v>3</v>
      </c>
      <c r="E431" s="1">
        <f ca="1">IF(AND($A431=0,$B431=1),
    VLOOKUP(1,ChapterTable!$1:$1048576,MATCH("최종"&amp;SUBSTITUTE(SUBSTITUTE(E$1,"standard",""),"|Float",""),ChapterTable!$1:$1,0),0)*ChapterTable!$P$17,
  IF(AND($A431=0,$B431=0),
    E432,
  IF($B431=0,
    VLOOKUP($A431,ChapterTable!$1:$1048576,MATCH("최종"&amp;SUBSTITUTE(SUBSTITUTE(E$1,"standard",""),"|Float",""),ChapterTable!$1:$1,0),0),
  IF($B431=1,
    IF($L431=FALSE,
      VLOOKUP($A431,ChapterTable!$1:$1048576,MATCH("최종"&amp;SUBSTITUTE(SUBSTITUTE(E$1,"standard",""),"|Float",""),ChapterTable!$1:$1,0),0),
      VLOOKUP($A431-ChapterTable!$P$11,ChapterTable!$1:$1048576,MATCH("최종"&amp;SUBSTITUTE(SUBSTITUTE(E$1,"standard",""),"|Float",""),ChapterTable!$1:$1,0),0)*ChapterTable!$P$14
    ),
  OFFSET(E431,-$B431+IF($L431,1,0),0)*IF($B431&gt;OFFSET($B431,1,0),ChapterTable!$R$17,1)*
    (VLOOKUP(SUBSTITUTE(SUBSTITUTE(E$1,"standard",""),"|Float","")&amp;IF(OR($L431=TRUE,$A431=0,MOD($A431,ChapterTable!$R$20)&lt;&gt;0),"","보스")&amp;"인게임누적곱배수",ChapterTable!$R:$S,2,0)^C431
    +VLOOKUP(SUBSTITUTE(SUBSTITUTE(E$1,"standard",""),"|Float","")&amp;IF(OR($L431=TRUE,$A431=0,MOD($A431,ChapterTable!$R$20)&lt;&gt;0),"","보스")&amp;"인게임누적합배수",ChapterTable!$R:$S,2,0)*C431)
  )
  )
  )
)</f>
        <v>4920.75</v>
      </c>
      <c r="F431" s="1">
        <f ca="1">IF(AND($A431=0,$B431=1),
    VLOOKUP(1,ChapterTable!$1:$1048576,MATCH("최종"&amp;SUBSTITUTE(SUBSTITUTE(F$1,"standard",""),"|Float",""),ChapterTable!$1:$1,0),0)*ChapterTable!$P$17,
  IF(AND($A431=0,$B431=0),
    F432,
  IF($B431=0,
    VLOOKUP($A431,ChapterTable!$1:$1048576,MATCH("최종"&amp;SUBSTITUTE(SUBSTITUTE(F$1,"standard",""),"|Float",""),ChapterTable!$1:$1,0),0),
  IF($B431=1,
    IF($L431=FALSE,
      VLOOKUP($A431,ChapterTable!$1:$1048576,MATCH("최종"&amp;SUBSTITUTE(SUBSTITUTE(F$1,"standard",""),"|Float",""),ChapterTable!$1:$1,0),0),
      VLOOKUP($A431-ChapterTable!$P$11,ChapterTable!$1:$1048576,MATCH("최종"&amp;SUBSTITUTE(SUBSTITUTE(F$1,"standard",""),"|Float",""),ChapterTable!$1:$1,0),0)*ChapterTable!$P$14
    ),
  OFFSET(F431,-$B431+IF($L431,1,0),0)*
    (VLOOKUP(SUBSTITUTE(SUBSTITUTE(F$1,"standard",""),"|Float","")&amp;IF(OR($L431=TRUE,$A431=0,MOD($A431,ChapterTable!$R$20)&lt;&gt;0),"","보스")&amp;"인게임누적곱배수",ChapterTable!$R:$S,2,0)^D431
    +VLOOKUP(SUBSTITUTE(SUBSTITUTE(F$1,"standard",""),"|Float","")&amp;IF(OR($L431=TRUE,$A431=0,MOD($A431,ChapterTable!$R$20)&lt;&gt;0),"","보스")&amp;"인게임누적합배수",ChapterTable!$R:$S,2,0)*D431)
  )
  )
  )
)</f>
        <v>1569.7705078125002</v>
      </c>
      <c r="G431" t="s">
        <v>719</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45"/>
        <v>4</v>
      </c>
      <c r="Q431">
        <f t="shared" si="46"/>
        <v>4</v>
      </c>
      <c r="R431" t="b">
        <f t="shared" ca="1" si="47"/>
        <v>0</v>
      </c>
      <c r="T431" t="b">
        <f t="shared" ca="1" si="4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51"/>
        <v>0.25</v>
      </c>
      <c r="AJ431">
        <f t="shared" si="49"/>
        <v>0.32</v>
      </c>
      <c r="AK431">
        <f t="shared" si="50"/>
        <v>1</v>
      </c>
      <c r="AL431">
        <v>0</v>
      </c>
    </row>
    <row r="432" spans="1:38" x14ac:dyDescent="0.3">
      <c r="A432">
        <v>9</v>
      </c>
      <c r="B432">
        <v>35</v>
      </c>
      <c r="C432">
        <f>IF(OR($L432=TRUE,$A432=0,MOD($A432,ChapterTable!$R$20)&lt;&gt;0),
MAX(0,INT(($B432+ChapterTable!$P$26+VLOOKUP(SUBSTITUTE(C$1,"성장단계","")&amp;"단계오프셋",ChapterTable!$R:$S,2,0))/ChapterTable!$P$23)),
MAX(0,INT(($B432+ChapterTable!$R$26+VLOOKUP(SUBSTITUTE(C$1,"성장단계","")&amp;"보스단계오프셋",ChapterTable!$R:$S,2,0))/ChapterTable!$R$23)))</f>
        <v>3</v>
      </c>
      <c r="D432">
        <f>IF(OR($L432=TRUE,$A432=0,MOD($A432,ChapterTable!$R$20)&lt;&gt;0),
MAX(0,INT(($B432+ChapterTable!$P$26+VLOOKUP(SUBSTITUTE(D$1,"성장단계","")&amp;"단계오프셋",ChapterTable!$R:$S,2,0))/ChapterTable!$P$23)),
MAX(0,INT(($B432+ChapterTable!$R$26+VLOOKUP(SUBSTITUTE(D$1,"성장단계","")&amp;"보스단계오프셋",ChapterTable!$R:$S,2,0))/ChapterTable!$R$23)))</f>
        <v>3</v>
      </c>
      <c r="E432" s="1">
        <f ca="1">IF(AND($A432=0,$B432=1),
    VLOOKUP(1,ChapterTable!$1:$1048576,MATCH("최종"&amp;SUBSTITUTE(SUBSTITUTE(E$1,"standard",""),"|Float",""),ChapterTable!$1:$1,0),0)*ChapterTable!$P$17,
  IF(AND($A432=0,$B432=0),
    E433,
  IF($B432=0,
    VLOOKUP($A432,ChapterTable!$1:$1048576,MATCH("최종"&amp;SUBSTITUTE(SUBSTITUTE(E$1,"standard",""),"|Float",""),ChapterTable!$1:$1,0),0),
  IF($B432=1,
    IF($L432=FALSE,
      VLOOKUP($A432,ChapterTable!$1:$1048576,MATCH("최종"&amp;SUBSTITUTE(SUBSTITUTE(E$1,"standard",""),"|Float",""),ChapterTable!$1:$1,0),0),
      VLOOKUP($A432-ChapterTable!$P$11,ChapterTable!$1:$1048576,MATCH("최종"&amp;SUBSTITUTE(SUBSTITUTE(E$1,"standard",""),"|Float",""),ChapterTable!$1:$1,0),0)*ChapterTable!$P$14
    ),
  OFFSET(E432,-$B432+IF($L432,1,0),0)*IF($B432&gt;OFFSET($B432,1,0),ChapterTable!$R$17,1)*
    (VLOOKUP(SUBSTITUTE(SUBSTITUTE(E$1,"standard",""),"|Float","")&amp;IF(OR($L432=TRUE,$A432=0,MOD($A432,ChapterTable!$R$20)&lt;&gt;0),"","보스")&amp;"인게임누적곱배수",ChapterTable!$R:$S,2,0)^C432
    +VLOOKUP(SUBSTITUTE(SUBSTITUTE(E$1,"standard",""),"|Float","")&amp;IF(OR($L432=TRUE,$A432=0,MOD($A432,ChapterTable!$R$20)&lt;&gt;0),"","보스")&amp;"인게임누적합배수",ChapterTable!$R:$S,2,0)*C432)
  )
  )
  )
)</f>
        <v>4920.75</v>
      </c>
      <c r="F432" s="1">
        <f ca="1">IF(AND($A432=0,$B432=1),
    VLOOKUP(1,ChapterTable!$1:$1048576,MATCH("최종"&amp;SUBSTITUTE(SUBSTITUTE(F$1,"standard",""),"|Float",""),ChapterTable!$1:$1,0),0)*ChapterTable!$P$17,
  IF(AND($A432=0,$B432=0),
    F433,
  IF($B432=0,
    VLOOKUP($A432,ChapterTable!$1:$1048576,MATCH("최종"&amp;SUBSTITUTE(SUBSTITUTE(F$1,"standard",""),"|Float",""),ChapterTable!$1:$1,0),0),
  IF($B432=1,
    IF($L432=FALSE,
      VLOOKUP($A432,ChapterTable!$1:$1048576,MATCH("최종"&amp;SUBSTITUTE(SUBSTITUTE(F$1,"standard",""),"|Float",""),ChapterTable!$1:$1,0),0),
      VLOOKUP($A432-ChapterTable!$P$11,ChapterTable!$1:$1048576,MATCH("최종"&amp;SUBSTITUTE(SUBSTITUTE(F$1,"standard",""),"|Float",""),ChapterTable!$1:$1,0),0)*ChapterTable!$P$14
    ),
  OFFSET(F432,-$B432+IF($L432,1,0),0)*
    (VLOOKUP(SUBSTITUTE(SUBSTITUTE(F$1,"standard",""),"|Float","")&amp;IF(OR($L432=TRUE,$A432=0,MOD($A432,ChapterTable!$R$20)&lt;&gt;0),"","보스")&amp;"인게임누적곱배수",ChapterTable!$R:$S,2,0)^D432
    +VLOOKUP(SUBSTITUTE(SUBSTITUTE(F$1,"standard",""),"|Float","")&amp;IF(OR($L432=TRUE,$A432=0,MOD($A432,ChapterTable!$R$20)&lt;&gt;0),"","보스")&amp;"인게임누적합배수",ChapterTable!$R:$S,2,0)*D432)
  )
  )
  )
)</f>
        <v>1569.7705078125002</v>
      </c>
      <c r="G432" t="s">
        <v>719</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45"/>
        <v>11</v>
      </c>
      <c r="Q432">
        <f t="shared" si="46"/>
        <v>11</v>
      </c>
      <c r="R432" t="b">
        <f t="shared" ca="1" si="47"/>
        <v>0</v>
      </c>
      <c r="T432" t="b">
        <f t="shared" ca="1" si="4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51"/>
        <v>0.25</v>
      </c>
      <c r="AJ432">
        <f t="shared" si="49"/>
        <v>0.32</v>
      </c>
      <c r="AK432">
        <f t="shared" si="50"/>
        <v>1</v>
      </c>
      <c r="AL432">
        <v>0</v>
      </c>
    </row>
    <row r="433" spans="1:38" x14ac:dyDescent="0.3">
      <c r="A433">
        <v>9</v>
      </c>
      <c r="B433">
        <v>36</v>
      </c>
      <c r="C433">
        <f>IF(OR($L433=TRUE,$A433=0,MOD($A433,ChapterTable!$R$20)&lt;&gt;0),
MAX(0,INT(($B433+ChapterTable!$P$26+VLOOKUP(SUBSTITUTE(C$1,"성장단계","")&amp;"단계오프셋",ChapterTable!$R:$S,2,0))/ChapterTable!$P$23)),
MAX(0,INT(($B433+ChapterTable!$R$26+VLOOKUP(SUBSTITUTE(C$1,"성장단계","")&amp;"보스단계오프셋",ChapterTable!$R:$S,2,0))/ChapterTable!$R$23)))</f>
        <v>4</v>
      </c>
      <c r="D433">
        <f>IF(OR($L433=TRUE,$A433=0,MOD($A433,ChapterTable!$R$20)&lt;&gt;0),
MAX(0,INT(($B433+ChapterTable!$P$26+VLOOKUP(SUBSTITUTE(D$1,"성장단계","")&amp;"단계오프셋",ChapterTable!$R:$S,2,0))/ChapterTable!$P$23)),
MAX(0,INT(($B433+ChapterTable!$R$26+VLOOKUP(SUBSTITUTE(D$1,"성장단계","")&amp;"보스단계오프셋",ChapterTable!$R:$S,2,0))/ChapterTable!$R$23)))</f>
        <v>3</v>
      </c>
      <c r="E433" s="1">
        <f ca="1">IF(AND($A433=0,$B433=1),
    VLOOKUP(1,ChapterTable!$1:$1048576,MATCH("최종"&amp;SUBSTITUTE(SUBSTITUTE(E$1,"standard",""),"|Float",""),ChapterTable!$1:$1,0),0)*ChapterTable!$P$17,
  IF(AND($A433=0,$B433=0),
    E434,
  IF($B433=0,
    VLOOKUP($A433,ChapterTable!$1:$1048576,MATCH("최종"&amp;SUBSTITUTE(SUBSTITUTE(E$1,"standard",""),"|Float",""),ChapterTable!$1:$1,0),0),
  IF($B433=1,
    IF($L433=FALSE,
      VLOOKUP($A433,ChapterTable!$1:$1048576,MATCH("최종"&amp;SUBSTITUTE(SUBSTITUTE(E$1,"standard",""),"|Float",""),ChapterTable!$1:$1,0),0),
      VLOOKUP($A433-ChapterTable!$P$11,ChapterTable!$1:$1048576,MATCH("최종"&amp;SUBSTITUTE(SUBSTITUTE(E$1,"standard",""),"|Float",""),ChapterTable!$1:$1,0),0)*ChapterTable!$P$14
    ),
  OFFSET(E433,-$B433+IF($L433,1,0),0)*IF($B433&gt;OFFSET($B433,1,0),ChapterTable!$R$17,1)*
    (VLOOKUP(SUBSTITUTE(SUBSTITUTE(E$1,"standard",""),"|Float","")&amp;IF(OR($L433=TRUE,$A433=0,MOD($A433,ChapterTable!$R$20)&lt;&gt;0),"","보스")&amp;"인게임누적곱배수",ChapterTable!$R:$S,2,0)^C433
    +VLOOKUP(SUBSTITUTE(SUBSTITUTE(E$1,"standard",""),"|Float","")&amp;IF(OR($L433=TRUE,$A433=0,MOD($A433,ChapterTable!$R$20)&lt;&gt;0),"","보스")&amp;"인게임누적합배수",ChapterTable!$R:$S,2,0)*C433)
  )
  )
  )
)</f>
        <v>5535.84375</v>
      </c>
      <c r="F433" s="1">
        <f ca="1">IF(AND($A433=0,$B433=1),
    VLOOKUP(1,ChapterTable!$1:$1048576,MATCH("최종"&amp;SUBSTITUTE(SUBSTITUTE(F$1,"standard",""),"|Float",""),ChapterTable!$1:$1,0),0)*ChapterTable!$P$17,
  IF(AND($A433=0,$B433=0),
    F434,
  IF($B433=0,
    VLOOKUP($A433,ChapterTable!$1:$1048576,MATCH("최종"&amp;SUBSTITUTE(SUBSTITUTE(F$1,"standard",""),"|Float",""),ChapterTable!$1:$1,0),0),
  IF($B433=1,
    IF($L433=FALSE,
      VLOOKUP($A433,ChapterTable!$1:$1048576,MATCH("최종"&amp;SUBSTITUTE(SUBSTITUTE(F$1,"standard",""),"|Float",""),ChapterTable!$1:$1,0),0),
      VLOOKUP($A433-ChapterTable!$P$11,ChapterTable!$1:$1048576,MATCH("최종"&amp;SUBSTITUTE(SUBSTITUTE(F$1,"standard",""),"|Float",""),ChapterTable!$1:$1,0),0)*ChapterTable!$P$14
    ),
  OFFSET(F433,-$B433+IF($L433,1,0),0)*
    (VLOOKUP(SUBSTITUTE(SUBSTITUTE(F$1,"standard",""),"|Float","")&amp;IF(OR($L433=TRUE,$A433=0,MOD($A433,ChapterTable!$R$20)&lt;&gt;0),"","보스")&amp;"인게임누적곱배수",ChapterTable!$R:$S,2,0)^D433
    +VLOOKUP(SUBSTITUTE(SUBSTITUTE(F$1,"standard",""),"|Float","")&amp;IF(OR($L433=TRUE,$A433=0,MOD($A433,ChapterTable!$R$20)&lt;&gt;0),"","보스")&amp;"인게임누적합배수",ChapterTable!$R:$S,2,0)*D433)
  )
  )
  )
)</f>
        <v>1569.7705078125002</v>
      </c>
      <c r="G433" t="s">
        <v>719</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45"/>
        <v>4</v>
      </c>
      <c r="Q433">
        <f t="shared" si="46"/>
        <v>4</v>
      </c>
      <c r="R433" t="b">
        <f t="shared" ca="1" si="47"/>
        <v>0</v>
      </c>
      <c r="T433" t="b">
        <f t="shared" ca="1" si="4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51"/>
        <v>0.25</v>
      </c>
      <c r="AJ433">
        <f t="shared" si="49"/>
        <v>0.32</v>
      </c>
      <c r="AK433">
        <f t="shared" si="50"/>
        <v>1</v>
      </c>
      <c r="AL433">
        <v>0</v>
      </c>
    </row>
    <row r="434" spans="1:38" x14ac:dyDescent="0.3">
      <c r="A434">
        <v>9</v>
      </c>
      <c r="B434">
        <v>37</v>
      </c>
      <c r="C434">
        <f>IF(OR($L434=TRUE,$A434=0,MOD($A434,ChapterTable!$R$20)&lt;&gt;0),
MAX(0,INT(($B434+ChapterTable!$P$26+VLOOKUP(SUBSTITUTE(C$1,"성장단계","")&amp;"단계오프셋",ChapterTable!$R:$S,2,0))/ChapterTable!$P$23)),
MAX(0,INT(($B434+ChapterTable!$R$26+VLOOKUP(SUBSTITUTE(C$1,"성장단계","")&amp;"보스단계오프셋",ChapterTable!$R:$S,2,0))/ChapterTable!$R$23)))</f>
        <v>4</v>
      </c>
      <c r="D434">
        <f>IF(OR($L434=TRUE,$A434=0,MOD($A434,ChapterTable!$R$20)&lt;&gt;0),
MAX(0,INT(($B434+ChapterTable!$P$26+VLOOKUP(SUBSTITUTE(D$1,"성장단계","")&amp;"단계오프셋",ChapterTable!$R:$S,2,0))/ChapterTable!$P$23)),
MAX(0,INT(($B434+ChapterTable!$R$26+VLOOKUP(SUBSTITUTE(D$1,"성장단계","")&amp;"보스단계오프셋",ChapterTable!$R:$S,2,0))/ChapterTable!$R$23)))</f>
        <v>3</v>
      </c>
      <c r="E434" s="1">
        <f ca="1">IF(AND($A434=0,$B434=1),
    VLOOKUP(1,ChapterTable!$1:$1048576,MATCH("최종"&amp;SUBSTITUTE(SUBSTITUTE(E$1,"standard",""),"|Float",""),ChapterTable!$1:$1,0),0)*ChapterTable!$P$17,
  IF(AND($A434=0,$B434=0),
    E435,
  IF($B434=0,
    VLOOKUP($A434,ChapterTable!$1:$1048576,MATCH("최종"&amp;SUBSTITUTE(SUBSTITUTE(E$1,"standard",""),"|Float",""),ChapterTable!$1:$1,0),0),
  IF($B434=1,
    IF($L434=FALSE,
      VLOOKUP($A434,ChapterTable!$1:$1048576,MATCH("최종"&amp;SUBSTITUTE(SUBSTITUTE(E$1,"standard",""),"|Float",""),ChapterTable!$1:$1,0),0),
      VLOOKUP($A434-ChapterTable!$P$11,ChapterTable!$1:$1048576,MATCH("최종"&amp;SUBSTITUTE(SUBSTITUTE(E$1,"standard",""),"|Float",""),ChapterTable!$1:$1,0),0)*ChapterTable!$P$14
    ),
  OFFSET(E434,-$B434+IF($L434,1,0),0)*IF($B434&gt;OFFSET($B434,1,0),ChapterTable!$R$17,1)*
    (VLOOKUP(SUBSTITUTE(SUBSTITUTE(E$1,"standard",""),"|Float","")&amp;IF(OR($L434=TRUE,$A434=0,MOD($A434,ChapterTable!$R$20)&lt;&gt;0),"","보스")&amp;"인게임누적곱배수",ChapterTable!$R:$S,2,0)^C434
    +VLOOKUP(SUBSTITUTE(SUBSTITUTE(E$1,"standard",""),"|Float","")&amp;IF(OR($L434=TRUE,$A434=0,MOD($A434,ChapterTable!$R$20)&lt;&gt;0),"","보스")&amp;"인게임누적합배수",ChapterTable!$R:$S,2,0)*C434)
  )
  )
  )
)</f>
        <v>5535.84375</v>
      </c>
      <c r="F434" s="1">
        <f ca="1">IF(AND($A434=0,$B434=1),
    VLOOKUP(1,ChapterTable!$1:$1048576,MATCH("최종"&amp;SUBSTITUTE(SUBSTITUTE(F$1,"standard",""),"|Float",""),ChapterTable!$1:$1,0),0)*ChapterTable!$P$17,
  IF(AND($A434=0,$B434=0),
    F435,
  IF($B434=0,
    VLOOKUP($A434,ChapterTable!$1:$1048576,MATCH("최종"&amp;SUBSTITUTE(SUBSTITUTE(F$1,"standard",""),"|Float",""),ChapterTable!$1:$1,0),0),
  IF($B434=1,
    IF($L434=FALSE,
      VLOOKUP($A434,ChapterTable!$1:$1048576,MATCH("최종"&amp;SUBSTITUTE(SUBSTITUTE(F$1,"standard",""),"|Float",""),ChapterTable!$1:$1,0),0),
      VLOOKUP($A434-ChapterTable!$P$11,ChapterTable!$1:$1048576,MATCH("최종"&amp;SUBSTITUTE(SUBSTITUTE(F$1,"standard",""),"|Float",""),ChapterTable!$1:$1,0),0)*ChapterTable!$P$14
    ),
  OFFSET(F434,-$B434+IF($L434,1,0),0)*
    (VLOOKUP(SUBSTITUTE(SUBSTITUTE(F$1,"standard",""),"|Float","")&amp;IF(OR($L434=TRUE,$A434=0,MOD($A434,ChapterTable!$R$20)&lt;&gt;0),"","보스")&amp;"인게임누적곱배수",ChapterTable!$R:$S,2,0)^D434
    +VLOOKUP(SUBSTITUTE(SUBSTITUTE(F$1,"standard",""),"|Float","")&amp;IF(OR($L434=TRUE,$A434=0,MOD($A434,ChapterTable!$R$20)&lt;&gt;0),"","보스")&amp;"인게임누적합배수",ChapterTable!$R:$S,2,0)*D434)
  )
  )
  )
)</f>
        <v>1569.7705078125002</v>
      </c>
      <c r="G434" t="s">
        <v>719</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45"/>
        <v>4</v>
      </c>
      <c r="Q434">
        <f t="shared" si="46"/>
        <v>4</v>
      </c>
      <c r="R434" t="b">
        <f t="shared" ca="1" si="47"/>
        <v>0</v>
      </c>
      <c r="T434" t="b">
        <f t="shared" ca="1" si="4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51"/>
        <v>0.25</v>
      </c>
      <c r="AJ434">
        <f t="shared" si="49"/>
        <v>0.32</v>
      </c>
      <c r="AK434">
        <f t="shared" si="50"/>
        <v>1</v>
      </c>
      <c r="AL434">
        <v>0</v>
      </c>
    </row>
    <row r="435" spans="1:38" x14ac:dyDescent="0.3">
      <c r="A435">
        <v>9</v>
      </c>
      <c r="B435">
        <v>38</v>
      </c>
      <c r="C435">
        <f>IF(OR($L435=TRUE,$A435=0,MOD($A435,ChapterTable!$R$20)&lt;&gt;0),
MAX(0,INT(($B435+ChapterTable!$P$26+VLOOKUP(SUBSTITUTE(C$1,"성장단계","")&amp;"단계오프셋",ChapterTable!$R:$S,2,0))/ChapterTable!$P$23)),
MAX(0,INT(($B435+ChapterTable!$R$26+VLOOKUP(SUBSTITUTE(C$1,"성장단계","")&amp;"보스단계오프셋",ChapterTable!$R:$S,2,0))/ChapterTable!$R$23)))</f>
        <v>4</v>
      </c>
      <c r="D435">
        <f>IF(OR($L435=TRUE,$A435=0,MOD($A435,ChapterTable!$R$20)&lt;&gt;0),
MAX(0,INT(($B435+ChapterTable!$P$26+VLOOKUP(SUBSTITUTE(D$1,"성장단계","")&amp;"단계오프셋",ChapterTable!$R:$S,2,0))/ChapterTable!$P$23)),
MAX(0,INT(($B435+ChapterTable!$R$26+VLOOKUP(SUBSTITUTE(D$1,"성장단계","")&amp;"보스단계오프셋",ChapterTable!$R:$S,2,0))/ChapterTable!$R$23)))</f>
        <v>3</v>
      </c>
      <c r="E435" s="1">
        <f ca="1">IF(AND($A435=0,$B435=1),
    VLOOKUP(1,ChapterTable!$1:$1048576,MATCH("최종"&amp;SUBSTITUTE(SUBSTITUTE(E$1,"standard",""),"|Float",""),ChapterTable!$1:$1,0),0)*ChapterTable!$P$17,
  IF(AND($A435=0,$B435=0),
    E436,
  IF($B435=0,
    VLOOKUP($A435,ChapterTable!$1:$1048576,MATCH("최종"&amp;SUBSTITUTE(SUBSTITUTE(E$1,"standard",""),"|Float",""),ChapterTable!$1:$1,0),0),
  IF($B435=1,
    IF($L435=FALSE,
      VLOOKUP($A435,ChapterTable!$1:$1048576,MATCH("최종"&amp;SUBSTITUTE(SUBSTITUTE(E$1,"standard",""),"|Float",""),ChapterTable!$1:$1,0),0),
      VLOOKUP($A435-ChapterTable!$P$11,ChapterTable!$1:$1048576,MATCH("최종"&amp;SUBSTITUTE(SUBSTITUTE(E$1,"standard",""),"|Float",""),ChapterTable!$1:$1,0),0)*ChapterTable!$P$14
    ),
  OFFSET(E435,-$B435+IF($L435,1,0),0)*IF($B435&gt;OFFSET($B435,1,0),ChapterTable!$R$17,1)*
    (VLOOKUP(SUBSTITUTE(SUBSTITUTE(E$1,"standard",""),"|Float","")&amp;IF(OR($L435=TRUE,$A435=0,MOD($A435,ChapterTable!$R$20)&lt;&gt;0),"","보스")&amp;"인게임누적곱배수",ChapterTable!$R:$S,2,0)^C435
    +VLOOKUP(SUBSTITUTE(SUBSTITUTE(E$1,"standard",""),"|Float","")&amp;IF(OR($L435=TRUE,$A435=0,MOD($A435,ChapterTable!$R$20)&lt;&gt;0),"","보스")&amp;"인게임누적합배수",ChapterTable!$R:$S,2,0)*C435)
  )
  )
  )
)</f>
        <v>5535.84375</v>
      </c>
      <c r="F435" s="1">
        <f ca="1">IF(AND($A435=0,$B435=1),
    VLOOKUP(1,ChapterTable!$1:$1048576,MATCH("최종"&amp;SUBSTITUTE(SUBSTITUTE(F$1,"standard",""),"|Float",""),ChapterTable!$1:$1,0),0)*ChapterTable!$P$17,
  IF(AND($A435=0,$B435=0),
    F436,
  IF($B435=0,
    VLOOKUP($A435,ChapterTable!$1:$1048576,MATCH("최종"&amp;SUBSTITUTE(SUBSTITUTE(F$1,"standard",""),"|Float",""),ChapterTable!$1:$1,0),0),
  IF($B435=1,
    IF($L435=FALSE,
      VLOOKUP($A435,ChapterTable!$1:$1048576,MATCH("최종"&amp;SUBSTITUTE(SUBSTITUTE(F$1,"standard",""),"|Float",""),ChapterTable!$1:$1,0),0),
      VLOOKUP($A435-ChapterTable!$P$11,ChapterTable!$1:$1048576,MATCH("최종"&amp;SUBSTITUTE(SUBSTITUTE(F$1,"standard",""),"|Float",""),ChapterTable!$1:$1,0),0)*ChapterTable!$P$14
    ),
  OFFSET(F435,-$B435+IF($L435,1,0),0)*
    (VLOOKUP(SUBSTITUTE(SUBSTITUTE(F$1,"standard",""),"|Float","")&amp;IF(OR($L435=TRUE,$A435=0,MOD($A435,ChapterTable!$R$20)&lt;&gt;0),"","보스")&amp;"인게임누적곱배수",ChapterTable!$R:$S,2,0)^D435
    +VLOOKUP(SUBSTITUTE(SUBSTITUTE(F$1,"standard",""),"|Float","")&amp;IF(OR($L435=TRUE,$A435=0,MOD($A435,ChapterTable!$R$20)&lt;&gt;0),"","보스")&amp;"인게임누적합배수",ChapterTable!$R:$S,2,0)*D435)
  )
  )
  )
)</f>
        <v>1569.7705078125002</v>
      </c>
      <c r="G435" t="s">
        <v>719</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45"/>
        <v>4</v>
      </c>
      <c r="Q435">
        <f t="shared" si="46"/>
        <v>4</v>
      </c>
      <c r="R435" t="b">
        <f t="shared" ca="1" si="47"/>
        <v>0</v>
      </c>
      <c r="T435" t="b">
        <f t="shared" ca="1" si="4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51"/>
        <v>0.25</v>
      </c>
      <c r="AJ435">
        <f t="shared" si="49"/>
        <v>0.32</v>
      </c>
      <c r="AK435">
        <f t="shared" si="50"/>
        <v>1</v>
      </c>
      <c r="AL435">
        <v>0</v>
      </c>
    </row>
    <row r="436" spans="1:38" x14ac:dyDescent="0.3">
      <c r="A436">
        <v>9</v>
      </c>
      <c r="B436">
        <v>39</v>
      </c>
      <c r="C436">
        <f>IF(OR($L436=TRUE,$A436=0,MOD($A436,ChapterTable!$R$20)&lt;&gt;0),
MAX(0,INT(($B436+ChapterTable!$P$26+VLOOKUP(SUBSTITUTE(C$1,"성장단계","")&amp;"단계오프셋",ChapterTable!$R:$S,2,0))/ChapterTable!$P$23)),
MAX(0,INT(($B436+ChapterTable!$R$26+VLOOKUP(SUBSTITUTE(C$1,"성장단계","")&amp;"보스단계오프셋",ChapterTable!$R:$S,2,0))/ChapterTable!$R$23)))</f>
        <v>4</v>
      </c>
      <c r="D436">
        <f>IF(OR($L436=TRUE,$A436=0,MOD($A436,ChapterTable!$R$20)&lt;&gt;0),
MAX(0,INT(($B436+ChapterTable!$P$26+VLOOKUP(SUBSTITUTE(D$1,"성장단계","")&amp;"단계오프셋",ChapterTable!$R:$S,2,0))/ChapterTable!$P$23)),
MAX(0,INT(($B436+ChapterTable!$R$26+VLOOKUP(SUBSTITUTE(D$1,"성장단계","")&amp;"보스단계오프셋",ChapterTable!$R:$S,2,0))/ChapterTable!$R$23)))</f>
        <v>3</v>
      </c>
      <c r="E436" s="1">
        <f ca="1">IF(AND($A436=0,$B436=1),
    VLOOKUP(1,ChapterTable!$1:$1048576,MATCH("최종"&amp;SUBSTITUTE(SUBSTITUTE(E$1,"standard",""),"|Float",""),ChapterTable!$1:$1,0),0)*ChapterTable!$P$17,
  IF(AND($A436=0,$B436=0),
    E437,
  IF($B436=0,
    VLOOKUP($A436,ChapterTable!$1:$1048576,MATCH("최종"&amp;SUBSTITUTE(SUBSTITUTE(E$1,"standard",""),"|Float",""),ChapterTable!$1:$1,0),0),
  IF($B436=1,
    IF($L436=FALSE,
      VLOOKUP($A436,ChapterTable!$1:$1048576,MATCH("최종"&amp;SUBSTITUTE(SUBSTITUTE(E$1,"standard",""),"|Float",""),ChapterTable!$1:$1,0),0),
      VLOOKUP($A436-ChapterTable!$P$11,ChapterTable!$1:$1048576,MATCH("최종"&amp;SUBSTITUTE(SUBSTITUTE(E$1,"standard",""),"|Float",""),ChapterTable!$1:$1,0),0)*ChapterTable!$P$14
    ),
  OFFSET(E436,-$B436+IF($L436,1,0),0)*IF($B436&gt;OFFSET($B436,1,0),ChapterTable!$R$17,1)*
    (VLOOKUP(SUBSTITUTE(SUBSTITUTE(E$1,"standard",""),"|Float","")&amp;IF(OR($L436=TRUE,$A436=0,MOD($A436,ChapterTable!$R$20)&lt;&gt;0),"","보스")&amp;"인게임누적곱배수",ChapterTable!$R:$S,2,0)^C436
    +VLOOKUP(SUBSTITUTE(SUBSTITUTE(E$1,"standard",""),"|Float","")&amp;IF(OR($L436=TRUE,$A436=0,MOD($A436,ChapterTable!$R$20)&lt;&gt;0),"","보스")&amp;"인게임누적합배수",ChapterTable!$R:$S,2,0)*C436)
  )
  )
  )
)</f>
        <v>5535.84375</v>
      </c>
      <c r="F436" s="1">
        <f ca="1">IF(AND($A436=0,$B436=1),
    VLOOKUP(1,ChapterTable!$1:$1048576,MATCH("최종"&amp;SUBSTITUTE(SUBSTITUTE(F$1,"standard",""),"|Float",""),ChapterTable!$1:$1,0),0)*ChapterTable!$P$17,
  IF(AND($A436=0,$B436=0),
    F437,
  IF($B436=0,
    VLOOKUP($A436,ChapterTable!$1:$1048576,MATCH("최종"&amp;SUBSTITUTE(SUBSTITUTE(F$1,"standard",""),"|Float",""),ChapterTable!$1:$1,0),0),
  IF($B436=1,
    IF($L436=FALSE,
      VLOOKUP($A436,ChapterTable!$1:$1048576,MATCH("최종"&amp;SUBSTITUTE(SUBSTITUTE(F$1,"standard",""),"|Float",""),ChapterTable!$1:$1,0),0),
      VLOOKUP($A436-ChapterTable!$P$11,ChapterTable!$1:$1048576,MATCH("최종"&amp;SUBSTITUTE(SUBSTITUTE(F$1,"standard",""),"|Float",""),ChapterTable!$1:$1,0),0)*ChapterTable!$P$14
    ),
  OFFSET(F436,-$B436+IF($L436,1,0),0)*
    (VLOOKUP(SUBSTITUTE(SUBSTITUTE(F$1,"standard",""),"|Float","")&amp;IF(OR($L436=TRUE,$A436=0,MOD($A436,ChapterTable!$R$20)&lt;&gt;0),"","보스")&amp;"인게임누적곱배수",ChapterTable!$R:$S,2,0)^D436
    +VLOOKUP(SUBSTITUTE(SUBSTITUTE(F$1,"standard",""),"|Float","")&amp;IF(OR($L436=TRUE,$A436=0,MOD($A436,ChapterTable!$R$20)&lt;&gt;0),"","보스")&amp;"인게임누적합배수",ChapterTable!$R:$S,2,0)*D436)
  )
  )
  )
)</f>
        <v>1569.7705078125002</v>
      </c>
      <c r="G436" t="s">
        <v>719</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45"/>
        <v>94</v>
      </c>
      <c r="Q436">
        <f t="shared" si="46"/>
        <v>94</v>
      </c>
      <c r="R436" t="b">
        <f t="shared" ca="1" si="47"/>
        <v>1</v>
      </c>
      <c r="T436" t="b">
        <f t="shared" ca="1" si="4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51"/>
        <v>0.25</v>
      </c>
      <c r="AJ436">
        <f t="shared" si="49"/>
        <v>0.32</v>
      </c>
      <c r="AK436">
        <f t="shared" si="50"/>
        <v>1</v>
      </c>
      <c r="AL436">
        <v>0</v>
      </c>
    </row>
    <row r="437" spans="1:38" x14ac:dyDescent="0.3">
      <c r="A437">
        <v>9</v>
      </c>
      <c r="B437">
        <v>40</v>
      </c>
      <c r="C437">
        <f>IF(OR($L437=TRUE,$A437=0,MOD($A437,ChapterTable!$R$20)&lt;&gt;0),
MAX(0,INT(($B437+ChapterTable!$P$26+VLOOKUP(SUBSTITUTE(C$1,"성장단계","")&amp;"단계오프셋",ChapterTable!$R:$S,2,0))/ChapterTable!$P$23)),
MAX(0,INT(($B437+ChapterTable!$R$26+VLOOKUP(SUBSTITUTE(C$1,"성장단계","")&amp;"보스단계오프셋",ChapterTable!$R:$S,2,0))/ChapterTable!$R$23)))</f>
        <v>4</v>
      </c>
      <c r="D437">
        <f>IF(OR($L437=TRUE,$A437=0,MOD($A437,ChapterTable!$R$20)&lt;&gt;0),
MAX(0,INT(($B437+ChapterTable!$P$26+VLOOKUP(SUBSTITUTE(D$1,"성장단계","")&amp;"단계오프셋",ChapterTable!$R:$S,2,0))/ChapterTable!$P$23)),
MAX(0,INT(($B437+ChapterTable!$R$26+VLOOKUP(SUBSTITUTE(D$1,"성장단계","")&amp;"보스단계오프셋",ChapterTable!$R:$S,2,0))/ChapterTable!$R$23)))</f>
        <v>3</v>
      </c>
      <c r="E437" s="1">
        <f ca="1">IF(AND($A437=0,$B437=1),
    VLOOKUP(1,ChapterTable!$1:$1048576,MATCH("최종"&amp;SUBSTITUTE(SUBSTITUTE(E$1,"standard",""),"|Float",""),ChapterTable!$1:$1,0),0)*ChapterTable!$P$17,
  IF(AND($A437=0,$B437=0),
    E438,
  IF($B437=0,
    VLOOKUP($A437,ChapterTable!$1:$1048576,MATCH("최종"&amp;SUBSTITUTE(SUBSTITUTE(E$1,"standard",""),"|Float",""),ChapterTable!$1:$1,0),0),
  IF($B437=1,
    IF($L437=FALSE,
      VLOOKUP($A437,ChapterTable!$1:$1048576,MATCH("최종"&amp;SUBSTITUTE(SUBSTITUTE(E$1,"standard",""),"|Float",""),ChapterTable!$1:$1,0),0),
      VLOOKUP($A437-ChapterTable!$P$11,ChapterTable!$1:$1048576,MATCH("최종"&amp;SUBSTITUTE(SUBSTITUTE(E$1,"standard",""),"|Float",""),ChapterTable!$1:$1,0),0)*ChapterTable!$P$14
    ),
  OFFSET(E437,-$B437+IF($L437,1,0),0)*IF($B437&gt;OFFSET($B437,1,0),ChapterTable!$R$17,1)*
    (VLOOKUP(SUBSTITUTE(SUBSTITUTE(E$1,"standard",""),"|Float","")&amp;IF(OR($L437=TRUE,$A437=0,MOD($A437,ChapterTable!$R$20)&lt;&gt;0),"","보스")&amp;"인게임누적곱배수",ChapterTable!$R:$S,2,0)^C437
    +VLOOKUP(SUBSTITUTE(SUBSTITUTE(E$1,"standard",""),"|Float","")&amp;IF(OR($L437=TRUE,$A437=0,MOD($A437,ChapterTable!$R$20)&lt;&gt;0),"","보스")&amp;"인게임누적합배수",ChapterTable!$R:$S,2,0)*C437)
  )
  )
  )
)</f>
        <v>5535.84375</v>
      </c>
      <c r="F437" s="1">
        <f ca="1">IF(AND($A437=0,$B437=1),
    VLOOKUP(1,ChapterTable!$1:$1048576,MATCH("최종"&amp;SUBSTITUTE(SUBSTITUTE(F$1,"standard",""),"|Float",""),ChapterTable!$1:$1,0),0)*ChapterTable!$P$17,
  IF(AND($A437=0,$B437=0),
    F438,
  IF($B437=0,
    VLOOKUP($A437,ChapterTable!$1:$1048576,MATCH("최종"&amp;SUBSTITUTE(SUBSTITUTE(F$1,"standard",""),"|Float",""),ChapterTable!$1:$1,0),0),
  IF($B437=1,
    IF($L437=FALSE,
      VLOOKUP($A437,ChapterTable!$1:$1048576,MATCH("최종"&amp;SUBSTITUTE(SUBSTITUTE(F$1,"standard",""),"|Float",""),ChapterTable!$1:$1,0),0),
      VLOOKUP($A437-ChapterTable!$P$11,ChapterTable!$1:$1048576,MATCH("최종"&amp;SUBSTITUTE(SUBSTITUTE(F$1,"standard",""),"|Float",""),ChapterTable!$1:$1,0),0)*ChapterTable!$P$14
    ),
  OFFSET(F437,-$B437+IF($L437,1,0),0)*
    (VLOOKUP(SUBSTITUTE(SUBSTITUTE(F$1,"standard",""),"|Float","")&amp;IF(OR($L437=TRUE,$A437=0,MOD($A437,ChapterTable!$R$20)&lt;&gt;0),"","보스")&amp;"인게임누적곱배수",ChapterTable!$R:$S,2,0)^D437
    +VLOOKUP(SUBSTITUTE(SUBSTITUTE(F$1,"standard",""),"|Float","")&amp;IF(OR($L437=TRUE,$A437=0,MOD($A437,ChapterTable!$R$20)&lt;&gt;0),"","보스")&amp;"인게임누적합배수",ChapterTable!$R:$S,2,0)*D437)
  )
  )
  )
)</f>
        <v>1569.7705078125002</v>
      </c>
      <c r="G437" t="s">
        <v>719</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45"/>
        <v>24</v>
      </c>
      <c r="Q437">
        <f t="shared" si="46"/>
        <v>24</v>
      </c>
      <c r="R437" t="b">
        <f t="shared" ca="1" si="47"/>
        <v>0</v>
      </c>
      <c r="T437" t="b">
        <f t="shared" ca="1" si="4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51"/>
        <v>0.25</v>
      </c>
      <c r="AJ437">
        <f t="shared" si="49"/>
        <v>1</v>
      </c>
      <c r="AK437">
        <f t="shared" si="50"/>
        <v>4</v>
      </c>
      <c r="AL437">
        <v>0</v>
      </c>
    </row>
    <row r="438" spans="1:38" x14ac:dyDescent="0.3">
      <c r="A438">
        <v>9</v>
      </c>
      <c r="B438">
        <v>41</v>
      </c>
      <c r="C438">
        <f>IF(OR($L438=TRUE,$A438=0,MOD($A438,ChapterTable!$R$20)&lt;&gt;0),
MAX(0,INT(($B438+ChapterTable!$P$26+VLOOKUP(SUBSTITUTE(C$1,"성장단계","")&amp;"단계오프셋",ChapterTable!$R:$S,2,0))/ChapterTable!$P$23)),
MAX(0,INT(($B438+ChapterTable!$R$26+VLOOKUP(SUBSTITUTE(C$1,"성장단계","")&amp;"보스단계오프셋",ChapterTable!$R:$S,2,0))/ChapterTable!$R$23)))</f>
        <v>4</v>
      </c>
      <c r="D438">
        <f>IF(OR($L438=TRUE,$A438=0,MOD($A438,ChapterTable!$R$20)&lt;&gt;0),
MAX(0,INT(($B438+ChapterTable!$P$26+VLOOKUP(SUBSTITUTE(D$1,"성장단계","")&amp;"단계오프셋",ChapterTable!$R:$S,2,0))/ChapterTable!$P$23)),
MAX(0,INT(($B438+ChapterTable!$R$26+VLOOKUP(SUBSTITUTE(D$1,"성장단계","")&amp;"보스단계오프셋",ChapterTable!$R:$S,2,0))/ChapterTable!$R$23)))</f>
        <v>4</v>
      </c>
      <c r="E438" s="1">
        <f ca="1">IF(AND($A438=0,$B438=1),
    VLOOKUP(1,ChapterTable!$1:$1048576,MATCH("최종"&amp;SUBSTITUTE(SUBSTITUTE(E$1,"standard",""),"|Float",""),ChapterTable!$1:$1,0),0)*ChapterTable!$P$17,
  IF(AND($A438=0,$B438=0),
    E439,
  IF($B438=0,
    VLOOKUP($A438,ChapterTable!$1:$1048576,MATCH("최종"&amp;SUBSTITUTE(SUBSTITUTE(E$1,"standard",""),"|Float",""),ChapterTable!$1:$1,0),0),
  IF($B438=1,
    IF($L438=FALSE,
      VLOOKUP($A438,ChapterTable!$1:$1048576,MATCH("최종"&amp;SUBSTITUTE(SUBSTITUTE(E$1,"standard",""),"|Float",""),ChapterTable!$1:$1,0),0),
      VLOOKUP($A438-ChapterTable!$P$11,ChapterTable!$1:$1048576,MATCH("최종"&amp;SUBSTITUTE(SUBSTITUTE(E$1,"standard",""),"|Float",""),ChapterTable!$1:$1,0),0)*ChapterTable!$P$14
    ),
  OFFSET(E438,-$B438+IF($L438,1,0),0)*IF($B438&gt;OFFSET($B438,1,0),ChapterTable!$R$17,1)*
    (VLOOKUP(SUBSTITUTE(SUBSTITUTE(E$1,"standard",""),"|Float","")&amp;IF(OR($L438=TRUE,$A438=0,MOD($A438,ChapterTable!$R$20)&lt;&gt;0),"","보스")&amp;"인게임누적곱배수",ChapterTable!$R:$S,2,0)^C438
    +VLOOKUP(SUBSTITUTE(SUBSTITUTE(E$1,"standard",""),"|Float","")&amp;IF(OR($L438=TRUE,$A438=0,MOD($A438,ChapterTable!$R$20)&lt;&gt;0),"","보스")&amp;"인게임누적합배수",ChapterTable!$R:$S,2,0)*C438)
  )
  )
  )
)</f>
        <v>5535.84375</v>
      </c>
      <c r="F438" s="1">
        <f ca="1">IF(AND($A438=0,$B438=1),
    VLOOKUP(1,ChapterTable!$1:$1048576,MATCH("최종"&amp;SUBSTITUTE(SUBSTITUTE(F$1,"standard",""),"|Float",""),ChapterTable!$1:$1,0),0)*ChapterTable!$P$17,
  IF(AND($A438=0,$B438=0),
    F439,
  IF($B438=0,
    VLOOKUP($A438,ChapterTable!$1:$1048576,MATCH("최종"&amp;SUBSTITUTE(SUBSTITUTE(F$1,"standard",""),"|Float",""),ChapterTable!$1:$1,0),0),
  IF($B438=1,
    IF($L438=FALSE,
      VLOOKUP($A438,ChapterTable!$1:$1048576,MATCH("최종"&amp;SUBSTITUTE(SUBSTITUTE(F$1,"standard",""),"|Float",""),ChapterTable!$1:$1,0),0),
      VLOOKUP($A438-ChapterTable!$P$11,ChapterTable!$1:$1048576,MATCH("최종"&amp;SUBSTITUTE(SUBSTITUTE(F$1,"standard",""),"|Float",""),ChapterTable!$1:$1,0),0)*ChapterTable!$P$14
    ),
  OFFSET(F438,-$B438+IF($L438,1,0),0)*
    (VLOOKUP(SUBSTITUTE(SUBSTITUTE(F$1,"standard",""),"|Float","")&amp;IF(OR($L438=TRUE,$A438=0,MOD($A438,ChapterTable!$R$20)&lt;&gt;0),"","보스")&amp;"인게임누적곱배수",ChapterTable!$R:$S,2,0)^D438
    +VLOOKUP(SUBSTITUTE(SUBSTITUTE(F$1,"standard",""),"|Float","")&amp;IF(OR($L438=TRUE,$A438=0,MOD($A438,ChapterTable!$R$20)&lt;&gt;0),"","보스")&amp;"인게임누적합배수",ChapterTable!$R:$S,2,0)*D438)
  )
  )
  )
)</f>
        <v>1665.87890625</v>
      </c>
      <c r="G438" t="s">
        <v>719</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45"/>
        <v>5</v>
      </c>
      <c r="Q438">
        <f t="shared" si="46"/>
        <v>5</v>
      </c>
      <c r="R438" t="b">
        <f t="shared" ca="1" si="47"/>
        <v>0</v>
      </c>
      <c r="T438" t="b">
        <f t="shared" ca="1" si="4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51"/>
        <v>0.2</v>
      </c>
      <c r="AJ438">
        <f t="shared" si="49"/>
        <v>0.27466666000000001</v>
      </c>
      <c r="AK438">
        <f t="shared" si="50"/>
        <v>1</v>
      </c>
      <c r="AL438">
        <v>0</v>
      </c>
    </row>
    <row r="439" spans="1:38" x14ac:dyDescent="0.3">
      <c r="A439">
        <v>9</v>
      </c>
      <c r="B439">
        <v>42</v>
      </c>
      <c r="C439">
        <f>IF(OR($L439=TRUE,$A439=0,MOD($A439,ChapterTable!$R$20)&lt;&gt;0),
MAX(0,INT(($B439+ChapterTable!$P$26+VLOOKUP(SUBSTITUTE(C$1,"성장단계","")&amp;"단계오프셋",ChapterTable!$R:$S,2,0))/ChapterTable!$P$23)),
MAX(0,INT(($B439+ChapterTable!$R$26+VLOOKUP(SUBSTITUTE(C$1,"성장단계","")&amp;"보스단계오프셋",ChapterTable!$R:$S,2,0))/ChapterTable!$R$23)))</f>
        <v>4</v>
      </c>
      <c r="D439">
        <f>IF(OR($L439=TRUE,$A439=0,MOD($A439,ChapterTable!$R$20)&lt;&gt;0),
MAX(0,INT(($B439+ChapterTable!$P$26+VLOOKUP(SUBSTITUTE(D$1,"성장단계","")&amp;"단계오프셋",ChapterTable!$R:$S,2,0))/ChapterTable!$P$23)),
MAX(0,INT(($B439+ChapterTable!$R$26+VLOOKUP(SUBSTITUTE(D$1,"성장단계","")&amp;"보스단계오프셋",ChapterTable!$R:$S,2,0))/ChapterTable!$R$23)))</f>
        <v>4</v>
      </c>
      <c r="E439" s="1">
        <f ca="1">IF(AND($A439=0,$B439=1),
    VLOOKUP(1,ChapterTable!$1:$1048576,MATCH("최종"&amp;SUBSTITUTE(SUBSTITUTE(E$1,"standard",""),"|Float",""),ChapterTable!$1:$1,0),0)*ChapterTable!$P$17,
  IF(AND($A439=0,$B439=0),
    E440,
  IF($B439=0,
    VLOOKUP($A439,ChapterTable!$1:$1048576,MATCH("최종"&amp;SUBSTITUTE(SUBSTITUTE(E$1,"standard",""),"|Float",""),ChapterTable!$1:$1,0),0),
  IF($B439=1,
    IF($L439=FALSE,
      VLOOKUP($A439,ChapterTable!$1:$1048576,MATCH("최종"&amp;SUBSTITUTE(SUBSTITUTE(E$1,"standard",""),"|Float",""),ChapterTable!$1:$1,0),0),
      VLOOKUP($A439-ChapterTable!$P$11,ChapterTable!$1:$1048576,MATCH("최종"&amp;SUBSTITUTE(SUBSTITUTE(E$1,"standard",""),"|Float",""),ChapterTable!$1:$1,0),0)*ChapterTable!$P$14
    ),
  OFFSET(E439,-$B439+IF($L439,1,0),0)*IF($B439&gt;OFFSET($B439,1,0),ChapterTable!$R$17,1)*
    (VLOOKUP(SUBSTITUTE(SUBSTITUTE(E$1,"standard",""),"|Float","")&amp;IF(OR($L439=TRUE,$A439=0,MOD($A439,ChapterTable!$R$20)&lt;&gt;0),"","보스")&amp;"인게임누적곱배수",ChapterTable!$R:$S,2,0)^C439
    +VLOOKUP(SUBSTITUTE(SUBSTITUTE(E$1,"standard",""),"|Float","")&amp;IF(OR($L439=TRUE,$A439=0,MOD($A439,ChapterTable!$R$20)&lt;&gt;0),"","보스")&amp;"인게임누적합배수",ChapterTable!$R:$S,2,0)*C439)
  )
  )
  )
)</f>
        <v>5535.84375</v>
      </c>
      <c r="F439" s="1">
        <f ca="1">IF(AND($A439=0,$B439=1),
    VLOOKUP(1,ChapterTable!$1:$1048576,MATCH("최종"&amp;SUBSTITUTE(SUBSTITUTE(F$1,"standard",""),"|Float",""),ChapterTable!$1:$1,0),0)*ChapterTable!$P$17,
  IF(AND($A439=0,$B439=0),
    F440,
  IF($B439=0,
    VLOOKUP($A439,ChapterTable!$1:$1048576,MATCH("최종"&amp;SUBSTITUTE(SUBSTITUTE(F$1,"standard",""),"|Float",""),ChapterTable!$1:$1,0),0),
  IF($B439=1,
    IF($L439=FALSE,
      VLOOKUP($A439,ChapterTable!$1:$1048576,MATCH("최종"&amp;SUBSTITUTE(SUBSTITUTE(F$1,"standard",""),"|Float",""),ChapterTable!$1:$1,0),0),
      VLOOKUP($A439-ChapterTable!$P$11,ChapterTable!$1:$1048576,MATCH("최종"&amp;SUBSTITUTE(SUBSTITUTE(F$1,"standard",""),"|Float",""),ChapterTable!$1:$1,0),0)*ChapterTable!$P$14
    ),
  OFFSET(F439,-$B439+IF($L439,1,0),0)*
    (VLOOKUP(SUBSTITUTE(SUBSTITUTE(F$1,"standard",""),"|Float","")&amp;IF(OR($L439=TRUE,$A439=0,MOD($A439,ChapterTable!$R$20)&lt;&gt;0),"","보스")&amp;"인게임누적곱배수",ChapterTable!$R:$S,2,0)^D439
    +VLOOKUP(SUBSTITUTE(SUBSTITUTE(F$1,"standard",""),"|Float","")&amp;IF(OR($L439=TRUE,$A439=0,MOD($A439,ChapterTable!$R$20)&lt;&gt;0),"","보스")&amp;"인게임누적합배수",ChapterTable!$R:$S,2,0)*D439)
  )
  )
  )
)</f>
        <v>1665.87890625</v>
      </c>
      <c r="G439" t="s">
        <v>719</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45"/>
        <v>5</v>
      </c>
      <c r="Q439">
        <f t="shared" si="46"/>
        <v>5</v>
      </c>
      <c r="R439" t="b">
        <f t="shared" ca="1" si="47"/>
        <v>0</v>
      </c>
      <c r="T439" t="b">
        <f t="shared" ca="1" si="4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51"/>
        <v>0.2</v>
      </c>
      <c r="AJ439">
        <f t="shared" si="49"/>
        <v>0.27466666000000001</v>
      </c>
      <c r="AK439">
        <f t="shared" si="50"/>
        <v>1</v>
      </c>
      <c r="AL439">
        <v>0</v>
      </c>
    </row>
    <row r="440" spans="1:38" x14ac:dyDescent="0.3">
      <c r="A440">
        <v>9</v>
      </c>
      <c r="B440">
        <v>43</v>
      </c>
      <c r="C440">
        <f>IF(OR($L440=TRUE,$A440=0,MOD($A440,ChapterTable!$R$20)&lt;&gt;0),
MAX(0,INT(($B440+ChapterTable!$P$26+VLOOKUP(SUBSTITUTE(C$1,"성장단계","")&amp;"단계오프셋",ChapterTable!$R:$S,2,0))/ChapterTable!$P$23)),
MAX(0,INT(($B440+ChapterTable!$R$26+VLOOKUP(SUBSTITUTE(C$1,"성장단계","")&amp;"보스단계오프셋",ChapterTable!$R:$S,2,0))/ChapterTable!$R$23)))</f>
        <v>4</v>
      </c>
      <c r="D440">
        <f>IF(OR($L440=TRUE,$A440=0,MOD($A440,ChapterTable!$R$20)&lt;&gt;0),
MAX(0,INT(($B440+ChapterTable!$P$26+VLOOKUP(SUBSTITUTE(D$1,"성장단계","")&amp;"단계오프셋",ChapterTable!$R:$S,2,0))/ChapterTable!$P$23)),
MAX(0,INT(($B440+ChapterTable!$R$26+VLOOKUP(SUBSTITUTE(D$1,"성장단계","")&amp;"보스단계오프셋",ChapterTable!$R:$S,2,0))/ChapterTable!$R$23)))</f>
        <v>4</v>
      </c>
      <c r="E440" s="1">
        <f ca="1">IF(AND($A440=0,$B440=1),
    VLOOKUP(1,ChapterTable!$1:$1048576,MATCH("최종"&amp;SUBSTITUTE(SUBSTITUTE(E$1,"standard",""),"|Float",""),ChapterTable!$1:$1,0),0)*ChapterTable!$P$17,
  IF(AND($A440=0,$B440=0),
    E441,
  IF($B440=0,
    VLOOKUP($A440,ChapterTable!$1:$1048576,MATCH("최종"&amp;SUBSTITUTE(SUBSTITUTE(E$1,"standard",""),"|Float",""),ChapterTable!$1:$1,0),0),
  IF($B440=1,
    IF($L440=FALSE,
      VLOOKUP($A440,ChapterTable!$1:$1048576,MATCH("최종"&amp;SUBSTITUTE(SUBSTITUTE(E$1,"standard",""),"|Float",""),ChapterTable!$1:$1,0),0),
      VLOOKUP($A440-ChapterTable!$P$11,ChapterTable!$1:$1048576,MATCH("최종"&amp;SUBSTITUTE(SUBSTITUTE(E$1,"standard",""),"|Float",""),ChapterTable!$1:$1,0),0)*ChapterTable!$P$14
    ),
  OFFSET(E440,-$B440+IF($L440,1,0),0)*IF($B440&gt;OFFSET($B440,1,0),ChapterTable!$R$17,1)*
    (VLOOKUP(SUBSTITUTE(SUBSTITUTE(E$1,"standard",""),"|Float","")&amp;IF(OR($L440=TRUE,$A440=0,MOD($A440,ChapterTable!$R$20)&lt;&gt;0),"","보스")&amp;"인게임누적곱배수",ChapterTable!$R:$S,2,0)^C440
    +VLOOKUP(SUBSTITUTE(SUBSTITUTE(E$1,"standard",""),"|Float","")&amp;IF(OR($L440=TRUE,$A440=0,MOD($A440,ChapterTable!$R$20)&lt;&gt;0),"","보스")&amp;"인게임누적합배수",ChapterTable!$R:$S,2,0)*C440)
  )
  )
  )
)</f>
        <v>5535.84375</v>
      </c>
      <c r="F440" s="1">
        <f ca="1">IF(AND($A440=0,$B440=1),
    VLOOKUP(1,ChapterTable!$1:$1048576,MATCH("최종"&amp;SUBSTITUTE(SUBSTITUTE(F$1,"standard",""),"|Float",""),ChapterTable!$1:$1,0),0)*ChapterTable!$P$17,
  IF(AND($A440=0,$B440=0),
    F441,
  IF($B440=0,
    VLOOKUP($A440,ChapterTable!$1:$1048576,MATCH("최종"&amp;SUBSTITUTE(SUBSTITUTE(F$1,"standard",""),"|Float",""),ChapterTable!$1:$1,0),0),
  IF($B440=1,
    IF($L440=FALSE,
      VLOOKUP($A440,ChapterTable!$1:$1048576,MATCH("최종"&amp;SUBSTITUTE(SUBSTITUTE(F$1,"standard",""),"|Float",""),ChapterTable!$1:$1,0),0),
      VLOOKUP($A440-ChapterTable!$P$11,ChapterTable!$1:$1048576,MATCH("최종"&amp;SUBSTITUTE(SUBSTITUTE(F$1,"standard",""),"|Float",""),ChapterTable!$1:$1,0),0)*ChapterTable!$P$14
    ),
  OFFSET(F440,-$B440+IF($L440,1,0),0)*
    (VLOOKUP(SUBSTITUTE(SUBSTITUTE(F$1,"standard",""),"|Float","")&amp;IF(OR($L440=TRUE,$A440=0,MOD($A440,ChapterTable!$R$20)&lt;&gt;0),"","보스")&amp;"인게임누적곱배수",ChapterTable!$R:$S,2,0)^D440
    +VLOOKUP(SUBSTITUTE(SUBSTITUTE(F$1,"standard",""),"|Float","")&amp;IF(OR($L440=TRUE,$A440=0,MOD($A440,ChapterTable!$R$20)&lt;&gt;0),"","보스")&amp;"인게임누적합배수",ChapterTable!$R:$S,2,0)*D440)
  )
  )
  )
)</f>
        <v>1665.87890625</v>
      </c>
      <c r="G440" t="s">
        <v>719</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45"/>
        <v>5</v>
      </c>
      <c r="Q440">
        <f t="shared" si="46"/>
        <v>5</v>
      </c>
      <c r="R440" t="b">
        <f t="shared" ca="1" si="47"/>
        <v>0</v>
      </c>
      <c r="T440" t="b">
        <f t="shared" ca="1" si="4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51"/>
        <v>0.2</v>
      </c>
      <c r="AJ440">
        <f t="shared" si="49"/>
        <v>0.27466666000000001</v>
      </c>
      <c r="AK440">
        <f t="shared" si="50"/>
        <v>1</v>
      </c>
      <c r="AL440">
        <v>0</v>
      </c>
    </row>
    <row r="441" spans="1:38" x14ac:dyDescent="0.3">
      <c r="A441">
        <v>9</v>
      </c>
      <c r="B441">
        <v>44</v>
      </c>
      <c r="C441">
        <f>IF(OR($L441=TRUE,$A441=0,MOD($A441,ChapterTable!$R$20)&lt;&gt;0),
MAX(0,INT(($B441+ChapterTable!$P$26+VLOOKUP(SUBSTITUTE(C$1,"성장단계","")&amp;"단계오프셋",ChapterTable!$R:$S,2,0))/ChapterTable!$P$23)),
MAX(0,INT(($B441+ChapterTable!$R$26+VLOOKUP(SUBSTITUTE(C$1,"성장단계","")&amp;"보스단계오프셋",ChapterTable!$R:$S,2,0))/ChapterTable!$R$23)))</f>
        <v>4</v>
      </c>
      <c r="D441">
        <f>IF(OR($L441=TRUE,$A441=0,MOD($A441,ChapterTable!$R$20)&lt;&gt;0),
MAX(0,INT(($B441+ChapterTable!$P$26+VLOOKUP(SUBSTITUTE(D$1,"성장단계","")&amp;"단계오프셋",ChapterTable!$R:$S,2,0))/ChapterTable!$P$23)),
MAX(0,INT(($B441+ChapterTable!$R$26+VLOOKUP(SUBSTITUTE(D$1,"성장단계","")&amp;"보스단계오프셋",ChapterTable!$R:$S,2,0))/ChapterTable!$R$23)))</f>
        <v>4</v>
      </c>
      <c r="E441" s="1">
        <f ca="1">IF(AND($A441=0,$B441=1),
    VLOOKUP(1,ChapterTable!$1:$1048576,MATCH("최종"&amp;SUBSTITUTE(SUBSTITUTE(E$1,"standard",""),"|Float",""),ChapterTable!$1:$1,0),0)*ChapterTable!$P$17,
  IF(AND($A441=0,$B441=0),
    E442,
  IF($B441=0,
    VLOOKUP($A441,ChapterTable!$1:$1048576,MATCH("최종"&amp;SUBSTITUTE(SUBSTITUTE(E$1,"standard",""),"|Float",""),ChapterTable!$1:$1,0),0),
  IF($B441=1,
    IF($L441=FALSE,
      VLOOKUP($A441,ChapterTable!$1:$1048576,MATCH("최종"&amp;SUBSTITUTE(SUBSTITUTE(E$1,"standard",""),"|Float",""),ChapterTable!$1:$1,0),0),
      VLOOKUP($A441-ChapterTable!$P$11,ChapterTable!$1:$1048576,MATCH("최종"&amp;SUBSTITUTE(SUBSTITUTE(E$1,"standard",""),"|Float",""),ChapterTable!$1:$1,0),0)*ChapterTable!$P$14
    ),
  OFFSET(E441,-$B441+IF($L441,1,0),0)*IF($B441&gt;OFFSET($B441,1,0),ChapterTable!$R$17,1)*
    (VLOOKUP(SUBSTITUTE(SUBSTITUTE(E$1,"standard",""),"|Float","")&amp;IF(OR($L441=TRUE,$A441=0,MOD($A441,ChapterTable!$R$20)&lt;&gt;0),"","보스")&amp;"인게임누적곱배수",ChapterTable!$R:$S,2,0)^C441
    +VLOOKUP(SUBSTITUTE(SUBSTITUTE(E$1,"standard",""),"|Float","")&amp;IF(OR($L441=TRUE,$A441=0,MOD($A441,ChapterTable!$R$20)&lt;&gt;0),"","보스")&amp;"인게임누적합배수",ChapterTable!$R:$S,2,0)*C441)
  )
  )
  )
)</f>
        <v>5535.84375</v>
      </c>
      <c r="F441" s="1">
        <f ca="1">IF(AND($A441=0,$B441=1),
    VLOOKUP(1,ChapterTable!$1:$1048576,MATCH("최종"&amp;SUBSTITUTE(SUBSTITUTE(F$1,"standard",""),"|Float",""),ChapterTable!$1:$1,0),0)*ChapterTable!$P$17,
  IF(AND($A441=0,$B441=0),
    F442,
  IF($B441=0,
    VLOOKUP($A441,ChapterTable!$1:$1048576,MATCH("최종"&amp;SUBSTITUTE(SUBSTITUTE(F$1,"standard",""),"|Float",""),ChapterTable!$1:$1,0),0),
  IF($B441=1,
    IF($L441=FALSE,
      VLOOKUP($A441,ChapterTable!$1:$1048576,MATCH("최종"&amp;SUBSTITUTE(SUBSTITUTE(F$1,"standard",""),"|Float",""),ChapterTable!$1:$1,0),0),
      VLOOKUP($A441-ChapterTable!$P$11,ChapterTable!$1:$1048576,MATCH("최종"&amp;SUBSTITUTE(SUBSTITUTE(F$1,"standard",""),"|Float",""),ChapterTable!$1:$1,0),0)*ChapterTable!$P$14
    ),
  OFFSET(F441,-$B441+IF($L441,1,0),0)*
    (VLOOKUP(SUBSTITUTE(SUBSTITUTE(F$1,"standard",""),"|Float","")&amp;IF(OR($L441=TRUE,$A441=0,MOD($A441,ChapterTable!$R$20)&lt;&gt;0),"","보스")&amp;"인게임누적곱배수",ChapterTable!$R:$S,2,0)^D441
    +VLOOKUP(SUBSTITUTE(SUBSTITUTE(F$1,"standard",""),"|Float","")&amp;IF(OR($L441=TRUE,$A441=0,MOD($A441,ChapterTable!$R$20)&lt;&gt;0),"","보스")&amp;"인게임누적합배수",ChapterTable!$R:$S,2,0)*D441)
  )
  )
  )
)</f>
        <v>1665.87890625</v>
      </c>
      <c r="G441" t="s">
        <v>719</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45"/>
        <v>5</v>
      </c>
      <c r="Q441">
        <f t="shared" si="46"/>
        <v>5</v>
      </c>
      <c r="R441" t="b">
        <f t="shared" ca="1" si="47"/>
        <v>0</v>
      </c>
      <c r="T441" t="b">
        <f t="shared" ca="1" si="4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51"/>
        <v>0.2</v>
      </c>
      <c r="AJ441">
        <f t="shared" si="49"/>
        <v>0.27466666000000001</v>
      </c>
      <c r="AK441">
        <f t="shared" si="50"/>
        <v>1</v>
      </c>
      <c r="AL441">
        <v>0</v>
      </c>
    </row>
    <row r="442" spans="1:38" x14ac:dyDescent="0.3">
      <c r="A442">
        <v>9</v>
      </c>
      <c r="B442">
        <v>45</v>
      </c>
      <c r="C442">
        <f>IF(OR($L442=TRUE,$A442=0,MOD($A442,ChapterTable!$R$20)&lt;&gt;0),
MAX(0,INT(($B442+ChapterTable!$P$26+VLOOKUP(SUBSTITUTE(C$1,"성장단계","")&amp;"단계오프셋",ChapterTable!$R:$S,2,0))/ChapterTable!$P$23)),
MAX(0,INT(($B442+ChapterTable!$R$26+VLOOKUP(SUBSTITUTE(C$1,"성장단계","")&amp;"보스단계오프셋",ChapterTable!$R:$S,2,0))/ChapterTable!$R$23)))</f>
        <v>4</v>
      </c>
      <c r="D442">
        <f>IF(OR($L442=TRUE,$A442=0,MOD($A442,ChapterTable!$R$20)&lt;&gt;0),
MAX(0,INT(($B442+ChapterTable!$P$26+VLOOKUP(SUBSTITUTE(D$1,"성장단계","")&amp;"단계오프셋",ChapterTable!$R:$S,2,0))/ChapterTable!$P$23)),
MAX(0,INT(($B442+ChapterTable!$R$26+VLOOKUP(SUBSTITUTE(D$1,"성장단계","")&amp;"보스단계오프셋",ChapterTable!$R:$S,2,0))/ChapterTable!$R$23)))</f>
        <v>4</v>
      </c>
      <c r="E442" s="1">
        <f ca="1">IF(AND($A442=0,$B442=1),
    VLOOKUP(1,ChapterTable!$1:$1048576,MATCH("최종"&amp;SUBSTITUTE(SUBSTITUTE(E$1,"standard",""),"|Float",""),ChapterTable!$1:$1,0),0)*ChapterTable!$P$17,
  IF(AND($A442=0,$B442=0),
    E443,
  IF($B442=0,
    VLOOKUP($A442,ChapterTable!$1:$1048576,MATCH("최종"&amp;SUBSTITUTE(SUBSTITUTE(E$1,"standard",""),"|Float",""),ChapterTable!$1:$1,0),0),
  IF($B442=1,
    IF($L442=FALSE,
      VLOOKUP($A442,ChapterTable!$1:$1048576,MATCH("최종"&amp;SUBSTITUTE(SUBSTITUTE(E$1,"standard",""),"|Float",""),ChapterTable!$1:$1,0),0),
      VLOOKUP($A442-ChapterTable!$P$11,ChapterTable!$1:$1048576,MATCH("최종"&amp;SUBSTITUTE(SUBSTITUTE(E$1,"standard",""),"|Float",""),ChapterTable!$1:$1,0),0)*ChapterTable!$P$14
    ),
  OFFSET(E442,-$B442+IF($L442,1,0),0)*IF($B442&gt;OFFSET($B442,1,0),ChapterTable!$R$17,1)*
    (VLOOKUP(SUBSTITUTE(SUBSTITUTE(E$1,"standard",""),"|Float","")&amp;IF(OR($L442=TRUE,$A442=0,MOD($A442,ChapterTable!$R$20)&lt;&gt;0),"","보스")&amp;"인게임누적곱배수",ChapterTable!$R:$S,2,0)^C442
    +VLOOKUP(SUBSTITUTE(SUBSTITUTE(E$1,"standard",""),"|Float","")&amp;IF(OR($L442=TRUE,$A442=0,MOD($A442,ChapterTable!$R$20)&lt;&gt;0),"","보스")&amp;"인게임누적합배수",ChapterTable!$R:$S,2,0)*C442)
  )
  )
  )
)</f>
        <v>5535.84375</v>
      </c>
      <c r="F442" s="1">
        <f ca="1">IF(AND($A442=0,$B442=1),
    VLOOKUP(1,ChapterTable!$1:$1048576,MATCH("최종"&amp;SUBSTITUTE(SUBSTITUTE(F$1,"standard",""),"|Float",""),ChapterTable!$1:$1,0),0)*ChapterTable!$P$17,
  IF(AND($A442=0,$B442=0),
    F443,
  IF($B442=0,
    VLOOKUP($A442,ChapterTable!$1:$1048576,MATCH("최종"&amp;SUBSTITUTE(SUBSTITUTE(F$1,"standard",""),"|Float",""),ChapterTable!$1:$1,0),0),
  IF($B442=1,
    IF($L442=FALSE,
      VLOOKUP($A442,ChapterTable!$1:$1048576,MATCH("최종"&amp;SUBSTITUTE(SUBSTITUTE(F$1,"standard",""),"|Float",""),ChapterTable!$1:$1,0),0),
      VLOOKUP($A442-ChapterTable!$P$11,ChapterTable!$1:$1048576,MATCH("최종"&amp;SUBSTITUTE(SUBSTITUTE(F$1,"standard",""),"|Float",""),ChapterTable!$1:$1,0),0)*ChapterTable!$P$14
    ),
  OFFSET(F442,-$B442+IF($L442,1,0),0)*
    (VLOOKUP(SUBSTITUTE(SUBSTITUTE(F$1,"standard",""),"|Float","")&amp;IF(OR($L442=TRUE,$A442=0,MOD($A442,ChapterTable!$R$20)&lt;&gt;0),"","보스")&amp;"인게임누적곱배수",ChapterTable!$R:$S,2,0)^D442
    +VLOOKUP(SUBSTITUTE(SUBSTITUTE(F$1,"standard",""),"|Float","")&amp;IF(OR($L442=TRUE,$A442=0,MOD($A442,ChapterTable!$R$20)&lt;&gt;0),"","보스")&amp;"인게임누적합배수",ChapterTable!$R:$S,2,0)*D442)
  )
  )
  )
)</f>
        <v>1665.87890625</v>
      </c>
      <c r="G442" t="s">
        <v>719</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45"/>
        <v>11</v>
      </c>
      <c r="Q442">
        <f t="shared" si="46"/>
        <v>11</v>
      </c>
      <c r="R442" t="b">
        <f t="shared" ca="1" si="47"/>
        <v>0</v>
      </c>
      <c r="T442" t="b">
        <f t="shared" ca="1" si="4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51"/>
        <v>0.2</v>
      </c>
      <c r="AJ442">
        <f t="shared" si="49"/>
        <v>0.27466666000000001</v>
      </c>
      <c r="AK442">
        <f t="shared" si="50"/>
        <v>1</v>
      </c>
      <c r="AL442">
        <v>0</v>
      </c>
    </row>
    <row r="443" spans="1:38" x14ac:dyDescent="0.3">
      <c r="A443">
        <v>9</v>
      </c>
      <c r="B443">
        <v>46</v>
      </c>
      <c r="C443">
        <f>IF(OR($L443=TRUE,$A443=0,MOD($A443,ChapterTable!$R$20)&lt;&gt;0),
MAX(0,INT(($B443+ChapterTable!$P$26+VLOOKUP(SUBSTITUTE(C$1,"성장단계","")&amp;"단계오프셋",ChapterTable!$R:$S,2,0))/ChapterTable!$P$23)),
MAX(0,INT(($B443+ChapterTable!$R$26+VLOOKUP(SUBSTITUTE(C$1,"성장단계","")&amp;"보스단계오프셋",ChapterTable!$R:$S,2,0))/ChapterTable!$R$23)))</f>
        <v>5</v>
      </c>
      <c r="D443">
        <f>IF(OR($L443=TRUE,$A443=0,MOD($A443,ChapterTable!$R$20)&lt;&gt;0),
MAX(0,INT(($B443+ChapterTable!$P$26+VLOOKUP(SUBSTITUTE(D$1,"성장단계","")&amp;"단계오프셋",ChapterTable!$R:$S,2,0))/ChapterTable!$P$23)),
MAX(0,INT(($B443+ChapterTable!$R$26+VLOOKUP(SUBSTITUTE(D$1,"성장단계","")&amp;"보스단계오프셋",ChapterTable!$R:$S,2,0))/ChapterTable!$R$23)))</f>
        <v>4</v>
      </c>
      <c r="E443" s="1">
        <f ca="1">IF(AND($A443=0,$B443=1),
    VLOOKUP(1,ChapterTable!$1:$1048576,MATCH("최종"&amp;SUBSTITUTE(SUBSTITUTE(E$1,"standard",""),"|Float",""),ChapterTable!$1:$1,0),0)*ChapterTable!$P$17,
  IF(AND($A443=0,$B443=0),
    E444,
  IF($B443=0,
    VLOOKUP($A443,ChapterTable!$1:$1048576,MATCH("최종"&amp;SUBSTITUTE(SUBSTITUTE(E$1,"standard",""),"|Float",""),ChapterTable!$1:$1,0),0),
  IF($B443=1,
    IF($L443=FALSE,
      VLOOKUP($A443,ChapterTable!$1:$1048576,MATCH("최종"&amp;SUBSTITUTE(SUBSTITUTE(E$1,"standard",""),"|Float",""),ChapterTable!$1:$1,0),0),
      VLOOKUP($A443-ChapterTable!$P$11,ChapterTable!$1:$1048576,MATCH("최종"&amp;SUBSTITUTE(SUBSTITUTE(E$1,"standard",""),"|Float",""),ChapterTable!$1:$1,0),0)*ChapterTable!$P$14
    ),
  OFFSET(E443,-$B443+IF($L443,1,0),0)*IF($B443&gt;OFFSET($B443,1,0),ChapterTable!$R$17,1)*
    (VLOOKUP(SUBSTITUTE(SUBSTITUTE(E$1,"standard",""),"|Float","")&amp;IF(OR($L443=TRUE,$A443=0,MOD($A443,ChapterTable!$R$20)&lt;&gt;0),"","보스")&amp;"인게임누적곱배수",ChapterTable!$R:$S,2,0)^C443
    +VLOOKUP(SUBSTITUTE(SUBSTITUTE(E$1,"standard",""),"|Float","")&amp;IF(OR($L443=TRUE,$A443=0,MOD($A443,ChapterTable!$R$20)&lt;&gt;0),"","보스")&amp;"인게임누적합배수",ChapterTable!$R:$S,2,0)*C443)
  )
  )
  )
)</f>
        <v>6150.9375</v>
      </c>
      <c r="F443" s="1">
        <f ca="1">IF(AND($A443=0,$B443=1),
    VLOOKUP(1,ChapterTable!$1:$1048576,MATCH("최종"&amp;SUBSTITUTE(SUBSTITUTE(F$1,"standard",""),"|Float",""),ChapterTable!$1:$1,0),0)*ChapterTable!$P$17,
  IF(AND($A443=0,$B443=0),
    F444,
  IF($B443=0,
    VLOOKUP($A443,ChapterTable!$1:$1048576,MATCH("최종"&amp;SUBSTITUTE(SUBSTITUTE(F$1,"standard",""),"|Float",""),ChapterTable!$1:$1,0),0),
  IF($B443=1,
    IF($L443=FALSE,
      VLOOKUP($A443,ChapterTable!$1:$1048576,MATCH("최종"&amp;SUBSTITUTE(SUBSTITUTE(F$1,"standard",""),"|Float",""),ChapterTable!$1:$1,0),0),
      VLOOKUP($A443-ChapterTable!$P$11,ChapterTable!$1:$1048576,MATCH("최종"&amp;SUBSTITUTE(SUBSTITUTE(F$1,"standard",""),"|Float",""),ChapterTable!$1:$1,0),0)*ChapterTable!$P$14
    ),
  OFFSET(F443,-$B443+IF($L443,1,0),0)*
    (VLOOKUP(SUBSTITUTE(SUBSTITUTE(F$1,"standard",""),"|Float","")&amp;IF(OR($L443=TRUE,$A443=0,MOD($A443,ChapterTable!$R$20)&lt;&gt;0),"","보스")&amp;"인게임누적곱배수",ChapterTable!$R:$S,2,0)^D443
    +VLOOKUP(SUBSTITUTE(SUBSTITUTE(F$1,"standard",""),"|Float","")&amp;IF(OR($L443=TRUE,$A443=0,MOD($A443,ChapterTable!$R$20)&lt;&gt;0),"","보스")&amp;"인게임누적합배수",ChapterTable!$R:$S,2,0)*D443)
  )
  )
  )
)</f>
        <v>1665.87890625</v>
      </c>
      <c r="G443" t="s">
        <v>719</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45"/>
        <v>5</v>
      </c>
      <c r="Q443">
        <f t="shared" si="46"/>
        <v>5</v>
      </c>
      <c r="R443" t="b">
        <f t="shared" ca="1" si="47"/>
        <v>0</v>
      </c>
      <c r="T443" t="b">
        <f t="shared" ca="1" si="4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51"/>
        <v>0.2</v>
      </c>
      <c r="AJ443">
        <f t="shared" si="49"/>
        <v>0.27466666000000001</v>
      </c>
      <c r="AK443">
        <f t="shared" si="50"/>
        <v>1</v>
      </c>
      <c r="AL443">
        <v>0</v>
      </c>
    </row>
    <row r="444" spans="1:38" x14ac:dyDescent="0.3">
      <c r="A444">
        <v>9</v>
      </c>
      <c r="B444">
        <v>47</v>
      </c>
      <c r="C444">
        <f>IF(OR($L444=TRUE,$A444=0,MOD($A444,ChapterTable!$R$20)&lt;&gt;0),
MAX(0,INT(($B444+ChapterTable!$P$26+VLOOKUP(SUBSTITUTE(C$1,"성장단계","")&amp;"단계오프셋",ChapterTable!$R:$S,2,0))/ChapterTable!$P$23)),
MAX(0,INT(($B444+ChapterTable!$R$26+VLOOKUP(SUBSTITUTE(C$1,"성장단계","")&amp;"보스단계오프셋",ChapterTable!$R:$S,2,0))/ChapterTable!$R$23)))</f>
        <v>5</v>
      </c>
      <c r="D444">
        <f>IF(OR($L444=TRUE,$A444=0,MOD($A444,ChapterTable!$R$20)&lt;&gt;0),
MAX(0,INT(($B444+ChapterTable!$P$26+VLOOKUP(SUBSTITUTE(D$1,"성장단계","")&amp;"단계오프셋",ChapterTable!$R:$S,2,0))/ChapterTable!$P$23)),
MAX(0,INT(($B444+ChapterTable!$R$26+VLOOKUP(SUBSTITUTE(D$1,"성장단계","")&amp;"보스단계오프셋",ChapterTable!$R:$S,2,0))/ChapterTable!$R$23)))</f>
        <v>4</v>
      </c>
      <c r="E444" s="1">
        <f ca="1">IF(AND($A444=0,$B444=1),
    VLOOKUP(1,ChapterTable!$1:$1048576,MATCH("최종"&amp;SUBSTITUTE(SUBSTITUTE(E$1,"standard",""),"|Float",""),ChapterTable!$1:$1,0),0)*ChapterTable!$P$17,
  IF(AND($A444=0,$B444=0),
    E445,
  IF($B444=0,
    VLOOKUP($A444,ChapterTable!$1:$1048576,MATCH("최종"&amp;SUBSTITUTE(SUBSTITUTE(E$1,"standard",""),"|Float",""),ChapterTable!$1:$1,0),0),
  IF($B444=1,
    IF($L444=FALSE,
      VLOOKUP($A444,ChapterTable!$1:$1048576,MATCH("최종"&amp;SUBSTITUTE(SUBSTITUTE(E$1,"standard",""),"|Float",""),ChapterTable!$1:$1,0),0),
      VLOOKUP($A444-ChapterTable!$P$11,ChapterTable!$1:$1048576,MATCH("최종"&amp;SUBSTITUTE(SUBSTITUTE(E$1,"standard",""),"|Float",""),ChapterTable!$1:$1,0),0)*ChapterTable!$P$14
    ),
  OFFSET(E444,-$B444+IF($L444,1,0),0)*IF($B444&gt;OFFSET($B444,1,0),ChapterTable!$R$17,1)*
    (VLOOKUP(SUBSTITUTE(SUBSTITUTE(E$1,"standard",""),"|Float","")&amp;IF(OR($L444=TRUE,$A444=0,MOD($A444,ChapterTable!$R$20)&lt;&gt;0),"","보스")&amp;"인게임누적곱배수",ChapterTable!$R:$S,2,0)^C444
    +VLOOKUP(SUBSTITUTE(SUBSTITUTE(E$1,"standard",""),"|Float","")&amp;IF(OR($L444=TRUE,$A444=0,MOD($A444,ChapterTable!$R$20)&lt;&gt;0),"","보스")&amp;"인게임누적합배수",ChapterTable!$R:$S,2,0)*C444)
  )
  )
  )
)</f>
        <v>6150.9375</v>
      </c>
      <c r="F444" s="1">
        <f ca="1">IF(AND($A444=0,$B444=1),
    VLOOKUP(1,ChapterTable!$1:$1048576,MATCH("최종"&amp;SUBSTITUTE(SUBSTITUTE(F$1,"standard",""),"|Float",""),ChapterTable!$1:$1,0),0)*ChapterTable!$P$17,
  IF(AND($A444=0,$B444=0),
    F445,
  IF($B444=0,
    VLOOKUP($A444,ChapterTable!$1:$1048576,MATCH("최종"&amp;SUBSTITUTE(SUBSTITUTE(F$1,"standard",""),"|Float",""),ChapterTable!$1:$1,0),0),
  IF($B444=1,
    IF($L444=FALSE,
      VLOOKUP($A444,ChapterTable!$1:$1048576,MATCH("최종"&amp;SUBSTITUTE(SUBSTITUTE(F$1,"standard",""),"|Float",""),ChapterTable!$1:$1,0),0),
      VLOOKUP($A444-ChapterTable!$P$11,ChapterTable!$1:$1048576,MATCH("최종"&amp;SUBSTITUTE(SUBSTITUTE(F$1,"standard",""),"|Float",""),ChapterTable!$1:$1,0),0)*ChapterTable!$P$14
    ),
  OFFSET(F444,-$B444+IF($L444,1,0),0)*
    (VLOOKUP(SUBSTITUTE(SUBSTITUTE(F$1,"standard",""),"|Float","")&amp;IF(OR($L444=TRUE,$A444=0,MOD($A444,ChapterTable!$R$20)&lt;&gt;0),"","보스")&amp;"인게임누적곱배수",ChapterTable!$R:$S,2,0)^D444
    +VLOOKUP(SUBSTITUTE(SUBSTITUTE(F$1,"standard",""),"|Float","")&amp;IF(OR($L444=TRUE,$A444=0,MOD($A444,ChapterTable!$R$20)&lt;&gt;0),"","보스")&amp;"인게임누적합배수",ChapterTable!$R:$S,2,0)*D444)
  )
  )
  )
)</f>
        <v>1665.87890625</v>
      </c>
      <c r="G444" t="s">
        <v>719</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45"/>
        <v>5</v>
      </c>
      <c r="Q444">
        <f t="shared" si="46"/>
        <v>5</v>
      </c>
      <c r="R444" t="b">
        <f t="shared" ca="1" si="47"/>
        <v>0</v>
      </c>
      <c r="T444" t="b">
        <f t="shared" ca="1" si="4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51"/>
        <v>0.2</v>
      </c>
      <c r="AJ444">
        <f t="shared" si="49"/>
        <v>0.27466666000000001</v>
      </c>
      <c r="AK444">
        <f t="shared" si="50"/>
        <v>1</v>
      </c>
      <c r="AL444">
        <v>0</v>
      </c>
    </row>
    <row r="445" spans="1:38" x14ac:dyDescent="0.3">
      <c r="A445">
        <v>9</v>
      </c>
      <c r="B445">
        <v>48</v>
      </c>
      <c r="C445">
        <f>IF(OR($L445=TRUE,$A445=0,MOD($A445,ChapterTable!$R$20)&lt;&gt;0),
MAX(0,INT(($B445+ChapterTable!$P$26+VLOOKUP(SUBSTITUTE(C$1,"성장단계","")&amp;"단계오프셋",ChapterTable!$R:$S,2,0))/ChapterTable!$P$23)),
MAX(0,INT(($B445+ChapterTable!$R$26+VLOOKUP(SUBSTITUTE(C$1,"성장단계","")&amp;"보스단계오프셋",ChapterTable!$R:$S,2,0))/ChapterTable!$R$23)))</f>
        <v>5</v>
      </c>
      <c r="D445">
        <f>IF(OR($L445=TRUE,$A445=0,MOD($A445,ChapterTable!$R$20)&lt;&gt;0),
MAX(0,INT(($B445+ChapterTable!$P$26+VLOOKUP(SUBSTITUTE(D$1,"성장단계","")&amp;"단계오프셋",ChapterTable!$R:$S,2,0))/ChapterTable!$P$23)),
MAX(0,INT(($B445+ChapterTable!$R$26+VLOOKUP(SUBSTITUTE(D$1,"성장단계","")&amp;"보스단계오프셋",ChapterTable!$R:$S,2,0))/ChapterTable!$R$23)))</f>
        <v>4</v>
      </c>
      <c r="E445" s="1">
        <f ca="1">IF(AND($A445=0,$B445=1),
    VLOOKUP(1,ChapterTable!$1:$1048576,MATCH("최종"&amp;SUBSTITUTE(SUBSTITUTE(E$1,"standard",""),"|Float",""),ChapterTable!$1:$1,0),0)*ChapterTable!$P$17,
  IF(AND($A445=0,$B445=0),
    E446,
  IF($B445=0,
    VLOOKUP($A445,ChapterTable!$1:$1048576,MATCH("최종"&amp;SUBSTITUTE(SUBSTITUTE(E$1,"standard",""),"|Float",""),ChapterTable!$1:$1,0),0),
  IF($B445=1,
    IF($L445=FALSE,
      VLOOKUP($A445,ChapterTable!$1:$1048576,MATCH("최종"&amp;SUBSTITUTE(SUBSTITUTE(E$1,"standard",""),"|Float",""),ChapterTable!$1:$1,0),0),
      VLOOKUP($A445-ChapterTable!$P$11,ChapterTable!$1:$1048576,MATCH("최종"&amp;SUBSTITUTE(SUBSTITUTE(E$1,"standard",""),"|Float",""),ChapterTable!$1:$1,0),0)*ChapterTable!$P$14
    ),
  OFFSET(E445,-$B445+IF($L445,1,0),0)*IF($B445&gt;OFFSET($B445,1,0),ChapterTable!$R$17,1)*
    (VLOOKUP(SUBSTITUTE(SUBSTITUTE(E$1,"standard",""),"|Float","")&amp;IF(OR($L445=TRUE,$A445=0,MOD($A445,ChapterTable!$R$20)&lt;&gt;0),"","보스")&amp;"인게임누적곱배수",ChapterTable!$R:$S,2,0)^C445
    +VLOOKUP(SUBSTITUTE(SUBSTITUTE(E$1,"standard",""),"|Float","")&amp;IF(OR($L445=TRUE,$A445=0,MOD($A445,ChapterTable!$R$20)&lt;&gt;0),"","보스")&amp;"인게임누적합배수",ChapterTable!$R:$S,2,0)*C445)
  )
  )
  )
)</f>
        <v>6150.9375</v>
      </c>
      <c r="F445" s="1">
        <f ca="1">IF(AND($A445=0,$B445=1),
    VLOOKUP(1,ChapterTable!$1:$1048576,MATCH("최종"&amp;SUBSTITUTE(SUBSTITUTE(F$1,"standard",""),"|Float",""),ChapterTable!$1:$1,0),0)*ChapterTable!$P$17,
  IF(AND($A445=0,$B445=0),
    F446,
  IF($B445=0,
    VLOOKUP($A445,ChapterTable!$1:$1048576,MATCH("최종"&amp;SUBSTITUTE(SUBSTITUTE(F$1,"standard",""),"|Float",""),ChapterTable!$1:$1,0),0),
  IF($B445=1,
    IF($L445=FALSE,
      VLOOKUP($A445,ChapterTable!$1:$1048576,MATCH("최종"&amp;SUBSTITUTE(SUBSTITUTE(F$1,"standard",""),"|Float",""),ChapterTable!$1:$1,0),0),
      VLOOKUP($A445-ChapterTable!$P$11,ChapterTable!$1:$1048576,MATCH("최종"&amp;SUBSTITUTE(SUBSTITUTE(F$1,"standard",""),"|Float",""),ChapterTable!$1:$1,0),0)*ChapterTable!$P$14
    ),
  OFFSET(F445,-$B445+IF($L445,1,0),0)*
    (VLOOKUP(SUBSTITUTE(SUBSTITUTE(F$1,"standard",""),"|Float","")&amp;IF(OR($L445=TRUE,$A445=0,MOD($A445,ChapterTable!$R$20)&lt;&gt;0),"","보스")&amp;"인게임누적곱배수",ChapterTable!$R:$S,2,0)^D445
    +VLOOKUP(SUBSTITUTE(SUBSTITUTE(F$1,"standard",""),"|Float","")&amp;IF(OR($L445=TRUE,$A445=0,MOD($A445,ChapterTable!$R$20)&lt;&gt;0),"","보스")&amp;"인게임누적합배수",ChapterTable!$R:$S,2,0)*D445)
  )
  )
  )
)</f>
        <v>1665.87890625</v>
      </c>
      <c r="G445" t="s">
        <v>719</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45"/>
        <v>5</v>
      </c>
      <c r="Q445">
        <f t="shared" si="46"/>
        <v>5</v>
      </c>
      <c r="R445" t="b">
        <f t="shared" ca="1" si="47"/>
        <v>0</v>
      </c>
      <c r="T445" t="b">
        <f t="shared" ca="1" si="4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51"/>
        <v>0.2</v>
      </c>
      <c r="AJ445">
        <f t="shared" si="49"/>
        <v>0.27466666000000001</v>
      </c>
      <c r="AK445">
        <f t="shared" si="50"/>
        <v>1</v>
      </c>
      <c r="AL445">
        <v>0</v>
      </c>
    </row>
    <row r="446" spans="1:38" x14ac:dyDescent="0.3">
      <c r="A446">
        <v>9</v>
      </c>
      <c r="B446">
        <v>49</v>
      </c>
      <c r="C446">
        <f>IF(OR($L446=TRUE,$A446=0,MOD($A446,ChapterTable!$R$20)&lt;&gt;0),
MAX(0,INT(($B446+ChapterTable!$P$26+VLOOKUP(SUBSTITUTE(C$1,"성장단계","")&amp;"단계오프셋",ChapterTable!$R:$S,2,0))/ChapterTable!$P$23)),
MAX(0,INT(($B446+ChapterTable!$R$26+VLOOKUP(SUBSTITUTE(C$1,"성장단계","")&amp;"보스단계오프셋",ChapterTable!$R:$S,2,0))/ChapterTable!$R$23)))</f>
        <v>5</v>
      </c>
      <c r="D446">
        <f>IF(OR($L446=TRUE,$A446=0,MOD($A446,ChapterTable!$R$20)&lt;&gt;0),
MAX(0,INT(($B446+ChapterTable!$P$26+VLOOKUP(SUBSTITUTE(D$1,"성장단계","")&amp;"단계오프셋",ChapterTable!$R:$S,2,0))/ChapterTable!$P$23)),
MAX(0,INT(($B446+ChapterTable!$R$26+VLOOKUP(SUBSTITUTE(D$1,"성장단계","")&amp;"보스단계오프셋",ChapterTable!$R:$S,2,0))/ChapterTable!$R$23)))</f>
        <v>4</v>
      </c>
      <c r="E446" s="1">
        <f ca="1">IF(AND($A446=0,$B446=1),
    VLOOKUP(1,ChapterTable!$1:$1048576,MATCH("최종"&amp;SUBSTITUTE(SUBSTITUTE(E$1,"standard",""),"|Float",""),ChapterTable!$1:$1,0),0)*ChapterTable!$P$17,
  IF(AND($A446=0,$B446=0),
    E447,
  IF($B446=0,
    VLOOKUP($A446,ChapterTable!$1:$1048576,MATCH("최종"&amp;SUBSTITUTE(SUBSTITUTE(E$1,"standard",""),"|Float",""),ChapterTable!$1:$1,0),0),
  IF($B446=1,
    IF($L446=FALSE,
      VLOOKUP($A446,ChapterTable!$1:$1048576,MATCH("최종"&amp;SUBSTITUTE(SUBSTITUTE(E$1,"standard",""),"|Float",""),ChapterTable!$1:$1,0),0),
      VLOOKUP($A446-ChapterTable!$P$11,ChapterTable!$1:$1048576,MATCH("최종"&amp;SUBSTITUTE(SUBSTITUTE(E$1,"standard",""),"|Float",""),ChapterTable!$1:$1,0),0)*ChapterTable!$P$14
    ),
  OFFSET(E446,-$B446+IF($L446,1,0),0)*IF($B446&gt;OFFSET($B446,1,0),ChapterTable!$R$17,1)*
    (VLOOKUP(SUBSTITUTE(SUBSTITUTE(E$1,"standard",""),"|Float","")&amp;IF(OR($L446=TRUE,$A446=0,MOD($A446,ChapterTable!$R$20)&lt;&gt;0),"","보스")&amp;"인게임누적곱배수",ChapterTable!$R:$S,2,0)^C446
    +VLOOKUP(SUBSTITUTE(SUBSTITUTE(E$1,"standard",""),"|Float","")&amp;IF(OR($L446=TRUE,$A446=0,MOD($A446,ChapterTable!$R$20)&lt;&gt;0),"","보스")&amp;"인게임누적합배수",ChapterTable!$R:$S,2,0)*C446)
  )
  )
  )
)</f>
        <v>6150.9375</v>
      </c>
      <c r="F446" s="1">
        <f ca="1">IF(AND($A446=0,$B446=1),
    VLOOKUP(1,ChapterTable!$1:$1048576,MATCH("최종"&amp;SUBSTITUTE(SUBSTITUTE(F$1,"standard",""),"|Float",""),ChapterTable!$1:$1,0),0)*ChapterTable!$P$17,
  IF(AND($A446=0,$B446=0),
    F447,
  IF($B446=0,
    VLOOKUP($A446,ChapterTable!$1:$1048576,MATCH("최종"&amp;SUBSTITUTE(SUBSTITUTE(F$1,"standard",""),"|Float",""),ChapterTable!$1:$1,0),0),
  IF($B446=1,
    IF($L446=FALSE,
      VLOOKUP($A446,ChapterTable!$1:$1048576,MATCH("최종"&amp;SUBSTITUTE(SUBSTITUTE(F$1,"standard",""),"|Float",""),ChapterTable!$1:$1,0),0),
      VLOOKUP($A446-ChapterTable!$P$11,ChapterTable!$1:$1048576,MATCH("최종"&amp;SUBSTITUTE(SUBSTITUTE(F$1,"standard",""),"|Float",""),ChapterTable!$1:$1,0),0)*ChapterTable!$P$14
    ),
  OFFSET(F446,-$B446+IF($L446,1,0),0)*
    (VLOOKUP(SUBSTITUTE(SUBSTITUTE(F$1,"standard",""),"|Float","")&amp;IF(OR($L446=TRUE,$A446=0,MOD($A446,ChapterTable!$R$20)&lt;&gt;0),"","보스")&amp;"인게임누적곱배수",ChapterTable!$R:$S,2,0)^D446
    +VLOOKUP(SUBSTITUTE(SUBSTITUTE(F$1,"standard",""),"|Float","")&amp;IF(OR($L446=TRUE,$A446=0,MOD($A446,ChapterTable!$R$20)&lt;&gt;0),"","보스")&amp;"인게임누적합배수",ChapterTable!$R:$S,2,0)*D446)
  )
  )
  )
)</f>
        <v>1665.87890625</v>
      </c>
      <c r="G446" t="s">
        <v>719</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45"/>
        <v>95</v>
      </c>
      <c r="Q446">
        <f t="shared" si="46"/>
        <v>95</v>
      </c>
      <c r="R446" t="b">
        <f t="shared" ca="1" si="47"/>
        <v>1</v>
      </c>
      <c r="T446" t="b">
        <f t="shared" ca="1" si="4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51"/>
        <v>0.2</v>
      </c>
      <c r="AJ446">
        <f t="shared" si="49"/>
        <v>0.27466666000000001</v>
      </c>
      <c r="AK446">
        <f t="shared" si="50"/>
        <v>1</v>
      </c>
      <c r="AL446">
        <v>0</v>
      </c>
    </row>
    <row r="447" spans="1:38" x14ac:dyDescent="0.3">
      <c r="A447">
        <v>9</v>
      </c>
      <c r="B447">
        <v>50</v>
      </c>
      <c r="C447">
        <f>IF(OR($L447=TRUE,$A447=0,MOD($A447,ChapterTable!$R$20)&lt;&gt;0),
MAX(0,INT(($B447+ChapterTable!$P$26+VLOOKUP(SUBSTITUTE(C$1,"성장단계","")&amp;"단계오프셋",ChapterTable!$R:$S,2,0))/ChapterTable!$P$23)),
MAX(0,INT(($B447+ChapterTable!$R$26+VLOOKUP(SUBSTITUTE(C$1,"성장단계","")&amp;"보스단계오프셋",ChapterTable!$R:$S,2,0))/ChapterTable!$R$23)))</f>
        <v>5</v>
      </c>
      <c r="D447">
        <f>IF(OR($L447=TRUE,$A447=0,MOD($A447,ChapterTable!$R$20)&lt;&gt;0),
MAX(0,INT(($B447+ChapterTable!$P$26+VLOOKUP(SUBSTITUTE(D$1,"성장단계","")&amp;"단계오프셋",ChapterTable!$R:$S,2,0))/ChapterTable!$P$23)),
MAX(0,INT(($B447+ChapterTable!$R$26+VLOOKUP(SUBSTITUTE(D$1,"성장단계","")&amp;"보스단계오프셋",ChapterTable!$R:$S,2,0))/ChapterTable!$R$23)))</f>
        <v>4</v>
      </c>
      <c r="E447" s="1">
        <f ca="1">IF(AND($A447=0,$B447=1),
    VLOOKUP(1,ChapterTable!$1:$1048576,MATCH("최종"&amp;SUBSTITUTE(SUBSTITUTE(E$1,"standard",""),"|Float",""),ChapterTable!$1:$1,0),0)*ChapterTable!$P$17,
  IF(AND($A447=0,$B447=0),
    E448,
  IF($B447=0,
    VLOOKUP($A447,ChapterTable!$1:$1048576,MATCH("최종"&amp;SUBSTITUTE(SUBSTITUTE(E$1,"standard",""),"|Float",""),ChapterTable!$1:$1,0),0),
  IF($B447=1,
    IF($L447=FALSE,
      VLOOKUP($A447,ChapterTable!$1:$1048576,MATCH("최종"&amp;SUBSTITUTE(SUBSTITUTE(E$1,"standard",""),"|Float",""),ChapterTable!$1:$1,0),0),
      VLOOKUP($A447-ChapterTable!$P$11,ChapterTable!$1:$1048576,MATCH("최종"&amp;SUBSTITUTE(SUBSTITUTE(E$1,"standard",""),"|Float",""),ChapterTable!$1:$1,0),0)*ChapterTable!$P$14
    ),
  OFFSET(E447,-$B447+IF($L447,1,0),0)*IF($B447&gt;OFFSET($B447,1,0),ChapterTable!$R$17,1)*
    (VLOOKUP(SUBSTITUTE(SUBSTITUTE(E$1,"standard",""),"|Float","")&amp;IF(OR($L447=TRUE,$A447=0,MOD($A447,ChapterTable!$R$20)&lt;&gt;0),"","보스")&amp;"인게임누적곱배수",ChapterTable!$R:$S,2,0)^C447
    +VLOOKUP(SUBSTITUTE(SUBSTITUTE(E$1,"standard",""),"|Float","")&amp;IF(OR($L447=TRUE,$A447=0,MOD($A447,ChapterTable!$R$20)&lt;&gt;0),"","보스")&amp;"인게임누적합배수",ChapterTable!$R:$S,2,0)*C447)
  )
  )
  )
)</f>
        <v>7996.21875</v>
      </c>
      <c r="F447" s="1">
        <f ca="1">IF(AND($A447=0,$B447=1),
    VLOOKUP(1,ChapterTable!$1:$1048576,MATCH("최종"&amp;SUBSTITUTE(SUBSTITUTE(F$1,"standard",""),"|Float",""),ChapterTable!$1:$1,0),0)*ChapterTable!$P$17,
  IF(AND($A447=0,$B447=0),
    F448,
  IF($B447=0,
    VLOOKUP($A447,ChapterTable!$1:$1048576,MATCH("최종"&amp;SUBSTITUTE(SUBSTITUTE(F$1,"standard",""),"|Float",""),ChapterTable!$1:$1,0),0),
  IF($B447=1,
    IF($L447=FALSE,
      VLOOKUP($A447,ChapterTable!$1:$1048576,MATCH("최종"&amp;SUBSTITUTE(SUBSTITUTE(F$1,"standard",""),"|Float",""),ChapterTable!$1:$1,0),0),
      VLOOKUP($A447-ChapterTable!$P$11,ChapterTable!$1:$1048576,MATCH("최종"&amp;SUBSTITUTE(SUBSTITUTE(F$1,"standard",""),"|Float",""),ChapterTable!$1:$1,0),0)*ChapterTable!$P$14
    ),
  OFFSET(F447,-$B447+IF($L447,1,0),0)*
    (VLOOKUP(SUBSTITUTE(SUBSTITUTE(F$1,"standard",""),"|Float","")&amp;IF(OR($L447=TRUE,$A447=0,MOD($A447,ChapterTable!$R$20)&lt;&gt;0),"","보스")&amp;"인게임누적곱배수",ChapterTable!$R:$S,2,0)^D447
    +VLOOKUP(SUBSTITUTE(SUBSTITUTE(F$1,"standard",""),"|Float","")&amp;IF(OR($L447=TRUE,$A447=0,MOD($A447,ChapterTable!$R$20)&lt;&gt;0),"","보스")&amp;"인게임누적합배수",ChapterTable!$R:$S,2,0)*D447)
  )
  )
  )
)</f>
        <v>1665.87890625</v>
      </c>
      <c r="G447" t="s">
        <v>719</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45"/>
        <v>25</v>
      </c>
      <c r="Q447">
        <f t="shared" si="46"/>
        <v>25</v>
      </c>
      <c r="R447" t="b">
        <f t="shared" ca="1" si="47"/>
        <v>0</v>
      </c>
      <c r="T447" t="b">
        <f t="shared" ca="1" si="4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51"/>
        <v>0.2</v>
      </c>
      <c r="AJ447">
        <f t="shared" si="49"/>
        <v>1</v>
      </c>
      <c r="AK447">
        <f t="shared" si="50"/>
        <v>1</v>
      </c>
      <c r="AL447">
        <v>0</v>
      </c>
    </row>
    <row r="448" spans="1:38" x14ac:dyDescent="0.3">
      <c r="A448">
        <v>10</v>
      </c>
      <c r="B448">
        <v>0</v>
      </c>
      <c r="C448">
        <f>IF(OR($L448=TRUE,$A448=0,MOD($A448,ChapterTable!$R$20)&lt;&gt;0),
MAX(0,INT(($B448+ChapterTable!$P$26+VLOOKUP(SUBSTITUTE(C$1,"성장단계","")&amp;"단계오프셋",ChapterTable!$R:$S,2,0))/ChapterTable!$P$23)),
MAX(0,INT(($B448+ChapterTable!$R$26+VLOOKUP(SUBSTITUTE(C$1,"성장단계","")&amp;"보스단계오프셋",ChapterTable!$R:$S,2,0))/ChapterTable!$R$23)))</f>
        <v>0</v>
      </c>
      <c r="D448">
        <f>IF(OR($L448=TRUE,$A448=0,MOD($A448,ChapterTable!$R$20)&lt;&gt;0),
MAX(0,INT(($B448+ChapterTable!$P$26+VLOOKUP(SUBSTITUTE(D$1,"성장단계","")&amp;"단계오프셋",ChapterTable!$R:$S,2,0))/ChapterTable!$P$23)),
MAX(0,INT(($B448+ChapterTable!$R$26+VLOOKUP(SUBSTITUTE(D$1,"성장단계","")&amp;"보스단계오프셋",ChapterTable!$R:$S,2,0))/ChapterTable!$R$23)))</f>
        <v>0</v>
      </c>
      <c r="E448" s="1">
        <f ca="1">IF(AND($A448=0,$B448=1),
    VLOOKUP(1,ChapterTable!$1:$1048576,MATCH("최종"&amp;SUBSTITUTE(SUBSTITUTE(E$1,"standard",""),"|Float",""),ChapterTable!$1:$1,0),0)*ChapterTable!$P$17,
  IF(AND($A448=0,$B448=0),
    E449,
  IF($B448=0,
    VLOOKUP($A448,ChapterTable!$1:$1048576,MATCH("최종"&amp;SUBSTITUTE(SUBSTITUTE(E$1,"standard",""),"|Float",""),ChapterTable!$1:$1,0),0),
  IF($B448=1,
    IF($L448=FALSE,
      VLOOKUP($A448,ChapterTable!$1:$1048576,MATCH("최종"&amp;SUBSTITUTE(SUBSTITUTE(E$1,"standard",""),"|Float",""),ChapterTable!$1:$1,0),0),
      VLOOKUP($A448-ChapterTable!$P$11,ChapterTable!$1:$1048576,MATCH("최종"&amp;SUBSTITUTE(SUBSTITUTE(E$1,"standard",""),"|Float",""),ChapterTable!$1:$1,0),0)*ChapterTable!$P$14
    ),
  OFFSET(E448,-$B448+IF($L448,1,0),0)*IF($B448&gt;OFFSET($B448,1,0),ChapterTable!$R$17,1)*
    (VLOOKUP(SUBSTITUTE(SUBSTITUTE(E$1,"standard",""),"|Float","")&amp;IF(OR($L448=TRUE,$A448=0,MOD($A448,ChapterTable!$R$20)&lt;&gt;0),"","보스")&amp;"인게임누적곱배수",ChapterTable!$R:$S,2,0)^C448
    +VLOOKUP(SUBSTITUTE(SUBSTITUTE(E$1,"standard",""),"|Float","")&amp;IF(OR($L448=TRUE,$A448=0,MOD($A448,ChapterTable!$R$20)&lt;&gt;0),"","보스")&amp;"인게임누적합배수",ChapterTable!$R:$S,2,0)*C448)
  )
  )
  )
)</f>
        <v>4613.203125</v>
      </c>
      <c r="F448" s="1">
        <f ca="1">IF(AND($A448=0,$B448=1),
    VLOOKUP(1,ChapterTable!$1:$1048576,MATCH("최종"&amp;SUBSTITUTE(SUBSTITUTE(F$1,"standard",""),"|Float",""),ChapterTable!$1:$1,0),0)*ChapterTable!$P$17,
  IF(AND($A448=0,$B448=0),
    F449,
  IF($B448=0,
    VLOOKUP($A448,ChapterTable!$1:$1048576,MATCH("최종"&amp;SUBSTITUTE(SUBSTITUTE(F$1,"standard",""),"|Float",""),ChapterTable!$1:$1,0),0),
  IF($B448=1,
    IF($L448=FALSE,
      VLOOKUP($A448,ChapterTable!$1:$1048576,MATCH("최종"&amp;SUBSTITUTE(SUBSTITUTE(F$1,"standard",""),"|Float",""),ChapterTable!$1:$1,0),0),
      VLOOKUP($A448-ChapterTable!$P$11,ChapterTable!$1:$1048576,MATCH("최종"&amp;SUBSTITUTE(SUBSTITUTE(F$1,"standard",""),"|Float",""),ChapterTable!$1:$1,0),0)*ChapterTable!$P$14
    ),
  OFFSET(F448,-$B448+IF($L448,1,0),0)*
    (VLOOKUP(SUBSTITUTE(SUBSTITUTE(F$1,"standard",""),"|Float","")&amp;IF(OR($L448=TRUE,$A448=0,MOD($A448,ChapterTable!$R$20)&lt;&gt;0),"","보스")&amp;"인게임누적곱배수",ChapterTable!$R:$S,2,0)^D448
    +VLOOKUP(SUBSTITUTE(SUBSTITUTE(F$1,"standard",""),"|Float","")&amp;IF(OR($L448=TRUE,$A448=0,MOD($A448,ChapterTable!$R$20)&lt;&gt;0),"","보스")&amp;"인게임누적합배수",ChapterTable!$R:$S,2,0)*D448)
  )
  )
  )
)</f>
        <v>1922.16796875</v>
      </c>
      <c r="G448" t="s">
        <v>719</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45"/>
        <v>0</v>
      </c>
      <c r="Q448">
        <f t="shared" si="46"/>
        <v>0</v>
      </c>
      <c r="R448" t="b">
        <f t="shared" ca="1" si="47"/>
        <v>0</v>
      </c>
      <c r="T448" t="b">
        <f t="shared" ca="1" si="4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51"/>
        <v>0</v>
      </c>
      <c r="AJ448">
        <f t="shared" si="49"/>
        <v>0</v>
      </c>
      <c r="AK448">
        <f t="shared" si="50"/>
        <v>0</v>
      </c>
      <c r="AL448">
        <v>0</v>
      </c>
    </row>
    <row r="449" spans="1:38" x14ac:dyDescent="0.3">
      <c r="A449">
        <v>10</v>
      </c>
      <c r="B449">
        <v>1</v>
      </c>
      <c r="C449">
        <f>IF(OR($L449=TRUE,$A449=0,MOD($A449,ChapterTable!$R$20)&lt;&gt;0),
MAX(0,INT(($B449+ChapterTable!$P$26+VLOOKUP(SUBSTITUTE(C$1,"성장단계","")&amp;"단계오프셋",ChapterTable!$R:$S,2,0))/ChapterTable!$P$23)),
MAX(0,INT(($B449+ChapterTable!$R$26+VLOOKUP(SUBSTITUTE(C$1,"성장단계","")&amp;"보스단계오프셋",ChapterTable!$R:$S,2,0))/ChapterTable!$R$23)))</f>
        <v>0</v>
      </c>
      <c r="D449">
        <f>IF(OR($L449=TRUE,$A449=0,MOD($A449,ChapterTable!$R$20)&lt;&gt;0),
MAX(0,INT(($B449+ChapterTable!$P$26+VLOOKUP(SUBSTITUTE(D$1,"성장단계","")&amp;"단계오프셋",ChapterTable!$R:$S,2,0))/ChapterTable!$P$23)),
MAX(0,INT(($B449+ChapterTable!$R$26+VLOOKUP(SUBSTITUTE(D$1,"성장단계","")&amp;"보스단계오프셋",ChapterTable!$R:$S,2,0))/ChapterTable!$R$23)))</f>
        <v>0</v>
      </c>
      <c r="E449" s="1">
        <f ca="1">IF(AND($A449=0,$B449=1),
    VLOOKUP(1,ChapterTable!$1:$1048576,MATCH("최종"&amp;SUBSTITUTE(SUBSTITUTE(E$1,"standard",""),"|Float",""),ChapterTable!$1:$1,0),0)*ChapterTable!$P$17,
  IF(AND($A449=0,$B449=0),
    E450,
  IF($B449=0,
    VLOOKUP($A449,ChapterTable!$1:$1048576,MATCH("최종"&amp;SUBSTITUTE(SUBSTITUTE(E$1,"standard",""),"|Float",""),ChapterTable!$1:$1,0),0),
  IF($B449=1,
    IF($L449=FALSE,
      VLOOKUP($A449,ChapterTable!$1:$1048576,MATCH("최종"&amp;SUBSTITUTE(SUBSTITUTE(E$1,"standard",""),"|Float",""),ChapterTable!$1:$1,0),0),
      VLOOKUP($A449-ChapterTable!$P$11,ChapterTable!$1:$1048576,MATCH("최종"&amp;SUBSTITUTE(SUBSTITUTE(E$1,"standard",""),"|Float",""),ChapterTable!$1:$1,0),0)*ChapterTable!$P$14
    ),
  OFFSET(E449,-$B449+IF($L449,1,0),0)*IF($B449&gt;OFFSET($B449,1,0),ChapterTable!$R$17,1)*
    (VLOOKUP(SUBSTITUTE(SUBSTITUTE(E$1,"standard",""),"|Float","")&amp;IF(OR($L449=TRUE,$A449=0,MOD($A449,ChapterTable!$R$20)&lt;&gt;0),"","보스")&amp;"인게임누적곱배수",ChapterTable!$R:$S,2,0)^C449
    +VLOOKUP(SUBSTITUTE(SUBSTITUTE(E$1,"standard",""),"|Float","")&amp;IF(OR($L449=TRUE,$A449=0,MOD($A449,ChapterTable!$R$20)&lt;&gt;0),"","보스")&amp;"인게임누적합배수",ChapterTable!$R:$S,2,0)*C449)
  )
  )
  )
)</f>
        <v>4613.203125</v>
      </c>
      <c r="F449" s="1">
        <f ca="1">IF(AND($A449=0,$B449=1),
    VLOOKUP(1,ChapterTable!$1:$1048576,MATCH("최종"&amp;SUBSTITUTE(SUBSTITUTE(F$1,"standard",""),"|Float",""),ChapterTable!$1:$1,0),0)*ChapterTable!$P$17,
  IF(AND($A449=0,$B449=0),
    F450,
  IF($B449=0,
    VLOOKUP($A449,ChapterTable!$1:$1048576,MATCH("최종"&amp;SUBSTITUTE(SUBSTITUTE(F$1,"standard",""),"|Float",""),ChapterTable!$1:$1,0),0),
  IF($B449=1,
    IF($L449=FALSE,
      VLOOKUP($A449,ChapterTable!$1:$1048576,MATCH("최종"&amp;SUBSTITUTE(SUBSTITUTE(F$1,"standard",""),"|Float",""),ChapterTable!$1:$1,0),0),
      VLOOKUP($A449-ChapterTable!$P$11,ChapterTable!$1:$1048576,MATCH("최종"&amp;SUBSTITUTE(SUBSTITUTE(F$1,"standard",""),"|Float",""),ChapterTable!$1:$1,0),0)*ChapterTable!$P$14
    ),
  OFFSET(F449,-$B449+IF($L449,1,0),0)*
    (VLOOKUP(SUBSTITUTE(SUBSTITUTE(F$1,"standard",""),"|Float","")&amp;IF(OR($L449=TRUE,$A449=0,MOD($A449,ChapterTable!$R$20)&lt;&gt;0),"","보스")&amp;"인게임누적곱배수",ChapterTable!$R:$S,2,0)^D449
    +VLOOKUP(SUBSTITUTE(SUBSTITUTE(F$1,"standard",""),"|Float","")&amp;IF(OR($L449=TRUE,$A449=0,MOD($A449,ChapterTable!$R$20)&lt;&gt;0),"","보스")&amp;"인게임누적합배수",ChapterTable!$R:$S,2,0)*D449)
  )
  )
  )
)</f>
        <v>1922.16796875</v>
      </c>
      <c r="G449" t="s">
        <v>719</v>
      </c>
      <c r="H449" t="s">
        <v>245</v>
      </c>
      <c r="I449" t="s">
        <v>151</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150</v>
      </c>
      <c r="L449" t="b">
        <v>0</v>
      </c>
      <c r="M449" t="s">
        <v>24</v>
      </c>
      <c r="N449" t="str">
        <f>IF(ISBLANK(M449),"",IF(ISERROR(VLOOKUP(M449,MapTable!$A:$A,1,0)),"맵없음",""))</f>
        <v/>
      </c>
      <c r="O449">
        <f t="shared" si="45"/>
        <v>1</v>
      </c>
      <c r="Q449">
        <f t="shared" si="46"/>
        <v>1</v>
      </c>
      <c r="R449" t="b">
        <f t="shared" ca="1" si="47"/>
        <v>0</v>
      </c>
      <c r="T449" t="b">
        <f t="shared" ca="1" si="4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51"/>
        <v>1</v>
      </c>
      <c r="AJ449">
        <f t="shared" si="49"/>
        <v>1</v>
      </c>
      <c r="AK449">
        <f t="shared" si="50"/>
        <v>1</v>
      </c>
      <c r="AL449">
        <v>0</v>
      </c>
    </row>
    <row r="450" spans="1:38" x14ac:dyDescent="0.3">
      <c r="A450">
        <v>10</v>
      </c>
      <c r="B450">
        <v>2</v>
      </c>
      <c r="C450">
        <f>IF(OR($L450=TRUE,$A450=0,MOD($A450,ChapterTable!$R$20)&lt;&gt;0),
MAX(0,INT(($B450+ChapterTable!$P$26+VLOOKUP(SUBSTITUTE(C$1,"성장단계","")&amp;"단계오프셋",ChapterTable!$R:$S,2,0))/ChapterTable!$P$23)),
MAX(0,INT(($B450+ChapterTable!$R$26+VLOOKUP(SUBSTITUTE(C$1,"성장단계","")&amp;"보스단계오프셋",ChapterTable!$R:$S,2,0))/ChapterTable!$R$23)))</f>
        <v>0</v>
      </c>
      <c r="D450">
        <f>IF(OR($L450=TRUE,$A450=0,MOD($A450,ChapterTable!$R$20)&lt;&gt;0),
MAX(0,INT(($B450+ChapterTable!$P$26+VLOOKUP(SUBSTITUTE(D$1,"성장단계","")&amp;"단계오프셋",ChapterTable!$R:$S,2,0))/ChapterTable!$P$23)),
MAX(0,INT(($B450+ChapterTable!$R$26+VLOOKUP(SUBSTITUTE(D$1,"성장단계","")&amp;"보스단계오프셋",ChapterTable!$R:$S,2,0))/ChapterTable!$R$23)))</f>
        <v>0</v>
      </c>
      <c r="E450" s="1">
        <f ca="1">IF(AND($A450=0,$B450=1),
    VLOOKUP(1,ChapterTable!$1:$1048576,MATCH("최종"&amp;SUBSTITUTE(SUBSTITUTE(E$1,"standard",""),"|Float",""),ChapterTable!$1:$1,0),0)*ChapterTable!$P$17,
  IF(AND($A450=0,$B450=0),
    E451,
  IF($B450=0,
    VLOOKUP($A450,ChapterTable!$1:$1048576,MATCH("최종"&amp;SUBSTITUTE(SUBSTITUTE(E$1,"standard",""),"|Float",""),ChapterTable!$1:$1,0),0),
  IF($B450=1,
    IF($L450=FALSE,
      VLOOKUP($A450,ChapterTable!$1:$1048576,MATCH("최종"&amp;SUBSTITUTE(SUBSTITUTE(E$1,"standard",""),"|Float",""),ChapterTable!$1:$1,0),0),
      VLOOKUP($A450-ChapterTable!$P$11,ChapterTable!$1:$1048576,MATCH("최종"&amp;SUBSTITUTE(SUBSTITUTE(E$1,"standard",""),"|Float",""),ChapterTable!$1:$1,0),0)*ChapterTable!$P$14
    ),
  OFFSET(E450,-$B450+IF($L450,1,0),0)*IF($B450&gt;OFFSET($B450,1,0),ChapterTable!$R$17,1)*
    (VLOOKUP(SUBSTITUTE(SUBSTITUTE(E$1,"standard",""),"|Float","")&amp;IF(OR($L450=TRUE,$A450=0,MOD($A450,ChapterTable!$R$20)&lt;&gt;0),"","보스")&amp;"인게임누적곱배수",ChapterTable!$R:$S,2,0)^C450
    +VLOOKUP(SUBSTITUTE(SUBSTITUTE(E$1,"standard",""),"|Float","")&amp;IF(OR($L450=TRUE,$A450=0,MOD($A450,ChapterTable!$R$20)&lt;&gt;0),"","보스")&amp;"인게임누적합배수",ChapterTable!$R:$S,2,0)*C450)
  )
  )
  )
)</f>
        <v>4613.203125</v>
      </c>
      <c r="F450" s="1">
        <f ca="1">IF(AND($A450=0,$B450=1),
    VLOOKUP(1,ChapterTable!$1:$1048576,MATCH("최종"&amp;SUBSTITUTE(SUBSTITUTE(F$1,"standard",""),"|Float",""),ChapterTable!$1:$1,0),0)*ChapterTable!$P$17,
  IF(AND($A450=0,$B450=0),
    F451,
  IF($B450=0,
    VLOOKUP($A450,ChapterTable!$1:$1048576,MATCH("최종"&amp;SUBSTITUTE(SUBSTITUTE(F$1,"standard",""),"|Float",""),ChapterTable!$1:$1,0),0),
  IF($B450=1,
    IF($L450=FALSE,
      VLOOKUP($A450,ChapterTable!$1:$1048576,MATCH("최종"&amp;SUBSTITUTE(SUBSTITUTE(F$1,"standard",""),"|Float",""),ChapterTable!$1:$1,0),0),
      VLOOKUP($A450-ChapterTable!$P$11,ChapterTable!$1:$1048576,MATCH("최종"&amp;SUBSTITUTE(SUBSTITUTE(F$1,"standard",""),"|Float",""),ChapterTable!$1:$1,0),0)*ChapterTable!$P$14
    ),
  OFFSET(F450,-$B450+IF($L450,1,0),0)*
    (VLOOKUP(SUBSTITUTE(SUBSTITUTE(F$1,"standard",""),"|Float","")&amp;IF(OR($L450=TRUE,$A450=0,MOD($A450,ChapterTable!$R$20)&lt;&gt;0),"","보스")&amp;"인게임누적곱배수",ChapterTable!$R:$S,2,0)^D450
    +VLOOKUP(SUBSTITUTE(SUBSTITUTE(F$1,"standard",""),"|Float","")&amp;IF(OR($L450=TRUE,$A450=0,MOD($A450,ChapterTable!$R$20)&lt;&gt;0),"","보스")&amp;"인게임누적합배수",ChapterTable!$R:$S,2,0)*D450)
  )
  )
  )
)</f>
        <v>1922.16796875</v>
      </c>
      <c r="G450" t="s">
        <v>719</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45"/>
        <v>1</v>
      </c>
      <c r="Q450">
        <f t="shared" si="46"/>
        <v>1</v>
      </c>
      <c r="R450" t="b">
        <f t="shared" ca="1" si="47"/>
        <v>0</v>
      </c>
      <c r="T450" t="b">
        <f t="shared" ca="1" si="4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51"/>
        <v>1</v>
      </c>
      <c r="AJ450">
        <f t="shared" si="49"/>
        <v>1</v>
      </c>
      <c r="AK450">
        <f t="shared" si="50"/>
        <v>1</v>
      </c>
      <c r="AL450">
        <v>0</v>
      </c>
    </row>
    <row r="451" spans="1:38" x14ac:dyDescent="0.3">
      <c r="A451">
        <v>10</v>
      </c>
      <c r="B451">
        <v>3</v>
      </c>
      <c r="C451">
        <f>IF(OR($L451=TRUE,$A451=0,MOD($A451,ChapterTable!$R$20)&lt;&gt;0),
MAX(0,INT(($B451+ChapterTable!$P$26+VLOOKUP(SUBSTITUTE(C$1,"성장단계","")&amp;"단계오프셋",ChapterTable!$R:$S,2,0))/ChapterTable!$P$23)),
MAX(0,INT(($B451+ChapterTable!$R$26+VLOOKUP(SUBSTITUTE(C$1,"성장단계","")&amp;"보스단계오프셋",ChapterTable!$R:$S,2,0))/ChapterTable!$R$23)))</f>
        <v>0</v>
      </c>
      <c r="D451">
        <f>IF(OR($L451=TRUE,$A451=0,MOD($A451,ChapterTable!$R$20)&lt;&gt;0),
MAX(0,INT(($B451+ChapterTable!$P$26+VLOOKUP(SUBSTITUTE(D$1,"성장단계","")&amp;"단계오프셋",ChapterTable!$R:$S,2,0))/ChapterTable!$P$23)),
MAX(0,INT(($B451+ChapterTable!$R$26+VLOOKUP(SUBSTITUTE(D$1,"성장단계","")&amp;"보스단계오프셋",ChapterTable!$R:$S,2,0))/ChapterTable!$R$23)))</f>
        <v>0</v>
      </c>
      <c r="E451" s="1">
        <f ca="1">IF(AND($A451=0,$B451=1),
    VLOOKUP(1,ChapterTable!$1:$1048576,MATCH("최종"&amp;SUBSTITUTE(SUBSTITUTE(E$1,"standard",""),"|Float",""),ChapterTable!$1:$1,0),0)*ChapterTable!$P$17,
  IF(AND($A451=0,$B451=0),
    E452,
  IF($B451=0,
    VLOOKUP($A451,ChapterTable!$1:$1048576,MATCH("최종"&amp;SUBSTITUTE(SUBSTITUTE(E$1,"standard",""),"|Float",""),ChapterTable!$1:$1,0),0),
  IF($B451=1,
    IF($L451=FALSE,
      VLOOKUP($A451,ChapterTable!$1:$1048576,MATCH("최종"&amp;SUBSTITUTE(SUBSTITUTE(E$1,"standard",""),"|Float",""),ChapterTable!$1:$1,0),0),
      VLOOKUP($A451-ChapterTable!$P$11,ChapterTable!$1:$1048576,MATCH("최종"&amp;SUBSTITUTE(SUBSTITUTE(E$1,"standard",""),"|Float",""),ChapterTable!$1:$1,0),0)*ChapterTable!$P$14
    ),
  OFFSET(E451,-$B451+IF($L451,1,0),0)*IF($B451&gt;OFFSET($B451,1,0),ChapterTable!$R$17,1)*
    (VLOOKUP(SUBSTITUTE(SUBSTITUTE(E$1,"standard",""),"|Float","")&amp;IF(OR($L451=TRUE,$A451=0,MOD($A451,ChapterTable!$R$20)&lt;&gt;0),"","보스")&amp;"인게임누적곱배수",ChapterTable!$R:$S,2,0)^C451
    +VLOOKUP(SUBSTITUTE(SUBSTITUTE(E$1,"standard",""),"|Float","")&amp;IF(OR($L451=TRUE,$A451=0,MOD($A451,ChapterTable!$R$20)&lt;&gt;0),"","보스")&amp;"인게임누적합배수",ChapterTable!$R:$S,2,0)*C451)
  )
  )
  )
)</f>
        <v>4613.203125</v>
      </c>
      <c r="F451" s="1">
        <f ca="1">IF(AND($A451=0,$B451=1),
    VLOOKUP(1,ChapterTable!$1:$1048576,MATCH("최종"&amp;SUBSTITUTE(SUBSTITUTE(F$1,"standard",""),"|Float",""),ChapterTable!$1:$1,0),0)*ChapterTable!$P$17,
  IF(AND($A451=0,$B451=0),
    F452,
  IF($B451=0,
    VLOOKUP($A451,ChapterTable!$1:$1048576,MATCH("최종"&amp;SUBSTITUTE(SUBSTITUTE(F$1,"standard",""),"|Float",""),ChapterTable!$1:$1,0),0),
  IF($B451=1,
    IF($L451=FALSE,
      VLOOKUP($A451,ChapterTable!$1:$1048576,MATCH("최종"&amp;SUBSTITUTE(SUBSTITUTE(F$1,"standard",""),"|Float",""),ChapterTable!$1:$1,0),0),
      VLOOKUP($A451-ChapterTable!$P$11,ChapterTable!$1:$1048576,MATCH("최종"&amp;SUBSTITUTE(SUBSTITUTE(F$1,"standard",""),"|Float",""),ChapterTable!$1:$1,0),0)*ChapterTable!$P$14
    ),
  OFFSET(F451,-$B451+IF($L451,1,0),0)*
    (VLOOKUP(SUBSTITUTE(SUBSTITUTE(F$1,"standard",""),"|Float","")&amp;IF(OR($L451=TRUE,$A451=0,MOD($A451,ChapterTable!$R$20)&lt;&gt;0),"","보스")&amp;"인게임누적곱배수",ChapterTable!$R:$S,2,0)^D451
    +VLOOKUP(SUBSTITUTE(SUBSTITUTE(F$1,"standard",""),"|Float","")&amp;IF(OR($L451=TRUE,$A451=0,MOD($A451,ChapterTable!$R$20)&lt;&gt;0),"","보스")&amp;"인게임누적합배수",ChapterTable!$R:$S,2,0)*D451)
  )
  )
  )
)</f>
        <v>1922.16796875</v>
      </c>
      <c r="G451" t="s">
        <v>719</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52">IF(B451=0,0,
  IF(AND(L451=FALSE,A451&lt;&gt;0,MOD(A451,7)=0),21,
  IF(MOD(B451,10)=0,INT(B451/10)-1+21,
  IF(MOD(B451,10)=5,11,
  IF(MOD(B451,10)=9,INT(B451/10)+91,
  INT(B451/10+1))))))</f>
        <v>1</v>
      </c>
      <c r="Q451">
        <f t="shared" ref="Q451:Q514" si="53">IF(ISBLANK(P451),O451,P451)</f>
        <v>1</v>
      </c>
      <c r="R451" t="b">
        <f t="shared" ref="R451:R514" ca="1" si="54">IF(OR(B451=0,OFFSET(B451,1,0)=0),FALSE,
IF(AND(L451,B451&lt;OFFSET(B451,1,0)),TRUE,
IF(AND(OFFSET(O451,1,0)&gt;=21,OFFSET(O451,1,0)&lt;=25),TRUE,FALSE)))</f>
        <v>0</v>
      </c>
      <c r="T451" t="b">
        <f t="shared" ref="T451:T514" ca="1" si="55">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51"/>
        <v>1</v>
      </c>
      <c r="AJ451">
        <f t="shared" ref="AJ451:AJ514" si="56">IF(B451=0,0,
IF(MOD(B451,10)=0,1,
IF(INT((B451-1)/10)+1=1,1,
IF(INT((B451-1)/10)+1=2,0.546666666,
IF(INT((B451-1)/10)+1=3,0.395555555,
IF(INT((B451-1)/10)+1=4,0.32,
IF(INT((B451-1)/10)+1=5,0.27466666,
"이상")))))))</f>
        <v>1</v>
      </c>
      <c r="AK451">
        <f t="shared" ref="AK451:AK514" si="57">IF(B451=0,0,
IF(B451=20,2,
IF(B451=30,3,
IF(B451=40,4,
1))))</f>
        <v>1</v>
      </c>
      <c r="AL451">
        <v>0</v>
      </c>
    </row>
    <row r="452" spans="1:38" x14ac:dyDescent="0.3">
      <c r="A452">
        <v>10</v>
      </c>
      <c r="B452">
        <v>4</v>
      </c>
      <c r="C452">
        <f>IF(OR($L452=TRUE,$A452=0,MOD($A452,ChapterTable!$R$20)&lt;&gt;0),
MAX(0,INT(($B452+ChapterTable!$P$26+VLOOKUP(SUBSTITUTE(C$1,"성장단계","")&amp;"단계오프셋",ChapterTable!$R:$S,2,0))/ChapterTable!$P$23)),
MAX(0,INT(($B452+ChapterTable!$R$26+VLOOKUP(SUBSTITUTE(C$1,"성장단계","")&amp;"보스단계오프셋",ChapterTable!$R:$S,2,0))/ChapterTable!$R$23)))</f>
        <v>0</v>
      </c>
      <c r="D452">
        <f>IF(OR($L452=TRUE,$A452=0,MOD($A452,ChapterTable!$R$20)&lt;&gt;0),
MAX(0,INT(($B452+ChapterTable!$P$26+VLOOKUP(SUBSTITUTE(D$1,"성장단계","")&amp;"단계오프셋",ChapterTable!$R:$S,2,0))/ChapterTable!$P$23)),
MAX(0,INT(($B452+ChapterTable!$R$26+VLOOKUP(SUBSTITUTE(D$1,"성장단계","")&amp;"보스단계오프셋",ChapterTable!$R:$S,2,0))/ChapterTable!$R$23)))</f>
        <v>0</v>
      </c>
      <c r="E452" s="1">
        <f ca="1">IF(AND($A452=0,$B452=1),
    VLOOKUP(1,ChapterTable!$1:$1048576,MATCH("최종"&amp;SUBSTITUTE(SUBSTITUTE(E$1,"standard",""),"|Float",""),ChapterTable!$1:$1,0),0)*ChapterTable!$P$17,
  IF(AND($A452=0,$B452=0),
    E453,
  IF($B452=0,
    VLOOKUP($A452,ChapterTable!$1:$1048576,MATCH("최종"&amp;SUBSTITUTE(SUBSTITUTE(E$1,"standard",""),"|Float",""),ChapterTable!$1:$1,0),0),
  IF($B452=1,
    IF($L452=FALSE,
      VLOOKUP($A452,ChapterTable!$1:$1048576,MATCH("최종"&amp;SUBSTITUTE(SUBSTITUTE(E$1,"standard",""),"|Float",""),ChapterTable!$1:$1,0),0),
      VLOOKUP($A452-ChapterTable!$P$11,ChapterTable!$1:$1048576,MATCH("최종"&amp;SUBSTITUTE(SUBSTITUTE(E$1,"standard",""),"|Float",""),ChapterTable!$1:$1,0),0)*ChapterTable!$P$14
    ),
  OFFSET(E452,-$B452+IF($L452,1,0),0)*IF($B452&gt;OFFSET($B452,1,0),ChapterTable!$R$17,1)*
    (VLOOKUP(SUBSTITUTE(SUBSTITUTE(E$1,"standard",""),"|Float","")&amp;IF(OR($L452=TRUE,$A452=0,MOD($A452,ChapterTable!$R$20)&lt;&gt;0),"","보스")&amp;"인게임누적곱배수",ChapterTable!$R:$S,2,0)^C452
    +VLOOKUP(SUBSTITUTE(SUBSTITUTE(E$1,"standard",""),"|Float","")&amp;IF(OR($L452=TRUE,$A452=0,MOD($A452,ChapterTable!$R$20)&lt;&gt;0),"","보스")&amp;"인게임누적합배수",ChapterTable!$R:$S,2,0)*C452)
  )
  )
  )
)</f>
        <v>4613.203125</v>
      </c>
      <c r="F452" s="1">
        <f ca="1">IF(AND($A452=0,$B452=1),
    VLOOKUP(1,ChapterTable!$1:$1048576,MATCH("최종"&amp;SUBSTITUTE(SUBSTITUTE(F$1,"standard",""),"|Float",""),ChapterTable!$1:$1,0),0)*ChapterTable!$P$17,
  IF(AND($A452=0,$B452=0),
    F453,
  IF($B452=0,
    VLOOKUP($A452,ChapterTable!$1:$1048576,MATCH("최종"&amp;SUBSTITUTE(SUBSTITUTE(F$1,"standard",""),"|Float",""),ChapterTable!$1:$1,0),0),
  IF($B452=1,
    IF($L452=FALSE,
      VLOOKUP($A452,ChapterTable!$1:$1048576,MATCH("최종"&amp;SUBSTITUTE(SUBSTITUTE(F$1,"standard",""),"|Float",""),ChapterTable!$1:$1,0),0),
      VLOOKUP($A452-ChapterTable!$P$11,ChapterTable!$1:$1048576,MATCH("최종"&amp;SUBSTITUTE(SUBSTITUTE(F$1,"standard",""),"|Float",""),ChapterTable!$1:$1,0),0)*ChapterTable!$P$14
    ),
  OFFSET(F452,-$B452+IF($L452,1,0),0)*
    (VLOOKUP(SUBSTITUTE(SUBSTITUTE(F$1,"standard",""),"|Float","")&amp;IF(OR($L452=TRUE,$A452=0,MOD($A452,ChapterTable!$R$20)&lt;&gt;0),"","보스")&amp;"인게임누적곱배수",ChapterTable!$R:$S,2,0)^D452
    +VLOOKUP(SUBSTITUTE(SUBSTITUTE(F$1,"standard",""),"|Float","")&amp;IF(OR($L452=TRUE,$A452=0,MOD($A452,ChapterTable!$R$20)&lt;&gt;0),"","보스")&amp;"인게임누적합배수",ChapterTable!$R:$S,2,0)*D452)
  )
  )
  )
)</f>
        <v>1922.16796875</v>
      </c>
      <c r="G452" t="s">
        <v>719</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52"/>
        <v>1</v>
      </c>
      <c r="Q452">
        <f t="shared" si="53"/>
        <v>1</v>
      </c>
      <c r="R452" t="b">
        <f t="shared" ca="1" si="54"/>
        <v>0</v>
      </c>
      <c r="T452" t="b">
        <f t="shared" ca="1" si="55"/>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58">IF(B452=0,0,1/(INT((B452-1)/10)+1))</f>
        <v>1</v>
      </c>
      <c r="AJ452">
        <f t="shared" si="56"/>
        <v>1</v>
      </c>
      <c r="AK452">
        <f t="shared" si="57"/>
        <v>1</v>
      </c>
      <c r="AL452">
        <v>0</v>
      </c>
    </row>
    <row r="453" spans="1:38" x14ac:dyDescent="0.3">
      <c r="A453">
        <v>10</v>
      </c>
      <c r="B453">
        <v>5</v>
      </c>
      <c r="C453">
        <f>IF(OR($L453=TRUE,$A453=0,MOD($A453,ChapterTable!$R$20)&lt;&gt;0),
MAX(0,INT(($B453+ChapterTable!$P$26+VLOOKUP(SUBSTITUTE(C$1,"성장단계","")&amp;"단계오프셋",ChapterTable!$R:$S,2,0))/ChapterTable!$P$23)),
MAX(0,INT(($B453+ChapterTable!$R$26+VLOOKUP(SUBSTITUTE(C$1,"성장단계","")&amp;"보스단계오프셋",ChapterTable!$R:$S,2,0))/ChapterTable!$R$23)))</f>
        <v>0</v>
      </c>
      <c r="D453">
        <f>IF(OR($L453=TRUE,$A453=0,MOD($A453,ChapterTable!$R$20)&lt;&gt;0),
MAX(0,INT(($B453+ChapterTable!$P$26+VLOOKUP(SUBSTITUTE(D$1,"성장단계","")&amp;"단계오프셋",ChapterTable!$R:$S,2,0))/ChapterTable!$P$23)),
MAX(0,INT(($B453+ChapterTable!$R$26+VLOOKUP(SUBSTITUTE(D$1,"성장단계","")&amp;"보스단계오프셋",ChapterTable!$R:$S,2,0))/ChapterTable!$R$23)))</f>
        <v>0</v>
      </c>
      <c r="E453" s="1">
        <f ca="1">IF(AND($A453=0,$B453=1),
    VLOOKUP(1,ChapterTable!$1:$1048576,MATCH("최종"&amp;SUBSTITUTE(SUBSTITUTE(E$1,"standard",""),"|Float",""),ChapterTable!$1:$1,0),0)*ChapterTable!$P$17,
  IF(AND($A453=0,$B453=0),
    E454,
  IF($B453=0,
    VLOOKUP($A453,ChapterTable!$1:$1048576,MATCH("최종"&amp;SUBSTITUTE(SUBSTITUTE(E$1,"standard",""),"|Float",""),ChapterTable!$1:$1,0),0),
  IF($B453=1,
    IF($L453=FALSE,
      VLOOKUP($A453,ChapterTable!$1:$1048576,MATCH("최종"&amp;SUBSTITUTE(SUBSTITUTE(E$1,"standard",""),"|Float",""),ChapterTable!$1:$1,0),0),
      VLOOKUP($A453-ChapterTable!$P$11,ChapterTable!$1:$1048576,MATCH("최종"&amp;SUBSTITUTE(SUBSTITUTE(E$1,"standard",""),"|Float",""),ChapterTable!$1:$1,0),0)*ChapterTable!$P$14
    ),
  OFFSET(E453,-$B453+IF($L453,1,0),0)*IF($B453&gt;OFFSET($B453,1,0),ChapterTable!$R$17,1)*
    (VLOOKUP(SUBSTITUTE(SUBSTITUTE(E$1,"standard",""),"|Float","")&amp;IF(OR($L453=TRUE,$A453=0,MOD($A453,ChapterTable!$R$20)&lt;&gt;0),"","보스")&amp;"인게임누적곱배수",ChapterTable!$R:$S,2,0)^C453
    +VLOOKUP(SUBSTITUTE(SUBSTITUTE(E$1,"standard",""),"|Float","")&amp;IF(OR($L453=TRUE,$A453=0,MOD($A453,ChapterTable!$R$20)&lt;&gt;0),"","보스")&amp;"인게임누적합배수",ChapterTable!$R:$S,2,0)*C453)
  )
  )
  )
)</f>
        <v>4613.203125</v>
      </c>
      <c r="F453" s="1">
        <f ca="1">IF(AND($A453=0,$B453=1),
    VLOOKUP(1,ChapterTable!$1:$1048576,MATCH("최종"&amp;SUBSTITUTE(SUBSTITUTE(F$1,"standard",""),"|Float",""),ChapterTable!$1:$1,0),0)*ChapterTable!$P$17,
  IF(AND($A453=0,$B453=0),
    F454,
  IF($B453=0,
    VLOOKUP($A453,ChapterTable!$1:$1048576,MATCH("최종"&amp;SUBSTITUTE(SUBSTITUTE(F$1,"standard",""),"|Float",""),ChapterTable!$1:$1,0),0),
  IF($B453=1,
    IF($L453=FALSE,
      VLOOKUP($A453,ChapterTable!$1:$1048576,MATCH("최종"&amp;SUBSTITUTE(SUBSTITUTE(F$1,"standard",""),"|Float",""),ChapterTable!$1:$1,0),0),
      VLOOKUP($A453-ChapterTable!$P$11,ChapterTable!$1:$1048576,MATCH("최종"&amp;SUBSTITUTE(SUBSTITUTE(F$1,"standard",""),"|Float",""),ChapterTable!$1:$1,0),0)*ChapterTable!$P$14
    ),
  OFFSET(F453,-$B453+IF($L453,1,0),0)*
    (VLOOKUP(SUBSTITUTE(SUBSTITUTE(F$1,"standard",""),"|Float","")&amp;IF(OR($L453=TRUE,$A453=0,MOD($A453,ChapterTable!$R$20)&lt;&gt;0),"","보스")&amp;"인게임누적곱배수",ChapterTable!$R:$S,2,0)^D453
    +VLOOKUP(SUBSTITUTE(SUBSTITUTE(F$1,"standard",""),"|Float","")&amp;IF(OR($L453=TRUE,$A453=0,MOD($A453,ChapterTable!$R$20)&lt;&gt;0),"","보스")&amp;"인게임누적합배수",ChapterTable!$R:$S,2,0)*D453)
  )
  )
  )
)</f>
        <v>1922.16796875</v>
      </c>
      <c r="G453" t="s">
        <v>719</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52"/>
        <v>11</v>
      </c>
      <c r="Q453">
        <f t="shared" si="53"/>
        <v>11</v>
      </c>
      <c r="R453" t="b">
        <f t="shared" ca="1" si="54"/>
        <v>0</v>
      </c>
      <c r="T453" t="b">
        <f t="shared" ca="1" si="55"/>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58"/>
        <v>1</v>
      </c>
      <c r="AJ453">
        <f t="shared" si="56"/>
        <v>1</v>
      </c>
      <c r="AK453">
        <f t="shared" si="57"/>
        <v>1</v>
      </c>
      <c r="AL453">
        <v>0</v>
      </c>
    </row>
    <row r="454" spans="1:38" x14ac:dyDescent="0.3">
      <c r="A454">
        <v>10</v>
      </c>
      <c r="B454">
        <v>6</v>
      </c>
      <c r="C454">
        <f>IF(OR($L454=TRUE,$A454=0,MOD($A454,ChapterTable!$R$20)&lt;&gt;0),
MAX(0,INT(($B454+ChapterTable!$P$26+VLOOKUP(SUBSTITUTE(C$1,"성장단계","")&amp;"단계오프셋",ChapterTable!$R:$S,2,0))/ChapterTable!$P$23)),
MAX(0,INT(($B454+ChapterTable!$R$26+VLOOKUP(SUBSTITUTE(C$1,"성장단계","")&amp;"보스단계오프셋",ChapterTable!$R:$S,2,0))/ChapterTable!$R$23)))</f>
        <v>1</v>
      </c>
      <c r="D454">
        <f>IF(OR($L454=TRUE,$A454=0,MOD($A454,ChapterTable!$R$20)&lt;&gt;0),
MAX(0,INT(($B454+ChapterTable!$P$26+VLOOKUP(SUBSTITUTE(D$1,"성장단계","")&amp;"단계오프셋",ChapterTable!$R:$S,2,0))/ChapterTable!$P$23)),
MAX(0,INT(($B454+ChapterTable!$R$26+VLOOKUP(SUBSTITUTE(D$1,"성장단계","")&amp;"보스단계오프셋",ChapterTable!$R:$S,2,0))/ChapterTable!$R$23)))</f>
        <v>0</v>
      </c>
      <c r="E454" s="1">
        <f ca="1">IF(AND($A454=0,$B454=1),
    VLOOKUP(1,ChapterTable!$1:$1048576,MATCH("최종"&amp;SUBSTITUTE(SUBSTITUTE(E$1,"standard",""),"|Float",""),ChapterTable!$1:$1,0),0)*ChapterTable!$P$17,
  IF(AND($A454=0,$B454=0),
    E455,
  IF($B454=0,
    VLOOKUP($A454,ChapterTable!$1:$1048576,MATCH("최종"&amp;SUBSTITUTE(SUBSTITUTE(E$1,"standard",""),"|Float",""),ChapterTable!$1:$1,0),0),
  IF($B454=1,
    IF($L454=FALSE,
      VLOOKUP($A454,ChapterTable!$1:$1048576,MATCH("최종"&amp;SUBSTITUTE(SUBSTITUTE(E$1,"standard",""),"|Float",""),ChapterTable!$1:$1,0),0),
      VLOOKUP($A454-ChapterTable!$P$11,ChapterTable!$1:$1048576,MATCH("최종"&amp;SUBSTITUTE(SUBSTITUTE(E$1,"standard",""),"|Float",""),ChapterTable!$1:$1,0),0)*ChapterTable!$P$14
    ),
  OFFSET(E454,-$B454+IF($L454,1,0),0)*IF($B454&gt;OFFSET($B454,1,0),ChapterTable!$R$17,1)*
    (VLOOKUP(SUBSTITUTE(SUBSTITUTE(E$1,"standard",""),"|Float","")&amp;IF(OR($L454=TRUE,$A454=0,MOD($A454,ChapterTable!$R$20)&lt;&gt;0),"","보스")&amp;"인게임누적곱배수",ChapterTable!$R:$S,2,0)^C454
    +VLOOKUP(SUBSTITUTE(SUBSTITUTE(E$1,"standard",""),"|Float","")&amp;IF(OR($L454=TRUE,$A454=0,MOD($A454,ChapterTable!$R$20)&lt;&gt;0),"","보스")&amp;"인게임누적합배수",ChapterTable!$R:$S,2,0)*C454)
  )
  )
  )
)</f>
        <v>5535.84375</v>
      </c>
      <c r="F454" s="1">
        <f ca="1">IF(AND($A454=0,$B454=1),
    VLOOKUP(1,ChapterTable!$1:$1048576,MATCH("최종"&amp;SUBSTITUTE(SUBSTITUTE(F$1,"standard",""),"|Float",""),ChapterTable!$1:$1,0),0)*ChapterTable!$P$17,
  IF(AND($A454=0,$B454=0),
    F455,
  IF($B454=0,
    VLOOKUP($A454,ChapterTable!$1:$1048576,MATCH("최종"&amp;SUBSTITUTE(SUBSTITUTE(F$1,"standard",""),"|Float",""),ChapterTable!$1:$1,0),0),
  IF($B454=1,
    IF($L454=FALSE,
      VLOOKUP($A454,ChapterTable!$1:$1048576,MATCH("최종"&amp;SUBSTITUTE(SUBSTITUTE(F$1,"standard",""),"|Float",""),ChapterTable!$1:$1,0),0),
      VLOOKUP($A454-ChapterTable!$P$11,ChapterTable!$1:$1048576,MATCH("최종"&amp;SUBSTITUTE(SUBSTITUTE(F$1,"standard",""),"|Float",""),ChapterTable!$1:$1,0),0)*ChapterTable!$P$14
    ),
  OFFSET(F454,-$B454+IF($L454,1,0),0)*
    (VLOOKUP(SUBSTITUTE(SUBSTITUTE(F$1,"standard",""),"|Float","")&amp;IF(OR($L454=TRUE,$A454=0,MOD($A454,ChapterTable!$R$20)&lt;&gt;0),"","보스")&amp;"인게임누적곱배수",ChapterTable!$R:$S,2,0)^D454
    +VLOOKUP(SUBSTITUTE(SUBSTITUTE(F$1,"standard",""),"|Float","")&amp;IF(OR($L454=TRUE,$A454=0,MOD($A454,ChapterTable!$R$20)&lt;&gt;0),"","보스")&amp;"인게임누적합배수",ChapterTable!$R:$S,2,0)*D454)
  )
  )
  )
)</f>
        <v>1922.16796875</v>
      </c>
      <c r="G454" t="s">
        <v>719</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52"/>
        <v>1</v>
      </c>
      <c r="Q454">
        <f t="shared" si="53"/>
        <v>1</v>
      </c>
      <c r="R454" t="b">
        <f t="shared" ca="1" si="54"/>
        <v>0</v>
      </c>
      <c r="T454" t="b">
        <f t="shared" ca="1" si="55"/>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58"/>
        <v>1</v>
      </c>
      <c r="AJ454">
        <f t="shared" si="56"/>
        <v>1</v>
      </c>
      <c r="AK454">
        <f t="shared" si="57"/>
        <v>1</v>
      </c>
      <c r="AL454">
        <v>0</v>
      </c>
    </row>
    <row r="455" spans="1:38" x14ac:dyDescent="0.3">
      <c r="A455">
        <v>10</v>
      </c>
      <c r="B455">
        <v>7</v>
      </c>
      <c r="C455">
        <f>IF(OR($L455=TRUE,$A455=0,MOD($A455,ChapterTable!$R$20)&lt;&gt;0),
MAX(0,INT(($B455+ChapterTable!$P$26+VLOOKUP(SUBSTITUTE(C$1,"성장단계","")&amp;"단계오프셋",ChapterTable!$R:$S,2,0))/ChapterTable!$P$23)),
MAX(0,INT(($B455+ChapterTable!$R$26+VLOOKUP(SUBSTITUTE(C$1,"성장단계","")&amp;"보스단계오프셋",ChapterTable!$R:$S,2,0))/ChapterTable!$R$23)))</f>
        <v>1</v>
      </c>
      <c r="D455">
        <f>IF(OR($L455=TRUE,$A455=0,MOD($A455,ChapterTable!$R$20)&lt;&gt;0),
MAX(0,INT(($B455+ChapterTable!$P$26+VLOOKUP(SUBSTITUTE(D$1,"성장단계","")&amp;"단계오프셋",ChapterTable!$R:$S,2,0))/ChapterTable!$P$23)),
MAX(0,INT(($B455+ChapterTable!$R$26+VLOOKUP(SUBSTITUTE(D$1,"성장단계","")&amp;"보스단계오프셋",ChapterTable!$R:$S,2,0))/ChapterTable!$R$23)))</f>
        <v>0</v>
      </c>
      <c r="E455" s="1">
        <f ca="1">IF(AND($A455=0,$B455=1),
    VLOOKUP(1,ChapterTable!$1:$1048576,MATCH("최종"&amp;SUBSTITUTE(SUBSTITUTE(E$1,"standard",""),"|Float",""),ChapterTable!$1:$1,0),0)*ChapterTable!$P$17,
  IF(AND($A455=0,$B455=0),
    E456,
  IF($B455=0,
    VLOOKUP($A455,ChapterTable!$1:$1048576,MATCH("최종"&amp;SUBSTITUTE(SUBSTITUTE(E$1,"standard",""),"|Float",""),ChapterTable!$1:$1,0),0),
  IF($B455=1,
    IF($L455=FALSE,
      VLOOKUP($A455,ChapterTable!$1:$1048576,MATCH("최종"&amp;SUBSTITUTE(SUBSTITUTE(E$1,"standard",""),"|Float",""),ChapterTable!$1:$1,0),0),
      VLOOKUP($A455-ChapterTable!$P$11,ChapterTable!$1:$1048576,MATCH("최종"&amp;SUBSTITUTE(SUBSTITUTE(E$1,"standard",""),"|Float",""),ChapterTable!$1:$1,0),0)*ChapterTable!$P$14
    ),
  OFFSET(E455,-$B455+IF($L455,1,0),0)*IF($B455&gt;OFFSET($B455,1,0),ChapterTable!$R$17,1)*
    (VLOOKUP(SUBSTITUTE(SUBSTITUTE(E$1,"standard",""),"|Float","")&amp;IF(OR($L455=TRUE,$A455=0,MOD($A455,ChapterTable!$R$20)&lt;&gt;0),"","보스")&amp;"인게임누적곱배수",ChapterTable!$R:$S,2,0)^C455
    +VLOOKUP(SUBSTITUTE(SUBSTITUTE(E$1,"standard",""),"|Float","")&amp;IF(OR($L455=TRUE,$A455=0,MOD($A455,ChapterTable!$R$20)&lt;&gt;0),"","보스")&amp;"인게임누적합배수",ChapterTable!$R:$S,2,0)*C455)
  )
  )
  )
)</f>
        <v>5535.84375</v>
      </c>
      <c r="F455" s="1">
        <f ca="1">IF(AND($A455=0,$B455=1),
    VLOOKUP(1,ChapterTable!$1:$1048576,MATCH("최종"&amp;SUBSTITUTE(SUBSTITUTE(F$1,"standard",""),"|Float",""),ChapterTable!$1:$1,0),0)*ChapterTable!$P$17,
  IF(AND($A455=0,$B455=0),
    F456,
  IF($B455=0,
    VLOOKUP($A455,ChapterTable!$1:$1048576,MATCH("최종"&amp;SUBSTITUTE(SUBSTITUTE(F$1,"standard",""),"|Float",""),ChapterTable!$1:$1,0),0),
  IF($B455=1,
    IF($L455=FALSE,
      VLOOKUP($A455,ChapterTable!$1:$1048576,MATCH("최종"&amp;SUBSTITUTE(SUBSTITUTE(F$1,"standard",""),"|Float",""),ChapterTable!$1:$1,0),0),
      VLOOKUP($A455-ChapterTable!$P$11,ChapterTable!$1:$1048576,MATCH("최종"&amp;SUBSTITUTE(SUBSTITUTE(F$1,"standard",""),"|Float",""),ChapterTable!$1:$1,0),0)*ChapterTable!$P$14
    ),
  OFFSET(F455,-$B455+IF($L455,1,0),0)*
    (VLOOKUP(SUBSTITUTE(SUBSTITUTE(F$1,"standard",""),"|Float","")&amp;IF(OR($L455=TRUE,$A455=0,MOD($A455,ChapterTable!$R$20)&lt;&gt;0),"","보스")&amp;"인게임누적곱배수",ChapterTable!$R:$S,2,0)^D455
    +VLOOKUP(SUBSTITUTE(SUBSTITUTE(F$1,"standard",""),"|Float","")&amp;IF(OR($L455=TRUE,$A455=0,MOD($A455,ChapterTable!$R$20)&lt;&gt;0),"","보스")&amp;"인게임누적합배수",ChapterTable!$R:$S,2,0)*D455)
  )
  )
  )
)</f>
        <v>1922.16796875</v>
      </c>
      <c r="G455" t="s">
        <v>719</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52"/>
        <v>1</v>
      </c>
      <c r="Q455">
        <f t="shared" si="53"/>
        <v>1</v>
      </c>
      <c r="R455" t="b">
        <f t="shared" ca="1" si="54"/>
        <v>0</v>
      </c>
      <c r="T455" t="b">
        <f t="shared" ca="1" si="55"/>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58"/>
        <v>1</v>
      </c>
      <c r="AJ455">
        <f t="shared" si="56"/>
        <v>1</v>
      </c>
      <c r="AK455">
        <f t="shared" si="57"/>
        <v>1</v>
      </c>
      <c r="AL455">
        <v>0</v>
      </c>
    </row>
    <row r="456" spans="1:38" x14ac:dyDescent="0.3">
      <c r="A456">
        <v>10</v>
      </c>
      <c r="B456">
        <v>8</v>
      </c>
      <c r="C456">
        <f>IF(OR($L456=TRUE,$A456=0,MOD($A456,ChapterTable!$R$20)&lt;&gt;0),
MAX(0,INT(($B456+ChapterTable!$P$26+VLOOKUP(SUBSTITUTE(C$1,"성장단계","")&amp;"단계오프셋",ChapterTable!$R:$S,2,0))/ChapterTable!$P$23)),
MAX(0,INT(($B456+ChapterTable!$R$26+VLOOKUP(SUBSTITUTE(C$1,"성장단계","")&amp;"보스단계오프셋",ChapterTable!$R:$S,2,0))/ChapterTable!$R$23)))</f>
        <v>1</v>
      </c>
      <c r="D456">
        <f>IF(OR($L456=TRUE,$A456=0,MOD($A456,ChapterTable!$R$20)&lt;&gt;0),
MAX(0,INT(($B456+ChapterTable!$P$26+VLOOKUP(SUBSTITUTE(D$1,"성장단계","")&amp;"단계오프셋",ChapterTable!$R:$S,2,0))/ChapterTable!$P$23)),
MAX(0,INT(($B456+ChapterTable!$R$26+VLOOKUP(SUBSTITUTE(D$1,"성장단계","")&amp;"보스단계오프셋",ChapterTable!$R:$S,2,0))/ChapterTable!$R$23)))</f>
        <v>0</v>
      </c>
      <c r="E456" s="1">
        <f ca="1">IF(AND($A456=0,$B456=1),
    VLOOKUP(1,ChapterTable!$1:$1048576,MATCH("최종"&amp;SUBSTITUTE(SUBSTITUTE(E$1,"standard",""),"|Float",""),ChapterTable!$1:$1,0),0)*ChapterTable!$P$17,
  IF(AND($A456=0,$B456=0),
    E457,
  IF($B456=0,
    VLOOKUP($A456,ChapterTable!$1:$1048576,MATCH("최종"&amp;SUBSTITUTE(SUBSTITUTE(E$1,"standard",""),"|Float",""),ChapterTable!$1:$1,0),0),
  IF($B456=1,
    IF($L456=FALSE,
      VLOOKUP($A456,ChapterTable!$1:$1048576,MATCH("최종"&amp;SUBSTITUTE(SUBSTITUTE(E$1,"standard",""),"|Float",""),ChapterTable!$1:$1,0),0),
      VLOOKUP($A456-ChapterTable!$P$11,ChapterTable!$1:$1048576,MATCH("최종"&amp;SUBSTITUTE(SUBSTITUTE(E$1,"standard",""),"|Float",""),ChapterTable!$1:$1,0),0)*ChapterTable!$P$14
    ),
  OFFSET(E456,-$B456+IF($L456,1,0),0)*IF($B456&gt;OFFSET($B456,1,0),ChapterTable!$R$17,1)*
    (VLOOKUP(SUBSTITUTE(SUBSTITUTE(E$1,"standard",""),"|Float","")&amp;IF(OR($L456=TRUE,$A456=0,MOD($A456,ChapterTable!$R$20)&lt;&gt;0),"","보스")&amp;"인게임누적곱배수",ChapterTable!$R:$S,2,0)^C456
    +VLOOKUP(SUBSTITUTE(SUBSTITUTE(E$1,"standard",""),"|Float","")&amp;IF(OR($L456=TRUE,$A456=0,MOD($A456,ChapterTable!$R$20)&lt;&gt;0),"","보스")&amp;"인게임누적합배수",ChapterTable!$R:$S,2,0)*C456)
  )
  )
  )
)</f>
        <v>5535.84375</v>
      </c>
      <c r="F456" s="1">
        <f ca="1">IF(AND($A456=0,$B456=1),
    VLOOKUP(1,ChapterTable!$1:$1048576,MATCH("최종"&amp;SUBSTITUTE(SUBSTITUTE(F$1,"standard",""),"|Float",""),ChapterTable!$1:$1,0),0)*ChapterTable!$P$17,
  IF(AND($A456=0,$B456=0),
    F457,
  IF($B456=0,
    VLOOKUP($A456,ChapterTable!$1:$1048576,MATCH("최종"&amp;SUBSTITUTE(SUBSTITUTE(F$1,"standard",""),"|Float",""),ChapterTable!$1:$1,0),0),
  IF($B456=1,
    IF($L456=FALSE,
      VLOOKUP($A456,ChapterTable!$1:$1048576,MATCH("최종"&amp;SUBSTITUTE(SUBSTITUTE(F$1,"standard",""),"|Float",""),ChapterTable!$1:$1,0),0),
      VLOOKUP($A456-ChapterTable!$P$11,ChapterTable!$1:$1048576,MATCH("최종"&amp;SUBSTITUTE(SUBSTITUTE(F$1,"standard",""),"|Float",""),ChapterTable!$1:$1,0),0)*ChapterTable!$P$14
    ),
  OFFSET(F456,-$B456+IF($L456,1,0),0)*
    (VLOOKUP(SUBSTITUTE(SUBSTITUTE(F$1,"standard",""),"|Float","")&amp;IF(OR($L456=TRUE,$A456=0,MOD($A456,ChapterTable!$R$20)&lt;&gt;0),"","보스")&amp;"인게임누적곱배수",ChapterTable!$R:$S,2,0)^D456
    +VLOOKUP(SUBSTITUTE(SUBSTITUTE(F$1,"standard",""),"|Float","")&amp;IF(OR($L456=TRUE,$A456=0,MOD($A456,ChapterTable!$R$20)&lt;&gt;0),"","보스")&amp;"인게임누적합배수",ChapterTable!$R:$S,2,0)*D456)
  )
  )
  )
)</f>
        <v>1922.16796875</v>
      </c>
      <c r="G456" t="s">
        <v>719</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52"/>
        <v>1</v>
      </c>
      <c r="Q456">
        <f t="shared" si="53"/>
        <v>1</v>
      </c>
      <c r="R456" t="b">
        <f t="shared" ca="1" si="54"/>
        <v>0</v>
      </c>
      <c r="T456" t="b">
        <f t="shared" ca="1" si="55"/>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58"/>
        <v>1</v>
      </c>
      <c r="AJ456">
        <f t="shared" si="56"/>
        <v>1</v>
      </c>
      <c r="AK456">
        <f t="shared" si="57"/>
        <v>1</v>
      </c>
      <c r="AL456">
        <v>0</v>
      </c>
    </row>
    <row r="457" spans="1:38" x14ac:dyDescent="0.3">
      <c r="A457">
        <v>10</v>
      </c>
      <c r="B457">
        <v>9</v>
      </c>
      <c r="C457">
        <f>IF(OR($L457=TRUE,$A457=0,MOD($A457,ChapterTable!$R$20)&lt;&gt;0),
MAX(0,INT(($B457+ChapterTable!$P$26+VLOOKUP(SUBSTITUTE(C$1,"성장단계","")&amp;"단계오프셋",ChapterTable!$R:$S,2,0))/ChapterTable!$P$23)),
MAX(0,INT(($B457+ChapterTable!$R$26+VLOOKUP(SUBSTITUTE(C$1,"성장단계","")&amp;"보스단계오프셋",ChapterTable!$R:$S,2,0))/ChapterTable!$R$23)))</f>
        <v>1</v>
      </c>
      <c r="D457">
        <f>IF(OR($L457=TRUE,$A457=0,MOD($A457,ChapterTable!$R$20)&lt;&gt;0),
MAX(0,INT(($B457+ChapterTable!$P$26+VLOOKUP(SUBSTITUTE(D$1,"성장단계","")&amp;"단계오프셋",ChapterTable!$R:$S,2,0))/ChapterTable!$P$23)),
MAX(0,INT(($B457+ChapterTable!$R$26+VLOOKUP(SUBSTITUTE(D$1,"성장단계","")&amp;"보스단계오프셋",ChapterTable!$R:$S,2,0))/ChapterTable!$R$23)))</f>
        <v>0</v>
      </c>
      <c r="E457" s="1">
        <f ca="1">IF(AND($A457=0,$B457=1),
    VLOOKUP(1,ChapterTable!$1:$1048576,MATCH("최종"&amp;SUBSTITUTE(SUBSTITUTE(E$1,"standard",""),"|Float",""),ChapterTable!$1:$1,0),0)*ChapterTable!$P$17,
  IF(AND($A457=0,$B457=0),
    E458,
  IF($B457=0,
    VLOOKUP($A457,ChapterTable!$1:$1048576,MATCH("최종"&amp;SUBSTITUTE(SUBSTITUTE(E$1,"standard",""),"|Float",""),ChapterTable!$1:$1,0),0),
  IF($B457=1,
    IF($L457=FALSE,
      VLOOKUP($A457,ChapterTable!$1:$1048576,MATCH("최종"&amp;SUBSTITUTE(SUBSTITUTE(E$1,"standard",""),"|Float",""),ChapterTable!$1:$1,0),0),
      VLOOKUP($A457-ChapterTable!$P$11,ChapterTable!$1:$1048576,MATCH("최종"&amp;SUBSTITUTE(SUBSTITUTE(E$1,"standard",""),"|Float",""),ChapterTable!$1:$1,0),0)*ChapterTable!$P$14
    ),
  OFFSET(E457,-$B457+IF($L457,1,0),0)*IF($B457&gt;OFFSET($B457,1,0),ChapterTable!$R$17,1)*
    (VLOOKUP(SUBSTITUTE(SUBSTITUTE(E$1,"standard",""),"|Float","")&amp;IF(OR($L457=TRUE,$A457=0,MOD($A457,ChapterTable!$R$20)&lt;&gt;0),"","보스")&amp;"인게임누적곱배수",ChapterTable!$R:$S,2,0)^C457
    +VLOOKUP(SUBSTITUTE(SUBSTITUTE(E$1,"standard",""),"|Float","")&amp;IF(OR($L457=TRUE,$A457=0,MOD($A457,ChapterTable!$R$20)&lt;&gt;0),"","보스")&amp;"인게임누적합배수",ChapterTable!$R:$S,2,0)*C457)
  )
  )
  )
)</f>
        <v>5535.84375</v>
      </c>
      <c r="F457" s="1">
        <f ca="1">IF(AND($A457=0,$B457=1),
    VLOOKUP(1,ChapterTable!$1:$1048576,MATCH("최종"&amp;SUBSTITUTE(SUBSTITUTE(F$1,"standard",""),"|Float",""),ChapterTable!$1:$1,0),0)*ChapterTable!$P$17,
  IF(AND($A457=0,$B457=0),
    F458,
  IF($B457=0,
    VLOOKUP($A457,ChapterTable!$1:$1048576,MATCH("최종"&amp;SUBSTITUTE(SUBSTITUTE(F$1,"standard",""),"|Float",""),ChapterTable!$1:$1,0),0),
  IF($B457=1,
    IF($L457=FALSE,
      VLOOKUP($A457,ChapterTable!$1:$1048576,MATCH("최종"&amp;SUBSTITUTE(SUBSTITUTE(F$1,"standard",""),"|Float",""),ChapterTable!$1:$1,0),0),
      VLOOKUP($A457-ChapterTable!$P$11,ChapterTable!$1:$1048576,MATCH("최종"&amp;SUBSTITUTE(SUBSTITUTE(F$1,"standard",""),"|Float",""),ChapterTable!$1:$1,0),0)*ChapterTable!$P$14
    ),
  OFFSET(F457,-$B457+IF($L457,1,0),0)*
    (VLOOKUP(SUBSTITUTE(SUBSTITUTE(F$1,"standard",""),"|Float","")&amp;IF(OR($L457=TRUE,$A457=0,MOD($A457,ChapterTable!$R$20)&lt;&gt;0),"","보스")&amp;"인게임누적곱배수",ChapterTable!$R:$S,2,0)^D457
    +VLOOKUP(SUBSTITUTE(SUBSTITUTE(F$1,"standard",""),"|Float","")&amp;IF(OR($L457=TRUE,$A457=0,MOD($A457,ChapterTable!$R$20)&lt;&gt;0),"","보스")&amp;"인게임누적합배수",ChapterTable!$R:$S,2,0)*D457)
  )
  )
  )
)</f>
        <v>1922.16796875</v>
      </c>
      <c r="G457" t="s">
        <v>719</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52"/>
        <v>91</v>
      </c>
      <c r="Q457">
        <f t="shared" si="53"/>
        <v>91</v>
      </c>
      <c r="R457" t="b">
        <f t="shared" ca="1" si="54"/>
        <v>1</v>
      </c>
      <c r="T457" t="b">
        <f t="shared" ca="1" si="55"/>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58"/>
        <v>1</v>
      </c>
      <c r="AJ457">
        <f t="shared" si="56"/>
        <v>1</v>
      </c>
      <c r="AK457">
        <f t="shared" si="57"/>
        <v>1</v>
      </c>
      <c r="AL457">
        <v>0</v>
      </c>
    </row>
    <row r="458" spans="1:38" x14ac:dyDescent="0.3">
      <c r="A458">
        <v>10</v>
      </c>
      <c r="B458">
        <v>10</v>
      </c>
      <c r="C458">
        <f>IF(OR($L458=TRUE,$A458=0,MOD($A458,ChapterTable!$R$20)&lt;&gt;0),
MAX(0,INT(($B458+ChapterTable!$P$26+VLOOKUP(SUBSTITUTE(C$1,"성장단계","")&amp;"단계오프셋",ChapterTable!$R:$S,2,0))/ChapterTable!$P$23)),
MAX(0,INT(($B458+ChapterTable!$R$26+VLOOKUP(SUBSTITUTE(C$1,"성장단계","")&amp;"보스단계오프셋",ChapterTable!$R:$S,2,0))/ChapterTable!$R$23)))</f>
        <v>1</v>
      </c>
      <c r="D458">
        <f>IF(OR($L458=TRUE,$A458=0,MOD($A458,ChapterTable!$R$20)&lt;&gt;0),
MAX(0,INT(($B458+ChapterTable!$P$26+VLOOKUP(SUBSTITUTE(D$1,"성장단계","")&amp;"단계오프셋",ChapterTable!$R:$S,2,0))/ChapterTable!$P$23)),
MAX(0,INT(($B458+ChapterTable!$R$26+VLOOKUP(SUBSTITUTE(D$1,"성장단계","")&amp;"보스단계오프셋",ChapterTable!$R:$S,2,0))/ChapterTable!$R$23)))</f>
        <v>0</v>
      </c>
      <c r="E458" s="1">
        <f ca="1">IF(AND($A458=0,$B458=1),
    VLOOKUP(1,ChapterTable!$1:$1048576,MATCH("최종"&amp;SUBSTITUTE(SUBSTITUTE(E$1,"standard",""),"|Float",""),ChapterTable!$1:$1,0),0)*ChapterTable!$P$17,
  IF(AND($A458=0,$B458=0),
    E459,
  IF($B458=0,
    VLOOKUP($A458,ChapterTable!$1:$1048576,MATCH("최종"&amp;SUBSTITUTE(SUBSTITUTE(E$1,"standard",""),"|Float",""),ChapterTable!$1:$1,0),0),
  IF($B458=1,
    IF($L458=FALSE,
      VLOOKUP($A458,ChapterTable!$1:$1048576,MATCH("최종"&amp;SUBSTITUTE(SUBSTITUTE(E$1,"standard",""),"|Float",""),ChapterTable!$1:$1,0),0),
      VLOOKUP($A458-ChapterTable!$P$11,ChapterTable!$1:$1048576,MATCH("최종"&amp;SUBSTITUTE(SUBSTITUTE(E$1,"standard",""),"|Float",""),ChapterTable!$1:$1,0),0)*ChapterTable!$P$14
    ),
  OFFSET(E458,-$B458+IF($L458,1,0),0)*IF($B458&gt;OFFSET($B458,1,0),ChapterTable!$R$17,1)*
    (VLOOKUP(SUBSTITUTE(SUBSTITUTE(E$1,"standard",""),"|Float","")&amp;IF(OR($L458=TRUE,$A458=0,MOD($A458,ChapterTable!$R$20)&lt;&gt;0),"","보스")&amp;"인게임누적곱배수",ChapterTable!$R:$S,2,0)^C458
    +VLOOKUP(SUBSTITUTE(SUBSTITUTE(E$1,"standard",""),"|Float","")&amp;IF(OR($L458=TRUE,$A458=0,MOD($A458,ChapterTable!$R$20)&lt;&gt;0),"","보스")&amp;"인게임누적합배수",ChapterTable!$R:$S,2,0)*C458)
  )
  )
  )
)</f>
        <v>5535.84375</v>
      </c>
      <c r="F458" s="1">
        <f ca="1">IF(AND($A458=0,$B458=1),
    VLOOKUP(1,ChapterTable!$1:$1048576,MATCH("최종"&amp;SUBSTITUTE(SUBSTITUTE(F$1,"standard",""),"|Float",""),ChapterTable!$1:$1,0),0)*ChapterTable!$P$17,
  IF(AND($A458=0,$B458=0),
    F459,
  IF($B458=0,
    VLOOKUP($A458,ChapterTable!$1:$1048576,MATCH("최종"&amp;SUBSTITUTE(SUBSTITUTE(F$1,"standard",""),"|Float",""),ChapterTable!$1:$1,0),0),
  IF($B458=1,
    IF($L458=FALSE,
      VLOOKUP($A458,ChapterTable!$1:$1048576,MATCH("최종"&amp;SUBSTITUTE(SUBSTITUTE(F$1,"standard",""),"|Float",""),ChapterTable!$1:$1,0),0),
      VLOOKUP($A458-ChapterTable!$P$11,ChapterTable!$1:$1048576,MATCH("최종"&amp;SUBSTITUTE(SUBSTITUTE(F$1,"standard",""),"|Float",""),ChapterTable!$1:$1,0),0)*ChapterTable!$P$14
    ),
  OFFSET(F458,-$B458+IF($L458,1,0),0)*
    (VLOOKUP(SUBSTITUTE(SUBSTITUTE(F$1,"standard",""),"|Float","")&amp;IF(OR($L458=TRUE,$A458=0,MOD($A458,ChapterTable!$R$20)&lt;&gt;0),"","보스")&amp;"인게임누적곱배수",ChapterTable!$R:$S,2,0)^D458
    +VLOOKUP(SUBSTITUTE(SUBSTITUTE(F$1,"standard",""),"|Float","")&amp;IF(OR($L458=TRUE,$A458=0,MOD($A458,ChapterTable!$R$20)&lt;&gt;0),"","보스")&amp;"인게임누적합배수",ChapterTable!$R:$S,2,0)*D458)
  )
  )
  )
)</f>
        <v>1922.16796875</v>
      </c>
      <c r="G458" t="s">
        <v>719</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52"/>
        <v>21</v>
      </c>
      <c r="Q458">
        <f t="shared" si="53"/>
        <v>21</v>
      </c>
      <c r="R458" t="b">
        <f t="shared" ca="1" si="54"/>
        <v>0</v>
      </c>
      <c r="T458" t="b">
        <f t="shared" ca="1" si="55"/>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58"/>
        <v>1</v>
      </c>
      <c r="AJ458">
        <f t="shared" si="56"/>
        <v>1</v>
      </c>
      <c r="AK458">
        <f t="shared" si="57"/>
        <v>1</v>
      </c>
      <c r="AL458">
        <v>0</v>
      </c>
    </row>
    <row r="459" spans="1:38" x14ac:dyDescent="0.3">
      <c r="A459">
        <v>10</v>
      </c>
      <c r="B459">
        <v>11</v>
      </c>
      <c r="C459">
        <f>IF(OR($L459=TRUE,$A459=0,MOD($A459,ChapterTable!$R$20)&lt;&gt;0),
MAX(0,INT(($B459+ChapterTable!$P$26+VLOOKUP(SUBSTITUTE(C$1,"성장단계","")&amp;"단계오프셋",ChapterTable!$R:$S,2,0))/ChapterTable!$P$23)),
MAX(0,INT(($B459+ChapterTable!$R$26+VLOOKUP(SUBSTITUTE(C$1,"성장단계","")&amp;"보스단계오프셋",ChapterTable!$R:$S,2,0))/ChapterTable!$R$23)))</f>
        <v>1</v>
      </c>
      <c r="D459">
        <f>IF(OR($L459=TRUE,$A459=0,MOD($A459,ChapterTable!$R$20)&lt;&gt;0),
MAX(0,INT(($B459+ChapterTable!$P$26+VLOOKUP(SUBSTITUTE(D$1,"성장단계","")&amp;"단계오프셋",ChapterTable!$R:$S,2,0))/ChapterTable!$P$23)),
MAX(0,INT(($B459+ChapterTable!$R$26+VLOOKUP(SUBSTITUTE(D$1,"성장단계","")&amp;"보스단계오프셋",ChapterTable!$R:$S,2,0))/ChapterTable!$R$23)))</f>
        <v>1</v>
      </c>
      <c r="E459" s="1">
        <f ca="1">IF(AND($A459=0,$B459=1),
    VLOOKUP(1,ChapterTable!$1:$1048576,MATCH("최종"&amp;SUBSTITUTE(SUBSTITUTE(E$1,"standard",""),"|Float",""),ChapterTable!$1:$1,0),0)*ChapterTable!$P$17,
  IF(AND($A459=0,$B459=0),
    E460,
  IF($B459=0,
    VLOOKUP($A459,ChapterTable!$1:$1048576,MATCH("최종"&amp;SUBSTITUTE(SUBSTITUTE(E$1,"standard",""),"|Float",""),ChapterTable!$1:$1,0),0),
  IF($B459=1,
    IF($L459=FALSE,
      VLOOKUP($A459,ChapterTable!$1:$1048576,MATCH("최종"&amp;SUBSTITUTE(SUBSTITUTE(E$1,"standard",""),"|Float",""),ChapterTable!$1:$1,0),0),
      VLOOKUP($A459-ChapterTable!$P$11,ChapterTable!$1:$1048576,MATCH("최종"&amp;SUBSTITUTE(SUBSTITUTE(E$1,"standard",""),"|Float",""),ChapterTable!$1:$1,0),0)*ChapterTable!$P$14
    ),
  OFFSET(E459,-$B459+IF($L459,1,0),0)*IF($B459&gt;OFFSET($B459,1,0),ChapterTable!$R$17,1)*
    (VLOOKUP(SUBSTITUTE(SUBSTITUTE(E$1,"standard",""),"|Float","")&amp;IF(OR($L459=TRUE,$A459=0,MOD($A459,ChapterTable!$R$20)&lt;&gt;0),"","보스")&amp;"인게임누적곱배수",ChapterTable!$R:$S,2,0)^C459
    +VLOOKUP(SUBSTITUTE(SUBSTITUTE(E$1,"standard",""),"|Float","")&amp;IF(OR($L459=TRUE,$A459=0,MOD($A459,ChapterTable!$R$20)&lt;&gt;0),"","보스")&amp;"인게임누적합배수",ChapterTable!$R:$S,2,0)*C459)
  )
  )
  )
)</f>
        <v>5535.84375</v>
      </c>
      <c r="F459" s="1">
        <f ca="1">IF(AND($A459=0,$B459=1),
    VLOOKUP(1,ChapterTable!$1:$1048576,MATCH("최종"&amp;SUBSTITUTE(SUBSTITUTE(F$1,"standard",""),"|Float",""),ChapterTable!$1:$1,0),0)*ChapterTable!$P$17,
  IF(AND($A459=0,$B459=0),
    F460,
  IF($B459=0,
    VLOOKUP($A459,ChapterTable!$1:$1048576,MATCH("최종"&amp;SUBSTITUTE(SUBSTITUTE(F$1,"standard",""),"|Float",""),ChapterTable!$1:$1,0),0),
  IF($B459=1,
    IF($L459=FALSE,
      VLOOKUP($A459,ChapterTable!$1:$1048576,MATCH("최종"&amp;SUBSTITUTE(SUBSTITUTE(F$1,"standard",""),"|Float",""),ChapterTable!$1:$1,0),0),
      VLOOKUP($A459-ChapterTable!$P$11,ChapterTable!$1:$1048576,MATCH("최종"&amp;SUBSTITUTE(SUBSTITUTE(F$1,"standard",""),"|Float",""),ChapterTable!$1:$1,0),0)*ChapterTable!$P$14
    ),
  OFFSET(F459,-$B459+IF($L459,1,0),0)*
    (VLOOKUP(SUBSTITUTE(SUBSTITUTE(F$1,"standard",""),"|Float","")&amp;IF(OR($L459=TRUE,$A459=0,MOD($A459,ChapterTable!$R$20)&lt;&gt;0),"","보스")&amp;"인게임누적곱배수",ChapterTable!$R:$S,2,0)^D459
    +VLOOKUP(SUBSTITUTE(SUBSTITUTE(F$1,"standard",""),"|Float","")&amp;IF(OR($L459=TRUE,$A459=0,MOD($A459,ChapterTable!$R$20)&lt;&gt;0),"","보스")&amp;"인게임누적합배수",ChapterTable!$R:$S,2,0)*D459)
  )
  )
  )
)</f>
        <v>2066.33056640625</v>
      </c>
      <c r="G459" t="s">
        <v>719</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52"/>
        <v>2</v>
      </c>
      <c r="Q459">
        <f t="shared" si="53"/>
        <v>2</v>
      </c>
      <c r="R459" t="b">
        <f t="shared" ca="1" si="54"/>
        <v>0</v>
      </c>
      <c r="T459" t="b">
        <f t="shared" ca="1" si="55"/>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58"/>
        <v>0.5</v>
      </c>
      <c r="AJ459">
        <f t="shared" si="56"/>
        <v>0.54666666600000002</v>
      </c>
      <c r="AK459">
        <f t="shared" si="57"/>
        <v>1</v>
      </c>
      <c r="AL459">
        <v>0</v>
      </c>
    </row>
    <row r="460" spans="1:38" x14ac:dyDescent="0.3">
      <c r="A460">
        <v>10</v>
      </c>
      <c r="B460">
        <v>12</v>
      </c>
      <c r="C460">
        <f>IF(OR($L460=TRUE,$A460=0,MOD($A460,ChapterTable!$R$20)&lt;&gt;0),
MAX(0,INT(($B460+ChapterTable!$P$26+VLOOKUP(SUBSTITUTE(C$1,"성장단계","")&amp;"단계오프셋",ChapterTable!$R:$S,2,0))/ChapterTable!$P$23)),
MAX(0,INT(($B460+ChapterTable!$R$26+VLOOKUP(SUBSTITUTE(C$1,"성장단계","")&amp;"보스단계오프셋",ChapterTable!$R:$S,2,0))/ChapterTable!$R$23)))</f>
        <v>1</v>
      </c>
      <c r="D460">
        <f>IF(OR($L460=TRUE,$A460=0,MOD($A460,ChapterTable!$R$20)&lt;&gt;0),
MAX(0,INT(($B460+ChapterTable!$P$26+VLOOKUP(SUBSTITUTE(D$1,"성장단계","")&amp;"단계오프셋",ChapterTable!$R:$S,2,0))/ChapterTable!$P$23)),
MAX(0,INT(($B460+ChapterTable!$R$26+VLOOKUP(SUBSTITUTE(D$1,"성장단계","")&amp;"보스단계오프셋",ChapterTable!$R:$S,2,0))/ChapterTable!$R$23)))</f>
        <v>1</v>
      </c>
      <c r="E460" s="1">
        <f ca="1">IF(AND($A460=0,$B460=1),
    VLOOKUP(1,ChapterTable!$1:$1048576,MATCH("최종"&amp;SUBSTITUTE(SUBSTITUTE(E$1,"standard",""),"|Float",""),ChapterTable!$1:$1,0),0)*ChapterTable!$P$17,
  IF(AND($A460=0,$B460=0),
    E461,
  IF($B460=0,
    VLOOKUP($A460,ChapterTable!$1:$1048576,MATCH("최종"&amp;SUBSTITUTE(SUBSTITUTE(E$1,"standard",""),"|Float",""),ChapterTable!$1:$1,0),0),
  IF($B460=1,
    IF($L460=FALSE,
      VLOOKUP($A460,ChapterTable!$1:$1048576,MATCH("최종"&amp;SUBSTITUTE(SUBSTITUTE(E$1,"standard",""),"|Float",""),ChapterTable!$1:$1,0),0),
      VLOOKUP($A460-ChapterTable!$P$11,ChapterTable!$1:$1048576,MATCH("최종"&amp;SUBSTITUTE(SUBSTITUTE(E$1,"standard",""),"|Float",""),ChapterTable!$1:$1,0),0)*ChapterTable!$P$14
    ),
  OFFSET(E460,-$B460+IF($L460,1,0),0)*IF($B460&gt;OFFSET($B460,1,0),ChapterTable!$R$17,1)*
    (VLOOKUP(SUBSTITUTE(SUBSTITUTE(E$1,"standard",""),"|Float","")&amp;IF(OR($L460=TRUE,$A460=0,MOD($A460,ChapterTable!$R$20)&lt;&gt;0),"","보스")&amp;"인게임누적곱배수",ChapterTable!$R:$S,2,0)^C460
    +VLOOKUP(SUBSTITUTE(SUBSTITUTE(E$1,"standard",""),"|Float","")&amp;IF(OR($L460=TRUE,$A460=0,MOD($A460,ChapterTable!$R$20)&lt;&gt;0),"","보스")&amp;"인게임누적합배수",ChapterTable!$R:$S,2,0)*C460)
  )
  )
  )
)</f>
        <v>5535.84375</v>
      </c>
      <c r="F460" s="1">
        <f ca="1">IF(AND($A460=0,$B460=1),
    VLOOKUP(1,ChapterTable!$1:$1048576,MATCH("최종"&amp;SUBSTITUTE(SUBSTITUTE(F$1,"standard",""),"|Float",""),ChapterTable!$1:$1,0),0)*ChapterTable!$P$17,
  IF(AND($A460=0,$B460=0),
    F461,
  IF($B460=0,
    VLOOKUP($A460,ChapterTable!$1:$1048576,MATCH("최종"&amp;SUBSTITUTE(SUBSTITUTE(F$1,"standard",""),"|Float",""),ChapterTable!$1:$1,0),0),
  IF($B460=1,
    IF($L460=FALSE,
      VLOOKUP($A460,ChapterTable!$1:$1048576,MATCH("최종"&amp;SUBSTITUTE(SUBSTITUTE(F$1,"standard",""),"|Float",""),ChapterTable!$1:$1,0),0),
      VLOOKUP($A460-ChapterTable!$P$11,ChapterTable!$1:$1048576,MATCH("최종"&amp;SUBSTITUTE(SUBSTITUTE(F$1,"standard",""),"|Float",""),ChapterTable!$1:$1,0),0)*ChapterTable!$P$14
    ),
  OFFSET(F460,-$B460+IF($L460,1,0),0)*
    (VLOOKUP(SUBSTITUTE(SUBSTITUTE(F$1,"standard",""),"|Float","")&amp;IF(OR($L460=TRUE,$A460=0,MOD($A460,ChapterTable!$R$20)&lt;&gt;0),"","보스")&amp;"인게임누적곱배수",ChapterTable!$R:$S,2,0)^D460
    +VLOOKUP(SUBSTITUTE(SUBSTITUTE(F$1,"standard",""),"|Float","")&amp;IF(OR($L460=TRUE,$A460=0,MOD($A460,ChapterTable!$R$20)&lt;&gt;0),"","보스")&amp;"인게임누적합배수",ChapterTable!$R:$S,2,0)*D460)
  )
  )
  )
)</f>
        <v>2066.33056640625</v>
      </c>
      <c r="G460" t="s">
        <v>719</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52"/>
        <v>2</v>
      </c>
      <c r="Q460">
        <f t="shared" si="53"/>
        <v>2</v>
      </c>
      <c r="R460" t="b">
        <f t="shared" ca="1" si="54"/>
        <v>0</v>
      </c>
      <c r="T460" t="b">
        <f t="shared" ca="1" si="55"/>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58"/>
        <v>0.5</v>
      </c>
      <c r="AJ460">
        <f t="shared" si="56"/>
        <v>0.54666666600000002</v>
      </c>
      <c r="AK460">
        <f t="shared" si="57"/>
        <v>1</v>
      </c>
      <c r="AL460">
        <v>0</v>
      </c>
    </row>
    <row r="461" spans="1:38" x14ac:dyDescent="0.3">
      <c r="A461">
        <v>10</v>
      </c>
      <c r="B461">
        <v>13</v>
      </c>
      <c r="C461">
        <f>IF(OR($L461=TRUE,$A461=0,MOD($A461,ChapterTable!$R$20)&lt;&gt;0),
MAX(0,INT(($B461+ChapterTable!$P$26+VLOOKUP(SUBSTITUTE(C$1,"성장단계","")&amp;"단계오프셋",ChapterTable!$R:$S,2,0))/ChapterTable!$P$23)),
MAX(0,INT(($B461+ChapterTable!$R$26+VLOOKUP(SUBSTITUTE(C$1,"성장단계","")&amp;"보스단계오프셋",ChapterTable!$R:$S,2,0))/ChapterTable!$R$23)))</f>
        <v>1</v>
      </c>
      <c r="D461">
        <f>IF(OR($L461=TRUE,$A461=0,MOD($A461,ChapterTable!$R$20)&lt;&gt;0),
MAX(0,INT(($B461+ChapterTable!$P$26+VLOOKUP(SUBSTITUTE(D$1,"성장단계","")&amp;"단계오프셋",ChapterTable!$R:$S,2,0))/ChapterTable!$P$23)),
MAX(0,INT(($B461+ChapterTable!$R$26+VLOOKUP(SUBSTITUTE(D$1,"성장단계","")&amp;"보스단계오프셋",ChapterTable!$R:$S,2,0))/ChapterTable!$R$23)))</f>
        <v>1</v>
      </c>
      <c r="E461" s="1">
        <f ca="1">IF(AND($A461=0,$B461=1),
    VLOOKUP(1,ChapterTable!$1:$1048576,MATCH("최종"&amp;SUBSTITUTE(SUBSTITUTE(E$1,"standard",""),"|Float",""),ChapterTable!$1:$1,0),0)*ChapterTable!$P$17,
  IF(AND($A461=0,$B461=0),
    E462,
  IF($B461=0,
    VLOOKUP($A461,ChapterTable!$1:$1048576,MATCH("최종"&amp;SUBSTITUTE(SUBSTITUTE(E$1,"standard",""),"|Float",""),ChapterTable!$1:$1,0),0),
  IF($B461=1,
    IF($L461=FALSE,
      VLOOKUP($A461,ChapterTable!$1:$1048576,MATCH("최종"&amp;SUBSTITUTE(SUBSTITUTE(E$1,"standard",""),"|Float",""),ChapterTable!$1:$1,0),0),
      VLOOKUP($A461-ChapterTable!$P$11,ChapterTable!$1:$1048576,MATCH("최종"&amp;SUBSTITUTE(SUBSTITUTE(E$1,"standard",""),"|Float",""),ChapterTable!$1:$1,0),0)*ChapterTable!$P$14
    ),
  OFFSET(E461,-$B461+IF($L461,1,0),0)*IF($B461&gt;OFFSET($B461,1,0),ChapterTable!$R$17,1)*
    (VLOOKUP(SUBSTITUTE(SUBSTITUTE(E$1,"standard",""),"|Float","")&amp;IF(OR($L461=TRUE,$A461=0,MOD($A461,ChapterTable!$R$20)&lt;&gt;0),"","보스")&amp;"인게임누적곱배수",ChapterTable!$R:$S,2,0)^C461
    +VLOOKUP(SUBSTITUTE(SUBSTITUTE(E$1,"standard",""),"|Float","")&amp;IF(OR($L461=TRUE,$A461=0,MOD($A461,ChapterTable!$R$20)&lt;&gt;0),"","보스")&amp;"인게임누적합배수",ChapterTable!$R:$S,2,0)*C461)
  )
  )
  )
)</f>
        <v>5535.84375</v>
      </c>
      <c r="F461" s="1">
        <f ca="1">IF(AND($A461=0,$B461=1),
    VLOOKUP(1,ChapterTable!$1:$1048576,MATCH("최종"&amp;SUBSTITUTE(SUBSTITUTE(F$1,"standard",""),"|Float",""),ChapterTable!$1:$1,0),0)*ChapterTable!$P$17,
  IF(AND($A461=0,$B461=0),
    F462,
  IF($B461=0,
    VLOOKUP($A461,ChapterTable!$1:$1048576,MATCH("최종"&amp;SUBSTITUTE(SUBSTITUTE(F$1,"standard",""),"|Float",""),ChapterTable!$1:$1,0),0),
  IF($B461=1,
    IF($L461=FALSE,
      VLOOKUP($A461,ChapterTable!$1:$1048576,MATCH("최종"&amp;SUBSTITUTE(SUBSTITUTE(F$1,"standard",""),"|Float",""),ChapterTable!$1:$1,0),0),
      VLOOKUP($A461-ChapterTable!$P$11,ChapterTable!$1:$1048576,MATCH("최종"&amp;SUBSTITUTE(SUBSTITUTE(F$1,"standard",""),"|Float",""),ChapterTable!$1:$1,0),0)*ChapterTable!$P$14
    ),
  OFFSET(F461,-$B461+IF($L461,1,0),0)*
    (VLOOKUP(SUBSTITUTE(SUBSTITUTE(F$1,"standard",""),"|Float","")&amp;IF(OR($L461=TRUE,$A461=0,MOD($A461,ChapterTable!$R$20)&lt;&gt;0),"","보스")&amp;"인게임누적곱배수",ChapterTable!$R:$S,2,0)^D461
    +VLOOKUP(SUBSTITUTE(SUBSTITUTE(F$1,"standard",""),"|Float","")&amp;IF(OR($L461=TRUE,$A461=0,MOD($A461,ChapterTable!$R$20)&lt;&gt;0),"","보스")&amp;"인게임누적합배수",ChapterTable!$R:$S,2,0)*D461)
  )
  )
  )
)</f>
        <v>2066.33056640625</v>
      </c>
      <c r="G461" t="s">
        <v>719</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52"/>
        <v>2</v>
      </c>
      <c r="Q461">
        <f t="shared" si="53"/>
        <v>2</v>
      </c>
      <c r="R461" t="b">
        <f t="shared" ca="1" si="54"/>
        <v>0</v>
      </c>
      <c r="T461" t="b">
        <f t="shared" ca="1" si="55"/>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58"/>
        <v>0.5</v>
      </c>
      <c r="AJ461">
        <f t="shared" si="56"/>
        <v>0.54666666600000002</v>
      </c>
      <c r="AK461">
        <f t="shared" si="57"/>
        <v>1</v>
      </c>
      <c r="AL461">
        <v>0</v>
      </c>
    </row>
    <row r="462" spans="1:38" x14ac:dyDescent="0.3">
      <c r="A462">
        <v>10</v>
      </c>
      <c r="B462">
        <v>14</v>
      </c>
      <c r="C462">
        <f>IF(OR($L462=TRUE,$A462=0,MOD($A462,ChapterTable!$R$20)&lt;&gt;0),
MAX(0,INT(($B462+ChapterTable!$P$26+VLOOKUP(SUBSTITUTE(C$1,"성장단계","")&amp;"단계오프셋",ChapterTable!$R:$S,2,0))/ChapterTable!$P$23)),
MAX(0,INT(($B462+ChapterTable!$R$26+VLOOKUP(SUBSTITUTE(C$1,"성장단계","")&amp;"보스단계오프셋",ChapterTable!$R:$S,2,0))/ChapterTable!$R$23)))</f>
        <v>1</v>
      </c>
      <c r="D462">
        <f>IF(OR($L462=TRUE,$A462=0,MOD($A462,ChapterTable!$R$20)&lt;&gt;0),
MAX(0,INT(($B462+ChapterTable!$P$26+VLOOKUP(SUBSTITUTE(D$1,"성장단계","")&amp;"단계오프셋",ChapterTable!$R:$S,2,0))/ChapterTable!$P$23)),
MAX(0,INT(($B462+ChapterTable!$R$26+VLOOKUP(SUBSTITUTE(D$1,"성장단계","")&amp;"보스단계오프셋",ChapterTable!$R:$S,2,0))/ChapterTable!$R$23)))</f>
        <v>1</v>
      </c>
      <c r="E462" s="1">
        <f ca="1">IF(AND($A462=0,$B462=1),
    VLOOKUP(1,ChapterTable!$1:$1048576,MATCH("최종"&amp;SUBSTITUTE(SUBSTITUTE(E$1,"standard",""),"|Float",""),ChapterTable!$1:$1,0),0)*ChapterTable!$P$17,
  IF(AND($A462=0,$B462=0),
    E463,
  IF($B462=0,
    VLOOKUP($A462,ChapterTable!$1:$1048576,MATCH("최종"&amp;SUBSTITUTE(SUBSTITUTE(E$1,"standard",""),"|Float",""),ChapterTable!$1:$1,0),0),
  IF($B462=1,
    IF($L462=FALSE,
      VLOOKUP($A462,ChapterTable!$1:$1048576,MATCH("최종"&amp;SUBSTITUTE(SUBSTITUTE(E$1,"standard",""),"|Float",""),ChapterTable!$1:$1,0),0),
      VLOOKUP($A462-ChapterTable!$P$11,ChapterTable!$1:$1048576,MATCH("최종"&amp;SUBSTITUTE(SUBSTITUTE(E$1,"standard",""),"|Float",""),ChapterTable!$1:$1,0),0)*ChapterTable!$P$14
    ),
  OFFSET(E462,-$B462+IF($L462,1,0),0)*IF($B462&gt;OFFSET($B462,1,0),ChapterTable!$R$17,1)*
    (VLOOKUP(SUBSTITUTE(SUBSTITUTE(E$1,"standard",""),"|Float","")&amp;IF(OR($L462=TRUE,$A462=0,MOD($A462,ChapterTable!$R$20)&lt;&gt;0),"","보스")&amp;"인게임누적곱배수",ChapterTable!$R:$S,2,0)^C462
    +VLOOKUP(SUBSTITUTE(SUBSTITUTE(E$1,"standard",""),"|Float","")&amp;IF(OR($L462=TRUE,$A462=0,MOD($A462,ChapterTable!$R$20)&lt;&gt;0),"","보스")&amp;"인게임누적합배수",ChapterTable!$R:$S,2,0)*C462)
  )
  )
  )
)</f>
        <v>5535.84375</v>
      </c>
      <c r="F462" s="1">
        <f ca="1">IF(AND($A462=0,$B462=1),
    VLOOKUP(1,ChapterTable!$1:$1048576,MATCH("최종"&amp;SUBSTITUTE(SUBSTITUTE(F$1,"standard",""),"|Float",""),ChapterTable!$1:$1,0),0)*ChapterTable!$P$17,
  IF(AND($A462=0,$B462=0),
    F463,
  IF($B462=0,
    VLOOKUP($A462,ChapterTable!$1:$1048576,MATCH("최종"&amp;SUBSTITUTE(SUBSTITUTE(F$1,"standard",""),"|Float",""),ChapterTable!$1:$1,0),0),
  IF($B462=1,
    IF($L462=FALSE,
      VLOOKUP($A462,ChapterTable!$1:$1048576,MATCH("최종"&amp;SUBSTITUTE(SUBSTITUTE(F$1,"standard",""),"|Float",""),ChapterTable!$1:$1,0),0),
      VLOOKUP($A462-ChapterTable!$P$11,ChapterTable!$1:$1048576,MATCH("최종"&amp;SUBSTITUTE(SUBSTITUTE(F$1,"standard",""),"|Float",""),ChapterTable!$1:$1,0),0)*ChapterTable!$P$14
    ),
  OFFSET(F462,-$B462+IF($L462,1,0),0)*
    (VLOOKUP(SUBSTITUTE(SUBSTITUTE(F$1,"standard",""),"|Float","")&amp;IF(OR($L462=TRUE,$A462=0,MOD($A462,ChapterTable!$R$20)&lt;&gt;0),"","보스")&amp;"인게임누적곱배수",ChapterTable!$R:$S,2,0)^D462
    +VLOOKUP(SUBSTITUTE(SUBSTITUTE(F$1,"standard",""),"|Float","")&amp;IF(OR($L462=TRUE,$A462=0,MOD($A462,ChapterTable!$R$20)&lt;&gt;0),"","보스")&amp;"인게임누적합배수",ChapterTable!$R:$S,2,0)*D462)
  )
  )
  )
)</f>
        <v>2066.33056640625</v>
      </c>
      <c r="G462" t="s">
        <v>719</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52"/>
        <v>2</v>
      </c>
      <c r="Q462">
        <f t="shared" si="53"/>
        <v>2</v>
      </c>
      <c r="R462" t="b">
        <f t="shared" ca="1" si="54"/>
        <v>0</v>
      </c>
      <c r="T462" t="b">
        <f t="shared" ca="1" si="55"/>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58"/>
        <v>0.5</v>
      </c>
      <c r="AJ462">
        <f t="shared" si="56"/>
        <v>0.54666666600000002</v>
      </c>
      <c r="AK462">
        <f t="shared" si="57"/>
        <v>1</v>
      </c>
      <c r="AL462">
        <v>0</v>
      </c>
    </row>
    <row r="463" spans="1:38" x14ac:dyDescent="0.3">
      <c r="A463">
        <v>10</v>
      </c>
      <c r="B463">
        <v>15</v>
      </c>
      <c r="C463">
        <f>IF(OR($L463=TRUE,$A463=0,MOD($A463,ChapterTable!$R$20)&lt;&gt;0),
MAX(0,INT(($B463+ChapterTable!$P$26+VLOOKUP(SUBSTITUTE(C$1,"성장단계","")&amp;"단계오프셋",ChapterTable!$R:$S,2,0))/ChapterTable!$P$23)),
MAX(0,INT(($B463+ChapterTable!$R$26+VLOOKUP(SUBSTITUTE(C$1,"성장단계","")&amp;"보스단계오프셋",ChapterTable!$R:$S,2,0))/ChapterTable!$R$23)))</f>
        <v>1</v>
      </c>
      <c r="D463">
        <f>IF(OR($L463=TRUE,$A463=0,MOD($A463,ChapterTable!$R$20)&lt;&gt;0),
MAX(0,INT(($B463+ChapterTable!$P$26+VLOOKUP(SUBSTITUTE(D$1,"성장단계","")&amp;"단계오프셋",ChapterTable!$R:$S,2,0))/ChapterTable!$P$23)),
MAX(0,INT(($B463+ChapterTable!$R$26+VLOOKUP(SUBSTITUTE(D$1,"성장단계","")&amp;"보스단계오프셋",ChapterTable!$R:$S,2,0))/ChapterTable!$R$23)))</f>
        <v>1</v>
      </c>
      <c r="E463" s="1">
        <f ca="1">IF(AND($A463=0,$B463=1),
    VLOOKUP(1,ChapterTable!$1:$1048576,MATCH("최종"&amp;SUBSTITUTE(SUBSTITUTE(E$1,"standard",""),"|Float",""),ChapterTable!$1:$1,0),0)*ChapterTable!$P$17,
  IF(AND($A463=0,$B463=0),
    E464,
  IF($B463=0,
    VLOOKUP($A463,ChapterTable!$1:$1048576,MATCH("최종"&amp;SUBSTITUTE(SUBSTITUTE(E$1,"standard",""),"|Float",""),ChapterTable!$1:$1,0),0),
  IF($B463=1,
    IF($L463=FALSE,
      VLOOKUP($A463,ChapterTable!$1:$1048576,MATCH("최종"&amp;SUBSTITUTE(SUBSTITUTE(E$1,"standard",""),"|Float",""),ChapterTable!$1:$1,0),0),
      VLOOKUP($A463-ChapterTable!$P$11,ChapterTable!$1:$1048576,MATCH("최종"&amp;SUBSTITUTE(SUBSTITUTE(E$1,"standard",""),"|Float",""),ChapterTable!$1:$1,0),0)*ChapterTable!$P$14
    ),
  OFFSET(E463,-$B463+IF($L463,1,0),0)*IF($B463&gt;OFFSET($B463,1,0),ChapterTable!$R$17,1)*
    (VLOOKUP(SUBSTITUTE(SUBSTITUTE(E$1,"standard",""),"|Float","")&amp;IF(OR($L463=TRUE,$A463=0,MOD($A463,ChapterTable!$R$20)&lt;&gt;0),"","보스")&amp;"인게임누적곱배수",ChapterTable!$R:$S,2,0)^C463
    +VLOOKUP(SUBSTITUTE(SUBSTITUTE(E$1,"standard",""),"|Float","")&amp;IF(OR($L463=TRUE,$A463=0,MOD($A463,ChapterTable!$R$20)&lt;&gt;0),"","보스")&amp;"인게임누적합배수",ChapterTable!$R:$S,2,0)*C463)
  )
  )
  )
)</f>
        <v>5535.84375</v>
      </c>
      <c r="F463" s="1">
        <f ca="1">IF(AND($A463=0,$B463=1),
    VLOOKUP(1,ChapterTable!$1:$1048576,MATCH("최종"&amp;SUBSTITUTE(SUBSTITUTE(F$1,"standard",""),"|Float",""),ChapterTable!$1:$1,0),0)*ChapterTable!$P$17,
  IF(AND($A463=0,$B463=0),
    F464,
  IF($B463=0,
    VLOOKUP($A463,ChapterTable!$1:$1048576,MATCH("최종"&amp;SUBSTITUTE(SUBSTITUTE(F$1,"standard",""),"|Float",""),ChapterTable!$1:$1,0),0),
  IF($B463=1,
    IF($L463=FALSE,
      VLOOKUP($A463,ChapterTable!$1:$1048576,MATCH("최종"&amp;SUBSTITUTE(SUBSTITUTE(F$1,"standard",""),"|Float",""),ChapterTable!$1:$1,0),0),
      VLOOKUP($A463-ChapterTable!$P$11,ChapterTable!$1:$1048576,MATCH("최종"&amp;SUBSTITUTE(SUBSTITUTE(F$1,"standard",""),"|Float",""),ChapterTable!$1:$1,0),0)*ChapterTable!$P$14
    ),
  OFFSET(F463,-$B463+IF($L463,1,0),0)*
    (VLOOKUP(SUBSTITUTE(SUBSTITUTE(F$1,"standard",""),"|Float","")&amp;IF(OR($L463=TRUE,$A463=0,MOD($A463,ChapterTable!$R$20)&lt;&gt;0),"","보스")&amp;"인게임누적곱배수",ChapterTable!$R:$S,2,0)^D463
    +VLOOKUP(SUBSTITUTE(SUBSTITUTE(F$1,"standard",""),"|Float","")&amp;IF(OR($L463=TRUE,$A463=0,MOD($A463,ChapterTable!$R$20)&lt;&gt;0),"","보스")&amp;"인게임누적합배수",ChapterTable!$R:$S,2,0)*D463)
  )
  )
  )
)</f>
        <v>2066.33056640625</v>
      </c>
      <c r="G463" t="s">
        <v>719</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52"/>
        <v>11</v>
      </c>
      <c r="Q463">
        <f t="shared" si="53"/>
        <v>11</v>
      </c>
      <c r="R463" t="b">
        <f t="shared" ca="1" si="54"/>
        <v>0</v>
      </c>
      <c r="T463" t="b">
        <f t="shared" ca="1" si="55"/>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58"/>
        <v>0.5</v>
      </c>
      <c r="AJ463">
        <f t="shared" si="56"/>
        <v>0.54666666600000002</v>
      </c>
      <c r="AK463">
        <f t="shared" si="57"/>
        <v>1</v>
      </c>
      <c r="AL463">
        <v>0</v>
      </c>
    </row>
    <row r="464" spans="1:38" x14ac:dyDescent="0.3">
      <c r="A464">
        <v>10</v>
      </c>
      <c r="B464">
        <v>16</v>
      </c>
      <c r="C464">
        <f>IF(OR($L464=TRUE,$A464=0,MOD($A464,ChapterTable!$R$20)&lt;&gt;0),
MAX(0,INT(($B464+ChapterTable!$P$26+VLOOKUP(SUBSTITUTE(C$1,"성장단계","")&amp;"단계오프셋",ChapterTable!$R:$S,2,0))/ChapterTable!$P$23)),
MAX(0,INT(($B464+ChapterTable!$R$26+VLOOKUP(SUBSTITUTE(C$1,"성장단계","")&amp;"보스단계오프셋",ChapterTable!$R:$S,2,0))/ChapterTable!$R$23)))</f>
        <v>2</v>
      </c>
      <c r="D464">
        <f>IF(OR($L464=TRUE,$A464=0,MOD($A464,ChapterTable!$R$20)&lt;&gt;0),
MAX(0,INT(($B464+ChapterTable!$P$26+VLOOKUP(SUBSTITUTE(D$1,"성장단계","")&amp;"단계오프셋",ChapterTable!$R:$S,2,0))/ChapterTable!$P$23)),
MAX(0,INT(($B464+ChapterTable!$R$26+VLOOKUP(SUBSTITUTE(D$1,"성장단계","")&amp;"보스단계오프셋",ChapterTable!$R:$S,2,0))/ChapterTable!$R$23)))</f>
        <v>1</v>
      </c>
      <c r="E464" s="1">
        <f ca="1">IF(AND($A464=0,$B464=1),
    VLOOKUP(1,ChapterTable!$1:$1048576,MATCH("최종"&amp;SUBSTITUTE(SUBSTITUTE(E$1,"standard",""),"|Float",""),ChapterTable!$1:$1,0),0)*ChapterTable!$P$17,
  IF(AND($A464=0,$B464=0),
    E465,
  IF($B464=0,
    VLOOKUP($A464,ChapterTable!$1:$1048576,MATCH("최종"&amp;SUBSTITUTE(SUBSTITUTE(E$1,"standard",""),"|Float",""),ChapterTable!$1:$1,0),0),
  IF($B464=1,
    IF($L464=FALSE,
      VLOOKUP($A464,ChapterTable!$1:$1048576,MATCH("최종"&amp;SUBSTITUTE(SUBSTITUTE(E$1,"standard",""),"|Float",""),ChapterTable!$1:$1,0),0),
      VLOOKUP($A464-ChapterTable!$P$11,ChapterTable!$1:$1048576,MATCH("최종"&amp;SUBSTITUTE(SUBSTITUTE(E$1,"standard",""),"|Float",""),ChapterTable!$1:$1,0),0)*ChapterTable!$P$14
    ),
  OFFSET(E464,-$B464+IF($L464,1,0),0)*IF($B464&gt;OFFSET($B464,1,0),ChapterTable!$R$17,1)*
    (VLOOKUP(SUBSTITUTE(SUBSTITUTE(E$1,"standard",""),"|Float","")&amp;IF(OR($L464=TRUE,$A464=0,MOD($A464,ChapterTable!$R$20)&lt;&gt;0),"","보스")&amp;"인게임누적곱배수",ChapterTable!$R:$S,2,0)^C464
    +VLOOKUP(SUBSTITUTE(SUBSTITUTE(E$1,"standard",""),"|Float","")&amp;IF(OR($L464=TRUE,$A464=0,MOD($A464,ChapterTable!$R$20)&lt;&gt;0),"","보스")&amp;"인게임누적합배수",ChapterTable!$R:$S,2,0)*C464)
  )
  )
  )
)</f>
        <v>6458.484375</v>
      </c>
      <c r="F464" s="1">
        <f ca="1">IF(AND($A464=0,$B464=1),
    VLOOKUP(1,ChapterTable!$1:$1048576,MATCH("최종"&amp;SUBSTITUTE(SUBSTITUTE(F$1,"standard",""),"|Float",""),ChapterTable!$1:$1,0),0)*ChapterTable!$P$17,
  IF(AND($A464=0,$B464=0),
    F465,
  IF($B464=0,
    VLOOKUP($A464,ChapterTable!$1:$1048576,MATCH("최종"&amp;SUBSTITUTE(SUBSTITUTE(F$1,"standard",""),"|Float",""),ChapterTable!$1:$1,0),0),
  IF($B464=1,
    IF($L464=FALSE,
      VLOOKUP($A464,ChapterTable!$1:$1048576,MATCH("최종"&amp;SUBSTITUTE(SUBSTITUTE(F$1,"standard",""),"|Float",""),ChapterTable!$1:$1,0),0),
      VLOOKUP($A464-ChapterTable!$P$11,ChapterTable!$1:$1048576,MATCH("최종"&amp;SUBSTITUTE(SUBSTITUTE(F$1,"standard",""),"|Float",""),ChapterTable!$1:$1,0),0)*ChapterTable!$P$14
    ),
  OFFSET(F464,-$B464+IF($L464,1,0),0)*
    (VLOOKUP(SUBSTITUTE(SUBSTITUTE(F$1,"standard",""),"|Float","")&amp;IF(OR($L464=TRUE,$A464=0,MOD($A464,ChapterTable!$R$20)&lt;&gt;0),"","보스")&amp;"인게임누적곱배수",ChapterTable!$R:$S,2,0)^D464
    +VLOOKUP(SUBSTITUTE(SUBSTITUTE(F$1,"standard",""),"|Float","")&amp;IF(OR($L464=TRUE,$A464=0,MOD($A464,ChapterTable!$R$20)&lt;&gt;0),"","보스")&amp;"인게임누적합배수",ChapterTable!$R:$S,2,0)*D464)
  )
  )
  )
)</f>
        <v>2066.33056640625</v>
      </c>
      <c r="G464" t="s">
        <v>719</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52"/>
        <v>2</v>
      </c>
      <c r="Q464">
        <f t="shared" si="53"/>
        <v>2</v>
      </c>
      <c r="R464" t="b">
        <f t="shared" ca="1" si="54"/>
        <v>0</v>
      </c>
      <c r="T464" t="b">
        <f t="shared" ca="1" si="55"/>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58"/>
        <v>0.5</v>
      </c>
      <c r="AJ464">
        <f t="shared" si="56"/>
        <v>0.54666666600000002</v>
      </c>
      <c r="AK464">
        <f t="shared" si="57"/>
        <v>1</v>
      </c>
      <c r="AL464">
        <v>0</v>
      </c>
    </row>
    <row r="465" spans="1:38" x14ac:dyDescent="0.3">
      <c r="A465">
        <v>10</v>
      </c>
      <c r="B465">
        <v>17</v>
      </c>
      <c r="C465">
        <f>IF(OR($L465=TRUE,$A465=0,MOD($A465,ChapterTable!$R$20)&lt;&gt;0),
MAX(0,INT(($B465+ChapterTable!$P$26+VLOOKUP(SUBSTITUTE(C$1,"성장단계","")&amp;"단계오프셋",ChapterTable!$R:$S,2,0))/ChapterTable!$P$23)),
MAX(0,INT(($B465+ChapterTable!$R$26+VLOOKUP(SUBSTITUTE(C$1,"성장단계","")&amp;"보스단계오프셋",ChapterTable!$R:$S,2,0))/ChapterTable!$R$23)))</f>
        <v>2</v>
      </c>
      <c r="D465">
        <f>IF(OR($L465=TRUE,$A465=0,MOD($A465,ChapterTable!$R$20)&lt;&gt;0),
MAX(0,INT(($B465+ChapterTable!$P$26+VLOOKUP(SUBSTITUTE(D$1,"성장단계","")&amp;"단계오프셋",ChapterTable!$R:$S,2,0))/ChapterTable!$P$23)),
MAX(0,INT(($B465+ChapterTable!$R$26+VLOOKUP(SUBSTITUTE(D$1,"성장단계","")&amp;"보스단계오프셋",ChapterTable!$R:$S,2,0))/ChapterTable!$R$23)))</f>
        <v>1</v>
      </c>
      <c r="E465" s="1">
        <f ca="1">IF(AND($A465=0,$B465=1),
    VLOOKUP(1,ChapterTable!$1:$1048576,MATCH("최종"&amp;SUBSTITUTE(SUBSTITUTE(E$1,"standard",""),"|Float",""),ChapterTable!$1:$1,0),0)*ChapterTable!$P$17,
  IF(AND($A465=0,$B465=0),
    E466,
  IF($B465=0,
    VLOOKUP($A465,ChapterTable!$1:$1048576,MATCH("최종"&amp;SUBSTITUTE(SUBSTITUTE(E$1,"standard",""),"|Float",""),ChapterTable!$1:$1,0),0),
  IF($B465=1,
    IF($L465=FALSE,
      VLOOKUP($A465,ChapterTable!$1:$1048576,MATCH("최종"&amp;SUBSTITUTE(SUBSTITUTE(E$1,"standard",""),"|Float",""),ChapterTable!$1:$1,0),0),
      VLOOKUP($A465-ChapterTable!$P$11,ChapterTable!$1:$1048576,MATCH("최종"&amp;SUBSTITUTE(SUBSTITUTE(E$1,"standard",""),"|Float",""),ChapterTable!$1:$1,0),0)*ChapterTable!$P$14
    ),
  OFFSET(E465,-$B465+IF($L465,1,0),0)*IF($B465&gt;OFFSET($B465,1,0),ChapterTable!$R$17,1)*
    (VLOOKUP(SUBSTITUTE(SUBSTITUTE(E$1,"standard",""),"|Float","")&amp;IF(OR($L465=TRUE,$A465=0,MOD($A465,ChapterTable!$R$20)&lt;&gt;0),"","보스")&amp;"인게임누적곱배수",ChapterTable!$R:$S,2,0)^C465
    +VLOOKUP(SUBSTITUTE(SUBSTITUTE(E$1,"standard",""),"|Float","")&amp;IF(OR($L465=TRUE,$A465=0,MOD($A465,ChapterTable!$R$20)&lt;&gt;0),"","보스")&amp;"인게임누적합배수",ChapterTable!$R:$S,2,0)*C465)
  )
  )
  )
)</f>
        <v>6458.484375</v>
      </c>
      <c r="F465" s="1">
        <f ca="1">IF(AND($A465=0,$B465=1),
    VLOOKUP(1,ChapterTable!$1:$1048576,MATCH("최종"&amp;SUBSTITUTE(SUBSTITUTE(F$1,"standard",""),"|Float",""),ChapterTable!$1:$1,0),0)*ChapterTable!$P$17,
  IF(AND($A465=0,$B465=0),
    F466,
  IF($B465=0,
    VLOOKUP($A465,ChapterTable!$1:$1048576,MATCH("최종"&amp;SUBSTITUTE(SUBSTITUTE(F$1,"standard",""),"|Float",""),ChapterTable!$1:$1,0),0),
  IF($B465=1,
    IF($L465=FALSE,
      VLOOKUP($A465,ChapterTable!$1:$1048576,MATCH("최종"&amp;SUBSTITUTE(SUBSTITUTE(F$1,"standard",""),"|Float",""),ChapterTable!$1:$1,0),0),
      VLOOKUP($A465-ChapterTable!$P$11,ChapterTable!$1:$1048576,MATCH("최종"&amp;SUBSTITUTE(SUBSTITUTE(F$1,"standard",""),"|Float",""),ChapterTable!$1:$1,0),0)*ChapterTable!$P$14
    ),
  OFFSET(F465,-$B465+IF($L465,1,0),0)*
    (VLOOKUP(SUBSTITUTE(SUBSTITUTE(F$1,"standard",""),"|Float","")&amp;IF(OR($L465=TRUE,$A465=0,MOD($A465,ChapterTable!$R$20)&lt;&gt;0),"","보스")&amp;"인게임누적곱배수",ChapterTable!$R:$S,2,0)^D465
    +VLOOKUP(SUBSTITUTE(SUBSTITUTE(F$1,"standard",""),"|Float","")&amp;IF(OR($L465=TRUE,$A465=0,MOD($A465,ChapterTable!$R$20)&lt;&gt;0),"","보스")&amp;"인게임누적합배수",ChapterTable!$R:$S,2,0)*D465)
  )
  )
  )
)</f>
        <v>2066.33056640625</v>
      </c>
      <c r="G465" t="s">
        <v>719</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52"/>
        <v>2</v>
      </c>
      <c r="Q465">
        <f t="shared" si="53"/>
        <v>2</v>
      </c>
      <c r="R465" t="b">
        <f t="shared" ca="1" si="54"/>
        <v>0</v>
      </c>
      <c r="T465" t="b">
        <f t="shared" ca="1" si="55"/>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58"/>
        <v>0.5</v>
      </c>
      <c r="AJ465">
        <f t="shared" si="56"/>
        <v>0.54666666600000002</v>
      </c>
      <c r="AK465">
        <f t="shared" si="57"/>
        <v>1</v>
      </c>
      <c r="AL465">
        <v>0</v>
      </c>
    </row>
    <row r="466" spans="1:38" x14ac:dyDescent="0.3">
      <c r="A466">
        <v>10</v>
      </c>
      <c r="B466">
        <v>18</v>
      </c>
      <c r="C466">
        <f>IF(OR($L466=TRUE,$A466=0,MOD($A466,ChapterTable!$R$20)&lt;&gt;0),
MAX(0,INT(($B466+ChapterTable!$P$26+VLOOKUP(SUBSTITUTE(C$1,"성장단계","")&amp;"단계오프셋",ChapterTable!$R:$S,2,0))/ChapterTable!$P$23)),
MAX(0,INT(($B466+ChapterTable!$R$26+VLOOKUP(SUBSTITUTE(C$1,"성장단계","")&amp;"보스단계오프셋",ChapterTable!$R:$S,2,0))/ChapterTable!$R$23)))</f>
        <v>2</v>
      </c>
      <c r="D466">
        <f>IF(OR($L466=TRUE,$A466=0,MOD($A466,ChapterTable!$R$20)&lt;&gt;0),
MAX(0,INT(($B466+ChapterTable!$P$26+VLOOKUP(SUBSTITUTE(D$1,"성장단계","")&amp;"단계오프셋",ChapterTable!$R:$S,2,0))/ChapterTable!$P$23)),
MAX(0,INT(($B466+ChapterTable!$R$26+VLOOKUP(SUBSTITUTE(D$1,"성장단계","")&amp;"보스단계오프셋",ChapterTable!$R:$S,2,0))/ChapterTable!$R$23)))</f>
        <v>1</v>
      </c>
      <c r="E466" s="1">
        <f ca="1">IF(AND($A466=0,$B466=1),
    VLOOKUP(1,ChapterTable!$1:$1048576,MATCH("최종"&amp;SUBSTITUTE(SUBSTITUTE(E$1,"standard",""),"|Float",""),ChapterTable!$1:$1,0),0)*ChapterTable!$P$17,
  IF(AND($A466=0,$B466=0),
    E467,
  IF($B466=0,
    VLOOKUP($A466,ChapterTable!$1:$1048576,MATCH("최종"&amp;SUBSTITUTE(SUBSTITUTE(E$1,"standard",""),"|Float",""),ChapterTable!$1:$1,0),0),
  IF($B466=1,
    IF($L466=FALSE,
      VLOOKUP($A466,ChapterTable!$1:$1048576,MATCH("최종"&amp;SUBSTITUTE(SUBSTITUTE(E$1,"standard",""),"|Float",""),ChapterTable!$1:$1,0),0),
      VLOOKUP($A466-ChapterTable!$P$11,ChapterTable!$1:$1048576,MATCH("최종"&amp;SUBSTITUTE(SUBSTITUTE(E$1,"standard",""),"|Float",""),ChapterTable!$1:$1,0),0)*ChapterTable!$P$14
    ),
  OFFSET(E466,-$B466+IF($L466,1,0),0)*IF($B466&gt;OFFSET($B466,1,0),ChapterTable!$R$17,1)*
    (VLOOKUP(SUBSTITUTE(SUBSTITUTE(E$1,"standard",""),"|Float","")&amp;IF(OR($L466=TRUE,$A466=0,MOD($A466,ChapterTable!$R$20)&lt;&gt;0),"","보스")&amp;"인게임누적곱배수",ChapterTable!$R:$S,2,0)^C466
    +VLOOKUP(SUBSTITUTE(SUBSTITUTE(E$1,"standard",""),"|Float","")&amp;IF(OR($L466=TRUE,$A466=0,MOD($A466,ChapterTable!$R$20)&lt;&gt;0),"","보스")&amp;"인게임누적합배수",ChapterTable!$R:$S,2,0)*C466)
  )
  )
  )
)</f>
        <v>6458.484375</v>
      </c>
      <c r="F466" s="1">
        <f ca="1">IF(AND($A466=0,$B466=1),
    VLOOKUP(1,ChapterTable!$1:$1048576,MATCH("최종"&amp;SUBSTITUTE(SUBSTITUTE(F$1,"standard",""),"|Float",""),ChapterTable!$1:$1,0),0)*ChapterTable!$P$17,
  IF(AND($A466=0,$B466=0),
    F467,
  IF($B466=0,
    VLOOKUP($A466,ChapterTable!$1:$1048576,MATCH("최종"&amp;SUBSTITUTE(SUBSTITUTE(F$1,"standard",""),"|Float",""),ChapterTable!$1:$1,0),0),
  IF($B466=1,
    IF($L466=FALSE,
      VLOOKUP($A466,ChapterTable!$1:$1048576,MATCH("최종"&amp;SUBSTITUTE(SUBSTITUTE(F$1,"standard",""),"|Float",""),ChapterTable!$1:$1,0),0),
      VLOOKUP($A466-ChapterTable!$P$11,ChapterTable!$1:$1048576,MATCH("최종"&amp;SUBSTITUTE(SUBSTITUTE(F$1,"standard",""),"|Float",""),ChapterTable!$1:$1,0),0)*ChapterTable!$P$14
    ),
  OFFSET(F466,-$B466+IF($L466,1,0),0)*
    (VLOOKUP(SUBSTITUTE(SUBSTITUTE(F$1,"standard",""),"|Float","")&amp;IF(OR($L466=TRUE,$A466=0,MOD($A466,ChapterTable!$R$20)&lt;&gt;0),"","보스")&amp;"인게임누적곱배수",ChapterTable!$R:$S,2,0)^D466
    +VLOOKUP(SUBSTITUTE(SUBSTITUTE(F$1,"standard",""),"|Float","")&amp;IF(OR($L466=TRUE,$A466=0,MOD($A466,ChapterTable!$R$20)&lt;&gt;0),"","보스")&amp;"인게임누적합배수",ChapterTable!$R:$S,2,0)*D466)
  )
  )
  )
)</f>
        <v>2066.33056640625</v>
      </c>
      <c r="G466" t="s">
        <v>719</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52"/>
        <v>2</v>
      </c>
      <c r="Q466">
        <f t="shared" si="53"/>
        <v>2</v>
      </c>
      <c r="R466" t="b">
        <f t="shared" ca="1" si="54"/>
        <v>0</v>
      </c>
      <c r="T466" t="b">
        <f t="shared" ca="1" si="55"/>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58"/>
        <v>0.5</v>
      </c>
      <c r="AJ466">
        <f t="shared" si="56"/>
        <v>0.54666666600000002</v>
      </c>
      <c r="AK466">
        <f t="shared" si="57"/>
        <v>1</v>
      </c>
      <c r="AL466">
        <v>0</v>
      </c>
    </row>
    <row r="467" spans="1:38" x14ac:dyDescent="0.3">
      <c r="A467">
        <v>10</v>
      </c>
      <c r="B467">
        <v>19</v>
      </c>
      <c r="C467">
        <f>IF(OR($L467=TRUE,$A467=0,MOD($A467,ChapterTable!$R$20)&lt;&gt;0),
MAX(0,INT(($B467+ChapterTable!$P$26+VLOOKUP(SUBSTITUTE(C$1,"성장단계","")&amp;"단계오프셋",ChapterTable!$R:$S,2,0))/ChapterTable!$P$23)),
MAX(0,INT(($B467+ChapterTable!$R$26+VLOOKUP(SUBSTITUTE(C$1,"성장단계","")&amp;"보스단계오프셋",ChapterTable!$R:$S,2,0))/ChapterTable!$R$23)))</f>
        <v>2</v>
      </c>
      <c r="D467">
        <f>IF(OR($L467=TRUE,$A467=0,MOD($A467,ChapterTable!$R$20)&lt;&gt;0),
MAX(0,INT(($B467+ChapterTable!$P$26+VLOOKUP(SUBSTITUTE(D$1,"성장단계","")&amp;"단계오프셋",ChapterTable!$R:$S,2,0))/ChapterTable!$P$23)),
MAX(0,INT(($B467+ChapterTable!$R$26+VLOOKUP(SUBSTITUTE(D$1,"성장단계","")&amp;"보스단계오프셋",ChapterTable!$R:$S,2,0))/ChapterTable!$R$23)))</f>
        <v>1</v>
      </c>
      <c r="E467" s="1">
        <f ca="1">IF(AND($A467=0,$B467=1),
    VLOOKUP(1,ChapterTable!$1:$1048576,MATCH("최종"&amp;SUBSTITUTE(SUBSTITUTE(E$1,"standard",""),"|Float",""),ChapterTable!$1:$1,0),0)*ChapterTable!$P$17,
  IF(AND($A467=0,$B467=0),
    E468,
  IF($B467=0,
    VLOOKUP($A467,ChapterTable!$1:$1048576,MATCH("최종"&amp;SUBSTITUTE(SUBSTITUTE(E$1,"standard",""),"|Float",""),ChapterTable!$1:$1,0),0),
  IF($B467=1,
    IF($L467=FALSE,
      VLOOKUP($A467,ChapterTable!$1:$1048576,MATCH("최종"&amp;SUBSTITUTE(SUBSTITUTE(E$1,"standard",""),"|Float",""),ChapterTable!$1:$1,0),0),
      VLOOKUP($A467-ChapterTable!$P$11,ChapterTable!$1:$1048576,MATCH("최종"&amp;SUBSTITUTE(SUBSTITUTE(E$1,"standard",""),"|Float",""),ChapterTable!$1:$1,0),0)*ChapterTable!$P$14
    ),
  OFFSET(E467,-$B467+IF($L467,1,0),0)*IF($B467&gt;OFFSET($B467,1,0),ChapterTable!$R$17,1)*
    (VLOOKUP(SUBSTITUTE(SUBSTITUTE(E$1,"standard",""),"|Float","")&amp;IF(OR($L467=TRUE,$A467=0,MOD($A467,ChapterTable!$R$20)&lt;&gt;0),"","보스")&amp;"인게임누적곱배수",ChapterTable!$R:$S,2,0)^C467
    +VLOOKUP(SUBSTITUTE(SUBSTITUTE(E$1,"standard",""),"|Float","")&amp;IF(OR($L467=TRUE,$A467=0,MOD($A467,ChapterTable!$R$20)&lt;&gt;0),"","보스")&amp;"인게임누적합배수",ChapterTable!$R:$S,2,0)*C467)
  )
  )
  )
)</f>
        <v>6458.484375</v>
      </c>
      <c r="F467" s="1">
        <f ca="1">IF(AND($A467=0,$B467=1),
    VLOOKUP(1,ChapterTable!$1:$1048576,MATCH("최종"&amp;SUBSTITUTE(SUBSTITUTE(F$1,"standard",""),"|Float",""),ChapterTable!$1:$1,0),0)*ChapterTable!$P$17,
  IF(AND($A467=0,$B467=0),
    F468,
  IF($B467=0,
    VLOOKUP($A467,ChapterTable!$1:$1048576,MATCH("최종"&amp;SUBSTITUTE(SUBSTITUTE(F$1,"standard",""),"|Float",""),ChapterTable!$1:$1,0),0),
  IF($B467=1,
    IF($L467=FALSE,
      VLOOKUP($A467,ChapterTable!$1:$1048576,MATCH("최종"&amp;SUBSTITUTE(SUBSTITUTE(F$1,"standard",""),"|Float",""),ChapterTable!$1:$1,0),0),
      VLOOKUP($A467-ChapterTable!$P$11,ChapterTable!$1:$1048576,MATCH("최종"&amp;SUBSTITUTE(SUBSTITUTE(F$1,"standard",""),"|Float",""),ChapterTable!$1:$1,0),0)*ChapterTable!$P$14
    ),
  OFFSET(F467,-$B467+IF($L467,1,0),0)*
    (VLOOKUP(SUBSTITUTE(SUBSTITUTE(F$1,"standard",""),"|Float","")&amp;IF(OR($L467=TRUE,$A467=0,MOD($A467,ChapterTable!$R$20)&lt;&gt;0),"","보스")&amp;"인게임누적곱배수",ChapterTable!$R:$S,2,0)^D467
    +VLOOKUP(SUBSTITUTE(SUBSTITUTE(F$1,"standard",""),"|Float","")&amp;IF(OR($L467=TRUE,$A467=0,MOD($A467,ChapterTable!$R$20)&lt;&gt;0),"","보스")&amp;"인게임누적합배수",ChapterTable!$R:$S,2,0)*D467)
  )
  )
  )
)</f>
        <v>2066.33056640625</v>
      </c>
      <c r="G467" t="s">
        <v>719</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52"/>
        <v>92</v>
      </c>
      <c r="Q467">
        <f t="shared" si="53"/>
        <v>92</v>
      </c>
      <c r="R467" t="b">
        <f t="shared" ca="1" si="54"/>
        <v>1</v>
      </c>
      <c r="T467" t="b">
        <f t="shared" ca="1" si="55"/>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58"/>
        <v>0.5</v>
      </c>
      <c r="AJ467">
        <f t="shared" si="56"/>
        <v>0.54666666600000002</v>
      </c>
      <c r="AK467">
        <f t="shared" si="57"/>
        <v>1</v>
      </c>
      <c r="AL467">
        <v>0</v>
      </c>
    </row>
    <row r="468" spans="1:38" x14ac:dyDescent="0.3">
      <c r="A468">
        <v>10</v>
      </c>
      <c r="B468">
        <v>20</v>
      </c>
      <c r="C468">
        <f>IF(OR($L468=TRUE,$A468=0,MOD($A468,ChapterTable!$R$20)&lt;&gt;0),
MAX(0,INT(($B468+ChapterTable!$P$26+VLOOKUP(SUBSTITUTE(C$1,"성장단계","")&amp;"단계오프셋",ChapterTable!$R:$S,2,0))/ChapterTable!$P$23)),
MAX(0,INT(($B468+ChapterTable!$R$26+VLOOKUP(SUBSTITUTE(C$1,"성장단계","")&amp;"보스단계오프셋",ChapterTable!$R:$S,2,0))/ChapterTable!$R$23)))</f>
        <v>2</v>
      </c>
      <c r="D468">
        <f>IF(OR($L468=TRUE,$A468=0,MOD($A468,ChapterTable!$R$20)&lt;&gt;0),
MAX(0,INT(($B468+ChapterTable!$P$26+VLOOKUP(SUBSTITUTE(D$1,"성장단계","")&amp;"단계오프셋",ChapterTable!$R:$S,2,0))/ChapterTable!$P$23)),
MAX(0,INT(($B468+ChapterTable!$R$26+VLOOKUP(SUBSTITUTE(D$1,"성장단계","")&amp;"보스단계오프셋",ChapterTable!$R:$S,2,0))/ChapterTable!$R$23)))</f>
        <v>1</v>
      </c>
      <c r="E468" s="1">
        <f ca="1">IF(AND($A468=0,$B468=1),
    VLOOKUP(1,ChapterTable!$1:$1048576,MATCH("최종"&amp;SUBSTITUTE(SUBSTITUTE(E$1,"standard",""),"|Float",""),ChapterTable!$1:$1,0),0)*ChapterTable!$P$17,
  IF(AND($A468=0,$B468=0),
    E469,
  IF($B468=0,
    VLOOKUP($A468,ChapterTable!$1:$1048576,MATCH("최종"&amp;SUBSTITUTE(SUBSTITUTE(E$1,"standard",""),"|Float",""),ChapterTable!$1:$1,0),0),
  IF($B468=1,
    IF($L468=FALSE,
      VLOOKUP($A468,ChapterTable!$1:$1048576,MATCH("최종"&amp;SUBSTITUTE(SUBSTITUTE(E$1,"standard",""),"|Float",""),ChapterTable!$1:$1,0),0),
      VLOOKUP($A468-ChapterTable!$P$11,ChapterTable!$1:$1048576,MATCH("최종"&amp;SUBSTITUTE(SUBSTITUTE(E$1,"standard",""),"|Float",""),ChapterTable!$1:$1,0),0)*ChapterTable!$P$14
    ),
  OFFSET(E468,-$B468+IF($L468,1,0),0)*IF($B468&gt;OFFSET($B468,1,0),ChapterTable!$R$17,1)*
    (VLOOKUP(SUBSTITUTE(SUBSTITUTE(E$1,"standard",""),"|Float","")&amp;IF(OR($L468=TRUE,$A468=0,MOD($A468,ChapterTable!$R$20)&lt;&gt;0),"","보스")&amp;"인게임누적곱배수",ChapterTable!$R:$S,2,0)^C468
    +VLOOKUP(SUBSTITUTE(SUBSTITUTE(E$1,"standard",""),"|Float","")&amp;IF(OR($L468=TRUE,$A468=0,MOD($A468,ChapterTable!$R$20)&lt;&gt;0),"","보스")&amp;"인게임누적합배수",ChapterTable!$R:$S,2,0)*C468)
  )
  )
  )
)</f>
        <v>6458.484375</v>
      </c>
      <c r="F468" s="1">
        <f ca="1">IF(AND($A468=0,$B468=1),
    VLOOKUP(1,ChapterTable!$1:$1048576,MATCH("최종"&amp;SUBSTITUTE(SUBSTITUTE(F$1,"standard",""),"|Float",""),ChapterTable!$1:$1,0),0)*ChapterTable!$P$17,
  IF(AND($A468=0,$B468=0),
    F469,
  IF($B468=0,
    VLOOKUP($A468,ChapterTable!$1:$1048576,MATCH("최종"&amp;SUBSTITUTE(SUBSTITUTE(F$1,"standard",""),"|Float",""),ChapterTable!$1:$1,0),0),
  IF($B468=1,
    IF($L468=FALSE,
      VLOOKUP($A468,ChapterTable!$1:$1048576,MATCH("최종"&amp;SUBSTITUTE(SUBSTITUTE(F$1,"standard",""),"|Float",""),ChapterTable!$1:$1,0),0),
      VLOOKUP($A468-ChapterTable!$P$11,ChapterTable!$1:$1048576,MATCH("최종"&amp;SUBSTITUTE(SUBSTITUTE(F$1,"standard",""),"|Float",""),ChapterTable!$1:$1,0),0)*ChapterTable!$P$14
    ),
  OFFSET(F468,-$B468+IF($L468,1,0),0)*
    (VLOOKUP(SUBSTITUTE(SUBSTITUTE(F$1,"standard",""),"|Float","")&amp;IF(OR($L468=TRUE,$A468=0,MOD($A468,ChapterTable!$R$20)&lt;&gt;0),"","보스")&amp;"인게임누적곱배수",ChapterTable!$R:$S,2,0)^D468
    +VLOOKUP(SUBSTITUTE(SUBSTITUTE(F$1,"standard",""),"|Float","")&amp;IF(OR($L468=TRUE,$A468=0,MOD($A468,ChapterTable!$R$20)&lt;&gt;0),"","보스")&amp;"인게임누적합배수",ChapterTable!$R:$S,2,0)*D468)
  )
  )
  )
)</f>
        <v>2066.33056640625</v>
      </c>
      <c r="G468" t="s">
        <v>719</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52"/>
        <v>22</v>
      </c>
      <c r="Q468">
        <f t="shared" si="53"/>
        <v>22</v>
      </c>
      <c r="R468" t="b">
        <f t="shared" ca="1" si="54"/>
        <v>0</v>
      </c>
      <c r="T468" t="b">
        <f t="shared" ca="1" si="55"/>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58"/>
        <v>0.5</v>
      </c>
      <c r="AJ468">
        <f t="shared" si="56"/>
        <v>1</v>
      </c>
      <c r="AK468">
        <f t="shared" si="57"/>
        <v>2</v>
      </c>
      <c r="AL468">
        <v>0</v>
      </c>
    </row>
    <row r="469" spans="1:38" x14ac:dyDescent="0.3">
      <c r="A469">
        <v>10</v>
      </c>
      <c r="B469">
        <v>21</v>
      </c>
      <c r="C469">
        <f>IF(OR($L469=TRUE,$A469=0,MOD($A469,ChapterTable!$R$20)&lt;&gt;0),
MAX(0,INT(($B469+ChapterTable!$P$26+VLOOKUP(SUBSTITUTE(C$1,"성장단계","")&amp;"단계오프셋",ChapterTable!$R:$S,2,0))/ChapterTable!$P$23)),
MAX(0,INT(($B469+ChapterTable!$R$26+VLOOKUP(SUBSTITUTE(C$1,"성장단계","")&amp;"보스단계오프셋",ChapterTable!$R:$S,2,0))/ChapterTable!$R$23)))</f>
        <v>2</v>
      </c>
      <c r="D469">
        <f>IF(OR($L469=TRUE,$A469=0,MOD($A469,ChapterTable!$R$20)&lt;&gt;0),
MAX(0,INT(($B469+ChapterTable!$P$26+VLOOKUP(SUBSTITUTE(D$1,"성장단계","")&amp;"단계오프셋",ChapterTable!$R:$S,2,0))/ChapterTable!$P$23)),
MAX(0,INT(($B469+ChapterTable!$R$26+VLOOKUP(SUBSTITUTE(D$1,"성장단계","")&amp;"보스단계오프셋",ChapterTable!$R:$S,2,0))/ChapterTable!$R$23)))</f>
        <v>2</v>
      </c>
      <c r="E469" s="1">
        <f ca="1">IF(AND($A469=0,$B469=1),
    VLOOKUP(1,ChapterTable!$1:$1048576,MATCH("최종"&amp;SUBSTITUTE(SUBSTITUTE(E$1,"standard",""),"|Float",""),ChapterTable!$1:$1,0),0)*ChapterTable!$P$17,
  IF(AND($A469=0,$B469=0),
    E470,
  IF($B469=0,
    VLOOKUP($A469,ChapterTable!$1:$1048576,MATCH("최종"&amp;SUBSTITUTE(SUBSTITUTE(E$1,"standard",""),"|Float",""),ChapterTable!$1:$1,0),0),
  IF($B469=1,
    IF($L469=FALSE,
      VLOOKUP($A469,ChapterTable!$1:$1048576,MATCH("최종"&amp;SUBSTITUTE(SUBSTITUTE(E$1,"standard",""),"|Float",""),ChapterTable!$1:$1,0),0),
      VLOOKUP($A469-ChapterTable!$P$11,ChapterTable!$1:$1048576,MATCH("최종"&amp;SUBSTITUTE(SUBSTITUTE(E$1,"standard",""),"|Float",""),ChapterTable!$1:$1,0),0)*ChapterTable!$P$14
    ),
  OFFSET(E469,-$B469+IF($L469,1,0),0)*IF($B469&gt;OFFSET($B469,1,0),ChapterTable!$R$17,1)*
    (VLOOKUP(SUBSTITUTE(SUBSTITUTE(E$1,"standard",""),"|Float","")&amp;IF(OR($L469=TRUE,$A469=0,MOD($A469,ChapterTable!$R$20)&lt;&gt;0),"","보스")&amp;"인게임누적곱배수",ChapterTable!$R:$S,2,0)^C469
    +VLOOKUP(SUBSTITUTE(SUBSTITUTE(E$1,"standard",""),"|Float","")&amp;IF(OR($L469=TRUE,$A469=0,MOD($A469,ChapterTable!$R$20)&lt;&gt;0),"","보스")&amp;"인게임누적합배수",ChapterTable!$R:$S,2,0)*C469)
  )
  )
  )
)</f>
        <v>6458.484375</v>
      </c>
      <c r="F469" s="1">
        <f ca="1">IF(AND($A469=0,$B469=1),
    VLOOKUP(1,ChapterTable!$1:$1048576,MATCH("최종"&amp;SUBSTITUTE(SUBSTITUTE(F$1,"standard",""),"|Float",""),ChapterTable!$1:$1,0),0)*ChapterTable!$P$17,
  IF(AND($A469=0,$B469=0),
    F470,
  IF($B469=0,
    VLOOKUP($A469,ChapterTable!$1:$1048576,MATCH("최종"&amp;SUBSTITUTE(SUBSTITUTE(F$1,"standard",""),"|Float",""),ChapterTable!$1:$1,0),0),
  IF($B469=1,
    IF($L469=FALSE,
      VLOOKUP($A469,ChapterTable!$1:$1048576,MATCH("최종"&amp;SUBSTITUTE(SUBSTITUTE(F$1,"standard",""),"|Float",""),ChapterTable!$1:$1,0),0),
      VLOOKUP($A469-ChapterTable!$P$11,ChapterTable!$1:$1048576,MATCH("최종"&amp;SUBSTITUTE(SUBSTITUTE(F$1,"standard",""),"|Float",""),ChapterTable!$1:$1,0),0)*ChapterTable!$P$14
    ),
  OFFSET(F469,-$B469+IF($L469,1,0),0)*
    (VLOOKUP(SUBSTITUTE(SUBSTITUTE(F$1,"standard",""),"|Float","")&amp;IF(OR($L469=TRUE,$A469=0,MOD($A469,ChapterTable!$R$20)&lt;&gt;0),"","보스")&amp;"인게임누적곱배수",ChapterTable!$R:$S,2,0)^D469
    +VLOOKUP(SUBSTITUTE(SUBSTITUTE(F$1,"standard",""),"|Float","")&amp;IF(OR($L469=TRUE,$A469=0,MOD($A469,ChapterTable!$R$20)&lt;&gt;0),"","보스")&amp;"인게임누적합배수",ChapterTable!$R:$S,2,0)*D469)
  )
  )
  )
)</f>
        <v>2210.4931640625</v>
      </c>
      <c r="G469" t="s">
        <v>719</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52"/>
        <v>3</v>
      </c>
      <c r="Q469">
        <f t="shared" si="53"/>
        <v>3</v>
      </c>
      <c r="R469" t="b">
        <f t="shared" ca="1" si="54"/>
        <v>0</v>
      </c>
      <c r="T469" t="b">
        <f t="shared" ca="1" si="55"/>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58"/>
        <v>0.33333333333333331</v>
      </c>
      <c r="AJ469">
        <f t="shared" si="56"/>
        <v>0.395555555</v>
      </c>
      <c r="AK469">
        <f t="shared" si="57"/>
        <v>1</v>
      </c>
      <c r="AL469">
        <v>0</v>
      </c>
    </row>
    <row r="470" spans="1:38" x14ac:dyDescent="0.3">
      <c r="A470">
        <v>10</v>
      </c>
      <c r="B470">
        <v>22</v>
      </c>
      <c r="C470">
        <f>IF(OR($L470=TRUE,$A470=0,MOD($A470,ChapterTable!$R$20)&lt;&gt;0),
MAX(0,INT(($B470+ChapterTable!$P$26+VLOOKUP(SUBSTITUTE(C$1,"성장단계","")&amp;"단계오프셋",ChapterTable!$R:$S,2,0))/ChapterTable!$P$23)),
MAX(0,INT(($B470+ChapterTable!$R$26+VLOOKUP(SUBSTITUTE(C$1,"성장단계","")&amp;"보스단계오프셋",ChapterTable!$R:$S,2,0))/ChapterTable!$R$23)))</f>
        <v>2</v>
      </c>
      <c r="D470">
        <f>IF(OR($L470=TRUE,$A470=0,MOD($A470,ChapterTable!$R$20)&lt;&gt;0),
MAX(0,INT(($B470+ChapterTable!$P$26+VLOOKUP(SUBSTITUTE(D$1,"성장단계","")&amp;"단계오프셋",ChapterTable!$R:$S,2,0))/ChapterTable!$P$23)),
MAX(0,INT(($B470+ChapterTable!$R$26+VLOOKUP(SUBSTITUTE(D$1,"성장단계","")&amp;"보스단계오프셋",ChapterTable!$R:$S,2,0))/ChapterTable!$R$23)))</f>
        <v>2</v>
      </c>
      <c r="E470" s="1">
        <f ca="1">IF(AND($A470=0,$B470=1),
    VLOOKUP(1,ChapterTable!$1:$1048576,MATCH("최종"&amp;SUBSTITUTE(SUBSTITUTE(E$1,"standard",""),"|Float",""),ChapterTable!$1:$1,0),0)*ChapterTable!$P$17,
  IF(AND($A470=0,$B470=0),
    E471,
  IF($B470=0,
    VLOOKUP($A470,ChapterTable!$1:$1048576,MATCH("최종"&amp;SUBSTITUTE(SUBSTITUTE(E$1,"standard",""),"|Float",""),ChapterTable!$1:$1,0),0),
  IF($B470=1,
    IF($L470=FALSE,
      VLOOKUP($A470,ChapterTable!$1:$1048576,MATCH("최종"&amp;SUBSTITUTE(SUBSTITUTE(E$1,"standard",""),"|Float",""),ChapterTable!$1:$1,0),0),
      VLOOKUP($A470-ChapterTable!$P$11,ChapterTable!$1:$1048576,MATCH("최종"&amp;SUBSTITUTE(SUBSTITUTE(E$1,"standard",""),"|Float",""),ChapterTable!$1:$1,0),0)*ChapterTable!$P$14
    ),
  OFFSET(E470,-$B470+IF($L470,1,0),0)*IF($B470&gt;OFFSET($B470,1,0),ChapterTable!$R$17,1)*
    (VLOOKUP(SUBSTITUTE(SUBSTITUTE(E$1,"standard",""),"|Float","")&amp;IF(OR($L470=TRUE,$A470=0,MOD($A470,ChapterTable!$R$20)&lt;&gt;0),"","보스")&amp;"인게임누적곱배수",ChapterTable!$R:$S,2,0)^C470
    +VLOOKUP(SUBSTITUTE(SUBSTITUTE(E$1,"standard",""),"|Float","")&amp;IF(OR($L470=TRUE,$A470=0,MOD($A470,ChapterTable!$R$20)&lt;&gt;0),"","보스")&amp;"인게임누적합배수",ChapterTable!$R:$S,2,0)*C470)
  )
  )
  )
)</f>
        <v>6458.484375</v>
      </c>
      <c r="F470" s="1">
        <f ca="1">IF(AND($A470=0,$B470=1),
    VLOOKUP(1,ChapterTable!$1:$1048576,MATCH("최종"&amp;SUBSTITUTE(SUBSTITUTE(F$1,"standard",""),"|Float",""),ChapterTable!$1:$1,0),0)*ChapterTable!$P$17,
  IF(AND($A470=0,$B470=0),
    F471,
  IF($B470=0,
    VLOOKUP($A470,ChapterTable!$1:$1048576,MATCH("최종"&amp;SUBSTITUTE(SUBSTITUTE(F$1,"standard",""),"|Float",""),ChapterTable!$1:$1,0),0),
  IF($B470=1,
    IF($L470=FALSE,
      VLOOKUP($A470,ChapterTable!$1:$1048576,MATCH("최종"&amp;SUBSTITUTE(SUBSTITUTE(F$1,"standard",""),"|Float",""),ChapterTable!$1:$1,0),0),
      VLOOKUP($A470-ChapterTable!$P$11,ChapterTable!$1:$1048576,MATCH("최종"&amp;SUBSTITUTE(SUBSTITUTE(F$1,"standard",""),"|Float",""),ChapterTable!$1:$1,0),0)*ChapterTable!$P$14
    ),
  OFFSET(F470,-$B470+IF($L470,1,0),0)*
    (VLOOKUP(SUBSTITUTE(SUBSTITUTE(F$1,"standard",""),"|Float","")&amp;IF(OR($L470=TRUE,$A470=0,MOD($A470,ChapterTable!$R$20)&lt;&gt;0),"","보스")&amp;"인게임누적곱배수",ChapterTable!$R:$S,2,0)^D470
    +VLOOKUP(SUBSTITUTE(SUBSTITUTE(F$1,"standard",""),"|Float","")&amp;IF(OR($L470=TRUE,$A470=0,MOD($A470,ChapterTable!$R$20)&lt;&gt;0),"","보스")&amp;"인게임누적합배수",ChapterTable!$R:$S,2,0)*D470)
  )
  )
  )
)</f>
        <v>2210.4931640625</v>
      </c>
      <c r="G470" t="s">
        <v>719</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52"/>
        <v>3</v>
      </c>
      <c r="Q470">
        <f t="shared" si="53"/>
        <v>3</v>
      </c>
      <c r="R470" t="b">
        <f t="shared" ca="1" si="54"/>
        <v>0</v>
      </c>
      <c r="T470" t="b">
        <f t="shared" ca="1" si="55"/>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58"/>
        <v>0.33333333333333331</v>
      </c>
      <c r="AJ470">
        <f t="shared" si="56"/>
        <v>0.395555555</v>
      </c>
      <c r="AK470">
        <f t="shared" si="57"/>
        <v>1</v>
      </c>
      <c r="AL470">
        <v>0</v>
      </c>
    </row>
    <row r="471" spans="1:38" x14ac:dyDescent="0.3">
      <c r="A471">
        <v>10</v>
      </c>
      <c r="B471">
        <v>23</v>
      </c>
      <c r="C471">
        <f>IF(OR($L471=TRUE,$A471=0,MOD($A471,ChapterTable!$R$20)&lt;&gt;0),
MAX(0,INT(($B471+ChapterTable!$P$26+VLOOKUP(SUBSTITUTE(C$1,"성장단계","")&amp;"단계오프셋",ChapterTable!$R:$S,2,0))/ChapterTable!$P$23)),
MAX(0,INT(($B471+ChapterTable!$R$26+VLOOKUP(SUBSTITUTE(C$1,"성장단계","")&amp;"보스단계오프셋",ChapterTable!$R:$S,2,0))/ChapterTable!$R$23)))</f>
        <v>2</v>
      </c>
      <c r="D471">
        <f>IF(OR($L471=TRUE,$A471=0,MOD($A471,ChapterTable!$R$20)&lt;&gt;0),
MAX(0,INT(($B471+ChapterTable!$P$26+VLOOKUP(SUBSTITUTE(D$1,"성장단계","")&amp;"단계오프셋",ChapterTable!$R:$S,2,0))/ChapterTable!$P$23)),
MAX(0,INT(($B471+ChapterTable!$R$26+VLOOKUP(SUBSTITUTE(D$1,"성장단계","")&amp;"보스단계오프셋",ChapterTable!$R:$S,2,0))/ChapterTable!$R$23)))</f>
        <v>2</v>
      </c>
      <c r="E471" s="1">
        <f ca="1">IF(AND($A471=0,$B471=1),
    VLOOKUP(1,ChapterTable!$1:$1048576,MATCH("최종"&amp;SUBSTITUTE(SUBSTITUTE(E$1,"standard",""),"|Float",""),ChapterTable!$1:$1,0),0)*ChapterTable!$P$17,
  IF(AND($A471=0,$B471=0),
    E472,
  IF($B471=0,
    VLOOKUP($A471,ChapterTable!$1:$1048576,MATCH("최종"&amp;SUBSTITUTE(SUBSTITUTE(E$1,"standard",""),"|Float",""),ChapterTable!$1:$1,0),0),
  IF($B471=1,
    IF($L471=FALSE,
      VLOOKUP($A471,ChapterTable!$1:$1048576,MATCH("최종"&amp;SUBSTITUTE(SUBSTITUTE(E$1,"standard",""),"|Float",""),ChapterTable!$1:$1,0),0),
      VLOOKUP($A471-ChapterTable!$P$11,ChapterTable!$1:$1048576,MATCH("최종"&amp;SUBSTITUTE(SUBSTITUTE(E$1,"standard",""),"|Float",""),ChapterTable!$1:$1,0),0)*ChapterTable!$P$14
    ),
  OFFSET(E471,-$B471+IF($L471,1,0),0)*IF($B471&gt;OFFSET($B471,1,0),ChapterTable!$R$17,1)*
    (VLOOKUP(SUBSTITUTE(SUBSTITUTE(E$1,"standard",""),"|Float","")&amp;IF(OR($L471=TRUE,$A471=0,MOD($A471,ChapterTable!$R$20)&lt;&gt;0),"","보스")&amp;"인게임누적곱배수",ChapterTable!$R:$S,2,0)^C471
    +VLOOKUP(SUBSTITUTE(SUBSTITUTE(E$1,"standard",""),"|Float","")&amp;IF(OR($L471=TRUE,$A471=0,MOD($A471,ChapterTable!$R$20)&lt;&gt;0),"","보스")&amp;"인게임누적합배수",ChapterTable!$R:$S,2,0)*C471)
  )
  )
  )
)</f>
        <v>6458.484375</v>
      </c>
      <c r="F471" s="1">
        <f ca="1">IF(AND($A471=0,$B471=1),
    VLOOKUP(1,ChapterTable!$1:$1048576,MATCH("최종"&amp;SUBSTITUTE(SUBSTITUTE(F$1,"standard",""),"|Float",""),ChapterTable!$1:$1,0),0)*ChapterTable!$P$17,
  IF(AND($A471=0,$B471=0),
    F472,
  IF($B471=0,
    VLOOKUP($A471,ChapterTable!$1:$1048576,MATCH("최종"&amp;SUBSTITUTE(SUBSTITUTE(F$1,"standard",""),"|Float",""),ChapterTable!$1:$1,0),0),
  IF($B471=1,
    IF($L471=FALSE,
      VLOOKUP($A471,ChapterTable!$1:$1048576,MATCH("최종"&amp;SUBSTITUTE(SUBSTITUTE(F$1,"standard",""),"|Float",""),ChapterTable!$1:$1,0),0),
      VLOOKUP($A471-ChapterTable!$P$11,ChapterTable!$1:$1048576,MATCH("최종"&amp;SUBSTITUTE(SUBSTITUTE(F$1,"standard",""),"|Float",""),ChapterTable!$1:$1,0),0)*ChapterTable!$P$14
    ),
  OFFSET(F471,-$B471+IF($L471,1,0),0)*
    (VLOOKUP(SUBSTITUTE(SUBSTITUTE(F$1,"standard",""),"|Float","")&amp;IF(OR($L471=TRUE,$A471=0,MOD($A471,ChapterTable!$R$20)&lt;&gt;0),"","보스")&amp;"인게임누적곱배수",ChapterTable!$R:$S,2,0)^D471
    +VLOOKUP(SUBSTITUTE(SUBSTITUTE(F$1,"standard",""),"|Float","")&amp;IF(OR($L471=TRUE,$A471=0,MOD($A471,ChapterTable!$R$20)&lt;&gt;0),"","보스")&amp;"인게임누적합배수",ChapterTable!$R:$S,2,0)*D471)
  )
  )
  )
)</f>
        <v>2210.4931640625</v>
      </c>
      <c r="G471" t="s">
        <v>719</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52"/>
        <v>3</v>
      </c>
      <c r="Q471">
        <f t="shared" si="53"/>
        <v>3</v>
      </c>
      <c r="R471" t="b">
        <f t="shared" ca="1" si="54"/>
        <v>0</v>
      </c>
      <c r="T471" t="b">
        <f t="shared" ca="1" si="55"/>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58"/>
        <v>0.33333333333333331</v>
      </c>
      <c r="AJ471">
        <f t="shared" si="56"/>
        <v>0.395555555</v>
      </c>
      <c r="AK471">
        <f t="shared" si="57"/>
        <v>1</v>
      </c>
      <c r="AL471">
        <v>0</v>
      </c>
    </row>
    <row r="472" spans="1:38" x14ac:dyDescent="0.3">
      <c r="A472">
        <v>10</v>
      </c>
      <c r="B472">
        <v>24</v>
      </c>
      <c r="C472">
        <f>IF(OR($L472=TRUE,$A472=0,MOD($A472,ChapterTable!$R$20)&lt;&gt;0),
MAX(0,INT(($B472+ChapterTable!$P$26+VLOOKUP(SUBSTITUTE(C$1,"성장단계","")&amp;"단계오프셋",ChapterTable!$R:$S,2,0))/ChapterTable!$P$23)),
MAX(0,INT(($B472+ChapterTable!$R$26+VLOOKUP(SUBSTITUTE(C$1,"성장단계","")&amp;"보스단계오프셋",ChapterTable!$R:$S,2,0))/ChapterTable!$R$23)))</f>
        <v>2</v>
      </c>
      <c r="D472">
        <f>IF(OR($L472=TRUE,$A472=0,MOD($A472,ChapterTable!$R$20)&lt;&gt;0),
MAX(0,INT(($B472+ChapterTable!$P$26+VLOOKUP(SUBSTITUTE(D$1,"성장단계","")&amp;"단계오프셋",ChapterTable!$R:$S,2,0))/ChapterTable!$P$23)),
MAX(0,INT(($B472+ChapterTable!$R$26+VLOOKUP(SUBSTITUTE(D$1,"성장단계","")&amp;"보스단계오프셋",ChapterTable!$R:$S,2,0))/ChapterTable!$R$23)))</f>
        <v>2</v>
      </c>
      <c r="E472" s="1">
        <f ca="1">IF(AND($A472=0,$B472=1),
    VLOOKUP(1,ChapterTable!$1:$1048576,MATCH("최종"&amp;SUBSTITUTE(SUBSTITUTE(E$1,"standard",""),"|Float",""),ChapterTable!$1:$1,0),0)*ChapterTable!$P$17,
  IF(AND($A472=0,$B472=0),
    E473,
  IF($B472=0,
    VLOOKUP($A472,ChapterTable!$1:$1048576,MATCH("최종"&amp;SUBSTITUTE(SUBSTITUTE(E$1,"standard",""),"|Float",""),ChapterTable!$1:$1,0),0),
  IF($B472=1,
    IF($L472=FALSE,
      VLOOKUP($A472,ChapterTable!$1:$1048576,MATCH("최종"&amp;SUBSTITUTE(SUBSTITUTE(E$1,"standard",""),"|Float",""),ChapterTable!$1:$1,0),0),
      VLOOKUP($A472-ChapterTable!$P$11,ChapterTable!$1:$1048576,MATCH("최종"&amp;SUBSTITUTE(SUBSTITUTE(E$1,"standard",""),"|Float",""),ChapterTable!$1:$1,0),0)*ChapterTable!$P$14
    ),
  OFFSET(E472,-$B472+IF($L472,1,0),0)*IF($B472&gt;OFFSET($B472,1,0),ChapterTable!$R$17,1)*
    (VLOOKUP(SUBSTITUTE(SUBSTITUTE(E$1,"standard",""),"|Float","")&amp;IF(OR($L472=TRUE,$A472=0,MOD($A472,ChapterTable!$R$20)&lt;&gt;0),"","보스")&amp;"인게임누적곱배수",ChapterTable!$R:$S,2,0)^C472
    +VLOOKUP(SUBSTITUTE(SUBSTITUTE(E$1,"standard",""),"|Float","")&amp;IF(OR($L472=TRUE,$A472=0,MOD($A472,ChapterTable!$R$20)&lt;&gt;0),"","보스")&amp;"인게임누적합배수",ChapterTable!$R:$S,2,0)*C472)
  )
  )
  )
)</f>
        <v>6458.484375</v>
      </c>
      <c r="F472" s="1">
        <f ca="1">IF(AND($A472=0,$B472=1),
    VLOOKUP(1,ChapterTable!$1:$1048576,MATCH("최종"&amp;SUBSTITUTE(SUBSTITUTE(F$1,"standard",""),"|Float",""),ChapterTable!$1:$1,0),0)*ChapterTable!$P$17,
  IF(AND($A472=0,$B472=0),
    F473,
  IF($B472=0,
    VLOOKUP($A472,ChapterTable!$1:$1048576,MATCH("최종"&amp;SUBSTITUTE(SUBSTITUTE(F$1,"standard",""),"|Float",""),ChapterTable!$1:$1,0),0),
  IF($B472=1,
    IF($L472=FALSE,
      VLOOKUP($A472,ChapterTable!$1:$1048576,MATCH("최종"&amp;SUBSTITUTE(SUBSTITUTE(F$1,"standard",""),"|Float",""),ChapterTable!$1:$1,0),0),
      VLOOKUP($A472-ChapterTable!$P$11,ChapterTable!$1:$1048576,MATCH("최종"&amp;SUBSTITUTE(SUBSTITUTE(F$1,"standard",""),"|Float",""),ChapterTable!$1:$1,0),0)*ChapterTable!$P$14
    ),
  OFFSET(F472,-$B472+IF($L472,1,0),0)*
    (VLOOKUP(SUBSTITUTE(SUBSTITUTE(F$1,"standard",""),"|Float","")&amp;IF(OR($L472=TRUE,$A472=0,MOD($A472,ChapterTable!$R$20)&lt;&gt;0),"","보스")&amp;"인게임누적곱배수",ChapterTable!$R:$S,2,0)^D472
    +VLOOKUP(SUBSTITUTE(SUBSTITUTE(F$1,"standard",""),"|Float","")&amp;IF(OR($L472=TRUE,$A472=0,MOD($A472,ChapterTable!$R$20)&lt;&gt;0),"","보스")&amp;"인게임누적합배수",ChapterTable!$R:$S,2,0)*D472)
  )
  )
  )
)</f>
        <v>2210.4931640625</v>
      </c>
      <c r="G472" t="s">
        <v>719</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52"/>
        <v>3</v>
      </c>
      <c r="Q472">
        <f t="shared" si="53"/>
        <v>3</v>
      </c>
      <c r="R472" t="b">
        <f t="shared" ca="1" si="54"/>
        <v>0</v>
      </c>
      <c r="T472" t="b">
        <f t="shared" ca="1" si="55"/>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58"/>
        <v>0.33333333333333331</v>
      </c>
      <c r="AJ472">
        <f t="shared" si="56"/>
        <v>0.395555555</v>
      </c>
      <c r="AK472">
        <f t="shared" si="57"/>
        <v>1</v>
      </c>
      <c r="AL472">
        <v>0</v>
      </c>
    </row>
    <row r="473" spans="1:38" x14ac:dyDescent="0.3">
      <c r="A473">
        <v>10</v>
      </c>
      <c r="B473">
        <v>25</v>
      </c>
      <c r="C473">
        <f>IF(OR($L473=TRUE,$A473=0,MOD($A473,ChapterTable!$R$20)&lt;&gt;0),
MAX(0,INT(($B473+ChapterTable!$P$26+VLOOKUP(SUBSTITUTE(C$1,"성장단계","")&amp;"단계오프셋",ChapterTable!$R:$S,2,0))/ChapterTable!$P$23)),
MAX(0,INT(($B473+ChapterTable!$R$26+VLOOKUP(SUBSTITUTE(C$1,"성장단계","")&amp;"보스단계오프셋",ChapterTable!$R:$S,2,0))/ChapterTable!$R$23)))</f>
        <v>2</v>
      </c>
      <c r="D473">
        <f>IF(OR($L473=TRUE,$A473=0,MOD($A473,ChapterTable!$R$20)&lt;&gt;0),
MAX(0,INT(($B473+ChapterTable!$P$26+VLOOKUP(SUBSTITUTE(D$1,"성장단계","")&amp;"단계오프셋",ChapterTable!$R:$S,2,0))/ChapterTable!$P$23)),
MAX(0,INT(($B473+ChapterTable!$R$26+VLOOKUP(SUBSTITUTE(D$1,"성장단계","")&amp;"보스단계오프셋",ChapterTable!$R:$S,2,0))/ChapterTable!$R$23)))</f>
        <v>2</v>
      </c>
      <c r="E473" s="1">
        <f ca="1">IF(AND($A473=0,$B473=1),
    VLOOKUP(1,ChapterTable!$1:$1048576,MATCH("최종"&amp;SUBSTITUTE(SUBSTITUTE(E$1,"standard",""),"|Float",""),ChapterTable!$1:$1,0),0)*ChapterTable!$P$17,
  IF(AND($A473=0,$B473=0),
    E474,
  IF($B473=0,
    VLOOKUP($A473,ChapterTable!$1:$1048576,MATCH("최종"&amp;SUBSTITUTE(SUBSTITUTE(E$1,"standard",""),"|Float",""),ChapterTable!$1:$1,0),0),
  IF($B473=1,
    IF($L473=FALSE,
      VLOOKUP($A473,ChapterTable!$1:$1048576,MATCH("최종"&amp;SUBSTITUTE(SUBSTITUTE(E$1,"standard",""),"|Float",""),ChapterTable!$1:$1,0),0),
      VLOOKUP($A473-ChapterTable!$P$11,ChapterTable!$1:$1048576,MATCH("최종"&amp;SUBSTITUTE(SUBSTITUTE(E$1,"standard",""),"|Float",""),ChapterTable!$1:$1,0),0)*ChapterTable!$P$14
    ),
  OFFSET(E473,-$B473+IF($L473,1,0),0)*IF($B473&gt;OFFSET($B473,1,0),ChapterTable!$R$17,1)*
    (VLOOKUP(SUBSTITUTE(SUBSTITUTE(E$1,"standard",""),"|Float","")&amp;IF(OR($L473=TRUE,$A473=0,MOD($A473,ChapterTable!$R$20)&lt;&gt;0),"","보스")&amp;"인게임누적곱배수",ChapterTable!$R:$S,2,0)^C473
    +VLOOKUP(SUBSTITUTE(SUBSTITUTE(E$1,"standard",""),"|Float","")&amp;IF(OR($L473=TRUE,$A473=0,MOD($A473,ChapterTable!$R$20)&lt;&gt;0),"","보스")&amp;"인게임누적합배수",ChapterTable!$R:$S,2,0)*C473)
  )
  )
  )
)</f>
        <v>6458.484375</v>
      </c>
      <c r="F473" s="1">
        <f ca="1">IF(AND($A473=0,$B473=1),
    VLOOKUP(1,ChapterTable!$1:$1048576,MATCH("최종"&amp;SUBSTITUTE(SUBSTITUTE(F$1,"standard",""),"|Float",""),ChapterTable!$1:$1,0),0)*ChapterTable!$P$17,
  IF(AND($A473=0,$B473=0),
    F474,
  IF($B473=0,
    VLOOKUP($A473,ChapterTable!$1:$1048576,MATCH("최종"&amp;SUBSTITUTE(SUBSTITUTE(F$1,"standard",""),"|Float",""),ChapterTable!$1:$1,0),0),
  IF($B473=1,
    IF($L473=FALSE,
      VLOOKUP($A473,ChapterTable!$1:$1048576,MATCH("최종"&amp;SUBSTITUTE(SUBSTITUTE(F$1,"standard",""),"|Float",""),ChapterTable!$1:$1,0),0),
      VLOOKUP($A473-ChapterTable!$P$11,ChapterTable!$1:$1048576,MATCH("최종"&amp;SUBSTITUTE(SUBSTITUTE(F$1,"standard",""),"|Float",""),ChapterTable!$1:$1,0),0)*ChapterTable!$P$14
    ),
  OFFSET(F473,-$B473+IF($L473,1,0),0)*
    (VLOOKUP(SUBSTITUTE(SUBSTITUTE(F$1,"standard",""),"|Float","")&amp;IF(OR($L473=TRUE,$A473=0,MOD($A473,ChapterTable!$R$20)&lt;&gt;0),"","보스")&amp;"인게임누적곱배수",ChapterTable!$R:$S,2,0)^D473
    +VLOOKUP(SUBSTITUTE(SUBSTITUTE(F$1,"standard",""),"|Float","")&amp;IF(OR($L473=TRUE,$A473=0,MOD($A473,ChapterTable!$R$20)&lt;&gt;0),"","보스")&amp;"인게임누적합배수",ChapterTable!$R:$S,2,0)*D473)
  )
  )
  )
)</f>
        <v>2210.4931640625</v>
      </c>
      <c r="G473" t="s">
        <v>719</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52"/>
        <v>11</v>
      </c>
      <c r="Q473">
        <f t="shared" si="53"/>
        <v>11</v>
      </c>
      <c r="R473" t="b">
        <f t="shared" ca="1" si="54"/>
        <v>0</v>
      </c>
      <c r="T473" t="b">
        <f t="shared" ca="1" si="55"/>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58"/>
        <v>0.33333333333333331</v>
      </c>
      <c r="AJ473">
        <f t="shared" si="56"/>
        <v>0.395555555</v>
      </c>
      <c r="AK473">
        <f t="shared" si="57"/>
        <v>1</v>
      </c>
      <c r="AL473">
        <v>0</v>
      </c>
    </row>
    <row r="474" spans="1:38" x14ac:dyDescent="0.3">
      <c r="A474">
        <v>10</v>
      </c>
      <c r="B474">
        <v>26</v>
      </c>
      <c r="C474">
        <f>IF(OR($L474=TRUE,$A474=0,MOD($A474,ChapterTable!$R$20)&lt;&gt;0),
MAX(0,INT(($B474+ChapterTable!$P$26+VLOOKUP(SUBSTITUTE(C$1,"성장단계","")&amp;"단계오프셋",ChapterTable!$R:$S,2,0))/ChapterTable!$P$23)),
MAX(0,INT(($B474+ChapterTable!$R$26+VLOOKUP(SUBSTITUTE(C$1,"성장단계","")&amp;"보스단계오프셋",ChapterTable!$R:$S,2,0))/ChapterTable!$R$23)))</f>
        <v>3</v>
      </c>
      <c r="D474">
        <f>IF(OR($L474=TRUE,$A474=0,MOD($A474,ChapterTable!$R$20)&lt;&gt;0),
MAX(0,INT(($B474+ChapterTable!$P$26+VLOOKUP(SUBSTITUTE(D$1,"성장단계","")&amp;"단계오프셋",ChapterTable!$R:$S,2,0))/ChapterTable!$P$23)),
MAX(0,INT(($B474+ChapterTable!$R$26+VLOOKUP(SUBSTITUTE(D$1,"성장단계","")&amp;"보스단계오프셋",ChapterTable!$R:$S,2,0))/ChapterTable!$R$23)))</f>
        <v>2</v>
      </c>
      <c r="E474" s="1">
        <f ca="1">IF(AND($A474=0,$B474=1),
    VLOOKUP(1,ChapterTable!$1:$1048576,MATCH("최종"&amp;SUBSTITUTE(SUBSTITUTE(E$1,"standard",""),"|Float",""),ChapterTable!$1:$1,0),0)*ChapterTable!$P$17,
  IF(AND($A474=0,$B474=0),
    E475,
  IF($B474=0,
    VLOOKUP($A474,ChapterTable!$1:$1048576,MATCH("최종"&amp;SUBSTITUTE(SUBSTITUTE(E$1,"standard",""),"|Float",""),ChapterTable!$1:$1,0),0),
  IF($B474=1,
    IF($L474=FALSE,
      VLOOKUP($A474,ChapterTable!$1:$1048576,MATCH("최종"&amp;SUBSTITUTE(SUBSTITUTE(E$1,"standard",""),"|Float",""),ChapterTable!$1:$1,0),0),
      VLOOKUP($A474-ChapterTable!$P$11,ChapterTable!$1:$1048576,MATCH("최종"&amp;SUBSTITUTE(SUBSTITUTE(E$1,"standard",""),"|Float",""),ChapterTable!$1:$1,0),0)*ChapterTable!$P$14
    ),
  OFFSET(E474,-$B474+IF($L474,1,0),0)*IF($B474&gt;OFFSET($B474,1,0),ChapterTable!$R$17,1)*
    (VLOOKUP(SUBSTITUTE(SUBSTITUTE(E$1,"standard",""),"|Float","")&amp;IF(OR($L474=TRUE,$A474=0,MOD($A474,ChapterTable!$R$20)&lt;&gt;0),"","보스")&amp;"인게임누적곱배수",ChapterTable!$R:$S,2,0)^C474
    +VLOOKUP(SUBSTITUTE(SUBSTITUTE(E$1,"standard",""),"|Float","")&amp;IF(OR($L474=TRUE,$A474=0,MOD($A474,ChapterTable!$R$20)&lt;&gt;0),"","보스")&amp;"인게임누적합배수",ChapterTable!$R:$S,2,0)*C474)
  )
  )
  )
)</f>
        <v>7381.125</v>
      </c>
      <c r="F474" s="1">
        <f ca="1">IF(AND($A474=0,$B474=1),
    VLOOKUP(1,ChapterTable!$1:$1048576,MATCH("최종"&amp;SUBSTITUTE(SUBSTITUTE(F$1,"standard",""),"|Float",""),ChapterTable!$1:$1,0),0)*ChapterTable!$P$17,
  IF(AND($A474=0,$B474=0),
    F475,
  IF($B474=0,
    VLOOKUP($A474,ChapterTable!$1:$1048576,MATCH("최종"&amp;SUBSTITUTE(SUBSTITUTE(F$1,"standard",""),"|Float",""),ChapterTable!$1:$1,0),0),
  IF($B474=1,
    IF($L474=FALSE,
      VLOOKUP($A474,ChapterTable!$1:$1048576,MATCH("최종"&amp;SUBSTITUTE(SUBSTITUTE(F$1,"standard",""),"|Float",""),ChapterTable!$1:$1,0),0),
      VLOOKUP($A474-ChapterTable!$P$11,ChapterTable!$1:$1048576,MATCH("최종"&amp;SUBSTITUTE(SUBSTITUTE(F$1,"standard",""),"|Float",""),ChapterTable!$1:$1,0),0)*ChapterTable!$P$14
    ),
  OFFSET(F474,-$B474+IF($L474,1,0),0)*
    (VLOOKUP(SUBSTITUTE(SUBSTITUTE(F$1,"standard",""),"|Float","")&amp;IF(OR($L474=TRUE,$A474=0,MOD($A474,ChapterTable!$R$20)&lt;&gt;0),"","보스")&amp;"인게임누적곱배수",ChapterTable!$R:$S,2,0)^D474
    +VLOOKUP(SUBSTITUTE(SUBSTITUTE(F$1,"standard",""),"|Float","")&amp;IF(OR($L474=TRUE,$A474=0,MOD($A474,ChapterTable!$R$20)&lt;&gt;0),"","보스")&amp;"인게임누적합배수",ChapterTable!$R:$S,2,0)*D474)
  )
  )
  )
)</f>
        <v>2210.4931640625</v>
      </c>
      <c r="G474" t="s">
        <v>719</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52"/>
        <v>3</v>
      </c>
      <c r="Q474">
        <f t="shared" si="53"/>
        <v>3</v>
      </c>
      <c r="R474" t="b">
        <f t="shared" ca="1" si="54"/>
        <v>0</v>
      </c>
      <c r="T474" t="b">
        <f t="shared" ca="1" si="55"/>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58"/>
        <v>0.33333333333333331</v>
      </c>
      <c r="AJ474">
        <f t="shared" si="56"/>
        <v>0.395555555</v>
      </c>
      <c r="AK474">
        <f t="shared" si="57"/>
        <v>1</v>
      </c>
      <c r="AL474">
        <v>0</v>
      </c>
    </row>
    <row r="475" spans="1:38" x14ac:dyDescent="0.3">
      <c r="A475">
        <v>10</v>
      </c>
      <c r="B475">
        <v>27</v>
      </c>
      <c r="C475">
        <f>IF(OR($L475=TRUE,$A475=0,MOD($A475,ChapterTable!$R$20)&lt;&gt;0),
MAX(0,INT(($B475+ChapterTable!$P$26+VLOOKUP(SUBSTITUTE(C$1,"성장단계","")&amp;"단계오프셋",ChapterTable!$R:$S,2,0))/ChapterTable!$P$23)),
MAX(0,INT(($B475+ChapterTable!$R$26+VLOOKUP(SUBSTITUTE(C$1,"성장단계","")&amp;"보스단계오프셋",ChapterTable!$R:$S,2,0))/ChapterTable!$R$23)))</f>
        <v>3</v>
      </c>
      <c r="D475">
        <f>IF(OR($L475=TRUE,$A475=0,MOD($A475,ChapterTable!$R$20)&lt;&gt;0),
MAX(0,INT(($B475+ChapterTable!$P$26+VLOOKUP(SUBSTITUTE(D$1,"성장단계","")&amp;"단계오프셋",ChapterTable!$R:$S,2,0))/ChapterTable!$P$23)),
MAX(0,INT(($B475+ChapterTable!$R$26+VLOOKUP(SUBSTITUTE(D$1,"성장단계","")&amp;"보스단계오프셋",ChapterTable!$R:$S,2,0))/ChapterTable!$R$23)))</f>
        <v>2</v>
      </c>
      <c r="E475" s="1">
        <f ca="1">IF(AND($A475=0,$B475=1),
    VLOOKUP(1,ChapterTable!$1:$1048576,MATCH("최종"&amp;SUBSTITUTE(SUBSTITUTE(E$1,"standard",""),"|Float",""),ChapterTable!$1:$1,0),0)*ChapterTable!$P$17,
  IF(AND($A475=0,$B475=0),
    E476,
  IF($B475=0,
    VLOOKUP($A475,ChapterTable!$1:$1048576,MATCH("최종"&amp;SUBSTITUTE(SUBSTITUTE(E$1,"standard",""),"|Float",""),ChapterTable!$1:$1,0),0),
  IF($B475=1,
    IF($L475=FALSE,
      VLOOKUP($A475,ChapterTable!$1:$1048576,MATCH("최종"&amp;SUBSTITUTE(SUBSTITUTE(E$1,"standard",""),"|Float",""),ChapterTable!$1:$1,0),0),
      VLOOKUP($A475-ChapterTable!$P$11,ChapterTable!$1:$1048576,MATCH("최종"&amp;SUBSTITUTE(SUBSTITUTE(E$1,"standard",""),"|Float",""),ChapterTable!$1:$1,0),0)*ChapterTable!$P$14
    ),
  OFFSET(E475,-$B475+IF($L475,1,0),0)*IF($B475&gt;OFFSET($B475,1,0),ChapterTable!$R$17,1)*
    (VLOOKUP(SUBSTITUTE(SUBSTITUTE(E$1,"standard",""),"|Float","")&amp;IF(OR($L475=TRUE,$A475=0,MOD($A475,ChapterTable!$R$20)&lt;&gt;0),"","보스")&amp;"인게임누적곱배수",ChapterTable!$R:$S,2,0)^C475
    +VLOOKUP(SUBSTITUTE(SUBSTITUTE(E$1,"standard",""),"|Float","")&amp;IF(OR($L475=TRUE,$A475=0,MOD($A475,ChapterTable!$R$20)&lt;&gt;0),"","보스")&amp;"인게임누적합배수",ChapterTable!$R:$S,2,0)*C475)
  )
  )
  )
)</f>
        <v>7381.125</v>
      </c>
      <c r="F475" s="1">
        <f ca="1">IF(AND($A475=0,$B475=1),
    VLOOKUP(1,ChapterTable!$1:$1048576,MATCH("최종"&amp;SUBSTITUTE(SUBSTITUTE(F$1,"standard",""),"|Float",""),ChapterTable!$1:$1,0),0)*ChapterTable!$P$17,
  IF(AND($A475=0,$B475=0),
    F476,
  IF($B475=0,
    VLOOKUP($A475,ChapterTable!$1:$1048576,MATCH("최종"&amp;SUBSTITUTE(SUBSTITUTE(F$1,"standard",""),"|Float",""),ChapterTable!$1:$1,0),0),
  IF($B475=1,
    IF($L475=FALSE,
      VLOOKUP($A475,ChapterTable!$1:$1048576,MATCH("최종"&amp;SUBSTITUTE(SUBSTITUTE(F$1,"standard",""),"|Float",""),ChapterTable!$1:$1,0),0),
      VLOOKUP($A475-ChapterTable!$P$11,ChapterTable!$1:$1048576,MATCH("최종"&amp;SUBSTITUTE(SUBSTITUTE(F$1,"standard",""),"|Float",""),ChapterTable!$1:$1,0),0)*ChapterTable!$P$14
    ),
  OFFSET(F475,-$B475+IF($L475,1,0),0)*
    (VLOOKUP(SUBSTITUTE(SUBSTITUTE(F$1,"standard",""),"|Float","")&amp;IF(OR($L475=TRUE,$A475=0,MOD($A475,ChapterTable!$R$20)&lt;&gt;0),"","보스")&amp;"인게임누적곱배수",ChapterTable!$R:$S,2,0)^D475
    +VLOOKUP(SUBSTITUTE(SUBSTITUTE(F$1,"standard",""),"|Float","")&amp;IF(OR($L475=TRUE,$A475=0,MOD($A475,ChapterTable!$R$20)&lt;&gt;0),"","보스")&amp;"인게임누적합배수",ChapterTable!$R:$S,2,0)*D475)
  )
  )
  )
)</f>
        <v>2210.4931640625</v>
      </c>
      <c r="G475" t="s">
        <v>719</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52"/>
        <v>3</v>
      </c>
      <c r="Q475">
        <f t="shared" si="53"/>
        <v>3</v>
      </c>
      <c r="R475" t="b">
        <f t="shared" ca="1" si="54"/>
        <v>0</v>
      </c>
      <c r="T475" t="b">
        <f t="shared" ca="1" si="55"/>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58"/>
        <v>0.33333333333333331</v>
      </c>
      <c r="AJ475">
        <f t="shared" si="56"/>
        <v>0.395555555</v>
      </c>
      <c r="AK475">
        <f t="shared" si="57"/>
        <v>1</v>
      </c>
      <c r="AL475">
        <v>0</v>
      </c>
    </row>
    <row r="476" spans="1:38" x14ac:dyDescent="0.3">
      <c r="A476">
        <v>10</v>
      </c>
      <c r="B476">
        <v>28</v>
      </c>
      <c r="C476">
        <f>IF(OR($L476=TRUE,$A476=0,MOD($A476,ChapterTable!$R$20)&lt;&gt;0),
MAX(0,INT(($B476+ChapterTable!$P$26+VLOOKUP(SUBSTITUTE(C$1,"성장단계","")&amp;"단계오프셋",ChapterTable!$R:$S,2,0))/ChapterTable!$P$23)),
MAX(0,INT(($B476+ChapterTable!$R$26+VLOOKUP(SUBSTITUTE(C$1,"성장단계","")&amp;"보스단계오프셋",ChapterTable!$R:$S,2,0))/ChapterTable!$R$23)))</f>
        <v>3</v>
      </c>
      <c r="D476">
        <f>IF(OR($L476=TRUE,$A476=0,MOD($A476,ChapterTable!$R$20)&lt;&gt;0),
MAX(0,INT(($B476+ChapterTable!$P$26+VLOOKUP(SUBSTITUTE(D$1,"성장단계","")&amp;"단계오프셋",ChapterTable!$R:$S,2,0))/ChapterTable!$P$23)),
MAX(0,INT(($B476+ChapterTable!$R$26+VLOOKUP(SUBSTITUTE(D$1,"성장단계","")&amp;"보스단계오프셋",ChapterTable!$R:$S,2,0))/ChapterTable!$R$23)))</f>
        <v>2</v>
      </c>
      <c r="E476" s="1">
        <f ca="1">IF(AND($A476=0,$B476=1),
    VLOOKUP(1,ChapterTable!$1:$1048576,MATCH("최종"&amp;SUBSTITUTE(SUBSTITUTE(E$1,"standard",""),"|Float",""),ChapterTable!$1:$1,0),0)*ChapterTable!$P$17,
  IF(AND($A476=0,$B476=0),
    E477,
  IF($B476=0,
    VLOOKUP($A476,ChapterTable!$1:$1048576,MATCH("최종"&amp;SUBSTITUTE(SUBSTITUTE(E$1,"standard",""),"|Float",""),ChapterTable!$1:$1,0),0),
  IF($B476=1,
    IF($L476=FALSE,
      VLOOKUP($A476,ChapterTable!$1:$1048576,MATCH("최종"&amp;SUBSTITUTE(SUBSTITUTE(E$1,"standard",""),"|Float",""),ChapterTable!$1:$1,0),0),
      VLOOKUP($A476-ChapterTable!$P$11,ChapterTable!$1:$1048576,MATCH("최종"&amp;SUBSTITUTE(SUBSTITUTE(E$1,"standard",""),"|Float",""),ChapterTable!$1:$1,0),0)*ChapterTable!$P$14
    ),
  OFFSET(E476,-$B476+IF($L476,1,0),0)*IF($B476&gt;OFFSET($B476,1,0),ChapterTable!$R$17,1)*
    (VLOOKUP(SUBSTITUTE(SUBSTITUTE(E$1,"standard",""),"|Float","")&amp;IF(OR($L476=TRUE,$A476=0,MOD($A476,ChapterTable!$R$20)&lt;&gt;0),"","보스")&amp;"인게임누적곱배수",ChapterTable!$R:$S,2,0)^C476
    +VLOOKUP(SUBSTITUTE(SUBSTITUTE(E$1,"standard",""),"|Float","")&amp;IF(OR($L476=TRUE,$A476=0,MOD($A476,ChapterTable!$R$20)&lt;&gt;0),"","보스")&amp;"인게임누적합배수",ChapterTable!$R:$S,2,0)*C476)
  )
  )
  )
)</f>
        <v>7381.125</v>
      </c>
      <c r="F476" s="1">
        <f ca="1">IF(AND($A476=0,$B476=1),
    VLOOKUP(1,ChapterTable!$1:$1048576,MATCH("최종"&amp;SUBSTITUTE(SUBSTITUTE(F$1,"standard",""),"|Float",""),ChapterTable!$1:$1,0),0)*ChapterTable!$P$17,
  IF(AND($A476=0,$B476=0),
    F477,
  IF($B476=0,
    VLOOKUP($A476,ChapterTable!$1:$1048576,MATCH("최종"&amp;SUBSTITUTE(SUBSTITUTE(F$1,"standard",""),"|Float",""),ChapterTable!$1:$1,0),0),
  IF($B476=1,
    IF($L476=FALSE,
      VLOOKUP($A476,ChapterTable!$1:$1048576,MATCH("최종"&amp;SUBSTITUTE(SUBSTITUTE(F$1,"standard",""),"|Float",""),ChapterTable!$1:$1,0),0),
      VLOOKUP($A476-ChapterTable!$P$11,ChapterTable!$1:$1048576,MATCH("최종"&amp;SUBSTITUTE(SUBSTITUTE(F$1,"standard",""),"|Float",""),ChapterTable!$1:$1,0),0)*ChapterTable!$P$14
    ),
  OFFSET(F476,-$B476+IF($L476,1,0),0)*
    (VLOOKUP(SUBSTITUTE(SUBSTITUTE(F$1,"standard",""),"|Float","")&amp;IF(OR($L476=TRUE,$A476=0,MOD($A476,ChapterTable!$R$20)&lt;&gt;0),"","보스")&amp;"인게임누적곱배수",ChapterTable!$R:$S,2,0)^D476
    +VLOOKUP(SUBSTITUTE(SUBSTITUTE(F$1,"standard",""),"|Float","")&amp;IF(OR($L476=TRUE,$A476=0,MOD($A476,ChapterTable!$R$20)&lt;&gt;0),"","보스")&amp;"인게임누적합배수",ChapterTable!$R:$S,2,0)*D476)
  )
  )
  )
)</f>
        <v>2210.4931640625</v>
      </c>
      <c r="G476" t="s">
        <v>719</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52"/>
        <v>3</v>
      </c>
      <c r="Q476">
        <f t="shared" si="53"/>
        <v>3</v>
      </c>
      <c r="R476" t="b">
        <f t="shared" ca="1" si="54"/>
        <v>0</v>
      </c>
      <c r="T476" t="b">
        <f t="shared" ca="1" si="55"/>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58"/>
        <v>0.33333333333333331</v>
      </c>
      <c r="AJ476">
        <f t="shared" si="56"/>
        <v>0.395555555</v>
      </c>
      <c r="AK476">
        <f t="shared" si="57"/>
        <v>1</v>
      </c>
      <c r="AL476">
        <v>0</v>
      </c>
    </row>
    <row r="477" spans="1:38" x14ac:dyDescent="0.3">
      <c r="A477">
        <v>10</v>
      </c>
      <c r="B477">
        <v>29</v>
      </c>
      <c r="C477">
        <f>IF(OR($L477=TRUE,$A477=0,MOD($A477,ChapterTable!$R$20)&lt;&gt;0),
MAX(0,INT(($B477+ChapterTable!$P$26+VLOOKUP(SUBSTITUTE(C$1,"성장단계","")&amp;"단계오프셋",ChapterTable!$R:$S,2,0))/ChapterTable!$P$23)),
MAX(0,INT(($B477+ChapterTable!$R$26+VLOOKUP(SUBSTITUTE(C$1,"성장단계","")&amp;"보스단계오프셋",ChapterTable!$R:$S,2,0))/ChapterTable!$R$23)))</f>
        <v>3</v>
      </c>
      <c r="D477">
        <f>IF(OR($L477=TRUE,$A477=0,MOD($A477,ChapterTable!$R$20)&lt;&gt;0),
MAX(0,INT(($B477+ChapterTable!$P$26+VLOOKUP(SUBSTITUTE(D$1,"성장단계","")&amp;"단계오프셋",ChapterTable!$R:$S,2,0))/ChapterTable!$P$23)),
MAX(0,INT(($B477+ChapterTable!$R$26+VLOOKUP(SUBSTITUTE(D$1,"성장단계","")&amp;"보스단계오프셋",ChapterTable!$R:$S,2,0))/ChapterTable!$R$23)))</f>
        <v>2</v>
      </c>
      <c r="E477" s="1">
        <f ca="1">IF(AND($A477=0,$B477=1),
    VLOOKUP(1,ChapterTable!$1:$1048576,MATCH("최종"&amp;SUBSTITUTE(SUBSTITUTE(E$1,"standard",""),"|Float",""),ChapterTable!$1:$1,0),0)*ChapterTable!$P$17,
  IF(AND($A477=0,$B477=0),
    E478,
  IF($B477=0,
    VLOOKUP($A477,ChapterTable!$1:$1048576,MATCH("최종"&amp;SUBSTITUTE(SUBSTITUTE(E$1,"standard",""),"|Float",""),ChapterTable!$1:$1,0),0),
  IF($B477=1,
    IF($L477=FALSE,
      VLOOKUP($A477,ChapterTable!$1:$1048576,MATCH("최종"&amp;SUBSTITUTE(SUBSTITUTE(E$1,"standard",""),"|Float",""),ChapterTable!$1:$1,0),0),
      VLOOKUP($A477-ChapterTable!$P$11,ChapterTable!$1:$1048576,MATCH("최종"&amp;SUBSTITUTE(SUBSTITUTE(E$1,"standard",""),"|Float",""),ChapterTable!$1:$1,0),0)*ChapterTable!$P$14
    ),
  OFFSET(E477,-$B477+IF($L477,1,0),0)*IF($B477&gt;OFFSET($B477,1,0),ChapterTable!$R$17,1)*
    (VLOOKUP(SUBSTITUTE(SUBSTITUTE(E$1,"standard",""),"|Float","")&amp;IF(OR($L477=TRUE,$A477=0,MOD($A477,ChapterTable!$R$20)&lt;&gt;0),"","보스")&amp;"인게임누적곱배수",ChapterTable!$R:$S,2,0)^C477
    +VLOOKUP(SUBSTITUTE(SUBSTITUTE(E$1,"standard",""),"|Float","")&amp;IF(OR($L477=TRUE,$A477=0,MOD($A477,ChapterTable!$R$20)&lt;&gt;0),"","보스")&amp;"인게임누적합배수",ChapterTable!$R:$S,2,0)*C477)
  )
  )
  )
)</f>
        <v>7381.125</v>
      </c>
      <c r="F477" s="1">
        <f ca="1">IF(AND($A477=0,$B477=1),
    VLOOKUP(1,ChapterTable!$1:$1048576,MATCH("최종"&amp;SUBSTITUTE(SUBSTITUTE(F$1,"standard",""),"|Float",""),ChapterTable!$1:$1,0),0)*ChapterTable!$P$17,
  IF(AND($A477=0,$B477=0),
    F478,
  IF($B477=0,
    VLOOKUP($A477,ChapterTable!$1:$1048576,MATCH("최종"&amp;SUBSTITUTE(SUBSTITUTE(F$1,"standard",""),"|Float",""),ChapterTable!$1:$1,0),0),
  IF($B477=1,
    IF($L477=FALSE,
      VLOOKUP($A477,ChapterTable!$1:$1048576,MATCH("최종"&amp;SUBSTITUTE(SUBSTITUTE(F$1,"standard",""),"|Float",""),ChapterTable!$1:$1,0),0),
      VLOOKUP($A477-ChapterTable!$P$11,ChapterTable!$1:$1048576,MATCH("최종"&amp;SUBSTITUTE(SUBSTITUTE(F$1,"standard",""),"|Float",""),ChapterTable!$1:$1,0),0)*ChapterTable!$P$14
    ),
  OFFSET(F477,-$B477+IF($L477,1,0),0)*
    (VLOOKUP(SUBSTITUTE(SUBSTITUTE(F$1,"standard",""),"|Float","")&amp;IF(OR($L477=TRUE,$A477=0,MOD($A477,ChapterTable!$R$20)&lt;&gt;0),"","보스")&amp;"인게임누적곱배수",ChapterTable!$R:$S,2,0)^D477
    +VLOOKUP(SUBSTITUTE(SUBSTITUTE(F$1,"standard",""),"|Float","")&amp;IF(OR($L477=TRUE,$A477=0,MOD($A477,ChapterTable!$R$20)&lt;&gt;0),"","보스")&amp;"인게임누적합배수",ChapterTable!$R:$S,2,0)*D477)
  )
  )
  )
)</f>
        <v>2210.4931640625</v>
      </c>
      <c r="G477" t="s">
        <v>719</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52"/>
        <v>93</v>
      </c>
      <c r="Q477">
        <f t="shared" si="53"/>
        <v>93</v>
      </c>
      <c r="R477" t="b">
        <f t="shared" ca="1" si="54"/>
        <v>1</v>
      </c>
      <c r="T477" t="b">
        <f t="shared" ca="1" si="55"/>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58"/>
        <v>0.33333333333333331</v>
      </c>
      <c r="AJ477">
        <f t="shared" si="56"/>
        <v>0.395555555</v>
      </c>
      <c r="AK477">
        <f t="shared" si="57"/>
        <v>1</v>
      </c>
      <c r="AL477">
        <v>0</v>
      </c>
    </row>
    <row r="478" spans="1:38" x14ac:dyDescent="0.3">
      <c r="A478">
        <v>10</v>
      </c>
      <c r="B478">
        <v>30</v>
      </c>
      <c r="C478">
        <f>IF(OR($L478=TRUE,$A478=0,MOD($A478,ChapterTable!$R$20)&lt;&gt;0),
MAX(0,INT(($B478+ChapterTable!$P$26+VLOOKUP(SUBSTITUTE(C$1,"성장단계","")&amp;"단계오프셋",ChapterTable!$R:$S,2,0))/ChapterTable!$P$23)),
MAX(0,INT(($B478+ChapterTable!$R$26+VLOOKUP(SUBSTITUTE(C$1,"성장단계","")&amp;"보스단계오프셋",ChapterTable!$R:$S,2,0))/ChapterTable!$R$23)))</f>
        <v>3</v>
      </c>
      <c r="D478">
        <f>IF(OR($L478=TRUE,$A478=0,MOD($A478,ChapterTable!$R$20)&lt;&gt;0),
MAX(0,INT(($B478+ChapterTable!$P$26+VLOOKUP(SUBSTITUTE(D$1,"성장단계","")&amp;"단계오프셋",ChapterTable!$R:$S,2,0))/ChapterTable!$P$23)),
MAX(0,INT(($B478+ChapterTable!$R$26+VLOOKUP(SUBSTITUTE(D$1,"성장단계","")&amp;"보스단계오프셋",ChapterTable!$R:$S,2,0))/ChapterTable!$R$23)))</f>
        <v>2</v>
      </c>
      <c r="E478" s="1">
        <f ca="1">IF(AND($A478=0,$B478=1),
    VLOOKUP(1,ChapterTable!$1:$1048576,MATCH("최종"&amp;SUBSTITUTE(SUBSTITUTE(E$1,"standard",""),"|Float",""),ChapterTable!$1:$1,0),0)*ChapterTable!$P$17,
  IF(AND($A478=0,$B478=0),
    E479,
  IF($B478=0,
    VLOOKUP($A478,ChapterTable!$1:$1048576,MATCH("최종"&amp;SUBSTITUTE(SUBSTITUTE(E$1,"standard",""),"|Float",""),ChapterTable!$1:$1,0),0),
  IF($B478=1,
    IF($L478=FALSE,
      VLOOKUP($A478,ChapterTable!$1:$1048576,MATCH("최종"&amp;SUBSTITUTE(SUBSTITUTE(E$1,"standard",""),"|Float",""),ChapterTable!$1:$1,0),0),
      VLOOKUP($A478-ChapterTable!$P$11,ChapterTable!$1:$1048576,MATCH("최종"&amp;SUBSTITUTE(SUBSTITUTE(E$1,"standard",""),"|Float",""),ChapterTable!$1:$1,0),0)*ChapterTable!$P$14
    ),
  OFFSET(E478,-$B478+IF($L478,1,0),0)*IF($B478&gt;OFFSET($B478,1,0),ChapterTable!$R$17,1)*
    (VLOOKUP(SUBSTITUTE(SUBSTITUTE(E$1,"standard",""),"|Float","")&amp;IF(OR($L478=TRUE,$A478=0,MOD($A478,ChapterTable!$R$20)&lt;&gt;0),"","보스")&amp;"인게임누적곱배수",ChapterTable!$R:$S,2,0)^C478
    +VLOOKUP(SUBSTITUTE(SUBSTITUTE(E$1,"standard",""),"|Float","")&amp;IF(OR($L478=TRUE,$A478=0,MOD($A478,ChapterTable!$R$20)&lt;&gt;0),"","보스")&amp;"인게임누적합배수",ChapterTable!$R:$S,2,0)*C478)
  )
  )
  )
)</f>
        <v>7381.125</v>
      </c>
      <c r="F478" s="1">
        <f ca="1">IF(AND($A478=0,$B478=1),
    VLOOKUP(1,ChapterTable!$1:$1048576,MATCH("최종"&amp;SUBSTITUTE(SUBSTITUTE(F$1,"standard",""),"|Float",""),ChapterTable!$1:$1,0),0)*ChapterTable!$P$17,
  IF(AND($A478=0,$B478=0),
    F479,
  IF($B478=0,
    VLOOKUP($A478,ChapterTable!$1:$1048576,MATCH("최종"&amp;SUBSTITUTE(SUBSTITUTE(F$1,"standard",""),"|Float",""),ChapterTable!$1:$1,0),0),
  IF($B478=1,
    IF($L478=FALSE,
      VLOOKUP($A478,ChapterTable!$1:$1048576,MATCH("최종"&amp;SUBSTITUTE(SUBSTITUTE(F$1,"standard",""),"|Float",""),ChapterTable!$1:$1,0),0),
      VLOOKUP($A478-ChapterTable!$P$11,ChapterTable!$1:$1048576,MATCH("최종"&amp;SUBSTITUTE(SUBSTITUTE(F$1,"standard",""),"|Float",""),ChapterTable!$1:$1,0),0)*ChapterTable!$P$14
    ),
  OFFSET(F478,-$B478+IF($L478,1,0),0)*
    (VLOOKUP(SUBSTITUTE(SUBSTITUTE(F$1,"standard",""),"|Float","")&amp;IF(OR($L478=TRUE,$A478=0,MOD($A478,ChapterTable!$R$20)&lt;&gt;0),"","보스")&amp;"인게임누적곱배수",ChapterTable!$R:$S,2,0)^D478
    +VLOOKUP(SUBSTITUTE(SUBSTITUTE(F$1,"standard",""),"|Float","")&amp;IF(OR($L478=TRUE,$A478=0,MOD($A478,ChapterTable!$R$20)&lt;&gt;0),"","보스")&amp;"인게임누적합배수",ChapterTable!$R:$S,2,0)*D478)
  )
  )
  )
)</f>
        <v>2210.4931640625</v>
      </c>
      <c r="G478" t="s">
        <v>719</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52"/>
        <v>23</v>
      </c>
      <c r="Q478">
        <f t="shared" si="53"/>
        <v>23</v>
      </c>
      <c r="R478" t="b">
        <f t="shared" ca="1" si="54"/>
        <v>0</v>
      </c>
      <c r="T478" t="b">
        <f t="shared" ca="1" si="55"/>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58"/>
        <v>0.33333333333333331</v>
      </c>
      <c r="AJ478">
        <f t="shared" si="56"/>
        <v>1</v>
      </c>
      <c r="AK478">
        <f t="shared" si="57"/>
        <v>3</v>
      </c>
      <c r="AL478">
        <v>0</v>
      </c>
    </row>
    <row r="479" spans="1:38" x14ac:dyDescent="0.3">
      <c r="A479">
        <v>10</v>
      </c>
      <c r="B479">
        <v>31</v>
      </c>
      <c r="C479">
        <f>IF(OR($L479=TRUE,$A479=0,MOD($A479,ChapterTable!$R$20)&lt;&gt;0),
MAX(0,INT(($B479+ChapterTable!$P$26+VLOOKUP(SUBSTITUTE(C$1,"성장단계","")&amp;"단계오프셋",ChapterTable!$R:$S,2,0))/ChapterTable!$P$23)),
MAX(0,INT(($B479+ChapterTable!$R$26+VLOOKUP(SUBSTITUTE(C$1,"성장단계","")&amp;"보스단계오프셋",ChapterTable!$R:$S,2,0))/ChapterTable!$R$23)))</f>
        <v>3</v>
      </c>
      <c r="D479">
        <f>IF(OR($L479=TRUE,$A479=0,MOD($A479,ChapterTable!$R$20)&lt;&gt;0),
MAX(0,INT(($B479+ChapterTable!$P$26+VLOOKUP(SUBSTITUTE(D$1,"성장단계","")&amp;"단계오프셋",ChapterTable!$R:$S,2,0))/ChapterTable!$P$23)),
MAX(0,INT(($B479+ChapterTable!$R$26+VLOOKUP(SUBSTITUTE(D$1,"성장단계","")&amp;"보스단계오프셋",ChapterTable!$R:$S,2,0))/ChapterTable!$R$23)))</f>
        <v>3</v>
      </c>
      <c r="E479" s="1">
        <f ca="1">IF(AND($A479=0,$B479=1),
    VLOOKUP(1,ChapterTable!$1:$1048576,MATCH("최종"&amp;SUBSTITUTE(SUBSTITUTE(E$1,"standard",""),"|Float",""),ChapterTable!$1:$1,0),0)*ChapterTable!$P$17,
  IF(AND($A479=0,$B479=0),
    E480,
  IF($B479=0,
    VLOOKUP($A479,ChapterTable!$1:$1048576,MATCH("최종"&amp;SUBSTITUTE(SUBSTITUTE(E$1,"standard",""),"|Float",""),ChapterTable!$1:$1,0),0),
  IF($B479=1,
    IF($L479=FALSE,
      VLOOKUP($A479,ChapterTable!$1:$1048576,MATCH("최종"&amp;SUBSTITUTE(SUBSTITUTE(E$1,"standard",""),"|Float",""),ChapterTable!$1:$1,0),0),
      VLOOKUP($A479-ChapterTable!$P$11,ChapterTable!$1:$1048576,MATCH("최종"&amp;SUBSTITUTE(SUBSTITUTE(E$1,"standard",""),"|Float",""),ChapterTable!$1:$1,0),0)*ChapterTable!$P$14
    ),
  OFFSET(E479,-$B479+IF($L479,1,0),0)*IF($B479&gt;OFFSET($B479,1,0),ChapterTable!$R$17,1)*
    (VLOOKUP(SUBSTITUTE(SUBSTITUTE(E$1,"standard",""),"|Float","")&amp;IF(OR($L479=TRUE,$A479=0,MOD($A479,ChapterTable!$R$20)&lt;&gt;0),"","보스")&amp;"인게임누적곱배수",ChapterTable!$R:$S,2,0)^C479
    +VLOOKUP(SUBSTITUTE(SUBSTITUTE(E$1,"standard",""),"|Float","")&amp;IF(OR($L479=TRUE,$A479=0,MOD($A479,ChapterTable!$R$20)&lt;&gt;0),"","보스")&amp;"인게임누적합배수",ChapterTable!$R:$S,2,0)*C479)
  )
  )
  )
)</f>
        <v>7381.125</v>
      </c>
      <c r="F479" s="1">
        <f ca="1">IF(AND($A479=0,$B479=1),
    VLOOKUP(1,ChapterTable!$1:$1048576,MATCH("최종"&amp;SUBSTITUTE(SUBSTITUTE(F$1,"standard",""),"|Float",""),ChapterTable!$1:$1,0),0)*ChapterTable!$P$17,
  IF(AND($A479=0,$B479=0),
    F480,
  IF($B479=0,
    VLOOKUP($A479,ChapterTable!$1:$1048576,MATCH("최종"&amp;SUBSTITUTE(SUBSTITUTE(F$1,"standard",""),"|Float",""),ChapterTable!$1:$1,0),0),
  IF($B479=1,
    IF($L479=FALSE,
      VLOOKUP($A479,ChapterTable!$1:$1048576,MATCH("최종"&amp;SUBSTITUTE(SUBSTITUTE(F$1,"standard",""),"|Float",""),ChapterTable!$1:$1,0),0),
      VLOOKUP($A479-ChapterTable!$P$11,ChapterTable!$1:$1048576,MATCH("최종"&amp;SUBSTITUTE(SUBSTITUTE(F$1,"standard",""),"|Float",""),ChapterTable!$1:$1,0),0)*ChapterTable!$P$14
    ),
  OFFSET(F479,-$B479+IF($L479,1,0),0)*
    (VLOOKUP(SUBSTITUTE(SUBSTITUTE(F$1,"standard",""),"|Float","")&amp;IF(OR($L479=TRUE,$A479=0,MOD($A479,ChapterTable!$R$20)&lt;&gt;0),"","보스")&amp;"인게임누적곱배수",ChapterTable!$R:$S,2,0)^D479
    +VLOOKUP(SUBSTITUTE(SUBSTITUTE(F$1,"standard",""),"|Float","")&amp;IF(OR($L479=TRUE,$A479=0,MOD($A479,ChapterTable!$R$20)&lt;&gt;0),"","보스")&amp;"인게임누적합배수",ChapterTable!$R:$S,2,0)*D479)
  )
  )
  )
)</f>
        <v>2354.65576171875</v>
      </c>
      <c r="G479" t="s">
        <v>719</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52"/>
        <v>4</v>
      </c>
      <c r="Q479">
        <f t="shared" si="53"/>
        <v>4</v>
      </c>
      <c r="R479" t="b">
        <f t="shared" ca="1" si="54"/>
        <v>0</v>
      </c>
      <c r="T479" t="b">
        <f t="shared" ca="1" si="55"/>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58"/>
        <v>0.25</v>
      </c>
      <c r="AJ479">
        <f t="shared" si="56"/>
        <v>0.32</v>
      </c>
      <c r="AK479">
        <f t="shared" si="57"/>
        <v>1</v>
      </c>
      <c r="AL479">
        <v>0</v>
      </c>
    </row>
    <row r="480" spans="1:38" x14ac:dyDescent="0.3">
      <c r="A480">
        <v>10</v>
      </c>
      <c r="B480">
        <v>32</v>
      </c>
      <c r="C480">
        <f>IF(OR($L480=TRUE,$A480=0,MOD($A480,ChapterTable!$R$20)&lt;&gt;0),
MAX(0,INT(($B480+ChapterTable!$P$26+VLOOKUP(SUBSTITUTE(C$1,"성장단계","")&amp;"단계오프셋",ChapterTable!$R:$S,2,0))/ChapterTable!$P$23)),
MAX(0,INT(($B480+ChapterTable!$R$26+VLOOKUP(SUBSTITUTE(C$1,"성장단계","")&amp;"보스단계오프셋",ChapterTable!$R:$S,2,0))/ChapterTable!$R$23)))</f>
        <v>3</v>
      </c>
      <c r="D480">
        <f>IF(OR($L480=TRUE,$A480=0,MOD($A480,ChapterTable!$R$20)&lt;&gt;0),
MAX(0,INT(($B480+ChapterTable!$P$26+VLOOKUP(SUBSTITUTE(D$1,"성장단계","")&amp;"단계오프셋",ChapterTable!$R:$S,2,0))/ChapterTable!$P$23)),
MAX(0,INT(($B480+ChapterTable!$R$26+VLOOKUP(SUBSTITUTE(D$1,"성장단계","")&amp;"보스단계오프셋",ChapterTable!$R:$S,2,0))/ChapterTable!$R$23)))</f>
        <v>3</v>
      </c>
      <c r="E480" s="1">
        <f ca="1">IF(AND($A480=0,$B480=1),
    VLOOKUP(1,ChapterTable!$1:$1048576,MATCH("최종"&amp;SUBSTITUTE(SUBSTITUTE(E$1,"standard",""),"|Float",""),ChapterTable!$1:$1,0),0)*ChapterTable!$P$17,
  IF(AND($A480=0,$B480=0),
    E481,
  IF($B480=0,
    VLOOKUP($A480,ChapterTable!$1:$1048576,MATCH("최종"&amp;SUBSTITUTE(SUBSTITUTE(E$1,"standard",""),"|Float",""),ChapterTable!$1:$1,0),0),
  IF($B480=1,
    IF($L480=FALSE,
      VLOOKUP($A480,ChapterTable!$1:$1048576,MATCH("최종"&amp;SUBSTITUTE(SUBSTITUTE(E$1,"standard",""),"|Float",""),ChapterTable!$1:$1,0),0),
      VLOOKUP($A480-ChapterTable!$P$11,ChapterTable!$1:$1048576,MATCH("최종"&amp;SUBSTITUTE(SUBSTITUTE(E$1,"standard",""),"|Float",""),ChapterTable!$1:$1,0),0)*ChapterTable!$P$14
    ),
  OFFSET(E480,-$B480+IF($L480,1,0),0)*IF($B480&gt;OFFSET($B480,1,0),ChapterTable!$R$17,1)*
    (VLOOKUP(SUBSTITUTE(SUBSTITUTE(E$1,"standard",""),"|Float","")&amp;IF(OR($L480=TRUE,$A480=0,MOD($A480,ChapterTable!$R$20)&lt;&gt;0),"","보스")&amp;"인게임누적곱배수",ChapterTable!$R:$S,2,0)^C480
    +VLOOKUP(SUBSTITUTE(SUBSTITUTE(E$1,"standard",""),"|Float","")&amp;IF(OR($L480=TRUE,$A480=0,MOD($A480,ChapterTable!$R$20)&lt;&gt;0),"","보스")&amp;"인게임누적합배수",ChapterTable!$R:$S,2,0)*C480)
  )
  )
  )
)</f>
        <v>7381.125</v>
      </c>
      <c r="F480" s="1">
        <f ca="1">IF(AND($A480=0,$B480=1),
    VLOOKUP(1,ChapterTable!$1:$1048576,MATCH("최종"&amp;SUBSTITUTE(SUBSTITUTE(F$1,"standard",""),"|Float",""),ChapterTable!$1:$1,0),0)*ChapterTable!$P$17,
  IF(AND($A480=0,$B480=0),
    F481,
  IF($B480=0,
    VLOOKUP($A480,ChapterTable!$1:$1048576,MATCH("최종"&amp;SUBSTITUTE(SUBSTITUTE(F$1,"standard",""),"|Float",""),ChapterTable!$1:$1,0),0),
  IF($B480=1,
    IF($L480=FALSE,
      VLOOKUP($A480,ChapterTable!$1:$1048576,MATCH("최종"&amp;SUBSTITUTE(SUBSTITUTE(F$1,"standard",""),"|Float",""),ChapterTable!$1:$1,0),0),
      VLOOKUP($A480-ChapterTable!$P$11,ChapterTable!$1:$1048576,MATCH("최종"&amp;SUBSTITUTE(SUBSTITUTE(F$1,"standard",""),"|Float",""),ChapterTable!$1:$1,0),0)*ChapterTable!$P$14
    ),
  OFFSET(F480,-$B480+IF($L480,1,0),0)*
    (VLOOKUP(SUBSTITUTE(SUBSTITUTE(F$1,"standard",""),"|Float","")&amp;IF(OR($L480=TRUE,$A480=0,MOD($A480,ChapterTable!$R$20)&lt;&gt;0),"","보스")&amp;"인게임누적곱배수",ChapterTable!$R:$S,2,0)^D480
    +VLOOKUP(SUBSTITUTE(SUBSTITUTE(F$1,"standard",""),"|Float","")&amp;IF(OR($L480=TRUE,$A480=0,MOD($A480,ChapterTable!$R$20)&lt;&gt;0),"","보스")&amp;"인게임누적합배수",ChapterTable!$R:$S,2,0)*D480)
  )
  )
  )
)</f>
        <v>2354.65576171875</v>
      </c>
      <c r="G480" t="s">
        <v>719</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52"/>
        <v>4</v>
      </c>
      <c r="Q480">
        <f t="shared" si="53"/>
        <v>4</v>
      </c>
      <c r="R480" t="b">
        <f t="shared" ca="1" si="54"/>
        <v>0</v>
      </c>
      <c r="T480" t="b">
        <f t="shared" ca="1" si="55"/>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58"/>
        <v>0.25</v>
      </c>
      <c r="AJ480">
        <f t="shared" si="56"/>
        <v>0.32</v>
      </c>
      <c r="AK480">
        <f t="shared" si="57"/>
        <v>1</v>
      </c>
      <c r="AL480">
        <v>0</v>
      </c>
    </row>
    <row r="481" spans="1:38" x14ac:dyDescent="0.3">
      <c r="A481">
        <v>10</v>
      </c>
      <c r="B481">
        <v>33</v>
      </c>
      <c r="C481">
        <f>IF(OR($L481=TRUE,$A481=0,MOD($A481,ChapterTable!$R$20)&lt;&gt;0),
MAX(0,INT(($B481+ChapterTable!$P$26+VLOOKUP(SUBSTITUTE(C$1,"성장단계","")&amp;"단계오프셋",ChapterTable!$R:$S,2,0))/ChapterTable!$P$23)),
MAX(0,INT(($B481+ChapterTable!$R$26+VLOOKUP(SUBSTITUTE(C$1,"성장단계","")&amp;"보스단계오프셋",ChapterTable!$R:$S,2,0))/ChapterTable!$R$23)))</f>
        <v>3</v>
      </c>
      <c r="D481">
        <f>IF(OR($L481=TRUE,$A481=0,MOD($A481,ChapterTable!$R$20)&lt;&gt;0),
MAX(0,INT(($B481+ChapterTable!$P$26+VLOOKUP(SUBSTITUTE(D$1,"성장단계","")&amp;"단계오프셋",ChapterTable!$R:$S,2,0))/ChapterTable!$P$23)),
MAX(0,INT(($B481+ChapterTable!$R$26+VLOOKUP(SUBSTITUTE(D$1,"성장단계","")&amp;"보스단계오프셋",ChapterTable!$R:$S,2,0))/ChapterTable!$R$23)))</f>
        <v>3</v>
      </c>
      <c r="E481" s="1">
        <f ca="1">IF(AND($A481=0,$B481=1),
    VLOOKUP(1,ChapterTable!$1:$1048576,MATCH("최종"&amp;SUBSTITUTE(SUBSTITUTE(E$1,"standard",""),"|Float",""),ChapterTable!$1:$1,0),0)*ChapterTable!$P$17,
  IF(AND($A481=0,$B481=0),
    E482,
  IF($B481=0,
    VLOOKUP($A481,ChapterTable!$1:$1048576,MATCH("최종"&amp;SUBSTITUTE(SUBSTITUTE(E$1,"standard",""),"|Float",""),ChapterTable!$1:$1,0),0),
  IF($B481=1,
    IF($L481=FALSE,
      VLOOKUP($A481,ChapterTable!$1:$1048576,MATCH("최종"&amp;SUBSTITUTE(SUBSTITUTE(E$1,"standard",""),"|Float",""),ChapterTable!$1:$1,0),0),
      VLOOKUP($A481-ChapterTable!$P$11,ChapterTable!$1:$1048576,MATCH("최종"&amp;SUBSTITUTE(SUBSTITUTE(E$1,"standard",""),"|Float",""),ChapterTable!$1:$1,0),0)*ChapterTable!$P$14
    ),
  OFFSET(E481,-$B481+IF($L481,1,0),0)*IF($B481&gt;OFFSET($B481,1,0),ChapterTable!$R$17,1)*
    (VLOOKUP(SUBSTITUTE(SUBSTITUTE(E$1,"standard",""),"|Float","")&amp;IF(OR($L481=TRUE,$A481=0,MOD($A481,ChapterTable!$R$20)&lt;&gt;0),"","보스")&amp;"인게임누적곱배수",ChapterTable!$R:$S,2,0)^C481
    +VLOOKUP(SUBSTITUTE(SUBSTITUTE(E$1,"standard",""),"|Float","")&amp;IF(OR($L481=TRUE,$A481=0,MOD($A481,ChapterTable!$R$20)&lt;&gt;0),"","보스")&amp;"인게임누적합배수",ChapterTable!$R:$S,2,0)*C481)
  )
  )
  )
)</f>
        <v>7381.125</v>
      </c>
      <c r="F481" s="1">
        <f ca="1">IF(AND($A481=0,$B481=1),
    VLOOKUP(1,ChapterTable!$1:$1048576,MATCH("최종"&amp;SUBSTITUTE(SUBSTITUTE(F$1,"standard",""),"|Float",""),ChapterTable!$1:$1,0),0)*ChapterTable!$P$17,
  IF(AND($A481=0,$B481=0),
    F482,
  IF($B481=0,
    VLOOKUP($A481,ChapterTable!$1:$1048576,MATCH("최종"&amp;SUBSTITUTE(SUBSTITUTE(F$1,"standard",""),"|Float",""),ChapterTable!$1:$1,0),0),
  IF($B481=1,
    IF($L481=FALSE,
      VLOOKUP($A481,ChapterTable!$1:$1048576,MATCH("최종"&amp;SUBSTITUTE(SUBSTITUTE(F$1,"standard",""),"|Float",""),ChapterTable!$1:$1,0),0),
      VLOOKUP($A481-ChapterTable!$P$11,ChapterTable!$1:$1048576,MATCH("최종"&amp;SUBSTITUTE(SUBSTITUTE(F$1,"standard",""),"|Float",""),ChapterTable!$1:$1,0),0)*ChapterTable!$P$14
    ),
  OFFSET(F481,-$B481+IF($L481,1,0),0)*
    (VLOOKUP(SUBSTITUTE(SUBSTITUTE(F$1,"standard",""),"|Float","")&amp;IF(OR($L481=TRUE,$A481=0,MOD($A481,ChapterTable!$R$20)&lt;&gt;0),"","보스")&amp;"인게임누적곱배수",ChapterTable!$R:$S,2,0)^D481
    +VLOOKUP(SUBSTITUTE(SUBSTITUTE(F$1,"standard",""),"|Float","")&amp;IF(OR($L481=TRUE,$A481=0,MOD($A481,ChapterTable!$R$20)&lt;&gt;0),"","보스")&amp;"인게임누적합배수",ChapterTable!$R:$S,2,0)*D481)
  )
  )
  )
)</f>
        <v>2354.65576171875</v>
      </c>
      <c r="G481" t="s">
        <v>719</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52"/>
        <v>4</v>
      </c>
      <c r="Q481">
        <f t="shared" si="53"/>
        <v>4</v>
      </c>
      <c r="R481" t="b">
        <f t="shared" ca="1" si="54"/>
        <v>0</v>
      </c>
      <c r="T481" t="b">
        <f t="shared" ca="1" si="55"/>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58"/>
        <v>0.25</v>
      </c>
      <c r="AJ481">
        <f t="shared" si="56"/>
        <v>0.32</v>
      </c>
      <c r="AK481">
        <f t="shared" si="57"/>
        <v>1</v>
      </c>
      <c r="AL481">
        <v>0</v>
      </c>
    </row>
    <row r="482" spans="1:38" x14ac:dyDescent="0.3">
      <c r="A482">
        <v>10</v>
      </c>
      <c r="B482">
        <v>34</v>
      </c>
      <c r="C482">
        <f>IF(OR($L482=TRUE,$A482=0,MOD($A482,ChapterTable!$R$20)&lt;&gt;0),
MAX(0,INT(($B482+ChapterTable!$P$26+VLOOKUP(SUBSTITUTE(C$1,"성장단계","")&amp;"단계오프셋",ChapterTable!$R:$S,2,0))/ChapterTable!$P$23)),
MAX(0,INT(($B482+ChapterTable!$R$26+VLOOKUP(SUBSTITUTE(C$1,"성장단계","")&amp;"보스단계오프셋",ChapterTable!$R:$S,2,0))/ChapterTable!$R$23)))</f>
        <v>3</v>
      </c>
      <c r="D482">
        <f>IF(OR($L482=TRUE,$A482=0,MOD($A482,ChapterTable!$R$20)&lt;&gt;0),
MAX(0,INT(($B482+ChapterTable!$P$26+VLOOKUP(SUBSTITUTE(D$1,"성장단계","")&amp;"단계오프셋",ChapterTable!$R:$S,2,0))/ChapterTable!$P$23)),
MAX(0,INT(($B482+ChapterTable!$R$26+VLOOKUP(SUBSTITUTE(D$1,"성장단계","")&amp;"보스단계오프셋",ChapterTable!$R:$S,2,0))/ChapterTable!$R$23)))</f>
        <v>3</v>
      </c>
      <c r="E482" s="1">
        <f ca="1">IF(AND($A482=0,$B482=1),
    VLOOKUP(1,ChapterTable!$1:$1048576,MATCH("최종"&amp;SUBSTITUTE(SUBSTITUTE(E$1,"standard",""),"|Float",""),ChapterTable!$1:$1,0),0)*ChapterTable!$P$17,
  IF(AND($A482=0,$B482=0),
    E483,
  IF($B482=0,
    VLOOKUP($A482,ChapterTable!$1:$1048576,MATCH("최종"&amp;SUBSTITUTE(SUBSTITUTE(E$1,"standard",""),"|Float",""),ChapterTable!$1:$1,0),0),
  IF($B482=1,
    IF($L482=FALSE,
      VLOOKUP($A482,ChapterTable!$1:$1048576,MATCH("최종"&amp;SUBSTITUTE(SUBSTITUTE(E$1,"standard",""),"|Float",""),ChapterTable!$1:$1,0),0),
      VLOOKUP($A482-ChapterTable!$P$11,ChapterTable!$1:$1048576,MATCH("최종"&amp;SUBSTITUTE(SUBSTITUTE(E$1,"standard",""),"|Float",""),ChapterTable!$1:$1,0),0)*ChapterTable!$P$14
    ),
  OFFSET(E482,-$B482+IF($L482,1,0),0)*IF($B482&gt;OFFSET($B482,1,0),ChapterTable!$R$17,1)*
    (VLOOKUP(SUBSTITUTE(SUBSTITUTE(E$1,"standard",""),"|Float","")&amp;IF(OR($L482=TRUE,$A482=0,MOD($A482,ChapterTable!$R$20)&lt;&gt;0),"","보스")&amp;"인게임누적곱배수",ChapterTable!$R:$S,2,0)^C482
    +VLOOKUP(SUBSTITUTE(SUBSTITUTE(E$1,"standard",""),"|Float","")&amp;IF(OR($L482=TRUE,$A482=0,MOD($A482,ChapterTable!$R$20)&lt;&gt;0),"","보스")&amp;"인게임누적합배수",ChapterTable!$R:$S,2,0)*C482)
  )
  )
  )
)</f>
        <v>7381.125</v>
      </c>
      <c r="F482" s="1">
        <f ca="1">IF(AND($A482=0,$B482=1),
    VLOOKUP(1,ChapterTable!$1:$1048576,MATCH("최종"&amp;SUBSTITUTE(SUBSTITUTE(F$1,"standard",""),"|Float",""),ChapterTable!$1:$1,0),0)*ChapterTable!$P$17,
  IF(AND($A482=0,$B482=0),
    F483,
  IF($B482=0,
    VLOOKUP($A482,ChapterTable!$1:$1048576,MATCH("최종"&amp;SUBSTITUTE(SUBSTITUTE(F$1,"standard",""),"|Float",""),ChapterTable!$1:$1,0),0),
  IF($B482=1,
    IF($L482=FALSE,
      VLOOKUP($A482,ChapterTable!$1:$1048576,MATCH("최종"&amp;SUBSTITUTE(SUBSTITUTE(F$1,"standard",""),"|Float",""),ChapterTable!$1:$1,0),0),
      VLOOKUP($A482-ChapterTable!$P$11,ChapterTable!$1:$1048576,MATCH("최종"&amp;SUBSTITUTE(SUBSTITUTE(F$1,"standard",""),"|Float",""),ChapterTable!$1:$1,0),0)*ChapterTable!$P$14
    ),
  OFFSET(F482,-$B482+IF($L482,1,0),0)*
    (VLOOKUP(SUBSTITUTE(SUBSTITUTE(F$1,"standard",""),"|Float","")&amp;IF(OR($L482=TRUE,$A482=0,MOD($A482,ChapterTable!$R$20)&lt;&gt;0),"","보스")&amp;"인게임누적곱배수",ChapterTable!$R:$S,2,0)^D482
    +VLOOKUP(SUBSTITUTE(SUBSTITUTE(F$1,"standard",""),"|Float","")&amp;IF(OR($L482=TRUE,$A482=0,MOD($A482,ChapterTable!$R$20)&lt;&gt;0),"","보스")&amp;"인게임누적합배수",ChapterTable!$R:$S,2,0)*D482)
  )
  )
  )
)</f>
        <v>2354.65576171875</v>
      </c>
      <c r="G482" t="s">
        <v>719</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52"/>
        <v>4</v>
      </c>
      <c r="Q482">
        <f t="shared" si="53"/>
        <v>4</v>
      </c>
      <c r="R482" t="b">
        <f t="shared" ca="1" si="54"/>
        <v>0</v>
      </c>
      <c r="T482" t="b">
        <f t="shared" ca="1" si="55"/>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58"/>
        <v>0.25</v>
      </c>
      <c r="AJ482">
        <f t="shared" si="56"/>
        <v>0.32</v>
      </c>
      <c r="AK482">
        <f t="shared" si="57"/>
        <v>1</v>
      </c>
      <c r="AL482">
        <v>0</v>
      </c>
    </row>
    <row r="483" spans="1:38" x14ac:dyDescent="0.3">
      <c r="A483">
        <v>10</v>
      </c>
      <c r="B483">
        <v>35</v>
      </c>
      <c r="C483">
        <f>IF(OR($L483=TRUE,$A483=0,MOD($A483,ChapterTable!$R$20)&lt;&gt;0),
MAX(0,INT(($B483+ChapterTable!$P$26+VLOOKUP(SUBSTITUTE(C$1,"성장단계","")&amp;"단계오프셋",ChapterTable!$R:$S,2,0))/ChapterTable!$P$23)),
MAX(0,INT(($B483+ChapterTable!$R$26+VLOOKUP(SUBSTITUTE(C$1,"성장단계","")&amp;"보스단계오프셋",ChapterTable!$R:$S,2,0))/ChapterTable!$R$23)))</f>
        <v>3</v>
      </c>
      <c r="D483">
        <f>IF(OR($L483=TRUE,$A483=0,MOD($A483,ChapterTable!$R$20)&lt;&gt;0),
MAX(0,INT(($B483+ChapterTable!$P$26+VLOOKUP(SUBSTITUTE(D$1,"성장단계","")&amp;"단계오프셋",ChapterTable!$R:$S,2,0))/ChapterTable!$P$23)),
MAX(0,INT(($B483+ChapterTable!$R$26+VLOOKUP(SUBSTITUTE(D$1,"성장단계","")&amp;"보스단계오프셋",ChapterTable!$R:$S,2,0))/ChapterTable!$R$23)))</f>
        <v>3</v>
      </c>
      <c r="E483" s="1">
        <f ca="1">IF(AND($A483=0,$B483=1),
    VLOOKUP(1,ChapterTable!$1:$1048576,MATCH("최종"&amp;SUBSTITUTE(SUBSTITUTE(E$1,"standard",""),"|Float",""),ChapterTable!$1:$1,0),0)*ChapterTable!$P$17,
  IF(AND($A483=0,$B483=0),
    E484,
  IF($B483=0,
    VLOOKUP($A483,ChapterTable!$1:$1048576,MATCH("최종"&amp;SUBSTITUTE(SUBSTITUTE(E$1,"standard",""),"|Float",""),ChapterTable!$1:$1,0),0),
  IF($B483=1,
    IF($L483=FALSE,
      VLOOKUP($A483,ChapterTable!$1:$1048576,MATCH("최종"&amp;SUBSTITUTE(SUBSTITUTE(E$1,"standard",""),"|Float",""),ChapterTable!$1:$1,0),0),
      VLOOKUP($A483-ChapterTable!$P$11,ChapterTable!$1:$1048576,MATCH("최종"&amp;SUBSTITUTE(SUBSTITUTE(E$1,"standard",""),"|Float",""),ChapterTable!$1:$1,0),0)*ChapterTable!$P$14
    ),
  OFFSET(E483,-$B483+IF($L483,1,0),0)*IF($B483&gt;OFFSET($B483,1,0),ChapterTable!$R$17,1)*
    (VLOOKUP(SUBSTITUTE(SUBSTITUTE(E$1,"standard",""),"|Float","")&amp;IF(OR($L483=TRUE,$A483=0,MOD($A483,ChapterTable!$R$20)&lt;&gt;0),"","보스")&amp;"인게임누적곱배수",ChapterTable!$R:$S,2,0)^C483
    +VLOOKUP(SUBSTITUTE(SUBSTITUTE(E$1,"standard",""),"|Float","")&amp;IF(OR($L483=TRUE,$A483=0,MOD($A483,ChapterTable!$R$20)&lt;&gt;0),"","보스")&amp;"인게임누적합배수",ChapterTable!$R:$S,2,0)*C483)
  )
  )
  )
)</f>
        <v>7381.125</v>
      </c>
      <c r="F483" s="1">
        <f ca="1">IF(AND($A483=0,$B483=1),
    VLOOKUP(1,ChapterTable!$1:$1048576,MATCH("최종"&amp;SUBSTITUTE(SUBSTITUTE(F$1,"standard",""),"|Float",""),ChapterTable!$1:$1,0),0)*ChapterTable!$P$17,
  IF(AND($A483=0,$B483=0),
    F484,
  IF($B483=0,
    VLOOKUP($A483,ChapterTable!$1:$1048576,MATCH("최종"&amp;SUBSTITUTE(SUBSTITUTE(F$1,"standard",""),"|Float",""),ChapterTable!$1:$1,0),0),
  IF($B483=1,
    IF($L483=FALSE,
      VLOOKUP($A483,ChapterTable!$1:$1048576,MATCH("최종"&amp;SUBSTITUTE(SUBSTITUTE(F$1,"standard",""),"|Float",""),ChapterTable!$1:$1,0),0),
      VLOOKUP($A483-ChapterTable!$P$11,ChapterTable!$1:$1048576,MATCH("최종"&amp;SUBSTITUTE(SUBSTITUTE(F$1,"standard",""),"|Float",""),ChapterTable!$1:$1,0),0)*ChapterTable!$P$14
    ),
  OFFSET(F483,-$B483+IF($L483,1,0),0)*
    (VLOOKUP(SUBSTITUTE(SUBSTITUTE(F$1,"standard",""),"|Float","")&amp;IF(OR($L483=TRUE,$A483=0,MOD($A483,ChapterTable!$R$20)&lt;&gt;0),"","보스")&amp;"인게임누적곱배수",ChapterTable!$R:$S,2,0)^D483
    +VLOOKUP(SUBSTITUTE(SUBSTITUTE(F$1,"standard",""),"|Float","")&amp;IF(OR($L483=TRUE,$A483=0,MOD($A483,ChapterTable!$R$20)&lt;&gt;0),"","보스")&amp;"인게임누적합배수",ChapterTable!$R:$S,2,0)*D483)
  )
  )
  )
)</f>
        <v>2354.65576171875</v>
      </c>
      <c r="G483" t="s">
        <v>719</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52"/>
        <v>11</v>
      </c>
      <c r="Q483">
        <f t="shared" si="53"/>
        <v>11</v>
      </c>
      <c r="R483" t="b">
        <f t="shared" ca="1" si="54"/>
        <v>0</v>
      </c>
      <c r="T483" t="b">
        <f t="shared" ca="1" si="55"/>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58"/>
        <v>0.25</v>
      </c>
      <c r="AJ483">
        <f t="shared" si="56"/>
        <v>0.32</v>
      </c>
      <c r="AK483">
        <f t="shared" si="57"/>
        <v>1</v>
      </c>
      <c r="AL483">
        <v>0</v>
      </c>
    </row>
    <row r="484" spans="1:38" x14ac:dyDescent="0.3">
      <c r="A484">
        <v>10</v>
      </c>
      <c r="B484">
        <v>36</v>
      </c>
      <c r="C484">
        <f>IF(OR($L484=TRUE,$A484=0,MOD($A484,ChapterTable!$R$20)&lt;&gt;0),
MAX(0,INT(($B484+ChapterTable!$P$26+VLOOKUP(SUBSTITUTE(C$1,"성장단계","")&amp;"단계오프셋",ChapterTable!$R:$S,2,0))/ChapterTable!$P$23)),
MAX(0,INT(($B484+ChapterTable!$R$26+VLOOKUP(SUBSTITUTE(C$1,"성장단계","")&amp;"보스단계오프셋",ChapterTable!$R:$S,2,0))/ChapterTable!$R$23)))</f>
        <v>4</v>
      </c>
      <c r="D484">
        <f>IF(OR($L484=TRUE,$A484=0,MOD($A484,ChapterTable!$R$20)&lt;&gt;0),
MAX(0,INT(($B484+ChapterTable!$P$26+VLOOKUP(SUBSTITUTE(D$1,"성장단계","")&amp;"단계오프셋",ChapterTable!$R:$S,2,0))/ChapterTable!$P$23)),
MAX(0,INT(($B484+ChapterTable!$R$26+VLOOKUP(SUBSTITUTE(D$1,"성장단계","")&amp;"보스단계오프셋",ChapterTable!$R:$S,2,0))/ChapterTable!$R$23)))</f>
        <v>3</v>
      </c>
      <c r="E484" s="1">
        <f ca="1">IF(AND($A484=0,$B484=1),
    VLOOKUP(1,ChapterTable!$1:$1048576,MATCH("최종"&amp;SUBSTITUTE(SUBSTITUTE(E$1,"standard",""),"|Float",""),ChapterTable!$1:$1,0),0)*ChapterTable!$P$17,
  IF(AND($A484=0,$B484=0),
    E485,
  IF($B484=0,
    VLOOKUP($A484,ChapterTable!$1:$1048576,MATCH("최종"&amp;SUBSTITUTE(SUBSTITUTE(E$1,"standard",""),"|Float",""),ChapterTable!$1:$1,0),0),
  IF($B484=1,
    IF($L484=FALSE,
      VLOOKUP($A484,ChapterTable!$1:$1048576,MATCH("최종"&amp;SUBSTITUTE(SUBSTITUTE(E$1,"standard",""),"|Float",""),ChapterTable!$1:$1,0),0),
      VLOOKUP($A484-ChapterTable!$P$11,ChapterTable!$1:$1048576,MATCH("최종"&amp;SUBSTITUTE(SUBSTITUTE(E$1,"standard",""),"|Float",""),ChapterTable!$1:$1,0),0)*ChapterTable!$P$14
    ),
  OFFSET(E484,-$B484+IF($L484,1,0),0)*IF($B484&gt;OFFSET($B484,1,0),ChapterTable!$R$17,1)*
    (VLOOKUP(SUBSTITUTE(SUBSTITUTE(E$1,"standard",""),"|Float","")&amp;IF(OR($L484=TRUE,$A484=0,MOD($A484,ChapterTable!$R$20)&lt;&gt;0),"","보스")&amp;"인게임누적곱배수",ChapterTable!$R:$S,2,0)^C484
    +VLOOKUP(SUBSTITUTE(SUBSTITUTE(E$1,"standard",""),"|Float","")&amp;IF(OR($L484=TRUE,$A484=0,MOD($A484,ChapterTable!$R$20)&lt;&gt;0),"","보스")&amp;"인게임누적합배수",ChapterTable!$R:$S,2,0)*C484)
  )
  )
  )
)</f>
        <v>8303.765625</v>
      </c>
      <c r="F484" s="1">
        <f ca="1">IF(AND($A484=0,$B484=1),
    VLOOKUP(1,ChapterTable!$1:$1048576,MATCH("최종"&amp;SUBSTITUTE(SUBSTITUTE(F$1,"standard",""),"|Float",""),ChapterTable!$1:$1,0),0)*ChapterTable!$P$17,
  IF(AND($A484=0,$B484=0),
    F485,
  IF($B484=0,
    VLOOKUP($A484,ChapterTable!$1:$1048576,MATCH("최종"&amp;SUBSTITUTE(SUBSTITUTE(F$1,"standard",""),"|Float",""),ChapterTable!$1:$1,0),0),
  IF($B484=1,
    IF($L484=FALSE,
      VLOOKUP($A484,ChapterTable!$1:$1048576,MATCH("최종"&amp;SUBSTITUTE(SUBSTITUTE(F$1,"standard",""),"|Float",""),ChapterTable!$1:$1,0),0),
      VLOOKUP($A484-ChapterTable!$P$11,ChapterTable!$1:$1048576,MATCH("최종"&amp;SUBSTITUTE(SUBSTITUTE(F$1,"standard",""),"|Float",""),ChapterTable!$1:$1,0),0)*ChapterTable!$P$14
    ),
  OFFSET(F484,-$B484+IF($L484,1,0),0)*
    (VLOOKUP(SUBSTITUTE(SUBSTITUTE(F$1,"standard",""),"|Float","")&amp;IF(OR($L484=TRUE,$A484=0,MOD($A484,ChapterTable!$R$20)&lt;&gt;0),"","보스")&amp;"인게임누적곱배수",ChapterTable!$R:$S,2,0)^D484
    +VLOOKUP(SUBSTITUTE(SUBSTITUTE(F$1,"standard",""),"|Float","")&amp;IF(OR($L484=TRUE,$A484=0,MOD($A484,ChapterTable!$R$20)&lt;&gt;0),"","보스")&amp;"인게임누적합배수",ChapterTable!$R:$S,2,0)*D484)
  )
  )
  )
)</f>
        <v>2354.65576171875</v>
      </c>
      <c r="G484" t="s">
        <v>719</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52"/>
        <v>4</v>
      </c>
      <c r="Q484">
        <f t="shared" si="53"/>
        <v>4</v>
      </c>
      <c r="R484" t="b">
        <f t="shared" ca="1" si="54"/>
        <v>0</v>
      </c>
      <c r="T484" t="b">
        <f t="shared" ca="1" si="55"/>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58"/>
        <v>0.25</v>
      </c>
      <c r="AJ484">
        <f t="shared" si="56"/>
        <v>0.32</v>
      </c>
      <c r="AK484">
        <f t="shared" si="57"/>
        <v>1</v>
      </c>
      <c r="AL484">
        <v>0</v>
      </c>
    </row>
    <row r="485" spans="1:38" x14ac:dyDescent="0.3">
      <c r="A485">
        <v>10</v>
      </c>
      <c r="B485">
        <v>37</v>
      </c>
      <c r="C485">
        <f>IF(OR($L485=TRUE,$A485=0,MOD($A485,ChapterTable!$R$20)&lt;&gt;0),
MAX(0,INT(($B485+ChapterTable!$P$26+VLOOKUP(SUBSTITUTE(C$1,"성장단계","")&amp;"단계오프셋",ChapterTable!$R:$S,2,0))/ChapterTable!$P$23)),
MAX(0,INT(($B485+ChapterTable!$R$26+VLOOKUP(SUBSTITUTE(C$1,"성장단계","")&amp;"보스단계오프셋",ChapterTable!$R:$S,2,0))/ChapterTable!$R$23)))</f>
        <v>4</v>
      </c>
      <c r="D485">
        <f>IF(OR($L485=TRUE,$A485=0,MOD($A485,ChapterTable!$R$20)&lt;&gt;0),
MAX(0,INT(($B485+ChapterTable!$P$26+VLOOKUP(SUBSTITUTE(D$1,"성장단계","")&amp;"단계오프셋",ChapterTable!$R:$S,2,0))/ChapterTable!$P$23)),
MAX(0,INT(($B485+ChapterTable!$R$26+VLOOKUP(SUBSTITUTE(D$1,"성장단계","")&amp;"보스단계오프셋",ChapterTable!$R:$S,2,0))/ChapterTable!$R$23)))</f>
        <v>3</v>
      </c>
      <c r="E485" s="1">
        <f ca="1">IF(AND($A485=0,$B485=1),
    VLOOKUP(1,ChapterTable!$1:$1048576,MATCH("최종"&amp;SUBSTITUTE(SUBSTITUTE(E$1,"standard",""),"|Float",""),ChapterTable!$1:$1,0),0)*ChapterTable!$P$17,
  IF(AND($A485=0,$B485=0),
    E486,
  IF($B485=0,
    VLOOKUP($A485,ChapterTable!$1:$1048576,MATCH("최종"&amp;SUBSTITUTE(SUBSTITUTE(E$1,"standard",""),"|Float",""),ChapterTable!$1:$1,0),0),
  IF($B485=1,
    IF($L485=FALSE,
      VLOOKUP($A485,ChapterTable!$1:$1048576,MATCH("최종"&amp;SUBSTITUTE(SUBSTITUTE(E$1,"standard",""),"|Float",""),ChapterTable!$1:$1,0),0),
      VLOOKUP($A485-ChapterTable!$P$11,ChapterTable!$1:$1048576,MATCH("최종"&amp;SUBSTITUTE(SUBSTITUTE(E$1,"standard",""),"|Float",""),ChapterTable!$1:$1,0),0)*ChapterTable!$P$14
    ),
  OFFSET(E485,-$B485+IF($L485,1,0),0)*IF($B485&gt;OFFSET($B485,1,0),ChapterTable!$R$17,1)*
    (VLOOKUP(SUBSTITUTE(SUBSTITUTE(E$1,"standard",""),"|Float","")&amp;IF(OR($L485=TRUE,$A485=0,MOD($A485,ChapterTable!$R$20)&lt;&gt;0),"","보스")&amp;"인게임누적곱배수",ChapterTable!$R:$S,2,0)^C485
    +VLOOKUP(SUBSTITUTE(SUBSTITUTE(E$1,"standard",""),"|Float","")&amp;IF(OR($L485=TRUE,$A485=0,MOD($A485,ChapterTable!$R$20)&lt;&gt;0),"","보스")&amp;"인게임누적합배수",ChapterTable!$R:$S,2,0)*C485)
  )
  )
  )
)</f>
        <v>8303.765625</v>
      </c>
      <c r="F485" s="1">
        <f ca="1">IF(AND($A485=0,$B485=1),
    VLOOKUP(1,ChapterTable!$1:$1048576,MATCH("최종"&amp;SUBSTITUTE(SUBSTITUTE(F$1,"standard",""),"|Float",""),ChapterTable!$1:$1,0),0)*ChapterTable!$P$17,
  IF(AND($A485=0,$B485=0),
    F486,
  IF($B485=0,
    VLOOKUP($A485,ChapterTable!$1:$1048576,MATCH("최종"&amp;SUBSTITUTE(SUBSTITUTE(F$1,"standard",""),"|Float",""),ChapterTable!$1:$1,0),0),
  IF($B485=1,
    IF($L485=FALSE,
      VLOOKUP($A485,ChapterTable!$1:$1048576,MATCH("최종"&amp;SUBSTITUTE(SUBSTITUTE(F$1,"standard",""),"|Float",""),ChapterTable!$1:$1,0),0),
      VLOOKUP($A485-ChapterTable!$P$11,ChapterTable!$1:$1048576,MATCH("최종"&amp;SUBSTITUTE(SUBSTITUTE(F$1,"standard",""),"|Float",""),ChapterTable!$1:$1,0),0)*ChapterTable!$P$14
    ),
  OFFSET(F485,-$B485+IF($L485,1,0),0)*
    (VLOOKUP(SUBSTITUTE(SUBSTITUTE(F$1,"standard",""),"|Float","")&amp;IF(OR($L485=TRUE,$A485=0,MOD($A485,ChapterTable!$R$20)&lt;&gt;0),"","보스")&amp;"인게임누적곱배수",ChapterTable!$R:$S,2,0)^D485
    +VLOOKUP(SUBSTITUTE(SUBSTITUTE(F$1,"standard",""),"|Float","")&amp;IF(OR($L485=TRUE,$A485=0,MOD($A485,ChapterTable!$R$20)&lt;&gt;0),"","보스")&amp;"인게임누적합배수",ChapterTable!$R:$S,2,0)*D485)
  )
  )
  )
)</f>
        <v>2354.65576171875</v>
      </c>
      <c r="G485" t="s">
        <v>719</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52"/>
        <v>4</v>
      </c>
      <c r="Q485">
        <f t="shared" si="53"/>
        <v>4</v>
      </c>
      <c r="R485" t="b">
        <f t="shared" ca="1" si="54"/>
        <v>0</v>
      </c>
      <c r="T485" t="b">
        <f t="shared" ca="1" si="55"/>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58"/>
        <v>0.25</v>
      </c>
      <c r="AJ485">
        <f t="shared" si="56"/>
        <v>0.32</v>
      </c>
      <c r="AK485">
        <f t="shared" si="57"/>
        <v>1</v>
      </c>
      <c r="AL485">
        <v>0</v>
      </c>
    </row>
    <row r="486" spans="1:38" x14ac:dyDescent="0.3">
      <c r="A486">
        <v>10</v>
      </c>
      <c r="B486">
        <v>38</v>
      </c>
      <c r="C486">
        <f>IF(OR($L486=TRUE,$A486=0,MOD($A486,ChapterTable!$R$20)&lt;&gt;0),
MAX(0,INT(($B486+ChapterTable!$P$26+VLOOKUP(SUBSTITUTE(C$1,"성장단계","")&amp;"단계오프셋",ChapterTable!$R:$S,2,0))/ChapterTable!$P$23)),
MAX(0,INT(($B486+ChapterTable!$R$26+VLOOKUP(SUBSTITUTE(C$1,"성장단계","")&amp;"보스단계오프셋",ChapterTable!$R:$S,2,0))/ChapterTable!$R$23)))</f>
        <v>4</v>
      </c>
      <c r="D486">
        <f>IF(OR($L486=TRUE,$A486=0,MOD($A486,ChapterTable!$R$20)&lt;&gt;0),
MAX(0,INT(($B486+ChapterTable!$P$26+VLOOKUP(SUBSTITUTE(D$1,"성장단계","")&amp;"단계오프셋",ChapterTable!$R:$S,2,0))/ChapterTable!$P$23)),
MAX(0,INT(($B486+ChapterTable!$R$26+VLOOKUP(SUBSTITUTE(D$1,"성장단계","")&amp;"보스단계오프셋",ChapterTable!$R:$S,2,0))/ChapterTable!$R$23)))</f>
        <v>3</v>
      </c>
      <c r="E486" s="1">
        <f ca="1">IF(AND($A486=0,$B486=1),
    VLOOKUP(1,ChapterTable!$1:$1048576,MATCH("최종"&amp;SUBSTITUTE(SUBSTITUTE(E$1,"standard",""),"|Float",""),ChapterTable!$1:$1,0),0)*ChapterTable!$P$17,
  IF(AND($A486=0,$B486=0),
    E487,
  IF($B486=0,
    VLOOKUP($A486,ChapterTable!$1:$1048576,MATCH("최종"&amp;SUBSTITUTE(SUBSTITUTE(E$1,"standard",""),"|Float",""),ChapterTable!$1:$1,0),0),
  IF($B486=1,
    IF($L486=FALSE,
      VLOOKUP($A486,ChapterTable!$1:$1048576,MATCH("최종"&amp;SUBSTITUTE(SUBSTITUTE(E$1,"standard",""),"|Float",""),ChapterTable!$1:$1,0),0),
      VLOOKUP($A486-ChapterTable!$P$11,ChapterTable!$1:$1048576,MATCH("최종"&amp;SUBSTITUTE(SUBSTITUTE(E$1,"standard",""),"|Float",""),ChapterTable!$1:$1,0),0)*ChapterTable!$P$14
    ),
  OFFSET(E486,-$B486+IF($L486,1,0),0)*IF($B486&gt;OFFSET($B486,1,0),ChapterTable!$R$17,1)*
    (VLOOKUP(SUBSTITUTE(SUBSTITUTE(E$1,"standard",""),"|Float","")&amp;IF(OR($L486=TRUE,$A486=0,MOD($A486,ChapterTable!$R$20)&lt;&gt;0),"","보스")&amp;"인게임누적곱배수",ChapterTable!$R:$S,2,0)^C486
    +VLOOKUP(SUBSTITUTE(SUBSTITUTE(E$1,"standard",""),"|Float","")&amp;IF(OR($L486=TRUE,$A486=0,MOD($A486,ChapterTable!$R$20)&lt;&gt;0),"","보스")&amp;"인게임누적합배수",ChapterTable!$R:$S,2,0)*C486)
  )
  )
  )
)</f>
        <v>8303.765625</v>
      </c>
      <c r="F486" s="1">
        <f ca="1">IF(AND($A486=0,$B486=1),
    VLOOKUP(1,ChapterTable!$1:$1048576,MATCH("최종"&amp;SUBSTITUTE(SUBSTITUTE(F$1,"standard",""),"|Float",""),ChapterTable!$1:$1,0),0)*ChapterTable!$P$17,
  IF(AND($A486=0,$B486=0),
    F487,
  IF($B486=0,
    VLOOKUP($A486,ChapterTable!$1:$1048576,MATCH("최종"&amp;SUBSTITUTE(SUBSTITUTE(F$1,"standard",""),"|Float",""),ChapterTable!$1:$1,0),0),
  IF($B486=1,
    IF($L486=FALSE,
      VLOOKUP($A486,ChapterTable!$1:$1048576,MATCH("최종"&amp;SUBSTITUTE(SUBSTITUTE(F$1,"standard",""),"|Float",""),ChapterTable!$1:$1,0),0),
      VLOOKUP($A486-ChapterTable!$P$11,ChapterTable!$1:$1048576,MATCH("최종"&amp;SUBSTITUTE(SUBSTITUTE(F$1,"standard",""),"|Float",""),ChapterTable!$1:$1,0),0)*ChapterTable!$P$14
    ),
  OFFSET(F486,-$B486+IF($L486,1,0),0)*
    (VLOOKUP(SUBSTITUTE(SUBSTITUTE(F$1,"standard",""),"|Float","")&amp;IF(OR($L486=TRUE,$A486=0,MOD($A486,ChapterTable!$R$20)&lt;&gt;0),"","보스")&amp;"인게임누적곱배수",ChapterTable!$R:$S,2,0)^D486
    +VLOOKUP(SUBSTITUTE(SUBSTITUTE(F$1,"standard",""),"|Float","")&amp;IF(OR($L486=TRUE,$A486=0,MOD($A486,ChapterTable!$R$20)&lt;&gt;0),"","보스")&amp;"인게임누적합배수",ChapterTable!$R:$S,2,0)*D486)
  )
  )
  )
)</f>
        <v>2354.65576171875</v>
      </c>
      <c r="G486" t="s">
        <v>719</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52"/>
        <v>4</v>
      </c>
      <c r="Q486">
        <f t="shared" si="53"/>
        <v>4</v>
      </c>
      <c r="R486" t="b">
        <f t="shared" ca="1" si="54"/>
        <v>0</v>
      </c>
      <c r="T486" t="b">
        <f t="shared" ca="1" si="55"/>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58"/>
        <v>0.25</v>
      </c>
      <c r="AJ486">
        <f t="shared" si="56"/>
        <v>0.32</v>
      </c>
      <c r="AK486">
        <f t="shared" si="57"/>
        <v>1</v>
      </c>
      <c r="AL486">
        <v>0</v>
      </c>
    </row>
    <row r="487" spans="1:38" x14ac:dyDescent="0.3">
      <c r="A487">
        <v>10</v>
      </c>
      <c r="B487">
        <v>39</v>
      </c>
      <c r="C487">
        <f>IF(OR($L487=TRUE,$A487=0,MOD($A487,ChapterTable!$R$20)&lt;&gt;0),
MAX(0,INT(($B487+ChapterTable!$P$26+VLOOKUP(SUBSTITUTE(C$1,"성장단계","")&amp;"단계오프셋",ChapterTable!$R:$S,2,0))/ChapterTable!$P$23)),
MAX(0,INT(($B487+ChapterTable!$R$26+VLOOKUP(SUBSTITUTE(C$1,"성장단계","")&amp;"보스단계오프셋",ChapterTable!$R:$S,2,0))/ChapterTable!$R$23)))</f>
        <v>4</v>
      </c>
      <c r="D487">
        <f>IF(OR($L487=TRUE,$A487=0,MOD($A487,ChapterTable!$R$20)&lt;&gt;0),
MAX(0,INT(($B487+ChapterTable!$P$26+VLOOKUP(SUBSTITUTE(D$1,"성장단계","")&amp;"단계오프셋",ChapterTable!$R:$S,2,0))/ChapterTable!$P$23)),
MAX(0,INT(($B487+ChapterTable!$R$26+VLOOKUP(SUBSTITUTE(D$1,"성장단계","")&amp;"보스단계오프셋",ChapterTable!$R:$S,2,0))/ChapterTable!$R$23)))</f>
        <v>3</v>
      </c>
      <c r="E487" s="1">
        <f ca="1">IF(AND($A487=0,$B487=1),
    VLOOKUP(1,ChapterTable!$1:$1048576,MATCH("최종"&amp;SUBSTITUTE(SUBSTITUTE(E$1,"standard",""),"|Float",""),ChapterTable!$1:$1,0),0)*ChapterTable!$P$17,
  IF(AND($A487=0,$B487=0),
    E488,
  IF($B487=0,
    VLOOKUP($A487,ChapterTable!$1:$1048576,MATCH("최종"&amp;SUBSTITUTE(SUBSTITUTE(E$1,"standard",""),"|Float",""),ChapterTable!$1:$1,0),0),
  IF($B487=1,
    IF($L487=FALSE,
      VLOOKUP($A487,ChapterTable!$1:$1048576,MATCH("최종"&amp;SUBSTITUTE(SUBSTITUTE(E$1,"standard",""),"|Float",""),ChapterTable!$1:$1,0),0),
      VLOOKUP($A487-ChapterTable!$P$11,ChapterTable!$1:$1048576,MATCH("최종"&amp;SUBSTITUTE(SUBSTITUTE(E$1,"standard",""),"|Float",""),ChapterTable!$1:$1,0),0)*ChapterTable!$P$14
    ),
  OFFSET(E487,-$B487+IF($L487,1,0),0)*IF($B487&gt;OFFSET($B487,1,0),ChapterTable!$R$17,1)*
    (VLOOKUP(SUBSTITUTE(SUBSTITUTE(E$1,"standard",""),"|Float","")&amp;IF(OR($L487=TRUE,$A487=0,MOD($A487,ChapterTable!$R$20)&lt;&gt;0),"","보스")&amp;"인게임누적곱배수",ChapterTable!$R:$S,2,0)^C487
    +VLOOKUP(SUBSTITUTE(SUBSTITUTE(E$1,"standard",""),"|Float","")&amp;IF(OR($L487=TRUE,$A487=0,MOD($A487,ChapterTable!$R$20)&lt;&gt;0),"","보스")&amp;"인게임누적합배수",ChapterTable!$R:$S,2,0)*C487)
  )
  )
  )
)</f>
        <v>8303.765625</v>
      </c>
      <c r="F487" s="1">
        <f ca="1">IF(AND($A487=0,$B487=1),
    VLOOKUP(1,ChapterTable!$1:$1048576,MATCH("최종"&amp;SUBSTITUTE(SUBSTITUTE(F$1,"standard",""),"|Float",""),ChapterTable!$1:$1,0),0)*ChapterTable!$P$17,
  IF(AND($A487=0,$B487=0),
    F488,
  IF($B487=0,
    VLOOKUP($A487,ChapterTable!$1:$1048576,MATCH("최종"&amp;SUBSTITUTE(SUBSTITUTE(F$1,"standard",""),"|Float",""),ChapterTable!$1:$1,0),0),
  IF($B487=1,
    IF($L487=FALSE,
      VLOOKUP($A487,ChapterTable!$1:$1048576,MATCH("최종"&amp;SUBSTITUTE(SUBSTITUTE(F$1,"standard",""),"|Float",""),ChapterTable!$1:$1,0),0),
      VLOOKUP($A487-ChapterTable!$P$11,ChapterTable!$1:$1048576,MATCH("최종"&amp;SUBSTITUTE(SUBSTITUTE(F$1,"standard",""),"|Float",""),ChapterTable!$1:$1,0),0)*ChapterTable!$P$14
    ),
  OFFSET(F487,-$B487+IF($L487,1,0),0)*
    (VLOOKUP(SUBSTITUTE(SUBSTITUTE(F$1,"standard",""),"|Float","")&amp;IF(OR($L487=TRUE,$A487=0,MOD($A487,ChapterTable!$R$20)&lt;&gt;0),"","보스")&amp;"인게임누적곱배수",ChapterTable!$R:$S,2,0)^D487
    +VLOOKUP(SUBSTITUTE(SUBSTITUTE(F$1,"standard",""),"|Float","")&amp;IF(OR($L487=TRUE,$A487=0,MOD($A487,ChapterTable!$R$20)&lt;&gt;0),"","보스")&amp;"인게임누적합배수",ChapterTable!$R:$S,2,0)*D487)
  )
  )
  )
)</f>
        <v>2354.65576171875</v>
      </c>
      <c r="G487" t="s">
        <v>719</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52"/>
        <v>94</v>
      </c>
      <c r="Q487">
        <f t="shared" si="53"/>
        <v>94</v>
      </c>
      <c r="R487" t="b">
        <f t="shared" ca="1" si="54"/>
        <v>1</v>
      </c>
      <c r="T487" t="b">
        <f t="shared" ca="1" si="55"/>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58"/>
        <v>0.25</v>
      </c>
      <c r="AJ487">
        <f t="shared" si="56"/>
        <v>0.32</v>
      </c>
      <c r="AK487">
        <f t="shared" si="57"/>
        <v>1</v>
      </c>
      <c r="AL487">
        <v>0</v>
      </c>
    </row>
    <row r="488" spans="1:38" x14ac:dyDescent="0.3">
      <c r="A488">
        <v>10</v>
      </c>
      <c r="B488">
        <v>40</v>
      </c>
      <c r="C488">
        <f>IF(OR($L488=TRUE,$A488=0,MOD($A488,ChapterTable!$R$20)&lt;&gt;0),
MAX(0,INT(($B488+ChapterTable!$P$26+VLOOKUP(SUBSTITUTE(C$1,"성장단계","")&amp;"단계오프셋",ChapterTable!$R:$S,2,0))/ChapterTable!$P$23)),
MAX(0,INT(($B488+ChapterTable!$R$26+VLOOKUP(SUBSTITUTE(C$1,"성장단계","")&amp;"보스단계오프셋",ChapterTable!$R:$S,2,0))/ChapterTable!$R$23)))</f>
        <v>4</v>
      </c>
      <c r="D488">
        <f>IF(OR($L488=TRUE,$A488=0,MOD($A488,ChapterTable!$R$20)&lt;&gt;0),
MAX(0,INT(($B488+ChapterTable!$P$26+VLOOKUP(SUBSTITUTE(D$1,"성장단계","")&amp;"단계오프셋",ChapterTable!$R:$S,2,0))/ChapterTable!$P$23)),
MAX(0,INT(($B488+ChapterTable!$R$26+VLOOKUP(SUBSTITUTE(D$1,"성장단계","")&amp;"보스단계오프셋",ChapterTable!$R:$S,2,0))/ChapterTable!$R$23)))</f>
        <v>3</v>
      </c>
      <c r="E488" s="1">
        <f ca="1">IF(AND($A488=0,$B488=1),
    VLOOKUP(1,ChapterTable!$1:$1048576,MATCH("최종"&amp;SUBSTITUTE(SUBSTITUTE(E$1,"standard",""),"|Float",""),ChapterTable!$1:$1,0),0)*ChapterTable!$P$17,
  IF(AND($A488=0,$B488=0),
    E489,
  IF($B488=0,
    VLOOKUP($A488,ChapterTable!$1:$1048576,MATCH("최종"&amp;SUBSTITUTE(SUBSTITUTE(E$1,"standard",""),"|Float",""),ChapterTable!$1:$1,0),0),
  IF($B488=1,
    IF($L488=FALSE,
      VLOOKUP($A488,ChapterTable!$1:$1048576,MATCH("최종"&amp;SUBSTITUTE(SUBSTITUTE(E$1,"standard",""),"|Float",""),ChapterTable!$1:$1,0),0),
      VLOOKUP($A488-ChapterTable!$P$11,ChapterTable!$1:$1048576,MATCH("최종"&amp;SUBSTITUTE(SUBSTITUTE(E$1,"standard",""),"|Float",""),ChapterTable!$1:$1,0),0)*ChapterTable!$P$14
    ),
  OFFSET(E488,-$B488+IF($L488,1,0),0)*IF($B488&gt;OFFSET($B488,1,0),ChapterTable!$R$17,1)*
    (VLOOKUP(SUBSTITUTE(SUBSTITUTE(E$1,"standard",""),"|Float","")&amp;IF(OR($L488=TRUE,$A488=0,MOD($A488,ChapterTable!$R$20)&lt;&gt;0),"","보스")&amp;"인게임누적곱배수",ChapterTable!$R:$S,2,0)^C488
    +VLOOKUP(SUBSTITUTE(SUBSTITUTE(E$1,"standard",""),"|Float","")&amp;IF(OR($L488=TRUE,$A488=0,MOD($A488,ChapterTable!$R$20)&lt;&gt;0),"","보스")&amp;"인게임누적합배수",ChapterTable!$R:$S,2,0)*C488)
  )
  )
  )
)</f>
        <v>8303.765625</v>
      </c>
      <c r="F488" s="1">
        <f ca="1">IF(AND($A488=0,$B488=1),
    VLOOKUP(1,ChapterTable!$1:$1048576,MATCH("최종"&amp;SUBSTITUTE(SUBSTITUTE(F$1,"standard",""),"|Float",""),ChapterTable!$1:$1,0),0)*ChapterTable!$P$17,
  IF(AND($A488=0,$B488=0),
    F489,
  IF($B488=0,
    VLOOKUP($A488,ChapterTable!$1:$1048576,MATCH("최종"&amp;SUBSTITUTE(SUBSTITUTE(F$1,"standard",""),"|Float",""),ChapterTable!$1:$1,0),0),
  IF($B488=1,
    IF($L488=FALSE,
      VLOOKUP($A488,ChapterTable!$1:$1048576,MATCH("최종"&amp;SUBSTITUTE(SUBSTITUTE(F$1,"standard",""),"|Float",""),ChapterTable!$1:$1,0),0),
      VLOOKUP($A488-ChapterTable!$P$11,ChapterTable!$1:$1048576,MATCH("최종"&amp;SUBSTITUTE(SUBSTITUTE(F$1,"standard",""),"|Float",""),ChapterTable!$1:$1,0),0)*ChapterTable!$P$14
    ),
  OFFSET(F488,-$B488+IF($L488,1,0),0)*
    (VLOOKUP(SUBSTITUTE(SUBSTITUTE(F$1,"standard",""),"|Float","")&amp;IF(OR($L488=TRUE,$A488=0,MOD($A488,ChapterTable!$R$20)&lt;&gt;0),"","보스")&amp;"인게임누적곱배수",ChapterTable!$R:$S,2,0)^D488
    +VLOOKUP(SUBSTITUTE(SUBSTITUTE(F$1,"standard",""),"|Float","")&amp;IF(OR($L488=TRUE,$A488=0,MOD($A488,ChapterTable!$R$20)&lt;&gt;0),"","보스")&amp;"인게임누적합배수",ChapterTable!$R:$S,2,0)*D488)
  )
  )
  )
)</f>
        <v>2354.65576171875</v>
      </c>
      <c r="G488" t="s">
        <v>719</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52"/>
        <v>24</v>
      </c>
      <c r="Q488">
        <f t="shared" si="53"/>
        <v>24</v>
      </c>
      <c r="R488" t="b">
        <f t="shared" ca="1" si="54"/>
        <v>0</v>
      </c>
      <c r="T488" t="b">
        <f t="shared" ca="1" si="55"/>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58"/>
        <v>0.25</v>
      </c>
      <c r="AJ488">
        <f t="shared" si="56"/>
        <v>1</v>
      </c>
      <c r="AK488">
        <f t="shared" si="57"/>
        <v>4</v>
      </c>
      <c r="AL488">
        <v>0</v>
      </c>
    </row>
    <row r="489" spans="1:38" x14ac:dyDescent="0.3">
      <c r="A489">
        <v>10</v>
      </c>
      <c r="B489">
        <v>41</v>
      </c>
      <c r="C489">
        <f>IF(OR($L489=TRUE,$A489=0,MOD($A489,ChapterTable!$R$20)&lt;&gt;0),
MAX(0,INT(($B489+ChapterTable!$P$26+VLOOKUP(SUBSTITUTE(C$1,"성장단계","")&amp;"단계오프셋",ChapterTable!$R:$S,2,0))/ChapterTable!$P$23)),
MAX(0,INT(($B489+ChapterTable!$R$26+VLOOKUP(SUBSTITUTE(C$1,"성장단계","")&amp;"보스단계오프셋",ChapterTable!$R:$S,2,0))/ChapterTable!$R$23)))</f>
        <v>4</v>
      </c>
      <c r="D489">
        <f>IF(OR($L489=TRUE,$A489=0,MOD($A489,ChapterTable!$R$20)&lt;&gt;0),
MAX(0,INT(($B489+ChapterTable!$P$26+VLOOKUP(SUBSTITUTE(D$1,"성장단계","")&amp;"단계오프셋",ChapterTable!$R:$S,2,0))/ChapterTable!$P$23)),
MAX(0,INT(($B489+ChapterTable!$R$26+VLOOKUP(SUBSTITUTE(D$1,"성장단계","")&amp;"보스단계오프셋",ChapterTable!$R:$S,2,0))/ChapterTable!$R$23)))</f>
        <v>4</v>
      </c>
      <c r="E489" s="1">
        <f ca="1">IF(AND($A489=0,$B489=1),
    VLOOKUP(1,ChapterTable!$1:$1048576,MATCH("최종"&amp;SUBSTITUTE(SUBSTITUTE(E$1,"standard",""),"|Float",""),ChapterTable!$1:$1,0),0)*ChapterTable!$P$17,
  IF(AND($A489=0,$B489=0),
    E490,
  IF($B489=0,
    VLOOKUP($A489,ChapterTable!$1:$1048576,MATCH("최종"&amp;SUBSTITUTE(SUBSTITUTE(E$1,"standard",""),"|Float",""),ChapterTable!$1:$1,0),0),
  IF($B489=1,
    IF($L489=FALSE,
      VLOOKUP($A489,ChapterTable!$1:$1048576,MATCH("최종"&amp;SUBSTITUTE(SUBSTITUTE(E$1,"standard",""),"|Float",""),ChapterTable!$1:$1,0),0),
      VLOOKUP($A489-ChapterTable!$P$11,ChapterTable!$1:$1048576,MATCH("최종"&amp;SUBSTITUTE(SUBSTITUTE(E$1,"standard",""),"|Float",""),ChapterTable!$1:$1,0),0)*ChapterTable!$P$14
    ),
  OFFSET(E489,-$B489+IF($L489,1,0),0)*IF($B489&gt;OFFSET($B489,1,0),ChapterTable!$R$17,1)*
    (VLOOKUP(SUBSTITUTE(SUBSTITUTE(E$1,"standard",""),"|Float","")&amp;IF(OR($L489=TRUE,$A489=0,MOD($A489,ChapterTable!$R$20)&lt;&gt;0),"","보스")&amp;"인게임누적곱배수",ChapterTable!$R:$S,2,0)^C489
    +VLOOKUP(SUBSTITUTE(SUBSTITUTE(E$1,"standard",""),"|Float","")&amp;IF(OR($L489=TRUE,$A489=0,MOD($A489,ChapterTable!$R$20)&lt;&gt;0),"","보스")&amp;"인게임누적합배수",ChapterTable!$R:$S,2,0)*C489)
  )
  )
  )
)</f>
        <v>8303.765625</v>
      </c>
      <c r="F489" s="1">
        <f ca="1">IF(AND($A489=0,$B489=1),
    VLOOKUP(1,ChapterTable!$1:$1048576,MATCH("최종"&amp;SUBSTITUTE(SUBSTITUTE(F$1,"standard",""),"|Float",""),ChapterTable!$1:$1,0),0)*ChapterTable!$P$17,
  IF(AND($A489=0,$B489=0),
    F490,
  IF($B489=0,
    VLOOKUP($A489,ChapterTable!$1:$1048576,MATCH("최종"&amp;SUBSTITUTE(SUBSTITUTE(F$1,"standard",""),"|Float",""),ChapterTable!$1:$1,0),0),
  IF($B489=1,
    IF($L489=FALSE,
      VLOOKUP($A489,ChapterTable!$1:$1048576,MATCH("최종"&amp;SUBSTITUTE(SUBSTITUTE(F$1,"standard",""),"|Float",""),ChapterTable!$1:$1,0),0),
      VLOOKUP($A489-ChapterTable!$P$11,ChapterTable!$1:$1048576,MATCH("최종"&amp;SUBSTITUTE(SUBSTITUTE(F$1,"standard",""),"|Float",""),ChapterTable!$1:$1,0),0)*ChapterTable!$P$14
    ),
  OFFSET(F489,-$B489+IF($L489,1,0),0)*
    (VLOOKUP(SUBSTITUTE(SUBSTITUTE(F$1,"standard",""),"|Float","")&amp;IF(OR($L489=TRUE,$A489=0,MOD($A489,ChapterTable!$R$20)&lt;&gt;0),"","보스")&amp;"인게임누적곱배수",ChapterTable!$R:$S,2,0)^D489
    +VLOOKUP(SUBSTITUTE(SUBSTITUTE(F$1,"standard",""),"|Float","")&amp;IF(OR($L489=TRUE,$A489=0,MOD($A489,ChapterTable!$R$20)&lt;&gt;0),"","보스")&amp;"인게임누적합배수",ChapterTable!$R:$S,2,0)*D489)
  )
  )
  )
)</f>
        <v>2498.818359375</v>
      </c>
      <c r="G489" t="s">
        <v>719</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52"/>
        <v>5</v>
      </c>
      <c r="Q489">
        <f t="shared" si="53"/>
        <v>5</v>
      </c>
      <c r="R489" t="b">
        <f t="shared" ca="1" si="54"/>
        <v>0</v>
      </c>
      <c r="T489" t="b">
        <f t="shared" ca="1" si="55"/>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58"/>
        <v>0.2</v>
      </c>
      <c r="AJ489">
        <f t="shared" si="56"/>
        <v>0.27466666000000001</v>
      </c>
      <c r="AK489">
        <f t="shared" si="57"/>
        <v>1</v>
      </c>
      <c r="AL489">
        <v>0</v>
      </c>
    </row>
    <row r="490" spans="1:38" x14ac:dyDescent="0.3">
      <c r="A490">
        <v>10</v>
      </c>
      <c r="B490">
        <v>42</v>
      </c>
      <c r="C490">
        <f>IF(OR($L490=TRUE,$A490=0,MOD($A490,ChapterTable!$R$20)&lt;&gt;0),
MAX(0,INT(($B490+ChapterTable!$P$26+VLOOKUP(SUBSTITUTE(C$1,"성장단계","")&amp;"단계오프셋",ChapterTable!$R:$S,2,0))/ChapterTable!$P$23)),
MAX(0,INT(($B490+ChapterTable!$R$26+VLOOKUP(SUBSTITUTE(C$1,"성장단계","")&amp;"보스단계오프셋",ChapterTable!$R:$S,2,0))/ChapterTable!$R$23)))</f>
        <v>4</v>
      </c>
      <c r="D490">
        <f>IF(OR($L490=TRUE,$A490=0,MOD($A490,ChapterTable!$R$20)&lt;&gt;0),
MAX(0,INT(($B490+ChapterTable!$P$26+VLOOKUP(SUBSTITUTE(D$1,"성장단계","")&amp;"단계오프셋",ChapterTable!$R:$S,2,0))/ChapterTable!$P$23)),
MAX(0,INT(($B490+ChapterTable!$R$26+VLOOKUP(SUBSTITUTE(D$1,"성장단계","")&amp;"보스단계오프셋",ChapterTable!$R:$S,2,0))/ChapterTable!$R$23)))</f>
        <v>4</v>
      </c>
      <c r="E490" s="1">
        <f ca="1">IF(AND($A490=0,$B490=1),
    VLOOKUP(1,ChapterTable!$1:$1048576,MATCH("최종"&amp;SUBSTITUTE(SUBSTITUTE(E$1,"standard",""),"|Float",""),ChapterTable!$1:$1,0),0)*ChapterTable!$P$17,
  IF(AND($A490=0,$B490=0),
    E491,
  IF($B490=0,
    VLOOKUP($A490,ChapterTable!$1:$1048576,MATCH("최종"&amp;SUBSTITUTE(SUBSTITUTE(E$1,"standard",""),"|Float",""),ChapterTable!$1:$1,0),0),
  IF($B490=1,
    IF($L490=FALSE,
      VLOOKUP($A490,ChapterTable!$1:$1048576,MATCH("최종"&amp;SUBSTITUTE(SUBSTITUTE(E$1,"standard",""),"|Float",""),ChapterTable!$1:$1,0),0),
      VLOOKUP($A490-ChapterTable!$P$11,ChapterTable!$1:$1048576,MATCH("최종"&amp;SUBSTITUTE(SUBSTITUTE(E$1,"standard",""),"|Float",""),ChapterTable!$1:$1,0),0)*ChapterTable!$P$14
    ),
  OFFSET(E490,-$B490+IF($L490,1,0),0)*IF($B490&gt;OFFSET($B490,1,0),ChapterTable!$R$17,1)*
    (VLOOKUP(SUBSTITUTE(SUBSTITUTE(E$1,"standard",""),"|Float","")&amp;IF(OR($L490=TRUE,$A490=0,MOD($A490,ChapterTable!$R$20)&lt;&gt;0),"","보스")&amp;"인게임누적곱배수",ChapterTable!$R:$S,2,0)^C490
    +VLOOKUP(SUBSTITUTE(SUBSTITUTE(E$1,"standard",""),"|Float","")&amp;IF(OR($L490=TRUE,$A490=0,MOD($A490,ChapterTable!$R$20)&lt;&gt;0),"","보스")&amp;"인게임누적합배수",ChapterTable!$R:$S,2,0)*C490)
  )
  )
  )
)</f>
        <v>8303.765625</v>
      </c>
      <c r="F490" s="1">
        <f ca="1">IF(AND($A490=0,$B490=1),
    VLOOKUP(1,ChapterTable!$1:$1048576,MATCH("최종"&amp;SUBSTITUTE(SUBSTITUTE(F$1,"standard",""),"|Float",""),ChapterTable!$1:$1,0),0)*ChapterTable!$P$17,
  IF(AND($A490=0,$B490=0),
    F491,
  IF($B490=0,
    VLOOKUP($A490,ChapterTable!$1:$1048576,MATCH("최종"&amp;SUBSTITUTE(SUBSTITUTE(F$1,"standard",""),"|Float",""),ChapterTable!$1:$1,0),0),
  IF($B490=1,
    IF($L490=FALSE,
      VLOOKUP($A490,ChapterTable!$1:$1048576,MATCH("최종"&amp;SUBSTITUTE(SUBSTITUTE(F$1,"standard",""),"|Float",""),ChapterTable!$1:$1,0),0),
      VLOOKUP($A490-ChapterTable!$P$11,ChapterTable!$1:$1048576,MATCH("최종"&amp;SUBSTITUTE(SUBSTITUTE(F$1,"standard",""),"|Float",""),ChapterTable!$1:$1,0),0)*ChapterTable!$P$14
    ),
  OFFSET(F490,-$B490+IF($L490,1,0),0)*
    (VLOOKUP(SUBSTITUTE(SUBSTITUTE(F$1,"standard",""),"|Float","")&amp;IF(OR($L490=TRUE,$A490=0,MOD($A490,ChapterTable!$R$20)&lt;&gt;0),"","보스")&amp;"인게임누적곱배수",ChapterTable!$R:$S,2,0)^D490
    +VLOOKUP(SUBSTITUTE(SUBSTITUTE(F$1,"standard",""),"|Float","")&amp;IF(OR($L490=TRUE,$A490=0,MOD($A490,ChapterTable!$R$20)&lt;&gt;0),"","보스")&amp;"인게임누적합배수",ChapterTable!$R:$S,2,0)*D490)
  )
  )
  )
)</f>
        <v>2498.818359375</v>
      </c>
      <c r="G490" t="s">
        <v>719</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52"/>
        <v>5</v>
      </c>
      <c r="Q490">
        <f t="shared" si="53"/>
        <v>5</v>
      </c>
      <c r="R490" t="b">
        <f t="shared" ca="1" si="54"/>
        <v>0</v>
      </c>
      <c r="T490" t="b">
        <f t="shared" ca="1" si="55"/>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58"/>
        <v>0.2</v>
      </c>
      <c r="AJ490">
        <f t="shared" si="56"/>
        <v>0.27466666000000001</v>
      </c>
      <c r="AK490">
        <f t="shared" si="57"/>
        <v>1</v>
      </c>
      <c r="AL490">
        <v>0</v>
      </c>
    </row>
    <row r="491" spans="1:38" x14ac:dyDescent="0.3">
      <c r="A491">
        <v>10</v>
      </c>
      <c r="B491">
        <v>43</v>
      </c>
      <c r="C491">
        <f>IF(OR($L491=TRUE,$A491=0,MOD($A491,ChapterTable!$R$20)&lt;&gt;0),
MAX(0,INT(($B491+ChapterTable!$P$26+VLOOKUP(SUBSTITUTE(C$1,"성장단계","")&amp;"단계오프셋",ChapterTable!$R:$S,2,0))/ChapterTable!$P$23)),
MAX(0,INT(($B491+ChapterTable!$R$26+VLOOKUP(SUBSTITUTE(C$1,"성장단계","")&amp;"보스단계오프셋",ChapterTable!$R:$S,2,0))/ChapterTable!$R$23)))</f>
        <v>4</v>
      </c>
      <c r="D491">
        <f>IF(OR($L491=TRUE,$A491=0,MOD($A491,ChapterTable!$R$20)&lt;&gt;0),
MAX(0,INT(($B491+ChapterTable!$P$26+VLOOKUP(SUBSTITUTE(D$1,"성장단계","")&amp;"단계오프셋",ChapterTable!$R:$S,2,0))/ChapterTable!$P$23)),
MAX(0,INT(($B491+ChapterTable!$R$26+VLOOKUP(SUBSTITUTE(D$1,"성장단계","")&amp;"보스단계오프셋",ChapterTable!$R:$S,2,0))/ChapterTable!$R$23)))</f>
        <v>4</v>
      </c>
      <c r="E491" s="1">
        <f ca="1">IF(AND($A491=0,$B491=1),
    VLOOKUP(1,ChapterTable!$1:$1048576,MATCH("최종"&amp;SUBSTITUTE(SUBSTITUTE(E$1,"standard",""),"|Float",""),ChapterTable!$1:$1,0),0)*ChapterTable!$P$17,
  IF(AND($A491=0,$B491=0),
    E492,
  IF($B491=0,
    VLOOKUP($A491,ChapterTable!$1:$1048576,MATCH("최종"&amp;SUBSTITUTE(SUBSTITUTE(E$1,"standard",""),"|Float",""),ChapterTable!$1:$1,0),0),
  IF($B491=1,
    IF($L491=FALSE,
      VLOOKUP($A491,ChapterTable!$1:$1048576,MATCH("최종"&amp;SUBSTITUTE(SUBSTITUTE(E$1,"standard",""),"|Float",""),ChapterTable!$1:$1,0),0),
      VLOOKUP($A491-ChapterTable!$P$11,ChapterTable!$1:$1048576,MATCH("최종"&amp;SUBSTITUTE(SUBSTITUTE(E$1,"standard",""),"|Float",""),ChapterTable!$1:$1,0),0)*ChapterTable!$P$14
    ),
  OFFSET(E491,-$B491+IF($L491,1,0),0)*IF($B491&gt;OFFSET($B491,1,0),ChapterTable!$R$17,1)*
    (VLOOKUP(SUBSTITUTE(SUBSTITUTE(E$1,"standard",""),"|Float","")&amp;IF(OR($L491=TRUE,$A491=0,MOD($A491,ChapterTable!$R$20)&lt;&gt;0),"","보스")&amp;"인게임누적곱배수",ChapterTable!$R:$S,2,0)^C491
    +VLOOKUP(SUBSTITUTE(SUBSTITUTE(E$1,"standard",""),"|Float","")&amp;IF(OR($L491=TRUE,$A491=0,MOD($A491,ChapterTable!$R$20)&lt;&gt;0),"","보스")&amp;"인게임누적합배수",ChapterTable!$R:$S,2,0)*C491)
  )
  )
  )
)</f>
        <v>8303.765625</v>
      </c>
      <c r="F491" s="1">
        <f ca="1">IF(AND($A491=0,$B491=1),
    VLOOKUP(1,ChapterTable!$1:$1048576,MATCH("최종"&amp;SUBSTITUTE(SUBSTITUTE(F$1,"standard",""),"|Float",""),ChapterTable!$1:$1,0),0)*ChapterTable!$P$17,
  IF(AND($A491=0,$B491=0),
    F492,
  IF($B491=0,
    VLOOKUP($A491,ChapterTable!$1:$1048576,MATCH("최종"&amp;SUBSTITUTE(SUBSTITUTE(F$1,"standard",""),"|Float",""),ChapterTable!$1:$1,0),0),
  IF($B491=1,
    IF($L491=FALSE,
      VLOOKUP($A491,ChapterTable!$1:$1048576,MATCH("최종"&amp;SUBSTITUTE(SUBSTITUTE(F$1,"standard",""),"|Float",""),ChapterTable!$1:$1,0),0),
      VLOOKUP($A491-ChapterTable!$P$11,ChapterTable!$1:$1048576,MATCH("최종"&amp;SUBSTITUTE(SUBSTITUTE(F$1,"standard",""),"|Float",""),ChapterTable!$1:$1,0),0)*ChapterTable!$P$14
    ),
  OFFSET(F491,-$B491+IF($L491,1,0),0)*
    (VLOOKUP(SUBSTITUTE(SUBSTITUTE(F$1,"standard",""),"|Float","")&amp;IF(OR($L491=TRUE,$A491=0,MOD($A491,ChapterTable!$R$20)&lt;&gt;0),"","보스")&amp;"인게임누적곱배수",ChapterTable!$R:$S,2,0)^D491
    +VLOOKUP(SUBSTITUTE(SUBSTITUTE(F$1,"standard",""),"|Float","")&amp;IF(OR($L491=TRUE,$A491=0,MOD($A491,ChapterTable!$R$20)&lt;&gt;0),"","보스")&amp;"인게임누적합배수",ChapterTable!$R:$S,2,0)*D491)
  )
  )
  )
)</f>
        <v>2498.818359375</v>
      </c>
      <c r="G491" t="s">
        <v>719</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52"/>
        <v>5</v>
      </c>
      <c r="Q491">
        <f t="shared" si="53"/>
        <v>5</v>
      </c>
      <c r="R491" t="b">
        <f t="shared" ca="1" si="54"/>
        <v>0</v>
      </c>
      <c r="T491" t="b">
        <f t="shared" ca="1" si="55"/>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58"/>
        <v>0.2</v>
      </c>
      <c r="AJ491">
        <f t="shared" si="56"/>
        <v>0.27466666000000001</v>
      </c>
      <c r="AK491">
        <f t="shared" si="57"/>
        <v>1</v>
      </c>
      <c r="AL491">
        <v>0</v>
      </c>
    </row>
    <row r="492" spans="1:38" x14ac:dyDescent="0.3">
      <c r="A492">
        <v>10</v>
      </c>
      <c r="B492">
        <v>44</v>
      </c>
      <c r="C492">
        <f>IF(OR($L492=TRUE,$A492=0,MOD($A492,ChapterTable!$R$20)&lt;&gt;0),
MAX(0,INT(($B492+ChapterTable!$P$26+VLOOKUP(SUBSTITUTE(C$1,"성장단계","")&amp;"단계오프셋",ChapterTable!$R:$S,2,0))/ChapterTable!$P$23)),
MAX(0,INT(($B492+ChapterTable!$R$26+VLOOKUP(SUBSTITUTE(C$1,"성장단계","")&amp;"보스단계오프셋",ChapterTable!$R:$S,2,0))/ChapterTable!$R$23)))</f>
        <v>4</v>
      </c>
      <c r="D492">
        <f>IF(OR($L492=TRUE,$A492=0,MOD($A492,ChapterTable!$R$20)&lt;&gt;0),
MAX(0,INT(($B492+ChapterTable!$P$26+VLOOKUP(SUBSTITUTE(D$1,"성장단계","")&amp;"단계오프셋",ChapterTable!$R:$S,2,0))/ChapterTable!$P$23)),
MAX(0,INT(($B492+ChapterTable!$R$26+VLOOKUP(SUBSTITUTE(D$1,"성장단계","")&amp;"보스단계오프셋",ChapterTable!$R:$S,2,0))/ChapterTable!$R$23)))</f>
        <v>4</v>
      </c>
      <c r="E492" s="1">
        <f ca="1">IF(AND($A492=0,$B492=1),
    VLOOKUP(1,ChapterTable!$1:$1048576,MATCH("최종"&amp;SUBSTITUTE(SUBSTITUTE(E$1,"standard",""),"|Float",""),ChapterTable!$1:$1,0),0)*ChapterTable!$P$17,
  IF(AND($A492=0,$B492=0),
    E493,
  IF($B492=0,
    VLOOKUP($A492,ChapterTable!$1:$1048576,MATCH("최종"&amp;SUBSTITUTE(SUBSTITUTE(E$1,"standard",""),"|Float",""),ChapterTable!$1:$1,0),0),
  IF($B492=1,
    IF($L492=FALSE,
      VLOOKUP($A492,ChapterTable!$1:$1048576,MATCH("최종"&amp;SUBSTITUTE(SUBSTITUTE(E$1,"standard",""),"|Float",""),ChapterTable!$1:$1,0),0),
      VLOOKUP($A492-ChapterTable!$P$11,ChapterTable!$1:$1048576,MATCH("최종"&amp;SUBSTITUTE(SUBSTITUTE(E$1,"standard",""),"|Float",""),ChapterTable!$1:$1,0),0)*ChapterTable!$P$14
    ),
  OFFSET(E492,-$B492+IF($L492,1,0),0)*IF($B492&gt;OFFSET($B492,1,0),ChapterTable!$R$17,1)*
    (VLOOKUP(SUBSTITUTE(SUBSTITUTE(E$1,"standard",""),"|Float","")&amp;IF(OR($L492=TRUE,$A492=0,MOD($A492,ChapterTable!$R$20)&lt;&gt;0),"","보스")&amp;"인게임누적곱배수",ChapterTable!$R:$S,2,0)^C492
    +VLOOKUP(SUBSTITUTE(SUBSTITUTE(E$1,"standard",""),"|Float","")&amp;IF(OR($L492=TRUE,$A492=0,MOD($A492,ChapterTable!$R$20)&lt;&gt;0),"","보스")&amp;"인게임누적합배수",ChapterTable!$R:$S,2,0)*C492)
  )
  )
  )
)</f>
        <v>8303.765625</v>
      </c>
      <c r="F492" s="1">
        <f ca="1">IF(AND($A492=0,$B492=1),
    VLOOKUP(1,ChapterTable!$1:$1048576,MATCH("최종"&amp;SUBSTITUTE(SUBSTITUTE(F$1,"standard",""),"|Float",""),ChapterTable!$1:$1,0),0)*ChapterTable!$P$17,
  IF(AND($A492=0,$B492=0),
    F493,
  IF($B492=0,
    VLOOKUP($A492,ChapterTable!$1:$1048576,MATCH("최종"&amp;SUBSTITUTE(SUBSTITUTE(F$1,"standard",""),"|Float",""),ChapterTable!$1:$1,0),0),
  IF($B492=1,
    IF($L492=FALSE,
      VLOOKUP($A492,ChapterTable!$1:$1048576,MATCH("최종"&amp;SUBSTITUTE(SUBSTITUTE(F$1,"standard",""),"|Float",""),ChapterTable!$1:$1,0),0),
      VLOOKUP($A492-ChapterTable!$P$11,ChapterTable!$1:$1048576,MATCH("최종"&amp;SUBSTITUTE(SUBSTITUTE(F$1,"standard",""),"|Float",""),ChapterTable!$1:$1,0),0)*ChapterTable!$P$14
    ),
  OFFSET(F492,-$B492+IF($L492,1,0),0)*
    (VLOOKUP(SUBSTITUTE(SUBSTITUTE(F$1,"standard",""),"|Float","")&amp;IF(OR($L492=TRUE,$A492=0,MOD($A492,ChapterTable!$R$20)&lt;&gt;0),"","보스")&amp;"인게임누적곱배수",ChapterTable!$R:$S,2,0)^D492
    +VLOOKUP(SUBSTITUTE(SUBSTITUTE(F$1,"standard",""),"|Float","")&amp;IF(OR($L492=TRUE,$A492=0,MOD($A492,ChapterTable!$R$20)&lt;&gt;0),"","보스")&amp;"인게임누적합배수",ChapterTable!$R:$S,2,0)*D492)
  )
  )
  )
)</f>
        <v>2498.818359375</v>
      </c>
      <c r="G492" t="s">
        <v>719</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52"/>
        <v>5</v>
      </c>
      <c r="Q492">
        <f t="shared" si="53"/>
        <v>5</v>
      </c>
      <c r="R492" t="b">
        <f t="shared" ca="1" si="54"/>
        <v>0</v>
      </c>
      <c r="T492" t="b">
        <f t="shared" ca="1" si="55"/>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58"/>
        <v>0.2</v>
      </c>
      <c r="AJ492">
        <f t="shared" si="56"/>
        <v>0.27466666000000001</v>
      </c>
      <c r="AK492">
        <f t="shared" si="57"/>
        <v>1</v>
      </c>
      <c r="AL492">
        <v>0</v>
      </c>
    </row>
    <row r="493" spans="1:38" x14ac:dyDescent="0.3">
      <c r="A493">
        <v>10</v>
      </c>
      <c r="B493">
        <v>45</v>
      </c>
      <c r="C493">
        <f>IF(OR($L493=TRUE,$A493=0,MOD($A493,ChapterTable!$R$20)&lt;&gt;0),
MAX(0,INT(($B493+ChapterTable!$P$26+VLOOKUP(SUBSTITUTE(C$1,"성장단계","")&amp;"단계오프셋",ChapterTable!$R:$S,2,0))/ChapterTable!$P$23)),
MAX(0,INT(($B493+ChapterTable!$R$26+VLOOKUP(SUBSTITUTE(C$1,"성장단계","")&amp;"보스단계오프셋",ChapterTable!$R:$S,2,0))/ChapterTable!$R$23)))</f>
        <v>4</v>
      </c>
      <c r="D493">
        <f>IF(OR($L493=TRUE,$A493=0,MOD($A493,ChapterTable!$R$20)&lt;&gt;0),
MAX(0,INT(($B493+ChapterTable!$P$26+VLOOKUP(SUBSTITUTE(D$1,"성장단계","")&amp;"단계오프셋",ChapterTable!$R:$S,2,0))/ChapterTable!$P$23)),
MAX(0,INT(($B493+ChapterTable!$R$26+VLOOKUP(SUBSTITUTE(D$1,"성장단계","")&amp;"보스단계오프셋",ChapterTable!$R:$S,2,0))/ChapterTable!$R$23)))</f>
        <v>4</v>
      </c>
      <c r="E493" s="1">
        <f ca="1">IF(AND($A493=0,$B493=1),
    VLOOKUP(1,ChapterTable!$1:$1048576,MATCH("최종"&amp;SUBSTITUTE(SUBSTITUTE(E$1,"standard",""),"|Float",""),ChapterTable!$1:$1,0),0)*ChapterTable!$P$17,
  IF(AND($A493=0,$B493=0),
    E494,
  IF($B493=0,
    VLOOKUP($A493,ChapterTable!$1:$1048576,MATCH("최종"&amp;SUBSTITUTE(SUBSTITUTE(E$1,"standard",""),"|Float",""),ChapterTable!$1:$1,0),0),
  IF($B493=1,
    IF($L493=FALSE,
      VLOOKUP($A493,ChapterTable!$1:$1048576,MATCH("최종"&amp;SUBSTITUTE(SUBSTITUTE(E$1,"standard",""),"|Float",""),ChapterTable!$1:$1,0),0),
      VLOOKUP($A493-ChapterTable!$P$11,ChapterTable!$1:$1048576,MATCH("최종"&amp;SUBSTITUTE(SUBSTITUTE(E$1,"standard",""),"|Float",""),ChapterTable!$1:$1,0),0)*ChapterTable!$P$14
    ),
  OFFSET(E493,-$B493+IF($L493,1,0),0)*IF($B493&gt;OFFSET($B493,1,0),ChapterTable!$R$17,1)*
    (VLOOKUP(SUBSTITUTE(SUBSTITUTE(E$1,"standard",""),"|Float","")&amp;IF(OR($L493=TRUE,$A493=0,MOD($A493,ChapterTable!$R$20)&lt;&gt;0),"","보스")&amp;"인게임누적곱배수",ChapterTable!$R:$S,2,0)^C493
    +VLOOKUP(SUBSTITUTE(SUBSTITUTE(E$1,"standard",""),"|Float","")&amp;IF(OR($L493=TRUE,$A493=0,MOD($A493,ChapterTable!$R$20)&lt;&gt;0),"","보스")&amp;"인게임누적합배수",ChapterTable!$R:$S,2,0)*C493)
  )
  )
  )
)</f>
        <v>8303.765625</v>
      </c>
      <c r="F493" s="1">
        <f ca="1">IF(AND($A493=0,$B493=1),
    VLOOKUP(1,ChapterTable!$1:$1048576,MATCH("최종"&amp;SUBSTITUTE(SUBSTITUTE(F$1,"standard",""),"|Float",""),ChapterTable!$1:$1,0),0)*ChapterTable!$P$17,
  IF(AND($A493=0,$B493=0),
    F494,
  IF($B493=0,
    VLOOKUP($A493,ChapterTable!$1:$1048576,MATCH("최종"&amp;SUBSTITUTE(SUBSTITUTE(F$1,"standard",""),"|Float",""),ChapterTable!$1:$1,0),0),
  IF($B493=1,
    IF($L493=FALSE,
      VLOOKUP($A493,ChapterTable!$1:$1048576,MATCH("최종"&amp;SUBSTITUTE(SUBSTITUTE(F$1,"standard",""),"|Float",""),ChapterTable!$1:$1,0),0),
      VLOOKUP($A493-ChapterTable!$P$11,ChapterTable!$1:$1048576,MATCH("최종"&amp;SUBSTITUTE(SUBSTITUTE(F$1,"standard",""),"|Float",""),ChapterTable!$1:$1,0),0)*ChapterTable!$P$14
    ),
  OFFSET(F493,-$B493+IF($L493,1,0),0)*
    (VLOOKUP(SUBSTITUTE(SUBSTITUTE(F$1,"standard",""),"|Float","")&amp;IF(OR($L493=TRUE,$A493=0,MOD($A493,ChapterTable!$R$20)&lt;&gt;0),"","보스")&amp;"인게임누적곱배수",ChapterTable!$R:$S,2,0)^D493
    +VLOOKUP(SUBSTITUTE(SUBSTITUTE(F$1,"standard",""),"|Float","")&amp;IF(OR($L493=TRUE,$A493=0,MOD($A493,ChapterTable!$R$20)&lt;&gt;0),"","보스")&amp;"인게임누적합배수",ChapterTable!$R:$S,2,0)*D493)
  )
  )
  )
)</f>
        <v>2498.818359375</v>
      </c>
      <c r="G493" t="s">
        <v>719</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52"/>
        <v>11</v>
      </c>
      <c r="Q493">
        <f t="shared" si="53"/>
        <v>11</v>
      </c>
      <c r="R493" t="b">
        <f t="shared" ca="1" si="54"/>
        <v>0</v>
      </c>
      <c r="T493" t="b">
        <f t="shared" ca="1" si="55"/>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58"/>
        <v>0.2</v>
      </c>
      <c r="AJ493">
        <f t="shared" si="56"/>
        <v>0.27466666000000001</v>
      </c>
      <c r="AK493">
        <f t="shared" si="57"/>
        <v>1</v>
      </c>
      <c r="AL493">
        <v>0</v>
      </c>
    </row>
    <row r="494" spans="1:38" x14ac:dyDescent="0.3">
      <c r="A494">
        <v>10</v>
      </c>
      <c r="B494">
        <v>46</v>
      </c>
      <c r="C494">
        <f>IF(OR($L494=TRUE,$A494=0,MOD($A494,ChapterTable!$R$20)&lt;&gt;0),
MAX(0,INT(($B494+ChapterTable!$P$26+VLOOKUP(SUBSTITUTE(C$1,"성장단계","")&amp;"단계오프셋",ChapterTable!$R:$S,2,0))/ChapterTable!$P$23)),
MAX(0,INT(($B494+ChapterTable!$R$26+VLOOKUP(SUBSTITUTE(C$1,"성장단계","")&amp;"보스단계오프셋",ChapterTable!$R:$S,2,0))/ChapterTable!$R$23)))</f>
        <v>5</v>
      </c>
      <c r="D494">
        <f>IF(OR($L494=TRUE,$A494=0,MOD($A494,ChapterTable!$R$20)&lt;&gt;0),
MAX(0,INT(($B494+ChapterTable!$P$26+VLOOKUP(SUBSTITUTE(D$1,"성장단계","")&amp;"단계오프셋",ChapterTable!$R:$S,2,0))/ChapterTable!$P$23)),
MAX(0,INT(($B494+ChapterTable!$R$26+VLOOKUP(SUBSTITUTE(D$1,"성장단계","")&amp;"보스단계오프셋",ChapterTable!$R:$S,2,0))/ChapterTable!$R$23)))</f>
        <v>4</v>
      </c>
      <c r="E494" s="1">
        <f ca="1">IF(AND($A494=0,$B494=1),
    VLOOKUP(1,ChapterTable!$1:$1048576,MATCH("최종"&amp;SUBSTITUTE(SUBSTITUTE(E$1,"standard",""),"|Float",""),ChapterTable!$1:$1,0),0)*ChapterTable!$P$17,
  IF(AND($A494=0,$B494=0),
    E495,
  IF($B494=0,
    VLOOKUP($A494,ChapterTable!$1:$1048576,MATCH("최종"&amp;SUBSTITUTE(SUBSTITUTE(E$1,"standard",""),"|Float",""),ChapterTable!$1:$1,0),0),
  IF($B494=1,
    IF($L494=FALSE,
      VLOOKUP($A494,ChapterTable!$1:$1048576,MATCH("최종"&amp;SUBSTITUTE(SUBSTITUTE(E$1,"standard",""),"|Float",""),ChapterTable!$1:$1,0),0),
      VLOOKUP($A494-ChapterTable!$P$11,ChapterTable!$1:$1048576,MATCH("최종"&amp;SUBSTITUTE(SUBSTITUTE(E$1,"standard",""),"|Float",""),ChapterTable!$1:$1,0),0)*ChapterTable!$P$14
    ),
  OFFSET(E494,-$B494+IF($L494,1,0),0)*IF($B494&gt;OFFSET($B494,1,0),ChapterTable!$R$17,1)*
    (VLOOKUP(SUBSTITUTE(SUBSTITUTE(E$1,"standard",""),"|Float","")&amp;IF(OR($L494=TRUE,$A494=0,MOD($A494,ChapterTable!$R$20)&lt;&gt;0),"","보스")&amp;"인게임누적곱배수",ChapterTable!$R:$S,2,0)^C494
    +VLOOKUP(SUBSTITUTE(SUBSTITUTE(E$1,"standard",""),"|Float","")&amp;IF(OR($L494=TRUE,$A494=0,MOD($A494,ChapterTable!$R$20)&lt;&gt;0),"","보스")&amp;"인게임누적합배수",ChapterTable!$R:$S,2,0)*C494)
  )
  )
  )
)</f>
        <v>9226.40625</v>
      </c>
      <c r="F494" s="1">
        <f ca="1">IF(AND($A494=0,$B494=1),
    VLOOKUP(1,ChapterTable!$1:$1048576,MATCH("최종"&amp;SUBSTITUTE(SUBSTITUTE(F$1,"standard",""),"|Float",""),ChapterTable!$1:$1,0),0)*ChapterTable!$P$17,
  IF(AND($A494=0,$B494=0),
    F495,
  IF($B494=0,
    VLOOKUP($A494,ChapterTable!$1:$1048576,MATCH("최종"&amp;SUBSTITUTE(SUBSTITUTE(F$1,"standard",""),"|Float",""),ChapterTable!$1:$1,0),0),
  IF($B494=1,
    IF($L494=FALSE,
      VLOOKUP($A494,ChapterTable!$1:$1048576,MATCH("최종"&amp;SUBSTITUTE(SUBSTITUTE(F$1,"standard",""),"|Float",""),ChapterTable!$1:$1,0),0),
      VLOOKUP($A494-ChapterTable!$P$11,ChapterTable!$1:$1048576,MATCH("최종"&amp;SUBSTITUTE(SUBSTITUTE(F$1,"standard",""),"|Float",""),ChapterTable!$1:$1,0),0)*ChapterTable!$P$14
    ),
  OFFSET(F494,-$B494+IF($L494,1,0),0)*
    (VLOOKUP(SUBSTITUTE(SUBSTITUTE(F$1,"standard",""),"|Float","")&amp;IF(OR($L494=TRUE,$A494=0,MOD($A494,ChapterTable!$R$20)&lt;&gt;0),"","보스")&amp;"인게임누적곱배수",ChapterTable!$R:$S,2,0)^D494
    +VLOOKUP(SUBSTITUTE(SUBSTITUTE(F$1,"standard",""),"|Float","")&amp;IF(OR($L494=TRUE,$A494=0,MOD($A494,ChapterTable!$R$20)&lt;&gt;0),"","보스")&amp;"인게임누적합배수",ChapterTable!$R:$S,2,0)*D494)
  )
  )
  )
)</f>
        <v>2498.818359375</v>
      </c>
      <c r="G494" t="s">
        <v>719</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52"/>
        <v>5</v>
      </c>
      <c r="Q494">
        <f t="shared" si="53"/>
        <v>5</v>
      </c>
      <c r="R494" t="b">
        <f t="shared" ca="1" si="54"/>
        <v>0</v>
      </c>
      <c r="T494" t="b">
        <f t="shared" ca="1" si="55"/>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58"/>
        <v>0.2</v>
      </c>
      <c r="AJ494">
        <f t="shared" si="56"/>
        <v>0.27466666000000001</v>
      </c>
      <c r="AK494">
        <f t="shared" si="57"/>
        <v>1</v>
      </c>
      <c r="AL494">
        <v>0</v>
      </c>
    </row>
    <row r="495" spans="1:38" x14ac:dyDescent="0.3">
      <c r="A495">
        <v>10</v>
      </c>
      <c r="B495">
        <v>47</v>
      </c>
      <c r="C495">
        <f>IF(OR($L495=TRUE,$A495=0,MOD($A495,ChapterTable!$R$20)&lt;&gt;0),
MAX(0,INT(($B495+ChapterTable!$P$26+VLOOKUP(SUBSTITUTE(C$1,"성장단계","")&amp;"단계오프셋",ChapterTable!$R:$S,2,0))/ChapterTable!$P$23)),
MAX(0,INT(($B495+ChapterTable!$R$26+VLOOKUP(SUBSTITUTE(C$1,"성장단계","")&amp;"보스단계오프셋",ChapterTable!$R:$S,2,0))/ChapterTable!$R$23)))</f>
        <v>5</v>
      </c>
      <c r="D495">
        <f>IF(OR($L495=TRUE,$A495=0,MOD($A495,ChapterTable!$R$20)&lt;&gt;0),
MAX(0,INT(($B495+ChapterTable!$P$26+VLOOKUP(SUBSTITUTE(D$1,"성장단계","")&amp;"단계오프셋",ChapterTable!$R:$S,2,0))/ChapterTable!$P$23)),
MAX(0,INT(($B495+ChapterTable!$R$26+VLOOKUP(SUBSTITUTE(D$1,"성장단계","")&amp;"보스단계오프셋",ChapterTable!$R:$S,2,0))/ChapterTable!$R$23)))</f>
        <v>4</v>
      </c>
      <c r="E495" s="1">
        <f ca="1">IF(AND($A495=0,$B495=1),
    VLOOKUP(1,ChapterTable!$1:$1048576,MATCH("최종"&amp;SUBSTITUTE(SUBSTITUTE(E$1,"standard",""),"|Float",""),ChapterTable!$1:$1,0),0)*ChapterTable!$P$17,
  IF(AND($A495=0,$B495=0),
    E496,
  IF($B495=0,
    VLOOKUP($A495,ChapterTable!$1:$1048576,MATCH("최종"&amp;SUBSTITUTE(SUBSTITUTE(E$1,"standard",""),"|Float",""),ChapterTable!$1:$1,0),0),
  IF($B495=1,
    IF($L495=FALSE,
      VLOOKUP($A495,ChapterTable!$1:$1048576,MATCH("최종"&amp;SUBSTITUTE(SUBSTITUTE(E$1,"standard",""),"|Float",""),ChapterTable!$1:$1,0),0),
      VLOOKUP($A495-ChapterTable!$P$11,ChapterTable!$1:$1048576,MATCH("최종"&amp;SUBSTITUTE(SUBSTITUTE(E$1,"standard",""),"|Float",""),ChapterTable!$1:$1,0),0)*ChapterTable!$P$14
    ),
  OFFSET(E495,-$B495+IF($L495,1,0),0)*IF($B495&gt;OFFSET($B495,1,0),ChapterTable!$R$17,1)*
    (VLOOKUP(SUBSTITUTE(SUBSTITUTE(E$1,"standard",""),"|Float","")&amp;IF(OR($L495=TRUE,$A495=0,MOD($A495,ChapterTable!$R$20)&lt;&gt;0),"","보스")&amp;"인게임누적곱배수",ChapterTable!$R:$S,2,0)^C495
    +VLOOKUP(SUBSTITUTE(SUBSTITUTE(E$1,"standard",""),"|Float","")&amp;IF(OR($L495=TRUE,$A495=0,MOD($A495,ChapterTable!$R$20)&lt;&gt;0),"","보스")&amp;"인게임누적합배수",ChapterTable!$R:$S,2,0)*C495)
  )
  )
  )
)</f>
        <v>9226.40625</v>
      </c>
      <c r="F495" s="1">
        <f ca="1">IF(AND($A495=0,$B495=1),
    VLOOKUP(1,ChapterTable!$1:$1048576,MATCH("최종"&amp;SUBSTITUTE(SUBSTITUTE(F$1,"standard",""),"|Float",""),ChapterTable!$1:$1,0),0)*ChapterTable!$P$17,
  IF(AND($A495=0,$B495=0),
    F496,
  IF($B495=0,
    VLOOKUP($A495,ChapterTable!$1:$1048576,MATCH("최종"&amp;SUBSTITUTE(SUBSTITUTE(F$1,"standard",""),"|Float",""),ChapterTable!$1:$1,0),0),
  IF($B495=1,
    IF($L495=FALSE,
      VLOOKUP($A495,ChapterTable!$1:$1048576,MATCH("최종"&amp;SUBSTITUTE(SUBSTITUTE(F$1,"standard",""),"|Float",""),ChapterTable!$1:$1,0),0),
      VLOOKUP($A495-ChapterTable!$P$11,ChapterTable!$1:$1048576,MATCH("최종"&amp;SUBSTITUTE(SUBSTITUTE(F$1,"standard",""),"|Float",""),ChapterTable!$1:$1,0),0)*ChapterTable!$P$14
    ),
  OFFSET(F495,-$B495+IF($L495,1,0),0)*
    (VLOOKUP(SUBSTITUTE(SUBSTITUTE(F$1,"standard",""),"|Float","")&amp;IF(OR($L495=TRUE,$A495=0,MOD($A495,ChapterTable!$R$20)&lt;&gt;0),"","보스")&amp;"인게임누적곱배수",ChapterTable!$R:$S,2,0)^D495
    +VLOOKUP(SUBSTITUTE(SUBSTITUTE(F$1,"standard",""),"|Float","")&amp;IF(OR($L495=TRUE,$A495=0,MOD($A495,ChapterTable!$R$20)&lt;&gt;0),"","보스")&amp;"인게임누적합배수",ChapterTable!$R:$S,2,0)*D495)
  )
  )
  )
)</f>
        <v>2498.818359375</v>
      </c>
      <c r="G495" t="s">
        <v>719</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52"/>
        <v>5</v>
      </c>
      <c r="Q495">
        <f t="shared" si="53"/>
        <v>5</v>
      </c>
      <c r="R495" t="b">
        <f t="shared" ca="1" si="54"/>
        <v>0</v>
      </c>
      <c r="T495" t="b">
        <f t="shared" ca="1" si="55"/>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58"/>
        <v>0.2</v>
      </c>
      <c r="AJ495">
        <f t="shared" si="56"/>
        <v>0.27466666000000001</v>
      </c>
      <c r="AK495">
        <f t="shared" si="57"/>
        <v>1</v>
      </c>
      <c r="AL495">
        <v>0</v>
      </c>
    </row>
    <row r="496" spans="1:38" x14ac:dyDescent="0.3">
      <c r="A496">
        <v>10</v>
      </c>
      <c r="B496">
        <v>48</v>
      </c>
      <c r="C496">
        <f>IF(OR($L496=TRUE,$A496=0,MOD($A496,ChapterTable!$R$20)&lt;&gt;0),
MAX(0,INT(($B496+ChapterTable!$P$26+VLOOKUP(SUBSTITUTE(C$1,"성장단계","")&amp;"단계오프셋",ChapterTable!$R:$S,2,0))/ChapterTable!$P$23)),
MAX(0,INT(($B496+ChapterTable!$R$26+VLOOKUP(SUBSTITUTE(C$1,"성장단계","")&amp;"보스단계오프셋",ChapterTable!$R:$S,2,0))/ChapterTable!$R$23)))</f>
        <v>5</v>
      </c>
      <c r="D496">
        <f>IF(OR($L496=TRUE,$A496=0,MOD($A496,ChapterTable!$R$20)&lt;&gt;0),
MAX(0,INT(($B496+ChapterTable!$P$26+VLOOKUP(SUBSTITUTE(D$1,"성장단계","")&amp;"단계오프셋",ChapterTable!$R:$S,2,0))/ChapterTable!$P$23)),
MAX(0,INT(($B496+ChapterTable!$R$26+VLOOKUP(SUBSTITUTE(D$1,"성장단계","")&amp;"보스단계오프셋",ChapterTable!$R:$S,2,0))/ChapterTable!$R$23)))</f>
        <v>4</v>
      </c>
      <c r="E496" s="1">
        <f ca="1">IF(AND($A496=0,$B496=1),
    VLOOKUP(1,ChapterTable!$1:$1048576,MATCH("최종"&amp;SUBSTITUTE(SUBSTITUTE(E$1,"standard",""),"|Float",""),ChapterTable!$1:$1,0),0)*ChapterTable!$P$17,
  IF(AND($A496=0,$B496=0),
    E497,
  IF($B496=0,
    VLOOKUP($A496,ChapterTable!$1:$1048576,MATCH("최종"&amp;SUBSTITUTE(SUBSTITUTE(E$1,"standard",""),"|Float",""),ChapterTable!$1:$1,0),0),
  IF($B496=1,
    IF($L496=FALSE,
      VLOOKUP($A496,ChapterTable!$1:$1048576,MATCH("최종"&amp;SUBSTITUTE(SUBSTITUTE(E$1,"standard",""),"|Float",""),ChapterTable!$1:$1,0),0),
      VLOOKUP($A496-ChapterTable!$P$11,ChapterTable!$1:$1048576,MATCH("최종"&amp;SUBSTITUTE(SUBSTITUTE(E$1,"standard",""),"|Float",""),ChapterTable!$1:$1,0),0)*ChapterTable!$P$14
    ),
  OFFSET(E496,-$B496+IF($L496,1,0),0)*IF($B496&gt;OFFSET($B496,1,0),ChapterTable!$R$17,1)*
    (VLOOKUP(SUBSTITUTE(SUBSTITUTE(E$1,"standard",""),"|Float","")&amp;IF(OR($L496=TRUE,$A496=0,MOD($A496,ChapterTable!$R$20)&lt;&gt;0),"","보스")&amp;"인게임누적곱배수",ChapterTable!$R:$S,2,0)^C496
    +VLOOKUP(SUBSTITUTE(SUBSTITUTE(E$1,"standard",""),"|Float","")&amp;IF(OR($L496=TRUE,$A496=0,MOD($A496,ChapterTable!$R$20)&lt;&gt;0),"","보스")&amp;"인게임누적합배수",ChapterTable!$R:$S,2,0)*C496)
  )
  )
  )
)</f>
        <v>9226.40625</v>
      </c>
      <c r="F496" s="1">
        <f ca="1">IF(AND($A496=0,$B496=1),
    VLOOKUP(1,ChapterTable!$1:$1048576,MATCH("최종"&amp;SUBSTITUTE(SUBSTITUTE(F$1,"standard",""),"|Float",""),ChapterTable!$1:$1,0),0)*ChapterTable!$P$17,
  IF(AND($A496=0,$B496=0),
    F497,
  IF($B496=0,
    VLOOKUP($A496,ChapterTable!$1:$1048576,MATCH("최종"&amp;SUBSTITUTE(SUBSTITUTE(F$1,"standard",""),"|Float",""),ChapterTable!$1:$1,0),0),
  IF($B496=1,
    IF($L496=FALSE,
      VLOOKUP($A496,ChapterTable!$1:$1048576,MATCH("최종"&amp;SUBSTITUTE(SUBSTITUTE(F$1,"standard",""),"|Float",""),ChapterTable!$1:$1,0),0),
      VLOOKUP($A496-ChapterTable!$P$11,ChapterTable!$1:$1048576,MATCH("최종"&amp;SUBSTITUTE(SUBSTITUTE(F$1,"standard",""),"|Float",""),ChapterTable!$1:$1,0),0)*ChapterTable!$P$14
    ),
  OFFSET(F496,-$B496+IF($L496,1,0),0)*
    (VLOOKUP(SUBSTITUTE(SUBSTITUTE(F$1,"standard",""),"|Float","")&amp;IF(OR($L496=TRUE,$A496=0,MOD($A496,ChapterTable!$R$20)&lt;&gt;0),"","보스")&amp;"인게임누적곱배수",ChapterTable!$R:$S,2,0)^D496
    +VLOOKUP(SUBSTITUTE(SUBSTITUTE(F$1,"standard",""),"|Float","")&amp;IF(OR($L496=TRUE,$A496=0,MOD($A496,ChapterTable!$R$20)&lt;&gt;0),"","보스")&amp;"인게임누적합배수",ChapterTable!$R:$S,2,0)*D496)
  )
  )
  )
)</f>
        <v>2498.818359375</v>
      </c>
      <c r="G496" t="s">
        <v>719</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52"/>
        <v>5</v>
      </c>
      <c r="Q496">
        <f t="shared" si="53"/>
        <v>5</v>
      </c>
      <c r="R496" t="b">
        <f t="shared" ca="1" si="54"/>
        <v>0</v>
      </c>
      <c r="T496" t="b">
        <f t="shared" ca="1" si="55"/>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58"/>
        <v>0.2</v>
      </c>
      <c r="AJ496">
        <f t="shared" si="56"/>
        <v>0.27466666000000001</v>
      </c>
      <c r="AK496">
        <f t="shared" si="57"/>
        <v>1</v>
      </c>
      <c r="AL496">
        <v>0</v>
      </c>
    </row>
    <row r="497" spans="1:38" x14ac:dyDescent="0.3">
      <c r="A497">
        <v>10</v>
      </c>
      <c r="B497">
        <v>49</v>
      </c>
      <c r="C497">
        <f>IF(OR($L497=TRUE,$A497=0,MOD($A497,ChapterTable!$R$20)&lt;&gt;0),
MAX(0,INT(($B497+ChapterTable!$P$26+VLOOKUP(SUBSTITUTE(C$1,"성장단계","")&amp;"단계오프셋",ChapterTable!$R:$S,2,0))/ChapterTable!$P$23)),
MAX(0,INT(($B497+ChapterTable!$R$26+VLOOKUP(SUBSTITUTE(C$1,"성장단계","")&amp;"보스단계오프셋",ChapterTable!$R:$S,2,0))/ChapterTable!$R$23)))</f>
        <v>5</v>
      </c>
      <c r="D497">
        <f>IF(OR($L497=TRUE,$A497=0,MOD($A497,ChapterTable!$R$20)&lt;&gt;0),
MAX(0,INT(($B497+ChapterTable!$P$26+VLOOKUP(SUBSTITUTE(D$1,"성장단계","")&amp;"단계오프셋",ChapterTable!$R:$S,2,0))/ChapterTable!$P$23)),
MAX(0,INT(($B497+ChapterTable!$R$26+VLOOKUP(SUBSTITUTE(D$1,"성장단계","")&amp;"보스단계오프셋",ChapterTable!$R:$S,2,0))/ChapterTable!$R$23)))</f>
        <v>4</v>
      </c>
      <c r="E497" s="1">
        <f ca="1">IF(AND($A497=0,$B497=1),
    VLOOKUP(1,ChapterTable!$1:$1048576,MATCH("최종"&amp;SUBSTITUTE(SUBSTITUTE(E$1,"standard",""),"|Float",""),ChapterTable!$1:$1,0),0)*ChapterTable!$P$17,
  IF(AND($A497=0,$B497=0),
    E498,
  IF($B497=0,
    VLOOKUP($A497,ChapterTable!$1:$1048576,MATCH("최종"&amp;SUBSTITUTE(SUBSTITUTE(E$1,"standard",""),"|Float",""),ChapterTable!$1:$1,0),0),
  IF($B497=1,
    IF($L497=FALSE,
      VLOOKUP($A497,ChapterTable!$1:$1048576,MATCH("최종"&amp;SUBSTITUTE(SUBSTITUTE(E$1,"standard",""),"|Float",""),ChapterTable!$1:$1,0),0),
      VLOOKUP($A497-ChapterTable!$P$11,ChapterTable!$1:$1048576,MATCH("최종"&amp;SUBSTITUTE(SUBSTITUTE(E$1,"standard",""),"|Float",""),ChapterTable!$1:$1,0),0)*ChapterTable!$P$14
    ),
  OFFSET(E497,-$B497+IF($L497,1,0),0)*IF($B497&gt;OFFSET($B497,1,0),ChapterTable!$R$17,1)*
    (VLOOKUP(SUBSTITUTE(SUBSTITUTE(E$1,"standard",""),"|Float","")&amp;IF(OR($L497=TRUE,$A497=0,MOD($A497,ChapterTable!$R$20)&lt;&gt;0),"","보스")&amp;"인게임누적곱배수",ChapterTable!$R:$S,2,0)^C497
    +VLOOKUP(SUBSTITUTE(SUBSTITUTE(E$1,"standard",""),"|Float","")&amp;IF(OR($L497=TRUE,$A497=0,MOD($A497,ChapterTable!$R$20)&lt;&gt;0),"","보스")&amp;"인게임누적합배수",ChapterTable!$R:$S,2,0)*C497)
  )
  )
  )
)</f>
        <v>9226.40625</v>
      </c>
      <c r="F497" s="1">
        <f ca="1">IF(AND($A497=0,$B497=1),
    VLOOKUP(1,ChapterTable!$1:$1048576,MATCH("최종"&amp;SUBSTITUTE(SUBSTITUTE(F$1,"standard",""),"|Float",""),ChapterTable!$1:$1,0),0)*ChapterTable!$P$17,
  IF(AND($A497=0,$B497=0),
    F498,
  IF($B497=0,
    VLOOKUP($A497,ChapterTable!$1:$1048576,MATCH("최종"&amp;SUBSTITUTE(SUBSTITUTE(F$1,"standard",""),"|Float",""),ChapterTable!$1:$1,0),0),
  IF($B497=1,
    IF($L497=FALSE,
      VLOOKUP($A497,ChapterTable!$1:$1048576,MATCH("최종"&amp;SUBSTITUTE(SUBSTITUTE(F$1,"standard",""),"|Float",""),ChapterTable!$1:$1,0),0),
      VLOOKUP($A497-ChapterTable!$P$11,ChapterTable!$1:$1048576,MATCH("최종"&amp;SUBSTITUTE(SUBSTITUTE(F$1,"standard",""),"|Float",""),ChapterTable!$1:$1,0),0)*ChapterTable!$P$14
    ),
  OFFSET(F497,-$B497+IF($L497,1,0),0)*
    (VLOOKUP(SUBSTITUTE(SUBSTITUTE(F$1,"standard",""),"|Float","")&amp;IF(OR($L497=TRUE,$A497=0,MOD($A497,ChapterTable!$R$20)&lt;&gt;0),"","보스")&amp;"인게임누적곱배수",ChapterTable!$R:$S,2,0)^D497
    +VLOOKUP(SUBSTITUTE(SUBSTITUTE(F$1,"standard",""),"|Float","")&amp;IF(OR($L497=TRUE,$A497=0,MOD($A497,ChapterTable!$R$20)&lt;&gt;0),"","보스")&amp;"인게임누적합배수",ChapterTable!$R:$S,2,0)*D497)
  )
  )
  )
)</f>
        <v>2498.818359375</v>
      </c>
      <c r="G497" t="s">
        <v>719</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52"/>
        <v>95</v>
      </c>
      <c r="Q497">
        <f t="shared" si="53"/>
        <v>95</v>
      </c>
      <c r="R497" t="b">
        <f t="shared" ca="1" si="54"/>
        <v>1</v>
      </c>
      <c r="T497" t="b">
        <f t="shared" ca="1" si="55"/>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58"/>
        <v>0.2</v>
      </c>
      <c r="AJ497">
        <f t="shared" si="56"/>
        <v>0.27466666000000001</v>
      </c>
      <c r="AK497">
        <f t="shared" si="57"/>
        <v>1</v>
      </c>
      <c r="AL497">
        <v>0</v>
      </c>
    </row>
    <row r="498" spans="1:38" x14ac:dyDescent="0.3">
      <c r="A498">
        <v>10</v>
      </c>
      <c r="B498">
        <v>50</v>
      </c>
      <c r="C498">
        <f>IF(OR($L498=TRUE,$A498=0,MOD($A498,ChapterTable!$R$20)&lt;&gt;0),
MAX(0,INT(($B498+ChapterTable!$P$26+VLOOKUP(SUBSTITUTE(C$1,"성장단계","")&amp;"단계오프셋",ChapterTable!$R:$S,2,0))/ChapterTable!$P$23)),
MAX(0,INT(($B498+ChapterTable!$R$26+VLOOKUP(SUBSTITUTE(C$1,"성장단계","")&amp;"보스단계오프셋",ChapterTable!$R:$S,2,0))/ChapterTable!$R$23)))</f>
        <v>5</v>
      </c>
      <c r="D498">
        <f>IF(OR($L498=TRUE,$A498=0,MOD($A498,ChapterTable!$R$20)&lt;&gt;0),
MAX(0,INT(($B498+ChapterTable!$P$26+VLOOKUP(SUBSTITUTE(D$1,"성장단계","")&amp;"단계오프셋",ChapterTable!$R:$S,2,0))/ChapterTable!$P$23)),
MAX(0,INT(($B498+ChapterTable!$R$26+VLOOKUP(SUBSTITUTE(D$1,"성장단계","")&amp;"보스단계오프셋",ChapterTable!$R:$S,2,0))/ChapterTable!$R$23)))</f>
        <v>4</v>
      </c>
      <c r="E498" s="1">
        <f ca="1">IF(AND($A498=0,$B498=1),
    VLOOKUP(1,ChapterTable!$1:$1048576,MATCH("최종"&amp;SUBSTITUTE(SUBSTITUTE(E$1,"standard",""),"|Float",""),ChapterTable!$1:$1,0),0)*ChapterTable!$P$17,
  IF(AND($A498=0,$B498=0),
    E499,
  IF($B498=0,
    VLOOKUP($A498,ChapterTable!$1:$1048576,MATCH("최종"&amp;SUBSTITUTE(SUBSTITUTE(E$1,"standard",""),"|Float",""),ChapterTable!$1:$1,0),0),
  IF($B498=1,
    IF($L498=FALSE,
      VLOOKUP($A498,ChapterTable!$1:$1048576,MATCH("최종"&amp;SUBSTITUTE(SUBSTITUTE(E$1,"standard",""),"|Float",""),ChapterTable!$1:$1,0),0),
      VLOOKUP($A498-ChapterTable!$P$11,ChapterTable!$1:$1048576,MATCH("최종"&amp;SUBSTITUTE(SUBSTITUTE(E$1,"standard",""),"|Float",""),ChapterTable!$1:$1,0),0)*ChapterTable!$P$14
    ),
  OFFSET(E498,-$B498+IF($L498,1,0),0)*IF($B498&gt;OFFSET($B498,1,0),ChapterTable!$R$17,1)*
    (VLOOKUP(SUBSTITUTE(SUBSTITUTE(E$1,"standard",""),"|Float","")&amp;IF(OR($L498=TRUE,$A498=0,MOD($A498,ChapterTable!$R$20)&lt;&gt;0),"","보스")&amp;"인게임누적곱배수",ChapterTable!$R:$S,2,0)^C498
    +VLOOKUP(SUBSTITUTE(SUBSTITUTE(E$1,"standard",""),"|Float","")&amp;IF(OR($L498=TRUE,$A498=0,MOD($A498,ChapterTable!$R$20)&lt;&gt;0),"","보스")&amp;"인게임누적합배수",ChapterTable!$R:$S,2,0)*C498)
  )
  )
  )
)</f>
        <v>11994.328125</v>
      </c>
      <c r="F498" s="1">
        <f ca="1">IF(AND($A498=0,$B498=1),
    VLOOKUP(1,ChapterTable!$1:$1048576,MATCH("최종"&amp;SUBSTITUTE(SUBSTITUTE(F$1,"standard",""),"|Float",""),ChapterTable!$1:$1,0),0)*ChapterTable!$P$17,
  IF(AND($A498=0,$B498=0),
    F499,
  IF($B498=0,
    VLOOKUP($A498,ChapterTable!$1:$1048576,MATCH("최종"&amp;SUBSTITUTE(SUBSTITUTE(F$1,"standard",""),"|Float",""),ChapterTable!$1:$1,0),0),
  IF($B498=1,
    IF($L498=FALSE,
      VLOOKUP($A498,ChapterTable!$1:$1048576,MATCH("최종"&amp;SUBSTITUTE(SUBSTITUTE(F$1,"standard",""),"|Float",""),ChapterTable!$1:$1,0),0),
      VLOOKUP($A498-ChapterTable!$P$11,ChapterTable!$1:$1048576,MATCH("최종"&amp;SUBSTITUTE(SUBSTITUTE(F$1,"standard",""),"|Float",""),ChapterTable!$1:$1,0),0)*ChapterTable!$P$14
    ),
  OFFSET(F498,-$B498+IF($L498,1,0),0)*
    (VLOOKUP(SUBSTITUTE(SUBSTITUTE(F$1,"standard",""),"|Float","")&amp;IF(OR($L498=TRUE,$A498=0,MOD($A498,ChapterTable!$R$20)&lt;&gt;0),"","보스")&amp;"인게임누적곱배수",ChapterTable!$R:$S,2,0)^D498
    +VLOOKUP(SUBSTITUTE(SUBSTITUTE(F$1,"standard",""),"|Float","")&amp;IF(OR($L498=TRUE,$A498=0,MOD($A498,ChapterTable!$R$20)&lt;&gt;0),"","보스")&amp;"인게임누적합배수",ChapterTable!$R:$S,2,0)*D498)
  )
  )
  )
)</f>
        <v>2498.818359375</v>
      </c>
      <c r="G498" t="s">
        <v>719</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52"/>
        <v>25</v>
      </c>
      <c r="Q498">
        <f t="shared" si="53"/>
        <v>25</v>
      </c>
      <c r="R498" t="b">
        <f t="shared" ca="1" si="54"/>
        <v>0</v>
      </c>
      <c r="T498" t="b">
        <f t="shared" ca="1" si="55"/>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58"/>
        <v>0.2</v>
      </c>
      <c r="AJ498">
        <f t="shared" si="56"/>
        <v>1</v>
      </c>
      <c r="AK498">
        <f t="shared" si="57"/>
        <v>1</v>
      </c>
      <c r="AL498">
        <v>0</v>
      </c>
    </row>
    <row r="499" spans="1:38" x14ac:dyDescent="0.3">
      <c r="A499">
        <v>11</v>
      </c>
      <c r="B499">
        <v>0</v>
      </c>
      <c r="C499">
        <f>IF(OR($L499=TRUE,$A499=0,MOD($A499,ChapterTable!$R$20)&lt;&gt;0),
MAX(0,INT(($B499+ChapterTable!$P$26+VLOOKUP(SUBSTITUTE(C$1,"성장단계","")&amp;"단계오프셋",ChapterTable!$R:$S,2,0))/ChapterTable!$P$23)),
MAX(0,INT(($B499+ChapterTable!$R$26+VLOOKUP(SUBSTITUTE(C$1,"성장단계","")&amp;"보스단계오프셋",ChapterTable!$R:$S,2,0))/ChapterTable!$R$23)))</f>
        <v>0</v>
      </c>
      <c r="D499">
        <f>IF(OR($L499=TRUE,$A499=0,MOD($A499,ChapterTable!$R$20)&lt;&gt;0),
MAX(0,INT(($B499+ChapterTable!$P$26+VLOOKUP(SUBSTITUTE(D$1,"성장단계","")&amp;"단계오프셋",ChapterTable!$R:$S,2,0))/ChapterTable!$P$23)),
MAX(0,INT(($B499+ChapterTable!$R$26+VLOOKUP(SUBSTITUTE(D$1,"성장단계","")&amp;"보스단계오프셋",ChapterTable!$R:$S,2,0))/ChapterTable!$R$23)))</f>
        <v>0</v>
      </c>
      <c r="E499" s="1">
        <f ca="1">IF(AND($A499=0,$B499=1),
    VLOOKUP(1,ChapterTable!$1:$1048576,MATCH("최종"&amp;SUBSTITUTE(SUBSTITUTE(E$1,"standard",""),"|Float",""),ChapterTable!$1:$1,0),0)*ChapterTable!$P$17,
  IF(AND($A499=0,$B499=0),
    E500,
  IF($B499=0,
    VLOOKUP($A499,ChapterTable!$1:$1048576,MATCH("최종"&amp;SUBSTITUTE(SUBSTITUTE(E$1,"standard",""),"|Float",""),ChapterTable!$1:$1,0),0),
  IF($B499=1,
    IF($L499=FALSE,
      VLOOKUP($A499,ChapterTable!$1:$1048576,MATCH("최종"&amp;SUBSTITUTE(SUBSTITUTE(E$1,"standard",""),"|Float",""),ChapterTable!$1:$1,0),0),
      VLOOKUP($A499-ChapterTable!$P$11,ChapterTable!$1:$1048576,MATCH("최종"&amp;SUBSTITUTE(SUBSTITUTE(E$1,"standard",""),"|Float",""),ChapterTable!$1:$1,0),0)*ChapterTable!$P$14
    ),
  OFFSET(E499,-$B499+IF($L499,1,0),0)*IF($B499&gt;OFFSET($B499,1,0),ChapterTable!$R$17,1)*
    (VLOOKUP(SUBSTITUTE(SUBSTITUTE(E$1,"standard",""),"|Float","")&amp;IF(OR($L499=TRUE,$A499=0,MOD($A499,ChapterTable!$R$20)&lt;&gt;0),"","보스")&amp;"인게임누적곱배수",ChapterTable!$R:$S,2,0)^C499
    +VLOOKUP(SUBSTITUTE(SUBSTITUTE(E$1,"standard",""),"|Float","")&amp;IF(OR($L499=TRUE,$A499=0,MOD($A499,ChapterTable!$R$20)&lt;&gt;0),"","보스")&amp;"인게임누적합배수",ChapterTable!$R:$S,2,0)*C499)
  )
  )
  )
)</f>
        <v>6919.8046875</v>
      </c>
      <c r="F499" s="1">
        <f ca="1">IF(AND($A499=0,$B499=1),
    VLOOKUP(1,ChapterTable!$1:$1048576,MATCH("최종"&amp;SUBSTITUTE(SUBSTITUTE(F$1,"standard",""),"|Float",""),ChapterTable!$1:$1,0),0)*ChapterTable!$P$17,
  IF(AND($A499=0,$B499=0),
    F500,
  IF($B499=0,
    VLOOKUP($A499,ChapterTable!$1:$1048576,MATCH("최종"&amp;SUBSTITUTE(SUBSTITUTE(F$1,"standard",""),"|Float",""),ChapterTable!$1:$1,0),0),
  IF($B499=1,
    IF($L499=FALSE,
      VLOOKUP($A499,ChapterTable!$1:$1048576,MATCH("최종"&amp;SUBSTITUTE(SUBSTITUTE(F$1,"standard",""),"|Float",""),ChapterTable!$1:$1,0),0),
      VLOOKUP($A499-ChapterTable!$P$11,ChapterTable!$1:$1048576,MATCH("최종"&amp;SUBSTITUTE(SUBSTITUTE(F$1,"standard",""),"|Float",""),ChapterTable!$1:$1,0),0)*ChapterTable!$P$14
    ),
  OFFSET(F499,-$B499+IF($L499,1,0),0)*
    (VLOOKUP(SUBSTITUTE(SUBSTITUTE(F$1,"standard",""),"|Float","")&amp;IF(OR($L499=TRUE,$A499=0,MOD($A499,ChapterTable!$R$20)&lt;&gt;0),"","보스")&amp;"인게임누적곱배수",ChapterTable!$R:$S,2,0)^D499
    +VLOOKUP(SUBSTITUTE(SUBSTITUTE(F$1,"standard",""),"|Float","")&amp;IF(OR($L499=TRUE,$A499=0,MOD($A499,ChapterTable!$R$20)&lt;&gt;0),"","보스")&amp;"인게임누적합배수",ChapterTable!$R:$S,2,0)*D499)
  )
  )
  )
)</f>
        <v>2883.251953125</v>
      </c>
      <c r="G499" t="s">
        <v>719</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52"/>
        <v>0</v>
      </c>
      <c r="Q499">
        <f t="shared" si="53"/>
        <v>0</v>
      </c>
      <c r="R499" t="b">
        <f t="shared" ca="1" si="54"/>
        <v>0</v>
      </c>
      <c r="T499" t="b">
        <f t="shared" ca="1" si="55"/>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58"/>
        <v>0</v>
      </c>
      <c r="AJ499">
        <f t="shared" si="56"/>
        <v>0</v>
      </c>
      <c r="AK499">
        <f t="shared" si="57"/>
        <v>0</v>
      </c>
      <c r="AL499">
        <v>0</v>
      </c>
    </row>
    <row r="500" spans="1:38" x14ac:dyDescent="0.3">
      <c r="A500">
        <v>11</v>
      </c>
      <c r="B500">
        <v>1</v>
      </c>
      <c r="C500">
        <f>IF(OR($L500=TRUE,$A500=0,MOD($A500,ChapterTable!$R$20)&lt;&gt;0),
MAX(0,INT(($B500+ChapterTable!$P$26+VLOOKUP(SUBSTITUTE(C$1,"성장단계","")&amp;"단계오프셋",ChapterTable!$R:$S,2,0))/ChapterTable!$P$23)),
MAX(0,INT(($B500+ChapterTable!$R$26+VLOOKUP(SUBSTITUTE(C$1,"성장단계","")&amp;"보스단계오프셋",ChapterTable!$R:$S,2,0))/ChapterTable!$R$23)))</f>
        <v>0</v>
      </c>
      <c r="D500">
        <f>IF(OR($L500=TRUE,$A500=0,MOD($A500,ChapterTable!$R$20)&lt;&gt;0),
MAX(0,INT(($B500+ChapterTable!$P$26+VLOOKUP(SUBSTITUTE(D$1,"성장단계","")&amp;"단계오프셋",ChapterTable!$R:$S,2,0))/ChapterTable!$P$23)),
MAX(0,INT(($B500+ChapterTable!$R$26+VLOOKUP(SUBSTITUTE(D$1,"성장단계","")&amp;"보스단계오프셋",ChapterTable!$R:$S,2,0))/ChapterTable!$R$23)))</f>
        <v>0</v>
      </c>
      <c r="E500" s="1">
        <f ca="1">IF(AND($A500=0,$B500=1),
    VLOOKUP(1,ChapterTable!$1:$1048576,MATCH("최종"&amp;SUBSTITUTE(SUBSTITUTE(E$1,"standard",""),"|Float",""),ChapterTable!$1:$1,0),0)*ChapterTable!$P$17,
  IF(AND($A500=0,$B500=0),
    E501,
  IF($B500=0,
    VLOOKUP($A500,ChapterTable!$1:$1048576,MATCH("최종"&amp;SUBSTITUTE(SUBSTITUTE(E$1,"standard",""),"|Float",""),ChapterTable!$1:$1,0),0),
  IF($B500=1,
    IF($L500=FALSE,
      VLOOKUP($A500,ChapterTable!$1:$1048576,MATCH("최종"&amp;SUBSTITUTE(SUBSTITUTE(E$1,"standard",""),"|Float",""),ChapterTable!$1:$1,0),0),
      VLOOKUP($A500-ChapterTable!$P$11,ChapterTable!$1:$1048576,MATCH("최종"&amp;SUBSTITUTE(SUBSTITUTE(E$1,"standard",""),"|Float",""),ChapterTable!$1:$1,0),0)*ChapterTable!$P$14
    ),
  OFFSET(E500,-$B500+IF($L500,1,0),0)*IF($B500&gt;OFFSET($B500,1,0),ChapterTable!$R$17,1)*
    (VLOOKUP(SUBSTITUTE(SUBSTITUTE(E$1,"standard",""),"|Float","")&amp;IF(OR($L500=TRUE,$A500=0,MOD($A500,ChapterTable!$R$20)&lt;&gt;0),"","보스")&amp;"인게임누적곱배수",ChapterTable!$R:$S,2,0)^C500
    +VLOOKUP(SUBSTITUTE(SUBSTITUTE(E$1,"standard",""),"|Float","")&amp;IF(OR($L500=TRUE,$A500=0,MOD($A500,ChapterTable!$R$20)&lt;&gt;0),"","보스")&amp;"인게임누적합배수",ChapterTable!$R:$S,2,0)*C500)
  )
  )
  )
)</f>
        <v>6919.8046875</v>
      </c>
      <c r="F500" s="1">
        <f ca="1">IF(AND($A500=0,$B500=1),
    VLOOKUP(1,ChapterTable!$1:$1048576,MATCH("최종"&amp;SUBSTITUTE(SUBSTITUTE(F$1,"standard",""),"|Float",""),ChapterTable!$1:$1,0),0)*ChapterTable!$P$17,
  IF(AND($A500=0,$B500=0),
    F501,
  IF($B500=0,
    VLOOKUP($A500,ChapterTable!$1:$1048576,MATCH("최종"&amp;SUBSTITUTE(SUBSTITUTE(F$1,"standard",""),"|Float",""),ChapterTable!$1:$1,0),0),
  IF($B500=1,
    IF($L500=FALSE,
      VLOOKUP($A500,ChapterTable!$1:$1048576,MATCH("최종"&amp;SUBSTITUTE(SUBSTITUTE(F$1,"standard",""),"|Float",""),ChapterTable!$1:$1,0),0),
      VLOOKUP($A500-ChapterTable!$P$11,ChapterTable!$1:$1048576,MATCH("최종"&amp;SUBSTITUTE(SUBSTITUTE(F$1,"standard",""),"|Float",""),ChapterTable!$1:$1,0),0)*ChapterTable!$P$14
    ),
  OFFSET(F500,-$B500+IF($L500,1,0),0)*
    (VLOOKUP(SUBSTITUTE(SUBSTITUTE(F$1,"standard",""),"|Float","")&amp;IF(OR($L500=TRUE,$A500=0,MOD($A500,ChapterTable!$R$20)&lt;&gt;0),"","보스")&amp;"인게임누적곱배수",ChapterTable!$R:$S,2,0)^D500
    +VLOOKUP(SUBSTITUTE(SUBSTITUTE(F$1,"standard",""),"|Float","")&amp;IF(OR($L500=TRUE,$A500=0,MOD($A500,ChapterTable!$R$20)&lt;&gt;0),"","보스")&amp;"인게임누적합배수",ChapterTable!$R:$S,2,0)*D500)
  )
  )
  )
)</f>
        <v>2883.251953125</v>
      </c>
      <c r="G500" t="s">
        <v>719</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52"/>
        <v>1</v>
      </c>
      <c r="Q500">
        <f t="shared" si="53"/>
        <v>1</v>
      </c>
      <c r="R500" t="b">
        <f t="shared" ca="1" si="54"/>
        <v>0</v>
      </c>
      <c r="T500" t="b">
        <f t="shared" ca="1" si="55"/>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58"/>
        <v>1</v>
      </c>
      <c r="AJ500">
        <f t="shared" si="56"/>
        <v>1</v>
      </c>
      <c r="AK500">
        <f t="shared" si="57"/>
        <v>1</v>
      </c>
      <c r="AL500">
        <v>0</v>
      </c>
    </row>
    <row r="501" spans="1:38" x14ac:dyDescent="0.3">
      <c r="A501">
        <v>11</v>
      </c>
      <c r="B501">
        <v>2</v>
      </c>
      <c r="C501">
        <f>IF(OR($L501=TRUE,$A501=0,MOD($A501,ChapterTable!$R$20)&lt;&gt;0),
MAX(0,INT(($B501+ChapterTable!$P$26+VLOOKUP(SUBSTITUTE(C$1,"성장단계","")&amp;"단계오프셋",ChapterTable!$R:$S,2,0))/ChapterTable!$P$23)),
MAX(0,INT(($B501+ChapterTable!$R$26+VLOOKUP(SUBSTITUTE(C$1,"성장단계","")&amp;"보스단계오프셋",ChapterTable!$R:$S,2,0))/ChapterTable!$R$23)))</f>
        <v>0</v>
      </c>
      <c r="D501">
        <f>IF(OR($L501=TRUE,$A501=0,MOD($A501,ChapterTable!$R$20)&lt;&gt;0),
MAX(0,INT(($B501+ChapterTable!$P$26+VLOOKUP(SUBSTITUTE(D$1,"성장단계","")&amp;"단계오프셋",ChapterTable!$R:$S,2,0))/ChapterTable!$P$23)),
MAX(0,INT(($B501+ChapterTable!$R$26+VLOOKUP(SUBSTITUTE(D$1,"성장단계","")&amp;"보스단계오프셋",ChapterTable!$R:$S,2,0))/ChapterTable!$R$23)))</f>
        <v>0</v>
      </c>
      <c r="E501" s="1">
        <f ca="1">IF(AND($A501=0,$B501=1),
    VLOOKUP(1,ChapterTable!$1:$1048576,MATCH("최종"&amp;SUBSTITUTE(SUBSTITUTE(E$1,"standard",""),"|Float",""),ChapterTable!$1:$1,0),0)*ChapterTable!$P$17,
  IF(AND($A501=0,$B501=0),
    E502,
  IF($B501=0,
    VLOOKUP($A501,ChapterTable!$1:$1048576,MATCH("최종"&amp;SUBSTITUTE(SUBSTITUTE(E$1,"standard",""),"|Float",""),ChapterTable!$1:$1,0),0),
  IF($B501=1,
    IF($L501=FALSE,
      VLOOKUP($A501,ChapterTable!$1:$1048576,MATCH("최종"&amp;SUBSTITUTE(SUBSTITUTE(E$1,"standard",""),"|Float",""),ChapterTable!$1:$1,0),0),
      VLOOKUP($A501-ChapterTable!$P$11,ChapterTable!$1:$1048576,MATCH("최종"&amp;SUBSTITUTE(SUBSTITUTE(E$1,"standard",""),"|Float",""),ChapterTable!$1:$1,0),0)*ChapterTable!$P$14
    ),
  OFFSET(E501,-$B501+IF($L501,1,0),0)*IF($B501&gt;OFFSET($B501,1,0),ChapterTable!$R$17,1)*
    (VLOOKUP(SUBSTITUTE(SUBSTITUTE(E$1,"standard",""),"|Float","")&amp;IF(OR($L501=TRUE,$A501=0,MOD($A501,ChapterTable!$R$20)&lt;&gt;0),"","보스")&amp;"인게임누적곱배수",ChapterTable!$R:$S,2,0)^C501
    +VLOOKUP(SUBSTITUTE(SUBSTITUTE(E$1,"standard",""),"|Float","")&amp;IF(OR($L501=TRUE,$A501=0,MOD($A501,ChapterTable!$R$20)&lt;&gt;0),"","보스")&amp;"인게임누적합배수",ChapterTable!$R:$S,2,0)*C501)
  )
  )
  )
)</f>
        <v>6919.8046875</v>
      </c>
      <c r="F501" s="1">
        <f ca="1">IF(AND($A501=0,$B501=1),
    VLOOKUP(1,ChapterTable!$1:$1048576,MATCH("최종"&amp;SUBSTITUTE(SUBSTITUTE(F$1,"standard",""),"|Float",""),ChapterTable!$1:$1,0),0)*ChapterTable!$P$17,
  IF(AND($A501=0,$B501=0),
    F502,
  IF($B501=0,
    VLOOKUP($A501,ChapterTable!$1:$1048576,MATCH("최종"&amp;SUBSTITUTE(SUBSTITUTE(F$1,"standard",""),"|Float",""),ChapterTable!$1:$1,0),0),
  IF($B501=1,
    IF($L501=FALSE,
      VLOOKUP($A501,ChapterTable!$1:$1048576,MATCH("최종"&amp;SUBSTITUTE(SUBSTITUTE(F$1,"standard",""),"|Float",""),ChapterTable!$1:$1,0),0),
      VLOOKUP($A501-ChapterTable!$P$11,ChapterTable!$1:$1048576,MATCH("최종"&amp;SUBSTITUTE(SUBSTITUTE(F$1,"standard",""),"|Float",""),ChapterTable!$1:$1,0),0)*ChapterTable!$P$14
    ),
  OFFSET(F501,-$B501+IF($L501,1,0),0)*
    (VLOOKUP(SUBSTITUTE(SUBSTITUTE(F$1,"standard",""),"|Float","")&amp;IF(OR($L501=TRUE,$A501=0,MOD($A501,ChapterTable!$R$20)&lt;&gt;0),"","보스")&amp;"인게임누적곱배수",ChapterTable!$R:$S,2,0)^D501
    +VLOOKUP(SUBSTITUTE(SUBSTITUTE(F$1,"standard",""),"|Float","")&amp;IF(OR($L501=TRUE,$A501=0,MOD($A501,ChapterTable!$R$20)&lt;&gt;0),"","보스")&amp;"인게임누적합배수",ChapterTable!$R:$S,2,0)*D501)
  )
  )
  )
)</f>
        <v>2883.251953125</v>
      </c>
      <c r="G501" t="s">
        <v>719</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52"/>
        <v>1</v>
      </c>
      <c r="Q501">
        <f t="shared" si="53"/>
        <v>1</v>
      </c>
      <c r="R501" t="b">
        <f t="shared" ca="1" si="54"/>
        <v>0</v>
      </c>
      <c r="T501" t="b">
        <f t="shared" ca="1" si="55"/>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58"/>
        <v>1</v>
      </c>
      <c r="AJ501">
        <f t="shared" si="56"/>
        <v>1</v>
      </c>
      <c r="AK501">
        <f t="shared" si="57"/>
        <v>1</v>
      </c>
      <c r="AL501">
        <v>0</v>
      </c>
    </row>
    <row r="502" spans="1:38" x14ac:dyDescent="0.3">
      <c r="A502">
        <v>11</v>
      </c>
      <c r="B502">
        <v>3</v>
      </c>
      <c r="C502">
        <f>IF(OR($L502=TRUE,$A502=0,MOD($A502,ChapterTable!$R$20)&lt;&gt;0),
MAX(0,INT(($B502+ChapterTable!$P$26+VLOOKUP(SUBSTITUTE(C$1,"성장단계","")&amp;"단계오프셋",ChapterTable!$R:$S,2,0))/ChapterTable!$P$23)),
MAX(0,INT(($B502+ChapterTable!$R$26+VLOOKUP(SUBSTITUTE(C$1,"성장단계","")&amp;"보스단계오프셋",ChapterTable!$R:$S,2,0))/ChapterTable!$R$23)))</f>
        <v>0</v>
      </c>
      <c r="D502">
        <f>IF(OR($L502=TRUE,$A502=0,MOD($A502,ChapterTable!$R$20)&lt;&gt;0),
MAX(0,INT(($B502+ChapterTable!$P$26+VLOOKUP(SUBSTITUTE(D$1,"성장단계","")&amp;"단계오프셋",ChapterTable!$R:$S,2,0))/ChapterTable!$P$23)),
MAX(0,INT(($B502+ChapterTable!$R$26+VLOOKUP(SUBSTITUTE(D$1,"성장단계","")&amp;"보스단계오프셋",ChapterTable!$R:$S,2,0))/ChapterTable!$R$23)))</f>
        <v>0</v>
      </c>
      <c r="E502" s="1">
        <f ca="1">IF(AND($A502=0,$B502=1),
    VLOOKUP(1,ChapterTable!$1:$1048576,MATCH("최종"&amp;SUBSTITUTE(SUBSTITUTE(E$1,"standard",""),"|Float",""),ChapterTable!$1:$1,0),0)*ChapterTable!$P$17,
  IF(AND($A502=0,$B502=0),
    E503,
  IF($B502=0,
    VLOOKUP($A502,ChapterTable!$1:$1048576,MATCH("최종"&amp;SUBSTITUTE(SUBSTITUTE(E$1,"standard",""),"|Float",""),ChapterTable!$1:$1,0),0),
  IF($B502=1,
    IF($L502=FALSE,
      VLOOKUP($A502,ChapterTable!$1:$1048576,MATCH("최종"&amp;SUBSTITUTE(SUBSTITUTE(E$1,"standard",""),"|Float",""),ChapterTable!$1:$1,0),0),
      VLOOKUP($A502-ChapterTable!$P$11,ChapterTable!$1:$1048576,MATCH("최종"&amp;SUBSTITUTE(SUBSTITUTE(E$1,"standard",""),"|Float",""),ChapterTable!$1:$1,0),0)*ChapterTable!$P$14
    ),
  OFFSET(E502,-$B502+IF($L502,1,0),0)*IF($B502&gt;OFFSET($B502,1,0),ChapterTable!$R$17,1)*
    (VLOOKUP(SUBSTITUTE(SUBSTITUTE(E$1,"standard",""),"|Float","")&amp;IF(OR($L502=TRUE,$A502=0,MOD($A502,ChapterTable!$R$20)&lt;&gt;0),"","보스")&amp;"인게임누적곱배수",ChapterTable!$R:$S,2,0)^C502
    +VLOOKUP(SUBSTITUTE(SUBSTITUTE(E$1,"standard",""),"|Float","")&amp;IF(OR($L502=TRUE,$A502=0,MOD($A502,ChapterTable!$R$20)&lt;&gt;0),"","보스")&amp;"인게임누적합배수",ChapterTable!$R:$S,2,0)*C502)
  )
  )
  )
)</f>
        <v>6919.8046875</v>
      </c>
      <c r="F502" s="1">
        <f ca="1">IF(AND($A502=0,$B502=1),
    VLOOKUP(1,ChapterTable!$1:$1048576,MATCH("최종"&amp;SUBSTITUTE(SUBSTITUTE(F$1,"standard",""),"|Float",""),ChapterTable!$1:$1,0),0)*ChapterTable!$P$17,
  IF(AND($A502=0,$B502=0),
    F503,
  IF($B502=0,
    VLOOKUP($A502,ChapterTable!$1:$1048576,MATCH("최종"&amp;SUBSTITUTE(SUBSTITUTE(F$1,"standard",""),"|Float",""),ChapterTable!$1:$1,0),0),
  IF($B502=1,
    IF($L502=FALSE,
      VLOOKUP($A502,ChapterTable!$1:$1048576,MATCH("최종"&amp;SUBSTITUTE(SUBSTITUTE(F$1,"standard",""),"|Float",""),ChapterTable!$1:$1,0),0),
      VLOOKUP($A502-ChapterTable!$P$11,ChapterTable!$1:$1048576,MATCH("최종"&amp;SUBSTITUTE(SUBSTITUTE(F$1,"standard",""),"|Float",""),ChapterTable!$1:$1,0),0)*ChapterTable!$P$14
    ),
  OFFSET(F502,-$B502+IF($L502,1,0),0)*
    (VLOOKUP(SUBSTITUTE(SUBSTITUTE(F$1,"standard",""),"|Float","")&amp;IF(OR($L502=TRUE,$A502=0,MOD($A502,ChapterTable!$R$20)&lt;&gt;0),"","보스")&amp;"인게임누적곱배수",ChapterTable!$R:$S,2,0)^D502
    +VLOOKUP(SUBSTITUTE(SUBSTITUTE(F$1,"standard",""),"|Float","")&amp;IF(OR($L502=TRUE,$A502=0,MOD($A502,ChapterTable!$R$20)&lt;&gt;0),"","보스")&amp;"인게임누적합배수",ChapterTable!$R:$S,2,0)*D502)
  )
  )
  )
)</f>
        <v>2883.251953125</v>
      </c>
      <c r="G502" t="s">
        <v>719</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52"/>
        <v>1</v>
      </c>
      <c r="Q502">
        <f t="shared" si="53"/>
        <v>1</v>
      </c>
      <c r="R502" t="b">
        <f t="shared" ca="1" si="54"/>
        <v>0</v>
      </c>
      <c r="T502" t="b">
        <f t="shared" ca="1" si="55"/>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58"/>
        <v>1</v>
      </c>
      <c r="AJ502">
        <f t="shared" si="56"/>
        <v>1</v>
      </c>
      <c r="AK502">
        <f t="shared" si="57"/>
        <v>1</v>
      </c>
      <c r="AL502">
        <v>0</v>
      </c>
    </row>
    <row r="503" spans="1:38" x14ac:dyDescent="0.3">
      <c r="A503">
        <v>11</v>
      </c>
      <c r="B503">
        <v>4</v>
      </c>
      <c r="C503">
        <f>IF(OR($L503=TRUE,$A503=0,MOD($A503,ChapterTable!$R$20)&lt;&gt;0),
MAX(0,INT(($B503+ChapterTable!$P$26+VLOOKUP(SUBSTITUTE(C$1,"성장단계","")&amp;"단계오프셋",ChapterTable!$R:$S,2,0))/ChapterTable!$P$23)),
MAX(0,INT(($B503+ChapterTable!$R$26+VLOOKUP(SUBSTITUTE(C$1,"성장단계","")&amp;"보스단계오프셋",ChapterTable!$R:$S,2,0))/ChapterTable!$R$23)))</f>
        <v>0</v>
      </c>
      <c r="D503">
        <f>IF(OR($L503=TRUE,$A503=0,MOD($A503,ChapterTable!$R$20)&lt;&gt;0),
MAX(0,INT(($B503+ChapterTable!$P$26+VLOOKUP(SUBSTITUTE(D$1,"성장단계","")&amp;"단계오프셋",ChapterTable!$R:$S,2,0))/ChapterTable!$P$23)),
MAX(0,INT(($B503+ChapterTable!$R$26+VLOOKUP(SUBSTITUTE(D$1,"성장단계","")&amp;"보스단계오프셋",ChapterTable!$R:$S,2,0))/ChapterTable!$R$23)))</f>
        <v>0</v>
      </c>
      <c r="E503" s="1">
        <f ca="1">IF(AND($A503=0,$B503=1),
    VLOOKUP(1,ChapterTable!$1:$1048576,MATCH("최종"&amp;SUBSTITUTE(SUBSTITUTE(E$1,"standard",""),"|Float",""),ChapterTable!$1:$1,0),0)*ChapterTable!$P$17,
  IF(AND($A503=0,$B503=0),
    E504,
  IF($B503=0,
    VLOOKUP($A503,ChapterTable!$1:$1048576,MATCH("최종"&amp;SUBSTITUTE(SUBSTITUTE(E$1,"standard",""),"|Float",""),ChapterTable!$1:$1,0),0),
  IF($B503=1,
    IF($L503=FALSE,
      VLOOKUP($A503,ChapterTable!$1:$1048576,MATCH("최종"&amp;SUBSTITUTE(SUBSTITUTE(E$1,"standard",""),"|Float",""),ChapterTable!$1:$1,0),0),
      VLOOKUP($A503-ChapterTable!$P$11,ChapterTable!$1:$1048576,MATCH("최종"&amp;SUBSTITUTE(SUBSTITUTE(E$1,"standard",""),"|Float",""),ChapterTable!$1:$1,0),0)*ChapterTable!$P$14
    ),
  OFFSET(E503,-$B503+IF($L503,1,0),0)*IF($B503&gt;OFFSET($B503,1,0),ChapterTable!$R$17,1)*
    (VLOOKUP(SUBSTITUTE(SUBSTITUTE(E$1,"standard",""),"|Float","")&amp;IF(OR($L503=TRUE,$A503=0,MOD($A503,ChapterTable!$R$20)&lt;&gt;0),"","보스")&amp;"인게임누적곱배수",ChapterTable!$R:$S,2,0)^C503
    +VLOOKUP(SUBSTITUTE(SUBSTITUTE(E$1,"standard",""),"|Float","")&amp;IF(OR($L503=TRUE,$A503=0,MOD($A503,ChapterTable!$R$20)&lt;&gt;0),"","보스")&amp;"인게임누적합배수",ChapterTable!$R:$S,2,0)*C503)
  )
  )
  )
)</f>
        <v>6919.8046875</v>
      </c>
      <c r="F503" s="1">
        <f ca="1">IF(AND($A503=0,$B503=1),
    VLOOKUP(1,ChapterTable!$1:$1048576,MATCH("최종"&amp;SUBSTITUTE(SUBSTITUTE(F$1,"standard",""),"|Float",""),ChapterTable!$1:$1,0),0)*ChapterTable!$P$17,
  IF(AND($A503=0,$B503=0),
    F504,
  IF($B503=0,
    VLOOKUP($A503,ChapterTable!$1:$1048576,MATCH("최종"&amp;SUBSTITUTE(SUBSTITUTE(F$1,"standard",""),"|Float",""),ChapterTable!$1:$1,0),0),
  IF($B503=1,
    IF($L503=FALSE,
      VLOOKUP($A503,ChapterTable!$1:$1048576,MATCH("최종"&amp;SUBSTITUTE(SUBSTITUTE(F$1,"standard",""),"|Float",""),ChapterTable!$1:$1,0),0),
      VLOOKUP($A503-ChapterTable!$P$11,ChapterTable!$1:$1048576,MATCH("최종"&amp;SUBSTITUTE(SUBSTITUTE(F$1,"standard",""),"|Float",""),ChapterTable!$1:$1,0),0)*ChapterTable!$P$14
    ),
  OFFSET(F503,-$B503+IF($L503,1,0),0)*
    (VLOOKUP(SUBSTITUTE(SUBSTITUTE(F$1,"standard",""),"|Float","")&amp;IF(OR($L503=TRUE,$A503=0,MOD($A503,ChapterTable!$R$20)&lt;&gt;0),"","보스")&amp;"인게임누적곱배수",ChapterTable!$R:$S,2,0)^D503
    +VLOOKUP(SUBSTITUTE(SUBSTITUTE(F$1,"standard",""),"|Float","")&amp;IF(OR($L503=TRUE,$A503=0,MOD($A503,ChapterTable!$R$20)&lt;&gt;0),"","보스")&amp;"인게임누적합배수",ChapterTable!$R:$S,2,0)*D503)
  )
  )
  )
)</f>
        <v>2883.251953125</v>
      </c>
      <c r="G503" t="s">
        <v>719</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52"/>
        <v>1</v>
      </c>
      <c r="Q503">
        <f t="shared" si="53"/>
        <v>1</v>
      </c>
      <c r="R503" t="b">
        <f t="shared" ca="1" si="54"/>
        <v>0</v>
      </c>
      <c r="T503" t="b">
        <f t="shared" ca="1" si="55"/>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58"/>
        <v>1</v>
      </c>
      <c r="AJ503">
        <f t="shared" si="56"/>
        <v>1</v>
      </c>
      <c r="AK503">
        <f t="shared" si="57"/>
        <v>1</v>
      </c>
      <c r="AL503">
        <v>0</v>
      </c>
    </row>
    <row r="504" spans="1:38" x14ac:dyDescent="0.3">
      <c r="A504">
        <v>11</v>
      </c>
      <c r="B504">
        <v>5</v>
      </c>
      <c r="C504">
        <f>IF(OR($L504=TRUE,$A504=0,MOD($A504,ChapterTable!$R$20)&lt;&gt;0),
MAX(0,INT(($B504+ChapterTable!$P$26+VLOOKUP(SUBSTITUTE(C$1,"성장단계","")&amp;"단계오프셋",ChapterTable!$R:$S,2,0))/ChapterTable!$P$23)),
MAX(0,INT(($B504+ChapterTable!$R$26+VLOOKUP(SUBSTITUTE(C$1,"성장단계","")&amp;"보스단계오프셋",ChapterTable!$R:$S,2,0))/ChapterTable!$R$23)))</f>
        <v>0</v>
      </c>
      <c r="D504">
        <f>IF(OR($L504=TRUE,$A504=0,MOD($A504,ChapterTable!$R$20)&lt;&gt;0),
MAX(0,INT(($B504+ChapterTable!$P$26+VLOOKUP(SUBSTITUTE(D$1,"성장단계","")&amp;"단계오프셋",ChapterTable!$R:$S,2,0))/ChapterTable!$P$23)),
MAX(0,INT(($B504+ChapterTable!$R$26+VLOOKUP(SUBSTITUTE(D$1,"성장단계","")&amp;"보스단계오프셋",ChapterTable!$R:$S,2,0))/ChapterTable!$R$23)))</f>
        <v>0</v>
      </c>
      <c r="E504" s="1">
        <f ca="1">IF(AND($A504=0,$B504=1),
    VLOOKUP(1,ChapterTable!$1:$1048576,MATCH("최종"&amp;SUBSTITUTE(SUBSTITUTE(E$1,"standard",""),"|Float",""),ChapterTable!$1:$1,0),0)*ChapterTable!$P$17,
  IF(AND($A504=0,$B504=0),
    E505,
  IF($B504=0,
    VLOOKUP($A504,ChapterTable!$1:$1048576,MATCH("최종"&amp;SUBSTITUTE(SUBSTITUTE(E$1,"standard",""),"|Float",""),ChapterTable!$1:$1,0),0),
  IF($B504=1,
    IF($L504=FALSE,
      VLOOKUP($A504,ChapterTable!$1:$1048576,MATCH("최종"&amp;SUBSTITUTE(SUBSTITUTE(E$1,"standard",""),"|Float",""),ChapterTable!$1:$1,0),0),
      VLOOKUP($A504-ChapterTable!$P$11,ChapterTable!$1:$1048576,MATCH("최종"&amp;SUBSTITUTE(SUBSTITUTE(E$1,"standard",""),"|Float",""),ChapterTable!$1:$1,0),0)*ChapterTable!$P$14
    ),
  OFFSET(E504,-$B504+IF($L504,1,0),0)*IF($B504&gt;OFFSET($B504,1,0),ChapterTable!$R$17,1)*
    (VLOOKUP(SUBSTITUTE(SUBSTITUTE(E$1,"standard",""),"|Float","")&amp;IF(OR($L504=TRUE,$A504=0,MOD($A504,ChapterTable!$R$20)&lt;&gt;0),"","보스")&amp;"인게임누적곱배수",ChapterTable!$R:$S,2,0)^C504
    +VLOOKUP(SUBSTITUTE(SUBSTITUTE(E$1,"standard",""),"|Float","")&amp;IF(OR($L504=TRUE,$A504=0,MOD($A504,ChapterTable!$R$20)&lt;&gt;0),"","보스")&amp;"인게임누적합배수",ChapterTable!$R:$S,2,0)*C504)
  )
  )
  )
)</f>
        <v>6919.8046875</v>
      </c>
      <c r="F504" s="1">
        <f ca="1">IF(AND($A504=0,$B504=1),
    VLOOKUP(1,ChapterTable!$1:$1048576,MATCH("최종"&amp;SUBSTITUTE(SUBSTITUTE(F$1,"standard",""),"|Float",""),ChapterTable!$1:$1,0),0)*ChapterTable!$P$17,
  IF(AND($A504=0,$B504=0),
    F505,
  IF($B504=0,
    VLOOKUP($A504,ChapterTable!$1:$1048576,MATCH("최종"&amp;SUBSTITUTE(SUBSTITUTE(F$1,"standard",""),"|Float",""),ChapterTable!$1:$1,0),0),
  IF($B504=1,
    IF($L504=FALSE,
      VLOOKUP($A504,ChapterTable!$1:$1048576,MATCH("최종"&amp;SUBSTITUTE(SUBSTITUTE(F$1,"standard",""),"|Float",""),ChapterTable!$1:$1,0),0),
      VLOOKUP($A504-ChapterTable!$P$11,ChapterTable!$1:$1048576,MATCH("최종"&amp;SUBSTITUTE(SUBSTITUTE(F$1,"standard",""),"|Float",""),ChapterTable!$1:$1,0),0)*ChapterTable!$P$14
    ),
  OFFSET(F504,-$B504+IF($L504,1,0),0)*
    (VLOOKUP(SUBSTITUTE(SUBSTITUTE(F$1,"standard",""),"|Float","")&amp;IF(OR($L504=TRUE,$A504=0,MOD($A504,ChapterTable!$R$20)&lt;&gt;0),"","보스")&amp;"인게임누적곱배수",ChapterTable!$R:$S,2,0)^D504
    +VLOOKUP(SUBSTITUTE(SUBSTITUTE(F$1,"standard",""),"|Float","")&amp;IF(OR($L504=TRUE,$A504=0,MOD($A504,ChapterTable!$R$20)&lt;&gt;0),"","보스")&amp;"인게임누적합배수",ChapterTable!$R:$S,2,0)*D504)
  )
  )
  )
)</f>
        <v>2883.251953125</v>
      </c>
      <c r="G504" t="s">
        <v>719</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52"/>
        <v>11</v>
      </c>
      <c r="Q504">
        <f t="shared" si="53"/>
        <v>11</v>
      </c>
      <c r="R504" t="b">
        <f t="shared" ca="1" si="54"/>
        <v>0</v>
      </c>
      <c r="T504" t="b">
        <f t="shared" ca="1" si="55"/>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58"/>
        <v>1</v>
      </c>
      <c r="AJ504">
        <f t="shared" si="56"/>
        <v>1</v>
      </c>
      <c r="AK504">
        <f t="shared" si="57"/>
        <v>1</v>
      </c>
      <c r="AL504">
        <v>0</v>
      </c>
    </row>
    <row r="505" spans="1:38" x14ac:dyDescent="0.3">
      <c r="A505">
        <v>11</v>
      </c>
      <c r="B505">
        <v>6</v>
      </c>
      <c r="C505">
        <f>IF(OR($L505=TRUE,$A505=0,MOD($A505,ChapterTable!$R$20)&lt;&gt;0),
MAX(0,INT(($B505+ChapterTable!$P$26+VLOOKUP(SUBSTITUTE(C$1,"성장단계","")&amp;"단계오프셋",ChapterTable!$R:$S,2,0))/ChapterTable!$P$23)),
MAX(0,INT(($B505+ChapterTable!$R$26+VLOOKUP(SUBSTITUTE(C$1,"성장단계","")&amp;"보스단계오프셋",ChapterTable!$R:$S,2,0))/ChapterTable!$R$23)))</f>
        <v>1</v>
      </c>
      <c r="D505">
        <f>IF(OR($L505=TRUE,$A505=0,MOD($A505,ChapterTable!$R$20)&lt;&gt;0),
MAX(0,INT(($B505+ChapterTable!$P$26+VLOOKUP(SUBSTITUTE(D$1,"성장단계","")&amp;"단계오프셋",ChapterTable!$R:$S,2,0))/ChapterTable!$P$23)),
MAX(0,INT(($B505+ChapterTable!$R$26+VLOOKUP(SUBSTITUTE(D$1,"성장단계","")&amp;"보스단계오프셋",ChapterTable!$R:$S,2,0))/ChapterTable!$R$23)))</f>
        <v>0</v>
      </c>
      <c r="E505" s="1">
        <f ca="1">IF(AND($A505=0,$B505=1),
    VLOOKUP(1,ChapterTable!$1:$1048576,MATCH("최종"&amp;SUBSTITUTE(SUBSTITUTE(E$1,"standard",""),"|Float",""),ChapterTable!$1:$1,0),0)*ChapterTable!$P$17,
  IF(AND($A505=0,$B505=0),
    E506,
  IF($B505=0,
    VLOOKUP($A505,ChapterTable!$1:$1048576,MATCH("최종"&amp;SUBSTITUTE(SUBSTITUTE(E$1,"standard",""),"|Float",""),ChapterTable!$1:$1,0),0),
  IF($B505=1,
    IF($L505=FALSE,
      VLOOKUP($A505,ChapterTable!$1:$1048576,MATCH("최종"&amp;SUBSTITUTE(SUBSTITUTE(E$1,"standard",""),"|Float",""),ChapterTable!$1:$1,0),0),
      VLOOKUP($A505-ChapterTable!$P$11,ChapterTable!$1:$1048576,MATCH("최종"&amp;SUBSTITUTE(SUBSTITUTE(E$1,"standard",""),"|Float",""),ChapterTable!$1:$1,0),0)*ChapterTable!$P$14
    ),
  OFFSET(E505,-$B505+IF($L505,1,0),0)*IF($B505&gt;OFFSET($B505,1,0),ChapterTable!$R$17,1)*
    (VLOOKUP(SUBSTITUTE(SUBSTITUTE(E$1,"standard",""),"|Float","")&amp;IF(OR($L505=TRUE,$A505=0,MOD($A505,ChapterTable!$R$20)&lt;&gt;0),"","보스")&amp;"인게임누적곱배수",ChapterTable!$R:$S,2,0)^C505
    +VLOOKUP(SUBSTITUTE(SUBSTITUTE(E$1,"standard",""),"|Float","")&amp;IF(OR($L505=TRUE,$A505=0,MOD($A505,ChapterTable!$R$20)&lt;&gt;0),"","보스")&amp;"인게임누적합배수",ChapterTable!$R:$S,2,0)*C505)
  )
  )
  )
)</f>
        <v>8303.765625</v>
      </c>
      <c r="F505" s="1">
        <f ca="1">IF(AND($A505=0,$B505=1),
    VLOOKUP(1,ChapterTable!$1:$1048576,MATCH("최종"&amp;SUBSTITUTE(SUBSTITUTE(F$1,"standard",""),"|Float",""),ChapterTable!$1:$1,0),0)*ChapterTable!$P$17,
  IF(AND($A505=0,$B505=0),
    F506,
  IF($B505=0,
    VLOOKUP($A505,ChapterTable!$1:$1048576,MATCH("최종"&amp;SUBSTITUTE(SUBSTITUTE(F$1,"standard",""),"|Float",""),ChapterTable!$1:$1,0),0),
  IF($B505=1,
    IF($L505=FALSE,
      VLOOKUP($A505,ChapterTable!$1:$1048576,MATCH("최종"&amp;SUBSTITUTE(SUBSTITUTE(F$1,"standard",""),"|Float",""),ChapterTable!$1:$1,0),0),
      VLOOKUP($A505-ChapterTable!$P$11,ChapterTable!$1:$1048576,MATCH("최종"&amp;SUBSTITUTE(SUBSTITUTE(F$1,"standard",""),"|Float",""),ChapterTable!$1:$1,0),0)*ChapterTable!$P$14
    ),
  OFFSET(F505,-$B505+IF($L505,1,0),0)*
    (VLOOKUP(SUBSTITUTE(SUBSTITUTE(F$1,"standard",""),"|Float","")&amp;IF(OR($L505=TRUE,$A505=0,MOD($A505,ChapterTable!$R$20)&lt;&gt;0),"","보스")&amp;"인게임누적곱배수",ChapterTable!$R:$S,2,0)^D505
    +VLOOKUP(SUBSTITUTE(SUBSTITUTE(F$1,"standard",""),"|Float","")&amp;IF(OR($L505=TRUE,$A505=0,MOD($A505,ChapterTable!$R$20)&lt;&gt;0),"","보스")&amp;"인게임누적합배수",ChapterTable!$R:$S,2,0)*D505)
  )
  )
  )
)</f>
        <v>2883.251953125</v>
      </c>
      <c r="G505" t="s">
        <v>719</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52"/>
        <v>1</v>
      </c>
      <c r="Q505">
        <f t="shared" si="53"/>
        <v>1</v>
      </c>
      <c r="R505" t="b">
        <f t="shared" ca="1" si="54"/>
        <v>0</v>
      </c>
      <c r="T505" t="b">
        <f t="shared" ca="1" si="55"/>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58"/>
        <v>1</v>
      </c>
      <c r="AJ505">
        <f t="shared" si="56"/>
        <v>1</v>
      </c>
      <c r="AK505">
        <f t="shared" si="57"/>
        <v>1</v>
      </c>
      <c r="AL505">
        <v>0</v>
      </c>
    </row>
    <row r="506" spans="1:38" x14ac:dyDescent="0.3">
      <c r="A506">
        <v>11</v>
      </c>
      <c r="B506">
        <v>7</v>
      </c>
      <c r="C506">
        <f>IF(OR($L506=TRUE,$A506=0,MOD($A506,ChapterTable!$R$20)&lt;&gt;0),
MAX(0,INT(($B506+ChapterTable!$P$26+VLOOKUP(SUBSTITUTE(C$1,"성장단계","")&amp;"단계오프셋",ChapterTable!$R:$S,2,0))/ChapterTable!$P$23)),
MAX(0,INT(($B506+ChapterTable!$R$26+VLOOKUP(SUBSTITUTE(C$1,"성장단계","")&amp;"보스단계오프셋",ChapterTable!$R:$S,2,0))/ChapterTable!$R$23)))</f>
        <v>1</v>
      </c>
      <c r="D506">
        <f>IF(OR($L506=TRUE,$A506=0,MOD($A506,ChapterTable!$R$20)&lt;&gt;0),
MAX(0,INT(($B506+ChapterTable!$P$26+VLOOKUP(SUBSTITUTE(D$1,"성장단계","")&amp;"단계오프셋",ChapterTable!$R:$S,2,0))/ChapterTable!$P$23)),
MAX(0,INT(($B506+ChapterTable!$R$26+VLOOKUP(SUBSTITUTE(D$1,"성장단계","")&amp;"보스단계오프셋",ChapterTable!$R:$S,2,0))/ChapterTable!$R$23)))</f>
        <v>0</v>
      </c>
      <c r="E506" s="1">
        <f ca="1">IF(AND($A506=0,$B506=1),
    VLOOKUP(1,ChapterTable!$1:$1048576,MATCH("최종"&amp;SUBSTITUTE(SUBSTITUTE(E$1,"standard",""),"|Float",""),ChapterTable!$1:$1,0),0)*ChapterTable!$P$17,
  IF(AND($A506=0,$B506=0),
    E507,
  IF($B506=0,
    VLOOKUP($A506,ChapterTable!$1:$1048576,MATCH("최종"&amp;SUBSTITUTE(SUBSTITUTE(E$1,"standard",""),"|Float",""),ChapterTable!$1:$1,0),0),
  IF($B506=1,
    IF($L506=FALSE,
      VLOOKUP($A506,ChapterTable!$1:$1048576,MATCH("최종"&amp;SUBSTITUTE(SUBSTITUTE(E$1,"standard",""),"|Float",""),ChapterTable!$1:$1,0),0),
      VLOOKUP($A506-ChapterTable!$P$11,ChapterTable!$1:$1048576,MATCH("최종"&amp;SUBSTITUTE(SUBSTITUTE(E$1,"standard",""),"|Float",""),ChapterTable!$1:$1,0),0)*ChapterTable!$P$14
    ),
  OFFSET(E506,-$B506+IF($L506,1,0),0)*IF($B506&gt;OFFSET($B506,1,0),ChapterTable!$R$17,1)*
    (VLOOKUP(SUBSTITUTE(SUBSTITUTE(E$1,"standard",""),"|Float","")&amp;IF(OR($L506=TRUE,$A506=0,MOD($A506,ChapterTable!$R$20)&lt;&gt;0),"","보스")&amp;"인게임누적곱배수",ChapterTable!$R:$S,2,0)^C506
    +VLOOKUP(SUBSTITUTE(SUBSTITUTE(E$1,"standard",""),"|Float","")&amp;IF(OR($L506=TRUE,$A506=0,MOD($A506,ChapterTable!$R$20)&lt;&gt;0),"","보스")&amp;"인게임누적합배수",ChapterTable!$R:$S,2,0)*C506)
  )
  )
  )
)</f>
        <v>8303.765625</v>
      </c>
      <c r="F506" s="1">
        <f ca="1">IF(AND($A506=0,$B506=1),
    VLOOKUP(1,ChapterTable!$1:$1048576,MATCH("최종"&amp;SUBSTITUTE(SUBSTITUTE(F$1,"standard",""),"|Float",""),ChapterTable!$1:$1,0),0)*ChapterTable!$P$17,
  IF(AND($A506=0,$B506=0),
    F507,
  IF($B506=0,
    VLOOKUP($A506,ChapterTable!$1:$1048576,MATCH("최종"&amp;SUBSTITUTE(SUBSTITUTE(F$1,"standard",""),"|Float",""),ChapterTable!$1:$1,0),0),
  IF($B506=1,
    IF($L506=FALSE,
      VLOOKUP($A506,ChapterTable!$1:$1048576,MATCH("최종"&amp;SUBSTITUTE(SUBSTITUTE(F$1,"standard",""),"|Float",""),ChapterTable!$1:$1,0),0),
      VLOOKUP($A506-ChapterTable!$P$11,ChapterTable!$1:$1048576,MATCH("최종"&amp;SUBSTITUTE(SUBSTITUTE(F$1,"standard",""),"|Float",""),ChapterTable!$1:$1,0),0)*ChapterTable!$P$14
    ),
  OFFSET(F506,-$B506+IF($L506,1,0),0)*
    (VLOOKUP(SUBSTITUTE(SUBSTITUTE(F$1,"standard",""),"|Float","")&amp;IF(OR($L506=TRUE,$A506=0,MOD($A506,ChapterTable!$R$20)&lt;&gt;0),"","보스")&amp;"인게임누적곱배수",ChapterTable!$R:$S,2,0)^D506
    +VLOOKUP(SUBSTITUTE(SUBSTITUTE(F$1,"standard",""),"|Float","")&amp;IF(OR($L506=TRUE,$A506=0,MOD($A506,ChapterTable!$R$20)&lt;&gt;0),"","보스")&amp;"인게임누적합배수",ChapterTable!$R:$S,2,0)*D506)
  )
  )
  )
)</f>
        <v>2883.251953125</v>
      </c>
      <c r="G506" t="s">
        <v>719</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52"/>
        <v>1</v>
      </c>
      <c r="Q506">
        <f t="shared" si="53"/>
        <v>1</v>
      </c>
      <c r="R506" t="b">
        <f t="shared" ca="1" si="54"/>
        <v>0</v>
      </c>
      <c r="T506" t="b">
        <f t="shared" ca="1" si="55"/>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58"/>
        <v>1</v>
      </c>
      <c r="AJ506">
        <f t="shared" si="56"/>
        <v>1</v>
      </c>
      <c r="AK506">
        <f t="shared" si="57"/>
        <v>1</v>
      </c>
      <c r="AL506">
        <v>0</v>
      </c>
    </row>
    <row r="507" spans="1:38" x14ac:dyDescent="0.3">
      <c r="A507">
        <v>11</v>
      </c>
      <c r="B507">
        <v>8</v>
      </c>
      <c r="C507">
        <f>IF(OR($L507=TRUE,$A507=0,MOD($A507,ChapterTable!$R$20)&lt;&gt;0),
MAX(0,INT(($B507+ChapterTable!$P$26+VLOOKUP(SUBSTITUTE(C$1,"성장단계","")&amp;"단계오프셋",ChapterTable!$R:$S,2,0))/ChapterTable!$P$23)),
MAX(0,INT(($B507+ChapterTable!$R$26+VLOOKUP(SUBSTITUTE(C$1,"성장단계","")&amp;"보스단계오프셋",ChapterTable!$R:$S,2,0))/ChapterTable!$R$23)))</f>
        <v>1</v>
      </c>
      <c r="D507">
        <f>IF(OR($L507=TRUE,$A507=0,MOD($A507,ChapterTable!$R$20)&lt;&gt;0),
MAX(0,INT(($B507+ChapterTable!$P$26+VLOOKUP(SUBSTITUTE(D$1,"성장단계","")&amp;"단계오프셋",ChapterTable!$R:$S,2,0))/ChapterTable!$P$23)),
MAX(0,INT(($B507+ChapterTable!$R$26+VLOOKUP(SUBSTITUTE(D$1,"성장단계","")&amp;"보스단계오프셋",ChapterTable!$R:$S,2,0))/ChapterTable!$R$23)))</f>
        <v>0</v>
      </c>
      <c r="E507" s="1">
        <f ca="1">IF(AND($A507=0,$B507=1),
    VLOOKUP(1,ChapterTable!$1:$1048576,MATCH("최종"&amp;SUBSTITUTE(SUBSTITUTE(E$1,"standard",""),"|Float",""),ChapterTable!$1:$1,0),0)*ChapterTable!$P$17,
  IF(AND($A507=0,$B507=0),
    E508,
  IF($B507=0,
    VLOOKUP($A507,ChapterTable!$1:$1048576,MATCH("최종"&amp;SUBSTITUTE(SUBSTITUTE(E$1,"standard",""),"|Float",""),ChapterTable!$1:$1,0),0),
  IF($B507=1,
    IF($L507=FALSE,
      VLOOKUP($A507,ChapterTable!$1:$1048576,MATCH("최종"&amp;SUBSTITUTE(SUBSTITUTE(E$1,"standard",""),"|Float",""),ChapterTable!$1:$1,0),0),
      VLOOKUP($A507-ChapterTable!$P$11,ChapterTable!$1:$1048576,MATCH("최종"&amp;SUBSTITUTE(SUBSTITUTE(E$1,"standard",""),"|Float",""),ChapterTable!$1:$1,0),0)*ChapterTable!$P$14
    ),
  OFFSET(E507,-$B507+IF($L507,1,0),0)*IF($B507&gt;OFFSET($B507,1,0),ChapterTable!$R$17,1)*
    (VLOOKUP(SUBSTITUTE(SUBSTITUTE(E$1,"standard",""),"|Float","")&amp;IF(OR($L507=TRUE,$A507=0,MOD($A507,ChapterTable!$R$20)&lt;&gt;0),"","보스")&amp;"인게임누적곱배수",ChapterTable!$R:$S,2,0)^C507
    +VLOOKUP(SUBSTITUTE(SUBSTITUTE(E$1,"standard",""),"|Float","")&amp;IF(OR($L507=TRUE,$A507=0,MOD($A507,ChapterTable!$R$20)&lt;&gt;0),"","보스")&amp;"인게임누적합배수",ChapterTable!$R:$S,2,0)*C507)
  )
  )
  )
)</f>
        <v>8303.765625</v>
      </c>
      <c r="F507" s="1">
        <f ca="1">IF(AND($A507=0,$B507=1),
    VLOOKUP(1,ChapterTable!$1:$1048576,MATCH("최종"&amp;SUBSTITUTE(SUBSTITUTE(F$1,"standard",""),"|Float",""),ChapterTable!$1:$1,0),0)*ChapterTable!$P$17,
  IF(AND($A507=0,$B507=0),
    F508,
  IF($B507=0,
    VLOOKUP($A507,ChapterTable!$1:$1048576,MATCH("최종"&amp;SUBSTITUTE(SUBSTITUTE(F$1,"standard",""),"|Float",""),ChapterTable!$1:$1,0),0),
  IF($B507=1,
    IF($L507=FALSE,
      VLOOKUP($A507,ChapterTable!$1:$1048576,MATCH("최종"&amp;SUBSTITUTE(SUBSTITUTE(F$1,"standard",""),"|Float",""),ChapterTable!$1:$1,0),0),
      VLOOKUP($A507-ChapterTable!$P$11,ChapterTable!$1:$1048576,MATCH("최종"&amp;SUBSTITUTE(SUBSTITUTE(F$1,"standard",""),"|Float",""),ChapterTable!$1:$1,0),0)*ChapterTable!$P$14
    ),
  OFFSET(F507,-$B507+IF($L507,1,0),0)*
    (VLOOKUP(SUBSTITUTE(SUBSTITUTE(F$1,"standard",""),"|Float","")&amp;IF(OR($L507=TRUE,$A507=0,MOD($A507,ChapterTable!$R$20)&lt;&gt;0),"","보스")&amp;"인게임누적곱배수",ChapterTable!$R:$S,2,0)^D507
    +VLOOKUP(SUBSTITUTE(SUBSTITUTE(F$1,"standard",""),"|Float","")&amp;IF(OR($L507=TRUE,$A507=0,MOD($A507,ChapterTable!$R$20)&lt;&gt;0),"","보스")&amp;"인게임누적합배수",ChapterTable!$R:$S,2,0)*D507)
  )
  )
  )
)</f>
        <v>2883.251953125</v>
      </c>
      <c r="G507" t="s">
        <v>719</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52"/>
        <v>1</v>
      </c>
      <c r="Q507">
        <f t="shared" si="53"/>
        <v>1</v>
      </c>
      <c r="R507" t="b">
        <f t="shared" ca="1" si="54"/>
        <v>0</v>
      </c>
      <c r="T507" t="b">
        <f t="shared" ca="1" si="55"/>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58"/>
        <v>1</v>
      </c>
      <c r="AJ507">
        <f t="shared" si="56"/>
        <v>1</v>
      </c>
      <c r="AK507">
        <f t="shared" si="57"/>
        <v>1</v>
      </c>
      <c r="AL507">
        <v>0</v>
      </c>
    </row>
    <row r="508" spans="1:38" x14ac:dyDescent="0.3">
      <c r="A508">
        <v>11</v>
      </c>
      <c r="B508">
        <v>9</v>
      </c>
      <c r="C508">
        <f>IF(OR($L508=TRUE,$A508=0,MOD($A508,ChapterTable!$R$20)&lt;&gt;0),
MAX(0,INT(($B508+ChapterTable!$P$26+VLOOKUP(SUBSTITUTE(C$1,"성장단계","")&amp;"단계오프셋",ChapterTable!$R:$S,2,0))/ChapterTable!$P$23)),
MAX(0,INT(($B508+ChapterTable!$R$26+VLOOKUP(SUBSTITUTE(C$1,"성장단계","")&amp;"보스단계오프셋",ChapterTable!$R:$S,2,0))/ChapterTable!$R$23)))</f>
        <v>1</v>
      </c>
      <c r="D508">
        <f>IF(OR($L508=TRUE,$A508=0,MOD($A508,ChapterTable!$R$20)&lt;&gt;0),
MAX(0,INT(($B508+ChapterTable!$P$26+VLOOKUP(SUBSTITUTE(D$1,"성장단계","")&amp;"단계오프셋",ChapterTable!$R:$S,2,0))/ChapterTable!$P$23)),
MAX(0,INT(($B508+ChapterTable!$R$26+VLOOKUP(SUBSTITUTE(D$1,"성장단계","")&amp;"보스단계오프셋",ChapterTable!$R:$S,2,0))/ChapterTable!$R$23)))</f>
        <v>0</v>
      </c>
      <c r="E508" s="1">
        <f ca="1">IF(AND($A508=0,$B508=1),
    VLOOKUP(1,ChapterTable!$1:$1048576,MATCH("최종"&amp;SUBSTITUTE(SUBSTITUTE(E$1,"standard",""),"|Float",""),ChapterTable!$1:$1,0),0)*ChapterTable!$P$17,
  IF(AND($A508=0,$B508=0),
    E509,
  IF($B508=0,
    VLOOKUP($A508,ChapterTable!$1:$1048576,MATCH("최종"&amp;SUBSTITUTE(SUBSTITUTE(E$1,"standard",""),"|Float",""),ChapterTable!$1:$1,0),0),
  IF($B508=1,
    IF($L508=FALSE,
      VLOOKUP($A508,ChapterTable!$1:$1048576,MATCH("최종"&amp;SUBSTITUTE(SUBSTITUTE(E$1,"standard",""),"|Float",""),ChapterTable!$1:$1,0),0),
      VLOOKUP($A508-ChapterTable!$P$11,ChapterTable!$1:$1048576,MATCH("최종"&amp;SUBSTITUTE(SUBSTITUTE(E$1,"standard",""),"|Float",""),ChapterTable!$1:$1,0),0)*ChapterTable!$P$14
    ),
  OFFSET(E508,-$B508+IF($L508,1,0),0)*IF($B508&gt;OFFSET($B508,1,0),ChapterTable!$R$17,1)*
    (VLOOKUP(SUBSTITUTE(SUBSTITUTE(E$1,"standard",""),"|Float","")&amp;IF(OR($L508=TRUE,$A508=0,MOD($A508,ChapterTable!$R$20)&lt;&gt;0),"","보스")&amp;"인게임누적곱배수",ChapterTable!$R:$S,2,0)^C508
    +VLOOKUP(SUBSTITUTE(SUBSTITUTE(E$1,"standard",""),"|Float","")&amp;IF(OR($L508=TRUE,$A508=0,MOD($A508,ChapterTable!$R$20)&lt;&gt;0),"","보스")&amp;"인게임누적합배수",ChapterTable!$R:$S,2,0)*C508)
  )
  )
  )
)</f>
        <v>8303.765625</v>
      </c>
      <c r="F508" s="1">
        <f ca="1">IF(AND($A508=0,$B508=1),
    VLOOKUP(1,ChapterTable!$1:$1048576,MATCH("최종"&amp;SUBSTITUTE(SUBSTITUTE(F$1,"standard",""),"|Float",""),ChapterTable!$1:$1,0),0)*ChapterTable!$P$17,
  IF(AND($A508=0,$B508=0),
    F509,
  IF($B508=0,
    VLOOKUP($A508,ChapterTable!$1:$1048576,MATCH("최종"&amp;SUBSTITUTE(SUBSTITUTE(F$1,"standard",""),"|Float",""),ChapterTable!$1:$1,0),0),
  IF($B508=1,
    IF($L508=FALSE,
      VLOOKUP($A508,ChapterTable!$1:$1048576,MATCH("최종"&amp;SUBSTITUTE(SUBSTITUTE(F$1,"standard",""),"|Float",""),ChapterTable!$1:$1,0),0),
      VLOOKUP($A508-ChapterTable!$P$11,ChapterTable!$1:$1048576,MATCH("최종"&amp;SUBSTITUTE(SUBSTITUTE(F$1,"standard",""),"|Float",""),ChapterTable!$1:$1,0),0)*ChapterTable!$P$14
    ),
  OFFSET(F508,-$B508+IF($L508,1,0),0)*
    (VLOOKUP(SUBSTITUTE(SUBSTITUTE(F$1,"standard",""),"|Float","")&amp;IF(OR($L508=TRUE,$A508=0,MOD($A508,ChapterTable!$R$20)&lt;&gt;0),"","보스")&amp;"인게임누적곱배수",ChapterTable!$R:$S,2,0)^D508
    +VLOOKUP(SUBSTITUTE(SUBSTITUTE(F$1,"standard",""),"|Float","")&amp;IF(OR($L508=TRUE,$A508=0,MOD($A508,ChapterTable!$R$20)&lt;&gt;0),"","보스")&amp;"인게임누적합배수",ChapterTable!$R:$S,2,0)*D508)
  )
  )
  )
)</f>
        <v>2883.251953125</v>
      </c>
      <c r="G508" t="s">
        <v>719</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52"/>
        <v>91</v>
      </c>
      <c r="Q508">
        <f t="shared" si="53"/>
        <v>91</v>
      </c>
      <c r="R508" t="b">
        <f t="shared" ca="1" si="54"/>
        <v>1</v>
      </c>
      <c r="T508" t="b">
        <f t="shared" ca="1" si="55"/>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58"/>
        <v>1</v>
      </c>
      <c r="AJ508">
        <f t="shared" si="56"/>
        <v>1</v>
      </c>
      <c r="AK508">
        <f t="shared" si="57"/>
        <v>1</v>
      </c>
      <c r="AL508">
        <v>0</v>
      </c>
    </row>
    <row r="509" spans="1:38" x14ac:dyDescent="0.3">
      <c r="A509">
        <v>11</v>
      </c>
      <c r="B509">
        <v>10</v>
      </c>
      <c r="C509">
        <f>IF(OR($L509=TRUE,$A509=0,MOD($A509,ChapterTable!$R$20)&lt;&gt;0),
MAX(0,INT(($B509+ChapterTable!$P$26+VLOOKUP(SUBSTITUTE(C$1,"성장단계","")&amp;"단계오프셋",ChapterTable!$R:$S,2,0))/ChapterTable!$P$23)),
MAX(0,INT(($B509+ChapterTable!$R$26+VLOOKUP(SUBSTITUTE(C$1,"성장단계","")&amp;"보스단계오프셋",ChapterTable!$R:$S,2,0))/ChapterTable!$R$23)))</f>
        <v>1</v>
      </c>
      <c r="D509">
        <f>IF(OR($L509=TRUE,$A509=0,MOD($A509,ChapterTable!$R$20)&lt;&gt;0),
MAX(0,INT(($B509+ChapterTable!$P$26+VLOOKUP(SUBSTITUTE(D$1,"성장단계","")&amp;"단계오프셋",ChapterTable!$R:$S,2,0))/ChapterTable!$P$23)),
MAX(0,INT(($B509+ChapterTable!$R$26+VLOOKUP(SUBSTITUTE(D$1,"성장단계","")&amp;"보스단계오프셋",ChapterTable!$R:$S,2,0))/ChapterTable!$R$23)))</f>
        <v>0</v>
      </c>
      <c r="E509" s="1">
        <f ca="1">IF(AND($A509=0,$B509=1),
    VLOOKUP(1,ChapterTable!$1:$1048576,MATCH("최종"&amp;SUBSTITUTE(SUBSTITUTE(E$1,"standard",""),"|Float",""),ChapterTable!$1:$1,0),0)*ChapterTable!$P$17,
  IF(AND($A509=0,$B509=0),
    E510,
  IF($B509=0,
    VLOOKUP($A509,ChapterTable!$1:$1048576,MATCH("최종"&amp;SUBSTITUTE(SUBSTITUTE(E$1,"standard",""),"|Float",""),ChapterTable!$1:$1,0),0),
  IF($B509=1,
    IF($L509=FALSE,
      VLOOKUP($A509,ChapterTable!$1:$1048576,MATCH("최종"&amp;SUBSTITUTE(SUBSTITUTE(E$1,"standard",""),"|Float",""),ChapterTable!$1:$1,0),0),
      VLOOKUP($A509-ChapterTable!$P$11,ChapterTable!$1:$1048576,MATCH("최종"&amp;SUBSTITUTE(SUBSTITUTE(E$1,"standard",""),"|Float",""),ChapterTable!$1:$1,0),0)*ChapterTable!$P$14
    ),
  OFFSET(E509,-$B509+IF($L509,1,0),0)*IF($B509&gt;OFFSET($B509,1,0),ChapterTable!$R$17,1)*
    (VLOOKUP(SUBSTITUTE(SUBSTITUTE(E$1,"standard",""),"|Float","")&amp;IF(OR($L509=TRUE,$A509=0,MOD($A509,ChapterTable!$R$20)&lt;&gt;0),"","보스")&amp;"인게임누적곱배수",ChapterTable!$R:$S,2,0)^C509
    +VLOOKUP(SUBSTITUTE(SUBSTITUTE(E$1,"standard",""),"|Float","")&amp;IF(OR($L509=TRUE,$A509=0,MOD($A509,ChapterTable!$R$20)&lt;&gt;0),"","보스")&amp;"인게임누적합배수",ChapterTable!$R:$S,2,0)*C509)
  )
  )
  )
)</f>
        <v>8303.765625</v>
      </c>
      <c r="F509" s="1">
        <f ca="1">IF(AND($A509=0,$B509=1),
    VLOOKUP(1,ChapterTable!$1:$1048576,MATCH("최종"&amp;SUBSTITUTE(SUBSTITUTE(F$1,"standard",""),"|Float",""),ChapterTable!$1:$1,0),0)*ChapterTable!$P$17,
  IF(AND($A509=0,$B509=0),
    F510,
  IF($B509=0,
    VLOOKUP($A509,ChapterTable!$1:$1048576,MATCH("최종"&amp;SUBSTITUTE(SUBSTITUTE(F$1,"standard",""),"|Float",""),ChapterTable!$1:$1,0),0),
  IF($B509=1,
    IF($L509=FALSE,
      VLOOKUP($A509,ChapterTable!$1:$1048576,MATCH("최종"&amp;SUBSTITUTE(SUBSTITUTE(F$1,"standard",""),"|Float",""),ChapterTable!$1:$1,0),0),
      VLOOKUP($A509-ChapterTable!$P$11,ChapterTable!$1:$1048576,MATCH("최종"&amp;SUBSTITUTE(SUBSTITUTE(F$1,"standard",""),"|Float",""),ChapterTable!$1:$1,0),0)*ChapterTable!$P$14
    ),
  OFFSET(F509,-$B509+IF($L509,1,0),0)*
    (VLOOKUP(SUBSTITUTE(SUBSTITUTE(F$1,"standard",""),"|Float","")&amp;IF(OR($L509=TRUE,$A509=0,MOD($A509,ChapterTable!$R$20)&lt;&gt;0),"","보스")&amp;"인게임누적곱배수",ChapterTable!$R:$S,2,0)^D509
    +VLOOKUP(SUBSTITUTE(SUBSTITUTE(F$1,"standard",""),"|Float","")&amp;IF(OR($L509=TRUE,$A509=0,MOD($A509,ChapterTable!$R$20)&lt;&gt;0),"","보스")&amp;"인게임누적합배수",ChapterTable!$R:$S,2,0)*D509)
  )
  )
  )
)</f>
        <v>2883.251953125</v>
      </c>
      <c r="G509" t="s">
        <v>719</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52"/>
        <v>21</v>
      </c>
      <c r="Q509">
        <f t="shared" si="53"/>
        <v>21</v>
      </c>
      <c r="R509" t="b">
        <f t="shared" ca="1" si="54"/>
        <v>0</v>
      </c>
      <c r="T509" t="b">
        <f t="shared" ca="1" si="55"/>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58"/>
        <v>1</v>
      </c>
      <c r="AJ509">
        <f t="shared" si="56"/>
        <v>1</v>
      </c>
      <c r="AK509">
        <f t="shared" si="57"/>
        <v>1</v>
      </c>
      <c r="AL509">
        <v>0</v>
      </c>
    </row>
    <row r="510" spans="1:38" x14ac:dyDescent="0.3">
      <c r="A510">
        <v>11</v>
      </c>
      <c r="B510">
        <v>11</v>
      </c>
      <c r="C510">
        <f>IF(OR($L510=TRUE,$A510=0,MOD($A510,ChapterTable!$R$20)&lt;&gt;0),
MAX(0,INT(($B510+ChapterTable!$P$26+VLOOKUP(SUBSTITUTE(C$1,"성장단계","")&amp;"단계오프셋",ChapterTable!$R:$S,2,0))/ChapterTable!$P$23)),
MAX(0,INT(($B510+ChapterTable!$R$26+VLOOKUP(SUBSTITUTE(C$1,"성장단계","")&amp;"보스단계오프셋",ChapterTable!$R:$S,2,0))/ChapterTable!$R$23)))</f>
        <v>1</v>
      </c>
      <c r="D510">
        <f>IF(OR($L510=TRUE,$A510=0,MOD($A510,ChapterTable!$R$20)&lt;&gt;0),
MAX(0,INT(($B510+ChapterTable!$P$26+VLOOKUP(SUBSTITUTE(D$1,"성장단계","")&amp;"단계오프셋",ChapterTable!$R:$S,2,0))/ChapterTable!$P$23)),
MAX(0,INT(($B510+ChapterTable!$R$26+VLOOKUP(SUBSTITUTE(D$1,"성장단계","")&amp;"보스단계오프셋",ChapterTable!$R:$S,2,0))/ChapterTable!$R$23)))</f>
        <v>1</v>
      </c>
      <c r="E510" s="1">
        <f ca="1">IF(AND($A510=0,$B510=1),
    VLOOKUP(1,ChapterTable!$1:$1048576,MATCH("최종"&amp;SUBSTITUTE(SUBSTITUTE(E$1,"standard",""),"|Float",""),ChapterTable!$1:$1,0),0)*ChapterTable!$P$17,
  IF(AND($A510=0,$B510=0),
    E511,
  IF($B510=0,
    VLOOKUP($A510,ChapterTable!$1:$1048576,MATCH("최종"&amp;SUBSTITUTE(SUBSTITUTE(E$1,"standard",""),"|Float",""),ChapterTable!$1:$1,0),0),
  IF($B510=1,
    IF($L510=FALSE,
      VLOOKUP($A510,ChapterTable!$1:$1048576,MATCH("최종"&amp;SUBSTITUTE(SUBSTITUTE(E$1,"standard",""),"|Float",""),ChapterTable!$1:$1,0),0),
      VLOOKUP($A510-ChapterTable!$P$11,ChapterTable!$1:$1048576,MATCH("최종"&amp;SUBSTITUTE(SUBSTITUTE(E$1,"standard",""),"|Float",""),ChapterTable!$1:$1,0),0)*ChapterTable!$P$14
    ),
  OFFSET(E510,-$B510+IF($L510,1,0),0)*IF($B510&gt;OFFSET($B510,1,0),ChapterTable!$R$17,1)*
    (VLOOKUP(SUBSTITUTE(SUBSTITUTE(E$1,"standard",""),"|Float","")&amp;IF(OR($L510=TRUE,$A510=0,MOD($A510,ChapterTable!$R$20)&lt;&gt;0),"","보스")&amp;"인게임누적곱배수",ChapterTable!$R:$S,2,0)^C510
    +VLOOKUP(SUBSTITUTE(SUBSTITUTE(E$1,"standard",""),"|Float","")&amp;IF(OR($L510=TRUE,$A510=0,MOD($A510,ChapterTable!$R$20)&lt;&gt;0),"","보스")&amp;"인게임누적합배수",ChapterTable!$R:$S,2,0)*C510)
  )
  )
  )
)</f>
        <v>8303.765625</v>
      </c>
      <c r="F510" s="1">
        <f ca="1">IF(AND($A510=0,$B510=1),
    VLOOKUP(1,ChapterTable!$1:$1048576,MATCH("최종"&amp;SUBSTITUTE(SUBSTITUTE(F$1,"standard",""),"|Float",""),ChapterTable!$1:$1,0),0)*ChapterTable!$P$17,
  IF(AND($A510=0,$B510=0),
    F511,
  IF($B510=0,
    VLOOKUP($A510,ChapterTable!$1:$1048576,MATCH("최종"&amp;SUBSTITUTE(SUBSTITUTE(F$1,"standard",""),"|Float",""),ChapterTable!$1:$1,0),0),
  IF($B510=1,
    IF($L510=FALSE,
      VLOOKUP($A510,ChapterTable!$1:$1048576,MATCH("최종"&amp;SUBSTITUTE(SUBSTITUTE(F$1,"standard",""),"|Float",""),ChapterTable!$1:$1,0),0),
      VLOOKUP($A510-ChapterTable!$P$11,ChapterTable!$1:$1048576,MATCH("최종"&amp;SUBSTITUTE(SUBSTITUTE(F$1,"standard",""),"|Float",""),ChapterTable!$1:$1,0),0)*ChapterTable!$P$14
    ),
  OFFSET(F510,-$B510+IF($L510,1,0),0)*
    (VLOOKUP(SUBSTITUTE(SUBSTITUTE(F$1,"standard",""),"|Float","")&amp;IF(OR($L510=TRUE,$A510=0,MOD($A510,ChapterTable!$R$20)&lt;&gt;0),"","보스")&amp;"인게임누적곱배수",ChapterTable!$R:$S,2,0)^D510
    +VLOOKUP(SUBSTITUTE(SUBSTITUTE(F$1,"standard",""),"|Float","")&amp;IF(OR($L510=TRUE,$A510=0,MOD($A510,ChapterTable!$R$20)&lt;&gt;0),"","보스")&amp;"인게임누적합배수",ChapterTable!$R:$S,2,0)*D510)
  )
  )
  )
)</f>
        <v>3099.495849609375</v>
      </c>
      <c r="G510" t="s">
        <v>719</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52"/>
        <v>2</v>
      </c>
      <c r="Q510">
        <f t="shared" si="53"/>
        <v>2</v>
      </c>
      <c r="R510" t="b">
        <f t="shared" ca="1" si="54"/>
        <v>0</v>
      </c>
      <c r="T510" t="b">
        <f t="shared" ca="1" si="55"/>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58"/>
        <v>0.5</v>
      </c>
      <c r="AJ510">
        <f t="shared" si="56"/>
        <v>0.54666666600000002</v>
      </c>
      <c r="AK510">
        <f t="shared" si="57"/>
        <v>1</v>
      </c>
      <c r="AL510">
        <v>0</v>
      </c>
    </row>
    <row r="511" spans="1:38" x14ac:dyDescent="0.3">
      <c r="A511">
        <v>11</v>
      </c>
      <c r="B511">
        <v>12</v>
      </c>
      <c r="C511">
        <f>IF(OR($L511=TRUE,$A511=0,MOD($A511,ChapterTable!$R$20)&lt;&gt;0),
MAX(0,INT(($B511+ChapterTable!$P$26+VLOOKUP(SUBSTITUTE(C$1,"성장단계","")&amp;"단계오프셋",ChapterTable!$R:$S,2,0))/ChapterTable!$P$23)),
MAX(0,INT(($B511+ChapterTable!$R$26+VLOOKUP(SUBSTITUTE(C$1,"성장단계","")&amp;"보스단계오프셋",ChapterTable!$R:$S,2,0))/ChapterTable!$R$23)))</f>
        <v>1</v>
      </c>
      <c r="D511">
        <f>IF(OR($L511=TRUE,$A511=0,MOD($A511,ChapterTable!$R$20)&lt;&gt;0),
MAX(0,INT(($B511+ChapterTable!$P$26+VLOOKUP(SUBSTITUTE(D$1,"성장단계","")&amp;"단계오프셋",ChapterTable!$R:$S,2,0))/ChapterTable!$P$23)),
MAX(0,INT(($B511+ChapterTable!$R$26+VLOOKUP(SUBSTITUTE(D$1,"성장단계","")&amp;"보스단계오프셋",ChapterTable!$R:$S,2,0))/ChapterTable!$R$23)))</f>
        <v>1</v>
      </c>
      <c r="E511" s="1">
        <f ca="1">IF(AND($A511=0,$B511=1),
    VLOOKUP(1,ChapterTable!$1:$1048576,MATCH("최종"&amp;SUBSTITUTE(SUBSTITUTE(E$1,"standard",""),"|Float",""),ChapterTable!$1:$1,0),0)*ChapterTable!$P$17,
  IF(AND($A511=0,$B511=0),
    E512,
  IF($B511=0,
    VLOOKUP($A511,ChapterTable!$1:$1048576,MATCH("최종"&amp;SUBSTITUTE(SUBSTITUTE(E$1,"standard",""),"|Float",""),ChapterTable!$1:$1,0),0),
  IF($B511=1,
    IF($L511=FALSE,
      VLOOKUP($A511,ChapterTable!$1:$1048576,MATCH("최종"&amp;SUBSTITUTE(SUBSTITUTE(E$1,"standard",""),"|Float",""),ChapterTable!$1:$1,0),0),
      VLOOKUP($A511-ChapterTable!$P$11,ChapterTable!$1:$1048576,MATCH("최종"&amp;SUBSTITUTE(SUBSTITUTE(E$1,"standard",""),"|Float",""),ChapterTable!$1:$1,0),0)*ChapterTable!$P$14
    ),
  OFFSET(E511,-$B511+IF($L511,1,0),0)*IF($B511&gt;OFFSET($B511,1,0),ChapterTable!$R$17,1)*
    (VLOOKUP(SUBSTITUTE(SUBSTITUTE(E$1,"standard",""),"|Float","")&amp;IF(OR($L511=TRUE,$A511=0,MOD($A511,ChapterTable!$R$20)&lt;&gt;0),"","보스")&amp;"인게임누적곱배수",ChapterTable!$R:$S,2,0)^C511
    +VLOOKUP(SUBSTITUTE(SUBSTITUTE(E$1,"standard",""),"|Float","")&amp;IF(OR($L511=TRUE,$A511=0,MOD($A511,ChapterTable!$R$20)&lt;&gt;0),"","보스")&amp;"인게임누적합배수",ChapterTable!$R:$S,2,0)*C511)
  )
  )
  )
)</f>
        <v>8303.765625</v>
      </c>
      <c r="F511" s="1">
        <f ca="1">IF(AND($A511=0,$B511=1),
    VLOOKUP(1,ChapterTable!$1:$1048576,MATCH("최종"&amp;SUBSTITUTE(SUBSTITUTE(F$1,"standard",""),"|Float",""),ChapterTable!$1:$1,0),0)*ChapterTable!$P$17,
  IF(AND($A511=0,$B511=0),
    F512,
  IF($B511=0,
    VLOOKUP($A511,ChapterTable!$1:$1048576,MATCH("최종"&amp;SUBSTITUTE(SUBSTITUTE(F$1,"standard",""),"|Float",""),ChapterTable!$1:$1,0),0),
  IF($B511=1,
    IF($L511=FALSE,
      VLOOKUP($A511,ChapterTable!$1:$1048576,MATCH("최종"&amp;SUBSTITUTE(SUBSTITUTE(F$1,"standard",""),"|Float",""),ChapterTable!$1:$1,0),0),
      VLOOKUP($A511-ChapterTable!$P$11,ChapterTable!$1:$1048576,MATCH("최종"&amp;SUBSTITUTE(SUBSTITUTE(F$1,"standard",""),"|Float",""),ChapterTable!$1:$1,0),0)*ChapterTable!$P$14
    ),
  OFFSET(F511,-$B511+IF($L511,1,0),0)*
    (VLOOKUP(SUBSTITUTE(SUBSTITUTE(F$1,"standard",""),"|Float","")&amp;IF(OR($L511=TRUE,$A511=0,MOD($A511,ChapterTable!$R$20)&lt;&gt;0),"","보스")&amp;"인게임누적곱배수",ChapterTable!$R:$S,2,0)^D511
    +VLOOKUP(SUBSTITUTE(SUBSTITUTE(F$1,"standard",""),"|Float","")&amp;IF(OR($L511=TRUE,$A511=0,MOD($A511,ChapterTable!$R$20)&lt;&gt;0),"","보스")&amp;"인게임누적합배수",ChapterTable!$R:$S,2,0)*D511)
  )
  )
  )
)</f>
        <v>3099.495849609375</v>
      </c>
      <c r="G511" t="s">
        <v>719</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52"/>
        <v>2</v>
      </c>
      <c r="Q511">
        <f t="shared" si="53"/>
        <v>2</v>
      </c>
      <c r="R511" t="b">
        <f t="shared" ca="1" si="54"/>
        <v>0</v>
      </c>
      <c r="T511" t="b">
        <f t="shared" ca="1" si="55"/>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58"/>
        <v>0.5</v>
      </c>
      <c r="AJ511">
        <f t="shared" si="56"/>
        <v>0.54666666600000002</v>
      </c>
      <c r="AK511">
        <f t="shared" si="57"/>
        <v>1</v>
      </c>
      <c r="AL511">
        <v>0</v>
      </c>
    </row>
    <row r="512" spans="1:38" x14ac:dyDescent="0.3">
      <c r="A512">
        <v>11</v>
      </c>
      <c r="B512">
        <v>13</v>
      </c>
      <c r="C512">
        <f>IF(OR($L512=TRUE,$A512=0,MOD($A512,ChapterTable!$R$20)&lt;&gt;0),
MAX(0,INT(($B512+ChapterTable!$P$26+VLOOKUP(SUBSTITUTE(C$1,"성장단계","")&amp;"단계오프셋",ChapterTable!$R:$S,2,0))/ChapterTable!$P$23)),
MAX(0,INT(($B512+ChapterTable!$R$26+VLOOKUP(SUBSTITUTE(C$1,"성장단계","")&amp;"보스단계오프셋",ChapterTable!$R:$S,2,0))/ChapterTable!$R$23)))</f>
        <v>1</v>
      </c>
      <c r="D512">
        <f>IF(OR($L512=TRUE,$A512=0,MOD($A512,ChapterTable!$R$20)&lt;&gt;0),
MAX(0,INT(($B512+ChapterTable!$P$26+VLOOKUP(SUBSTITUTE(D$1,"성장단계","")&amp;"단계오프셋",ChapterTable!$R:$S,2,0))/ChapterTable!$P$23)),
MAX(0,INT(($B512+ChapterTable!$R$26+VLOOKUP(SUBSTITUTE(D$1,"성장단계","")&amp;"보스단계오프셋",ChapterTable!$R:$S,2,0))/ChapterTable!$R$23)))</f>
        <v>1</v>
      </c>
      <c r="E512" s="1">
        <f ca="1">IF(AND($A512=0,$B512=1),
    VLOOKUP(1,ChapterTable!$1:$1048576,MATCH("최종"&amp;SUBSTITUTE(SUBSTITUTE(E$1,"standard",""),"|Float",""),ChapterTable!$1:$1,0),0)*ChapterTable!$P$17,
  IF(AND($A512=0,$B512=0),
    E513,
  IF($B512=0,
    VLOOKUP($A512,ChapterTable!$1:$1048576,MATCH("최종"&amp;SUBSTITUTE(SUBSTITUTE(E$1,"standard",""),"|Float",""),ChapterTable!$1:$1,0),0),
  IF($B512=1,
    IF($L512=FALSE,
      VLOOKUP($A512,ChapterTable!$1:$1048576,MATCH("최종"&amp;SUBSTITUTE(SUBSTITUTE(E$1,"standard",""),"|Float",""),ChapterTable!$1:$1,0),0),
      VLOOKUP($A512-ChapterTable!$P$11,ChapterTable!$1:$1048576,MATCH("최종"&amp;SUBSTITUTE(SUBSTITUTE(E$1,"standard",""),"|Float",""),ChapterTable!$1:$1,0),0)*ChapterTable!$P$14
    ),
  OFFSET(E512,-$B512+IF($L512,1,0),0)*IF($B512&gt;OFFSET($B512,1,0),ChapterTable!$R$17,1)*
    (VLOOKUP(SUBSTITUTE(SUBSTITUTE(E$1,"standard",""),"|Float","")&amp;IF(OR($L512=TRUE,$A512=0,MOD($A512,ChapterTable!$R$20)&lt;&gt;0),"","보스")&amp;"인게임누적곱배수",ChapterTable!$R:$S,2,0)^C512
    +VLOOKUP(SUBSTITUTE(SUBSTITUTE(E$1,"standard",""),"|Float","")&amp;IF(OR($L512=TRUE,$A512=0,MOD($A512,ChapterTable!$R$20)&lt;&gt;0),"","보스")&amp;"인게임누적합배수",ChapterTable!$R:$S,2,0)*C512)
  )
  )
  )
)</f>
        <v>8303.765625</v>
      </c>
      <c r="F512" s="1">
        <f ca="1">IF(AND($A512=0,$B512=1),
    VLOOKUP(1,ChapterTable!$1:$1048576,MATCH("최종"&amp;SUBSTITUTE(SUBSTITUTE(F$1,"standard",""),"|Float",""),ChapterTable!$1:$1,0),0)*ChapterTable!$P$17,
  IF(AND($A512=0,$B512=0),
    F513,
  IF($B512=0,
    VLOOKUP($A512,ChapterTable!$1:$1048576,MATCH("최종"&amp;SUBSTITUTE(SUBSTITUTE(F$1,"standard",""),"|Float",""),ChapterTable!$1:$1,0),0),
  IF($B512=1,
    IF($L512=FALSE,
      VLOOKUP($A512,ChapterTable!$1:$1048576,MATCH("최종"&amp;SUBSTITUTE(SUBSTITUTE(F$1,"standard",""),"|Float",""),ChapterTable!$1:$1,0),0),
      VLOOKUP($A512-ChapterTable!$P$11,ChapterTable!$1:$1048576,MATCH("최종"&amp;SUBSTITUTE(SUBSTITUTE(F$1,"standard",""),"|Float",""),ChapterTable!$1:$1,0),0)*ChapterTable!$P$14
    ),
  OFFSET(F512,-$B512+IF($L512,1,0),0)*
    (VLOOKUP(SUBSTITUTE(SUBSTITUTE(F$1,"standard",""),"|Float","")&amp;IF(OR($L512=TRUE,$A512=0,MOD($A512,ChapterTable!$R$20)&lt;&gt;0),"","보스")&amp;"인게임누적곱배수",ChapterTable!$R:$S,2,0)^D512
    +VLOOKUP(SUBSTITUTE(SUBSTITUTE(F$1,"standard",""),"|Float","")&amp;IF(OR($L512=TRUE,$A512=0,MOD($A512,ChapterTable!$R$20)&lt;&gt;0),"","보스")&amp;"인게임누적합배수",ChapterTable!$R:$S,2,0)*D512)
  )
  )
  )
)</f>
        <v>3099.495849609375</v>
      </c>
      <c r="G512" t="s">
        <v>719</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52"/>
        <v>2</v>
      </c>
      <c r="Q512">
        <f t="shared" si="53"/>
        <v>2</v>
      </c>
      <c r="R512" t="b">
        <f t="shared" ca="1" si="54"/>
        <v>0</v>
      </c>
      <c r="T512" t="b">
        <f t="shared" ca="1" si="55"/>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58"/>
        <v>0.5</v>
      </c>
      <c r="AJ512">
        <f t="shared" si="56"/>
        <v>0.54666666600000002</v>
      </c>
      <c r="AK512">
        <f t="shared" si="57"/>
        <v>1</v>
      </c>
      <c r="AL512">
        <v>0</v>
      </c>
    </row>
    <row r="513" spans="1:38" x14ac:dyDescent="0.3">
      <c r="A513">
        <v>11</v>
      </c>
      <c r="B513">
        <v>14</v>
      </c>
      <c r="C513">
        <f>IF(OR($L513=TRUE,$A513=0,MOD($A513,ChapterTable!$R$20)&lt;&gt;0),
MAX(0,INT(($B513+ChapterTable!$P$26+VLOOKUP(SUBSTITUTE(C$1,"성장단계","")&amp;"단계오프셋",ChapterTable!$R:$S,2,0))/ChapterTable!$P$23)),
MAX(0,INT(($B513+ChapterTable!$R$26+VLOOKUP(SUBSTITUTE(C$1,"성장단계","")&amp;"보스단계오프셋",ChapterTable!$R:$S,2,0))/ChapterTable!$R$23)))</f>
        <v>1</v>
      </c>
      <c r="D513">
        <f>IF(OR($L513=TRUE,$A513=0,MOD($A513,ChapterTable!$R$20)&lt;&gt;0),
MAX(0,INT(($B513+ChapterTable!$P$26+VLOOKUP(SUBSTITUTE(D$1,"성장단계","")&amp;"단계오프셋",ChapterTable!$R:$S,2,0))/ChapterTable!$P$23)),
MAX(0,INT(($B513+ChapterTable!$R$26+VLOOKUP(SUBSTITUTE(D$1,"성장단계","")&amp;"보스단계오프셋",ChapterTable!$R:$S,2,0))/ChapterTable!$R$23)))</f>
        <v>1</v>
      </c>
      <c r="E513" s="1">
        <f ca="1">IF(AND($A513=0,$B513=1),
    VLOOKUP(1,ChapterTable!$1:$1048576,MATCH("최종"&amp;SUBSTITUTE(SUBSTITUTE(E$1,"standard",""),"|Float",""),ChapterTable!$1:$1,0),0)*ChapterTable!$P$17,
  IF(AND($A513=0,$B513=0),
    E514,
  IF($B513=0,
    VLOOKUP($A513,ChapterTable!$1:$1048576,MATCH("최종"&amp;SUBSTITUTE(SUBSTITUTE(E$1,"standard",""),"|Float",""),ChapterTable!$1:$1,0),0),
  IF($B513=1,
    IF($L513=FALSE,
      VLOOKUP($A513,ChapterTable!$1:$1048576,MATCH("최종"&amp;SUBSTITUTE(SUBSTITUTE(E$1,"standard",""),"|Float",""),ChapterTable!$1:$1,0),0),
      VLOOKUP($A513-ChapterTable!$P$11,ChapterTable!$1:$1048576,MATCH("최종"&amp;SUBSTITUTE(SUBSTITUTE(E$1,"standard",""),"|Float",""),ChapterTable!$1:$1,0),0)*ChapterTable!$P$14
    ),
  OFFSET(E513,-$B513+IF($L513,1,0),0)*IF($B513&gt;OFFSET($B513,1,0),ChapterTable!$R$17,1)*
    (VLOOKUP(SUBSTITUTE(SUBSTITUTE(E$1,"standard",""),"|Float","")&amp;IF(OR($L513=TRUE,$A513=0,MOD($A513,ChapterTable!$R$20)&lt;&gt;0),"","보스")&amp;"인게임누적곱배수",ChapterTable!$R:$S,2,0)^C513
    +VLOOKUP(SUBSTITUTE(SUBSTITUTE(E$1,"standard",""),"|Float","")&amp;IF(OR($L513=TRUE,$A513=0,MOD($A513,ChapterTable!$R$20)&lt;&gt;0),"","보스")&amp;"인게임누적합배수",ChapterTable!$R:$S,2,0)*C513)
  )
  )
  )
)</f>
        <v>8303.765625</v>
      </c>
      <c r="F513" s="1">
        <f ca="1">IF(AND($A513=0,$B513=1),
    VLOOKUP(1,ChapterTable!$1:$1048576,MATCH("최종"&amp;SUBSTITUTE(SUBSTITUTE(F$1,"standard",""),"|Float",""),ChapterTable!$1:$1,0),0)*ChapterTable!$P$17,
  IF(AND($A513=0,$B513=0),
    F514,
  IF($B513=0,
    VLOOKUP($A513,ChapterTable!$1:$1048576,MATCH("최종"&amp;SUBSTITUTE(SUBSTITUTE(F$1,"standard",""),"|Float",""),ChapterTable!$1:$1,0),0),
  IF($B513=1,
    IF($L513=FALSE,
      VLOOKUP($A513,ChapterTable!$1:$1048576,MATCH("최종"&amp;SUBSTITUTE(SUBSTITUTE(F$1,"standard",""),"|Float",""),ChapterTable!$1:$1,0),0),
      VLOOKUP($A513-ChapterTable!$P$11,ChapterTable!$1:$1048576,MATCH("최종"&amp;SUBSTITUTE(SUBSTITUTE(F$1,"standard",""),"|Float",""),ChapterTable!$1:$1,0),0)*ChapterTable!$P$14
    ),
  OFFSET(F513,-$B513+IF($L513,1,0),0)*
    (VLOOKUP(SUBSTITUTE(SUBSTITUTE(F$1,"standard",""),"|Float","")&amp;IF(OR($L513=TRUE,$A513=0,MOD($A513,ChapterTable!$R$20)&lt;&gt;0),"","보스")&amp;"인게임누적곱배수",ChapterTable!$R:$S,2,0)^D513
    +VLOOKUP(SUBSTITUTE(SUBSTITUTE(F$1,"standard",""),"|Float","")&amp;IF(OR($L513=TRUE,$A513=0,MOD($A513,ChapterTable!$R$20)&lt;&gt;0),"","보스")&amp;"인게임누적합배수",ChapterTable!$R:$S,2,0)*D513)
  )
  )
  )
)</f>
        <v>3099.495849609375</v>
      </c>
      <c r="G513" t="s">
        <v>719</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52"/>
        <v>2</v>
      </c>
      <c r="Q513">
        <f t="shared" si="53"/>
        <v>2</v>
      </c>
      <c r="R513" t="b">
        <f t="shared" ca="1" si="54"/>
        <v>0</v>
      </c>
      <c r="T513" t="b">
        <f t="shared" ca="1" si="55"/>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58"/>
        <v>0.5</v>
      </c>
      <c r="AJ513">
        <f t="shared" si="56"/>
        <v>0.54666666600000002</v>
      </c>
      <c r="AK513">
        <f t="shared" si="57"/>
        <v>1</v>
      </c>
      <c r="AL513">
        <v>0</v>
      </c>
    </row>
    <row r="514" spans="1:38" x14ac:dyDescent="0.3">
      <c r="A514">
        <v>11</v>
      </c>
      <c r="B514">
        <v>15</v>
      </c>
      <c r="C514">
        <f>IF(OR($L514=TRUE,$A514=0,MOD($A514,ChapterTable!$R$20)&lt;&gt;0),
MAX(0,INT(($B514+ChapterTable!$P$26+VLOOKUP(SUBSTITUTE(C$1,"성장단계","")&amp;"단계오프셋",ChapterTable!$R:$S,2,0))/ChapterTable!$P$23)),
MAX(0,INT(($B514+ChapterTable!$R$26+VLOOKUP(SUBSTITUTE(C$1,"성장단계","")&amp;"보스단계오프셋",ChapterTable!$R:$S,2,0))/ChapterTable!$R$23)))</f>
        <v>1</v>
      </c>
      <c r="D514">
        <f>IF(OR($L514=TRUE,$A514=0,MOD($A514,ChapterTable!$R$20)&lt;&gt;0),
MAX(0,INT(($B514+ChapterTable!$P$26+VLOOKUP(SUBSTITUTE(D$1,"성장단계","")&amp;"단계오프셋",ChapterTable!$R:$S,2,0))/ChapterTable!$P$23)),
MAX(0,INT(($B514+ChapterTable!$R$26+VLOOKUP(SUBSTITUTE(D$1,"성장단계","")&amp;"보스단계오프셋",ChapterTable!$R:$S,2,0))/ChapterTable!$R$23)))</f>
        <v>1</v>
      </c>
      <c r="E514" s="1">
        <f ca="1">IF(AND($A514=0,$B514=1),
    VLOOKUP(1,ChapterTable!$1:$1048576,MATCH("최종"&amp;SUBSTITUTE(SUBSTITUTE(E$1,"standard",""),"|Float",""),ChapterTable!$1:$1,0),0)*ChapterTable!$P$17,
  IF(AND($A514=0,$B514=0),
    E515,
  IF($B514=0,
    VLOOKUP($A514,ChapterTable!$1:$1048576,MATCH("최종"&amp;SUBSTITUTE(SUBSTITUTE(E$1,"standard",""),"|Float",""),ChapterTable!$1:$1,0),0),
  IF($B514=1,
    IF($L514=FALSE,
      VLOOKUP($A514,ChapterTable!$1:$1048576,MATCH("최종"&amp;SUBSTITUTE(SUBSTITUTE(E$1,"standard",""),"|Float",""),ChapterTable!$1:$1,0),0),
      VLOOKUP($A514-ChapterTable!$P$11,ChapterTable!$1:$1048576,MATCH("최종"&amp;SUBSTITUTE(SUBSTITUTE(E$1,"standard",""),"|Float",""),ChapterTable!$1:$1,0),0)*ChapterTable!$P$14
    ),
  OFFSET(E514,-$B514+IF($L514,1,0),0)*IF($B514&gt;OFFSET($B514,1,0),ChapterTable!$R$17,1)*
    (VLOOKUP(SUBSTITUTE(SUBSTITUTE(E$1,"standard",""),"|Float","")&amp;IF(OR($L514=TRUE,$A514=0,MOD($A514,ChapterTable!$R$20)&lt;&gt;0),"","보스")&amp;"인게임누적곱배수",ChapterTable!$R:$S,2,0)^C514
    +VLOOKUP(SUBSTITUTE(SUBSTITUTE(E$1,"standard",""),"|Float","")&amp;IF(OR($L514=TRUE,$A514=0,MOD($A514,ChapterTable!$R$20)&lt;&gt;0),"","보스")&amp;"인게임누적합배수",ChapterTable!$R:$S,2,0)*C514)
  )
  )
  )
)</f>
        <v>8303.765625</v>
      </c>
      <c r="F514" s="1">
        <f ca="1">IF(AND($A514=0,$B514=1),
    VLOOKUP(1,ChapterTable!$1:$1048576,MATCH("최종"&amp;SUBSTITUTE(SUBSTITUTE(F$1,"standard",""),"|Float",""),ChapterTable!$1:$1,0),0)*ChapterTable!$P$17,
  IF(AND($A514=0,$B514=0),
    F515,
  IF($B514=0,
    VLOOKUP($A514,ChapterTable!$1:$1048576,MATCH("최종"&amp;SUBSTITUTE(SUBSTITUTE(F$1,"standard",""),"|Float",""),ChapterTable!$1:$1,0),0),
  IF($B514=1,
    IF($L514=FALSE,
      VLOOKUP($A514,ChapterTable!$1:$1048576,MATCH("최종"&amp;SUBSTITUTE(SUBSTITUTE(F$1,"standard",""),"|Float",""),ChapterTable!$1:$1,0),0),
      VLOOKUP($A514-ChapterTable!$P$11,ChapterTable!$1:$1048576,MATCH("최종"&amp;SUBSTITUTE(SUBSTITUTE(F$1,"standard",""),"|Float",""),ChapterTable!$1:$1,0),0)*ChapterTable!$P$14
    ),
  OFFSET(F514,-$B514+IF($L514,1,0),0)*
    (VLOOKUP(SUBSTITUTE(SUBSTITUTE(F$1,"standard",""),"|Float","")&amp;IF(OR($L514=TRUE,$A514=0,MOD($A514,ChapterTable!$R$20)&lt;&gt;0),"","보스")&amp;"인게임누적곱배수",ChapterTable!$R:$S,2,0)^D514
    +VLOOKUP(SUBSTITUTE(SUBSTITUTE(F$1,"standard",""),"|Float","")&amp;IF(OR($L514=TRUE,$A514=0,MOD($A514,ChapterTable!$R$20)&lt;&gt;0),"","보스")&amp;"인게임누적합배수",ChapterTable!$R:$S,2,0)*D514)
  )
  )
  )
)</f>
        <v>3099.495849609375</v>
      </c>
      <c r="G514" t="s">
        <v>719</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52"/>
        <v>11</v>
      </c>
      <c r="Q514">
        <f t="shared" si="53"/>
        <v>11</v>
      </c>
      <c r="R514" t="b">
        <f t="shared" ca="1" si="54"/>
        <v>0</v>
      </c>
      <c r="T514" t="b">
        <f t="shared" ca="1" si="55"/>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58"/>
        <v>0.5</v>
      </c>
      <c r="AJ514">
        <f t="shared" si="56"/>
        <v>0.54666666600000002</v>
      </c>
      <c r="AK514">
        <f t="shared" si="57"/>
        <v>1</v>
      </c>
      <c r="AL514">
        <v>0</v>
      </c>
    </row>
    <row r="515" spans="1:38" x14ac:dyDescent="0.3">
      <c r="A515">
        <v>11</v>
      </c>
      <c r="B515">
        <v>16</v>
      </c>
      <c r="C515">
        <f>IF(OR($L515=TRUE,$A515=0,MOD($A515,ChapterTable!$R$20)&lt;&gt;0),
MAX(0,INT(($B515+ChapterTable!$P$26+VLOOKUP(SUBSTITUTE(C$1,"성장단계","")&amp;"단계오프셋",ChapterTable!$R:$S,2,0))/ChapterTable!$P$23)),
MAX(0,INT(($B515+ChapterTable!$R$26+VLOOKUP(SUBSTITUTE(C$1,"성장단계","")&amp;"보스단계오프셋",ChapterTable!$R:$S,2,0))/ChapterTable!$R$23)))</f>
        <v>2</v>
      </c>
      <c r="D515">
        <f>IF(OR($L515=TRUE,$A515=0,MOD($A515,ChapterTable!$R$20)&lt;&gt;0),
MAX(0,INT(($B515+ChapterTable!$P$26+VLOOKUP(SUBSTITUTE(D$1,"성장단계","")&amp;"단계오프셋",ChapterTable!$R:$S,2,0))/ChapterTable!$P$23)),
MAX(0,INT(($B515+ChapterTable!$R$26+VLOOKUP(SUBSTITUTE(D$1,"성장단계","")&amp;"보스단계오프셋",ChapterTable!$R:$S,2,0))/ChapterTable!$R$23)))</f>
        <v>1</v>
      </c>
      <c r="E515" s="1">
        <f ca="1">IF(AND($A515=0,$B515=1),
    VLOOKUP(1,ChapterTable!$1:$1048576,MATCH("최종"&amp;SUBSTITUTE(SUBSTITUTE(E$1,"standard",""),"|Float",""),ChapterTable!$1:$1,0),0)*ChapterTable!$P$17,
  IF(AND($A515=0,$B515=0),
    E516,
  IF($B515=0,
    VLOOKUP($A515,ChapterTable!$1:$1048576,MATCH("최종"&amp;SUBSTITUTE(SUBSTITUTE(E$1,"standard",""),"|Float",""),ChapterTable!$1:$1,0),0),
  IF($B515=1,
    IF($L515=FALSE,
      VLOOKUP($A515,ChapterTable!$1:$1048576,MATCH("최종"&amp;SUBSTITUTE(SUBSTITUTE(E$1,"standard",""),"|Float",""),ChapterTable!$1:$1,0),0),
      VLOOKUP($A515-ChapterTable!$P$11,ChapterTable!$1:$1048576,MATCH("최종"&amp;SUBSTITUTE(SUBSTITUTE(E$1,"standard",""),"|Float",""),ChapterTable!$1:$1,0),0)*ChapterTable!$P$14
    ),
  OFFSET(E515,-$B515+IF($L515,1,0),0)*IF($B515&gt;OFFSET($B515,1,0),ChapterTable!$R$17,1)*
    (VLOOKUP(SUBSTITUTE(SUBSTITUTE(E$1,"standard",""),"|Float","")&amp;IF(OR($L515=TRUE,$A515=0,MOD($A515,ChapterTable!$R$20)&lt;&gt;0),"","보스")&amp;"인게임누적곱배수",ChapterTable!$R:$S,2,0)^C515
    +VLOOKUP(SUBSTITUTE(SUBSTITUTE(E$1,"standard",""),"|Float","")&amp;IF(OR($L515=TRUE,$A515=0,MOD($A515,ChapterTable!$R$20)&lt;&gt;0),"","보스")&amp;"인게임누적합배수",ChapterTable!$R:$S,2,0)*C515)
  )
  )
  )
)</f>
        <v>9687.7265625</v>
      </c>
      <c r="F515" s="1">
        <f ca="1">IF(AND($A515=0,$B515=1),
    VLOOKUP(1,ChapterTable!$1:$1048576,MATCH("최종"&amp;SUBSTITUTE(SUBSTITUTE(F$1,"standard",""),"|Float",""),ChapterTable!$1:$1,0),0)*ChapterTable!$P$17,
  IF(AND($A515=0,$B515=0),
    F516,
  IF($B515=0,
    VLOOKUP($A515,ChapterTable!$1:$1048576,MATCH("최종"&amp;SUBSTITUTE(SUBSTITUTE(F$1,"standard",""),"|Float",""),ChapterTable!$1:$1,0),0),
  IF($B515=1,
    IF($L515=FALSE,
      VLOOKUP($A515,ChapterTable!$1:$1048576,MATCH("최종"&amp;SUBSTITUTE(SUBSTITUTE(F$1,"standard",""),"|Float",""),ChapterTable!$1:$1,0),0),
      VLOOKUP($A515-ChapterTable!$P$11,ChapterTable!$1:$1048576,MATCH("최종"&amp;SUBSTITUTE(SUBSTITUTE(F$1,"standard",""),"|Float",""),ChapterTable!$1:$1,0),0)*ChapterTable!$P$14
    ),
  OFFSET(F515,-$B515+IF($L515,1,0),0)*
    (VLOOKUP(SUBSTITUTE(SUBSTITUTE(F$1,"standard",""),"|Float","")&amp;IF(OR($L515=TRUE,$A515=0,MOD($A515,ChapterTable!$R$20)&lt;&gt;0),"","보스")&amp;"인게임누적곱배수",ChapterTable!$R:$S,2,0)^D515
    +VLOOKUP(SUBSTITUTE(SUBSTITUTE(F$1,"standard",""),"|Float","")&amp;IF(OR($L515=TRUE,$A515=0,MOD($A515,ChapterTable!$R$20)&lt;&gt;0),"","보스")&amp;"인게임누적합배수",ChapterTable!$R:$S,2,0)*D515)
  )
  )
  )
)</f>
        <v>3099.495849609375</v>
      </c>
      <c r="G515" t="s">
        <v>719</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59">IF(B515=0,0,
  IF(AND(L515=FALSE,A515&lt;&gt;0,MOD(A515,7)=0),21,
  IF(MOD(B515,10)=0,INT(B515/10)-1+21,
  IF(MOD(B515,10)=5,11,
  IF(MOD(B515,10)=9,INT(B515/10)+91,
  INT(B515/10+1))))))</f>
        <v>2</v>
      </c>
      <c r="Q515">
        <f t="shared" ref="Q515:Q578" si="60">IF(ISBLANK(P515),O515,P515)</f>
        <v>2</v>
      </c>
      <c r="R515" t="b">
        <f t="shared" ref="R515:R578" ca="1" si="61">IF(OR(B515=0,OFFSET(B515,1,0)=0),FALSE,
IF(AND(L515,B515&lt;OFFSET(B515,1,0)),TRUE,
IF(AND(OFFSET(O515,1,0)&gt;=21,OFFSET(O515,1,0)&lt;=25),TRUE,FALSE)))</f>
        <v>0</v>
      </c>
      <c r="T515" t="b">
        <f t="shared" ref="T515:T578" ca="1" si="62">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58"/>
        <v>0.5</v>
      </c>
      <c r="AJ515">
        <f t="shared" ref="AJ515:AJ578" si="63">IF(B515=0,0,
IF(MOD(B515,10)=0,1,
IF(INT((B515-1)/10)+1=1,1,
IF(INT((B515-1)/10)+1=2,0.546666666,
IF(INT((B515-1)/10)+1=3,0.395555555,
IF(INT((B515-1)/10)+1=4,0.32,
IF(INT((B515-1)/10)+1=5,0.27466666,
"이상")))))))</f>
        <v>0.54666666600000002</v>
      </c>
      <c r="AK515">
        <f t="shared" ref="AK515:AK578" si="64">IF(B515=0,0,
IF(B515=20,2,
IF(B515=30,3,
IF(B515=40,4,
1))))</f>
        <v>1</v>
      </c>
      <c r="AL515">
        <v>0</v>
      </c>
    </row>
    <row r="516" spans="1:38" x14ac:dyDescent="0.3">
      <c r="A516">
        <v>11</v>
      </c>
      <c r="B516">
        <v>17</v>
      </c>
      <c r="C516">
        <f>IF(OR($L516=TRUE,$A516=0,MOD($A516,ChapterTable!$R$20)&lt;&gt;0),
MAX(0,INT(($B516+ChapterTable!$P$26+VLOOKUP(SUBSTITUTE(C$1,"성장단계","")&amp;"단계오프셋",ChapterTable!$R:$S,2,0))/ChapterTable!$P$23)),
MAX(0,INT(($B516+ChapterTable!$R$26+VLOOKUP(SUBSTITUTE(C$1,"성장단계","")&amp;"보스단계오프셋",ChapterTable!$R:$S,2,0))/ChapterTable!$R$23)))</f>
        <v>2</v>
      </c>
      <c r="D516">
        <f>IF(OR($L516=TRUE,$A516=0,MOD($A516,ChapterTable!$R$20)&lt;&gt;0),
MAX(0,INT(($B516+ChapterTable!$P$26+VLOOKUP(SUBSTITUTE(D$1,"성장단계","")&amp;"단계오프셋",ChapterTable!$R:$S,2,0))/ChapterTable!$P$23)),
MAX(0,INT(($B516+ChapterTable!$R$26+VLOOKUP(SUBSTITUTE(D$1,"성장단계","")&amp;"보스단계오프셋",ChapterTable!$R:$S,2,0))/ChapterTable!$R$23)))</f>
        <v>1</v>
      </c>
      <c r="E516" s="1">
        <f ca="1">IF(AND($A516=0,$B516=1),
    VLOOKUP(1,ChapterTable!$1:$1048576,MATCH("최종"&amp;SUBSTITUTE(SUBSTITUTE(E$1,"standard",""),"|Float",""),ChapterTable!$1:$1,0),0)*ChapterTable!$P$17,
  IF(AND($A516=0,$B516=0),
    E517,
  IF($B516=0,
    VLOOKUP($A516,ChapterTable!$1:$1048576,MATCH("최종"&amp;SUBSTITUTE(SUBSTITUTE(E$1,"standard",""),"|Float",""),ChapterTable!$1:$1,0),0),
  IF($B516=1,
    IF($L516=FALSE,
      VLOOKUP($A516,ChapterTable!$1:$1048576,MATCH("최종"&amp;SUBSTITUTE(SUBSTITUTE(E$1,"standard",""),"|Float",""),ChapterTable!$1:$1,0),0),
      VLOOKUP($A516-ChapterTable!$P$11,ChapterTable!$1:$1048576,MATCH("최종"&amp;SUBSTITUTE(SUBSTITUTE(E$1,"standard",""),"|Float",""),ChapterTable!$1:$1,0),0)*ChapterTable!$P$14
    ),
  OFFSET(E516,-$B516+IF($L516,1,0),0)*IF($B516&gt;OFFSET($B516,1,0),ChapterTable!$R$17,1)*
    (VLOOKUP(SUBSTITUTE(SUBSTITUTE(E$1,"standard",""),"|Float","")&amp;IF(OR($L516=TRUE,$A516=0,MOD($A516,ChapterTable!$R$20)&lt;&gt;0),"","보스")&amp;"인게임누적곱배수",ChapterTable!$R:$S,2,0)^C516
    +VLOOKUP(SUBSTITUTE(SUBSTITUTE(E$1,"standard",""),"|Float","")&amp;IF(OR($L516=TRUE,$A516=0,MOD($A516,ChapterTable!$R$20)&lt;&gt;0),"","보스")&amp;"인게임누적합배수",ChapterTable!$R:$S,2,0)*C516)
  )
  )
  )
)</f>
        <v>9687.7265625</v>
      </c>
      <c r="F516" s="1">
        <f ca="1">IF(AND($A516=0,$B516=1),
    VLOOKUP(1,ChapterTable!$1:$1048576,MATCH("최종"&amp;SUBSTITUTE(SUBSTITUTE(F$1,"standard",""),"|Float",""),ChapterTable!$1:$1,0),0)*ChapterTable!$P$17,
  IF(AND($A516=0,$B516=0),
    F517,
  IF($B516=0,
    VLOOKUP($A516,ChapterTable!$1:$1048576,MATCH("최종"&amp;SUBSTITUTE(SUBSTITUTE(F$1,"standard",""),"|Float",""),ChapterTable!$1:$1,0),0),
  IF($B516=1,
    IF($L516=FALSE,
      VLOOKUP($A516,ChapterTable!$1:$1048576,MATCH("최종"&amp;SUBSTITUTE(SUBSTITUTE(F$1,"standard",""),"|Float",""),ChapterTable!$1:$1,0),0),
      VLOOKUP($A516-ChapterTable!$P$11,ChapterTable!$1:$1048576,MATCH("최종"&amp;SUBSTITUTE(SUBSTITUTE(F$1,"standard",""),"|Float",""),ChapterTable!$1:$1,0),0)*ChapterTable!$P$14
    ),
  OFFSET(F516,-$B516+IF($L516,1,0),0)*
    (VLOOKUP(SUBSTITUTE(SUBSTITUTE(F$1,"standard",""),"|Float","")&amp;IF(OR($L516=TRUE,$A516=0,MOD($A516,ChapterTable!$R$20)&lt;&gt;0),"","보스")&amp;"인게임누적곱배수",ChapterTable!$R:$S,2,0)^D516
    +VLOOKUP(SUBSTITUTE(SUBSTITUTE(F$1,"standard",""),"|Float","")&amp;IF(OR($L516=TRUE,$A516=0,MOD($A516,ChapterTable!$R$20)&lt;&gt;0),"","보스")&amp;"인게임누적합배수",ChapterTable!$R:$S,2,0)*D516)
  )
  )
  )
)</f>
        <v>3099.495849609375</v>
      </c>
      <c r="G516" t="s">
        <v>719</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59"/>
        <v>2</v>
      </c>
      <c r="Q516">
        <f t="shared" si="60"/>
        <v>2</v>
      </c>
      <c r="R516" t="b">
        <f t="shared" ca="1" si="61"/>
        <v>0</v>
      </c>
      <c r="T516" t="b">
        <f t="shared" ca="1" si="62"/>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65">IF(B516=0,0,1/(INT((B516-1)/10)+1))</f>
        <v>0.5</v>
      </c>
      <c r="AJ516">
        <f t="shared" si="63"/>
        <v>0.54666666600000002</v>
      </c>
      <c r="AK516">
        <f t="shared" si="64"/>
        <v>1</v>
      </c>
      <c r="AL516">
        <v>0</v>
      </c>
    </row>
    <row r="517" spans="1:38" x14ac:dyDescent="0.3">
      <c r="A517">
        <v>11</v>
      </c>
      <c r="B517">
        <v>18</v>
      </c>
      <c r="C517">
        <f>IF(OR($L517=TRUE,$A517=0,MOD($A517,ChapterTable!$R$20)&lt;&gt;0),
MAX(0,INT(($B517+ChapterTable!$P$26+VLOOKUP(SUBSTITUTE(C$1,"성장단계","")&amp;"단계오프셋",ChapterTable!$R:$S,2,0))/ChapterTable!$P$23)),
MAX(0,INT(($B517+ChapterTable!$R$26+VLOOKUP(SUBSTITUTE(C$1,"성장단계","")&amp;"보스단계오프셋",ChapterTable!$R:$S,2,0))/ChapterTable!$R$23)))</f>
        <v>2</v>
      </c>
      <c r="D517">
        <f>IF(OR($L517=TRUE,$A517=0,MOD($A517,ChapterTable!$R$20)&lt;&gt;0),
MAX(0,INT(($B517+ChapterTable!$P$26+VLOOKUP(SUBSTITUTE(D$1,"성장단계","")&amp;"단계오프셋",ChapterTable!$R:$S,2,0))/ChapterTable!$P$23)),
MAX(0,INT(($B517+ChapterTable!$R$26+VLOOKUP(SUBSTITUTE(D$1,"성장단계","")&amp;"보스단계오프셋",ChapterTable!$R:$S,2,0))/ChapterTable!$R$23)))</f>
        <v>1</v>
      </c>
      <c r="E517" s="1">
        <f ca="1">IF(AND($A517=0,$B517=1),
    VLOOKUP(1,ChapterTable!$1:$1048576,MATCH("최종"&amp;SUBSTITUTE(SUBSTITUTE(E$1,"standard",""),"|Float",""),ChapterTable!$1:$1,0),0)*ChapterTable!$P$17,
  IF(AND($A517=0,$B517=0),
    E518,
  IF($B517=0,
    VLOOKUP($A517,ChapterTable!$1:$1048576,MATCH("최종"&amp;SUBSTITUTE(SUBSTITUTE(E$1,"standard",""),"|Float",""),ChapterTable!$1:$1,0),0),
  IF($B517=1,
    IF($L517=FALSE,
      VLOOKUP($A517,ChapterTable!$1:$1048576,MATCH("최종"&amp;SUBSTITUTE(SUBSTITUTE(E$1,"standard",""),"|Float",""),ChapterTable!$1:$1,0),0),
      VLOOKUP($A517-ChapterTable!$P$11,ChapterTable!$1:$1048576,MATCH("최종"&amp;SUBSTITUTE(SUBSTITUTE(E$1,"standard",""),"|Float",""),ChapterTable!$1:$1,0),0)*ChapterTable!$P$14
    ),
  OFFSET(E517,-$B517+IF($L517,1,0),0)*IF($B517&gt;OFFSET($B517,1,0),ChapterTable!$R$17,1)*
    (VLOOKUP(SUBSTITUTE(SUBSTITUTE(E$1,"standard",""),"|Float","")&amp;IF(OR($L517=TRUE,$A517=0,MOD($A517,ChapterTable!$R$20)&lt;&gt;0),"","보스")&amp;"인게임누적곱배수",ChapterTable!$R:$S,2,0)^C517
    +VLOOKUP(SUBSTITUTE(SUBSTITUTE(E$1,"standard",""),"|Float","")&amp;IF(OR($L517=TRUE,$A517=0,MOD($A517,ChapterTable!$R$20)&lt;&gt;0),"","보스")&amp;"인게임누적합배수",ChapterTable!$R:$S,2,0)*C517)
  )
  )
  )
)</f>
        <v>9687.7265625</v>
      </c>
      <c r="F517" s="1">
        <f ca="1">IF(AND($A517=0,$B517=1),
    VLOOKUP(1,ChapterTable!$1:$1048576,MATCH("최종"&amp;SUBSTITUTE(SUBSTITUTE(F$1,"standard",""),"|Float",""),ChapterTable!$1:$1,0),0)*ChapterTable!$P$17,
  IF(AND($A517=0,$B517=0),
    F518,
  IF($B517=0,
    VLOOKUP($A517,ChapterTable!$1:$1048576,MATCH("최종"&amp;SUBSTITUTE(SUBSTITUTE(F$1,"standard",""),"|Float",""),ChapterTable!$1:$1,0),0),
  IF($B517=1,
    IF($L517=FALSE,
      VLOOKUP($A517,ChapterTable!$1:$1048576,MATCH("최종"&amp;SUBSTITUTE(SUBSTITUTE(F$1,"standard",""),"|Float",""),ChapterTable!$1:$1,0),0),
      VLOOKUP($A517-ChapterTable!$P$11,ChapterTable!$1:$1048576,MATCH("최종"&amp;SUBSTITUTE(SUBSTITUTE(F$1,"standard",""),"|Float",""),ChapterTable!$1:$1,0),0)*ChapterTable!$P$14
    ),
  OFFSET(F517,-$B517+IF($L517,1,0),0)*
    (VLOOKUP(SUBSTITUTE(SUBSTITUTE(F$1,"standard",""),"|Float","")&amp;IF(OR($L517=TRUE,$A517=0,MOD($A517,ChapterTable!$R$20)&lt;&gt;0),"","보스")&amp;"인게임누적곱배수",ChapterTable!$R:$S,2,0)^D517
    +VLOOKUP(SUBSTITUTE(SUBSTITUTE(F$1,"standard",""),"|Float","")&amp;IF(OR($L517=TRUE,$A517=0,MOD($A517,ChapterTable!$R$20)&lt;&gt;0),"","보스")&amp;"인게임누적합배수",ChapterTable!$R:$S,2,0)*D517)
  )
  )
  )
)</f>
        <v>3099.495849609375</v>
      </c>
      <c r="G517" t="s">
        <v>719</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59"/>
        <v>2</v>
      </c>
      <c r="Q517">
        <f t="shared" si="60"/>
        <v>2</v>
      </c>
      <c r="R517" t="b">
        <f t="shared" ca="1" si="61"/>
        <v>0</v>
      </c>
      <c r="T517" t="b">
        <f t="shared" ca="1" si="62"/>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65"/>
        <v>0.5</v>
      </c>
      <c r="AJ517">
        <f t="shared" si="63"/>
        <v>0.54666666600000002</v>
      </c>
      <c r="AK517">
        <f t="shared" si="64"/>
        <v>1</v>
      </c>
      <c r="AL517">
        <v>0</v>
      </c>
    </row>
    <row r="518" spans="1:38" x14ac:dyDescent="0.3">
      <c r="A518">
        <v>11</v>
      </c>
      <c r="B518">
        <v>19</v>
      </c>
      <c r="C518">
        <f>IF(OR($L518=TRUE,$A518=0,MOD($A518,ChapterTable!$R$20)&lt;&gt;0),
MAX(0,INT(($B518+ChapterTable!$P$26+VLOOKUP(SUBSTITUTE(C$1,"성장단계","")&amp;"단계오프셋",ChapterTable!$R:$S,2,0))/ChapterTable!$P$23)),
MAX(0,INT(($B518+ChapterTable!$R$26+VLOOKUP(SUBSTITUTE(C$1,"성장단계","")&amp;"보스단계오프셋",ChapterTable!$R:$S,2,0))/ChapterTable!$R$23)))</f>
        <v>2</v>
      </c>
      <c r="D518">
        <f>IF(OR($L518=TRUE,$A518=0,MOD($A518,ChapterTable!$R$20)&lt;&gt;0),
MAX(0,INT(($B518+ChapterTable!$P$26+VLOOKUP(SUBSTITUTE(D$1,"성장단계","")&amp;"단계오프셋",ChapterTable!$R:$S,2,0))/ChapterTable!$P$23)),
MAX(0,INT(($B518+ChapterTable!$R$26+VLOOKUP(SUBSTITUTE(D$1,"성장단계","")&amp;"보스단계오프셋",ChapterTable!$R:$S,2,0))/ChapterTable!$R$23)))</f>
        <v>1</v>
      </c>
      <c r="E518" s="1">
        <f ca="1">IF(AND($A518=0,$B518=1),
    VLOOKUP(1,ChapterTable!$1:$1048576,MATCH("최종"&amp;SUBSTITUTE(SUBSTITUTE(E$1,"standard",""),"|Float",""),ChapterTable!$1:$1,0),0)*ChapterTable!$P$17,
  IF(AND($A518=0,$B518=0),
    E519,
  IF($B518=0,
    VLOOKUP($A518,ChapterTable!$1:$1048576,MATCH("최종"&amp;SUBSTITUTE(SUBSTITUTE(E$1,"standard",""),"|Float",""),ChapterTable!$1:$1,0),0),
  IF($B518=1,
    IF($L518=FALSE,
      VLOOKUP($A518,ChapterTable!$1:$1048576,MATCH("최종"&amp;SUBSTITUTE(SUBSTITUTE(E$1,"standard",""),"|Float",""),ChapterTable!$1:$1,0),0),
      VLOOKUP($A518-ChapterTable!$P$11,ChapterTable!$1:$1048576,MATCH("최종"&amp;SUBSTITUTE(SUBSTITUTE(E$1,"standard",""),"|Float",""),ChapterTable!$1:$1,0),0)*ChapterTable!$P$14
    ),
  OFFSET(E518,-$B518+IF($L518,1,0),0)*IF($B518&gt;OFFSET($B518,1,0),ChapterTable!$R$17,1)*
    (VLOOKUP(SUBSTITUTE(SUBSTITUTE(E$1,"standard",""),"|Float","")&amp;IF(OR($L518=TRUE,$A518=0,MOD($A518,ChapterTable!$R$20)&lt;&gt;0),"","보스")&amp;"인게임누적곱배수",ChapterTable!$R:$S,2,0)^C518
    +VLOOKUP(SUBSTITUTE(SUBSTITUTE(E$1,"standard",""),"|Float","")&amp;IF(OR($L518=TRUE,$A518=0,MOD($A518,ChapterTable!$R$20)&lt;&gt;0),"","보스")&amp;"인게임누적합배수",ChapterTable!$R:$S,2,0)*C518)
  )
  )
  )
)</f>
        <v>9687.7265625</v>
      </c>
      <c r="F518" s="1">
        <f ca="1">IF(AND($A518=0,$B518=1),
    VLOOKUP(1,ChapterTable!$1:$1048576,MATCH("최종"&amp;SUBSTITUTE(SUBSTITUTE(F$1,"standard",""),"|Float",""),ChapterTable!$1:$1,0),0)*ChapterTable!$P$17,
  IF(AND($A518=0,$B518=0),
    F519,
  IF($B518=0,
    VLOOKUP($A518,ChapterTable!$1:$1048576,MATCH("최종"&amp;SUBSTITUTE(SUBSTITUTE(F$1,"standard",""),"|Float",""),ChapterTable!$1:$1,0),0),
  IF($B518=1,
    IF($L518=FALSE,
      VLOOKUP($A518,ChapterTable!$1:$1048576,MATCH("최종"&amp;SUBSTITUTE(SUBSTITUTE(F$1,"standard",""),"|Float",""),ChapterTable!$1:$1,0),0),
      VLOOKUP($A518-ChapterTable!$P$11,ChapterTable!$1:$1048576,MATCH("최종"&amp;SUBSTITUTE(SUBSTITUTE(F$1,"standard",""),"|Float",""),ChapterTable!$1:$1,0),0)*ChapterTable!$P$14
    ),
  OFFSET(F518,-$B518+IF($L518,1,0),0)*
    (VLOOKUP(SUBSTITUTE(SUBSTITUTE(F$1,"standard",""),"|Float","")&amp;IF(OR($L518=TRUE,$A518=0,MOD($A518,ChapterTable!$R$20)&lt;&gt;0),"","보스")&amp;"인게임누적곱배수",ChapterTable!$R:$S,2,0)^D518
    +VLOOKUP(SUBSTITUTE(SUBSTITUTE(F$1,"standard",""),"|Float","")&amp;IF(OR($L518=TRUE,$A518=0,MOD($A518,ChapterTable!$R$20)&lt;&gt;0),"","보스")&amp;"인게임누적합배수",ChapterTable!$R:$S,2,0)*D518)
  )
  )
  )
)</f>
        <v>3099.495849609375</v>
      </c>
      <c r="G518" t="s">
        <v>719</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59"/>
        <v>92</v>
      </c>
      <c r="Q518">
        <f t="shared" si="60"/>
        <v>92</v>
      </c>
      <c r="R518" t="b">
        <f t="shared" ca="1" si="61"/>
        <v>1</v>
      </c>
      <c r="T518" t="b">
        <f t="shared" ca="1" si="62"/>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65"/>
        <v>0.5</v>
      </c>
      <c r="AJ518">
        <f t="shared" si="63"/>
        <v>0.54666666600000002</v>
      </c>
      <c r="AK518">
        <f t="shared" si="64"/>
        <v>1</v>
      </c>
      <c r="AL518">
        <v>0</v>
      </c>
    </row>
    <row r="519" spans="1:38" x14ac:dyDescent="0.3">
      <c r="A519">
        <v>11</v>
      </c>
      <c r="B519">
        <v>20</v>
      </c>
      <c r="C519">
        <f>IF(OR($L519=TRUE,$A519=0,MOD($A519,ChapterTable!$R$20)&lt;&gt;0),
MAX(0,INT(($B519+ChapterTable!$P$26+VLOOKUP(SUBSTITUTE(C$1,"성장단계","")&amp;"단계오프셋",ChapterTable!$R:$S,2,0))/ChapterTable!$P$23)),
MAX(0,INT(($B519+ChapterTable!$R$26+VLOOKUP(SUBSTITUTE(C$1,"성장단계","")&amp;"보스단계오프셋",ChapterTable!$R:$S,2,0))/ChapterTable!$R$23)))</f>
        <v>2</v>
      </c>
      <c r="D519">
        <f>IF(OR($L519=TRUE,$A519=0,MOD($A519,ChapterTable!$R$20)&lt;&gt;0),
MAX(0,INT(($B519+ChapterTable!$P$26+VLOOKUP(SUBSTITUTE(D$1,"성장단계","")&amp;"단계오프셋",ChapterTable!$R:$S,2,0))/ChapterTable!$P$23)),
MAX(0,INT(($B519+ChapterTable!$R$26+VLOOKUP(SUBSTITUTE(D$1,"성장단계","")&amp;"보스단계오프셋",ChapterTable!$R:$S,2,0))/ChapterTable!$R$23)))</f>
        <v>1</v>
      </c>
      <c r="E519" s="1">
        <f ca="1">IF(AND($A519=0,$B519=1),
    VLOOKUP(1,ChapterTable!$1:$1048576,MATCH("최종"&amp;SUBSTITUTE(SUBSTITUTE(E$1,"standard",""),"|Float",""),ChapterTable!$1:$1,0),0)*ChapterTable!$P$17,
  IF(AND($A519=0,$B519=0),
    E520,
  IF($B519=0,
    VLOOKUP($A519,ChapterTable!$1:$1048576,MATCH("최종"&amp;SUBSTITUTE(SUBSTITUTE(E$1,"standard",""),"|Float",""),ChapterTable!$1:$1,0),0),
  IF($B519=1,
    IF($L519=FALSE,
      VLOOKUP($A519,ChapterTable!$1:$1048576,MATCH("최종"&amp;SUBSTITUTE(SUBSTITUTE(E$1,"standard",""),"|Float",""),ChapterTable!$1:$1,0),0),
      VLOOKUP($A519-ChapterTable!$P$11,ChapterTable!$1:$1048576,MATCH("최종"&amp;SUBSTITUTE(SUBSTITUTE(E$1,"standard",""),"|Float",""),ChapterTable!$1:$1,0),0)*ChapterTable!$P$14
    ),
  OFFSET(E519,-$B519+IF($L519,1,0),0)*IF($B519&gt;OFFSET($B519,1,0),ChapterTable!$R$17,1)*
    (VLOOKUP(SUBSTITUTE(SUBSTITUTE(E$1,"standard",""),"|Float","")&amp;IF(OR($L519=TRUE,$A519=0,MOD($A519,ChapterTable!$R$20)&lt;&gt;0),"","보스")&amp;"인게임누적곱배수",ChapterTable!$R:$S,2,0)^C519
    +VLOOKUP(SUBSTITUTE(SUBSTITUTE(E$1,"standard",""),"|Float","")&amp;IF(OR($L519=TRUE,$A519=0,MOD($A519,ChapterTable!$R$20)&lt;&gt;0),"","보스")&amp;"인게임누적합배수",ChapterTable!$R:$S,2,0)*C519)
  )
  )
  )
)</f>
        <v>9687.7265625</v>
      </c>
      <c r="F519" s="1">
        <f ca="1">IF(AND($A519=0,$B519=1),
    VLOOKUP(1,ChapterTable!$1:$1048576,MATCH("최종"&amp;SUBSTITUTE(SUBSTITUTE(F$1,"standard",""),"|Float",""),ChapterTable!$1:$1,0),0)*ChapterTable!$P$17,
  IF(AND($A519=0,$B519=0),
    F520,
  IF($B519=0,
    VLOOKUP($A519,ChapterTable!$1:$1048576,MATCH("최종"&amp;SUBSTITUTE(SUBSTITUTE(F$1,"standard",""),"|Float",""),ChapterTable!$1:$1,0),0),
  IF($B519=1,
    IF($L519=FALSE,
      VLOOKUP($A519,ChapterTable!$1:$1048576,MATCH("최종"&amp;SUBSTITUTE(SUBSTITUTE(F$1,"standard",""),"|Float",""),ChapterTable!$1:$1,0),0),
      VLOOKUP($A519-ChapterTable!$P$11,ChapterTable!$1:$1048576,MATCH("최종"&amp;SUBSTITUTE(SUBSTITUTE(F$1,"standard",""),"|Float",""),ChapterTable!$1:$1,0),0)*ChapterTable!$P$14
    ),
  OFFSET(F519,-$B519+IF($L519,1,0),0)*
    (VLOOKUP(SUBSTITUTE(SUBSTITUTE(F$1,"standard",""),"|Float","")&amp;IF(OR($L519=TRUE,$A519=0,MOD($A519,ChapterTable!$R$20)&lt;&gt;0),"","보스")&amp;"인게임누적곱배수",ChapterTable!$R:$S,2,0)^D519
    +VLOOKUP(SUBSTITUTE(SUBSTITUTE(F$1,"standard",""),"|Float","")&amp;IF(OR($L519=TRUE,$A519=0,MOD($A519,ChapterTable!$R$20)&lt;&gt;0),"","보스")&amp;"인게임누적합배수",ChapterTable!$R:$S,2,0)*D519)
  )
  )
  )
)</f>
        <v>3099.495849609375</v>
      </c>
      <c r="G519" t="s">
        <v>719</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59"/>
        <v>22</v>
      </c>
      <c r="Q519">
        <f t="shared" si="60"/>
        <v>22</v>
      </c>
      <c r="R519" t="b">
        <f t="shared" ca="1" si="61"/>
        <v>0</v>
      </c>
      <c r="T519" t="b">
        <f t="shared" ca="1" si="62"/>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65"/>
        <v>0.5</v>
      </c>
      <c r="AJ519">
        <f t="shared" si="63"/>
        <v>1</v>
      </c>
      <c r="AK519">
        <f t="shared" si="64"/>
        <v>2</v>
      </c>
      <c r="AL519">
        <v>0</v>
      </c>
    </row>
    <row r="520" spans="1:38" x14ac:dyDescent="0.3">
      <c r="A520">
        <v>11</v>
      </c>
      <c r="B520">
        <v>21</v>
      </c>
      <c r="C520">
        <f>IF(OR($L520=TRUE,$A520=0,MOD($A520,ChapterTable!$R$20)&lt;&gt;0),
MAX(0,INT(($B520+ChapterTable!$P$26+VLOOKUP(SUBSTITUTE(C$1,"성장단계","")&amp;"단계오프셋",ChapterTable!$R:$S,2,0))/ChapterTable!$P$23)),
MAX(0,INT(($B520+ChapterTable!$R$26+VLOOKUP(SUBSTITUTE(C$1,"성장단계","")&amp;"보스단계오프셋",ChapterTable!$R:$S,2,0))/ChapterTable!$R$23)))</f>
        <v>2</v>
      </c>
      <c r="D520">
        <f>IF(OR($L520=TRUE,$A520=0,MOD($A520,ChapterTable!$R$20)&lt;&gt;0),
MAX(0,INT(($B520+ChapterTable!$P$26+VLOOKUP(SUBSTITUTE(D$1,"성장단계","")&amp;"단계오프셋",ChapterTable!$R:$S,2,0))/ChapterTable!$P$23)),
MAX(0,INT(($B520+ChapterTable!$R$26+VLOOKUP(SUBSTITUTE(D$1,"성장단계","")&amp;"보스단계오프셋",ChapterTable!$R:$S,2,0))/ChapterTable!$R$23)))</f>
        <v>2</v>
      </c>
      <c r="E520" s="1">
        <f ca="1">IF(AND($A520=0,$B520=1),
    VLOOKUP(1,ChapterTable!$1:$1048576,MATCH("최종"&amp;SUBSTITUTE(SUBSTITUTE(E$1,"standard",""),"|Float",""),ChapterTable!$1:$1,0),0)*ChapterTable!$P$17,
  IF(AND($A520=0,$B520=0),
    E521,
  IF($B520=0,
    VLOOKUP($A520,ChapterTable!$1:$1048576,MATCH("최종"&amp;SUBSTITUTE(SUBSTITUTE(E$1,"standard",""),"|Float",""),ChapterTable!$1:$1,0),0),
  IF($B520=1,
    IF($L520=FALSE,
      VLOOKUP($A520,ChapterTable!$1:$1048576,MATCH("최종"&amp;SUBSTITUTE(SUBSTITUTE(E$1,"standard",""),"|Float",""),ChapterTable!$1:$1,0),0),
      VLOOKUP($A520-ChapterTable!$P$11,ChapterTable!$1:$1048576,MATCH("최종"&amp;SUBSTITUTE(SUBSTITUTE(E$1,"standard",""),"|Float",""),ChapterTable!$1:$1,0),0)*ChapterTable!$P$14
    ),
  OFFSET(E520,-$B520+IF($L520,1,0),0)*IF($B520&gt;OFFSET($B520,1,0),ChapterTable!$R$17,1)*
    (VLOOKUP(SUBSTITUTE(SUBSTITUTE(E$1,"standard",""),"|Float","")&amp;IF(OR($L520=TRUE,$A520=0,MOD($A520,ChapterTable!$R$20)&lt;&gt;0),"","보스")&amp;"인게임누적곱배수",ChapterTable!$R:$S,2,0)^C520
    +VLOOKUP(SUBSTITUTE(SUBSTITUTE(E$1,"standard",""),"|Float","")&amp;IF(OR($L520=TRUE,$A520=0,MOD($A520,ChapterTable!$R$20)&lt;&gt;0),"","보스")&amp;"인게임누적합배수",ChapterTable!$R:$S,2,0)*C520)
  )
  )
  )
)</f>
        <v>9687.7265625</v>
      </c>
      <c r="F520" s="1">
        <f ca="1">IF(AND($A520=0,$B520=1),
    VLOOKUP(1,ChapterTable!$1:$1048576,MATCH("최종"&amp;SUBSTITUTE(SUBSTITUTE(F$1,"standard",""),"|Float",""),ChapterTable!$1:$1,0),0)*ChapterTable!$P$17,
  IF(AND($A520=0,$B520=0),
    F521,
  IF($B520=0,
    VLOOKUP($A520,ChapterTable!$1:$1048576,MATCH("최종"&amp;SUBSTITUTE(SUBSTITUTE(F$1,"standard",""),"|Float",""),ChapterTable!$1:$1,0),0),
  IF($B520=1,
    IF($L520=FALSE,
      VLOOKUP($A520,ChapterTable!$1:$1048576,MATCH("최종"&amp;SUBSTITUTE(SUBSTITUTE(F$1,"standard",""),"|Float",""),ChapterTable!$1:$1,0),0),
      VLOOKUP($A520-ChapterTable!$P$11,ChapterTable!$1:$1048576,MATCH("최종"&amp;SUBSTITUTE(SUBSTITUTE(F$1,"standard",""),"|Float",""),ChapterTable!$1:$1,0),0)*ChapterTable!$P$14
    ),
  OFFSET(F520,-$B520+IF($L520,1,0),0)*
    (VLOOKUP(SUBSTITUTE(SUBSTITUTE(F$1,"standard",""),"|Float","")&amp;IF(OR($L520=TRUE,$A520=0,MOD($A520,ChapterTable!$R$20)&lt;&gt;0),"","보스")&amp;"인게임누적곱배수",ChapterTable!$R:$S,2,0)^D520
    +VLOOKUP(SUBSTITUTE(SUBSTITUTE(F$1,"standard",""),"|Float","")&amp;IF(OR($L520=TRUE,$A520=0,MOD($A520,ChapterTable!$R$20)&lt;&gt;0),"","보스")&amp;"인게임누적합배수",ChapterTable!$R:$S,2,0)*D520)
  )
  )
  )
)</f>
        <v>3315.7397460937495</v>
      </c>
      <c r="G520" t="s">
        <v>719</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59"/>
        <v>3</v>
      </c>
      <c r="Q520">
        <f t="shared" si="60"/>
        <v>3</v>
      </c>
      <c r="R520" t="b">
        <f t="shared" ca="1" si="61"/>
        <v>0</v>
      </c>
      <c r="T520" t="b">
        <f t="shared" ca="1" si="62"/>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65"/>
        <v>0.33333333333333331</v>
      </c>
      <c r="AJ520">
        <f t="shared" si="63"/>
        <v>0.395555555</v>
      </c>
      <c r="AK520">
        <f t="shared" si="64"/>
        <v>1</v>
      </c>
      <c r="AL520">
        <v>0</v>
      </c>
    </row>
    <row r="521" spans="1:38" x14ac:dyDescent="0.3">
      <c r="A521">
        <v>11</v>
      </c>
      <c r="B521">
        <v>22</v>
      </c>
      <c r="C521">
        <f>IF(OR($L521=TRUE,$A521=0,MOD($A521,ChapterTable!$R$20)&lt;&gt;0),
MAX(0,INT(($B521+ChapterTable!$P$26+VLOOKUP(SUBSTITUTE(C$1,"성장단계","")&amp;"단계오프셋",ChapterTable!$R:$S,2,0))/ChapterTable!$P$23)),
MAX(0,INT(($B521+ChapterTable!$R$26+VLOOKUP(SUBSTITUTE(C$1,"성장단계","")&amp;"보스단계오프셋",ChapterTable!$R:$S,2,0))/ChapterTable!$R$23)))</f>
        <v>2</v>
      </c>
      <c r="D521">
        <f>IF(OR($L521=TRUE,$A521=0,MOD($A521,ChapterTable!$R$20)&lt;&gt;0),
MAX(0,INT(($B521+ChapterTable!$P$26+VLOOKUP(SUBSTITUTE(D$1,"성장단계","")&amp;"단계오프셋",ChapterTable!$R:$S,2,0))/ChapterTable!$P$23)),
MAX(0,INT(($B521+ChapterTable!$R$26+VLOOKUP(SUBSTITUTE(D$1,"성장단계","")&amp;"보스단계오프셋",ChapterTable!$R:$S,2,0))/ChapterTable!$R$23)))</f>
        <v>2</v>
      </c>
      <c r="E521" s="1">
        <f ca="1">IF(AND($A521=0,$B521=1),
    VLOOKUP(1,ChapterTable!$1:$1048576,MATCH("최종"&amp;SUBSTITUTE(SUBSTITUTE(E$1,"standard",""),"|Float",""),ChapterTable!$1:$1,0),0)*ChapterTable!$P$17,
  IF(AND($A521=0,$B521=0),
    E522,
  IF($B521=0,
    VLOOKUP($A521,ChapterTable!$1:$1048576,MATCH("최종"&amp;SUBSTITUTE(SUBSTITUTE(E$1,"standard",""),"|Float",""),ChapterTable!$1:$1,0),0),
  IF($B521=1,
    IF($L521=FALSE,
      VLOOKUP($A521,ChapterTable!$1:$1048576,MATCH("최종"&amp;SUBSTITUTE(SUBSTITUTE(E$1,"standard",""),"|Float",""),ChapterTable!$1:$1,0),0),
      VLOOKUP($A521-ChapterTable!$P$11,ChapterTable!$1:$1048576,MATCH("최종"&amp;SUBSTITUTE(SUBSTITUTE(E$1,"standard",""),"|Float",""),ChapterTable!$1:$1,0),0)*ChapterTable!$P$14
    ),
  OFFSET(E521,-$B521+IF($L521,1,0),0)*IF($B521&gt;OFFSET($B521,1,0),ChapterTable!$R$17,1)*
    (VLOOKUP(SUBSTITUTE(SUBSTITUTE(E$1,"standard",""),"|Float","")&amp;IF(OR($L521=TRUE,$A521=0,MOD($A521,ChapterTable!$R$20)&lt;&gt;0),"","보스")&amp;"인게임누적곱배수",ChapterTable!$R:$S,2,0)^C521
    +VLOOKUP(SUBSTITUTE(SUBSTITUTE(E$1,"standard",""),"|Float","")&amp;IF(OR($L521=TRUE,$A521=0,MOD($A521,ChapterTable!$R$20)&lt;&gt;0),"","보스")&amp;"인게임누적합배수",ChapterTable!$R:$S,2,0)*C521)
  )
  )
  )
)</f>
        <v>9687.7265625</v>
      </c>
      <c r="F521" s="1">
        <f ca="1">IF(AND($A521=0,$B521=1),
    VLOOKUP(1,ChapterTable!$1:$1048576,MATCH("최종"&amp;SUBSTITUTE(SUBSTITUTE(F$1,"standard",""),"|Float",""),ChapterTable!$1:$1,0),0)*ChapterTable!$P$17,
  IF(AND($A521=0,$B521=0),
    F522,
  IF($B521=0,
    VLOOKUP($A521,ChapterTable!$1:$1048576,MATCH("최종"&amp;SUBSTITUTE(SUBSTITUTE(F$1,"standard",""),"|Float",""),ChapterTable!$1:$1,0),0),
  IF($B521=1,
    IF($L521=FALSE,
      VLOOKUP($A521,ChapterTable!$1:$1048576,MATCH("최종"&amp;SUBSTITUTE(SUBSTITUTE(F$1,"standard",""),"|Float",""),ChapterTable!$1:$1,0),0),
      VLOOKUP($A521-ChapterTable!$P$11,ChapterTable!$1:$1048576,MATCH("최종"&amp;SUBSTITUTE(SUBSTITUTE(F$1,"standard",""),"|Float",""),ChapterTable!$1:$1,0),0)*ChapterTable!$P$14
    ),
  OFFSET(F521,-$B521+IF($L521,1,0),0)*
    (VLOOKUP(SUBSTITUTE(SUBSTITUTE(F$1,"standard",""),"|Float","")&amp;IF(OR($L521=TRUE,$A521=0,MOD($A521,ChapterTable!$R$20)&lt;&gt;0),"","보스")&amp;"인게임누적곱배수",ChapterTable!$R:$S,2,0)^D521
    +VLOOKUP(SUBSTITUTE(SUBSTITUTE(F$1,"standard",""),"|Float","")&amp;IF(OR($L521=TRUE,$A521=0,MOD($A521,ChapterTable!$R$20)&lt;&gt;0),"","보스")&amp;"인게임누적합배수",ChapterTable!$R:$S,2,0)*D521)
  )
  )
  )
)</f>
        <v>3315.7397460937495</v>
      </c>
      <c r="G521" t="s">
        <v>719</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59"/>
        <v>3</v>
      </c>
      <c r="Q521">
        <f t="shared" si="60"/>
        <v>3</v>
      </c>
      <c r="R521" t="b">
        <f t="shared" ca="1" si="61"/>
        <v>0</v>
      </c>
      <c r="T521" t="b">
        <f t="shared" ca="1" si="62"/>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65"/>
        <v>0.33333333333333331</v>
      </c>
      <c r="AJ521">
        <f t="shared" si="63"/>
        <v>0.395555555</v>
      </c>
      <c r="AK521">
        <f t="shared" si="64"/>
        <v>1</v>
      </c>
      <c r="AL521">
        <v>0</v>
      </c>
    </row>
    <row r="522" spans="1:38" x14ac:dyDescent="0.3">
      <c r="A522">
        <v>11</v>
      </c>
      <c r="B522">
        <v>23</v>
      </c>
      <c r="C522">
        <f>IF(OR($L522=TRUE,$A522=0,MOD($A522,ChapterTable!$R$20)&lt;&gt;0),
MAX(0,INT(($B522+ChapterTable!$P$26+VLOOKUP(SUBSTITUTE(C$1,"성장단계","")&amp;"단계오프셋",ChapterTable!$R:$S,2,0))/ChapterTable!$P$23)),
MAX(0,INT(($B522+ChapterTable!$R$26+VLOOKUP(SUBSTITUTE(C$1,"성장단계","")&amp;"보스단계오프셋",ChapterTable!$R:$S,2,0))/ChapterTable!$R$23)))</f>
        <v>2</v>
      </c>
      <c r="D522">
        <f>IF(OR($L522=TRUE,$A522=0,MOD($A522,ChapterTable!$R$20)&lt;&gt;0),
MAX(0,INT(($B522+ChapterTable!$P$26+VLOOKUP(SUBSTITUTE(D$1,"성장단계","")&amp;"단계오프셋",ChapterTable!$R:$S,2,0))/ChapterTable!$P$23)),
MAX(0,INT(($B522+ChapterTable!$R$26+VLOOKUP(SUBSTITUTE(D$1,"성장단계","")&amp;"보스단계오프셋",ChapterTable!$R:$S,2,0))/ChapterTable!$R$23)))</f>
        <v>2</v>
      </c>
      <c r="E522" s="1">
        <f ca="1">IF(AND($A522=0,$B522=1),
    VLOOKUP(1,ChapterTable!$1:$1048576,MATCH("최종"&amp;SUBSTITUTE(SUBSTITUTE(E$1,"standard",""),"|Float",""),ChapterTable!$1:$1,0),0)*ChapterTable!$P$17,
  IF(AND($A522=0,$B522=0),
    E523,
  IF($B522=0,
    VLOOKUP($A522,ChapterTable!$1:$1048576,MATCH("최종"&amp;SUBSTITUTE(SUBSTITUTE(E$1,"standard",""),"|Float",""),ChapterTable!$1:$1,0),0),
  IF($B522=1,
    IF($L522=FALSE,
      VLOOKUP($A522,ChapterTable!$1:$1048576,MATCH("최종"&amp;SUBSTITUTE(SUBSTITUTE(E$1,"standard",""),"|Float",""),ChapterTable!$1:$1,0),0),
      VLOOKUP($A522-ChapterTable!$P$11,ChapterTable!$1:$1048576,MATCH("최종"&amp;SUBSTITUTE(SUBSTITUTE(E$1,"standard",""),"|Float",""),ChapterTable!$1:$1,0),0)*ChapterTable!$P$14
    ),
  OFFSET(E522,-$B522+IF($L522,1,0),0)*IF($B522&gt;OFFSET($B522,1,0),ChapterTable!$R$17,1)*
    (VLOOKUP(SUBSTITUTE(SUBSTITUTE(E$1,"standard",""),"|Float","")&amp;IF(OR($L522=TRUE,$A522=0,MOD($A522,ChapterTable!$R$20)&lt;&gt;0),"","보스")&amp;"인게임누적곱배수",ChapterTable!$R:$S,2,0)^C522
    +VLOOKUP(SUBSTITUTE(SUBSTITUTE(E$1,"standard",""),"|Float","")&amp;IF(OR($L522=TRUE,$A522=0,MOD($A522,ChapterTable!$R$20)&lt;&gt;0),"","보스")&amp;"인게임누적합배수",ChapterTable!$R:$S,2,0)*C522)
  )
  )
  )
)</f>
        <v>9687.7265625</v>
      </c>
      <c r="F522" s="1">
        <f ca="1">IF(AND($A522=0,$B522=1),
    VLOOKUP(1,ChapterTable!$1:$1048576,MATCH("최종"&amp;SUBSTITUTE(SUBSTITUTE(F$1,"standard",""),"|Float",""),ChapterTable!$1:$1,0),0)*ChapterTable!$P$17,
  IF(AND($A522=0,$B522=0),
    F523,
  IF($B522=0,
    VLOOKUP($A522,ChapterTable!$1:$1048576,MATCH("최종"&amp;SUBSTITUTE(SUBSTITUTE(F$1,"standard",""),"|Float",""),ChapterTable!$1:$1,0),0),
  IF($B522=1,
    IF($L522=FALSE,
      VLOOKUP($A522,ChapterTable!$1:$1048576,MATCH("최종"&amp;SUBSTITUTE(SUBSTITUTE(F$1,"standard",""),"|Float",""),ChapterTable!$1:$1,0),0),
      VLOOKUP($A522-ChapterTable!$P$11,ChapterTable!$1:$1048576,MATCH("최종"&amp;SUBSTITUTE(SUBSTITUTE(F$1,"standard",""),"|Float",""),ChapterTable!$1:$1,0),0)*ChapterTable!$P$14
    ),
  OFFSET(F522,-$B522+IF($L522,1,0),0)*
    (VLOOKUP(SUBSTITUTE(SUBSTITUTE(F$1,"standard",""),"|Float","")&amp;IF(OR($L522=TRUE,$A522=0,MOD($A522,ChapterTable!$R$20)&lt;&gt;0),"","보스")&amp;"인게임누적곱배수",ChapterTable!$R:$S,2,0)^D522
    +VLOOKUP(SUBSTITUTE(SUBSTITUTE(F$1,"standard",""),"|Float","")&amp;IF(OR($L522=TRUE,$A522=0,MOD($A522,ChapterTable!$R$20)&lt;&gt;0),"","보스")&amp;"인게임누적합배수",ChapterTable!$R:$S,2,0)*D522)
  )
  )
  )
)</f>
        <v>3315.7397460937495</v>
      </c>
      <c r="G522" t="s">
        <v>719</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59"/>
        <v>3</v>
      </c>
      <c r="Q522">
        <f t="shared" si="60"/>
        <v>3</v>
      </c>
      <c r="R522" t="b">
        <f t="shared" ca="1" si="61"/>
        <v>0</v>
      </c>
      <c r="T522" t="b">
        <f t="shared" ca="1" si="62"/>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65"/>
        <v>0.33333333333333331</v>
      </c>
      <c r="AJ522">
        <f t="shared" si="63"/>
        <v>0.395555555</v>
      </c>
      <c r="AK522">
        <f t="shared" si="64"/>
        <v>1</v>
      </c>
      <c r="AL522">
        <v>0</v>
      </c>
    </row>
    <row r="523" spans="1:38" x14ac:dyDescent="0.3">
      <c r="A523">
        <v>11</v>
      </c>
      <c r="B523">
        <v>24</v>
      </c>
      <c r="C523">
        <f>IF(OR($L523=TRUE,$A523=0,MOD($A523,ChapterTable!$R$20)&lt;&gt;0),
MAX(0,INT(($B523+ChapterTable!$P$26+VLOOKUP(SUBSTITUTE(C$1,"성장단계","")&amp;"단계오프셋",ChapterTable!$R:$S,2,0))/ChapterTable!$P$23)),
MAX(0,INT(($B523+ChapterTable!$R$26+VLOOKUP(SUBSTITUTE(C$1,"성장단계","")&amp;"보스단계오프셋",ChapterTable!$R:$S,2,0))/ChapterTable!$R$23)))</f>
        <v>2</v>
      </c>
      <c r="D523">
        <f>IF(OR($L523=TRUE,$A523=0,MOD($A523,ChapterTable!$R$20)&lt;&gt;0),
MAX(0,INT(($B523+ChapterTable!$P$26+VLOOKUP(SUBSTITUTE(D$1,"성장단계","")&amp;"단계오프셋",ChapterTable!$R:$S,2,0))/ChapterTable!$P$23)),
MAX(0,INT(($B523+ChapterTable!$R$26+VLOOKUP(SUBSTITUTE(D$1,"성장단계","")&amp;"보스단계오프셋",ChapterTable!$R:$S,2,0))/ChapterTable!$R$23)))</f>
        <v>2</v>
      </c>
      <c r="E523" s="1">
        <f ca="1">IF(AND($A523=0,$B523=1),
    VLOOKUP(1,ChapterTable!$1:$1048576,MATCH("최종"&amp;SUBSTITUTE(SUBSTITUTE(E$1,"standard",""),"|Float",""),ChapterTable!$1:$1,0),0)*ChapterTable!$P$17,
  IF(AND($A523=0,$B523=0),
    E524,
  IF($B523=0,
    VLOOKUP($A523,ChapterTable!$1:$1048576,MATCH("최종"&amp;SUBSTITUTE(SUBSTITUTE(E$1,"standard",""),"|Float",""),ChapterTable!$1:$1,0),0),
  IF($B523=1,
    IF($L523=FALSE,
      VLOOKUP($A523,ChapterTable!$1:$1048576,MATCH("최종"&amp;SUBSTITUTE(SUBSTITUTE(E$1,"standard",""),"|Float",""),ChapterTable!$1:$1,0),0),
      VLOOKUP($A523-ChapterTable!$P$11,ChapterTable!$1:$1048576,MATCH("최종"&amp;SUBSTITUTE(SUBSTITUTE(E$1,"standard",""),"|Float",""),ChapterTable!$1:$1,0),0)*ChapterTable!$P$14
    ),
  OFFSET(E523,-$B523+IF($L523,1,0),0)*IF($B523&gt;OFFSET($B523,1,0),ChapterTable!$R$17,1)*
    (VLOOKUP(SUBSTITUTE(SUBSTITUTE(E$1,"standard",""),"|Float","")&amp;IF(OR($L523=TRUE,$A523=0,MOD($A523,ChapterTable!$R$20)&lt;&gt;0),"","보스")&amp;"인게임누적곱배수",ChapterTable!$R:$S,2,0)^C523
    +VLOOKUP(SUBSTITUTE(SUBSTITUTE(E$1,"standard",""),"|Float","")&amp;IF(OR($L523=TRUE,$A523=0,MOD($A523,ChapterTable!$R$20)&lt;&gt;0),"","보스")&amp;"인게임누적합배수",ChapterTable!$R:$S,2,0)*C523)
  )
  )
  )
)</f>
        <v>9687.7265625</v>
      </c>
      <c r="F523" s="1">
        <f ca="1">IF(AND($A523=0,$B523=1),
    VLOOKUP(1,ChapterTable!$1:$1048576,MATCH("최종"&amp;SUBSTITUTE(SUBSTITUTE(F$1,"standard",""),"|Float",""),ChapterTable!$1:$1,0),0)*ChapterTable!$P$17,
  IF(AND($A523=0,$B523=0),
    F524,
  IF($B523=0,
    VLOOKUP($A523,ChapterTable!$1:$1048576,MATCH("최종"&amp;SUBSTITUTE(SUBSTITUTE(F$1,"standard",""),"|Float",""),ChapterTable!$1:$1,0),0),
  IF($B523=1,
    IF($L523=FALSE,
      VLOOKUP($A523,ChapterTable!$1:$1048576,MATCH("최종"&amp;SUBSTITUTE(SUBSTITUTE(F$1,"standard",""),"|Float",""),ChapterTable!$1:$1,0),0),
      VLOOKUP($A523-ChapterTable!$P$11,ChapterTable!$1:$1048576,MATCH("최종"&amp;SUBSTITUTE(SUBSTITUTE(F$1,"standard",""),"|Float",""),ChapterTable!$1:$1,0),0)*ChapterTable!$P$14
    ),
  OFFSET(F523,-$B523+IF($L523,1,0),0)*
    (VLOOKUP(SUBSTITUTE(SUBSTITUTE(F$1,"standard",""),"|Float","")&amp;IF(OR($L523=TRUE,$A523=0,MOD($A523,ChapterTable!$R$20)&lt;&gt;0),"","보스")&amp;"인게임누적곱배수",ChapterTable!$R:$S,2,0)^D523
    +VLOOKUP(SUBSTITUTE(SUBSTITUTE(F$1,"standard",""),"|Float","")&amp;IF(OR($L523=TRUE,$A523=0,MOD($A523,ChapterTable!$R$20)&lt;&gt;0),"","보스")&amp;"인게임누적합배수",ChapterTable!$R:$S,2,0)*D523)
  )
  )
  )
)</f>
        <v>3315.7397460937495</v>
      </c>
      <c r="G523" t="s">
        <v>719</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59"/>
        <v>3</v>
      </c>
      <c r="Q523">
        <f t="shared" si="60"/>
        <v>3</v>
      </c>
      <c r="R523" t="b">
        <f t="shared" ca="1" si="61"/>
        <v>0</v>
      </c>
      <c r="T523" t="b">
        <f t="shared" ca="1" si="62"/>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65"/>
        <v>0.33333333333333331</v>
      </c>
      <c r="AJ523">
        <f t="shared" si="63"/>
        <v>0.395555555</v>
      </c>
      <c r="AK523">
        <f t="shared" si="64"/>
        <v>1</v>
      </c>
      <c r="AL523">
        <v>0</v>
      </c>
    </row>
    <row r="524" spans="1:38" x14ac:dyDescent="0.3">
      <c r="A524">
        <v>11</v>
      </c>
      <c r="B524">
        <v>25</v>
      </c>
      <c r="C524">
        <f>IF(OR($L524=TRUE,$A524=0,MOD($A524,ChapterTable!$R$20)&lt;&gt;0),
MAX(0,INT(($B524+ChapterTable!$P$26+VLOOKUP(SUBSTITUTE(C$1,"성장단계","")&amp;"단계오프셋",ChapterTable!$R:$S,2,0))/ChapterTable!$P$23)),
MAX(0,INT(($B524+ChapterTable!$R$26+VLOOKUP(SUBSTITUTE(C$1,"성장단계","")&amp;"보스단계오프셋",ChapterTable!$R:$S,2,0))/ChapterTable!$R$23)))</f>
        <v>2</v>
      </c>
      <c r="D524">
        <f>IF(OR($L524=TRUE,$A524=0,MOD($A524,ChapterTable!$R$20)&lt;&gt;0),
MAX(0,INT(($B524+ChapterTable!$P$26+VLOOKUP(SUBSTITUTE(D$1,"성장단계","")&amp;"단계오프셋",ChapterTable!$R:$S,2,0))/ChapterTable!$P$23)),
MAX(0,INT(($B524+ChapterTable!$R$26+VLOOKUP(SUBSTITUTE(D$1,"성장단계","")&amp;"보스단계오프셋",ChapterTable!$R:$S,2,0))/ChapterTable!$R$23)))</f>
        <v>2</v>
      </c>
      <c r="E524" s="1">
        <f ca="1">IF(AND($A524=0,$B524=1),
    VLOOKUP(1,ChapterTable!$1:$1048576,MATCH("최종"&amp;SUBSTITUTE(SUBSTITUTE(E$1,"standard",""),"|Float",""),ChapterTable!$1:$1,0),0)*ChapterTable!$P$17,
  IF(AND($A524=0,$B524=0),
    E525,
  IF($B524=0,
    VLOOKUP($A524,ChapterTable!$1:$1048576,MATCH("최종"&amp;SUBSTITUTE(SUBSTITUTE(E$1,"standard",""),"|Float",""),ChapterTable!$1:$1,0),0),
  IF($B524=1,
    IF($L524=FALSE,
      VLOOKUP($A524,ChapterTable!$1:$1048576,MATCH("최종"&amp;SUBSTITUTE(SUBSTITUTE(E$1,"standard",""),"|Float",""),ChapterTable!$1:$1,0),0),
      VLOOKUP($A524-ChapterTable!$P$11,ChapterTable!$1:$1048576,MATCH("최종"&amp;SUBSTITUTE(SUBSTITUTE(E$1,"standard",""),"|Float",""),ChapterTable!$1:$1,0),0)*ChapterTable!$P$14
    ),
  OFFSET(E524,-$B524+IF($L524,1,0),0)*IF($B524&gt;OFFSET($B524,1,0),ChapterTable!$R$17,1)*
    (VLOOKUP(SUBSTITUTE(SUBSTITUTE(E$1,"standard",""),"|Float","")&amp;IF(OR($L524=TRUE,$A524=0,MOD($A524,ChapterTable!$R$20)&lt;&gt;0),"","보스")&amp;"인게임누적곱배수",ChapterTable!$R:$S,2,0)^C524
    +VLOOKUP(SUBSTITUTE(SUBSTITUTE(E$1,"standard",""),"|Float","")&amp;IF(OR($L524=TRUE,$A524=0,MOD($A524,ChapterTable!$R$20)&lt;&gt;0),"","보스")&amp;"인게임누적합배수",ChapterTable!$R:$S,2,0)*C524)
  )
  )
  )
)</f>
        <v>9687.7265625</v>
      </c>
      <c r="F524" s="1">
        <f ca="1">IF(AND($A524=0,$B524=1),
    VLOOKUP(1,ChapterTable!$1:$1048576,MATCH("최종"&amp;SUBSTITUTE(SUBSTITUTE(F$1,"standard",""),"|Float",""),ChapterTable!$1:$1,0),0)*ChapterTable!$P$17,
  IF(AND($A524=0,$B524=0),
    F525,
  IF($B524=0,
    VLOOKUP($A524,ChapterTable!$1:$1048576,MATCH("최종"&amp;SUBSTITUTE(SUBSTITUTE(F$1,"standard",""),"|Float",""),ChapterTable!$1:$1,0),0),
  IF($B524=1,
    IF($L524=FALSE,
      VLOOKUP($A524,ChapterTable!$1:$1048576,MATCH("최종"&amp;SUBSTITUTE(SUBSTITUTE(F$1,"standard",""),"|Float",""),ChapterTable!$1:$1,0),0),
      VLOOKUP($A524-ChapterTable!$P$11,ChapterTable!$1:$1048576,MATCH("최종"&amp;SUBSTITUTE(SUBSTITUTE(F$1,"standard",""),"|Float",""),ChapterTable!$1:$1,0),0)*ChapterTable!$P$14
    ),
  OFFSET(F524,-$B524+IF($L524,1,0),0)*
    (VLOOKUP(SUBSTITUTE(SUBSTITUTE(F$1,"standard",""),"|Float","")&amp;IF(OR($L524=TRUE,$A524=0,MOD($A524,ChapterTable!$R$20)&lt;&gt;0),"","보스")&amp;"인게임누적곱배수",ChapterTable!$R:$S,2,0)^D524
    +VLOOKUP(SUBSTITUTE(SUBSTITUTE(F$1,"standard",""),"|Float","")&amp;IF(OR($L524=TRUE,$A524=0,MOD($A524,ChapterTable!$R$20)&lt;&gt;0),"","보스")&amp;"인게임누적합배수",ChapterTable!$R:$S,2,0)*D524)
  )
  )
  )
)</f>
        <v>3315.7397460937495</v>
      </c>
      <c r="G524" t="s">
        <v>719</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59"/>
        <v>11</v>
      </c>
      <c r="Q524">
        <f t="shared" si="60"/>
        <v>11</v>
      </c>
      <c r="R524" t="b">
        <f t="shared" ca="1" si="61"/>
        <v>0</v>
      </c>
      <c r="T524" t="b">
        <f t="shared" ca="1" si="62"/>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65"/>
        <v>0.33333333333333331</v>
      </c>
      <c r="AJ524">
        <f t="shared" si="63"/>
        <v>0.395555555</v>
      </c>
      <c r="AK524">
        <f t="shared" si="64"/>
        <v>1</v>
      </c>
      <c r="AL524">
        <v>0</v>
      </c>
    </row>
    <row r="525" spans="1:38" x14ac:dyDescent="0.3">
      <c r="A525">
        <v>11</v>
      </c>
      <c r="B525">
        <v>26</v>
      </c>
      <c r="C525">
        <f>IF(OR($L525=TRUE,$A525=0,MOD($A525,ChapterTable!$R$20)&lt;&gt;0),
MAX(0,INT(($B525+ChapterTable!$P$26+VLOOKUP(SUBSTITUTE(C$1,"성장단계","")&amp;"단계오프셋",ChapterTable!$R:$S,2,0))/ChapterTable!$P$23)),
MAX(0,INT(($B525+ChapterTable!$R$26+VLOOKUP(SUBSTITUTE(C$1,"성장단계","")&amp;"보스단계오프셋",ChapterTable!$R:$S,2,0))/ChapterTable!$R$23)))</f>
        <v>3</v>
      </c>
      <c r="D525">
        <f>IF(OR($L525=TRUE,$A525=0,MOD($A525,ChapterTable!$R$20)&lt;&gt;0),
MAX(0,INT(($B525+ChapterTable!$P$26+VLOOKUP(SUBSTITUTE(D$1,"성장단계","")&amp;"단계오프셋",ChapterTable!$R:$S,2,0))/ChapterTable!$P$23)),
MAX(0,INT(($B525+ChapterTable!$R$26+VLOOKUP(SUBSTITUTE(D$1,"성장단계","")&amp;"보스단계오프셋",ChapterTable!$R:$S,2,0))/ChapterTable!$R$23)))</f>
        <v>2</v>
      </c>
      <c r="E525" s="1">
        <f ca="1">IF(AND($A525=0,$B525=1),
    VLOOKUP(1,ChapterTable!$1:$1048576,MATCH("최종"&amp;SUBSTITUTE(SUBSTITUTE(E$1,"standard",""),"|Float",""),ChapterTable!$1:$1,0),0)*ChapterTable!$P$17,
  IF(AND($A525=0,$B525=0),
    E526,
  IF($B525=0,
    VLOOKUP($A525,ChapterTable!$1:$1048576,MATCH("최종"&amp;SUBSTITUTE(SUBSTITUTE(E$1,"standard",""),"|Float",""),ChapterTable!$1:$1,0),0),
  IF($B525=1,
    IF($L525=FALSE,
      VLOOKUP($A525,ChapterTable!$1:$1048576,MATCH("최종"&amp;SUBSTITUTE(SUBSTITUTE(E$1,"standard",""),"|Float",""),ChapterTable!$1:$1,0),0),
      VLOOKUP($A525-ChapterTable!$P$11,ChapterTable!$1:$1048576,MATCH("최종"&amp;SUBSTITUTE(SUBSTITUTE(E$1,"standard",""),"|Float",""),ChapterTable!$1:$1,0),0)*ChapterTable!$P$14
    ),
  OFFSET(E525,-$B525+IF($L525,1,0),0)*IF($B525&gt;OFFSET($B525,1,0),ChapterTable!$R$17,1)*
    (VLOOKUP(SUBSTITUTE(SUBSTITUTE(E$1,"standard",""),"|Float","")&amp;IF(OR($L525=TRUE,$A525=0,MOD($A525,ChapterTable!$R$20)&lt;&gt;0),"","보스")&amp;"인게임누적곱배수",ChapterTable!$R:$S,2,0)^C525
    +VLOOKUP(SUBSTITUTE(SUBSTITUTE(E$1,"standard",""),"|Float","")&amp;IF(OR($L525=TRUE,$A525=0,MOD($A525,ChapterTable!$R$20)&lt;&gt;0),"","보스")&amp;"인게임누적합배수",ChapterTable!$R:$S,2,0)*C525)
  )
  )
  )
)</f>
        <v>11071.6875</v>
      </c>
      <c r="F525" s="1">
        <f ca="1">IF(AND($A525=0,$B525=1),
    VLOOKUP(1,ChapterTable!$1:$1048576,MATCH("최종"&amp;SUBSTITUTE(SUBSTITUTE(F$1,"standard",""),"|Float",""),ChapterTable!$1:$1,0),0)*ChapterTable!$P$17,
  IF(AND($A525=0,$B525=0),
    F526,
  IF($B525=0,
    VLOOKUP($A525,ChapterTable!$1:$1048576,MATCH("최종"&amp;SUBSTITUTE(SUBSTITUTE(F$1,"standard",""),"|Float",""),ChapterTable!$1:$1,0),0),
  IF($B525=1,
    IF($L525=FALSE,
      VLOOKUP($A525,ChapterTable!$1:$1048576,MATCH("최종"&amp;SUBSTITUTE(SUBSTITUTE(F$1,"standard",""),"|Float",""),ChapterTable!$1:$1,0),0),
      VLOOKUP($A525-ChapterTable!$P$11,ChapterTable!$1:$1048576,MATCH("최종"&amp;SUBSTITUTE(SUBSTITUTE(F$1,"standard",""),"|Float",""),ChapterTable!$1:$1,0),0)*ChapterTable!$P$14
    ),
  OFFSET(F525,-$B525+IF($L525,1,0),0)*
    (VLOOKUP(SUBSTITUTE(SUBSTITUTE(F$1,"standard",""),"|Float","")&amp;IF(OR($L525=TRUE,$A525=0,MOD($A525,ChapterTable!$R$20)&lt;&gt;0),"","보스")&amp;"인게임누적곱배수",ChapterTable!$R:$S,2,0)^D525
    +VLOOKUP(SUBSTITUTE(SUBSTITUTE(F$1,"standard",""),"|Float","")&amp;IF(OR($L525=TRUE,$A525=0,MOD($A525,ChapterTable!$R$20)&lt;&gt;0),"","보스")&amp;"인게임누적합배수",ChapterTable!$R:$S,2,0)*D525)
  )
  )
  )
)</f>
        <v>3315.7397460937495</v>
      </c>
      <c r="G525" t="s">
        <v>719</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59"/>
        <v>3</v>
      </c>
      <c r="Q525">
        <f t="shared" si="60"/>
        <v>3</v>
      </c>
      <c r="R525" t="b">
        <f t="shared" ca="1" si="61"/>
        <v>0</v>
      </c>
      <c r="T525" t="b">
        <f t="shared" ca="1" si="62"/>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65"/>
        <v>0.33333333333333331</v>
      </c>
      <c r="AJ525">
        <f t="shared" si="63"/>
        <v>0.395555555</v>
      </c>
      <c r="AK525">
        <f t="shared" si="64"/>
        <v>1</v>
      </c>
      <c r="AL525">
        <v>0</v>
      </c>
    </row>
    <row r="526" spans="1:38" x14ac:dyDescent="0.3">
      <c r="A526">
        <v>11</v>
      </c>
      <c r="B526">
        <v>27</v>
      </c>
      <c r="C526">
        <f>IF(OR($L526=TRUE,$A526=0,MOD($A526,ChapterTable!$R$20)&lt;&gt;0),
MAX(0,INT(($B526+ChapterTable!$P$26+VLOOKUP(SUBSTITUTE(C$1,"성장단계","")&amp;"단계오프셋",ChapterTable!$R:$S,2,0))/ChapterTable!$P$23)),
MAX(0,INT(($B526+ChapterTable!$R$26+VLOOKUP(SUBSTITUTE(C$1,"성장단계","")&amp;"보스단계오프셋",ChapterTable!$R:$S,2,0))/ChapterTable!$R$23)))</f>
        <v>3</v>
      </c>
      <c r="D526">
        <f>IF(OR($L526=TRUE,$A526=0,MOD($A526,ChapterTable!$R$20)&lt;&gt;0),
MAX(0,INT(($B526+ChapterTable!$P$26+VLOOKUP(SUBSTITUTE(D$1,"성장단계","")&amp;"단계오프셋",ChapterTable!$R:$S,2,0))/ChapterTable!$P$23)),
MAX(0,INT(($B526+ChapterTable!$R$26+VLOOKUP(SUBSTITUTE(D$1,"성장단계","")&amp;"보스단계오프셋",ChapterTable!$R:$S,2,0))/ChapterTable!$R$23)))</f>
        <v>2</v>
      </c>
      <c r="E526" s="1">
        <f ca="1">IF(AND($A526=0,$B526=1),
    VLOOKUP(1,ChapterTable!$1:$1048576,MATCH("최종"&amp;SUBSTITUTE(SUBSTITUTE(E$1,"standard",""),"|Float",""),ChapterTable!$1:$1,0),0)*ChapterTable!$P$17,
  IF(AND($A526=0,$B526=0),
    E527,
  IF($B526=0,
    VLOOKUP($A526,ChapterTable!$1:$1048576,MATCH("최종"&amp;SUBSTITUTE(SUBSTITUTE(E$1,"standard",""),"|Float",""),ChapterTable!$1:$1,0),0),
  IF($B526=1,
    IF($L526=FALSE,
      VLOOKUP($A526,ChapterTable!$1:$1048576,MATCH("최종"&amp;SUBSTITUTE(SUBSTITUTE(E$1,"standard",""),"|Float",""),ChapterTable!$1:$1,0),0),
      VLOOKUP($A526-ChapterTable!$P$11,ChapterTable!$1:$1048576,MATCH("최종"&amp;SUBSTITUTE(SUBSTITUTE(E$1,"standard",""),"|Float",""),ChapterTable!$1:$1,0),0)*ChapterTable!$P$14
    ),
  OFFSET(E526,-$B526+IF($L526,1,0),0)*IF($B526&gt;OFFSET($B526,1,0),ChapterTable!$R$17,1)*
    (VLOOKUP(SUBSTITUTE(SUBSTITUTE(E$1,"standard",""),"|Float","")&amp;IF(OR($L526=TRUE,$A526=0,MOD($A526,ChapterTable!$R$20)&lt;&gt;0),"","보스")&amp;"인게임누적곱배수",ChapterTable!$R:$S,2,0)^C526
    +VLOOKUP(SUBSTITUTE(SUBSTITUTE(E$1,"standard",""),"|Float","")&amp;IF(OR($L526=TRUE,$A526=0,MOD($A526,ChapterTable!$R$20)&lt;&gt;0),"","보스")&amp;"인게임누적합배수",ChapterTable!$R:$S,2,0)*C526)
  )
  )
  )
)</f>
        <v>11071.6875</v>
      </c>
      <c r="F526" s="1">
        <f ca="1">IF(AND($A526=0,$B526=1),
    VLOOKUP(1,ChapterTable!$1:$1048576,MATCH("최종"&amp;SUBSTITUTE(SUBSTITUTE(F$1,"standard",""),"|Float",""),ChapterTable!$1:$1,0),0)*ChapterTable!$P$17,
  IF(AND($A526=0,$B526=0),
    F527,
  IF($B526=0,
    VLOOKUP($A526,ChapterTable!$1:$1048576,MATCH("최종"&amp;SUBSTITUTE(SUBSTITUTE(F$1,"standard",""),"|Float",""),ChapterTable!$1:$1,0),0),
  IF($B526=1,
    IF($L526=FALSE,
      VLOOKUP($A526,ChapterTable!$1:$1048576,MATCH("최종"&amp;SUBSTITUTE(SUBSTITUTE(F$1,"standard",""),"|Float",""),ChapterTable!$1:$1,0),0),
      VLOOKUP($A526-ChapterTable!$P$11,ChapterTable!$1:$1048576,MATCH("최종"&amp;SUBSTITUTE(SUBSTITUTE(F$1,"standard",""),"|Float",""),ChapterTable!$1:$1,0),0)*ChapterTable!$P$14
    ),
  OFFSET(F526,-$B526+IF($L526,1,0),0)*
    (VLOOKUP(SUBSTITUTE(SUBSTITUTE(F$1,"standard",""),"|Float","")&amp;IF(OR($L526=TRUE,$A526=0,MOD($A526,ChapterTable!$R$20)&lt;&gt;0),"","보스")&amp;"인게임누적곱배수",ChapterTable!$R:$S,2,0)^D526
    +VLOOKUP(SUBSTITUTE(SUBSTITUTE(F$1,"standard",""),"|Float","")&amp;IF(OR($L526=TRUE,$A526=0,MOD($A526,ChapterTable!$R$20)&lt;&gt;0),"","보스")&amp;"인게임누적합배수",ChapterTable!$R:$S,2,0)*D526)
  )
  )
  )
)</f>
        <v>3315.7397460937495</v>
      </c>
      <c r="G526" t="s">
        <v>719</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59"/>
        <v>3</v>
      </c>
      <c r="Q526">
        <f t="shared" si="60"/>
        <v>3</v>
      </c>
      <c r="R526" t="b">
        <f t="shared" ca="1" si="61"/>
        <v>0</v>
      </c>
      <c r="T526" t="b">
        <f t="shared" ca="1" si="62"/>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65"/>
        <v>0.33333333333333331</v>
      </c>
      <c r="AJ526">
        <f t="shared" si="63"/>
        <v>0.395555555</v>
      </c>
      <c r="AK526">
        <f t="shared" si="64"/>
        <v>1</v>
      </c>
      <c r="AL526">
        <v>0</v>
      </c>
    </row>
    <row r="527" spans="1:38" x14ac:dyDescent="0.3">
      <c r="A527">
        <v>11</v>
      </c>
      <c r="B527">
        <v>28</v>
      </c>
      <c r="C527">
        <f>IF(OR($L527=TRUE,$A527=0,MOD($A527,ChapterTable!$R$20)&lt;&gt;0),
MAX(0,INT(($B527+ChapterTable!$P$26+VLOOKUP(SUBSTITUTE(C$1,"성장단계","")&amp;"단계오프셋",ChapterTable!$R:$S,2,0))/ChapterTable!$P$23)),
MAX(0,INT(($B527+ChapterTable!$R$26+VLOOKUP(SUBSTITUTE(C$1,"성장단계","")&amp;"보스단계오프셋",ChapterTable!$R:$S,2,0))/ChapterTable!$R$23)))</f>
        <v>3</v>
      </c>
      <c r="D527">
        <f>IF(OR($L527=TRUE,$A527=0,MOD($A527,ChapterTable!$R$20)&lt;&gt;0),
MAX(0,INT(($B527+ChapterTable!$P$26+VLOOKUP(SUBSTITUTE(D$1,"성장단계","")&amp;"단계오프셋",ChapterTable!$R:$S,2,0))/ChapterTable!$P$23)),
MAX(0,INT(($B527+ChapterTable!$R$26+VLOOKUP(SUBSTITUTE(D$1,"성장단계","")&amp;"보스단계오프셋",ChapterTable!$R:$S,2,0))/ChapterTable!$R$23)))</f>
        <v>2</v>
      </c>
      <c r="E527" s="1">
        <f ca="1">IF(AND($A527=0,$B527=1),
    VLOOKUP(1,ChapterTable!$1:$1048576,MATCH("최종"&amp;SUBSTITUTE(SUBSTITUTE(E$1,"standard",""),"|Float",""),ChapterTable!$1:$1,0),0)*ChapterTable!$P$17,
  IF(AND($A527=0,$B527=0),
    E528,
  IF($B527=0,
    VLOOKUP($A527,ChapterTable!$1:$1048576,MATCH("최종"&amp;SUBSTITUTE(SUBSTITUTE(E$1,"standard",""),"|Float",""),ChapterTable!$1:$1,0),0),
  IF($B527=1,
    IF($L527=FALSE,
      VLOOKUP($A527,ChapterTable!$1:$1048576,MATCH("최종"&amp;SUBSTITUTE(SUBSTITUTE(E$1,"standard",""),"|Float",""),ChapterTable!$1:$1,0),0),
      VLOOKUP($A527-ChapterTable!$P$11,ChapterTable!$1:$1048576,MATCH("최종"&amp;SUBSTITUTE(SUBSTITUTE(E$1,"standard",""),"|Float",""),ChapterTable!$1:$1,0),0)*ChapterTable!$P$14
    ),
  OFFSET(E527,-$B527+IF($L527,1,0),0)*IF($B527&gt;OFFSET($B527,1,0),ChapterTable!$R$17,1)*
    (VLOOKUP(SUBSTITUTE(SUBSTITUTE(E$1,"standard",""),"|Float","")&amp;IF(OR($L527=TRUE,$A527=0,MOD($A527,ChapterTable!$R$20)&lt;&gt;0),"","보스")&amp;"인게임누적곱배수",ChapterTable!$R:$S,2,0)^C527
    +VLOOKUP(SUBSTITUTE(SUBSTITUTE(E$1,"standard",""),"|Float","")&amp;IF(OR($L527=TRUE,$A527=0,MOD($A527,ChapterTable!$R$20)&lt;&gt;0),"","보스")&amp;"인게임누적합배수",ChapterTable!$R:$S,2,0)*C527)
  )
  )
  )
)</f>
        <v>11071.6875</v>
      </c>
      <c r="F527" s="1">
        <f ca="1">IF(AND($A527=0,$B527=1),
    VLOOKUP(1,ChapterTable!$1:$1048576,MATCH("최종"&amp;SUBSTITUTE(SUBSTITUTE(F$1,"standard",""),"|Float",""),ChapterTable!$1:$1,0),0)*ChapterTable!$P$17,
  IF(AND($A527=0,$B527=0),
    F528,
  IF($B527=0,
    VLOOKUP($A527,ChapterTable!$1:$1048576,MATCH("최종"&amp;SUBSTITUTE(SUBSTITUTE(F$1,"standard",""),"|Float",""),ChapterTable!$1:$1,0),0),
  IF($B527=1,
    IF($L527=FALSE,
      VLOOKUP($A527,ChapterTable!$1:$1048576,MATCH("최종"&amp;SUBSTITUTE(SUBSTITUTE(F$1,"standard",""),"|Float",""),ChapterTable!$1:$1,0),0),
      VLOOKUP($A527-ChapterTable!$P$11,ChapterTable!$1:$1048576,MATCH("최종"&amp;SUBSTITUTE(SUBSTITUTE(F$1,"standard",""),"|Float",""),ChapterTable!$1:$1,0),0)*ChapterTable!$P$14
    ),
  OFFSET(F527,-$B527+IF($L527,1,0),0)*
    (VLOOKUP(SUBSTITUTE(SUBSTITUTE(F$1,"standard",""),"|Float","")&amp;IF(OR($L527=TRUE,$A527=0,MOD($A527,ChapterTable!$R$20)&lt;&gt;0),"","보스")&amp;"인게임누적곱배수",ChapterTable!$R:$S,2,0)^D527
    +VLOOKUP(SUBSTITUTE(SUBSTITUTE(F$1,"standard",""),"|Float","")&amp;IF(OR($L527=TRUE,$A527=0,MOD($A527,ChapterTable!$R$20)&lt;&gt;0),"","보스")&amp;"인게임누적합배수",ChapterTable!$R:$S,2,0)*D527)
  )
  )
  )
)</f>
        <v>3315.7397460937495</v>
      </c>
      <c r="G527" t="s">
        <v>719</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59"/>
        <v>3</v>
      </c>
      <c r="Q527">
        <f t="shared" si="60"/>
        <v>3</v>
      </c>
      <c r="R527" t="b">
        <f t="shared" ca="1" si="61"/>
        <v>0</v>
      </c>
      <c r="T527" t="b">
        <f t="shared" ca="1" si="62"/>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65"/>
        <v>0.33333333333333331</v>
      </c>
      <c r="AJ527">
        <f t="shared" si="63"/>
        <v>0.395555555</v>
      </c>
      <c r="AK527">
        <f t="shared" si="64"/>
        <v>1</v>
      </c>
      <c r="AL527">
        <v>0</v>
      </c>
    </row>
    <row r="528" spans="1:38" x14ac:dyDescent="0.3">
      <c r="A528">
        <v>11</v>
      </c>
      <c r="B528">
        <v>29</v>
      </c>
      <c r="C528">
        <f>IF(OR($L528=TRUE,$A528=0,MOD($A528,ChapterTable!$R$20)&lt;&gt;0),
MAX(0,INT(($B528+ChapterTable!$P$26+VLOOKUP(SUBSTITUTE(C$1,"성장단계","")&amp;"단계오프셋",ChapterTable!$R:$S,2,0))/ChapterTable!$P$23)),
MAX(0,INT(($B528+ChapterTable!$R$26+VLOOKUP(SUBSTITUTE(C$1,"성장단계","")&amp;"보스단계오프셋",ChapterTable!$R:$S,2,0))/ChapterTable!$R$23)))</f>
        <v>3</v>
      </c>
      <c r="D528">
        <f>IF(OR($L528=TRUE,$A528=0,MOD($A528,ChapterTable!$R$20)&lt;&gt;0),
MAX(0,INT(($B528+ChapterTable!$P$26+VLOOKUP(SUBSTITUTE(D$1,"성장단계","")&amp;"단계오프셋",ChapterTable!$R:$S,2,0))/ChapterTable!$P$23)),
MAX(0,INT(($B528+ChapterTable!$R$26+VLOOKUP(SUBSTITUTE(D$1,"성장단계","")&amp;"보스단계오프셋",ChapterTable!$R:$S,2,0))/ChapterTable!$R$23)))</f>
        <v>2</v>
      </c>
      <c r="E528" s="1">
        <f ca="1">IF(AND($A528=0,$B528=1),
    VLOOKUP(1,ChapterTable!$1:$1048576,MATCH("최종"&amp;SUBSTITUTE(SUBSTITUTE(E$1,"standard",""),"|Float",""),ChapterTable!$1:$1,0),0)*ChapterTable!$P$17,
  IF(AND($A528=0,$B528=0),
    E529,
  IF($B528=0,
    VLOOKUP($A528,ChapterTable!$1:$1048576,MATCH("최종"&amp;SUBSTITUTE(SUBSTITUTE(E$1,"standard",""),"|Float",""),ChapterTable!$1:$1,0),0),
  IF($B528=1,
    IF($L528=FALSE,
      VLOOKUP($A528,ChapterTable!$1:$1048576,MATCH("최종"&amp;SUBSTITUTE(SUBSTITUTE(E$1,"standard",""),"|Float",""),ChapterTable!$1:$1,0),0),
      VLOOKUP($A528-ChapterTable!$P$11,ChapterTable!$1:$1048576,MATCH("최종"&amp;SUBSTITUTE(SUBSTITUTE(E$1,"standard",""),"|Float",""),ChapterTable!$1:$1,0),0)*ChapterTable!$P$14
    ),
  OFFSET(E528,-$B528+IF($L528,1,0),0)*IF($B528&gt;OFFSET($B528,1,0),ChapterTable!$R$17,1)*
    (VLOOKUP(SUBSTITUTE(SUBSTITUTE(E$1,"standard",""),"|Float","")&amp;IF(OR($L528=TRUE,$A528=0,MOD($A528,ChapterTable!$R$20)&lt;&gt;0),"","보스")&amp;"인게임누적곱배수",ChapterTable!$R:$S,2,0)^C528
    +VLOOKUP(SUBSTITUTE(SUBSTITUTE(E$1,"standard",""),"|Float","")&amp;IF(OR($L528=TRUE,$A528=0,MOD($A528,ChapterTable!$R$20)&lt;&gt;0),"","보스")&amp;"인게임누적합배수",ChapterTable!$R:$S,2,0)*C528)
  )
  )
  )
)</f>
        <v>11071.6875</v>
      </c>
      <c r="F528" s="1">
        <f ca="1">IF(AND($A528=0,$B528=1),
    VLOOKUP(1,ChapterTable!$1:$1048576,MATCH("최종"&amp;SUBSTITUTE(SUBSTITUTE(F$1,"standard",""),"|Float",""),ChapterTable!$1:$1,0),0)*ChapterTable!$P$17,
  IF(AND($A528=0,$B528=0),
    F529,
  IF($B528=0,
    VLOOKUP($A528,ChapterTable!$1:$1048576,MATCH("최종"&amp;SUBSTITUTE(SUBSTITUTE(F$1,"standard",""),"|Float",""),ChapterTable!$1:$1,0),0),
  IF($B528=1,
    IF($L528=FALSE,
      VLOOKUP($A528,ChapterTable!$1:$1048576,MATCH("최종"&amp;SUBSTITUTE(SUBSTITUTE(F$1,"standard",""),"|Float",""),ChapterTable!$1:$1,0),0),
      VLOOKUP($A528-ChapterTable!$P$11,ChapterTable!$1:$1048576,MATCH("최종"&amp;SUBSTITUTE(SUBSTITUTE(F$1,"standard",""),"|Float",""),ChapterTable!$1:$1,0),0)*ChapterTable!$P$14
    ),
  OFFSET(F528,-$B528+IF($L528,1,0),0)*
    (VLOOKUP(SUBSTITUTE(SUBSTITUTE(F$1,"standard",""),"|Float","")&amp;IF(OR($L528=TRUE,$A528=0,MOD($A528,ChapterTable!$R$20)&lt;&gt;0),"","보스")&amp;"인게임누적곱배수",ChapterTable!$R:$S,2,0)^D528
    +VLOOKUP(SUBSTITUTE(SUBSTITUTE(F$1,"standard",""),"|Float","")&amp;IF(OR($L528=TRUE,$A528=0,MOD($A528,ChapterTable!$R$20)&lt;&gt;0),"","보스")&amp;"인게임누적합배수",ChapterTable!$R:$S,2,0)*D528)
  )
  )
  )
)</f>
        <v>3315.7397460937495</v>
      </c>
      <c r="G528" t="s">
        <v>719</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59"/>
        <v>93</v>
      </c>
      <c r="Q528">
        <f t="shared" si="60"/>
        <v>93</v>
      </c>
      <c r="R528" t="b">
        <f t="shared" ca="1" si="61"/>
        <v>1</v>
      </c>
      <c r="T528" t="b">
        <f t="shared" ca="1" si="62"/>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65"/>
        <v>0.33333333333333331</v>
      </c>
      <c r="AJ528">
        <f t="shared" si="63"/>
        <v>0.395555555</v>
      </c>
      <c r="AK528">
        <f t="shared" si="64"/>
        <v>1</v>
      </c>
      <c r="AL528">
        <v>0</v>
      </c>
    </row>
    <row r="529" spans="1:38" x14ac:dyDescent="0.3">
      <c r="A529">
        <v>11</v>
      </c>
      <c r="B529">
        <v>30</v>
      </c>
      <c r="C529">
        <f>IF(OR($L529=TRUE,$A529=0,MOD($A529,ChapterTable!$R$20)&lt;&gt;0),
MAX(0,INT(($B529+ChapterTable!$P$26+VLOOKUP(SUBSTITUTE(C$1,"성장단계","")&amp;"단계오프셋",ChapterTable!$R:$S,2,0))/ChapterTable!$P$23)),
MAX(0,INT(($B529+ChapterTable!$R$26+VLOOKUP(SUBSTITUTE(C$1,"성장단계","")&amp;"보스단계오프셋",ChapterTable!$R:$S,2,0))/ChapterTable!$R$23)))</f>
        <v>3</v>
      </c>
      <c r="D529">
        <f>IF(OR($L529=TRUE,$A529=0,MOD($A529,ChapterTable!$R$20)&lt;&gt;0),
MAX(0,INT(($B529+ChapterTable!$P$26+VLOOKUP(SUBSTITUTE(D$1,"성장단계","")&amp;"단계오프셋",ChapterTable!$R:$S,2,0))/ChapterTable!$P$23)),
MAX(0,INT(($B529+ChapterTable!$R$26+VLOOKUP(SUBSTITUTE(D$1,"성장단계","")&amp;"보스단계오프셋",ChapterTable!$R:$S,2,0))/ChapterTable!$R$23)))</f>
        <v>2</v>
      </c>
      <c r="E529" s="1">
        <f ca="1">IF(AND($A529=0,$B529=1),
    VLOOKUP(1,ChapterTable!$1:$1048576,MATCH("최종"&amp;SUBSTITUTE(SUBSTITUTE(E$1,"standard",""),"|Float",""),ChapterTable!$1:$1,0),0)*ChapterTable!$P$17,
  IF(AND($A529=0,$B529=0),
    E530,
  IF($B529=0,
    VLOOKUP($A529,ChapterTable!$1:$1048576,MATCH("최종"&amp;SUBSTITUTE(SUBSTITUTE(E$1,"standard",""),"|Float",""),ChapterTable!$1:$1,0),0),
  IF($B529=1,
    IF($L529=FALSE,
      VLOOKUP($A529,ChapterTable!$1:$1048576,MATCH("최종"&amp;SUBSTITUTE(SUBSTITUTE(E$1,"standard",""),"|Float",""),ChapterTable!$1:$1,0),0),
      VLOOKUP($A529-ChapterTable!$P$11,ChapterTable!$1:$1048576,MATCH("최종"&amp;SUBSTITUTE(SUBSTITUTE(E$1,"standard",""),"|Float",""),ChapterTable!$1:$1,0),0)*ChapterTable!$P$14
    ),
  OFFSET(E529,-$B529+IF($L529,1,0),0)*IF($B529&gt;OFFSET($B529,1,0),ChapterTable!$R$17,1)*
    (VLOOKUP(SUBSTITUTE(SUBSTITUTE(E$1,"standard",""),"|Float","")&amp;IF(OR($L529=TRUE,$A529=0,MOD($A529,ChapterTable!$R$20)&lt;&gt;0),"","보스")&amp;"인게임누적곱배수",ChapterTable!$R:$S,2,0)^C529
    +VLOOKUP(SUBSTITUTE(SUBSTITUTE(E$1,"standard",""),"|Float","")&amp;IF(OR($L529=TRUE,$A529=0,MOD($A529,ChapterTable!$R$20)&lt;&gt;0),"","보스")&amp;"인게임누적합배수",ChapterTable!$R:$S,2,0)*C529)
  )
  )
  )
)</f>
        <v>11071.6875</v>
      </c>
      <c r="F529" s="1">
        <f ca="1">IF(AND($A529=0,$B529=1),
    VLOOKUP(1,ChapterTable!$1:$1048576,MATCH("최종"&amp;SUBSTITUTE(SUBSTITUTE(F$1,"standard",""),"|Float",""),ChapterTable!$1:$1,0),0)*ChapterTable!$P$17,
  IF(AND($A529=0,$B529=0),
    F530,
  IF($B529=0,
    VLOOKUP($A529,ChapterTable!$1:$1048576,MATCH("최종"&amp;SUBSTITUTE(SUBSTITUTE(F$1,"standard",""),"|Float",""),ChapterTable!$1:$1,0),0),
  IF($B529=1,
    IF($L529=FALSE,
      VLOOKUP($A529,ChapterTable!$1:$1048576,MATCH("최종"&amp;SUBSTITUTE(SUBSTITUTE(F$1,"standard",""),"|Float",""),ChapterTable!$1:$1,0),0),
      VLOOKUP($A529-ChapterTable!$P$11,ChapterTable!$1:$1048576,MATCH("최종"&amp;SUBSTITUTE(SUBSTITUTE(F$1,"standard",""),"|Float",""),ChapterTable!$1:$1,0),0)*ChapterTable!$P$14
    ),
  OFFSET(F529,-$B529+IF($L529,1,0),0)*
    (VLOOKUP(SUBSTITUTE(SUBSTITUTE(F$1,"standard",""),"|Float","")&amp;IF(OR($L529=TRUE,$A529=0,MOD($A529,ChapterTable!$R$20)&lt;&gt;0),"","보스")&amp;"인게임누적곱배수",ChapterTable!$R:$S,2,0)^D529
    +VLOOKUP(SUBSTITUTE(SUBSTITUTE(F$1,"standard",""),"|Float","")&amp;IF(OR($L529=TRUE,$A529=0,MOD($A529,ChapterTable!$R$20)&lt;&gt;0),"","보스")&amp;"인게임누적합배수",ChapterTable!$R:$S,2,0)*D529)
  )
  )
  )
)</f>
        <v>3315.7397460937495</v>
      </c>
      <c r="G529" t="s">
        <v>719</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59"/>
        <v>23</v>
      </c>
      <c r="Q529">
        <f t="shared" si="60"/>
        <v>23</v>
      </c>
      <c r="R529" t="b">
        <f t="shared" ca="1" si="61"/>
        <v>0</v>
      </c>
      <c r="T529" t="b">
        <f t="shared" ca="1" si="62"/>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65"/>
        <v>0.33333333333333331</v>
      </c>
      <c r="AJ529">
        <f t="shared" si="63"/>
        <v>1</v>
      </c>
      <c r="AK529">
        <f t="shared" si="64"/>
        <v>3</v>
      </c>
      <c r="AL529">
        <v>0</v>
      </c>
    </row>
    <row r="530" spans="1:38" x14ac:dyDescent="0.3">
      <c r="A530">
        <v>11</v>
      </c>
      <c r="B530">
        <v>31</v>
      </c>
      <c r="C530">
        <f>IF(OR($L530=TRUE,$A530=0,MOD($A530,ChapterTable!$R$20)&lt;&gt;0),
MAX(0,INT(($B530+ChapterTable!$P$26+VLOOKUP(SUBSTITUTE(C$1,"성장단계","")&amp;"단계오프셋",ChapterTable!$R:$S,2,0))/ChapterTable!$P$23)),
MAX(0,INT(($B530+ChapterTable!$R$26+VLOOKUP(SUBSTITUTE(C$1,"성장단계","")&amp;"보스단계오프셋",ChapterTable!$R:$S,2,0))/ChapterTable!$R$23)))</f>
        <v>3</v>
      </c>
      <c r="D530">
        <f>IF(OR($L530=TRUE,$A530=0,MOD($A530,ChapterTable!$R$20)&lt;&gt;0),
MAX(0,INT(($B530+ChapterTable!$P$26+VLOOKUP(SUBSTITUTE(D$1,"성장단계","")&amp;"단계오프셋",ChapterTable!$R:$S,2,0))/ChapterTable!$P$23)),
MAX(0,INT(($B530+ChapterTable!$R$26+VLOOKUP(SUBSTITUTE(D$1,"성장단계","")&amp;"보스단계오프셋",ChapterTable!$R:$S,2,0))/ChapterTable!$R$23)))</f>
        <v>3</v>
      </c>
      <c r="E530" s="1">
        <f ca="1">IF(AND($A530=0,$B530=1),
    VLOOKUP(1,ChapterTable!$1:$1048576,MATCH("최종"&amp;SUBSTITUTE(SUBSTITUTE(E$1,"standard",""),"|Float",""),ChapterTable!$1:$1,0),0)*ChapterTable!$P$17,
  IF(AND($A530=0,$B530=0),
    E531,
  IF($B530=0,
    VLOOKUP($A530,ChapterTable!$1:$1048576,MATCH("최종"&amp;SUBSTITUTE(SUBSTITUTE(E$1,"standard",""),"|Float",""),ChapterTable!$1:$1,0),0),
  IF($B530=1,
    IF($L530=FALSE,
      VLOOKUP($A530,ChapterTable!$1:$1048576,MATCH("최종"&amp;SUBSTITUTE(SUBSTITUTE(E$1,"standard",""),"|Float",""),ChapterTable!$1:$1,0),0),
      VLOOKUP($A530-ChapterTable!$P$11,ChapterTable!$1:$1048576,MATCH("최종"&amp;SUBSTITUTE(SUBSTITUTE(E$1,"standard",""),"|Float",""),ChapterTable!$1:$1,0),0)*ChapterTable!$P$14
    ),
  OFFSET(E530,-$B530+IF($L530,1,0),0)*IF($B530&gt;OFFSET($B530,1,0),ChapterTable!$R$17,1)*
    (VLOOKUP(SUBSTITUTE(SUBSTITUTE(E$1,"standard",""),"|Float","")&amp;IF(OR($L530=TRUE,$A530=0,MOD($A530,ChapterTable!$R$20)&lt;&gt;0),"","보스")&amp;"인게임누적곱배수",ChapterTable!$R:$S,2,0)^C530
    +VLOOKUP(SUBSTITUTE(SUBSTITUTE(E$1,"standard",""),"|Float","")&amp;IF(OR($L530=TRUE,$A530=0,MOD($A530,ChapterTable!$R$20)&lt;&gt;0),"","보스")&amp;"인게임누적합배수",ChapterTable!$R:$S,2,0)*C530)
  )
  )
  )
)</f>
        <v>11071.6875</v>
      </c>
      <c r="F530" s="1">
        <f ca="1">IF(AND($A530=0,$B530=1),
    VLOOKUP(1,ChapterTable!$1:$1048576,MATCH("최종"&amp;SUBSTITUTE(SUBSTITUTE(F$1,"standard",""),"|Float",""),ChapterTable!$1:$1,0),0)*ChapterTable!$P$17,
  IF(AND($A530=0,$B530=0),
    F531,
  IF($B530=0,
    VLOOKUP($A530,ChapterTable!$1:$1048576,MATCH("최종"&amp;SUBSTITUTE(SUBSTITUTE(F$1,"standard",""),"|Float",""),ChapterTable!$1:$1,0),0),
  IF($B530=1,
    IF($L530=FALSE,
      VLOOKUP($A530,ChapterTable!$1:$1048576,MATCH("최종"&amp;SUBSTITUTE(SUBSTITUTE(F$1,"standard",""),"|Float",""),ChapterTable!$1:$1,0),0),
      VLOOKUP($A530-ChapterTable!$P$11,ChapterTable!$1:$1048576,MATCH("최종"&amp;SUBSTITUTE(SUBSTITUTE(F$1,"standard",""),"|Float",""),ChapterTable!$1:$1,0),0)*ChapterTable!$P$14
    ),
  OFFSET(F530,-$B530+IF($L530,1,0),0)*
    (VLOOKUP(SUBSTITUTE(SUBSTITUTE(F$1,"standard",""),"|Float","")&amp;IF(OR($L530=TRUE,$A530=0,MOD($A530,ChapterTable!$R$20)&lt;&gt;0),"","보스")&amp;"인게임누적곱배수",ChapterTable!$R:$S,2,0)^D530
    +VLOOKUP(SUBSTITUTE(SUBSTITUTE(F$1,"standard",""),"|Float","")&amp;IF(OR($L530=TRUE,$A530=0,MOD($A530,ChapterTable!$R$20)&lt;&gt;0),"","보스")&amp;"인게임누적합배수",ChapterTable!$R:$S,2,0)*D530)
  )
  )
  )
)</f>
        <v>3531.9836425781255</v>
      </c>
      <c r="G530" t="s">
        <v>719</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59"/>
        <v>4</v>
      </c>
      <c r="Q530">
        <f t="shared" si="60"/>
        <v>4</v>
      </c>
      <c r="R530" t="b">
        <f t="shared" ca="1" si="61"/>
        <v>0</v>
      </c>
      <c r="T530" t="b">
        <f t="shared" ca="1" si="62"/>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65"/>
        <v>0.25</v>
      </c>
      <c r="AJ530">
        <f t="shared" si="63"/>
        <v>0.32</v>
      </c>
      <c r="AK530">
        <f t="shared" si="64"/>
        <v>1</v>
      </c>
      <c r="AL530">
        <v>0</v>
      </c>
    </row>
    <row r="531" spans="1:38" x14ac:dyDescent="0.3">
      <c r="A531">
        <v>11</v>
      </c>
      <c r="B531">
        <v>32</v>
      </c>
      <c r="C531">
        <f>IF(OR($L531=TRUE,$A531=0,MOD($A531,ChapterTable!$R$20)&lt;&gt;0),
MAX(0,INT(($B531+ChapterTable!$P$26+VLOOKUP(SUBSTITUTE(C$1,"성장단계","")&amp;"단계오프셋",ChapterTable!$R:$S,2,0))/ChapterTable!$P$23)),
MAX(0,INT(($B531+ChapterTable!$R$26+VLOOKUP(SUBSTITUTE(C$1,"성장단계","")&amp;"보스단계오프셋",ChapterTable!$R:$S,2,0))/ChapterTable!$R$23)))</f>
        <v>3</v>
      </c>
      <c r="D531">
        <f>IF(OR($L531=TRUE,$A531=0,MOD($A531,ChapterTable!$R$20)&lt;&gt;0),
MAX(0,INT(($B531+ChapterTable!$P$26+VLOOKUP(SUBSTITUTE(D$1,"성장단계","")&amp;"단계오프셋",ChapterTable!$R:$S,2,0))/ChapterTable!$P$23)),
MAX(0,INT(($B531+ChapterTable!$R$26+VLOOKUP(SUBSTITUTE(D$1,"성장단계","")&amp;"보스단계오프셋",ChapterTable!$R:$S,2,0))/ChapterTable!$R$23)))</f>
        <v>3</v>
      </c>
      <c r="E531" s="1">
        <f ca="1">IF(AND($A531=0,$B531=1),
    VLOOKUP(1,ChapterTable!$1:$1048576,MATCH("최종"&amp;SUBSTITUTE(SUBSTITUTE(E$1,"standard",""),"|Float",""),ChapterTable!$1:$1,0),0)*ChapterTable!$P$17,
  IF(AND($A531=0,$B531=0),
    E532,
  IF($B531=0,
    VLOOKUP($A531,ChapterTable!$1:$1048576,MATCH("최종"&amp;SUBSTITUTE(SUBSTITUTE(E$1,"standard",""),"|Float",""),ChapterTable!$1:$1,0),0),
  IF($B531=1,
    IF($L531=FALSE,
      VLOOKUP($A531,ChapterTable!$1:$1048576,MATCH("최종"&amp;SUBSTITUTE(SUBSTITUTE(E$1,"standard",""),"|Float",""),ChapterTable!$1:$1,0),0),
      VLOOKUP($A531-ChapterTable!$P$11,ChapterTable!$1:$1048576,MATCH("최종"&amp;SUBSTITUTE(SUBSTITUTE(E$1,"standard",""),"|Float",""),ChapterTable!$1:$1,0),0)*ChapterTable!$P$14
    ),
  OFFSET(E531,-$B531+IF($L531,1,0),0)*IF($B531&gt;OFFSET($B531,1,0),ChapterTable!$R$17,1)*
    (VLOOKUP(SUBSTITUTE(SUBSTITUTE(E$1,"standard",""),"|Float","")&amp;IF(OR($L531=TRUE,$A531=0,MOD($A531,ChapterTable!$R$20)&lt;&gt;0),"","보스")&amp;"인게임누적곱배수",ChapterTable!$R:$S,2,0)^C531
    +VLOOKUP(SUBSTITUTE(SUBSTITUTE(E$1,"standard",""),"|Float","")&amp;IF(OR($L531=TRUE,$A531=0,MOD($A531,ChapterTable!$R$20)&lt;&gt;0),"","보스")&amp;"인게임누적합배수",ChapterTable!$R:$S,2,0)*C531)
  )
  )
  )
)</f>
        <v>11071.6875</v>
      </c>
      <c r="F531" s="1">
        <f ca="1">IF(AND($A531=0,$B531=1),
    VLOOKUP(1,ChapterTable!$1:$1048576,MATCH("최종"&amp;SUBSTITUTE(SUBSTITUTE(F$1,"standard",""),"|Float",""),ChapterTable!$1:$1,0),0)*ChapterTable!$P$17,
  IF(AND($A531=0,$B531=0),
    F532,
  IF($B531=0,
    VLOOKUP($A531,ChapterTable!$1:$1048576,MATCH("최종"&amp;SUBSTITUTE(SUBSTITUTE(F$1,"standard",""),"|Float",""),ChapterTable!$1:$1,0),0),
  IF($B531=1,
    IF($L531=FALSE,
      VLOOKUP($A531,ChapterTable!$1:$1048576,MATCH("최종"&amp;SUBSTITUTE(SUBSTITUTE(F$1,"standard",""),"|Float",""),ChapterTable!$1:$1,0),0),
      VLOOKUP($A531-ChapterTable!$P$11,ChapterTable!$1:$1048576,MATCH("최종"&amp;SUBSTITUTE(SUBSTITUTE(F$1,"standard",""),"|Float",""),ChapterTable!$1:$1,0),0)*ChapterTable!$P$14
    ),
  OFFSET(F531,-$B531+IF($L531,1,0),0)*
    (VLOOKUP(SUBSTITUTE(SUBSTITUTE(F$1,"standard",""),"|Float","")&amp;IF(OR($L531=TRUE,$A531=0,MOD($A531,ChapterTable!$R$20)&lt;&gt;0),"","보스")&amp;"인게임누적곱배수",ChapterTable!$R:$S,2,0)^D531
    +VLOOKUP(SUBSTITUTE(SUBSTITUTE(F$1,"standard",""),"|Float","")&amp;IF(OR($L531=TRUE,$A531=0,MOD($A531,ChapterTable!$R$20)&lt;&gt;0),"","보스")&amp;"인게임누적합배수",ChapterTable!$R:$S,2,0)*D531)
  )
  )
  )
)</f>
        <v>3531.9836425781255</v>
      </c>
      <c r="G531" t="s">
        <v>719</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59"/>
        <v>4</v>
      </c>
      <c r="Q531">
        <f t="shared" si="60"/>
        <v>4</v>
      </c>
      <c r="R531" t="b">
        <f t="shared" ca="1" si="61"/>
        <v>0</v>
      </c>
      <c r="T531" t="b">
        <f t="shared" ca="1" si="62"/>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65"/>
        <v>0.25</v>
      </c>
      <c r="AJ531">
        <f t="shared" si="63"/>
        <v>0.32</v>
      </c>
      <c r="AK531">
        <f t="shared" si="64"/>
        <v>1</v>
      </c>
      <c r="AL531">
        <v>0</v>
      </c>
    </row>
    <row r="532" spans="1:38" x14ac:dyDescent="0.3">
      <c r="A532">
        <v>11</v>
      </c>
      <c r="B532">
        <v>33</v>
      </c>
      <c r="C532">
        <f>IF(OR($L532=TRUE,$A532=0,MOD($A532,ChapterTable!$R$20)&lt;&gt;0),
MAX(0,INT(($B532+ChapterTable!$P$26+VLOOKUP(SUBSTITUTE(C$1,"성장단계","")&amp;"단계오프셋",ChapterTable!$R:$S,2,0))/ChapterTable!$P$23)),
MAX(0,INT(($B532+ChapterTable!$R$26+VLOOKUP(SUBSTITUTE(C$1,"성장단계","")&amp;"보스단계오프셋",ChapterTable!$R:$S,2,0))/ChapterTable!$R$23)))</f>
        <v>3</v>
      </c>
      <c r="D532">
        <f>IF(OR($L532=TRUE,$A532=0,MOD($A532,ChapterTable!$R$20)&lt;&gt;0),
MAX(0,INT(($B532+ChapterTable!$P$26+VLOOKUP(SUBSTITUTE(D$1,"성장단계","")&amp;"단계오프셋",ChapterTable!$R:$S,2,0))/ChapterTable!$P$23)),
MAX(0,INT(($B532+ChapterTable!$R$26+VLOOKUP(SUBSTITUTE(D$1,"성장단계","")&amp;"보스단계오프셋",ChapterTable!$R:$S,2,0))/ChapterTable!$R$23)))</f>
        <v>3</v>
      </c>
      <c r="E532" s="1">
        <f ca="1">IF(AND($A532=0,$B532=1),
    VLOOKUP(1,ChapterTable!$1:$1048576,MATCH("최종"&amp;SUBSTITUTE(SUBSTITUTE(E$1,"standard",""),"|Float",""),ChapterTable!$1:$1,0),0)*ChapterTable!$P$17,
  IF(AND($A532=0,$B532=0),
    E533,
  IF($B532=0,
    VLOOKUP($A532,ChapterTable!$1:$1048576,MATCH("최종"&amp;SUBSTITUTE(SUBSTITUTE(E$1,"standard",""),"|Float",""),ChapterTable!$1:$1,0),0),
  IF($B532=1,
    IF($L532=FALSE,
      VLOOKUP($A532,ChapterTable!$1:$1048576,MATCH("최종"&amp;SUBSTITUTE(SUBSTITUTE(E$1,"standard",""),"|Float",""),ChapterTable!$1:$1,0),0),
      VLOOKUP($A532-ChapterTable!$P$11,ChapterTable!$1:$1048576,MATCH("최종"&amp;SUBSTITUTE(SUBSTITUTE(E$1,"standard",""),"|Float",""),ChapterTable!$1:$1,0),0)*ChapterTable!$P$14
    ),
  OFFSET(E532,-$B532+IF($L532,1,0),0)*IF($B532&gt;OFFSET($B532,1,0),ChapterTable!$R$17,1)*
    (VLOOKUP(SUBSTITUTE(SUBSTITUTE(E$1,"standard",""),"|Float","")&amp;IF(OR($L532=TRUE,$A532=0,MOD($A532,ChapterTable!$R$20)&lt;&gt;0),"","보스")&amp;"인게임누적곱배수",ChapterTable!$R:$S,2,0)^C532
    +VLOOKUP(SUBSTITUTE(SUBSTITUTE(E$1,"standard",""),"|Float","")&amp;IF(OR($L532=TRUE,$A532=0,MOD($A532,ChapterTable!$R$20)&lt;&gt;0),"","보스")&amp;"인게임누적합배수",ChapterTable!$R:$S,2,0)*C532)
  )
  )
  )
)</f>
        <v>11071.6875</v>
      </c>
      <c r="F532" s="1">
        <f ca="1">IF(AND($A532=0,$B532=1),
    VLOOKUP(1,ChapterTable!$1:$1048576,MATCH("최종"&amp;SUBSTITUTE(SUBSTITUTE(F$1,"standard",""),"|Float",""),ChapterTable!$1:$1,0),0)*ChapterTable!$P$17,
  IF(AND($A532=0,$B532=0),
    F533,
  IF($B532=0,
    VLOOKUP($A532,ChapterTable!$1:$1048576,MATCH("최종"&amp;SUBSTITUTE(SUBSTITUTE(F$1,"standard",""),"|Float",""),ChapterTable!$1:$1,0),0),
  IF($B532=1,
    IF($L532=FALSE,
      VLOOKUP($A532,ChapterTable!$1:$1048576,MATCH("최종"&amp;SUBSTITUTE(SUBSTITUTE(F$1,"standard",""),"|Float",""),ChapterTable!$1:$1,0),0),
      VLOOKUP($A532-ChapterTable!$P$11,ChapterTable!$1:$1048576,MATCH("최종"&amp;SUBSTITUTE(SUBSTITUTE(F$1,"standard",""),"|Float",""),ChapterTable!$1:$1,0),0)*ChapterTable!$P$14
    ),
  OFFSET(F532,-$B532+IF($L532,1,0),0)*
    (VLOOKUP(SUBSTITUTE(SUBSTITUTE(F$1,"standard",""),"|Float","")&amp;IF(OR($L532=TRUE,$A532=0,MOD($A532,ChapterTable!$R$20)&lt;&gt;0),"","보스")&amp;"인게임누적곱배수",ChapterTable!$R:$S,2,0)^D532
    +VLOOKUP(SUBSTITUTE(SUBSTITUTE(F$1,"standard",""),"|Float","")&amp;IF(OR($L532=TRUE,$A532=0,MOD($A532,ChapterTable!$R$20)&lt;&gt;0),"","보스")&amp;"인게임누적합배수",ChapterTable!$R:$S,2,0)*D532)
  )
  )
  )
)</f>
        <v>3531.9836425781255</v>
      </c>
      <c r="G532" t="s">
        <v>719</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59"/>
        <v>4</v>
      </c>
      <c r="Q532">
        <f t="shared" si="60"/>
        <v>4</v>
      </c>
      <c r="R532" t="b">
        <f t="shared" ca="1" si="61"/>
        <v>0</v>
      </c>
      <c r="T532" t="b">
        <f t="shared" ca="1" si="62"/>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65"/>
        <v>0.25</v>
      </c>
      <c r="AJ532">
        <f t="shared" si="63"/>
        <v>0.32</v>
      </c>
      <c r="AK532">
        <f t="shared" si="64"/>
        <v>1</v>
      </c>
      <c r="AL532">
        <v>0</v>
      </c>
    </row>
    <row r="533" spans="1:38" x14ac:dyDescent="0.3">
      <c r="A533">
        <v>11</v>
      </c>
      <c r="B533">
        <v>34</v>
      </c>
      <c r="C533">
        <f>IF(OR($L533=TRUE,$A533=0,MOD($A533,ChapterTable!$R$20)&lt;&gt;0),
MAX(0,INT(($B533+ChapterTable!$P$26+VLOOKUP(SUBSTITUTE(C$1,"성장단계","")&amp;"단계오프셋",ChapterTable!$R:$S,2,0))/ChapterTable!$P$23)),
MAX(0,INT(($B533+ChapterTable!$R$26+VLOOKUP(SUBSTITUTE(C$1,"성장단계","")&amp;"보스단계오프셋",ChapterTable!$R:$S,2,0))/ChapterTable!$R$23)))</f>
        <v>3</v>
      </c>
      <c r="D533">
        <f>IF(OR($L533=TRUE,$A533=0,MOD($A533,ChapterTable!$R$20)&lt;&gt;0),
MAX(0,INT(($B533+ChapterTable!$P$26+VLOOKUP(SUBSTITUTE(D$1,"성장단계","")&amp;"단계오프셋",ChapterTable!$R:$S,2,0))/ChapterTable!$P$23)),
MAX(0,INT(($B533+ChapterTable!$R$26+VLOOKUP(SUBSTITUTE(D$1,"성장단계","")&amp;"보스단계오프셋",ChapterTable!$R:$S,2,0))/ChapterTable!$R$23)))</f>
        <v>3</v>
      </c>
      <c r="E533" s="1">
        <f ca="1">IF(AND($A533=0,$B533=1),
    VLOOKUP(1,ChapterTable!$1:$1048576,MATCH("최종"&amp;SUBSTITUTE(SUBSTITUTE(E$1,"standard",""),"|Float",""),ChapterTable!$1:$1,0),0)*ChapterTable!$P$17,
  IF(AND($A533=0,$B533=0),
    E534,
  IF($B533=0,
    VLOOKUP($A533,ChapterTable!$1:$1048576,MATCH("최종"&amp;SUBSTITUTE(SUBSTITUTE(E$1,"standard",""),"|Float",""),ChapterTable!$1:$1,0),0),
  IF($B533=1,
    IF($L533=FALSE,
      VLOOKUP($A533,ChapterTable!$1:$1048576,MATCH("최종"&amp;SUBSTITUTE(SUBSTITUTE(E$1,"standard",""),"|Float",""),ChapterTable!$1:$1,0),0),
      VLOOKUP($A533-ChapterTable!$P$11,ChapterTable!$1:$1048576,MATCH("최종"&amp;SUBSTITUTE(SUBSTITUTE(E$1,"standard",""),"|Float",""),ChapterTable!$1:$1,0),0)*ChapterTable!$P$14
    ),
  OFFSET(E533,-$B533+IF($L533,1,0),0)*IF($B533&gt;OFFSET($B533,1,0),ChapterTable!$R$17,1)*
    (VLOOKUP(SUBSTITUTE(SUBSTITUTE(E$1,"standard",""),"|Float","")&amp;IF(OR($L533=TRUE,$A533=0,MOD($A533,ChapterTable!$R$20)&lt;&gt;0),"","보스")&amp;"인게임누적곱배수",ChapterTable!$R:$S,2,0)^C533
    +VLOOKUP(SUBSTITUTE(SUBSTITUTE(E$1,"standard",""),"|Float","")&amp;IF(OR($L533=TRUE,$A533=0,MOD($A533,ChapterTable!$R$20)&lt;&gt;0),"","보스")&amp;"인게임누적합배수",ChapterTable!$R:$S,2,0)*C533)
  )
  )
  )
)</f>
        <v>11071.6875</v>
      </c>
      <c r="F533" s="1">
        <f ca="1">IF(AND($A533=0,$B533=1),
    VLOOKUP(1,ChapterTable!$1:$1048576,MATCH("최종"&amp;SUBSTITUTE(SUBSTITUTE(F$1,"standard",""),"|Float",""),ChapterTable!$1:$1,0),0)*ChapterTable!$P$17,
  IF(AND($A533=0,$B533=0),
    F534,
  IF($B533=0,
    VLOOKUP($A533,ChapterTable!$1:$1048576,MATCH("최종"&amp;SUBSTITUTE(SUBSTITUTE(F$1,"standard",""),"|Float",""),ChapterTable!$1:$1,0),0),
  IF($B533=1,
    IF($L533=FALSE,
      VLOOKUP($A533,ChapterTable!$1:$1048576,MATCH("최종"&amp;SUBSTITUTE(SUBSTITUTE(F$1,"standard",""),"|Float",""),ChapterTable!$1:$1,0),0),
      VLOOKUP($A533-ChapterTable!$P$11,ChapterTable!$1:$1048576,MATCH("최종"&amp;SUBSTITUTE(SUBSTITUTE(F$1,"standard",""),"|Float",""),ChapterTable!$1:$1,0),0)*ChapterTable!$P$14
    ),
  OFFSET(F533,-$B533+IF($L533,1,0),0)*
    (VLOOKUP(SUBSTITUTE(SUBSTITUTE(F$1,"standard",""),"|Float","")&amp;IF(OR($L533=TRUE,$A533=0,MOD($A533,ChapterTable!$R$20)&lt;&gt;0),"","보스")&amp;"인게임누적곱배수",ChapterTable!$R:$S,2,0)^D533
    +VLOOKUP(SUBSTITUTE(SUBSTITUTE(F$1,"standard",""),"|Float","")&amp;IF(OR($L533=TRUE,$A533=0,MOD($A533,ChapterTable!$R$20)&lt;&gt;0),"","보스")&amp;"인게임누적합배수",ChapterTable!$R:$S,2,0)*D533)
  )
  )
  )
)</f>
        <v>3531.9836425781255</v>
      </c>
      <c r="G533" t="s">
        <v>719</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59"/>
        <v>4</v>
      </c>
      <c r="Q533">
        <f t="shared" si="60"/>
        <v>4</v>
      </c>
      <c r="R533" t="b">
        <f t="shared" ca="1" si="61"/>
        <v>0</v>
      </c>
      <c r="T533" t="b">
        <f t="shared" ca="1" si="62"/>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65"/>
        <v>0.25</v>
      </c>
      <c r="AJ533">
        <f t="shared" si="63"/>
        <v>0.32</v>
      </c>
      <c r="AK533">
        <f t="shared" si="64"/>
        <v>1</v>
      </c>
      <c r="AL533">
        <v>0</v>
      </c>
    </row>
    <row r="534" spans="1:38" x14ac:dyDescent="0.3">
      <c r="A534">
        <v>11</v>
      </c>
      <c r="B534">
        <v>35</v>
      </c>
      <c r="C534">
        <f>IF(OR($L534=TRUE,$A534=0,MOD($A534,ChapterTable!$R$20)&lt;&gt;0),
MAX(0,INT(($B534+ChapterTable!$P$26+VLOOKUP(SUBSTITUTE(C$1,"성장단계","")&amp;"단계오프셋",ChapterTable!$R:$S,2,0))/ChapterTable!$P$23)),
MAX(0,INT(($B534+ChapterTable!$R$26+VLOOKUP(SUBSTITUTE(C$1,"성장단계","")&amp;"보스단계오프셋",ChapterTable!$R:$S,2,0))/ChapterTable!$R$23)))</f>
        <v>3</v>
      </c>
      <c r="D534">
        <f>IF(OR($L534=TRUE,$A534=0,MOD($A534,ChapterTable!$R$20)&lt;&gt;0),
MAX(0,INT(($B534+ChapterTable!$P$26+VLOOKUP(SUBSTITUTE(D$1,"성장단계","")&amp;"단계오프셋",ChapterTable!$R:$S,2,0))/ChapterTable!$P$23)),
MAX(0,INT(($B534+ChapterTable!$R$26+VLOOKUP(SUBSTITUTE(D$1,"성장단계","")&amp;"보스단계오프셋",ChapterTable!$R:$S,2,0))/ChapterTable!$R$23)))</f>
        <v>3</v>
      </c>
      <c r="E534" s="1">
        <f ca="1">IF(AND($A534=0,$B534=1),
    VLOOKUP(1,ChapterTable!$1:$1048576,MATCH("최종"&amp;SUBSTITUTE(SUBSTITUTE(E$1,"standard",""),"|Float",""),ChapterTable!$1:$1,0),0)*ChapterTable!$P$17,
  IF(AND($A534=0,$B534=0),
    E535,
  IF($B534=0,
    VLOOKUP($A534,ChapterTable!$1:$1048576,MATCH("최종"&amp;SUBSTITUTE(SUBSTITUTE(E$1,"standard",""),"|Float",""),ChapterTable!$1:$1,0),0),
  IF($B534=1,
    IF($L534=FALSE,
      VLOOKUP($A534,ChapterTable!$1:$1048576,MATCH("최종"&amp;SUBSTITUTE(SUBSTITUTE(E$1,"standard",""),"|Float",""),ChapterTable!$1:$1,0),0),
      VLOOKUP($A534-ChapterTable!$P$11,ChapterTable!$1:$1048576,MATCH("최종"&amp;SUBSTITUTE(SUBSTITUTE(E$1,"standard",""),"|Float",""),ChapterTable!$1:$1,0),0)*ChapterTable!$P$14
    ),
  OFFSET(E534,-$B534+IF($L534,1,0),0)*IF($B534&gt;OFFSET($B534,1,0),ChapterTable!$R$17,1)*
    (VLOOKUP(SUBSTITUTE(SUBSTITUTE(E$1,"standard",""),"|Float","")&amp;IF(OR($L534=TRUE,$A534=0,MOD($A534,ChapterTable!$R$20)&lt;&gt;0),"","보스")&amp;"인게임누적곱배수",ChapterTable!$R:$S,2,0)^C534
    +VLOOKUP(SUBSTITUTE(SUBSTITUTE(E$1,"standard",""),"|Float","")&amp;IF(OR($L534=TRUE,$A534=0,MOD($A534,ChapterTable!$R$20)&lt;&gt;0),"","보스")&amp;"인게임누적합배수",ChapterTable!$R:$S,2,0)*C534)
  )
  )
  )
)</f>
        <v>11071.6875</v>
      </c>
      <c r="F534" s="1">
        <f ca="1">IF(AND($A534=0,$B534=1),
    VLOOKUP(1,ChapterTable!$1:$1048576,MATCH("최종"&amp;SUBSTITUTE(SUBSTITUTE(F$1,"standard",""),"|Float",""),ChapterTable!$1:$1,0),0)*ChapterTable!$P$17,
  IF(AND($A534=0,$B534=0),
    F535,
  IF($B534=0,
    VLOOKUP($A534,ChapterTable!$1:$1048576,MATCH("최종"&amp;SUBSTITUTE(SUBSTITUTE(F$1,"standard",""),"|Float",""),ChapterTable!$1:$1,0),0),
  IF($B534=1,
    IF($L534=FALSE,
      VLOOKUP($A534,ChapterTable!$1:$1048576,MATCH("최종"&amp;SUBSTITUTE(SUBSTITUTE(F$1,"standard",""),"|Float",""),ChapterTable!$1:$1,0),0),
      VLOOKUP($A534-ChapterTable!$P$11,ChapterTable!$1:$1048576,MATCH("최종"&amp;SUBSTITUTE(SUBSTITUTE(F$1,"standard",""),"|Float",""),ChapterTable!$1:$1,0),0)*ChapterTable!$P$14
    ),
  OFFSET(F534,-$B534+IF($L534,1,0),0)*
    (VLOOKUP(SUBSTITUTE(SUBSTITUTE(F$1,"standard",""),"|Float","")&amp;IF(OR($L534=TRUE,$A534=0,MOD($A534,ChapterTable!$R$20)&lt;&gt;0),"","보스")&amp;"인게임누적곱배수",ChapterTable!$R:$S,2,0)^D534
    +VLOOKUP(SUBSTITUTE(SUBSTITUTE(F$1,"standard",""),"|Float","")&amp;IF(OR($L534=TRUE,$A534=0,MOD($A534,ChapterTable!$R$20)&lt;&gt;0),"","보스")&amp;"인게임누적합배수",ChapterTable!$R:$S,2,0)*D534)
  )
  )
  )
)</f>
        <v>3531.9836425781255</v>
      </c>
      <c r="G534" t="s">
        <v>719</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59"/>
        <v>11</v>
      </c>
      <c r="Q534">
        <f t="shared" si="60"/>
        <v>11</v>
      </c>
      <c r="R534" t="b">
        <f t="shared" ca="1" si="61"/>
        <v>0</v>
      </c>
      <c r="T534" t="b">
        <f t="shared" ca="1" si="62"/>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65"/>
        <v>0.25</v>
      </c>
      <c r="AJ534">
        <f t="shared" si="63"/>
        <v>0.32</v>
      </c>
      <c r="AK534">
        <f t="shared" si="64"/>
        <v>1</v>
      </c>
      <c r="AL534">
        <v>0</v>
      </c>
    </row>
    <row r="535" spans="1:38" x14ac:dyDescent="0.3">
      <c r="A535">
        <v>11</v>
      </c>
      <c r="B535">
        <v>36</v>
      </c>
      <c r="C535">
        <f>IF(OR($L535=TRUE,$A535=0,MOD($A535,ChapterTable!$R$20)&lt;&gt;0),
MAX(0,INT(($B535+ChapterTable!$P$26+VLOOKUP(SUBSTITUTE(C$1,"성장단계","")&amp;"단계오프셋",ChapterTable!$R:$S,2,0))/ChapterTable!$P$23)),
MAX(0,INT(($B535+ChapterTable!$R$26+VLOOKUP(SUBSTITUTE(C$1,"성장단계","")&amp;"보스단계오프셋",ChapterTable!$R:$S,2,0))/ChapterTable!$R$23)))</f>
        <v>4</v>
      </c>
      <c r="D535">
        <f>IF(OR($L535=TRUE,$A535=0,MOD($A535,ChapterTable!$R$20)&lt;&gt;0),
MAX(0,INT(($B535+ChapterTable!$P$26+VLOOKUP(SUBSTITUTE(D$1,"성장단계","")&amp;"단계오프셋",ChapterTable!$R:$S,2,0))/ChapterTable!$P$23)),
MAX(0,INT(($B535+ChapterTable!$R$26+VLOOKUP(SUBSTITUTE(D$1,"성장단계","")&amp;"보스단계오프셋",ChapterTable!$R:$S,2,0))/ChapterTable!$R$23)))</f>
        <v>3</v>
      </c>
      <c r="E535" s="1">
        <f ca="1">IF(AND($A535=0,$B535=1),
    VLOOKUP(1,ChapterTable!$1:$1048576,MATCH("최종"&amp;SUBSTITUTE(SUBSTITUTE(E$1,"standard",""),"|Float",""),ChapterTable!$1:$1,0),0)*ChapterTable!$P$17,
  IF(AND($A535=0,$B535=0),
    E536,
  IF($B535=0,
    VLOOKUP($A535,ChapterTable!$1:$1048576,MATCH("최종"&amp;SUBSTITUTE(SUBSTITUTE(E$1,"standard",""),"|Float",""),ChapterTable!$1:$1,0),0),
  IF($B535=1,
    IF($L535=FALSE,
      VLOOKUP($A535,ChapterTable!$1:$1048576,MATCH("최종"&amp;SUBSTITUTE(SUBSTITUTE(E$1,"standard",""),"|Float",""),ChapterTable!$1:$1,0),0),
      VLOOKUP($A535-ChapterTable!$P$11,ChapterTable!$1:$1048576,MATCH("최종"&amp;SUBSTITUTE(SUBSTITUTE(E$1,"standard",""),"|Float",""),ChapterTable!$1:$1,0),0)*ChapterTable!$P$14
    ),
  OFFSET(E535,-$B535+IF($L535,1,0),0)*IF($B535&gt;OFFSET($B535,1,0),ChapterTable!$R$17,1)*
    (VLOOKUP(SUBSTITUTE(SUBSTITUTE(E$1,"standard",""),"|Float","")&amp;IF(OR($L535=TRUE,$A535=0,MOD($A535,ChapterTable!$R$20)&lt;&gt;0),"","보스")&amp;"인게임누적곱배수",ChapterTable!$R:$S,2,0)^C535
    +VLOOKUP(SUBSTITUTE(SUBSTITUTE(E$1,"standard",""),"|Float","")&amp;IF(OR($L535=TRUE,$A535=0,MOD($A535,ChapterTable!$R$20)&lt;&gt;0),"","보스")&amp;"인게임누적합배수",ChapterTable!$R:$S,2,0)*C535)
  )
  )
  )
)</f>
        <v>12455.6484375</v>
      </c>
      <c r="F535" s="1">
        <f ca="1">IF(AND($A535=0,$B535=1),
    VLOOKUP(1,ChapterTable!$1:$1048576,MATCH("최종"&amp;SUBSTITUTE(SUBSTITUTE(F$1,"standard",""),"|Float",""),ChapterTable!$1:$1,0),0)*ChapterTable!$P$17,
  IF(AND($A535=0,$B535=0),
    F536,
  IF($B535=0,
    VLOOKUP($A535,ChapterTable!$1:$1048576,MATCH("최종"&amp;SUBSTITUTE(SUBSTITUTE(F$1,"standard",""),"|Float",""),ChapterTable!$1:$1,0),0),
  IF($B535=1,
    IF($L535=FALSE,
      VLOOKUP($A535,ChapterTable!$1:$1048576,MATCH("최종"&amp;SUBSTITUTE(SUBSTITUTE(F$1,"standard",""),"|Float",""),ChapterTable!$1:$1,0),0),
      VLOOKUP($A535-ChapterTable!$P$11,ChapterTable!$1:$1048576,MATCH("최종"&amp;SUBSTITUTE(SUBSTITUTE(F$1,"standard",""),"|Float",""),ChapterTable!$1:$1,0),0)*ChapterTable!$P$14
    ),
  OFFSET(F535,-$B535+IF($L535,1,0),0)*
    (VLOOKUP(SUBSTITUTE(SUBSTITUTE(F$1,"standard",""),"|Float","")&amp;IF(OR($L535=TRUE,$A535=0,MOD($A535,ChapterTable!$R$20)&lt;&gt;0),"","보스")&amp;"인게임누적곱배수",ChapterTable!$R:$S,2,0)^D535
    +VLOOKUP(SUBSTITUTE(SUBSTITUTE(F$1,"standard",""),"|Float","")&amp;IF(OR($L535=TRUE,$A535=0,MOD($A535,ChapterTable!$R$20)&lt;&gt;0),"","보스")&amp;"인게임누적합배수",ChapterTable!$R:$S,2,0)*D535)
  )
  )
  )
)</f>
        <v>3531.9836425781255</v>
      </c>
      <c r="G535" t="s">
        <v>719</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59"/>
        <v>4</v>
      </c>
      <c r="Q535">
        <f t="shared" si="60"/>
        <v>4</v>
      </c>
      <c r="R535" t="b">
        <f t="shared" ca="1" si="61"/>
        <v>0</v>
      </c>
      <c r="T535" t="b">
        <f t="shared" ca="1" si="62"/>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65"/>
        <v>0.25</v>
      </c>
      <c r="AJ535">
        <f t="shared" si="63"/>
        <v>0.32</v>
      </c>
      <c r="AK535">
        <f t="shared" si="64"/>
        <v>1</v>
      </c>
      <c r="AL535">
        <v>0</v>
      </c>
    </row>
    <row r="536" spans="1:38" x14ac:dyDescent="0.3">
      <c r="A536">
        <v>11</v>
      </c>
      <c r="B536">
        <v>37</v>
      </c>
      <c r="C536">
        <f>IF(OR($L536=TRUE,$A536=0,MOD($A536,ChapterTable!$R$20)&lt;&gt;0),
MAX(0,INT(($B536+ChapterTable!$P$26+VLOOKUP(SUBSTITUTE(C$1,"성장단계","")&amp;"단계오프셋",ChapterTable!$R:$S,2,0))/ChapterTable!$P$23)),
MAX(0,INT(($B536+ChapterTable!$R$26+VLOOKUP(SUBSTITUTE(C$1,"성장단계","")&amp;"보스단계오프셋",ChapterTable!$R:$S,2,0))/ChapterTable!$R$23)))</f>
        <v>4</v>
      </c>
      <c r="D536">
        <f>IF(OR($L536=TRUE,$A536=0,MOD($A536,ChapterTable!$R$20)&lt;&gt;0),
MAX(0,INT(($B536+ChapterTable!$P$26+VLOOKUP(SUBSTITUTE(D$1,"성장단계","")&amp;"단계오프셋",ChapterTable!$R:$S,2,0))/ChapterTable!$P$23)),
MAX(0,INT(($B536+ChapterTable!$R$26+VLOOKUP(SUBSTITUTE(D$1,"성장단계","")&amp;"보스단계오프셋",ChapterTable!$R:$S,2,0))/ChapterTable!$R$23)))</f>
        <v>3</v>
      </c>
      <c r="E536" s="1">
        <f ca="1">IF(AND($A536=0,$B536=1),
    VLOOKUP(1,ChapterTable!$1:$1048576,MATCH("최종"&amp;SUBSTITUTE(SUBSTITUTE(E$1,"standard",""),"|Float",""),ChapterTable!$1:$1,0),0)*ChapterTable!$P$17,
  IF(AND($A536=0,$B536=0),
    E537,
  IF($B536=0,
    VLOOKUP($A536,ChapterTable!$1:$1048576,MATCH("최종"&amp;SUBSTITUTE(SUBSTITUTE(E$1,"standard",""),"|Float",""),ChapterTable!$1:$1,0),0),
  IF($B536=1,
    IF($L536=FALSE,
      VLOOKUP($A536,ChapterTable!$1:$1048576,MATCH("최종"&amp;SUBSTITUTE(SUBSTITUTE(E$1,"standard",""),"|Float",""),ChapterTable!$1:$1,0),0),
      VLOOKUP($A536-ChapterTable!$P$11,ChapterTable!$1:$1048576,MATCH("최종"&amp;SUBSTITUTE(SUBSTITUTE(E$1,"standard",""),"|Float",""),ChapterTable!$1:$1,0),0)*ChapterTable!$P$14
    ),
  OFFSET(E536,-$B536+IF($L536,1,0),0)*IF($B536&gt;OFFSET($B536,1,0),ChapterTable!$R$17,1)*
    (VLOOKUP(SUBSTITUTE(SUBSTITUTE(E$1,"standard",""),"|Float","")&amp;IF(OR($L536=TRUE,$A536=0,MOD($A536,ChapterTable!$R$20)&lt;&gt;0),"","보스")&amp;"인게임누적곱배수",ChapterTable!$R:$S,2,0)^C536
    +VLOOKUP(SUBSTITUTE(SUBSTITUTE(E$1,"standard",""),"|Float","")&amp;IF(OR($L536=TRUE,$A536=0,MOD($A536,ChapterTable!$R$20)&lt;&gt;0),"","보스")&amp;"인게임누적합배수",ChapterTable!$R:$S,2,0)*C536)
  )
  )
  )
)</f>
        <v>12455.6484375</v>
      </c>
      <c r="F536" s="1">
        <f ca="1">IF(AND($A536=0,$B536=1),
    VLOOKUP(1,ChapterTable!$1:$1048576,MATCH("최종"&amp;SUBSTITUTE(SUBSTITUTE(F$1,"standard",""),"|Float",""),ChapterTable!$1:$1,0),0)*ChapterTable!$P$17,
  IF(AND($A536=0,$B536=0),
    F537,
  IF($B536=0,
    VLOOKUP($A536,ChapterTable!$1:$1048576,MATCH("최종"&amp;SUBSTITUTE(SUBSTITUTE(F$1,"standard",""),"|Float",""),ChapterTable!$1:$1,0),0),
  IF($B536=1,
    IF($L536=FALSE,
      VLOOKUP($A536,ChapterTable!$1:$1048576,MATCH("최종"&amp;SUBSTITUTE(SUBSTITUTE(F$1,"standard",""),"|Float",""),ChapterTable!$1:$1,0),0),
      VLOOKUP($A536-ChapterTable!$P$11,ChapterTable!$1:$1048576,MATCH("최종"&amp;SUBSTITUTE(SUBSTITUTE(F$1,"standard",""),"|Float",""),ChapterTable!$1:$1,0),0)*ChapterTable!$P$14
    ),
  OFFSET(F536,-$B536+IF($L536,1,0),0)*
    (VLOOKUP(SUBSTITUTE(SUBSTITUTE(F$1,"standard",""),"|Float","")&amp;IF(OR($L536=TRUE,$A536=0,MOD($A536,ChapterTable!$R$20)&lt;&gt;0),"","보스")&amp;"인게임누적곱배수",ChapterTable!$R:$S,2,0)^D536
    +VLOOKUP(SUBSTITUTE(SUBSTITUTE(F$1,"standard",""),"|Float","")&amp;IF(OR($L536=TRUE,$A536=0,MOD($A536,ChapterTable!$R$20)&lt;&gt;0),"","보스")&amp;"인게임누적합배수",ChapterTable!$R:$S,2,0)*D536)
  )
  )
  )
)</f>
        <v>3531.9836425781255</v>
      </c>
      <c r="G536" t="s">
        <v>719</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59"/>
        <v>4</v>
      </c>
      <c r="Q536">
        <f t="shared" si="60"/>
        <v>4</v>
      </c>
      <c r="R536" t="b">
        <f t="shared" ca="1" si="61"/>
        <v>0</v>
      </c>
      <c r="T536" t="b">
        <f t="shared" ca="1" si="62"/>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65"/>
        <v>0.25</v>
      </c>
      <c r="AJ536">
        <f t="shared" si="63"/>
        <v>0.32</v>
      </c>
      <c r="AK536">
        <f t="shared" si="64"/>
        <v>1</v>
      </c>
      <c r="AL536">
        <v>0</v>
      </c>
    </row>
    <row r="537" spans="1:38" x14ac:dyDescent="0.3">
      <c r="A537">
        <v>11</v>
      </c>
      <c r="B537">
        <v>38</v>
      </c>
      <c r="C537">
        <f>IF(OR($L537=TRUE,$A537=0,MOD($A537,ChapterTable!$R$20)&lt;&gt;0),
MAX(0,INT(($B537+ChapterTable!$P$26+VLOOKUP(SUBSTITUTE(C$1,"성장단계","")&amp;"단계오프셋",ChapterTable!$R:$S,2,0))/ChapterTable!$P$23)),
MAX(0,INT(($B537+ChapterTable!$R$26+VLOOKUP(SUBSTITUTE(C$1,"성장단계","")&amp;"보스단계오프셋",ChapterTable!$R:$S,2,0))/ChapterTable!$R$23)))</f>
        <v>4</v>
      </c>
      <c r="D537">
        <f>IF(OR($L537=TRUE,$A537=0,MOD($A537,ChapterTable!$R$20)&lt;&gt;0),
MAX(0,INT(($B537+ChapterTable!$P$26+VLOOKUP(SUBSTITUTE(D$1,"성장단계","")&amp;"단계오프셋",ChapterTable!$R:$S,2,0))/ChapterTable!$P$23)),
MAX(0,INT(($B537+ChapterTable!$R$26+VLOOKUP(SUBSTITUTE(D$1,"성장단계","")&amp;"보스단계오프셋",ChapterTable!$R:$S,2,0))/ChapterTable!$R$23)))</f>
        <v>3</v>
      </c>
      <c r="E537" s="1">
        <f ca="1">IF(AND($A537=0,$B537=1),
    VLOOKUP(1,ChapterTable!$1:$1048576,MATCH("최종"&amp;SUBSTITUTE(SUBSTITUTE(E$1,"standard",""),"|Float",""),ChapterTable!$1:$1,0),0)*ChapterTable!$P$17,
  IF(AND($A537=0,$B537=0),
    E538,
  IF($B537=0,
    VLOOKUP($A537,ChapterTable!$1:$1048576,MATCH("최종"&amp;SUBSTITUTE(SUBSTITUTE(E$1,"standard",""),"|Float",""),ChapterTable!$1:$1,0),0),
  IF($B537=1,
    IF($L537=FALSE,
      VLOOKUP($A537,ChapterTable!$1:$1048576,MATCH("최종"&amp;SUBSTITUTE(SUBSTITUTE(E$1,"standard",""),"|Float",""),ChapterTable!$1:$1,0),0),
      VLOOKUP($A537-ChapterTable!$P$11,ChapterTable!$1:$1048576,MATCH("최종"&amp;SUBSTITUTE(SUBSTITUTE(E$1,"standard",""),"|Float",""),ChapterTable!$1:$1,0),0)*ChapterTable!$P$14
    ),
  OFFSET(E537,-$B537+IF($L537,1,0),0)*IF($B537&gt;OFFSET($B537,1,0),ChapterTable!$R$17,1)*
    (VLOOKUP(SUBSTITUTE(SUBSTITUTE(E$1,"standard",""),"|Float","")&amp;IF(OR($L537=TRUE,$A537=0,MOD($A537,ChapterTable!$R$20)&lt;&gt;0),"","보스")&amp;"인게임누적곱배수",ChapterTable!$R:$S,2,0)^C537
    +VLOOKUP(SUBSTITUTE(SUBSTITUTE(E$1,"standard",""),"|Float","")&amp;IF(OR($L537=TRUE,$A537=0,MOD($A537,ChapterTable!$R$20)&lt;&gt;0),"","보스")&amp;"인게임누적합배수",ChapterTable!$R:$S,2,0)*C537)
  )
  )
  )
)</f>
        <v>12455.6484375</v>
      </c>
      <c r="F537" s="1">
        <f ca="1">IF(AND($A537=0,$B537=1),
    VLOOKUP(1,ChapterTable!$1:$1048576,MATCH("최종"&amp;SUBSTITUTE(SUBSTITUTE(F$1,"standard",""),"|Float",""),ChapterTable!$1:$1,0),0)*ChapterTable!$P$17,
  IF(AND($A537=0,$B537=0),
    F538,
  IF($B537=0,
    VLOOKUP($A537,ChapterTable!$1:$1048576,MATCH("최종"&amp;SUBSTITUTE(SUBSTITUTE(F$1,"standard",""),"|Float",""),ChapterTable!$1:$1,0),0),
  IF($B537=1,
    IF($L537=FALSE,
      VLOOKUP($A537,ChapterTable!$1:$1048576,MATCH("최종"&amp;SUBSTITUTE(SUBSTITUTE(F$1,"standard",""),"|Float",""),ChapterTable!$1:$1,0),0),
      VLOOKUP($A537-ChapterTable!$P$11,ChapterTable!$1:$1048576,MATCH("최종"&amp;SUBSTITUTE(SUBSTITUTE(F$1,"standard",""),"|Float",""),ChapterTable!$1:$1,0),0)*ChapterTable!$P$14
    ),
  OFFSET(F537,-$B537+IF($L537,1,0),0)*
    (VLOOKUP(SUBSTITUTE(SUBSTITUTE(F$1,"standard",""),"|Float","")&amp;IF(OR($L537=TRUE,$A537=0,MOD($A537,ChapterTable!$R$20)&lt;&gt;0),"","보스")&amp;"인게임누적곱배수",ChapterTable!$R:$S,2,0)^D537
    +VLOOKUP(SUBSTITUTE(SUBSTITUTE(F$1,"standard",""),"|Float","")&amp;IF(OR($L537=TRUE,$A537=0,MOD($A537,ChapterTable!$R$20)&lt;&gt;0),"","보스")&amp;"인게임누적합배수",ChapterTable!$R:$S,2,0)*D537)
  )
  )
  )
)</f>
        <v>3531.9836425781255</v>
      </c>
      <c r="G537" t="s">
        <v>719</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59"/>
        <v>4</v>
      </c>
      <c r="Q537">
        <f t="shared" si="60"/>
        <v>4</v>
      </c>
      <c r="R537" t="b">
        <f t="shared" ca="1" si="61"/>
        <v>0</v>
      </c>
      <c r="T537" t="b">
        <f t="shared" ca="1" si="62"/>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65"/>
        <v>0.25</v>
      </c>
      <c r="AJ537">
        <f t="shared" si="63"/>
        <v>0.32</v>
      </c>
      <c r="AK537">
        <f t="shared" si="64"/>
        <v>1</v>
      </c>
      <c r="AL537">
        <v>0</v>
      </c>
    </row>
    <row r="538" spans="1:38" x14ac:dyDescent="0.3">
      <c r="A538">
        <v>11</v>
      </c>
      <c r="B538">
        <v>39</v>
      </c>
      <c r="C538">
        <f>IF(OR($L538=TRUE,$A538=0,MOD($A538,ChapterTable!$R$20)&lt;&gt;0),
MAX(0,INT(($B538+ChapterTable!$P$26+VLOOKUP(SUBSTITUTE(C$1,"성장단계","")&amp;"단계오프셋",ChapterTable!$R:$S,2,0))/ChapterTable!$P$23)),
MAX(0,INT(($B538+ChapterTable!$R$26+VLOOKUP(SUBSTITUTE(C$1,"성장단계","")&amp;"보스단계오프셋",ChapterTable!$R:$S,2,0))/ChapterTable!$R$23)))</f>
        <v>4</v>
      </c>
      <c r="D538">
        <f>IF(OR($L538=TRUE,$A538=0,MOD($A538,ChapterTable!$R$20)&lt;&gt;0),
MAX(0,INT(($B538+ChapterTable!$P$26+VLOOKUP(SUBSTITUTE(D$1,"성장단계","")&amp;"단계오프셋",ChapterTable!$R:$S,2,0))/ChapterTable!$P$23)),
MAX(0,INT(($B538+ChapterTable!$R$26+VLOOKUP(SUBSTITUTE(D$1,"성장단계","")&amp;"보스단계오프셋",ChapterTable!$R:$S,2,0))/ChapterTable!$R$23)))</f>
        <v>3</v>
      </c>
      <c r="E538" s="1">
        <f ca="1">IF(AND($A538=0,$B538=1),
    VLOOKUP(1,ChapterTable!$1:$1048576,MATCH("최종"&amp;SUBSTITUTE(SUBSTITUTE(E$1,"standard",""),"|Float",""),ChapterTable!$1:$1,0),0)*ChapterTable!$P$17,
  IF(AND($A538=0,$B538=0),
    E539,
  IF($B538=0,
    VLOOKUP($A538,ChapterTable!$1:$1048576,MATCH("최종"&amp;SUBSTITUTE(SUBSTITUTE(E$1,"standard",""),"|Float",""),ChapterTable!$1:$1,0),0),
  IF($B538=1,
    IF($L538=FALSE,
      VLOOKUP($A538,ChapterTable!$1:$1048576,MATCH("최종"&amp;SUBSTITUTE(SUBSTITUTE(E$1,"standard",""),"|Float",""),ChapterTable!$1:$1,0),0),
      VLOOKUP($A538-ChapterTable!$P$11,ChapterTable!$1:$1048576,MATCH("최종"&amp;SUBSTITUTE(SUBSTITUTE(E$1,"standard",""),"|Float",""),ChapterTable!$1:$1,0),0)*ChapterTable!$P$14
    ),
  OFFSET(E538,-$B538+IF($L538,1,0),0)*IF($B538&gt;OFFSET($B538,1,0),ChapterTable!$R$17,1)*
    (VLOOKUP(SUBSTITUTE(SUBSTITUTE(E$1,"standard",""),"|Float","")&amp;IF(OR($L538=TRUE,$A538=0,MOD($A538,ChapterTable!$R$20)&lt;&gt;0),"","보스")&amp;"인게임누적곱배수",ChapterTable!$R:$S,2,0)^C538
    +VLOOKUP(SUBSTITUTE(SUBSTITUTE(E$1,"standard",""),"|Float","")&amp;IF(OR($L538=TRUE,$A538=0,MOD($A538,ChapterTable!$R$20)&lt;&gt;0),"","보스")&amp;"인게임누적합배수",ChapterTable!$R:$S,2,0)*C538)
  )
  )
  )
)</f>
        <v>12455.6484375</v>
      </c>
      <c r="F538" s="1">
        <f ca="1">IF(AND($A538=0,$B538=1),
    VLOOKUP(1,ChapterTable!$1:$1048576,MATCH("최종"&amp;SUBSTITUTE(SUBSTITUTE(F$1,"standard",""),"|Float",""),ChapterTable!$1:$1,0),0)*ChapterTable!$P$17,
  IF(AND($A538=0,$B538=0),
    F539,
  IF($B538=0,
    VLOOKUP($A538,ChapterTable!$1:$1048576,MATCH("최종"&amp;SUBSTITUTE(SUBSTITUTE(F$1,"standard",""),"|Float",""),ChapterTable!$1:$1,0),0),
  IF($B538=1,
    IF($L538=FALSE,
      VLOOKUP($A538,ChapterTable!$1:$1048576,MATCH("최종"&amp;SUBSTITUTE(SUBSTITUTE(F$1,"standard",""),"|Float",""),ChapterTable!$1:$1,0),0),
      VLOOKUP($A538-ChapterTable!$P$11,ChapterTable!$1:$1048576,MATCH("최종"&amp;SUBSTITUTE(SUBSTITUTE(F$1,"standard",""),"|Float",""),ChapterTable!$1:$1,0),0)*ChapterTable!$P$14
    ),
  OFFSET(F538,-$B538+IF($L538,1,0),0)*
    (VLOOKUP(SUBSTITUTE(SUBSTITUTE(F$1,"standard",""),"|Float","")&amp;IF(OR($L538=TRUE,$A538=0,MOD($A538,ChapterTable!$R$20)&lt;&gt;0),"","보스")&amp;"인게임누적곱배수",ChapterTable!$R:$S,2,0)^D538
    +VLOOKUP(SUBSTITUTE(SUBSTITUTE(F$1,"standard",""),"|Float","")&amp;IF(OR($L538=TRUE,$A538=0,MOD($A538,ChapterTable!$R$20)&lt;&gt;0),"","보스")&amp;"인게임누적합배수",ChapterTable!$R:$S,2,0)*D538)
  )
  )
  )
)</f>
        <v>3531.9836425781255</v>
      </c>
      <c r="G538" t="s">
        <v>719</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59"/>
        <v>94</v>
      </c>
      <c r="Q538">
        <f t="shared" si="60"/>
        <v>94</v>
      </c>
      <c r="R538" t="b">
        <f t="shared" ca="1" si="61"/>
        <v>1</v>
      </c>
      <c r="T538" t="b">
        <f t="shared" ca="1" si="62"/>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65"/>
        <v>0.25</v>
      </c>
      <c r="AJ538">
        <f t="shared" si="63"/>
        <v>0.32</v>
      </c>
      <c r="AK538">
        <f t="shared" si="64"/>
        <v>1</v>
      </c>
      <c r="AL538">
        <v>0</v>
      </c>
    </row>
    <row r="539" spans="1:38" x14ac:dyDescent="0.3">
      <c r="A539">
        <v>11</v>
      </c>
      <c r="B539">
        <v>40</v>
      </c>
      <c r="C539">
        <f>IF(OR($L539=TRUE,$A539=0,MOD($A539,ChapterTable!$R$20)&lt;&gt;0),
MAX(0,INT(($B539+ChapterTable!$P$26+VLOOKUP(SUBSTITUTE(C$1,"성장단계","")&amp;"단계오프셋",ChapterTable!$R:$S,2,0))/ChapterTable!$P$23)),
MAX(0,INT(($B539+ChapterTable!$R$26+VLOOKUP(SUBSTITUTE(C$1,"성장단계","")&amp;"보스단계오프셋",ChapterTable!$R:$S,2,0))/ChapterTable!$R$23)))</f>
        <v>4</v>
      </c>
      <c r="D539">
        <f>IF(OR($L539=TRUE,$A539=0,MOD($A539,ChapterTable!$R$20)&lt;&gt;0),
MAX(0,INT(($B539+ChapterTable!$P$26+VLOOKUP(SUBSTITUTE(D$1,"성장단계","")&amp;"단계오프셋",ChapterTable!$R:$S,2,0))/ChapterTable!$P$23)),
MAX(0,INT(($B539+ChapterTable!$R$26+VLOOKUP(SUBSTITUTE(D$1,"성장단계","")&amp;"보스단계오프셋",ChapterTable!$R:$S,2,0))/ChapterTable!$R$23)))</f>
        <v>3</v>
      </c>
      <c r="E539" s="1">
        <f ca="1">IF(AND($A539=0,$B539=1),
    VLOOKUP(1,ChapterTable!$1:$1048576,MATCH("최종"&amp;SUBSTITUTE(SUBSTITUTE(E$1,"standard",""),"|Float",""),ChapterTable!$1:$1,0),0)*ChapterTable!$P$17,
  IF(AND($A539=0,$B539=0),
    E540,
  IF($B539=0,
    VLOOKUP($A539,ChapterTable!$1:$1048576,MATCH("최종"&amp;SUBSTITUTE(SUBSTITUTE(E$1,"standard",""),"|Float",""),ChapterTable!$1:$1,0),0),
  IF($B539=1,
    IF($L539=FALSE,
      VLOOKUP($A539,ChapterTable!$1:$1048576,MATCH("최종"&amp;SUBSTITUTE(SUBSTITUTE(E$1,"standard",""),"|Float",""),ChapterTable!$1:$1,0),0),
      VLOOKUP($A539-ChapterTable!$P$11,ChapterTable!$1:$1048576,MATCH("최종"&amp;SUBSTITUTE(SUBSTITUTE(E$1,"standard",""),"|Float",""),ChapterTable!$1:$1,0),0)*ChapterTable!$P$14
    ),
  OFFSET(E539,-$B539+IF($L539,1,0),0)*IF($B539&gt;OFFSET($B539,1,0),ChapterTable!$R$17,1)*
    (VLOOKUP(SUBSTITUTE(SUBSTITUTE(E$1,"standard",""),"|Float","")&amp;IF(OR($L539=TRUE,$A539=0,MOD($A539,ChapterTable!$R$20)&lt;&gt;0),"","보스")&amp;"인게임누적곱배수",ChapterTable!$R:$S,2,0)^C539
    +VLOOKUP(SUBSTITUTE(SUBSTITUTE(E$1,"standard",""),"|Float","")&amp;IF(OR($L539=TRUE,$A539=0,MOD($A539,ChapterTable!$R$20)&lt;&gt;0),"","보스")&amp;"인게임누적합배수",ChapterTable!$R:$S,2,0)*C539)
  )
  )
  )
)</f>
        <v>12455.6484375</v>
      </c>
      <c r="F539" s="1">
        <f ca="1">IF(AND($A539=0,$B539=1),
    VLOOKUP(1,ChapterTable!$1:$1048576,MATCH("최종"&amp;SUBSTITUTE(SUBSTITUTE(F$1,"standard",""),"|Float",""),ChapterTable!$1:$1,0),0)*ChapterTable!$P$17,
  IF(AND($A539=0,$B539=0),
    F540,
  IF($B539=0,
    VLOOKUP($A539,ChapterTable!$1:$1048576,MATCH("최종"&amp;SUBSTITUTE(SUBSTITUTE(F$1,"standard",""),"|Float",""),ChapterTable!$1:$1,0),0),
  IF($B539=1,
    IF($L539=FALSE,
      VLOOKUP($A539,ChapterTable!$1:$1048576,MATCH("최종"&amp;SUBSTITUTE(SUBSTITUTE(F$1,"standard",""),"|Float",""),ChapterTable!$1:$1,0),0),
      VLOOKUP($A539-ChapterTable!$P$11,ChapterTable!$1:$1048576,MATCH("최종"&amp;SUBSTITUTE(SUBSTITUTE(F$1,"standard",""),"|Float",""),ChapterTable!$1:$1,0),0)*ChapterTable!$P$14
    ),
  OFFSET(F539,-$B539+IF($L539,1,0),0)*
    (VLOOKUP(SUBSTITUTE(SUBSTITUTE(F$1,"standard",""),"|Float","")&amp;IF(OR($L539=TRUE,$A539=0,MOD($A539,ChapterTable!$R$20)&lt;&gt;0),"","보스")&amp;"인게임누적곱배수",ChapterTable!$R:$S,2,0)^D539
    +VLOOKUP(SUBSTITUTE(SUBSTITUTE(F$1,"standard",""),"|Float","")&amp;IF(OR($L539=TRUE,$A539=0,MOD($A539,ChapterTable!$R$20)&lt;&gt;0),"","보스")&amp;"인게임누적합배수",ChapterTable!$R:$S,2,0)*D539)
  )
  )
  )
)</f>
        <v>3531.9836425781255</v>
      </c>
      <c r="G539" t="s">
        <v>719</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59"/>
        <v>24</v>
      </c>
      <c r="Q539">
        <f t="shared" si="60"/>
        <v>24</v>
      </c>
      <c r="R539" t="b">
        <f t="shared" ca="1" si="61"/>
        <v>0</v>
      </c>
      <c r="T539" t="b">
        <f t="shared" ca="1" si="62"/>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65"/>
        <v>0.25</v>
      </c>
      <c r="AJ539">
        <f t="shared" si="63"/>
        <v>1</v>
      </c>
      <c r="AK539">
        <f t="shared" si="64"/>
        <v>4</v>
      </c>
      <c r="AL539">
        <v>0</v>
      </c>
    </row>
    <row r="540" spans="1:38" x14ac:dyDescent="0.3">
      <c r="A540">
        <v>11</v>
      </c>
      <c r="B540">
        <v>41</v>
      </c>
      <c r="C540">
        <f>IF(OR($L540=TRUE,$A540=0,MOD($A540,ChapterTable!$R$20)&lt;&gt;0),
MAX(0,INT(($B540+ChapterTable!$P$26+VLOOKUP(SUBSTITUTE(C$1,"성장단계","")&amp;"단계오프셋",ChapterTable!$R:$S,2,0))/ChapterTable!$P$23)),
MAX(0,INT(($B540+ChapterTable!$R$26+VLOOKUP(SUBSTITUTE(C$1,"성장단계","")&amp;"보스단계오프셋",ChapterTable!$R:$S,2,0))/ChapterTable!$R$23)))</f>
        <v>4</v>
      </c>
      <c r="D540">
        <f>IF(OR($L540=TRUE,$A540=0,MOD($A540,ChapterTable!$R$20)&lt;&gt;0),
MAX(0,INT(($B540+ChapterTable!$P$26+VLOOKUP(SUBSTITUTE(D$1,"성장단계","")&amp;"단계오프셋",ChapterTable!$R:$S,2,0))/ChapterTable!$P$23)),
MAX(0,INT(($B540+ChapterTable!$R$26+VLOOKUP(SUBSTITUTE(D$1,"성장단계","")&amp;"보스단계오프셋",ChapterTable!$R:$S,2,0))/ChapterTable!$R$23)))</f>
        <v>4</v>
      </c>
      <c r="E540" s="1">
        <f ca="1">IF(AND($A540=0,$B540=1),
    VLOOKUP(1,ChapterTable!$1:$1048576,MATCH("최종"&amp;SUBSTITUTE(SUBSTITUTE(E$1,"standard",""),"|Float",""),ChapterTable!$1:$1,0),0)*ChapterTable!$P$17,
  IF(AND($A540=0,$B540=0),
    E541,
  IF($B540=0,
    VLOOKUP($A540,ChapterTable!$1:$1048576,MATCH("최종"&amp;SUBSTITUTE(SUBSTITUTE(E$1,"standard",""),"|Float",""),ChapterTable!$1:$1,0),0),
  IF($B540=1,
    IF($L540=FALSE,
      VLOOKUP($A540,ChapterTable!$1:$1048576,MATCH("최종"&amp;SUBSTITUTE(SUBSTITUTE(E$1,"standard",""),"|Float",""),ChapterTable!$1:$1,0),0),
      VLOOKUP($A540-ChapterTable!$P$11,ChapterTable!$1:$1048576,MATCH("최종"&amp;SUBSTITUTE(SUBSTITUTE(E$1,"standard",""),"|Float",""),ChapterTable!$1:$1,0),0)*ChapterTable!$P$14
    ),
  OFFSET(E540,-$B540+IF($L540,1,0),0)*IF($B540&gt;OFFSET($B540,1,0),ChapterTable!$R$17,1)*
    (VLOOKUP(SUBSTITUTE(SUBSTITUTE(E$1,"standard",""),"|Float","")&amp;IF(OR($L540=TRUE,$A540=0,MOD($A540,ChapterTable!$R$20)&lt;&gt;0),"","보스")&amp;"인게임누적곱배수",ChapterTable!$R:$S,2,0)^C540
    +VLOOKUP(SUBSTITUTE(SUBSTITUTE(E$1,"standard",""),"|Float","")&amp;IF(OR($L540=TRUE,$A540=0,MOD($A540,ChapterTable!$R$20)&lt;&gt;0),"","보스")&amp;"인게임누적합배수",ChapterTable!$R:$S,2,0)*C540)
  )
  )
  )
)</f>
        <v>12455.6484375</v>
      </c>
      <c r="F540" s="1">
        <f ca="1">IF(AND($A540=0,$B540=1),
    VLOOKUP(1,ChapterTable!$1:$1048576,MATCH("최종"&amp;SUBSTITUTE(SUBSTITUTE(F$1,"standard",""),"|Float",""),ChapterTable!$1:$1,0),0)*ChapterTable!$P$17,
  IF(AND($A540=0,$B540=0),
    F541,
  IF($B540=0,
    VLOOKUP($A540,ChapterTable!$1:$1048576,MATCH("최종"&amp;SUBSTITUTE(SUBSTITUTE(F$1,"standard",""),"|Float",""),ChapterTable!$1:$1,0),0),
  IF($B540=1,
    IF($L540=FALSE,
      VLOOKUP($A540,ChapterTable!$1:$1048576,MATCH("최종"&amp;SUBSTITUTE(SUBSTITUTE(F$1,"standard",""),"|Float",""),ChapterTable!$1:$1,0),0),
      VLOOKUP($A540-ChapterTable!$P$11,ChapterTable!$1:$1048576,MATCH("최종"&amp;SUBSTITUTE(SUBSTITUTE(F$1,"standard",""),"|Float",""),ChapterTable!$1:$1,0),0)*ChapterTable!$P$14
    ),
  OFFSET(F540,-$B540+IF($L540,1,0),0)*
    (VLOOKUP(SUBSTITUTE(SUBSTITUTE(F$1,"standard",""),"|Float","")&amp;IF(OR($L540=TRUE,$A540=0,MOD($A540,ChapterTable!$R$20)&lt;&gt;0),"","보스")&amp;"인게임누적곱배수",ChapterTable!$R:$S,2,0)^D540
    +VLOOKUP(SUBSTITUTE(SUBSTITUTE(F$1,"standard",""),"|Float","")&amp;IF(OR($L540=TRUE,$A540=0,MOD($A540,ChapterTable!$R$20)&lt;&gt;0),"","보스")&amp;"인게임누적합배수",ChapterTable!$R:$S,2,0)*D540)
  )
  )
  )
)</f>
        <v>3748.2275390625</v>
      </c>
      <c r="G540" t="s">
        <v>719</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59"/>
        <v>5</v>
      </c>
      <c r="Q540">
        <f t="shared" si="60"/>
        <v>5</v>
      </c>
      <c r="R540" t="b">
        <f t="shared" ca="1" si="61"/>
        <v>0</v>
      </c>
      <c r="T540" t="b">
        <f t="shared" ca="1" si="62"/>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65"/>
        <v>0.2</v>
      </c>
      <c r="AJ540">
        <f t="shared" si="63"/>
        <v>0.27466666000000001</v>
      </c>
      <c r="AK540">
        <f t="shared" si="64"/>
        <v>1</v>
      </c>
      <c r="AL540">
        <v>0</v>
      </c>
    </row>
    <row r="541" spans="1:38" x14ac:dyDescent="0.3">
      <c r="A541">
        <v>11</v>
      </c>
      <c r="B541">
        <v>42</v>
      </c>
      <c r="C541">
        <f>IF(OR($L541=TRUE,$A541=0,MOD($A541,ChapterTable!$R$20)&lt;&gt;0),
MAX(0,INT(($B541+ChapterTable!$P$26+VLOOKUP(SUBSTITUTE(C$1,"성장단계","")&amp;"단계오프셋",ChapterTable!$R:$S,2,0))/ChapterTable!$P$23)),
MAX(0,INT(($B541+ChapterTable!$R$26+VLOOKUP(SUBSTITUTE(C$1,"성장단계","")&amp;"보스단계오프셋",ChapterTable!$R:$S,2,0))/ChapterTable!$R$23)))</f>
        <v>4</v>
      </c>
      <c r="D541">
        <f>IF(OR($L541=TRUE,$A541=0,MOD($A541,ChapterTable!$R$20)&lt;&gt;0),
MAX(0,INT(($B541+ChapterTable!$P$26+VLOOKUP(SUBSTITUTE(D$1,"성장단계","")&amp;"단계오프셋",ChapterTable!$R:$S,2,0))/ChapterTable!$P$23)),
MAX(0,INT(($B541+ChapterTable!$R$26+VLOOKUP(SUBSTITUTE(D$1,"성장단계","")&amp;"보스단계오프셋",ChapterTable!$R:$S,2,0))/ChapterTable!$R$23)))</f>
        <v>4</v>
      </c>
      <c r="E541" s="1">
        <f ca="1">IF(AND($A541=0,$B541=1),
    VLOOKUP(1,ChapterTable!$1:$1048576,MATCH("최종"&amp;SUBSTITUTE(SUBSTITUTE(E$1,"standard",""),"|Float",""),ChapterTable!$1:$1,0),0)*ChapterTable!$P$17,
  IF(AND($A541=0,$B541=0),
    E542,
  IF($B541=0,
    VLOOKUP($A541,ChapterTable!$1:$1048576,MATCH("최종"&amp;SUBSTITUTE(SUBSTITUTE(E$1,"standard",""),"|Float",""),ChapterTable!$1:$1,0),0),
  IF($B541=1,
    IF($L541=FALSE,
      VLOOKUP($A541,ChapterTable!$1:$1048576,MATCH("최종"&amp;SUBSTITUTE(SUBSTITUTE(E$1,"standard",""),"|Float",""),ChapterTable!$1:$1,0),0),
      VLOOKUP($A541-ChapterTable!$P$11,ChapterTable!$1:$1048576,MATCH("최종"&amp;SUBSTITUTE(SUBSTITUTE(E$1,"standard",""),"|Float",""),ChapterTable!$1:$1,0),0)*ChapterTable!$P$14
    ),
  OFFSET(E541,-$B541+IF($L541,1,0),0)*IF($B541&gt;OFFSET($B541,1,0),ChapterTable!$R$17,1)*
    (VLOOKUP(SUBSTITUTE(SUBSTITUTE(E$1,"standard",""),"|Float","")&amp;IF(OR($L541=TRUE,$A541=0,MOD($A541,ChapterTable!$R$20)&lt;&gt;0),"","보스")&amp;"인게임누적곱배수",ChapterTable!$R:$S,2,0)^C541
    +VLOOKUP(SUBSTITUTE(SUBSTITUTE(E$1,"standard",""),"|Float","")&amp;IF(OR($L541=TRUE,$A541=0,MOD($A541,ChapterTable!$R$20)&lt;&gt;0),"","보스")&amp;"인게임누적합배수",ChapterTable!$R:$S,2,0)*C541)
  )
  )
  )
)</f>
        <v>12455.6484375</v>
      </c>
      <c r="F541" s="1">
        <f ca="1">IF(AND($A541=0,$B541=1),
    VLOOKUP(1,ChapterTable!$1:$1048576,MATCH("최종"&amp;SUBSTITUTE(SUBSTITUTE(F$1,"standard",""),"|Float",""),ChapterTable!$1:$1,0),0)*ChapterTable!$P$17,
  IF(AND($A541=0,$B541=0),
    F542,
  IF($B541=0,
    VLOOKUP($A541,ChapterTable!$1:$1048576,MATCH("최종"&amp;SUBSTITUTE(SUBSTITUTE(F$1,"standard",""),"|Float",""),ChapterTable!$1:$1,0),0),
  IF($B541=1,
    IF($L541=FALSE,
      VLOOKUP($A541,ChapterTable!$1:$1048576,MATCH("최종"&amp;SUBSTITUTE(SUBSTITUTE(F$1,"standard",""),"|Float",""),ChapterTable!$1:$1,0),0),
      VLOOKUP($A541-ChapterTable!$P$11,ChapterTable!$1:$1048576,MATCH("최종"&amp;SUBSTITUTE(SUBSTITUTE(F$1,"standard",""),"|Float",""),ChapterTable!$1:$1,0),0)*ChapterTable!$P$14
    ),
  OFFSET(F541,-$B541+IF($L541,1,0),0)*
    (VLOOKUP(SUBSTITUTE(SUBSTITUTE(F$1,"standard",""),"|Float","")&amp;IF(OR($L541=TRUE,$A541=0,MOD($A541,ChapterTable!$R$20)&lt;&gt;0),"","보스")&amp;"인게임누적곱배수",ChapterTable!$R:$S,2,0)^D541
    +VLOOKUP(SUBSTITUTE(SUBSTITUTE(F$1,"standard",""),"|Float","")&amp;IF(OR($L541=TRUE,$A541=0,MOD($A541,ChapterTable!$R$20)&lt;&gt;0),"","보스")&amp;"인게임누적합배수",ChapterTable!$R:$S,2,0)*D541)
  )
  )
  )
)</f>
        <v>3748.2275390625</v>
      </c>
      <c r="G541" t="s">
        <v>719</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59"/>
        <v>5</v>
      </c>
      <c r="Q541">
        <f t="shared" si="60"/>
        <v>5</v>
      </c>
      <c r="R541" t="b">
        <f t="shared" ca="1" si="61"/>
        <v>0</v>
      </c>
      <c r="T541" t="b">
        <f t="shared" ca="1" si="62"/>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65"/>
        <v>0.2</v>
      </c>
      <c r="AJ541">
        <f t="shared" si="63"/>
        <v>0.27466666000000001</v>
      </c>
      <c r="AK541">
        <f t="shared" si="64"/>
        <v>1</v>
      </c>
      <c r="AL541">
        <v>0</v>
      </c>
    </row>
    <row r="542" spans="1:38" x14ac:dyDescent="0.3">
      <c r="A542">
        <v>11</v>
      </c>
      <c r="B542">
        <v>43</v>
      </c>
      <c r="C542">
        <f>IF(OR($L542=TRUE,$A542=0,MOD($A542,ChapterTable!$R$20)&lt;&gt;0),
MAX(0,INT(($B542+ChapterTable!$P$26+VLOOKUP(SUBSTITUTE(C$1,"성장단계","")&amp;"단계오프셋",ChapterTable!$R:$S,2,0))/ChapterTable!$P$23)),
MAX(0,INT(($B542+ChapterTable!$R$26+VLOOKUP(SUBSTITUTE(C$1,"성장단계","")&amp;"보스단계오프셋",ChapterTable!$R:$S,2,0))/ChapterTable!$R$23)))</f>
        <v>4</v>
      </c>
      <c r="D542">
        <f>IF(OR($L542=TRUE,$A542=0,MOD($A542,ChapterTable!$R$20)&lt;&gt;0),
MAX(0,INT(($B542+ChapterTable!$P$26+VLOOKUP(SUBSTITUTE(D$1,"성장단계","")&amp;"단계오프셋",ChapterTable!$R:$S,2,0))/ChapterTable!$P$23)),
MAX(0,INT(($B542+ChapterTable!$R$26+VLOOKUP(SUBSTITUTE(D$1,"성장단계","")&amp;"보스단계오프셋",ChapterTable!$R:$S,2,0))/ChapterTable!$R$23)))</f>
        <v>4</v>
      </c>
      <c r="E542" s="1">
        <f ca="1">IF(AND($A542=0,$B542=1),
    VLOOKUP(1,ChapterTable!$1:$1048576,MATCH("최종"&amp;SUBSTITUTE(SUBSTITUTE(E$1,"standard",""),"|Float",""),ChapterTable!$1:$1,0),0)*ChapterTable!$P$17,
  IF(AND($A542=0,$B542=0),
    E543,
  IF($B542=0,
    VLOOKUP($A542,ChapterTable!$1:$1048576,MATCH("최종"&amp;SUBSTITUTE(SUBSTITUTE(E$1,"standard",""),"|Float",""),ChapterTable!$1:$1,0),0),
  IF($B542=1,
    IF($L542=FALSE,
      VLOOKUP($A542,ChapterTable!$1:$1048576,MATCH("최종"&amp;SUBSTITUTE(SUBSTITUTE(E$1,"standard",""),"|Float",""),ChapterTable!$1:$1,0),0),
      VLOOKUP($A542-ChapterTable!$P$11,ChapterTable!$1:$1048576,MATCH("최종"&amp;SUBSTITUTE(SUBSTITUTE(E$1,"standard",""),"|Float",""),ChapterTable!$1:$1,0),0)*ChapterTable!$P$14
    ),
  OFFSET(E542,-$B542+IF($L542,1,0),0)*IF($B542&gt;OFFSET($B542,1,0),ChapterTable!$R$17,1)*
    (VLOOKUP(SUBSTITUTE(SUBSTITUTE(E$1,"standard",""),"|Float","")&amp;IF(OR($L542=TRUE,$A542=0,MOD($A542,ChapterTable!$R$20)&lt;&gt;0),"","보스")&amp;"인게임누적곱배수",ChapterTable!$R:$S,2,0)^C542
    +VLOOKUP(SUBSTITUTE(SUBSTITUTE(E$1,"standard",""),"|Float","")&amp;IF(OR($L542=TRUE,$A542=0,MOD($A542,ChapterTable!$R$20)&lt;&gt;0),"","보스")&amp;"인게임누적합배수",ChapterTable!$R:$S,2,0)*C542)
  )
  )
  )
)</f>
        <v>12455.6484375</v>
      </c>
      <c r="F542" s="1">
        <f ca="1">IF(AND($A542=0,$B542=1),
    VLOOKUP(1,ChapterTable!$1:$1048576,MATCH("최종"&amp;SUBSTITUTE(SUBSTITUTE(F$1,"standard",""),"|Float",""),ChapterTable!$1:$1,0),0)*ChapterTable!$P$17,
  IF(AND($A542=0,$B542=0),
    F543,
  IF($B542=0,
    VLOOKUP($A542,ChapterTable!$1:$1048576,MATCH("최종"&amp;SUBSTITUTE(SUBSTITUTE(F$1,"standard",""),"|Float",""),ChapterTable!$1:$1,0),0),
  IF($B542=1,
    IF($L542=FALSE,
      VLOOKUP($A542,ChapterTable!$1:$1048576,MATCH("최종"&amp;SUBSTITUTE(SUBSTITUTE(F$1,"standard",""),"|Float",""),ChapterTable!$1:$1,0),0),
      VLOOKUP($A542-ChapterTable!$P$11,ChapterTable!$1:$1048576,MATCH("최종"&amp;SUBSTITUTE(SUBSTITUTE(F$1,"standard",""),"|Float",""),ChapterTable!$1:$1,0),0)*ChapterTable!$P$14
    ),
  OFFSET(F542,-$B542+IF($L542,1,0),0)*
    (VLOOKUP(SUBSTITUTE(SUBSTITUTE(F$1,"standard",""),"|Float","")&amp;IF(OR($L542=TRUE,$A542=0,MOD($A542,ChapterTable!$R$20)&lt;&gt;0),"","보스")&amp;"인게임누적곱배수",ChapterTable!$R:$S,2,0)^D542
    +VLOOKUP(SUBSTITUTE(SUBSTITUTE(F$1,"standard",""),"|Float","")&amp;IF(OR($L542=TRUE,$A542=0,MOD($A542,ChapterTable!$R$20)&lt;&gt;0),"","보스")&amp;"인게임누적합배수",ChapterTable!$R:$S,2,0)*D542)
  )
  )
  )
)</f>
        <v>3748.2275390625</v>
      </c>
      <c r="G542" t="s">
        <v>719</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59"/>
        <v>5</v>
      </c>
      <c r="Q542">
        <f t="shared" si="60"/>
        <v>5</v>
      </c>
      <c r="R542" t="b">
        <f t="shared" ca="1" si="61"/>
        <v>0</v>
      </c>
      <c r="T542" t="b">
        <f t="shared" ca="1" si="62"/>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65"/>
        <v>0.2</v>
      </c>
      <c r="AJ542">
        <f t="shared" si="63"/>
        <v>0.27466666000000001</v>
      </c>
      <c r="AK542">
        <f t="shared" si="64"/>
        <v>1</v>
      </c>
      <c r="AL542">
        <v>0</v>
      </c>
    </row>
    <row r="543" spans="1:38" x14ac:dyDescent="0.3">
      <c r="A543">
        <v>11</v>
      </c>
      <c r="B543">
        <v>44</v>
      </c>
      <c r="C543">
        <f>IF(OR($L543=TRUE,$A543=0,MOD($A543,ChapterTable!$R$20)&lt;&gt;0),
MAX(0,INT(($B543+ChapterTable!$P$26+VLOOKUP(SUBSTITUTE(C$1,"성장단계","")&amp;"단계오프셋",ChapterTable!$R:$S,2,0))/ChapterTable!$P$23)),
MAX(0,INT(($B543+ChapterTable!$R$26+VLOOKUP(SUBSTITUTE(C$1,"성장단계","")&amp;"보스단계오프셋",ChapterTable!$R:$S,2,0))/ChapterTable!$R$23)))</f>
        <v>4</v>
      </c>
      <c r="D543">
        <f>IF(OR($L543=TRUE,$A543=0,MOD($A543,ChapterTable!$R$20)&lt;&gt;0),
MAX(0,INT(($B543+ChapterTable!$P$26+VLOOKUP(SUBSTITUTE(D$1,"성장단계","")&amp;"단계오프셋",ChapterTable!$R:$S,2,0))/ChapterTable!$P$23)),
MAX(0,INT(($B543+ChapterTable!$R$26+VLOOKUP(SUBSTITUTE(D$1,"성장단계","")&amp;"보스단계오프셋",ChapterTable!$R:$S,2,0))/ChapterTable!$R$23)))</f>
        <v>4</v>
      </c>
      <c r="E543" s="1">
        <f ca="1">IF(AND($A543=0,$B543=1),
    VLOOKUP(1,ChapterTable!$1:$1048576,MATCH("최종"&amp;SUBSTITUTE(SUBSTITUTE(E$1,"standard",""),"|Float",""),ChapterTable!$1:$1,0),0)*ChapterTable!$P$17,
  IF(AND($A543=0,$B543=0),
    E544,
  IF($B543=0,
    VLOOKUP($A543,ChapterTable!$1:$1048576,MATCH("최종"&amp;SUBSTITUTE(SUBSTITUTE(E$1,"standard",""),"|Float",""),ChapterTable!$1:$1,0),0),
  IF($B543=1,
    IF($L543=FALSE,
      VLOOKUP($A543,ChapterTable!$1:$1048576,MATCH("최종"&amp;SUBSTITUTE(SUBSTITUTE(E$1,"standard",""),"|Float",""),ChapterTable!$1:$1,0),0),
      VLOOKUP($A543-ChapterTable!$P$11,ChapterTable!$1:$1048576,MATCH("최종"&amp;SUBSTITUTE(SUBSTITUTE(E$1,"standard",""),"|Float",""),ChapterTable!$1:$1,0),0)*ChapterTable!$P$14
    ),
  OFFSET(E543,-$B543+IF($L543,1,0),0)*IF($B543&gt;OFFSET($B543,1,0),ChapterTable!$R$17,1)*
    (VLOOKUP(SUBSTITUTE(SUBSTITUTE(E$1,"standard",""),"|Float","")&amp;IF(OR($L543=TRUE,$A543=0,MOD($A543,ChapterTable!$R$20)&lt;&gt;0),"","보스")&amp;"인게임누적곱배수",ChapterTable!$R:$S,2,0)^C543
    +VLOOKUP(SUBSTITUTE(SUBSTITUTE(E$1,"standard",""),"|Float","")&amp;IF(OR($L543=TRUE,$A543=0,MOD($A543,ChapterTable!$R$20)&lt;&gt;0),"","보스")&amp;"인게임누적합배수",ChapterTable!$R:$S,2,0)*C543)
  )
  )
  )
)</f>
        <v>12455.6484375</v>
      </c>
      <c r="F543" s="1">
        <f ca="1">IF(AND($A543=0,$B543=1),
    VLOOKUP(1,ChapterTable!$1:$1048576,MATCH("최종"&amp;SUBSTITUTE(SUBSTITUTE(F$1,"standard",""),"|Float",""),ChapterTable!$1:$1,0),0)*ChapterTable!$P$17,
  IF(AND($A543=0,$B543=0),
    F544,
  IF($B543=0,
    VLOOKUP($A543,ChapterTable!$1:$1048576,MATCH("최종"&amp;SUBSTITUTE(SUBSTITUTE(F$1,"standard",""),"|Float",""),ChapterTable!$1:$1,0),0),
  IF($B543=1,
    IF($L543=FALSE,
      VLOOKUP($A543,ChapterTable!$1:$1048576,MATCH("최종"&amp;SUBSTITUTE(SUBSTITUTE(F$1,"standard",""),"|Float",""),ChapterTable!$1:$1,0),0),
      VLOOKUP($A543-ChapterTable!$P$11,ChapterTable!$1:$1048576,MATCH("최종"&amp;SUBSTITUTE(SUBSTITUTE(F$1,"standard",""),"|Float",""),ChapterTable!$1:$1,0),0)*ChapterTable!$P$14
    ),
  OFFSET(F543,-$B543+IF($L543,1,0),0)*
    (VLOOKUP(SUBSTITUTE(SUBSTITUTE(F$1,"standard",""),"|Float","")&amp;IF(OR($L543=TRUE,$A543=0,MOD($A543,ChapterTable!$R$20)&lt;&gt;0),"","보스")&amp;"인게임누적곱배수",ChapterTable!$R:$S,2,0)^D543
    +VLOOKUP(SUBSTITUTE(SUBSTITUTE(F$1,"standard",""),"|Float","")&amp;IF(OR($L543=TRUE,$A543=0,MOD($A543,ChapterTable!$R$20)&lt;&gt;0),"","보스")&amp;"인게임누적합배수",ChapterTable!$R:$S,2,0)*D543)
  )
  )
  )
)</f>
        <v>3748.2275390625</v>
      </c>
      <c r="G543" t="s">
        <v>719</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59"/>
        <v>5</v>
      </c>
      <c r="Q543">
        <f t="shared" si="60"/>
        <v>5</v>
      </c>
      <c r="R543" t="b">
        <f t="shared" ca="1" si="61"/>
        <v>0</v>
      </c>
      <c r="T543" t="b">
        <f t="shared" ca="1" si="62"/>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65"/>
        <v>0.2</v>
      </c>
      <c r="AJ543">
        <f t="shared" si="63"/>
        <v>0.27466666000000001</v>
      </c>
      <c r="AK543">
        <f t="shared" si="64"/>
        <v>1</v>
      </c>
      <c r="AL543">
        <v>0</v>
      </c>
    </row>
    <row r="544" spans="1:38" x14ac:dyDescent="0.3">
      <c r="A544">
        <v>11</v>
      </c>
      <c r="B544">
        <v>45</v>
      </c>
      <c r="C544">
        <f>IF(OR($L544=TRUE,$A544=0,MOD($A544,ChapterTable!$R$20)&lt;&gt;0),
MAX(0,INT(($B544+ChapterTable!$P$26+VLOOKUP(SUBSTITUTE(C$1,"성장단계","")&amp;"단계오프셋",ChapterTable!$R:$S,2,0))/ChapterTable!$P$23)),
MAX(0,INT(($B544+ChapterTable!$R$26+VLOOKUP(SUBSTITUTE(C$1,"성장단계","")&amp;"보스단계오프셋",ChapterTable!$R:$S,2,0))/ChapterTable!$R$23)))</f>
        <v>4</v>
      </c>
      <c r="D544">
        <f>IF(OR($L544=TRUE,$A544=0,MOD($A544,ChapterTable!$R$20)&lt;&gt;0),
MAX(0,INT(($B544+ChapterTable!$P$26+VLOOKUP(SUBSTITUTE(D$1,"성장단계","")&amp;"단계오프셋",ChapterTable!$R:$S,2,0))/ChapterTable!$P$23)),
MAX(0,INT(($B544+ChapterTable!$R$26+VLOOKUP(SUBSTITUTE(D$1,"성장단계","")&amp;"보스단계오프셋",ChapterTable!$R:$S,2,0))/ChapterTable!$R$23)))</f>
        <v>4</v>
      </c>
      <c r="E544" s="1">
        <f ca="1">IF(AND($A544=0,$B544=1),
    VLOOKUP(1,ChapterTable!$1:$1048576,MATCH("최종"&amp;SUBSTITUTE(SUBSTITUTE(E$1,"standard",""),"|Float",""),ChapterTable!$1:$1,0),0)*ChapterTable!$P$17,
  IF(AND($A544=0,$B544=0),
    E545,
  IF($B544=0,
    VLOOKUP($A544,ChapterTable!$1:$1048576,MATCH("최종"&amp;SUBSTITUTE(SUBSTITUTE(E$1,"standard",""),"|Float",""),ChapterTable!$1:$1,0),0),
  IF($B544=1,
    IF($L544=FALSE,
      VLOOKUP($A544,ChapterTable!$1:$1048576,MATCH("최종"&amp;SUBSTITUTE(SUBSTITUTE(E$1,"standard",""),"|Float",""),ChapterTable!$1:$1,0),0),
      VLOOKUP($A544-ChapterTable!$P$11,ChapterTable!$1:$1048576,MATCH("최종"&amp;SUBSTITUTE(SUBSTITUTE(E$1,"standard",""),"|Float",""),ChapterTable!$1:$1,0),0)*ChapterTable!$P$14
    ),
  OFFSET(E544,-$B544+IF($L544,1,0),0)*IF($B544&gt;OFFSET($B544,1,0),ChapterTable!$R$17,1)*
    (VLOOKUP(SUBSTITUTE(SUBSTITUTE(E$1,"standard",""),"|Float","")&amp;IF(OR($L544=TRUE,$A544=0,MOD($A544,ChapterTable!$R$20)&lt;&gt;0),"","보스")&amp;"인게임누적곱배수",ChapterTable!$R:$S,2,0)^C544
    +VLOOKUP(SUBSTITUTE(SUBSTITUTE(E$1,"standard",""),"|Float","")&amp;IF(OR($L544=TRUE,$A544=0,MOD($A544,ChapterTable!$R$20)&lt;&gt;0),"","보스")&amp;"인게임누적합배수",ChapterTable!$R:$S,2,0)*C544)
  )
  )
  )
)</f>
        <v>12455.6484375</v>
      </c>
      <c r="F544" s="1">
        <f ca="1">IF(AND($A544=0,$B544=1),
    VLOOKUP(1,ChapterTable!$1:$1048576,MATCH("최종"&amp;SUBSTITUTE(SUBSTITUTE(F$1,"standard",""),"|Float",""),ChapterTable!$1:$1,0),0)*ChapterTable!$P$17,
  IF(AND($A544=0,$B544=0),
    F545,
  IF($B544=0,
    VLOOKUP($A544,ChapterTable!$1:$1048576,MATCH("최종"&amp;SUBSTITUTE(SUBSTITUTE(F$1,"standard",""),"|Float",""),ChapterTable!$1:$1,0),0),
  IF($B544=1,
    IF($L544=FALSE,
      VLOOKUP($A544,ChapterTable!$1:$1048576,MATCH("최종"&amp;SUBSTITUTE(SUBSTITUTE(F$1,"standard",""),"|Float",""),ChapterTable!$1:$1,0),0),
      VLOOKUP($A544-ChapterTable!$P$11,ChapterTable!$1:$1048576,MATCH("최종"&amp;SUBSTITUTE(SUBSTITUTE(F$1,"standard",""),"|Float",""),ChapterTable!$1:$1,0),0)*ChapterTable!$P$14
    ),
  OFFSET(F544,-$B544+IF($L544,1,0),0)*
    (VLOOKUP(SUBSTITUTE(SUBSTITUTE(F$1,"standard",""),"|Float","")&amp;IF(OR($L544=TRUE,$A544=0,MOD($A544,ChapterTable!$R$20)&lt;&gt;0),"","보스")&amp;"인게임누적곱배수",ChapterTable!$R:$S,2,0)^D544
    +VLOOKUP(SUBSTITUTE(SUBSTITUTE(F$1,"standard",""),"|Float","")&amp;IF(OR($L544=TRUE,$A544=0,MOD($A544,ChapterTable!$R$20)&lt;&gt;0),"","보스")&amp;"인게임누적합배수",ChapterTable!$R:$S,2,0)*D544)
  )
  )
  )
)</f>
        <v>3748.2275390625</v>
      </c>
      <c r="G544" t="s">
        <v>719</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59"/>
        <v>11</v>
      </c>
      <c r="Q544">
        <f t="shared" si="60"/>
        <v>11</v>
      </c>
      <c r="R544" t="b">
        <f t="shared" ca="1" si="61"/>
        <v>0</v>
      </c>
      <c r="T544" t="b">
        <f t="shared" ca="1" si="62"/>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65"/>
        <v>0.2</v>
      </c>
      <c r="AJ544">
        <f t="shared" si="63"/>
        <v>0.27466666000000001</v>
      </c>
      <c r="AK544">
        <f t="shared" si="64"/>
        <v>1</v>
      </c>
      <c r="AL544">
        <v>0</v>
      </c>
    </row>
    <row r="545" spans="1:38" x14ac:dyDescent="0.3">
      <c r="A545">
        <v>11</v>
      </c>
      <c r="B545">
        <v>46</v>
      </c>
      <c r="C545">
        <f>IF(OR($L545=TRUE,$A545=0,MOD($A545,ChapterTable!$R$20)&lt;&gt;0),
MAX(0,INT(($B545+ChapterTable!$P$26+VLOOKUP(SUBSTITUTE(C$1,"성장단계","")&amp;"단계오프셋",ChapterTable!$R:$S,2,0))/ChapterTable!$P$23)),
MAX(0,INT(($B545+ChapterTable!$R$26+VLOOKUP(SUBSTITUTE(C$1,"성장단계","")&amp;"보스단계오프셋",ChapterTable!$R:$S,2,0))/ChapterTable!$R$23)))</f>
        <v>5</v>
      </c>
      <c r="D545">
        <f>IF(OR($L545=TRUE,$A545=0,MOD($A545,ChapterTable!$R$20)&lt;&gt;0),
MAX(0,INT(($B545+ChapterTable!$P$26+VLOOKUP(SUBSTITUTE(D$1,"성장단계","")&amp;"단계오프셋",ChapterTable!$R:$S,2,0))/ChapterTable!$P$23)),
MAX(0,INT(($B545+ChapterTable!$R$26+VLOOKUP(SUBSTITUTE(D$1,"성장단계","")&amp;"보스단계오프셋",ChapterTable!$R:$S,2,0))/ChapterTable!$R$23)))</f>
        <v>4</v>
      </c>
      <c r="E545" s="1">
        <f ca="1">IF(AND($A545=0,$B545=1),
    VLOOKUP(1,ChapterTable!$1:$1048576,MATCH("최종"&amp;SUBSTITUTE(SUBSTITUTE(E$1,"standard",""),"|Float",""),ChapterTable!$1:$1,0),0)*ChapterTable!$P$17,
  IF(AND($A545=0,$B545=0),
    E546,
  IF($B545=0,
    VLOOKUP($A545,ChapterTable!$1:$1048576,MATCH("최종"&amp;SUBSTITUTE(SUBSTITUTE(E$1,"standard",""),"|Float",""),ChapterTable!$1:$1,0),0),
  IF($B545=1,
    IF($L545=FALSE,
      VLOOKUP($A545,ChapterTable!$1:$1048576,MATCH("최종"&amp;SUBSTITUTE(SUBSTITUTE(E$1,"standard",""),"|Float",""),ChapterTable!$1:$1,0),0),
      VLOOKUP($A545-ChapterTable!$P$11,ChapterTable!$1:$1048576,MATCH("최종"&amp;SUBSTITUTE(SUBSTITUTE(E$1,"standard",""),"|Float",""),ChapterTable!$1:$1,0),0)*ChapterTable!$P$14
    ),
  OFFSET(E545,-$B545+IF($L545,1,0),0)*IF($B545&gt;OFFSET($B545,1,0),ChapterTable!$R$17,1)*
    (VLOOKUP(SUBSTITUTE(SUBSTITUTE(E$1,"standard",""),"|Float","")&amp;IF(OR($L545=TRUE,$A545=0,MOD($A545,ChapterTable!$R$20)&lt;&gt;0),"","보스")&amp;"인게임누적곱배수",ChapterTable!$R:$S,2,0)^C545
    +VLOOKUP(SUBSTITUTE(SUBSTITUTE(E$1,"standard",""),"|Float","")&amp;IF(OR($L545=TRUE,$A545=0,MOD($A545,ChapterTable!$R$20)&lt;&gt;0),"","보스")&amp;"인게임누적합배수",ChapterTable!$R:$S,2,0)*C545)
  )
  )
  )
)</f>
        <v>13839.609375</v>
      </c>
      <c r="F545" s="1">
        <f ca="1">IF(AND($A545=0,$B545=1),
    VLOOKUP(1,ChapterTable!$1:$1048576,MATCH("최종"&amp;SUBSTITUTE(SUBSTITUTE(F$1,"standard",""),"|Float",""),ChapterTable!$1:$1,0),0)*ChapterTable!$P$17,
  IF(AND($A545=0,$B545=0),
    F546,
  IF($B545=0,
    VLOOKUP($A545,ChapterTable!$1:$1048576,MATCH("최종"&amp;SUBSTITUTE(SUBSTITUTE(F$1,"standard",""),"|Float",""),ChapterTable!$1:$1,0),0),
  IF($B545=1,
    IF($L545=FALSE,
      VLOOKUP($A545,ChapterTable!$1:$1048576,MATCH("최종"&amp;SUBSTITUTE(SUBSTITUTE(F$1,"standard",""),"|Float",""),ChapterTable!$1:$1,0),0),
      VLOOKUP($A545-ChapterTable!$P$11,ChapterTable!$1:$1048576,MATCH("최종"&amp;SUBSTITUTE(SUBSTITUTE(F$1,"standard",""),"|Float",""),ChapterTable!$1:$1,0),0)*ChapterTable!$P$14
    ),
  OFFSET(F545,-$B545+IF($L545,1,0),0)*
    (VLOOKUP(SUBSTITUTE(SUBSTITUTE(F$1,"standard",""),"|Float","")&amp;IF(OR($L545=TRUE,$A545=0,MOD($A545,ChapterTable!$R$20)&lt;&gt;0),"","보스")&amp;"인게임누적곱배수",ChapterTable!$R:$S,2,0)^D545
    +VLOOKUP(SUBSTITUTE(SUBSTITUTE(F$1,"standard",""),"|Float","")&amp;IF(OR($L545=TRUE,$A545=0,MOD($A545,ChapterTable!$R$20)&lt;&gt;0),"","보스")&amp;"인게임누적합배수",ChapterTable!$R:$S,2,0)*D545)
  )
  )
  )
)</f>
        <v>3748.2275390625</v>
      </c>
      <c r="G545" t="s">
        <v>719</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59"/>
        <v>5</v>
      </c>
      <c r="Q545">
        <f t="shared" si="60"/>
        <v>5</v>
      </c>
      <c r="R545" t="b">
        <f t="shared" ca="1" si="61"/>
        <v>0</v>
      </c>
      <c r="T545" t="b">
        <f t="shared" ca="1" si="62"/>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65"/>
        <v>0.2</v>
      </c>
      <c r="AJ545">
        <f t="shared" si="63"/>
        <v>0.27466666000000001</v>
      </c>
      <c r="AK545">
        <f t="shared" si="64"/>
        <v>1</v>
      </c>
      <c r="AL545">
        <v>0</v>
      </c>
    </row>
    <row r="546" spans="1:38" x14ac:dyDescent="0.3">
      <c r="A546">
        <v>11</v>
      </c>
      <c r="B546">
        <v>47</v>
      </c>
      <c r="C546">
        <f>IF(OR($L546=TRUE,$A546=0,MOD($A546,ChapterTable!$R$20)&lt;&gt;0),
MAX(0,INT(($B546+ChapterTable!$P$26+VLOOKUP(SUBSTITUTE(C$1,"성장단계","")&amp;"단계오프셋",ChapterTable!$R:$S,2,0))/ChapterTable!$P$23)),
MAX(0,INT(($B546+ChapterTable!$R$26+VLOOKUP(SUBSTITUTE(C$1,"성장단계","")&amp;"보스단계오프셋",ChapterTable!$R:$S,2,0))/ChapterTable!$R$23)))</f>
        <v>5</v>
      </c>
      <c r="D546">
        <f>IF(OR($L546=TRUE,$A546=0,MOD($A546,ChapterTable!$R$20)&lt;&gt;0),
MAX(0,INT(($B546+ChapterTable!$P$26+VLOOKUP(SUBSTITUTE(D$1,"성장단계","")&amp;"단계오프셋",ChapterTable!$R:$S,2,0))/ChapterTable!$P$23)),
MAX(0,INT(($B546+ChapterTable!$R$26+VLOOKUP(SUBSTITUTE(D$1,"성장단계","")&amp;"보스단계오프셋",ChapterTable!$R:$S,2,0))/ChapterTable!$R$23)))</f>
        <v>4</v>
      </c>
      <c r="E546" s="1">
        <f ca="1">IF(AND($A546=0,$B546=1),
    VLOOKUP(1,ChapterTable!$1:$1048576,MATCH("최종"&amp;SUBSTITUTE(SUBSTITUTE(E$1,"standard",""),"|Float",""),ChapterTable!$1:$1,0),0)*ChapterTable!$P$17,
  IF(AND($A546=0,$B546=0),
    E547,
  IF($B546=0,
    VLOOKUP($A546,ChapterTable!$1:$1048576,MATCH("최종"&amp;SUBSTITUTE(SUBSTITUTE(E$1,"standard",""),"|Float",""),ChapterTable!$1:$1,0),0),
  IF($B546=1,
    IF($L546=FALSE,
      VLOOKUP($A546,ChapterTable!$1:$1048576,MATCH("최종"&amp;SUBSTITUTE(SUBSTITUTE(E$1,"standard",""),"|Float",""),ChapterTable!$1:$1,0),0),
      VLOOKUP($A546-ChapterTable!$P$11,ChapterTable!$1:$1048576,MATCH("최종"&amp;SUBSTITUTE(SUBSTITUTE(E$1,"standard",""),"|Float",""),ChapterTable!$1:$1,0),0)*ChapterTable!$P$14
    ),
  OFFSET(E546,-$B546+IF($L546,1,0),0)*IF($B546&gt;OFFSET($B546,1,0),ChapterTable!$R$17,1)*
    (VLOOKUP(SUBSTITUTE(SUBSTITUTE(E$1,"standard",""),"|Float","")&amp;IF(OR($L546=TRUE,$A546=0,MOD($A546,ChapterTable!$R$20)&lt;&gt;0),"","보스")&amp;"인게임누적곱배수",ChapterTable!$R:$S,2,0)^C546
    +VLOOKUP(SUBSTITUTE(SUBSTITUTE(E$1,"standard",""),"|Float","")&amp;IF(OR($L546=TRUE,$A546=0,MOD($A546,ChapterTable!$R$20)&lt;&gt;0),"","보스")&amp;"인게임누적합배수",ChapterTable!$R:$S,2,0)*C546)
  )
  )
  )
)</f>
        <v>13839.609375</v>
      </c>
      <c r="F546" s="1">
        <f ca="1">IF(AND($A546=0,$B546=1),
    VLOOKUP(1,ChapterTable!$1:$1048576,MATCH("최종"&amp;SUBSTITUTE(SUBSTITUTE(F$1,"standard",""),"|Float",""),ChapterTable!$1:$1,0),0)*ChapterTable!$P$17,
  IF(AND($A546=0,$B546=0),
    F547,
  IF($B546=0,
    VLOOKUP($A546,ChapterTable!$1:$1048576,MATCH("최종"&amp;SUBSTITUTE(SUBSTITUTE(F$1,"standard",""),"|Float",""),ChapterTable!$1:$1,0),0),
  IF($B546=1,
    IF($L546=FALSE,
      VLOOKUP($A546,ChapterTable!$1:$1048576,MATCH("최종"&amp;SUBSTITUTE(SUBSTITUTE(F$1,"standard",""),"|Float",""),ChapterTable!$1:$1,0),0),
      VLOOKUP($A546-ChapterTable!$P$11,ChapterTable!$1:$1048576,MATCH("최종"&amp;SUBSTITUTE(SUBSTITUTE(F$1,"standard",""),"|Float",""),ChapterTable!$1:$1,0),0)*ChapterTable!$P$14
    ),
  OFFSET(F546,-$B546+IF($L546,1,0),0)*
    (VLOOKUP(SUBSTITUTE(SUBSTITUTE(F$1,"standard",""),"|Float","")&amp;IF(OR($L546=TRUE,$A546=0,MOD($A546,ChapterTable!$R$20)&lt;&gt;0),"","보스")&amp;"인게임누적곱배수",ChapterTable!$R:$S,2,0)^D546
    +VLOOKUP(SUBSTITUTE(SUBSTITUTE(F$1,"standard",""),"|Float","")&amp;IF(OR($L546=TRUE,$A546=0,MOD($A546,ChapterTable!$R$20)&lt;&gt;0),"","보스")&amp;"인게임누적합배수",ChapterTable!$R:$S,2,0)*D546)
  )
  )
  )
)</f>
        <v>3748.2275390625</v>
      </c>
      <c r="G546" t="s">
        <v>719</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59"/>
        <v>5</v>
      </c>
      <c r="Q546">
        <f t="shared" si="60"/>
        <v>5</v>
      </c>
      <c r="R546" t="b">
        <f t="shared" ca="1" si="61"/>
        <v>0</v>
      </c>
      <c r="T546" t="b">
        <f t="shared" ca="1" si="62"/>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65"/>
        <v>0.2</v>
      </c>
      <c r="AJ546">
        <f t="shared" si="63"/>
        <v>0.27466666000000001</v>
      </c>
      <c r="AK546">
        <f t="shared" si="64"/>
        <v>1</v>
      </c>
      <c r="AL546">
        <v>0</v>
      </c>
    </row>
    <row r="547" spans="1:38" x14ac:dyDescent="0.3">
      <c r="A547">
        <v>11</v>
      </c>
      <c r="B547">
        <v>48</v>
      </c>
      <c r="C547">
        <f>IF(OR($L547=TRUE,$A547=0,MOD($A547,ChapterTable!$R$20)&lt;&gt;0),
MAX(0,INT(($B547+ChapterTable!$P$26+VLOOKUP(SUBSTITUTE(C$1,"성장단계","")&amp;"단계오프셋",ChapterTable!$R:$S,2,0))/ChapterTable!$P$23)),
MAX(0,INT(($B547+ChapterTable!$R$26+VLOOKUP(SUBSTITUTE(C$1,"성장단계","")&amp;"보스단계오프셋",ChapterTable!$R:$S,2,0))/ChapterTable!$R$23)))</f>
        <v>5</v>
      </c>
      <c r="D547">
        <f>IF(OR($L547=TRUE,$A547=0,MOD($A547,ChapterTable!$R$20)&lt;&gt;0),
MAX(0,INT(($B547+ChapterTable!$P$26+VLOOKUP(SUBSTITUTE(D$1,"성장단계","")&amp;"단계오프셋",ChapterTable!$R:$S,2,0))/ChapterTable!$P$23)),
MAX(0,INT(($B547+ChapterTable!$R$26+VLOOKUP(SUBSTITUTE(D$1,"성장단계","")&amp;"보스단계오프셋",ChapterTable!$R:$S,2,0))/ChapterTable!$R$23)))</f>
        <v>4</v>
      </c>
      <c r="E547" s="1">
        <f ca="1">IF(AND($A547=0,$B547=1),
    VLOOKUP(1,ChapterTable!$1:$1048576,MATCH("최종"&amp;SUBSTITUTE(SUBSTITUTE(E$1,"standard",""),"|Float",""),ChapterTable!$1:$1,0),0)*ChapterTable!$P$17,
  IF(AND($A547=0,$B547=0),
    E548,
  IF($B547=0,
    VLOOKUP($A547,ChapterTable!$1:$1048576,MATCH("최종"&amp;SUBSTITUTE(SUBSTITUTE(E$1,"standard",""),"|Float",""),ChapterTable!$1:$1,0),0),
  IF($B547=1,
    IF($L547=FALSE,
      VLOOKUP($A547,ChapterTable!$1:$1048576,MATCH("최종"&amp;SUBSTITUTE(SUBSTITUTE(E$1,"standard",""),"|Float",""),ChapterTable!$1:$1,0),0),
      VLOOKUP($A547-ChapterTable!$P$11,ChapterTable!$1:$1048576,MATCH("최종"&amp;SUBSTITUTE(SUBSTITUTE(E$1,"standard",""),"|Float",""),ChapterTable!$1:$1,0),0)*ChapterTable!$P$14
    ),
  OFFSET(E547,-$B547+IF($L547,1,0),0)*IF($B547&gt;OFFSET($B547,1,0),ChapterTable!$R$17,1)*
    (VLOOKUP(SUBSTITUTE(SUBSTITUTE(E$1,"standard",""),"|Float","")&amp;IF(OR($L547=TRUE,$A547=0,MOD($A547,ChapterTable!$R$20)&lt;&gt;0),"","보스")&amp;"인게임누적곱배수",ChapterTable!$R:$S,2,0)^C547
    +VLOOKUP(SUBSTITUTE(SUBSTITUTE(E$1,"standard",""),"|Float","")&amp;IF(OR($L547=TRUE,$A547=0,MOD($A547,ChapterTable!$R$20)&lt;&gt;0),"","보스")&amp;"인게임누적합배수",ChapterTable!$R:$S,2,0)*C547)
  )
  )
  )
)</f>
        <v>13839.609375</v>
      </c>
      <c r="F547" s="1">
        <f ca="1">IF(AND($A547=0,$B547=1),
    VLOOKUP(1,ChapterTable!$1:$1048576,MATCH("최종"&amp;SUBSTITUTE(SUBSTITUTE(F$1,"standard",""),"|Float",""),ChapterTable!$1:$1,0),0)*ChapterTable!$P$17,
  IF(AND($A547=0,$B547=0),
    F548,
  IF($B547=0,
    VLOOKUP($A547,ChapterTable!$1:$1048576,MATCH("최종"&amp;SUBSTITUTE(SUBSTITUTE(F$1,"standard",""),"|Float",""),ChapterTable!$1:$1,0),0),
  IF($B547=1,
    IF($L547=FALSE,
      VLOOKUP($A547,ChapterTable!$1:$1048576,MATCH("최종"&amp;SUBSTITUTE(SUBSTITUTE(F$1,"standard",""),"|Float",""),ChapterTable!$1:$1,0),0),
      VLOOKUP($A547-ChapterTable!$P$11,ChapterTable!$1:$1048576,MATCH("최종"&amp;SUBSTITUTE(SUBSTITUTE(F$1,"standard",""),"|Float",""),ChapterTable!$1:$1,0),0)*ChapterTable!$P$14
    ),
  OFFSET(F547,-$B547+IF($L547,1,0),0)*
    (VLOOKUP(SUBSTITUTE(SUBSTITUTE(F$1,"standard",""),"|Float","")&amp;IF(OR($L547=TRUE,$A547=0,MOD($A547,ChapterTable!$R$20)&lt;&gt;0),"","보스")&amp;"인게임누적곱배수",ChapterTable!$R:$S,2,0)^D547
    +VLOOKUP(SUBSTITUTE(SUBSTITUTE(F$1,"standard",""),"|Float","")&amp;IF(OR($L547=TRUE,$A547=0,MOD($A547,ChapterTable!$R$20)&lt;&gt;0),"","보스")&amp;"인게임누적합배수",ChapterTable!$R:$S,2,0)*D547)
  )
  )
  )
)</f>
        <v>3748.2275390625</v>
      </c>
      <c r="G547" t="s">
        <v>719</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59"/>
        <v>5</v>
      </c>
      <c r="Q547">
        <f t="shared" si="60"/>
        <v>5</v>
      </c>
      <c r="R547" t="b">
        <f t="shared" ca="1" si="61"/>
        <v>0</v>
      </c>
      <c r="T547" t="b">
        <f t="shared" ca="1" si="62"/>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65"/>
        <v>0.2</v>
      </c>
      <c r="AJ547">
        <f t="shared" si="63"/>
        <v>0.27466666000000001</v>
      </c>
      <c r="AK547">
        <f t="shared" si="64"/>
        <v>1</v>
      </c>
      <c r="AL547">
        <v>0</v>
      </c>
    </row>
    <row r="548" spans="1:38" x14ac:dyDescent="0.3">
      <c r="A548">
        <v>11</v>
      </c>
      <c r="B548">
        <v>49</v>
      </c>
      <c r="C548">
        <f>IF(OR($L548=TRUE,$A548=0,MOD($A548,ChapterTable!$R$20)&lt;&gt;0),
MAX(0,INT(($B548+ChapterTable!$P$26+VLOOKUP(SUBSTITUTE(C$1,"성장단계","")&amp;"단계오프셋",ChapterTable!$R:$S,2,0))/ChapterTable!$P$23)),
MAX(0,INT(($B548+ChapterTable!$R$26+VLOOKUP(SUBSTITUTE(C$1,"성장단계","")&amp;"보스단계오프셋",ChapterTable!$R:$S,2,0))/ChapterTable!$R$23)))</f>
        <v>5</v>
      </c>
      <c r="D548">
        <f>IF(OR($L548=TRUE,$A548=0,MOD($A548,ChapterTable!$R$20)&lt;&gt;0),
MAX(0,INT(($B548+ChapterTable!$P$26+VLOOKUP(SUBSTITUTE(D$1,"성장단계","")&amp;"단계오프셋",ChapterTable!$R:$S,2,0))/ChapterTable!$P$23)),
MAX(0,INT(($B548+ChapterTable!$R$26+VLOOKUP(SUBSTITUTE(D$1,"성장단계","")&amp;"보스단계오프셋",ChapterTable!$R:$S,2,0))/ChapterTable!$R$23)))</f>
        <v>4</v>
      </c>
      <c r="E548" s="1">
        <f ca="1">IF(AND($A548=0,$B548=1),
    VLOOKUP(1,ChapterTable!$1:$1048576,MATCH("최종"&amp;SUBSTITUTE(SUBSTITUTE(E$1,"standard",""),"|Float",""),ChapterTable!$1:$1,0),0)*ChapterTable!$P$17,
  IF(AND($A548=0,$B548=0),
    E549,
  IF($B548=0,
    VLOOKUP($A548,ChapterTable!$1:$1048576,MATCH("최종"&amp;SUBSTITUTE(SUBSTITUTE(E$1,"standard",""),"|Float",""),ChapterTable!$1:$1,0),0),
  IF($B548=1,
    IF($L548=FALSE,
      VLOOKUP($A548,ChapterTable!$1:$1048576,MATCH("최종"&amp;SUBSTITUTE(SUBSTITUTE(E$1,"standard",""),"|Float",""),ChapterTable!$1:$1,0),0),
      VLOOKUP($A548-ChapterTable!$P$11,ChapterTable!$1:$1048576,MATCH("최종"&amp;SUBSTITUTE(SUBSTITUTE(E$1,"standard",""),"|Float",""),ChapterTable!$1:$1,0),0)*ChapterTable!$P$14
    ),
  OFFSET(E548,-$B548+IF($L548,1,0),0)*IF($B548&gt;OFFSET($B548,1,0),ChapterTable!$R$17,1)*
    (VLOOKUP(SUBSTITUTE(SUBSTITUTE(E$1,"standard",""),"|Float","")&amp;IF(OR($L548=TRUE,$A548=0,MOD($A548,ChapterTable!$R$20)&lt;&gt;0),"","보스")&amp;"인게임누적곱배수",ChapterTable!$R:$S,2,0)^C548
    +VLOOKUP(SUBSTITUTE(SUBSTITUTE(E$1,"standard",""),"|Float","")&amp;IF(OR($L548=TRUE,$A548=0,MOD($A548,ChapterTable!$R$20)&lt;&gt;0),"","보스")&amp;"인게임누적합배수",ChapterTable!$R:$S,2,0)*C548)
  )
  )
  )
)</f>
        <v>13839.609375</v>
      </c>
      <c r="F548" s="1">
        <f ca="1">IF(AND($A548=0,$B548=1),
    VLOOKUP(1,ChapterTable!$1:$1048576,MATCH("최종"&amp;SUBSTITUTE(SUBSTITUTE(F$1,"standard",""),"|Float",""),ChapterTable!$1:$1,0),0)*ChapterTable!$P$17,
  IF(AND($A548=0,$B548=0),
    F549,
  IF($B548=0,
    VLOOKUP($A548,ChapterTable!$1:$1048576,MATCH("최종"&amp;SUBSTITUTE(SUBSTITUTE(F$1,"standard",""),"|Float",""),ChapterTable!$1:$1,0),0),
  IF($B548=1,
    IF($L548=FALSE,
      VLOOKUP($A548,ChapterTable!$1:$1048576,MATCH("최종"&amp;SUBSTITUTE(SUBSTITUTE(F$1,"standard",""),"|Float",""),ChapterTable!$1:$1,0),0),
      VLOOKUP($A548-ChapterTable!$P$11,ChapterTable!$1:$1048576,MATCH("최종"&amp;SUBSTITUTE(SUBSTITUTE(F$1,"standard",""),"|Float",""),ChapterTable!$1:$1,0),0)*ChapterTable!$P$14
    ),
  OFFSET(F548,-$B548+IF($L548,1,0),0)*
    (VLOOKUP(SUBSTITUTE(SUBSTITUTE(F$1,"standard",""),"|Float","")&amp;IF(OR($L548=TRUE,$A548=0,MOD($A548,ChapterTable!$R$20)&lt;&gt;0),"","보스")&amp;"인게임누적곱배수",ChapterTable!$R:$S,2,0)^D548
    +VLOOKUP(SUBSTITUTE(SUBSTITUTE(F$1,"standard",""),"|Float","")&amp;IF(OR($L548=TRUE,$A548=0,MOD($A548,ChapterTable!$R$20)&lt;&gt;0),"","보스")&amp;"인게임누적합배수",ChapterTable!$R:$S,2,0)*D548)
  )
  )
  )
)</f>
        <v>3748.2275390625</v>
      </c>
      <c r="G548" t="s">
        <v>719</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59"/>
        <v>95</v>
      </c>
      <c r="Q548">
        <f t="shared" si="60"/>
        <v>95</v>
      </c>
      <c r="R548" t="b">
        <f t="shared" ca="1" si="61"/>
        <v>1</v>
      </c>
      <c r="T548" t="b">
        <f t="shared" ca="1" si="62"/>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65"/>
        <v>0.2</v>
      </c>
      <c r="AJ548">
        <f t="shared" si="63"/>
        <v>0.27466666000000001</v>
      </c>
      <c r="AK548">
        <f t="shared" si="64"/>
        <v>1</v>
      </c>
      <c r="AL548">
        <v>0</v>
      </c>
    </row>
    <row r="549" spans="1:38" x14ac:dyDescent="0.3">
      <c r="A549">
        <v>11</v>
      </c>
      <c r="B549">
        <v>50</v>
      </c>
      <c r="C549">
        <f>IF(OR($L549=TRUE,$A549=0,MOD($A549,ChapterTable!$R$20)&lt;&gt;0),
MAX(0,INT(($B549+ChapterTable!$P$26+VLOOKUP(SUBSTITUTE(C$1,"성장단계","")&amp;"단계오프셋",ChapterTable!$R:$S,2,0))/ChapterTable!$P$23)),
MAX(0,INT(($B549+ChapterTable!$R$26+VLOOKUP(SUBSTITUTE(C$1,"성장단계","")&amp;"보스단계오프셋",ChapterTable!$R:$S,2,0))/ChapterTable!$R$23)))</f>
        <v>5</v>
      </c>
      <c r="D549">
        <f>IF(OR($L549=TRUE,$A549=0,MOD($A549,ChapterTable!$R$20)&lt;&gt;0),
MAX(0,INT(($B549+ChapterTable!$P$26+VLOOKUP(SUBSTITUTE(D$1,"성장단계","")&amp;"단계오프셋",ChapterTable!$R:$S,2,0))/ChapterTable!$P$23)),
MAX(0,INT(($B549+ChapterTable!$R$26+VLOOKUP(SUBSTITUTE(D$1,"성장단계","")&amp;"보스단계오프셋",ChapterTable!$R:$S,2,0))/ChapterTable!$R$23)))</f>
        <v>4</v>
      </c>
      <c r="E549" s="1">
        <f ca="1">IF(AND($A549=0,$B549=1),
    VLOOKUP(1,ChapterTable!$1:$1048576,MATCH("최종"&amp;SUBSTITUTE(SUBSTITUTE(E$1,"standard",""),"|Float",""),ChapterTable!$1:$1,0),0)*ChapterTable!$P$17,
  IF(AND($A549=0,$B549=0),
    E550,
  IF($B549=0,
    VLOOKUP($A549,ChapterTable!$1:$1048576,MATCH("최종"&amp;SUBSTITUTE(SUBSTITUTE(E$1,"standard",""),"|Float",""),ChapterTable!$1:$1,0),0),
  IF($B549=1,
    IF($L549=FALSE,
      VLOOKUP($A549,ChapterTable!$1:$1048576,MATCH("최종"&amp;SUBSTITUTE(SUBSTITUTE(E$1,"standard",""),"|Float",""),ChapterTable!$1:$1,0),0),
      VLOOKUP($A549-ChapterTable!$P$11,ChapterTable!$1:$1048576,MATCH("최종"&amp;SUBSTITUTE(SUBSTITUTE(E$1,"standard",""),"|Float",""),ChapterTable!$1:$1,0),0)*ChapterTable!$P$14
    ),
  OFFSET(E549,-$B549+IF($L549,1,0),0)*IF($B549&gt;OFFSET($B549,1,0),ChapterTable!$R$17,1)*
    (VLOOKUP(SUBSTITUTE(SUBSTITUTE(E$1,"standard",""),"|Float","")&amp;IF(OR($L549=TRUE,$A549=0,MOD($A549,ChapterTable!$R$20)&lt;&gt;0),"","보스")&amp;"인게임누적곱배수",ChapterTable!$R:$S,2,0)^C549
    +VLOOKUP(SUBSTITUTE(SUBSTITUTE(E$1,"standard",""),"|Float","")&amp;IF(OR($L549=TRUE,$A549=0,MOD($A549,ChapterTable!$R$20)&lt;&gt;0),"","보스")&amp;"인게임누적합배수",ChapterTable!$R:$S,2,0)*C549)
  )
  )
  )
)</f>
        <v>17991.4921875</v>
      </c>
      <c r="F549" s="1">
        <f ca="1">IF(AND($A549=0,$B549=1),
    VLOOKUP(1,ChapterTable!$1:$1048576,MATCH("최종"&amp;SUBSTITUTE(SUBSTITUTE(F$1,"standard",""),"|Float",""),ChapterTable!$1:$1,0),0)*ChapterTable!$P$17,
  IF(AND($A549=0,$B549=0),
    F550,
  IF($B549=0,
    VLOOKUP($A549,ChapterTable!$1:$1048576,MATCH("최종"&amp;SUBSTITUTE(SUBSTITUTE(F$1,"standard",""),"|Float",""),ChapterTable!$1:$1,0),0),
  IF($B549=1,
    IF($L549=FALSE,
      VLOOKUP($A549,ChapterTable!$1:$1048576,MATCH("최종"&amp;SUBSTITUTE(SUBSTITUTE(F$1,"standard",""),"|Float",""),ChapterTable!$1:$1,0),0),
      VLOOKUP($A549-ChapterTable!$P$11,ChapterTable!$1:$1048576,MATCH("최종"&amp;SUBSTITUTE(SUBSTITUTE(F$1,"standard",""),"|Float",""),ChapterTable!$1:$1,0),0)*ChapterTable!$P$14
    ),
  OFFSET(F549,-$B549+IF($L549,1,0),0)*
    (VLOOKUP(SUBSTITUTE(SUBSTITUTE(F$1,"standard",""),"|Float","")&amp;IF(OR($L549=TRUE,$A549=0,MOD($A549,ChapterTable!$R$20)&lt;&gt;0),"","보스")&amp;"인게임누적곱배수",ChapterTable!$R:$S,2,0)^D549
    +VLOOKUP(SUBSTITUTE(SUBSTITUTE(F$1,"standard",""),"|Float","")&amp;IF(OR($L549=TRUE,$A549=0,MOD($A549,ChapterTable!$R$20)&lt;&gt;0),"","보스")&amp;"인게임누적합배수",ChapterTable!$R:$S,2,0)*D549)
  )
  )
  )
)</f>
        <v>3748.2275390625</v>
      </c>
      <c r="G549" t="s">
        <v>719</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59"/>
        <v>25</v>
      </c>
      <c r="Q549">
        <f t="shared" si="60"/>
        <v>25</v>
      </c>
      <c r="R549" t="b">
        <f t="shared" ca="1" si="61"/>
        <v>0</v>
      </c>
      <c r="T549" t="b">
        <f t="shared" ca="1" si="62"/>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65"/>
        <v>0.2</v>
      </c>
      <c r="AJ549">
        <f t="shared" si="63"/>
        <v>1</v>
      </c>
      <c r="AK549">
        <f t="shared" si="64"/>
        <v>1</v>
      </c>
      <c r="AL549">
        <v>0</v>
      </c>
    </row>
    <row r="550" spans="1:38" x14ac:dyDescent="0.3">
      <c r="A550">
        <v>12</v>
      </c>
      <c r="B550">
        <v>0</v>
      </c>
      <c r="C550">
        <f>IF(OR($L550=TRUE,$A550=0,MOD($A550,ChapterTable!$R$20)&lt;&gt;0),
MAX(0,INT(($B550+ChapterTable!$P$26+VLOOKUP(SUBSTITUTE(C$1,"성장단계","")&amp;"단계오프셋",ChapterTable!$R:$S,2,0))/ChapterTable!$P$23)),
MAX(0,INT(($B550+ChapterTable!$R$26+VLOOKUP(SUBSTITUTE(C$1,"성장단계","")&amp;"보스단계오프셋",ChapterTable!$R:$S,2,0))/ChapterTable!$R$23)))</f>
        <v>0</v>
      </c>
      <c r="D550">
        <f>IF(OR($L550=TRUE,$A550=0,MOD($A550,ChapterTable!$R$20)&lt;&gt;0),
MAX(0,INT(($B550+ChapterTable!$P$26+VLOOKUP(SUBSTITUTE(D$1,"성장단계","")&amp;"단계오프셋",ChapterTable!$R:$S,2,0))/ChapterTable!$P$23)),
MAX(0,INT(($B550+ChapterTable!$R$26+VLOOKUP(SUBSTITUTE(D$1,"성장단계","")&amp;"보스단계오프셋",ChapterTable!$R:$S,2,0))/ChapterTable!$R$23)))</f>
        <v>0</v>
      </c>
      <c r="E550" s="1">
        <f ca="1">IF(AND($A550=0,$B550=1),
    VLOOKUP(1,ChapterTable!$1:$1048576,MATCH("최종"&amp;SUBSTITUTE(SUBSTITUTE(E$1,"standard",""),"|Float",""),ChapterTable!$1:$1,0),0)*ChapterTable!$P$17,
  IF(AND($A550=0,$B550=0),
    E551,
  IF($B550=0,
    VLOOKUP($A550,ChapterTable!$1:$1048576,MATCH("최종"&amp;SUBSTITUTE(SUBSTITUTE(E$1,"standard",""),"|Float",""),ChapterTable!$1:$1,0),0),
  IF($B550=1,
    IF($L550=FALSE,
      VLOOKUP($A550,ChapterTable!$1:$1048576,MATCH("최종"&amp;SUBSTITUTE(SUBSTITUTE(E$1,"standard",""),"|Float",""),ChapterTable!$1:$1,0),0),
      VLOOKUP($A550-ChapterTable!$P$11,ChapterTable!$1:$1048576,MATCH("최종"&amp;SUBSTITUTE(SUBSTITUTE(E$1,"standard",""),"|Float",""),ChapterTable!$1:$1,0),0)*ChapterTable!$P$14
    ),
  OFFSET(E550,-$B550+IF($L550,1,0),0)*IF($B550&gt;OFFSET($B550,1,0),ChapterTable!$R$17,1)*
    (VLOOKUP(SUBSTITUTE(SUBSTITUTE(E$1,"standard",""),"|Float","")&amp;IF(OR($L550=TRUE,$A550=0,MOD($A550,ChapterTable!$R$20)&lt;&gt;0),"","보스")&amp;"인게임누적곱배수",ChapterTable!$R:$S,2,0)^C550
    +VLOOKUP(SUBSTITUTE(SUBSTITUTE(E$1,"standard",""),"|Float","")&amp;IF(OR($L550=TRUE,$A550=0,MOD($A550,ChapterTable!$R$20)&lt;&gt;0),"","보스")&amp;"인게임누적합배수",ChapterTable!$R:$S,2,0)*C550)
  )
  )
  )
)</f>
        <v>10379.70703125</v>
      </c>
      <c r="F550" s="1">
        <f ca="1">IF(AND($A550=0,$B550=1),
    VLOOKUP(1,ChapterTable!$1:$1048576,MATCH("최종"&amp;SUBSTITUTE(SUBSTITUTE(F$1,"standard",""),"|Float",""),ChapterTable!$1:$1,0),0)*ChapterTable!$P$17,
  IF(AND($A550=0,$B550=0),
    F551,
  IF($B550=0,
    VLOOKUP($A550,ChapterTable!$1:$1048576,MATCH("최종"&amp;SUBSTITUTE(SUBSTITUTE(F$1,"standard",""),"|Float",""),ChapterTable!$1:$1,0),0),
  IF($B550=1,
    IF($L550=FALSE,
      VLOOKUP($A550,ChapterTable!$1:$1048576,MATCH("최종"&amp;SUBSTITUTE(SUBSTITUTE(F$1,"standard",""),"|Float",""),ChapterTable!$1:$1,0),0),
      VLOOKUP($A550-ChapterTable!$P$11,ChapterTable!$1:$1048576,MATCH("최종"&amp;SUBSTITUTE(SUBSTITUTE(F$1,"standard",""),"|Float",""),ChapterTable!$1:$1,0),0)*ChapterTable!$P$14
    ),
  OFFSET(F550,-$B550+IF($L550,1,0),0)*
    (VLOOKUP(SUBSTITUTE(SUBSTITUTE(F$1,"standard",""),"|Float","")&amp;IF(OR($L550=TRUE,$A550=0,MOD($A550,ChapterTable!$R$20)&lt;&gt;0),"","보스")&amp;"인게임누적곱배수",ChapterTable!$R:$S,2,0)^D550
    +VLOOKUP(SUBSTITUTE(SUBSTITUTE(F$1,"standard",""),"|Float","")&amp;IF(OR($L550=TRUE,$A550=0,MOD($A550,ChapterTable!$R$20)&lt;&gt;0),"","보스")&amp;"인게임누적합배수",ChapterTable!$R:$S,2,0)*D550)
  )
  )
  )
)</f>
        <v>4324.8779296875</v>
      </c>
      <c r="G550" t="s">
        <v>719</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59"/>
        <v>0</v>
      </c>
      <c r="Q550">
        <f t="shared" si="60"/>
        <v>0</v>
      </c>
      <c r="R550" t="b">
        <f t="shared" ca="1" si="61"/>
        <v>0</v>
      </c>
      <c r="T550" t="b">
        <f t="shared" ca="1" si="62"/>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65"/>
        <v>0</v>
      </c>
      <c r="AJ550">
        <f t="shared" si="63"/>
        <v>0</v>
      </c>
      <c r="AK550">
        <f t="shared" si="64"/>
        <v>0</v>
      </c>
      <c r="AL550">
        <v>0</v>
      </c>
    </row>
    <row r="551" spans="1:38" x14ac:dyDescent="0.3">
      <c r="A551">
        <v>12</v>
      </c>
      <c r="B551">
        <v>1</v>
      </c>
      <c r="C551">
        <f>IF(OR($L551=TRUE,$A551=0,MOD($A551,ChapterTable!$R$20)&lt;&gt;0),
MAX(0,INT(($B551+ChapterTable!$P$26+VLOOKUP(SUBSTITUTE(C$1,"성장단계","")&amp;"단계오프셋",ChapterTable!$R:$S,2,0))/ChapterTable!$P$23)),
MAX(0,INT(($B551+ChapterTable!$R$26+VLOOKUP(SUBSTITUTE(C$1,"성장단계","")&amp;"보스단계오프셋",ChapterTable!$R:$S,2,0))/ChapterTable!$R$23)))</f>
        <v>0</v>
      </c>
      <c r="D551">
        <f>IF(OR($L551=TRUE,$A551=0,MOD($A551,ChapterTable!$R$20)&lt;&gt;0),
MAX(0,INT(($B551+ChapterTable!$P$26+VLOOKUP(SUBSTITUTE(D$1,"성장단계","")&amp;"단계오프셋",ChapterTable!$R:$S,2,0))/ChapterTable!$P$23)),
MAX(0,INT(($B551+ChapterTable!$R$26+VLOOKUP(SUBSTITUTE(D$1,"성장단계","")&amp;"보스단계오프셋",ChapterTable!$R:$S,2,0))/ChapterTable!$R$23)))</f>
        <v>0</v>
      </c>
      <c r="E551" s="1">
        <f ca="1">IF(AND($A551=0,$B551=1),
    VLOOKUP(1,ChapterTable!$1:$1048576,MATCH("최종"&amp;SUBSTITUTE(SUBSTITUTE(E$1,"standard",""),"|Float",""),ChapterTable!$1:$1,0),0)*ChapterTable!$P$17,
  IF(AND($A551=0,$B551=0),
    E552,
  IF($B551=0,
    VLOOKUP($A551,ChapterTable!$1:$1048576,MATCH("최종"&amp;SUBSTITUTE(SUBSTITUTE(E$1,"standard",""),"|Float",""),ChapterTable!$1:$1,0),0),
  IF($B551=1,
    IF($L551=FALSE,
      VLOOKUP($A551,ChapterTable!$1:$1048576,MATCH("최종"&amp;SUBSTITUTE(SUBSTITUTE(E$1,"standard",""),"|Float",""),ChapterTable!$1:$1,0),0),
      VLOOKUP($A551-ChapterTable!$P$11,ChapterTable!$1:$1048576,MATCH("최종"&amp;SUBSTITUTE(SUBSTITUTE(E$1,"standard",""),"|Float",""),ChapterTable!$1:$1,0),0)*ChapterTable!$P$14
    ),
  OFFSET(E551,-$B551+IF($L551,1,0),0)*IF($B551&gt;OFFSET($B551,1,0),ChapterTable!$R$17,1)*
    (VLOOKUP(SUBSTITUTE(SUBSTITUTE(E$1,"standard",""),"|Float","")&amp;IF(OR($L551=TRUE,$A551=0,MOD($A551,ChapterTable!$R$20)&lt;&gt;0),"","보스")&amp;"인게임누적곱배수",ChapterTable!$R:$S,2,0)^C551
    +VLOOKUP(SUBSTITUTE(SUBSTITUTE(E$1,"standard",""),"|Float","")&amp;IF(OR($L551=TRUE,$A551=0,MOD($A551,ChapterTable!$R$20)&lt;&gt;0),"","보스")&amp;"인게임누적합배수",ChapterTable!$R:$S,2,0)*C551)
  )
  )
  )
)</f>
        <v>10379.70703125</v>
      </c>
      <c r="F551" s="1">
        <f ca="1">IF(AND($A551=0,$B551=1),
    VLOOKUP(1,ChapterTable!$1:$1048576,MATCH("최종"&amp;SUBSTITUTE(SUBSTITUTE(F$1,"standard",""),"|Float",""),ChapterTable!$1:$1,0),0)*ChapterTable!$P$17,
  IF(AND($A551=0,$B551=0),
    F552,
  IF($B551=0,
    VLOOKUP($A551,ChapterTable!$1:$1048576,MATCH("최종"&amp;SUBSTITUTE(SUBSTITUTE(F$1,"standard",""),"|Float",""),ChapterTable!$1:$1,0),0),
  IF($B551=1,
    IF($L551=FALSE,
      VLOOKUP($A551,ChapterTable!$1:$1048576,MATCH("최종"&amp;SUBSTITUTE(SUBSTITUTE(F$1,"standard",""),"|Float",""),ChapterTable!$1:$1,0),0),
      VLOOKUP($A551-ChapterTable!$P$11,ChapterTable!$1:$1048576,MATCH("최종"&amp;SUBSTITUTE(SUBSTITUTE(F$1,"standard",""),"|Float",""),ChapterTable!$1:$1,0),0)*ChapterTable!$P$14
    ),
  OFFSET(F551,-$B551+IF($L551,1,0),0)*
    (VLOOKUP(SUBSTITUTE(SUBSTITUTE(F$1,"standard",""),"|Float","")&amp;IF(OR($L551=TRUE,$A551=0,MOD($A551,ChapterTable!$R$20)&lt;&gt;0),"","보스")&amp;"인게임누적곱배수",ChapterTable!$R:$S,2,0)^D551
    +VLOOKUP(SUBSTITUTE(SUBSTITUTE(F$1,"standard",""),"|Float","")&amp;IF(OR($L551=TRUE,$A551=0,MOD($A551,ChapterTable!$R$20)&lt;&gt;0),"","보스")&amp;"인게임누적합배수",ChapterTable!$R:$S,2,0)*D551)
  )
  )
  )
)</f>
        <v>4324.8779296875</v>
      </c>
      <c r="G551" t="s">
        <v>719</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59"/>
        <v>1</v>
      </c>
      <c r="Q551">
        <f t="shared" si="60"/>
        <v>1</v>
      </c>
      <c r="R551" t="b">
        <f t="shared" ca="1" si="61"/>
        <v>0</v>
      </c>
      <c r="T551" t="b">
        <f t="shared" ca="1" si="62"/>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65"/>
        <v>1</v>
      </c>
      <c r="AJ551">
        <f t="shared" si="63"/>
        <v>1</v>
      </c>
      <c r="AK551">
        <f t="shared" si="64"/>
        <v>1</v>
      </c>
      <c r="AL551">
        <v>0</v>
      </c>
    </row>
    <row r="552" spans="1:38" x14ac:dyDescent="0.3">
      <c r="A552">
        <v>12</v>
      </c>
      <c r="B552">
        <v>2</v>
      </c>
      <c r="C552">
        <f>IF(OR($L552=TRUE,$A552=0,MOD($A552,ChapterTable!$R$20)&lt;&gt;0),
MAX(0,INT(($B552+ChapterTable!$P$26+VLOOKUP(SUBSTITUTE(C$1,"성장단계","")&amp;"단계오프셋",ChapterTable!$R:$S,2,0))/ChapterTable!$P$23)),
MAX(0,INT(($B552+ChapterTable!$R$26+VLOOKUP(SUBSTITUTE(C$1,"성장단계","")&amp;"보스단계오프셋",ChapterTable!$R:$S,2,0))/ChapterTable!$R$23)))</f>
        <v>0</v>
      </c>
      <c r="D552">
        <f>IF(OR($L552=TRUE,$A552=0,MOD($A552,ChapterTable!$R$20)&lt;&gt;0),
MAX(0,INT(($B552+ChapterTable!$P$26+VLOOKUP(SUBSTITUTE(D$1,"성장단계","")&amp;"단계오프셋",ChapterTable!$R:$S,2,0))/ChapterTable!$P$23)),
MAX(0,INT(($B552+ChapterTable!$R$26+VLOOKUP(SUBSTITUTE(D$1,"성장단계","")&amp;"보스단계오프셋",ChapterTable!$R:$S,2,0))/ChapterTable!$R$23)))</f>
        <v>0</v>
      </c>
      <c r="E552" s="1">
        <f ca="1">IF(AND($A552=0,$B552=1),
    VLOOKUP(1,ChapterTable!$1:$1048576,MATCH("최종"&amp;SUBSTITUTE(SUBSTITUTE(E$1,"standard",""),"|Float",""),ChapterTable!$1:$1,0),0)*ChapterTable!$P$17,
  IF(AND($A552=0,$B552=0),
    E553,
  IF($B552=0,
    VLOOKUP($A552,ChapterTable!$1:$1048576,MATCH("최종"&amp;SUBSTITUTE(SUBSTITUTE(E$1,"standard",""),"|Float",""),ChapterTable!$1:$1,0),0),
  IF($B552=1,
    IF($L552=FALSE,
      VLOOKUP($A552,ChapterTable!$1:$1048576,MATCH("최종"&amp;SUBSTITUTE(SUBSTITUTE(E$1,"standard",""),"|Float",""),ChapterTable!$1:$1,0),0),
      VLOOKUP($A552-ChapterTable!$P$11,ChapterTable!$1:$1048576,MATCH("최종"&amp;SUBSTITUTE(SUBSTITUTE(E$1,"standard",""),"|Float",""),ChapterTable!$1:$1,0),0)*ChapterTable!$P$14
    ),
  OFFSET(E552,-$B552+IF($L552,1,0),0)*IF($B552&gt;OFFSET($B552,1,0),ChapterTable!$R$17,1)*
    (VLOOKUP(SUBSTITUTE(SUBSTITUTE(E$1,"standard",""),"|Float","")&amp;IF(OR($L552=TRUE,$A552=0,MOD($A552,ChapterTable!$R$20)&lt;&gt;0),"","보스")&amp;"인게임누적곱배수",ChapterTable!$R:$S,2,0)^C552
    +VLOOKUP(SUBSTITUTE(SUBSTITUTE(E$1,"standard",""),"|Float","")&amp;IF(OR($L552=TRUE,$A552=0,MOD($A552,ChapterTable!$R$20)&lt;&gt;0),"","보스")&amp;"인게임누적합배수",ChapterTable!$R:$S,2,0)*C552)
  )
  )
  )
)</f>
        <v>10379.70703125</v>
      </c>
      <c r="F552" s="1">
        <f ca="1">IF(AND($A552=0,$B552=1),
    VLOOKUP(1,ChapterTable!$1:$1048576,MATCH("최종"&amp;SUBSTITUTE(SUBSTITUTE(F$1,"standard",""),"|Float",""),ChapterTable!$1:$1,0),0)*ChapterTable!$P$17,
  IF(AND($A552=0,$B552=0),
    F553,
  IF($B552=0,
    VLOOKUP($A552,ChapterTable!$1:$1048576,MATCH("최종"&amp;SUBSTITUTE(SUBSTITUTE(F$1,"standard",""),"|Float",""),ChapterTable!$1:$1,0),0),
  IF($B552=1,
    IF($L552=FALSE,
      VLOOKUP($A552,ChapterTable!$1:$1048576,MATCH("최종"&amp;SUBSTITUTE(SUBSTITUTE(F$1,"standard",""),"|Float",""),ChapterTable!$1:$1,0),0),
      VLOOKUP($A552-ChapterTable!$P$11,ChapterTable!$1:$1048576,MATCH("최종"&amp;SUBSTITUTE(SUBSTITUTE(F$1,"standard",""),"|Float",""),ChapterTable!$1:$1,0),0)*ChapterTable!$P$14
    ),
  OFFSET(F552,-$B552+IF($L552,1,0),0)*
    (VLOOKUP(SUBSTITUTE(SUBSTITUTE(F$1,"standard",""),"|Float","")&amp;IF(OR($L552=TRUE,$A552=0,MOD($A552,ChapterTable!$R$20)&lt;&gt;0),"","보스")&amp;"인게임누적곱배수",ChapterTable!$R:$S,2,0)^D552
    +VLOOKUP(SUBSTITUTE(SUBSTITUTE(F$1,"standard",""),"|Float","")&amp;IF(OR($L552=TRUE,$A552=0,MOD($A552,ChapterTable!$R$20)&lt;&gt;0),"","보스")&amp;"인게임누적합배수",ChapterTable!$R:$S,2,0)*D552)
  )
  )
  )
)</f>
        <v>4324.8779296875</v>
      </c>
      <c r="G552" t="s">
        <v>719</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59"/>
        <v>1</v>
      </c>
      <c r="Q552">
        <f t="shared" si="60"/>
        <v>1</v>
      </c>
      <c r="R552" t="b">
        <f t="shared" ca="1" si="61"/>
        <v>0</v>
      </c>
      <c r="T552" t="b">
        <f t="shared" ca="1" si="62"/>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65"/>
        <v>1</v>
      </c>
      <c r="AJ552">
        <f t="shared" si="63"/>
        <v>1</v>
      </c>
      <c r="AK552">
        <f t="shared" si="64"/>
        <v>1</v>
      </c>
      <c r="AL552">
        <v>0</v>
      </c>
    </row>
    <row r="553" spans="1:38" x14ac:dyDescent="0.3">
      <c r="A553">
        <v>12</v>
      </c>
      <c r="B553">
        <v>3</v>
      </c>
      <c r="C553">
        <f>IF(OR($L553=TRUE,$A553=0,MOD($A553,ChapterTable!$R$20)&lt;&gt;0),
MAX(0,INT(($B553+ChapterTable!$P$26+VLOOKUP(SUBSTITUTE(C$1,"성장단계","")&amp;"단계오프셋",ChapterTable!$R:$S,2,0))/ChapterTable!$P$23)),
MAX(0,INT(($B553+ChapterTable!$R$26+VLOOKUP(SUBSTITUTE(C$1,"성장단계","")&amp;"보스단계오프셋",ChapterTable!$R:$S,2,0))/ChapterTable!$R$23)))</f>
        <v>0</v>
      </c>
      <c r="D553">
        <f>IF(OR($L553=TRUE,$A553=0,MOD($A553,ChapterTable!$R$20)&lt;&gt;0),
MAX(0,INT(($B553+ChapterTable!$P$26+VLOOKUP(SUBSTITUTE(D$1,"성장단계","")&amp;"단계오프셋",ChapterTable!$R:$S,2,0))/ChapterTable!$P$23)),
MAX(0,INT(($B553+ChapterTable!$R$26+VLOOKUP(SUBSTITUTE(D$1,"성장단계","")&amp;"보스단계오프셋",ChapterTable!$R:$S,2,0))/ChapterTable!$R$23)))</f>
        <v>0</v>
      </c>
      <c r="E553" s="1">
        <f ca="1">IF(AND($A553=0,$B553=1),
    VLOOKUP(1,ChapterTable!$1:$1048576,MATCH("최종"&amp;SUBSTITUTE(SUBSTITUTE(E$1,"standard",""),"|Float",""),ChapterTable!$1:$1,0),0)*ChapterTable!$P$17,
  IF(AND($A553=0,$B553=0),
    E554,
  IF($B553=0,
    VLOOKUP($A553,ChapterTable!$1:$1048576,MATCH("최종"&amp;SUBSTITUTE(SUBSTITUTE(E$1,"standard",""),"|Float",""),ChapterTable!$1:$1,0),0),
  IF($B553=1,
    IF($L553=FALSE,
      VLOOKUP($A553,ChapterTable!$1:$1048576,MATCH("최종"&amp;SUBSTITUTE(SUBSTITUTE(E$1,"standard",""),"|Float",""),ChapterTable!$1:$1,0),0),
      VLOOKUP($A553-ChapterTable!$P$11,ChapterTable!$1:$1048576,MATCH("최종"&amp;SUBSTITUTE(SUBSTITUTE(E$1,"standard",""),"|Float",""),ChapterTable!$1:$1,0),0)*ChapterTable!$P$14
    ),
  OFFSET(E553,-$B553+IF($L553,1,0),0)*IF($B553&gt;OFFSET($B553,1,0),ChapterTable!$R$17,1)*
    (VLOOKUP(SUBSTITUTE(SUBSTITUTE(E$1,"standard",""),"|Float","")&amp;IF(OR($L553=TRUE,$A553=0,MOD($A553,ChapterTable!$R$20)&lt;&gt;0),"","보스")&amp;"인게임누적곱배수",ChapterTable!$R:$S,2,0)^C553
    +VLOOKUP(SUBSTITUTE(SUBSTITUTE(E$1,"standard",""),"|Float","")&amp;IF(OR($L553=TRUE,$A553=0,MOD($A553,ChapterTable!$R$20)&lt;&gt;0),"","보스")&amp;"인게임누적합배수",ChapterTable!$R:$S,2,0)*C553)
  )
  )
  )
)</f>
        <v>10379.70703125</v>
      </c>
      <c r="F553" s="1">
        <f ca="1">IF(AND($A553=0,$B553=1),
    VLOOKUP(1,ChapterTable!$1:$1048576,MATCH("최종"&amp;SUBSTITUTE(SUBSTITUTE(F$1,"standard",""),"|Float",""),ChapterTable!$1:$1,0),0)*ChapterTable!$P$17,
  IF(AND($A553=0,$B553=0),
    F554,
  IF($B553=0,
    VLOOKUP($A553,ChapterTable!$1:$1048576,MATCH("최종"&amp;SUBSTITUTE(SUBSTITUTE(F$1,"standard",""),"|Float",""),ChapterTable!$1:$1,0),0),
  IF($B553=1,
    IF($L553=FALSE,
      VLOOKUP($A553,ChapterTable!$1:$1048576,MATCH("최종"&amp;SUBSTITUTE(SUBSTITUTE(F$1,"standard",""),"|Float",""),ChapterTable!$1:$1,0),0),
      VLOOKUP($A553-ChapterTable!$P$11,ChapterTable!$1:$1048576,MATCH("최종"&amp;SUBSTITUTE(SUBSTITUTE(F$1,"standard",""),"|Float",""),ChapterTable!$1:$1,0),0)*ChapterTable!$P$14
    ),
  OFFSET(F553,-$B553+IF($L553,1,0),0)*
    (VLOOKUP(SUBSTITUTE(SUBSTITUTE(F$1,"standard",""),"|Float","")&amp;IF(OR($L553=TRUE,$A553=0,MOD($A553,ChapterTable!$R$20)&lt;&gt;0),"","보스")&amp;"인게임누적곱배수",ChapterTable!$R:$S,2,0)^D553
    +VLOOKUP(SUBSTITUTE(SUBSTITUTE(F$1,"standard",""),"|Float","")&amp;IF(OR($L553=TRUE,$A553=0,MOD($A553,ChapterTable!$R$20)&lt;&gt;0),"","보스")&amp;"인게임누적합배수",ChapterTable!$R:$S,2,0)*D553)
  )
  )
  )
)</f>
        <v>4324.8779296875</v>
      </c>
      <c r="G553" t="s">
        <v>719</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59"/>
        <v>1</v>
      </c>
      <c r="Q553">
        <f t="shared" si="60"/>
        <v>1</v>
      </c>
      <c r="R553" t="b">
        <f t="shared" ca="1" si="61"/>
        <v>0</v>
      </c>
      <c r="T553" t="b">
        <f t="shared" ca="1" si="62"/>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65"/>
        <v>1</v>
      </c>
      <c r="AJ553">
        <f t="shared" si="63"/>
        <v>1</v>
      </c>
      <c r="AK553">
        <f t="shared" si="64"/>
        <v>1</v>
      </c>
      <c r="AL553">
        <v>0</v>
      </c>
    </row>
    <row r="554" spans="1:38" x14ac:dyDescent="0.3">
      <c r="A554">
        <v>12</v>
      </c>
      <c r="B554">
        <v>4</v>
      </c>
      <c r="C554">
        <f>IF(OR($L554=TRUE,$A554=0,MOD($A554,ChapterTable!$R$20)&lt;&gt;0),
MAX(0,INT(($B554+ChapterTable!$P$26+VLOOKUP(SUBSTITUTE(C$1,"성장단계","")&amp;"단계오프셋",ChapterTable!$R:$S,2,0))/ChapterTable!$P$23)),
MAX(0,INT(($B554+ChapterTable!$R$26+VLOOKUP(SUBSTITUTE(C$1,"성장단계","")&amp;"보스단계오프셋",ChapterTable!$R:$S,2,0))/ChapterTable!$R$23)))</f>
        <v>0</v>
      </c>
      <c r="D554">
        <f>IF(OR($L554=TRUE,$A554=0,MOD($A554,ChapterTable!$R$20)&lt;&gt;0),
MAX(0,INT(($B554+ChapterTable!$P$26+VLOOKUP(SUBSTITUTE(D$1,"성장단계","")&amp;"단계오프셋",ChapterTable!$R:$S,2,0))/ChapterTable!$P$23)),
MAX(0,INT(($B554+ChapterTable!$R$26+VLOOKUP(SUBSTITUTE(D$1,"성장단계","")&amp;"보스단계오프셋",ChapterTable!$R:$S,2,0))/ChapterTable!$R$23)))</f>
        <v>0</v>
      </c>
      <c r="E554" s="1">
        <f ca="1">IF(AND($A554=0,$B554=1),
    VLOOKUP(1,ChapterTable!$1:$1048576,MATCH("최종"&amp;SUBSTITUTE(SUBSTITUTE(E$1,"standard",""),"|Float",""),ChapterTable!$1:$1,0),0)*ChapterTable!$P$17,
  IF(AND($A554=0,$B554=0),
    E555,
  IF($B554=0,
    VLOOKUP($A554,ChapterTable!$1:$1048576,MATCH("최종"&amp;SUBSTITUTE(SUBSTITUTE(E$1,"standard",""),"|Float",""),ChapterTable!$1:$1,0),0),
  IF($B554=1,
    IF($L554=FALSE,
      VLOOKUP($A554,ChapterTable!$1:$1048576,MATCH("최종"&amp;SUBSTITUTE(SUBSTITUTE(E$1,"standard",""),"|Float",""),ChapterTable!$1:$1,0),0),
      VLOOKUP($A554-ChapterTable!$P$11,ChapterTable!$1:$1048576,MATCH("최종"&amp;SUBSTITUTE(SUBSTITUTE(E$1,"standard",""),"|Float",""),ChapterTable!$1:$1,0),0)*ChapterTable!$P$14
    ),
  OFFSET(E554,-$B554+IF($L554,1,0),0)*IF($B554&gt;OFFSET($B554,1,0),ChapterTable!$R$17,1)*
    (VLOOKUP(SUBSTITUTE(SUBSTITUTE(E$1,"standard",""),"|Float","")&amp;IF(OR($L554=TRUE,$A554=0,MOD($A554,ChapterTable!$R$20)&lt;&gt;0),"","보스")&amp;"인게임누적곱배수",ChapterTable!$R:$S,2,0)^C554
    +VLOOKUP(SUBSTITUTE(SUBSTITUTE(E$1,"standard",""),"|Float","")&amp;IF(OR($L554=TRUE,$A554=0,MOD($A554,ChapterTable!$R$20)&lt;&gt;0),"","보스")&amp;"인게임누적합배수",ChapterTable!$R:$S,2,0)*C554)
  )
  )
  )
)</f>
        <v>10379.70703125</v>
      </c>
      <c r="F554" s="1">
        <f ca="1">IF(AND($A554=0,$B554=1),
    VLOOKUP(1,ChapterTable!$1:$1048576,MATCH("최종"&amp;SUBSTITUTE(SUBSTITUTE(F$1,"standard",""),"|Float",""),ChapterTable!$1:$1,0),0)*ChapterTable!$P$17,
  IF(AND($A554=0,$B554=0),
    F555,
  IF($B554=0,
    VLOOKUP($A554,ChapterTable!$1:$1048576,MATCH("최종"&amp;SUBSTITUTE(SUBSTITUTE(F$1,"standard",""),"|Float",""),ChapterTable!$1:$1,0),0),
  IF($B554=1,
    IF($L554=FALSE,
      VLOOKUP($A554,ChapterTable!$1:$1048576,MATCH("최종"&amp;SUBSTITUTE(SUBSTITUTE(F$1,"standard",""),"|Float",""),ChapterTable!$1:$1,0),0),
      VLOOKUP($A554-ChapterTable!$P$11,ChapterTable!$1:$1048576,MATCH("최종"&amp;SUBSTITUTE(SUBSTITUTE(F$1,"standard",""),"|Float",""),ChapterTable!$1:$1,0),0)*ChapterTable!$P$14
    ),
  OFFSET(F554,-$B554+IF($L554,1,0),0)*
    (VLOOKUP(SUBSTITUTE(SUBSTITUTE(F$1,"standard",""),"|Float","")&amp;IF(OR($L554=TRUE,$A554=0,MOD($A554,ChapterTable!$R$20)&lt;&gt;0),"","보스")&amp;"인게임누적곱배수",ChapterTable!$R:$S,2,0)^D554
    +VLOOKUP(SUBSTITUTE(SUBSTITUTE(F$1,"standard",""),"|Float","")&amp;IF(OR($L554=TRUE,$A554=0,MOD($A554,ChapterTable!$R$20)&lt;&gt;0),"","보스")&amp;"인게임누적합배수",ChapterTable!$R:$S,2,0)*D554)
  )
  )
  )
)</f>
        <v>4324.8779296875</v>
      </c>
      <c r="G554" t="s">
        <v>719</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59"/>
        <v>1</v>
      </c>
      <c r="Q554">
        <f t="shared" si="60"/>
        <v>1</v>
      </c>
      <c r="R554" t="b">
        <f t="shared" ca="1" si="61"/>
        <v>0</v>
      </c>
      <c r="T554" t="b">
        <f t="shared" ca="1" si="62"/>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65"/>
        <v>1</v>
      </c>
      <c r="AJ554">
        <f t="shared" si="63"/>
        <v>1</v>
      </c>
      <c r="AK554">
        <f t="shared" si="64"/>
        <v>1</v>
      </c>
      <c r="AL554">
        <v>0</v>
      </c>
    </row>
    <row r="555" spans="1:38" x14ac:dyDescent="0.3">
      <c r="A555">
        <v>12</v>
      </c>
      <c r="B555">
        <v>5</v>
      </c>
      <c r="C555">
        <f>IF(OR($L555=TRUE,$A555=0,MOD($A555,ChapterTable!$R$20)&lt;&gt;0),
MAX(0,INT(($B555+ChapterTable!$P$26+VLOOKUP(SUBSTITUTE(C$1,"성장단계","")&amp;"단계오프셋",ChapterTable!$R:$S,2,0))/ChapterTable!$P$23)),
MAX(0,INT(($B555+ChapterTable!$R$26+VLOOKUP(SUBSTITUTE(C$1,"성장단계","")&amp;"보스단계오프셋",ChapterTable!$R:$S,2,0))/ChapterTable!$R$23)))</f>
        <v>0</v>
      </c>
      <c r="D555">
        <f>IF(OR($L555=TRUE,$A555=0,MOD($A555,ChapterTable!$R$20)&lt;&gt;0),
MAX(0,INT(($B555+ChapterTable!$P$26+VLOOKUP(SUBSTITUTE(D$1,"성장단계","")&amp;"단계오프셋",ChapterTable!$R:$S,2,0))/ChapterTable!$P$23)),
MAX(0,INT(($B555+ChapterTable!$R$26+VLOOKUP(SUBSTITUTE(D$1,"성장단계","")&amp;"보스단계오프셋",ChapterTable!$R:$S,2,0))/ChapterTable!$R$23)))</f>
        <v>0</v>
      </c>
      <c r="E555" s="1">
        <f ca="1">IF(AND($A555=0,$B555=1),
    VLOOKUP(1,ChapterTable!$1:$1048576,MATCH("최종"&amp;SUBSTITUTE(SUBSTITUTE(E$1,"standard",""),"|Float",""),ChapterTable!$1:$1,0),0)*ChapterTable!$P$17,
  IF(AND($A555=0,$B555=0),
    E556,
  IF($B555=0,
    VLOOKUP($A555,ChapterTable!$1:$1048576,MATCH("최종"&amp;SUBSTITUTE(SUBSTITUTE(E$1,"standard",""),"|Float",""),ChapterTable!$1:$1,0),0),
  IF($B555=1,
    IF($L555=FALSE,
      VLOOKUP($A555,ChapterTable!$1:$1048576,MATCH("최종"&amp;SUBSTITUTE(SUBSTITUTE(E$1,"standard",""),"|Float",""),ChapterTable!$1:$1,0),0),
      VLOOKUP($A555-ChapterTable!$P$11,ChapterTable!$1:$1048576,MATCH("최종"&amp;SUBSTITUTE(SUBSTITUTE(E$1,"standard",""),"|Float",""),ChapterTable!$1:$1,0),0)*ChapterTable!$P$14
    ),
  OFFSET(E555,-$B555+IF($L555,1,0),0)*IF($B555&gt;OFFSET($B555,1,0),ChapterTable!$R$17,1)*
    (VLOOKUP(SUBSTITUTE(SUBSTITUTE(E$1,"standard",""),"|Float","")&amp;IF(OR($L555=TRUE,$A555=0,MOD($A555,ChapterTable!$R$20)&lt;&gt;0),"","보스")&amp;"인게임누적곱배수",ChapterTable!$R:$S,2,0)^C555
    +VLOOKUP(SUBSTITUTE(SUBSTITUTE(E$1,"standard",""),"|Float","")&amp;IF(OR($L555=TRUE,$A555=0,MOD($A555,ChapterTable!$R$20)&lt;&gt;0),"","보스")&amp;"인게임누적합배수",ChapterTable!$R:$S,2,0)*C555)
  )
  )
  )
)</f>
        <v>10379.70703125</v>
      </c>
      <c r="F555" s="1">
        <f ca="1">IF(AND($A555=0,$B555=1),
    VLOOKUP(1,ChapterTable!$1:$1048576,MATCH("최종"&amp;SUBSTITUTE(SUBSTITUTE(F$1,"standard",""),"|Float",""),ChapterTable!$1:$1,0),0)*ChapterTable!$P$17,
  IF(AND($A555=0,$B555=0),
    F556,
  IF($B555=0,
    VLOOKUP($A555,ChapterTable!$1:$1048576,MATCH("최종"&amp;SUBSTITUTE(SUBSTITUTE(F$1,"standard",""),"|Float",""),ChapterTable!$1:$1,0),0),
  IF($B555=1,
    IF($L555=FALSE,
      VLOOKUP($A555,ChapterTable!$1:$1048576,MATCH("최종"&amp;SUBSTITUTE(SUBSTITUTE(F$1,"standard",""),"|Float",""),ChapterTable!$1:$1,0),0),
      VLOOKUP($A555-ChapterTable!$P$11,ChapterTable!$1:$1048576,MATCH("최종"&amp;SUBSTITUTE(SUBSTITUTE(F$1,"standard",""),"|Float",""),ChapterTable!$1:$1,0),0)*ChapterTable!$P$14
    ),
  OFFSET(F555,-$B555+IF($L555,1,0),0)*
    (VLOOKUP(SUBSTITUTE(SUBSTITUTE(F$1,"standard",""),"|Float","")&amp;IF(OR($L555=TRUE,$A555=0,MOD($A555,ChapterTable!$R$20)&lt;&gt;0),"","보스")&amp;"인게임누적곱배수",ChapterTable!$R:$S,2,0)^D555
    +VLOOKUP(SUBSTITUTE(SUBSTITUTE(F$1,"standard",""),"|Float","")&amp;IF(OR($L555=TRUE,$A555=0,MOD($A555,ChapterTable!$R$20)&lt;&gt;0),"","보스")&amp;"인게임누적합배수",ChapterTable!$R:$S,2,0)*D555)
  )
  )
  )
)</f>
        <v>4324.8779296875</v>
      </c>
      <c r="G555" t="s">
        <v>719</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59"/>
        <v>11</v>
      </c>
      <c r="Q555">
        <f t="shared" si="60"/>
        <v>11</v>
      </c>
      <c r="R555" t="b">
        <f t="shared" ca="1" si="61"/>
        <v>0</v>
      </c>
      <c r="T555" t="b">
        <f t="shared" ca="1" si="62"/>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65"/>
        <v>1</v>
      </c>
      <c r="AJ555">
        <f t="shared" si="63"/>
        <v>1</v>
      </c>
      <c r="AK555">
        <f t="shared" si="64"/>
        <v>1</v>
      </c>
      <c r="AL555">
        <v>0</v>
      </c>
    </row>
    <row r="556" spans="1:38" x14ac:dyDescent="0.3">
      <c r="A556">
        <v>12</v>
      </c>
      <c r="B556">
        <v>6</v>
      </c>
      <c r="C556">
        <f>IF(OR($L556=TRUE,$A556=0,MOD($A556,ChapterTable!$R$20)&lt;&gt;0),
MAX(0,INT(($B556+ChapterTable!$P$26+VLOOKUP(SUBSTITUTE(C$1,"성장단계","")&amp;"단계오프셋",ChapterTable!$R:$S,2,0))/ChapterTable!$P$23)),
MAX(0,INT(($B556+ChapterTable!$R$26+VLOOKUP(SUBSTITUTE(C$1,"성장단계","")&amp;"보스단계오프셋",ChapterTable!$R:$S,2,0))/ChapterTable!$R$23)))</f>
        <v>1</v>
      </c>
      <c r="D556">
        <f>IF(OR($L556=TRUE,$A556=0,MOD($A556,ChapterTable!$R$20)&lt;&gt;0),
MAX(0,INT(($B556+ChapterTable!$P$26+VLOOKUP(SUBSTITUTE(D$1,"성장단계","")&amp;"단계오프셋",ChapterTable!$R:$S,2,0))/ChapterTable!$P$23)),
MAX(0,INT(($B556+ChapterTable!$R$26+VLOOKUP(SUBSTITUTE(D$1,"성장단계","")&amp;"보스단계오프셋",ChapterTable!$R:$S,2,0))/ChapterTable!$R$23)))</f>
        <v>0</v>
      </c>
      <c r="E556" s="1">
        <f ca="1">IF(AND($A556=0,$B556=1),
    VLOOKUP(1,ChapterTable!$1:$1048576,MATCH("최종"&amp;SUBSTITUTE(SUBSTITUTE(E$1,"standard",""),"|Float",""),ChapterTable!$1:$1,0),0)*ChapterTable!$P$17,
  IF(AND($A556=0,$B556=0),
    E557,
  IF($B556=0,
    VLOOKUP($A556,ChapterTable!$1:$1048576,MATCH("최종"&amp;SUBSTITUTE(SUBSTITUTE(E$1,"standard",""),"|Float",""),ChapterTable!$1:$1,0),0),
  IF($B556=1,
    IF($L556=FALSE,
      VLOOKUP($A556,ChapterTable!$1:$1048576,MATCH("최종"&amp;SUBSTITUTE(SUBSTITUTE(E$1,"standard",""),"|Float",""),ChapterTable!$1:$1,0),0),
      VLOOKUP($A556-ChapterTable!$P$11,ChapterTable!$1:$1048576,MATCH("최종"&amp;SUBSTITUTE(SUBSTITUTE(E$1,"standard",""),"|Float",""),ChapterTable!$1:$1,0),0)*ChapterTable!$P$14
    ),
  OFFSET(E556,-$B556+IF($L556,1,0),0)*IF($B556&gt;OFFSET($B556,1,0),ChapterTable!$R$17,1)*
    (VLOOKUP(SUBSTITUTE(SUBSTITUTE(E$1,"standard",""),"|Float","")&amp;IF(OR($L556=TRUE,$A556=0,MOD($A556,ChapterTable!$R$20)&lt;&gt;0),"","보스")&amp;"인게임누적곱배수",ChapterTable!$R:$S,2,0)^C556
    +VLOOKUP(SUBSTITUTE(SUBSTITUTE(E$1,"standard",""),"|Float","")&amp;IF(OR($L556=TRUE,$A556=0,MOD($A556,ChapterTable!$R$20)&lt;&gt;0),"","보스")&amp;"인게임누적합배수",ChapterTable!$R:$S,2,0)*C556)
  )
  )
  )
)</f>
        <v>12455.6484375</v>
      </c>
      <c r="F556" s="1">
        <f ca="1">IF(AND($A556=0,$B556=1),
    VLOOKUP(1,ChapterTable!$1:$1048576,MATCH("최종"&amp;SUBSTITUTE(SUBSTITUTE(F$1,"standard",""),"|Float",""),ChapterTable!$1:$1,0),0)*ChapterTable!$P$17,
  IF(AND($A556=0,$B556=0),
    F557,
  IF($B556=0,
    VLOOKUP($A556,ChapterTable!$1:$1048576,MATCH("최종"&amp;SUBSTITUTE(SUBSTITUTE(F$1,"standard",""),"|Float",""),ChapterTable!$1:$1,0),0),
  IF($B556=1,
    IF($L556=FALSE,
      VLOOKUP($A556,ChapterTable!$1:$1048576,MATCH("최종"&amp;SUBSTITUTE(SUBSTITUTE(F$1,"standard",""),"|Float",""),ChapterTable!$1:$1,0),0),
      VLOOKUP($A556-ChapterTable!$P$11,ChapterTable!$1:$1048576,MATCH("최종"&amp;SUBSTITUTE(SUBSTITUTE(F$1,"standard",""),"|Float",""),ChapterTable!$1:$1,0),0)*ChapterTable!$P$14
    ),
  OFFSET(F556,-$B556+IF($L556,1,0),0)*
    (VLOOKUP(SUBSTITUTE(SUBSTITUTE(F$1,"standard",""),"|Float","")&amp;IF(OR($L556=TRUE,$A556=0,MOD($A556,ChapterTable!$R$20)&lt;&gt;0),"","보스")&amp;"인게임누적곱배수",ChapterTable!$R:$S,2,0)^D556
    +VLOOKUP(SUBSTITUTE(SUBSTITUTE(F$1,"standard",""),"|Float","")&amp;IF(OR($L556=TRUE,$A556=0,MOD($A556,ChapterTable!$R$20)&lt;&gt;0),"","보스")&amp;"인게임누적합배수",ChapterTable!$R:$S,2,0)*D556)
  )
  )
  )
)</f>
        <v>4324.8779296875</v>
      </c>
      <c r="G556" t="s">
        <v>719</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59"/>
        <v>1</v>
      </c>
      <c r="Q556">
        <f t="shared" si="60"/>
        <v>1</v>
      </c>
      <c r="R556" t="b">
        <f t="shared" ca="1" si="61"/>
        <v>0</v>
      </c>
      <c r="T556" t="b">
        <f t="shared" ca="1" si="62"/>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65"/>
        <v>1</v>
      </c>
      <c r="AJ556">
        <f t="shared" si="63"/>
        <v>1</v>
      </c>
      <c r="AK556">
        <f t="shared" si="64"/>
        <v>1</v>
      </c>
      <c r="AL556">
        <v>0</v>
      </c>
    </row>
    <row r="557" spans="1:38" x14ac:dyDescent="0.3">
      <c r="A557">
        <v>12</v>
      </c>
      <c r="B557">
        <v>7</v>
      </c>
      <c r="C557">
        <f>IF(OR($L557=TRUE,$A557=0,MOD($A557,ChapterTable!$R$20)&lt;&gt;0),
MAX(0,INT(($B557+ChapterTable!$P$26+VLOOKUP(SUBSTITUTE(C$1,"성장단계","")&amp;"단계오프셋",ChapterTable!$R:$S,2,0))/ChapterTable!$P$23)),
MAX(0,INT(($B557+ChapterTable!$R$26+VLOOKUP(SUBSTITUTE(C$1,"성장단계","")&amp;"보스단계오프셋",ChapterTable!$R:$S,2,0))/ChapterTable!$R$23)))</f>
        <v>1</v>
      </c>
      <c r="D557">
        <f>IF(OR($L557=TRUE,$A557=0,MOD($A557,ChapterTable!$R$20)&lt;&gt;0),
MAX(0,INT(($B557+ChapterTable!$P$26+VLOOKUP(SUBSTITUTE(D$1,"성장단계","")&amp;"단계오프셋",ChapterTable!$R:$S,2,0))/ChapterTable!$P$23)),
MAX(0,INT(($B557+ChapterTable!$R$26+VLOOKUP(SUBSTITUTE(D$1,"성장단계","")&amp;"보스단계오프셋",ChapterTable!$R:$S,2,0))/ChapterTable!$R$23)))</f>
        <v>0</v>
      </c>
      <c r="E557" s="1">
        <f ca="1">IF(AND($A557=0,$B557=1),
    VLOOKUP(1,ChapterTable!$1:$1048576,MATCH("최종"&amp;SUBSTITUTE(SUBSTITUTE(E$1,"standard",""),"|Float",""),ChapterTable!$1:$1,0),0)*ChapterTable!$P$17,
  IF(AND($A557=0,$B557=0),
    E558,
  IF($B557=0,
    VLOOKUP($A557,ChapterTable!$1:$1048576,MATCH("최종"&amp;SUBSTITUTE(SUBSTITUTE(E$1,"standard",""),"|Float",""),ChapterTable!$1:$1,0),0),
  IF($B557=1,
    IF($L557=FALSE,
      VLOOKUP($A557,ChapterTable!$1:$1048576,MATCH("최종"&amp;SUBSTITUTE(SUBSTITUTE(E$1,"standard",""),"|Float",""),ChapterTable!$1:$1,0),0),
      VLOOKUP($A557-ChapterTable!$P$11,ChapterTable!$1:$1048576,MATCH("최종"&amp;SUBSTITUTE(SUBSTITUTE(E$1,"standard",""),"|Float",""),ChapterTable!$1:$1,0),0)*ChapterTable!$P$14
    ),
  OFFSET(E557,-$B557+IF($L557,1,0),0)*IF($B557&gt;OFFSET($B557,1,0),ChapterTable!$R$17,1)*
    (VLOOKUP(SUBSTITUTE(SUBSTITUTE(E$1,"standard",""),"|Float","")&amp;IF(OR($L557=TRUE,$A557=0,MOD($A557,ChapterTable!$R$20)&lt;&gt;0),"","보스")&amp;"인게임누적곱배수",ChapterTable!$R:$S,2,0)^C557
    +VLOOKUP(SUBSTITUTE(SUBSTITUTE(E$1,"standard",""),"|Float","")&amp;IF(OR($L557=TRUE,$A557=0,MOD($A557,ChapterTable!$R$20)&lt;&gt;0),"","보스")&amp;"인게임누적합배수",ChapterTable!$R:$S,2,0)*C557)
  )
  )
  )
)</f>
        <v>12455.6484375</v>
      </c>
      <c r="F557" s="1">
        <f ca="1">IF(AND($A557=0,$B557=1),
    VLOOKUP(1,ChapterTable!$1:$1048576,MATCH("최종"&amp;SUBSTITUTE(SUBSTITUTE(F$1,"standard",""),"|Float",""),ChapterTable!$1:$1,0),0)*ChapterTable!$P$17,
  IF(AND($A557=0,$B557=0),
    F558,
  IF($B557=0,
    VLOOKUP($A557,ChapterTable!$1:$1048576,MATCH("최종"&amp;SUBSTITUTE(SUBSTITUTE(F$1,"standard",""),"|Float",""),ChapterTable!$1:$1,0),0),
  IF($B557=1,
    IF($L557=FALSE,
      VLOOKUP($A557,ChapterTable!$1:$1048576,MATCH("최종"&amp;SUBSTITUTE(SUBSTITUTE(F$1,"standard",""),"|Float",""),ChapterTable!$1:$1,0),0),
      VLOOKUP($A557-ChapterTable!$P$11,ChapterTable!$1:$1048576,MATCH("최종"&amp;SUBSTITUTE(SUBSTITUTE(F$1,"standard",""),"|Float",""),ChapterTable!$1:$1,0),0)*ChapterTable!$P$14
    ),
  OFFSET(F557,-$B557+IF($L557,1,0),0)*
    (VLOOKUP(SUBSTITUTE(SUBSTITUTE(F$1,"standard",""),"|Float","")&amp;IF(OR($L557=TRUE,$A557=0,MOD($A557,ChapterTable!$R$20)&lt;&gt;0),"","보스")&amp;"인게임누적곱배수",ChapterTable!$R:$S,2,0)^D557
    +VLOOKUP(SUBSTITUTE(SUBSTITUTE(F$1,"standard",""),"|Float","")&amp;IF(OR($L557=TRUE,$A557=0,MOD($A557,ChapterTable!$R$20)&lt;&gt;0),"","보스")&amp;"인게임누적합배수",ChapterTable!$R:$S,2,0)*D557)
  )
  )
  )
)</f>
        <v>4324.8779296875</v>
      </c>
      <c r="G557" t="s">
        <v>719</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59"/>
        <v>1</v>
      </c>
      <c r="Q557">
        <f t="shared" si="60"/>
        <v>1</v>
      </c>
      <c r="R557" t="b">
        <f t="shared" ca="1" si="61"/>
        <v>0</v>
      </c>
      <c r="T557" t="b">
        <f t="shared" ca="1" si="62"/>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65"/>
        <v>1</v>
      </c>
      <c r="AJ557">
        <f t="shared" si="63"/>
        <v>1</v>
      </c>
      <c r="AK557">
        <f t="shared" si="64"/>
        <v>1</v>
      </c>
      <c r="AL557">
        <v>0</v>
      </c>
    </row>
    <row r="558" spans="1:38" x14ac:dyDescent="0.3">
      <c r="A558">
        <v>12</v>
      </c>
      <c r="B558">
        <v>8</v>
      </c>
      <c r="C558">
        <f>IF(OR($L558=TRUE,$A558=0,MOD($A558,ChapterTable!$R$20)&lt;&gt;0),
MAX(0,INT(($B558+ChapterTable!$P$26+VLOOKUP(SUBSTITUTE(C$1,"성장단계","")&amp;"단계오프셋",ChapterTable!$R:$S,2,0))/ChapterTable!$P$23)),
MAX(0,INT(($B558+ChapterTable!$R$26+VLOOKUP(SUBSTITUTE(C$1,"성장단계","")&amp;"보스단계오프셋",ChapterTable!$R:$S,2,0))/ChapterTable!$R$23)))</f>
        <v>1</v>
      </c>
      <c r="D558">
        <f>IF(OR($L558=TRUE,$A558=0,MOD($A558,ChapterTable!$R$20)&lt;&gt;0),
MAX(0,INT(($B558+ChapterTable!$P$26+VLOOKUP(SUBSTITUTE(D$1,"성장단계","")&amp;"단계오프셋",ChapterTable!$R:$S,2,0))/ChapterTable!$P$23)),
MAX(0,INT(($B558+ChapterTable!$R$26+VLOOKUP(SUBSTITUTE(D$1,"성장단계","")&amp;"보스단계오프셋",ChapterTable!$R:$S,2,0))/ChapterTable!$R$23)))</f>
        <v>0</v>
      </c>
      <c r="E558" s="1">
        <f ca="1">IF(AND($A558=0,$B558=1),
    VLOOKUP(1,ChapterTable!$1:$1048576,MATCH("최종"&amp;SUBSTITUTE(SUBSTITUTE(E$1,"standard",""),"|Float",""),ChapterTable!$1:$1,0),0)*ChapterTable!$P$17,
  IF(AND($A558=0,$B558=0),
    E559,
  IF($B558=0,
    VLOOKUP($A558,ChapterTable!$1:$1048576,MATCH("최종"&amp;SUBSTITUTE(SUBSTITUTE(E$1,"standard",""),"|Float",""),ChapterTable!$1:$1,0),0),
  IF($B558=1,
    IF($L558=FALSE,
      VLOOKUP($A558,ChapterTable!$1:$1048576,MATCH("최종"&amp;SUBSTITUTE(SUBSTITUTE(E$1,"standard",""),"|Float",""),ChapterTable!$1:$1,0),0),
      VLOOKUP($A558-ChapterTable!$P$11,ChapterTable!$1:$1048576,MATCH("최종"&amp;SUBSTITUTE(SUBSTITUTE(E$1,"standard",""),"|Float",""),ChapterTable!$1:$1,0),0)*ChapterTable!$P$14
    ),
  OFFSET(E558,-$B558+IF($L558,1,0),0)*IF($B558&gt;OFFSET($B558,1,0),ChapterTable!$R$17,1)*
    (VLOOKUP(SUBSTITUTE(SUBSTITUTE(E$1,"standard",""),"|Float","")&amp;IF(OR($L558=TRUE,$A558=0,MOD($A558,ChapterTable!$R$20)&lt;&gt;0),"","보스")&amp;"인게임누적곱배수",ChapterTable!$R:$S,2,0)^C558
    +VLOOKUP(SUBSTITUTE(SUBSTITUTE(E$1,"standard",""),"|Float","")&amp;IF(OR($L558=TRUE,$A558=0,MOD($A558,ChapterTable!$R$20)&lt;&gt;0),"","보스")&amp;"인게임누적합배수",ChapterTable!$R:$S,2,0)*C558)
  )
  )
  )
)</f>
        <v>12455.6484375</v>
      </c>
      <c r="F558" s="1">
        <f ca="1">IF(AND($A558=0,$B558=1),
    VLOOKUP(1,ChapterTable!$1:$1048576,MATCH("최종"&amp;SUBSTITUTE(SUBSTITUTE(F$1,"standard",""),"|Float",""),ChapterTable!$1:$1,0),0)*ChapterTable!$P$17,
  IF(AND($A558=0,$B558=0),
    F559,
  IF($B558=0,
    VLOOKUP($A558,ChapterTable!$1:$1048576,MATCH("최종"&amp;SUBSTITUTE(SUBSTITUTE(F$1,"standard",""),"|Float",""),ChapterTable!$1:$1,0),0),
  IF($B558=1,
    IF($L558=FALSE,
      VLOOKUP($A558,ChapterTable!$1:$1048576,MATCH("최종"&amp;SUBSTITUTE(SUBSTITUTE(F$1,"standard",""),"|Float",""),ChapterTable!$1:$1,0),0),
      VLOOKUP($A558-ChapterTable!$P$11,ChapterTable!$1:$1048576,MATCH("최종"&amp;SUBSTITUTE(SUBSTITUTE(F$1,"standard",""),"|Float",""),ChapterTable!$1:$1,0),0)*ChapterTable!$P$14
    ),
  OFFSET(F558,-$B558+IF($L558,1,0),0)*
    (VLOOKUP(SUBSTITUTE(SUBSTITUTE(F$1,"standard",""),"|Float","")&amp;IF(OR($L558=TRUE,$A558=0,MOD($A558,ChapterTable!$R$20)&lt;&gt;0),"","보스")&amp;"인게임누적곱배수",ChapterTable!$R:$S,2,0)^D558
    +VLOOKUP(SUBSTITUTE(SUBSTITUTE(F$1,"standard",""),"|Float","")&amp;IF(OR($L558=TRUE,$A558=0,MOD($A558,ChapterTable!$R$20)&lt;&gt;0),"","보스")&amp;"인게임누적합배수",ChapterTable!$R:$S,2,0)*D558)
  )
  )
  )
)</f>
        <v>4324.8779296875</v>
      </c>
      <c r="G558" t="s">
        <v>719</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59"/>
        <v>1</v>
      </c>
      <c r="Q558">
        <f t="shared" si="60"/>
        <v>1</v>
      </c>
      <c r="R558" t="b">
        <f t="shared" ca="1" si="61"/>
        <v>0</v>
      </c>
      <c r="T558" t="b">
        <f t="shared" ca="1" si="62"/>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65"/>
        <v>1</v>
      </c>
      <c r="AJ558">
        <f t="shared" si="63"/>
        <v>1</v>
      </c>
      <c r="AK558">
        <f t="shared" si="64"/>
        <v>1</v>
      </c>
      <c r="AL558">
        <v>0</v>
      </c>
    </row>
    <row r="559" spans="1:38" x14ac:dyDescent="0.3">
      <c r="A559">
        <v>12</v>
      </c>
      <c r="B559">
        <v>9</v>
      </c>
      <c r="C559">
        <f>IF(OR($L559=TRUE,$A559=0,MOD($A559,ChapterTable!$R$20)&lt;&gt;0),
MAX(0,INT(($B559+ChapterTable!$P$26+VLOOKUP(SUBSTITUTE(C$1,"성장단계","")&amp;"단계오프셋",ChapterTable!$R:$S,2,0))/ChapterTable!$P$23)),
MAX(0,INT(($B559+ChapterTable!$R$26+VLOOKUP(SUBSTITUTE(C$1,"성장단계","")&amp;"보스단계오프셋",ChapterTable!$R:$S,2,0))/ChapterTable!$R$23)))</f>
        <v>1</v>
      </c>
      <c r="D559">
        <f>IF(OR($L559=TRUE,$A559=0,MOD($A559,ChapterTable!$R$20)&lt;&gt;0),
MAX(0,INT(($B559+ChapterTable!$P$26+VLOOKUP(SUBSTITUTE(D$1,"성장단계","")&amp;"단계오프셋",ChapterTable!$R:$S,2,0))/ChapterTable!$P$23)),
MAX(0,INT(($B559+ChapterTable!$R$26+VLOOKUP(SUBSTITUTE(D$1,"성장단계","")&amp;"보스단계오프셋",ChapterTable!$R:$S,2,0))/ChapterTable!$R$23)))</f>
        <v>0</v>
      </c>
      <c r="E559" s="1">
        <f ca="1">IF(AND($A559=0,$B559=1),
    VLOOKUP(1,ChapterTable!$1:$1048576,MATCH("최종"&amp;SUBSTITUTE(SUBSTITUTE(E$1,"standard",""),"|Float",""),ChapterTable!$1:$1,0),0)*ChapterTable!$P$17,
  IF(AND($A559=0,$B559=0),
    E560,
  IF($B559=0,
    VLOOKUP($A559,ChapterTable!$1:$1048576,MATCH("최종"&amp;SUBSTITUTE(SUBSTITUTE(E$1,"standard",""),"|Float",""),ChapterTable!$1:$1,0),0),
  IF($B559=1,
    IF($L559=FALSE,
      VLOOKUP($A559,ChapterTable!$1:$1048576,MATCH("최종"&amp;SUBSTITUTE(SUBSTITUTE(E$1,"standard",""),"|Float",""),ChapterTable!$1:$1,0),0),
      VLOOKUP($A559-ChapterTable!$P$11,ChapterTable!$1:$1048576,MATCH("최종"&amp;SUBSTITUTE(SUBSTITUTE(E$1,"standard",""),"|Float",""),ChapterTable!$1:$1,0),0)*ChapterTable!$P$14
    ),
  OFFSET(E559,-$B559+IF($L559,1,0),0)*IF($B559&gt;OFFSET($B559,1,0),ChapterTable!$R$17,1)*
    (VLOOKUP(SUBSTITUTE(SUBSTITUTE(E$1,"standard",""),"|Float","")&amp;IF(OR($L559=TRUE,$A559=0,MOD($A559,ChapterTable!$R$20)&lt;&gt;0),"","보스")&amp;"인게임누적곱배수",ChapterTable!$R:$S,2,0)^C559
    +VLOOKUP(SUBSTITUTE(SUBSTITUTE(E$1,"standard",""),"|Float","")&amp;IF(OR($L559=TRUE,$A559=0,MOD($A559,ChapterTable!$R$20)&lt;&gt;0),"","보스")&amp;"인게임누적합배수",ChapterTable!$R:$S,2,0)*C559)
  )
  )
  )
)</f>
        <v>12455.6484375</v>
      </c>
      <c r="F559" s="1">
        <f ca="1">IF(AND($A559=0,$B559=1),
    VLOOKUP(1,ChapterTable!$1:$1048576,MATCH("최종"&amp;SUBSTITUTE(SUBSTITUTE(F$1,"standard",""),"|Float",""),ChapterTable!$1:$1,0),0)*ChapterTable!$P$17,
  IF(AND($A559=0,$B559=0),
    F560,
  IF($B559=0,
    VLOOKUP($A559,ChapterTable!$1:$1048576,MATCH("최종"&amp;SUBSTITUTE(SUBSTITUTE(F$1,"standard",""),"|Float",""),ChapterTable!$1:$1,0),0),
  IF($B559=1,
    IF($L559=FALSE,
      VLOOKUP($A559,ChapterTable!$1:$1048576,MATCH("최종"&amp;SUBSTITUTE(SUBSTITUTE(F$1,"standard",""),"|Float",""),ChapterTable!$1:$1,0),0),
      VLOOKUP($A559-ChapterTable!$P$11,ChapterTable!$1:$1048576,MATCH("최종"&amp;SUBSTITUTE(SUBSTITUTE(F$1,"standard",""),"|Float",""),ChapterTable!$1:$1,0),0)*ChapterTable!$P$14
    ),
  OFFSET(F559,-$B559+IF($L559,1,0),0)*
    (VLOOKUP(SUBSTITUTE(SUBSTITUTE(F$1,"standard",""),"|Float","")&amp;IF(OR($L559=TRUE,$A559=0,MOD($A559,ChapterTable!$R$20)&lt;&gt;0),"","보스")&amp;"인게임누적곱배수",ChapterTable!$R:$S,2,0)^D559
    +VLOOKUP(SUBSTITUTE(SUBSTITUTE(F$1,"standard",""),"|Float","")&amp;IF(OR($L559=TRUE,$A559=0,MOD($A559,ChapterTable!$R$20)&lt;&gt;0),"","보스")&amp;"인게임누적합배수",ChapterTable!$R:$S,2,0)*D559)
  )
  )
  )
)</f>
        <v>4324.8779296875</v>
      </c>
      <c r="G559" t="s">
        <v>719</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59"/>
        <v>91</v>
      </c>
      <c r="Q559">
        <f t="shared" si="60"/>
        <v>91</v>
      </c>
      <c r="R559" t="b">
        <f t="shared" ca="1" si="61"/>
        <v>1</v>
      </c>
      <c r="T559" t="b">
        <f t="shared" ca="1" si="62"/>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65"/>
        <v>1</v>
      </c>
      <c r="AJ559">
        <f t="shared" si="63"/>
        <v>1</v>
      </c>
      <c r="AK559">
        <f t="shared" si="64"/>
        <v>1</v>
      </c>
      <c r="AL559">
        <v>0</v>
      </c>
    </row>
    <row r="560" spans="1:38" x14ac:dyDescent="0.3">
      <c r="A560">
        <v>12</v>
      </c>
      <c r="B560">
        <v>10</v>
      </c>
      <c r="C560">
        <f>IF(OR($L560=TRUE,$A560=0,MOD($A560,ChapterTable!$R$20)&lt;&gt;0),
MAX(0,INT(($B560+ChapterTable!$P$26+VLOOKUP(SUBSTITUTE(C$1,"성장단계","")&amp;"단계오프셋",ChapterTable!$R:$S,2,0))/ChapterTable!$P$23)),
MAX(0,INT(($B560+ChapterTable!$R$26+VLOOKUP(SUBSTITUTE(C$1,"성장단계","")&amp;"보스단계오프셋",ChapterTable!$R:$S,2,0))/ChapterTable!$R$23)))</f>
        <v>1</v>
      </c>
      <c r="D560">
        <f>IF(OR($L560=TRUE,$A560=0,MOD($A560,ChapterTable!$R$20)&lt;&gt;0),
MAX(0,INT(($B560+ChapterTable!$P$26+VLOOKUP(SUBSTITUTE(D$1,"성장단계","")&amp;"단계오프셋",ChapterTable!$R:$S,2,0))/ChapterTable!$P$23)),
MAX(0,INT(($B560+ChapterTable!$R$26+VLOOKUP(SUBSTITUTE(D$1,"성장단계","")&amp;"보스단계오프셋",ChapterTable!$R:$S,2,0))/ChapterTable!$R$23)))</f>
        <v>0</v>
      </c>
      <c r="E560" s="1">
        <f ca="1">IF(AND($A560=0,$B560=1),
    VLOOKUP(1,ChapterTable!$1:$1048576,MATCH("최종"&amp;SUBSTITUTE(SUBSTITUTE(E$1,"standard",""),"|Float",""),ChapterTable!$1:$1,0),0)*ChapterTable!$P$17,
  IF(AND($A560=0,$B560=0),
    E561,
  IF($B560=0,
    VLOOKUP($A560,ChapterTable!$1:$1048576,MATCH("최종"&amp;SUBSTITUTE(SUBSTITUTE(E$1,"standard",""),"|Float",""),ChapterTable!$1:$1,0),0),
  IF($B560=1,
    IF($L560=FALSE,
      VLOOKUP($A560,ChapterTable!$1:$1048576,MATCH("최종"&amp;SUBSTITUTE(SUBSTITUTE(E$1,"standard",""),"|Float",""),ChapterTable!$1:$1,0),0),
      VLOOKUP($A560-ChapterTable!$P$11,ChapterTable!$1:$1048576,MATCH("최종"&amp;SUBSTITUTE(SUBSTITUTE(E$1,"standard",""),"|Float",""),ChapterTable!$1:$1,0),0)*ChapterTable!$P$14
    ),
  OFFSET(E560,-$B560+IF($L560,1,0),0)*IF($B560&gt;OFFSET($B560,1,0),ChapterTable!$R$17,1)*
    (VLOOKUP(SUBSTITUTE(SUBSTITUTE(E$1,"standard",""),"|Float","")&amp;IF(OR($L560=TRUE,$A560=0,MOD($A560,ChapterTable!$R$20)&lt;&gt;0),"","보스")&amp;"인게임누적곱배수",ChapterTable!$R:$S,2,0)^C560
    +VLOOKUP(SUBSTITUTE(SUBSTITUTE(E$1,"standard",""),"|Float","")&amp;IF(OR($L560=TRUE,$A560=0,MOD($A560,ChapterTable!$R$20)&lt;&gt;0),"","보스")&amp;"인게임누적합배수",ChapterTable!$R:$S,2,0)*C560)
  )
  )
  )
)</f>
        <v>12455.6484375</v>
      </c>
      <c r="F560" s="1">
        <f ca="1">IF(AND($A560=0,$B560=1),
    VLOOKUP(1,ChapterTable!$1:$1048576,MATCH("최종"&amp;SUBSTITUTE(SUBSTITUTE(F$1,"standard",""),"|Float",""),ChapterTable!$1:$1,0),0)*ChapterTable!$P$17,
  IF(AND($A560=0,$B560=0),
    F561,
  IF($B560=0,
    VLOOKUP($A560,ChapterTable!$1:$1048576,MATCH("최종"&amp;SUBSTITUTE(SUBSTITUTE(F$1,"standard",""),"|Float",""),ChapterTable!$1:$1,0),0),
  IF($B560=1,
    IF($L560=FALSE,
      VLOOKUP($A560,ChapterTable!$1:$1048576,MATCH("최종"&amp;SUBSTITUTE(SUBSTITUTE(F$1,"standard",""),"|Float",""),ChapterTable!$1:$1,0),0),
      VLOOKUP($A560-ChapterTable!$P$11,ChapterTable!$1:$1048576,MATCH("최종"&amp;SUBSTITUTE(SUBSTITUTE(F$1,"standard",""),"|Float",""),ChapterTable!$1:$1,0),0)*ChapterTable!$P$14
    ),
  OFFSET(F560,-$B560+IF($L560,1,0),0)*
    (VLOOKUP(SUBSTITUTE(SUBSTITUTE(F$1,"standard",""),"|Float","")&amp;IF(OR($L560=TRUE,$A560=0,MOD($A560,ChapterTable!$R$20)&lt;&gt;0),"","보스")&amp;"인게임누적곱배수",ChapterTable!$R:$S,2,0)^D560
    +VLOOKUP(SUBSTITUTE(SUBSTITUTE(F$1,"standard",""),"|Float","")&amp;IF(OR($L560=TRUE,$A560=0,MOD($A560,ChapterTable!$R$20)&lt;&gt;0),"","보스")&amp;"인게임누적합배수",ChapterTable!$R:$S,2,0)*D560)
  )
  )
  )
)</f>
        <v>4324.8779296875</v>
      </c>
      <c r="G560" t="s">
        <v>719</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59"/>
        <v>21</v>
      </c>
      <c r="Q560">
        <f t="shared" si="60"/>
        <v>21</v>
      </c>
      <c r="R560" t="b">
        <f t="shared" ca="1" si="61"/>
        <v>0</v>
      </c>
      <c r="T560" t="b">
        <f t="shared" ca="1" si="62"/>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65"/>
        <v>1</v>
      </c>
      <c r="AJ560">
        <f t="shared" si="63"/>
        <v>1</v>
      </c>
      <c r="AK560">
        <f t="shared" si="64"/>
        <v>1</v>
      </c>
      <c r="AL560">
        <v>0</v>
      </c>
    </row>
    <row r="561" spans="1:38" x14ac:dyDescent="0.3">
      <c r="A561">
        <v>12</v>
      </c>
      <c r="B561">
        <v>11</v>
      </c>
      <c r="C561">
        <f>IF(OR($L561=TRUE,$A561=0,MOD($A561,ChapterTable!$R$20)&lt;&gt;0),
MAX(0,INT(($B561+ChapterTable!$P$26+VLOOKUP(SUBSTITUTE(C$1,"성장단계","")&amp;"단계오프셋",ChapterTable!$R:$S,2,0))/ChapterTable!$P$23)),
MAX(0,INT(($B561+ChapterTable!$R$26+VLOOKUP(SUBSTITUTE(C$1,"성장단계","")&amp;"보스단계오프셋",ChapterTable!$R:$S,2,0))/ChapterTable!$R$23)))</f>
        <v>1</v>
      </c>
      <c r="D561">
        <f>IF(OR($L561=TRUE,$A561=0,MOD($A561,ChapterTable!$R$20)&lt;&gt;0),
MAX(0,INT(($B561+ChapterTable!$P$26+VLOOKUP(SUBSTITUTE(D$1,"성장단계","")&amp;"단계오프셋",ChapterTable!$R:$S,2,0))/ChapterTable!$P$23)),
MAX(0,INT(($B561+ChapterTable!$R$26+VLOOKUP(SUBSTITUTE(D$1,"성장단계","")&amp;"보스단계오프셋",ChapterTable!$R:$S,2,0))/ChapterTable!$R$23)))</f>
        <v>1</v>
      </c>
      <c r="E561" s="1">
        <f ca="1">IF(AND($A561=0,$B561=1),
    VLOOKUP(1,ChapterTable!$1:$1048576,MATCH("최종"&amp;SUBSTITUTE(SUBSTITUTE(E$1,"standard",""),"|Float",""),ChapterTable!$1:$1,0),0)*ChapterTable!$P$17,
  IF(AND($A561=0,$B561=0),
    E562,
  IF($B561=0,
    VLOOKUP($A561,ChapterTable!$1:$1048576,MATCH("최종"&amp;SUBSTITUTE(SUBSTITUTE(E$1,"standard",""),"|Float",""),ChapterTable!$1:$1,0),0),
  IF($B561=1,
    IF($L561=FALSE,
      VLOOKUP($A561,ChapterTable!$1:$1048576,MATCH("최종"&amp;SUBSTITUTE(SUBSTITUTE(E$1,"standard",""),"|Float",""),ChapterTable!$1:$1,0),0),
      VLOOKUP($A561-ChapterTable!$P$11,ChapterTable!$1:$1048576,MATCH("최종"&amp;SUBSTITUTE(SUBSTITUTE(E$1,"standard",""),"|Float",""),ChapterTable!$1:$1,0),0)*ChapterTable!$P$14
    ),
  OFFSET(E561,-$B561+IF($L561,1,0),0)*IF($B561&gt;OFFSET($B561,1,0),ChapterTable!$R$17,1)*
    (VLOOKUP(SUBSTITUTE(SUBSTITUTE(E$1,"standard",""),"|Float","")&amp;IF(OR($L561=TRUE,$A561=0,MOD($A561,ChapterTable!$R$20)&lt;&gt;0),"","보스")&amp;"인게임누적곱배수",ChapterTable!$R:$S,2,0)^C561
    +VLOOKUP(SUBSTITUTE(SUBSTITUTE(E$1,"standard",""),"|Float","")&amp;IF(OR($L561=TRUE,$A561=0,MOD($A561,ChapterTable!$R$20)&lt;&gt;0),"","보스")&amp;"인게임누적합배수",ChapterTable!$R:$S,2,0)*C561)
  )
  )
  )
)</f>
        <v>12455.6484375</v>
      </c>
      <c r="F561" s="1">
        <f ca="1">IF(AND($A561=0,$B561=1),
    VLOOKUP(1,ChapterTable!$1:$1048576,MATCH("최종"&amp;SUBSTITUTE(SUBSTITUTE(F$1,"standard",""),"|Float",""),ChapterTable!$1:$1,0),0)*ChapterTable!$P$17,
  IF(AND($A561=0,$B561=0),
    F562,
  IF($B561=0,
    VLOOKUP($A561,ChapterTable!$1:$1048576,MATCH("최종"&amp;SUBSTITUTE(SUBSTITUTE(F$1,"standard",""),"|Float",""),ChapterTable!$1:$1,0),0),
  IF($B561=1,
    IF($L561=FALSE,
      VLOOKUP($A561,ChapterTable!$1:$1048576,MATCH("최종"&amp;SUBSTITUTE(SUBSTITUTE(F$1,"standard",""),"|Float",""),ChapterTable!$1:$1,0),0),
      VLOOKUP($A561-ChapterTable!$P$11,ChapterTable!$1:$1048576,MATCH("최종"&amp;SUBSTITUTE(SUBSTITUTE(F$1,"standard",""),"|Float",""),ChapterTable!$1:$1,0),0)*ChapterTable!$P$14
    ),
  OFFSET(F561,-$B561+IF($L561,1,0),0)*
    (VLOOKUP(SUBSTITUTE(SUBSTITUTE(F$1,"standard",""),"|Float","")&amp;IF(OR($L561=TRUE,$A561=0,MOD($A561,ChapterTable!$R$20)&lt;&gt;0),"","보스")&amp;"인게임누적곱배수",ChapterTable!$R:$S,2,0)^D561
    +VLOOKUP(SUBSTITUTE(SUBSTITUTE(F$1,"standard",""),"|Float","")&amp;IF(OR($L561=TRUE,$A561=0,MOD($A561,ChapterTable!$R$20)&lt;&gt;0),"","보스")&amp;"인게임누적합배수",ChapterTable!$R:$S,2,0)*D561)
  )
  )
  )
)</f>
        <v>4649.2437744140625</v>
      </c>
      <c r="G561" t="s">
        <v>719</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59"/>
        <v>2</v>
      </c>
      <c r="Q561">
        <f t="shared" si="60"/>
        <v>2</v>
      </c>
      <c r="R561" t="b">
        <f t="shared" ca="1" si="61"/>
        <v>0</v>
      </c>
      <c r="T561" t="b">
        <f t="shared" ca="1" si="62"/>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65"/>
        <v>0.5</v>
      </c>
      <c r="AJ561">
        <f t="shared" si="63"/>
        <v>0.54666666600000002</v>
      </c>
      <c r="AK561">
        <f t="shared" si="64"/>
        <v>1</v>
      </c>
      <c r="AL561">
        <v>0</v>
      </c>
    </row>
    <row r="562" spans="1:38" x14ac:dyDescent="0.3">
      <c r="A562">
        <v>12</v>
      </c>
      <c r="B562">
        <v>12</v>
      </c>
      <c r="C562">
        <f>IF(OR($L562=TRUE,$A562=0,MOD($A562,ChapterTable!$R$20)&lt;&gt;0),
MAX(0,INT(($B562+ChapterTable!$P$26+VLOOKUP(SUBSTITUTE(C$1,"성장단계","")&amp;"단계오프셋",ChapterTable!$R:$S,2,0))/ChapterTable!$P$23)),
MAX(0,INT(($B562+ChapterTable!$R$26+VLOOKUP(SUBSTITUTE(C$1,"성장단계","")&amp;"보스단계오프셋",ChapterTable!$R:$S,2,0))/ChapterTable!$R$23)))</f>
        <v>1</v>
      </c>
      <c r="D562">
        <f>IF(OR($L562=TRUE,$A562=0,MOD($A562,ChapterTable!$R$20)&lt;&gt;0),
MAX(0,INT(($B562+ChapterTable!$P$26+VLOOKUP(SUBSTITUTE(D$1,"성장단계","")&amp;"단계오프셋",ChapterTable!$R:$S,2,0))/ChapterTable!$P$23)),
MAX(0,INT(($B562+ChapterTable!$R$26+VLOOKUP(SUBSTITUTE(D$1,"성장단계","")&amp;"보스단계오프셋",ChapterTable!$R:$S,2,0))/ChapterTable!$R$23)))</f>
        <v>1</v>
      </c>
      <c r="E562" s="1">
        <f ca="1">IF(AND($A562=0,$B562=1),
    VLOOKUP(1,ChapterTable!$1:$1048576,MATCH("최종"&amp;SUBSTITUTE(SUBSTITUTE(E$1,"standard",""),"|Float",""),ChapterTable!$1:$1,0),0)*ChapterTable!$P$17,
  IF(AND($A562=0,$B562=0),
    E563,
  IF($B562=0,
    VLOOKUP($A562,ChapterTable!$1:$1048576,MATCH("최종"&amp;SUBSTITUTE(SUBSTITUTE(E$1,"standard",""),"|Float",""),ChapterTable!$1:$1,0),0),
  IF($B562=1,
    IF($L562=FALSE,
      VLOOKUP($A562,ChapterTable!$1:$1048576,MATCH("최종"&amp;SUBSTITUTE(SUBSTITUTE(E$1,"standard",""),"|Float",""),ChapterTable!$1:$1,0),0),
      VLOOKUP($A562-ChapterTable!$P$11,ChapterTable!$1:$1048576,MATCH("최종"&amp;SUBSTITUTE(SUBSTITUTE(E$1,"standard",""),"|Float",""),ChapterTable!$1:$1,0),0)*ChapterTable!$P$14
    ),
  OFFSET(E562,-$B562+IF($L562,1,0),0)*IF($B562&gt;OFFSET($B562,1,0),ChapterTable!$R$17,1)*
    (VLOOKUP(SUBSTITUTE(SUBSTITUTE(E$1,"standard",""),"|Float","")&amp;IF(OR($L562=TRUE,$A562=0,MOD($A562,ChapterTable!$R$20)&lt;&gt;0),"","보스")&amp;"인게임누적곱배수",ChapterTable!$R:$S,2,0)^C562
    +VLOOKUP(SUBSTITUTE(SUBSTITUTE(E$1,"standard",""),"|Float","")&amp;IF(OR($L562=TRUE,$A562=0,MOD($A562,ChapterTable!$R$20)&lt;&gt;0),"","보스")&amp;"인게임누적합배수",ChapterTable!$R:$S,2,0)*C562)
  )
  )
  )
)</f>
        <v>12455.6484375</v>
      </c>
      <c r="F562" s="1">
        <f ca="1">IF(AND($A562=0,$B562=1),
    VLOOKUP(1,ChapterTable!$1:$1048576,MATCH("최종"&amp;SUBSTITUTE(SUBSTITUTE(F$1,"standard",""),"|Float",""),ChapterTable!$1:$1,0),0)*ChapterTable!$P$17,
  IF(AND($A562=0,$B562=0),
    F563,
  IF($B562=0,
    VLOOKUP($A562,ChapterTable!$1:$1048576,MATCH("최종"&amp;SUBSTITUTE(SUBSTITUTE(F$1,"standard",""),"|Float",""),ChapterTable!$1:$1,0),0),
  IF($B562=1,
    IF($L562=FALSE,
      VLOOKUP($A562,ChapterTable!$1:$1048576,MATCH("최종"&amp;SUBSTITUTE(SUBSTITUTE(F$1,"standard",""),"|Float",""),ChapterTable!$1:$1,0),0),
      VLOOKUP($A562-ChapterTable!$P$11,ChapterTable!$1:$1048576,MATCH("최종"&amp;SUBSTITUTE(SUBSTITUTE(F$1,"standard",""),"|Float",""),ChapterTable!$1:$1,0),0)*ChapterTable!$P$14
    ),
  OFFSET(F562,-$B562+IF($L562,1,0),0)*
    (VLOOKUP(SUBSTITUTE(SUBSTITUTE(F$1,"standard",""),"|Float","")&amp;IF(OR($L562=TRUE,$A562=0,MOD($A562,ChapterTable!$R$20)&lt;&gt;0),"","보스")&amp;"인게임누적곱배수",ChapterTable!$R:$S,2,0)^D562
    +VLOOKUP(SUBSTITUTE(SUBSTITUTE(F$1,"standard",""),"|Float","")&amp;IF(OR($L562=TRUE,$A562=0,MOD($A562,ChapterTable!$R$20)&lt;&gt;0),"","보스")&amp;"인게임누적합배수",ChapterTable!$R:$S,2,0)*D562)
  )
  )
  )
)</f>
        <v>4649.2437744140625</v>
      </c>
      <c r="G562" t="s">
        <v>719</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59"/>
        <v>2</v>
      </c>
      <c r="Q562">
        <f t="shared" si="60"/>
        <v>2</v>
      </c>
      <c r="R562" t="b">
        <f t="shared" ca="1" si="61"/>
        <v>0</v>
      </c>
      <c r="T562" t="b">
        <f t="shared" ca="1" si="62"/>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65"/>
        <v>0.5</v>
      </c>
      <c r="AJ562">
        <f t="shared" si="63"/>
        <v>0.54666666600000002</v>
      </c>
      <c r="AK562">
        <f t="shared" si="64"/>
        <v>1</v>
      </c>
      <c r="AL562">
        <v>0</v>
      </c>
    </row>
    <row r="563" spans="1:38" x14ac:dyDescent="0.3">
      <c r="A563">
        <v>12</v>
      </c>
      <c r="B563">
        <v>13</v>
      </c>
      <c r="C563">
        <f>IF(OR($L563=TRUE,$A563=0,MOD($A563,ChapterTable!$R$20)&lt;&gt;0),
MAX(0,INT(($B563+ChapterTable!$P$26+VLOOKUP(SUBSTITUTE(C$1,"성장단계","")&amp;"단계오프셋",ChapterTable!$R:$S,2,0))/ChapterTable!$P$23)),
MAX(0,INT(($B563+ChapterTable!$R$26+VLOOKUP(SUBSTITUTE(C$1,"성장단계","")&amp;"보스단계오프셋",ChapterTable!$R:$S,2,0))/ChapterTable!$R$23)))</f>
        <v>1</v>
      </c>
      <c r="D563">
        <f>IF(OR($L563=TRUE,$A563=0,MOD($A563,ChapterTable!$R$20)&lt;&gt;0),
MAX(0,INT(($B563+ChapterTable!$P$26+VLOOKUP(SUBSTITUTE(D$1,"성장단계","")&amp;"단계오프셋",ChapterTable!$R:$S,2,0))/ChapterTable!$P$23)),
MAX(0,INT(($B563+ChapterTable!$R$26+VLOOKUP(SUBSTITUTE(D$1,"성장단계","")&amp;"보스단계오프셋",ChapterTable!$R:$S,2,0))/ChapterTable!$R$23)))</f>
        <v>1</v>
      </c>
      <c r="E563" s="1">
        <f ca="1">IF(AND($A563=0,$B563=1),
    VLOOKUP(1,ChapterTable!$1:$1048576,MATCH("최종"&amp;SUBSTITUTE(SUBSTITUTE(E$1,"standard",""),"|Float",""),ChapterTable!$1:$1,0),0)*ChapterTable!$P$17,
  IF(AND($A563=0,$B563=0),
    E564,
  IF($B563=0,
    VLOOKUP($A563,ChapterTable!$1:$1048576,MATCH("최종"&amp;SUBSTITUTE(SUBSTITUTE(E$1,"standard",""),"|Float",""),ChapterTable!$1:$1,0),0),
  IF($B563=1,
    IF($L563=FALSE,
      VLOOKUP($A563,ChapterTable!$1:$1048576,MATCH("최종"&amp;SUBSTITUTE(SUBSTITUTE(E$1,"standard",""),"|Float",""),ChapterTable!$1:$1,0),0),
      VLOOKUP($A563-ChapterTable!$P$11,ChapterTable!$1:$1048576,MATCH("최종"&amp;SUBSTITUTE(SUBSTITUTE(E$1,"standard",""),"|Float",""),ChapterTable!$1:$1,0),0)*ChapterTable!$P$14
    ),
  OFFSET(E563,-$B563+IF($L563,1,0),0)*IF($B563&gt;OFFSET($B563,1,0),ChapterTable!$R$17,1)*
    (VLOOKUP(SUBSTITUTE(SUBSTITUTE(E$1,"standard",""),"|Float","")&amp;IF(OR($L563=TRUE,$A563=0,MOD($A563,ChapterTable!$R$20)&lt;&gt;0),"","보스")&amp;"인게임누적곱배수",ChapterTable!$R:$S,2,0)^C563
    +VLOOKUP(SUBSTITUTE(SUBSTITUTE(E$1,"standard",""),"|Float","")&amp;IF(OR($L563=TRUE,$A563=0,MOD($A563,ChapterTable!$R$20)&lt;&gt;0),"","보스")&amp;"인게임누적합배수",ChapterTable!$R:$S,2,0)*C563)
  )
  )
  )
)</f>
        <v>12455.6484375</v>
      </c>
      <c r="F563" s="1">
        <f ca="1">IF(AND($A563=0,$B563=1),
    VLOOKUP(1,ChapterTable!$1:$1048576,MATCH("최종"&amp;SUBSTITUTE(SUBSTITUTE(F$1,"standard",""),"|Float",""),ChapterTable!$1:$1,0),0)*ChapterTable!$P$17,
  IF(AND($A563=0,$B563=0),
    F564,
  IF($B563=0,
    VLOOKUP($A563,ChapterTable!$1:$1048576,MATCH("최종"&amp;SUBSTITUTE(SUBSTITUTE(F$1,"standard",""),"|Float",""),ChapterTable!$1:$1,0),0),
  IF($B563=1,
    IF($L563=FALSE,
      VLOOKUP($A563,ChapterTable!$1:$1048576,MATCH("최종"&amp;SUBSTITUTE(SUBSTITUTE(F$1,"standard",""),"|Float",""),ChapterTable!$1:$1,0),0),
      VLOOKUP($A563-ChapterTable!$P$11,ChapterTable!$1:$1048576,MATCH("최종"&amp;SUBSTITUTE(SUBSTITUTE(F$1,"standard",""),"|Float",""),ChapterTable!$1:$1,0),0)*ChapterTable!$P$14
    ),
  OFFSET(F563,-$B563+IF($L563,1,0),0)*
    (VLOOKUP(SUBSTITUTE(SUBSTITUTE(F$1,"standard",""),"|Float","")&amp;IF(OR($L563=TRUE,$A563=0,MOD($A563,ChapterTable!$R$20)&lt;&gt;0),"","보스")&amp;"인게임누적곱배수",ChapterTable!$R:$S,2,0)^D563
    +VLOOKUP(SUBSTITUTE(SUBSTITUTE(F$1,"standard",""),"|Float","")&amp;IF(OR($L563=TRUE,$A563=0,MOD($A563,ChapterTable!$R$20)&lt;&gt;0),"","보스")&amp;"인게임누적합배수",ChapterTable!$R:$S,2,0)*D563)
  )
  )
  )
)</f>
        <v>4649.2437744140625</v>
      </c>
      <c r="G563" t="s">
        <v>719</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59"/>
        <v>2</v>
      </c>
      <c r="Q563">
        <f t="shared" si="60"/>
        <v>2</v>
      </c>
      <c r="R563" t="b">
        <f t="shared" ca="1" si="61"/>
        <v>0</v>
      </c>
      <c r="T563" t="b">
        <f t="shared" ca="1" si="62"/>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65"/>
        <v>0.5</v>
      </c>
      <c r="AJ563">
        <f t="shared" si="63"/>
        <v>0.54666666600000002</v>
      </c>
      <c r="AK563">
        <f t="shared" si="64"/>
        <v>1</v>
      </c>
      <c r="AL563">
        <v>0</v>
      </c>
    </row>
    <row r="564" spans="1:38" x14ac:dyDescent="0.3">
      <c r="A564">
        <v>12</v>
      </c>
      <c r="B564">
        <v>14</v>
      </c>
      <c r="C564">
        <f>IF(OR($L564=TRUE,$A564=0,MOD($A564,ChapterTable!$R$20)&lt;&gt;0),
MAX(0,INT(($B564+ChapterTable!$P$26+VLOOKUP(SUBSTITUTE(C$1,"성장단계","")&amp;"단계오프셋",ChapterTable!$R:$S,2,0))/ChapterTable!$P$23)),
MAX(0,INT(($B564+ChapterTable!$R$26+VLOOKUP(SUBSTITUTE(C$1,"성장단계","")&amp;"보스단계오프셋",ChapterTable!$R:$S,2,0))/ChapterTable!$R$23)))</f>
        <v>1</v>
      </c>
      <c r="D564">
        <f>IF(OR($L564=TRUE,$A564=0,MOD($A564,ChapterTable!$R$20)&lt;&gt;0),
MAX(0,INT(($B564+ChapterTable!$P$26+VLOOKUP(SUBSTITUTE(D$1,"성장단계","")&amp;"단계오프셋",ChapterTable!$R:$S,2,0))/ChapterTable!$P$23)),
MAX(0,INT(($B564+ChapterTable!$R$26+VLOOKUP(SUBSTITUTE(D$1,"성장단계","")&amp;"보스단계오프셋",ChapterTable!$R:$S,2,0))/ChapterTable!$R$23)))</f>
        <v>1</v>
      </c>
      <c r="E564" s="1">
        <f ca="1">IF(AND($A564=0,$B564=1),
    VLOOKUP(1,ChapterTable!$1:$1048576,MATCH("최종"&amp;SUBSTITUTE(SUBSTITUTE(E$1,"standard",""),"|Float",""),ChapterTable!$1:$1,0),0)*ChapterTable!$P$17,
  IF(AND($A564=0,$B564=0),
    E565,
  IF($B564=0,
    VLOOKUP($A564,ChapterTable!$1:$1048576,MATCH("최종"&amp;SUBSTITUTE(SUBSTITUTE(E$1,"standard",""),"|Float",""),ChapterTable!$1:$1,0),0),
  IF($B564=1,
    IF($L564=FALSE,
      VLOOKUP($A564,ChapterTable!$1:$1048576,MATCH("최종"&amp;SUBSTITUTE(SUBSTITUTE(E$1,"standard",""),"|Float",""),ChapterTable!$1:$1,0),0),
      VLOOKUP($A564-ChapterTable!$P$11,ChapterTable!$1:$1048576,MATCH("최종"&amp;SUBSTITUTE(SUBSTITUTE(E$1,"standard",""),"|Float",""),ChapterTable!$1:$1,0),0)*ChapterTable!$P$14
    ),
  OFFSET(E564,-$B564+IF($L564,1,0),0)*IF($B564&gt;OFFSET($B564,1,0),ChapterTable!$R$17,1)*
    (VLOOKUP(SUBSTITUTE(SUBSTITUTE(E$1,"standard",""),"|Float","")&amp;IF(OR($L564=TRUE,$A564=0,MOD($A564,ChapterTable!$R$20)&lt;&gt;0),"","보스")&amp;"인게임누적곱배수",ChapterTable!$R:$S,2,0)^C564
    +VLOOKUP(SUBSTITUTE(SUBSTITUTE(E$1,"standard",""),"|Float","")&amp;IF(OR($L564=TRUE,$A564=0,MOD($A564,ChapterTable!$R$20)&lt;&gt;0),"","보스")&amp;"인게임누적합배수",ChapterTable!$R:$S,2,0)*C564)
  )
  )
  )
)</f>
        <v>12455.6484375</v>
      </c>
      <c r="F564" s="1">
        <f ca="1">IF(AND($A564=0,$B564=1),
    VLOOKUP(1,ChapterTable!$1:$1048576,MATCH("최종"&amp;SUBSTITUTE(SUBSTITUTE(F$1,"standard",""),"|Float",""),ChapterTable!$1:$1,0),0)*ChapterTable!$P$17,
  IF(AND($A564=0,$B564=0),
    F565,
  IF($B564=0,
    VLOOKUP($A564,ChapterTable!$1:$1048576,MATCH("최종"&amp;SUBSTITUTE(SUBSTITUTE(F$1,"standard",""),"|Float",""),ChapterTable!$1:$1,0),0),
  IF($B564=1,
    IF($L564=FALSE,
      VLOOKUP($A564,ChapterTable!$1:$1048576,MATCH("최종"&amp;SUBSTITUTE(SUBSTITUTE(F$1,"standard",""),"|Float",""),ChapterTable!$1:$1,0),0),
      VLOOKUP($A564-ChapterTable!$P$11,ChapterTable!$1:$1048576,MATCH("최종"&amp;SUBSTITUTE(SUBSTITUTE(F$1,"standard",""),"|Float",""),ChapterTable!$1:$1,0),0)*ChapterTable!$P$14
    ),
  OFFSET(F564,-$B564+IF($L564,1,0),0)*
    (VLOOKUP(SUBSTITUTE(SUBSTITUTE(F$1,"standard",""),"|Float","")&amp;IF(OR($L564=TRUE,$A564=0,MOD($A564,ChapterTable!$R$20)&lt;&gt;0),"","보스")&amp;"인게임누적곱배수",ChapterTable!$R:$S,2,0)^D564
    +VLOOKUP(SUBSTITUTE(SUBSTITUTE(F$1,"standard",""),"|Float","")&amp;IF(OR($L564=TRUE,$A564=0,MOD($A564,ChapterTable!$R$20)&lt;&gt;0),"","보스")&amp;"인게임누적합배수",ChapterTable!$R:$S,2,0)*D564)
  )
  )
  )
)</f>
        <v>4649.2437744140625</v>
      </c>
      <c r="G564" t="s">
        <v>719</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59"/>
        <v>2</v>
      </c>
      <c r="Q564">
        <f t="shared" si="60"/>
        <v>2</v>
      </c>
      <c r="R564" t="b">
        <f t="shared" ca="1" si="61"/>
        <v>0</v>
      </c>
      <c r="T564" t="b">
        <f t="shared" ca="1" si="62"/>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65"/>
        <v>0.5</v>
      </c>
      <c r="AJ564">
        <f t="shared" si="63"/>
        <v>0.54666666600000002</v>
      </c>
      <c r="AK564">
        <f t="shared" si="64"/>
        <v>1</v>
      </c>
      <c r="AL564">
        <v>0</v>
      </c>
    </row>
    <row r="565" spans="1:38" x14ac:dyDescent="0.3">
      <c r="A565">
        <v>12</v>
      </c>
      <c r="B565">
        <v>15</v>
      </c>
      <c r="C565">
        <f>IF(OR($L565=TRUE,$A565=0,MOD($A565,ChapterTable!$R$20)&lt;&gt;0),
MAX(0,INT(($B565+ChapterTable!$P$26+VLOOKUP(SUBSTITUTE(C$1,"성장단계","")&amp;"단계오프셋",ChapterTable!$R:$S,2,0))/ChapterTable!$P$23)),
MAX(0,INT(($B565+ChapterTable!$R$26+VLOOKUP(SUBSTITUTE(C$1,"성장단계","")&amp;"보스단계오프셋",ChapterTable!$R:$S,2,0))/ChapterTable!$R$23)))</f>
        <v>1</v>
      </c>
      <c r="D565">
        <f>IF(OR($L565=TRUE,$A565=0,MOD($A565,ChapterTable!$R$20)&lt;&gt;0),
MAX(0,INT(($B565+ChapterTable!$P$26+VLOOKUP(SUBSTITUTE(D$1,"성장단계","")&amp;"단계오프셋",ChapterTable!$R:$S,2,0))/ChapterTable!$P$23)),
MAX(0,INT(($B565+ChapterTable!$R$26+VLOOKUP(SUBSTITUTE(D$1,"성장단계","")&amp;"보스단계오프셋",ChapterTable!$R:$S,2,0))/ChapterTable!$R$23)))</f>
        <v>1</v>
      </c>
      <c r="E565" s="1">
        <f ca="1">IF(AND($A565=0,$B565=1),
    VLOOKUP(1,ChapterTable!$1:$1048576,MATCH("최종"&amp;SUBSTITUTE(SUBSTITUTE(E$1,"standard",""),"|Float",""),ChapterTable!$1:$1,0),0)*ChapterTable!$P$17,
  IF(AND($A565=0,$B565=0),
    E566,
  IF($B565=0,
    VLOOKUP($A565,ChapterTable!$1:$1048576,MATCH("최종"&amp;SUBSTITUTE(SUBSTITUTE(E$1,"standard",""),"|Float",""),ChapterTable!$1:$1,0),0),
  IF($B565=1,
    IF($L565=FALSE,
      VLOOKUP($A565,ChapterTable!$1:$1048576,MATCH("최종"&amp;SUBSTITUTE(SUBSTITUTE(E$1,"standard",""),"|Float",""),ChapterTable!$1:$1,0),0),
      VLOOKUP($A565-ChapterTable!$P$11,ChapterTable!$1:$1048576,MATCH("최종"&amp;SUBSTITUTE(SUBSTITUTE(E$1,"standard",""),"|Float",""),ChapterTable!$1:$1,0),0)*ChapterTable!$P$14
    ),
  OFFSET(E565,-$B565+IF($L565,1,0),0)*IF($B565&gt;OFFSET($B565,1,0),ChapterTable!$R$17,1)*
    (VLOOKUP(SUBSTITUTE(SUBSTITUTE(E$1,"standard",""),"|Float","")&amp;IF(OR($L565=TRUE,$A565=0,MOD($A565,ChapterTable!$R$20)&lt;&gt;0),"","보스")&amp;"인게임누적곱배수",ChapterTable!$R:$S,2,0)^C565
    +VLOOKUP(SUBSTITUTE(SUBSTITUTE(E$1,"standard",""),"|Float","")&amp;IF(OR($L565=TRUE,$A565=0,MOD($A565,ChapterTable!$R$20)&lt;&gt;0),"","보스")&amp;"인게임누적합배수",ChapterTable!$R:$S,2,0)*C565)
  )
  )
  )
)</f>
        <v>12455.6484375</v>
      </c>
      <c r="F565" s="1">
        <f ca="1">IF(AND($A565=0,$B565=1),
    VLOOKUP(1,ChapterTable!$1:$1048576,MATCH("최종"&amp;SUBSTITUTE(SUBSTITUTE(F$1,"standard",""),"|Float",""),ChapterTable!$1:$1,0),0)*ChapterTable!$P$17,
  IF(AND($A565=0,$B565=0),
    F566,
  IF($B565=0,
    VLOOKUP($A565,ChapterTable!$1:$1048576,MATCH("최종"&amp;SUBSTITUTE(SUBSTITUTE(F$1,"standard",""),"|Float",""),ChapterTable!$1:$1,0),0),
  IF($B565=1,
    IF($L565=FALSE,
      VLOOKUP($A565,ChapterTable!$1:$1048576,MATCH("최종"&amp;SUBSTITUTE(SUBSTITUTE(F$1,"standard",""),"|Float",""),ChapterTable!$1:$1,0),0),
      VLOOKUP($A565-ChapterTable!$P$11,ChapterTable!$1:$1048576,MATCH("최종"&amp;SUBSTITUTE(SUBSTITUTE(F$1,"standard",""),"|Float",""),ChapterTable!$1:$1,0),0)*ChapterTable!$P$14
    ),
  OFFSET(F565,-$B565+IF($L565,1,0),0)*
    (VLOOKUP(SUBSTITUTE(SUBSTITUTE(F$1,"standard",""),"|Float","")&amp;IF(OR($L565=TRUE,$A565=0,MOD($A565,ChapterTable!$R$20)&lt;&gt;0),"","보스")&amp;"인게임누적곱배수",ChapterTable!$R:$S,2,0)^D565
    +VLOOKUP(SUBSTITUTE(SUBSTITUTE(F$1,"standard",""),"|Float","")&amp;IF(OR($L565=TRUE,$A565=0,MOD($A565,ChapterTable!$R$20)&lt;&gt;0),"","보스")&amp;"인게임누적합배수",ChapterTable!$R:$S,2,0)*D565)
  )
  )
  )
)</f>
        <v>4649.2437744140625</v>
      </c>
      <c r="G565" t="s">
        <v>719</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59"/>
        <v>11</v>
      </c>
      <c r="Q565">
        <f t="shared" si="60"/>
        <v>11</v>
      </c>
      <c r="R565" t="b">
        <f t="shared" ca="1" si="61"/>
        <v>0</v>
      </c>
      <c r="T565" t="b">
        <f t="shared" ca="1" si="62"/>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65"/>
        <v>0.5</v>
      </c>
      <c r="AJ565">
        <f t="shared" si="63"/>
        <v>0.54666666600000002</v>
      </c>
      <c r="AK565">
        <f t="shared" si="64"/>
        <v>1</v>
      </c>
      <c r="AL565">
        <v>0</v>
      </c>
    </row>
    <row r="566" spans="1:38" x14ac:dyDescent="0.3">
      <c r="A566">
        <v>12</v>
      </c>
      <c r="B566">
        <v>16</v>
      </c>
      <c r="C566">
        <f>IF(OR($L566=TRUE,$A566=0,MOD($A566,ChapterTable!$R$20)&lt;&gt;0),
MAX(0,INT(($B566+ChapterTable!$P$26+VLOOKUP(SUBSTITUTE(C$1,"성장단계","")&amp;"단계오프셋",ChapterTable!$R:$S,2,0))/ChapterTable!$P$23)),
MAX(0,INT(($B566+ChapterTable!$R$26+VLOOKUP(SUBSTITUTE(C$1,"성장단계","")&amp;"보스단계오프셋",ChapterTable!$R:$S,2,0))/ChapterTable!$R$23)))</f>
        <v>2</v>
      </c>
      <c r="D566">
        <f>IF(OR($L566=TRUE,$A566=0,MOD($A566,ChapterTable!$R$20)&lt;&gt;0),
MAX(0,INT(($B566+ChapterTable!$P$26+VLOOKUP(SUBSTITUTE(D$1,"성장단계","")&amp;"단계오프셋",ChapterTable!$R:$S,2,0))/ChapterTable!$P$23)),
MAX(0,INT(($B566+ChapterTable!$R$26+VLOOKUP(SUBSTITUTE(D$1,"성장단계","")&amp;"보스단계오프셋",ChapterTable!$R:$S,2,0))/ChapterTable!$R$23)))</f>
        <v>1</v>
      </c>
      <c r="E566" s="1">
        <f ca="1">IF(AND($A566=0,$B566=1),
    VLOOKUP(1,ChapterTable!$1:$1048576,MATCH("최종"&amp;SUBSTITUTE(SUBSTITUTE(E$1,"standard",""),"|Float",""),ChapterTable!$1:$1,0),0)*ChapterTable!$P$17,
  IF(AND($A566=0,$B566=0),
    E567,
  IF($B566=0,
    VLOOKUP($A566,ChapterTable!$1:$1048576,MATCH("최종"&amp;SUBSTITUTE(SUBSTITUTE(E$1,"standard",""),"|Float",""),ChapterTable!$1:$1,0),0),
  IF($B566=1,
    IF($L566=FALSE,
      VLOOKUP($A566,ChapterTable!$1:$1048576,MATCH("최종"&amp;SUBSTITUTE(SUBSTITUTE(E$1,"standard",""),"|Float",""),ChapterTable!$1:$1,0),0),
      VLOOKUP($A566-ChapterTable!$P$11,ChapterTable!$1:$1048576,MATCH("최종"&amp;SUBSTITUTE(SUBSTITUTE(E$1,"standard",""),"|Float",""),ChapterTable!$1:$1,0),0)*ChapterTable!$P$14
    ),
  OFFSET(E566,-$B566+IF($L566,1,0),0)*IF($B566&gt;OFFSET($B566,1,0),ChapterTable!$R$17,1)*
    (VLOOKUP(SUBSTITUTE(SUBSTITUTE(E$1,"standard",""),"|Float","")&amp;IF(OR($L566=TRUE,$A566=0,MOD($A566,ChapterTable!$R$20)&lt;&gt;0),"","보스")&amp;"인게임누적곱배수",ChapterTable!$R:$S,2,0)^C566
    +VLOOKUP(SUBSTITUTE(SUBSTITUTE(E$1,"standard",""),"|Float","")&amp;IF(OR($L566=TRUE,$A566=0,MOD($A566,ChapterTable!$R$20)&lt;&gt;0),"","보스")&amp;"인게임누적합배수",ChapterTable!$R:$S,2,0)*C566)
  )
  )
  )
)</f>
        <v>14531.589843749998</v>
      </c>
      <c r="F566" s="1">
        <f ca="1">IF(AND($A566=0,$B566=1),
    VLOOKUP(1,ChapterTable!$1:$1048576,MATCH("최종"&amp;SUBSTITUTE(SUBSTITUTE(F$1,"standard",""),"|Float",""),ChapterTable!$1:$1,0),0)*ChapterTable!$P$17,
  IF(AND($A566=0,$B566=0),
    F567,
  IF($B566=0,
    VLOOKUP($A566,ChapterTable!$1:$1048576,MATCH("최종"&amp;SUBSTITUTE(SUBSTITUTE(F$1,"standard",""),"|Float",""),ChapterTable!$1:$1,0),0),
  IF($B566=1,
    IF($L566=FALSE,
      VLOOKUP($A566,ChapterTable!$1:$1048576,MATCH("최종"&amp;SUBSTITUTE(SUBSTITUTE(F$1,"standard",""),"|Float",""),ChapterTable!$1:$1,0),0),
      VLOOKUP($A566-ChapterTable!$P$11,ChapterTable!$1:$1048576,MATCH("최종"&amp;SUBSTITUTE(SUBSTITUTE(F$1,"standard",""),"|Float",""),ChapterTable!$1:$1,0),0)*ChapterTable!$P$14
    ),
  OFFSET(F566,-$B566+IF($L566,1,0),0)*
    (VLOOKUP(SUBSTITUTE(SUBSTITUTE(F$1,"standard",""),"|Float","")&amp;IF(OR($L566=TRUE,$A566=0,MOD($A566,ChapterTable!$R$20)&lt;&gt;0),"","보스")&amp;"인게임누적곱배수",ChapterTable!$R:$S,2,0)^D566
    +VLOOKUP(SUBSTITUTE(SUBSTITUTE(F$1,"standard",""),"|Float","")&amp;IF(OR($L566=TRUE,$A566=0,MOD($A566,ChapterTable!$R$20)&lt;&gt;0),"","보스")&amp;"인게임누적합배수",ChapterTable!$R:$S,2,0)*D566)
  )
  )
  )
)</f>
        <v>4649.2437744140625</v>
      </c>
      <c r="G566" t="s">
        <v>719</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59"/>
        <v>2</v>
      </c>
      <c r="Q566">
        <f t="shared" si="60"/>
        <v>2</v>
      </c>
      <c r="R566" t="b">
        <f t="shared" ca="1" si="61"/>
        <v>0</v>
      </c>
      <c r="T566" t="b">
        <f t="shared" ca="1" si="62"/>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65"/>
        <v>0.5</v>
      </c>
      <c r="AJ566">
        <f t="shared" si="63"/>
        <v>0.54666666600000002</v>
      </c>
      <c r="AK566">
        <f t="shared" si="64"/>
        <v>1</v>
      </c>
      <c r="AL566">
        <v>0</v>
      </c>
    </row>
    <row r="567" spans="1:38" x14ac:dyDescent="0.3">
      <c r="A567">
        <v>12</v>
      </c>
      <c r="B567">
        <v>17</v>
      </c>
      <c r="C567">
        <f>IF(OR($L567=TRUE,$A567=0,MOD($A567,ChapterTable!$R$20)&lt;&gt;0),
MAX(0,INT(($B567+ChapterTable!$P$26+VLOOKUP(SUBSTITUTE(C$1,"성장단계","")&amp;"단계오프셋",ChapterTable!$R:$S,2,0))/ChapterTable!$P$23)),
MAX(0,INT(($B567+ChapterTable!$R$26+VLOOKUP(SUBSTITUTE(C$1,"성장단계","")&amp;"보스단계오프셋",ChapterTable!$R:$S,2,0))/ChapterTable!$R$23)))</f>
        <v>2</v>
      </c>
      <c r="D567">
        <f>IF(OR($L567=TRUE,$A567=0,MOD($A567,ChapterTable!$R$20)&lt;&gt;0),
MAX(0,INT(($B567+ChapterTable!$P$26+VLOOKUP(SUBSTITUTE(D$1,"성장단계","")&amp;"단계오프셋",ChapterTable!$R:$S,2,0))/ChapterTable!$P$23)),
MAX(0,INT(($B567+ChapterTable!$R$26+VLOOKUP(SUBSTITUTE(D$1,"성장단계","")&amp;"보스단계오프셋",ChapterTable!$R:$S,2,0))/ChapterTable!$R$23)))</f>
        <v>1</v>
      </c>
      <c r="E567" s="1">
        <f ca="1">IF(AND($A567=0,$B567=1),
    VLOOKUP(1,ChapterTable!$1:$1048576,MATCH("최종"&amp;SUBSTITUTE(SUBSTITUTE(E$1,"standard",""),"|Float",""),ChapterTable!$1:$1,0),0)*ChapterTable!$P$17,
  IF(AND($A567=0,$B567=0),
    E568,
  IF($B567=0,
    VLOOKUP($A567,ChapterTable!$1:$1048576,MATCH("최종"&amp;SUBSTITUTE(SUBSTITUTE(E$1,"standard",""),"|Float",""),ChapterTable!$1:$1,0),0),
  IF($B567=1,
    IF($L567=FALSE,
      VLOOKUP($A567,ChapterTable!$1:$1048576,MATCH("최종"&amp;SUBSTITUTE(SUBSTITUTE(E$1,"standard",""),"|Float",""),ChapterTable!$1:$1,0),0),
      VLOOKUP($A567-ChapterTable!$P$11,ChapterTable!$1:$1048576,MATCH("최종"&amp;SUBSTITUTE(SUBSTITUTE(E$1,"standard",""),"|Float",""),ChapterTable!$1:$1,0),0)*ChapterTable!$P$14
    ),
  OFFSET(E567,-$B567+IF($L567,1,0),0)*IF($B567&gt;OFFSET($B567,1,0),ChapterTable!$R$17,1)*
    (VLOOKUP(SUBSTITUTE(SUBSTITUTE(E$1,"standard",""),"|Float","")&amp;IF(OR($L567=TRUE,$A567=0,MOD($A567,ChapterTable!$R$20)&lt;&gt;0),"","보스")&amp;"인게임누적곱배수",ChapterTable!$R:$S,2,0)^C567
    +VLOOKUP(SUBSTITUTE(SUBSTITUTE(E$1,"standard",""),"|Float","")&amp;IF(OR($L567=TRUE,$A567=0,MOD($A567,ChapterTable!$R$20)&lt;&gt;0),"","보스")&amp;"인게임누적합배수",ChapterTable!$R:$S,2,0)*C567)
  )
  )
  )
)</f>
        <v>14531.589843749998</v>
      </c>
      <c r="F567" s="1">
        <f ca="1">IF(AND($A567=0,$B567=1),
    VLOOKUP(1,ChapterTable!$1:$1048576,MATCH("최종"&amp;SUBSTITUTE(SUBSTITUTE(F$1,"standard",""),"|Float",""),ChapterTable!$1:$1,0),0)*ChapterTable!$P$17,
  IF(AND($A567=0,$B567=0),
    F568,
  IF($B567=0,
    VLOOKUP($A567,ChapterTable!$1:$1048576,MATCH("최종"&amp;SUBSTITUTE(SUBSTITUTE(F$1,"standard",""),"|Float",""),ChapterTable!$1:$1,0),0),
  IF($B567=1,
    IF($L567=FALSE,
      VLOOKUP($A567,ChapterTable!$1:$1048576,MATCH("최종"&amp;SUBSTITUTE(SUBSTITUTE(F$1,"standard",""),"|Float",""),ChapterTable!$1:$1,0),0),
      VLOOKUP($A567-ChapterTable!$P$11,ChapterTable!$1:$1048576,MATCH("최종"&amp;SUBSTITUTE(SUBSTITUTE(F$1,"standard",""),"|Float",""),ChapterTable!$1:$1,0),0)*ChapterTable!$P$14
    ),
  OFFSET(F567,-$B567+IF($L567,1,0),0)*
    (VLOOKUP(SUBSTITUTE(SUBSTITUTE(F$1,"standard",""),"|Float","")&amp;IF(OR($L567=TRUE,$A567=0,MOD($A567,ChapterTable!$R$20)&lt;&gt;0),"","보스")&amp;"인게임누적곱배수",ChapterTable!$R:$S,2,0)^D567
    +VLOOKUP(SUBSTITUTE(SUBSTITUTE(F$1,"standard",""),"|Float","")&amp;IF(OR($L567=TRUE,$A567=0,MOD($A567,ChapterTable!$R$20)&lt;&gt;0),"","보스")&amp;"인게임누적합배수",ChapterTable!$R:$S,2,0)*D567)
  )
  )
  )
)</f>
        <v>4649.2437744140625</v>
      </c>
      <c r="G567" t="s">
        <v>719</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59"/>
        <v>2</v>
      </c>
      <c r="Q567">
        <f t="shared" si="60"/>
        <v>2</v>
      </c>
      <c r="R567" t="b">
        <f t="shared" ca="1" si="61"/>
        <v>0</v>
      </c>
      <c r="T567" t="b">
        <f t="shared" ca="1" si="62"/>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65"/>
        <v>0.5</v>
      </c>
      <c r="AJ567">
        <f t="shared" si="63"/>
        <v>0.54666666600000002</v>
      </c>
      <c r="AK567">
        <f t="shared" si="64"/>
        <v>1</v>
      </c>
      <c r="AL567">
        <v>0</v>
      </c>
    </row>
    <row r="568" spans="1:38" x14ac:dyDescent="0.3">
      <c r="A568">
        <v>12</v>
      </c>
      <c r="B568">
        <v>18</v>
      </c>
      <c r="C568">
        <f>IF(OR($L568=TRUE,$A568=0,MOD($A568,ChapterTable!$R$20)&lt;&gt;0),
MAX(0,INT(($B568+ChapterTable!$P$26+VLOOKUP(SUBSTITUTE(C$1,"성장단계","")&amp;"단계오프셋",ChapterTable!$R:$S,2,0))/ChapterTable!$P$23)),
MAX(0,INT(($B568+ChapterTable!$R$26+VLOOKUP(SUBSTITUTE(C$1,"성장단계","")&amp;"보스단계오프셋",ChapterTable!$R:$S,2,0))/ChapterTable!$R$23)))</f>
        <v>2</v>
      </c>
      <c r="D568">
        <f>IF(OR($L568=TRUE,$A568=0,MOD($A568,ChapterTable!$R$20)&lt;&gt;0),
MAX(0,INT(($B568+ChapterTable!$P$26+VLOOKUP(SUBSTITUTE(D$1,"성장단계","")&amp;"단계오프셋",ChapterTable!$R:$S,2,0))/ChapterTable!$P$23)),
MAX(0,INT(($B568+ChapterTable!$R$26+VLOOKUP(SUBSTITUTE(D$1,"성장단계","")&amp;"보스단계오프셋",ChapterTable!$R:$S,2,0))/ChapterTable!$R$23)))</f>
        <v>1</v>
      </c>
      <c r="E568" s="1">
        <f ca="1">IF(AND($A568=0,$B568=1),
    VLOOKUP(1,ChapterTable!$1:$1048576,MATCH("최종"&amp;SUBSTITUTE(SUBSTITUTE(E$1,"standard",""),"|Float",""),ChapterTable!$1:$1,0),0)*ChapterTable!$P$17,
  IF(AND($A568=0,$B568=0),
    E569,
  IF($B568=0,
    VLOOKUP($A568,ChapterTable!$1:$1048576,MATCH("최종"&amp;SUBSTITUTE(SUBSTITUTE(E$1,"standard",""),"|Float",""),ChapterTable!$1:$1,0),0),
  IF($B568=1,
    IF($L568=FALSE,
      VLOOKUP($A568,ChapterTable!$1:$1048576,MATCH("최종"&amp;SUBSTITUTE(SUBSTITUTE(E$1,"standard",""),"|Float",""),ChapterTable!$1:$1,0),0),
      VLOOKUP($A568-ChapterTable!$P$11,ChapterTable!$1:$1048576,MATCH("최종"&amp;SUBSTITUTE(SUBSTITUTE(E$1,"standard",""),"|Float",""),ChapterTable!$1:$1,0),0)*ChapterTable!$P$14
    ),
  OFFSET(E568,-$B568+IF($L568,1,0),0)*IF($B568&gt;OFFSET($B568,1,0),ChapterTable!$R$17,1)*
    (VLOOKUP(SUBSTITUTE(SUBSTITUTE(E$1,"standard",""),"|Float","")&amp;IF(OR($L568=TRUE,$A568=0,MOD($A568,ChapterTable!$R$20)&lt;&gt;0),"","보스")&amp;"인게임누적곱배수",ChapterTable!$R:$S,2,0)^C568
    +VLOOKUP(SUBSTITUTE(SUBSTITUTE(E$1,"standard",""),"|Float","")&amp;IF(OR($L568=TRUE,$A568=0,MOD($A568,ChapterTable!$R$20)&lt;&gt;0),"","보스")&amp;"인게임누적합배수",ChapterTable!$R:$S,2,0)*C568)
  )
  )
  )
)</f>
        <v>14531.589843749998</v>
      </c>
      <c r="F568" s="1">
        <f ca="1">IF(AND($A568=0,$B568=1),
    VLOOKUP(1,ChapterTable!$1:$1048576,MATCH("최종"&amp;SUBSTITUTE(SUBSTITUTE(F$1,"standard",""),"|Float",""),ChapterTable!$1:$1,0),0)*ChapterTable!$P$17,
  IF(AND($A568=0,$B568=0),
    F569,
  IF($B568=0,
    VLOOKUP($A568,ChapterTable!$1:$1048576,MATCH("최종"&amp;SUBSTITUTE(SUBSTITUTE(F$1,"standard",""),"|Float",""),ChapterTable!$1:$1,0),0),
  IF($B568=1,
    IF($L568=FALSE,
      VLOOKUP($A568,ChapterTable!$1:$1048576,MATCH("최종"&amp;SUBSTITUTE(SUBSTITUTE(F$1,"standard",""),"|Float",""),ChapterTable!$1:$1,0),0),
      VLOOKUP($A568-ChapterTable!$P$11,ChapterTable!$1:$1048576,MATCH("최종"&amp;SUBSTITUTE(SUBSTITUTE(F$1,"standard",""),"|Float",""),ChapterTable!$1:$1,0),0)*ChapterTable!$P$14
    ),
  OFFSET(F568,-$B568+IF($L568,1,0),0)*
    (VLOOKUP(SUBSTITUTE(SUBSTITUTE(F$1,"standard",""),"|Float","")&amp;IF(OR($L568=TRUE,$A568=0,MOD($A568,ChapterTable!$R$20)&lt;&gt;0),"","보스")&amp;"인게임누적곱배수",ChapterTable!$R:$S,2,0)^D568
    +VLOOKUP(SUBSTITUTE(SUBSTITUTE(F$1,"standard",""),"|Float","")&amp;IF(OR($L568=TRUE,$A568=0,MOD($A568,ChapterTable!$R$20)&lt;&gt;0),"","보스")&amp;"인게임누적합배수",ChapterTable!$R:$S,2,0)*D568)
  )
  )
  )
)</f>
        <v>4649.2437744140625</v>
      </c>
      <c r="G568" t="s">
        <v>719</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59"/>
        <v>2</v>
      </c>
      <c r="Q568">
        <f t="shared" si="60"/>
        <v>2</v>
      </c>
      <c r="R568" t="b">
        <f t="shared" ca="1" si="61"/>
        <v>0</v>
      </c>
      <c r="T568" t="b">
        <f t="shared" ca="1" si="62"/>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65"/>
        <v>0.5</v>
      </c>
      <c r="AJ568">
        <f t="shared" si="63"/>
        <v>0.54666666600000002</v>
      </c>
      <c r="AK568">
        <f t="shared" si="64"/>
        <v>1</v>
      </c>
      <c r="AL568">
        <v>0</v>
      </c>
    </row>
    <row r="569" spans="1:38" x14ac:dyDescent="0.3">
      <c r="A569">
        <v>12</v>
      </c>
      <c r="B569">
        <v>19</v>
      </c>
      <c r="C569">
        <f>IF(OR($L569=TRUE,$A569=0,MOD($A569,ChapterTable!$R$20)&lt;&gt;0),
MAX(0,INT(($B569+ChapterTable!$P$26+VLOOKUP(SUBSTITUTE(C$1,"성장단계","")&amp;"단계오프셋",ChapterTable!$R:$S,2,0))/ChapterTable!$P$23)),
MAX(0,INT(($B569+ChapterTable!$R$26+VLOOKUP(SUBSTITUTE(C$1,"성장단계","")&amp;"보스단계오프셋",ChapterTable!$R:$S,2,0))/ChapterTable!$R$23)))</f>
        <v>2</v>
      </c>
      <c r="D569">
        <f>IF(OR($L569=TRUE,$A569=0,MOD($A569,ChapterTable!$R$20)&lt;&gt;0),
MAX(0,INT(($B569+ChapterTable!$P$26+VLOOKUP(SUBSTITUTE(D$1,"성장단계","")&amp;"단계오프셋",ChapterTable!$R:$S,2,0))/ChapterTable!$P$23)),
MAX(0,INT(($B569+ChapterTable!$R$26+VLOOKUP(SUBSTITUTE(D$1,"성장단계","")&amp;"보스단계오프셋",ChapterTable!$R:$S,2,0))/ChapterTable!$R$23)))</f>
        <v>1</v>
      </c>
      <c r="E569" s="1">
        <f ca="1">IF(AND($A569=0,$B569=1),
    VLOOKUP(1,ChapterTable!$1:$1048576,MATCH("최종"&amp;SUBSTITUTE(SUBSTITUTE(E$1,"standard",""),"|Float",""),ChapterTable!$1:$1,0),0)*ChapterTable!$P$17,
  IF(AND($A569=0,$B569=0),
    E570,
  IF($B569=0,
    VLOOKUP($A569,ChapterTable!$1:$1048576,MATCH("최종"&amp;SUBSTITUTE(SUBSTITUTE(E$1,"standard",""),"|Float",""),ChapterTable!$1:$1,0),0),
  IF($B569=1,
    IF($L569=FALSE,
      VLOOKUP($A569,ChapterTable!$1:$1048576,MATCH("최종"&amp;SUBSTITUTE(SUBSTITUTE(E$1,"standard",""),"|Float",""),ChapterTable!$1:$1,0),0),
      VLOOKUP($A569-ChapterTable!$P$11,ChapterTable!$1:$1048576,MATCH("최종"&amp;SUBSTITUTE(SUBSTITUTE(E$1,"standard",""),"|Float",""),ChapterTable!$1:$1,0),0)*ChapterTable!$P$14
    ),
  OFFSET(E569,-$B569+IF($L569,1,0),0)*IF($B569&gt;OFFSET($B569,1,0),ChapterTable!$R$17,1)*
    (VLOOKUP(SUBSTITUTE(SUBSTITUTE(E$1,"standard",""),"|Float","")&amp;IF(OR($L569=TRUE,$A569=0,MOD($A569,ChapterTable!$R$20)&lt;&gt;0),"","보스")&amp;"인게임누적곱배수",ChapterTable!$R:$S,2,0)^C569
    +VLOOKUP(SUBSTITUTE(SUBSTITUTE(E$1,"standard",""),"|Float","")&amp;IF(OR($L569=TRUE,$A569=0,MOD($A569,ChapterTable!$R$20)&lt;&gt;0),"","보스")&amp;"인게임누적합배수",ChapterTable!$R:$S,2,0)*C569)
  )
  )
  )
)</f>
        <v>14531.589843749998</v>
      </c>
      <c r="F569" s="1">
        <f ca="1">IF(AND($A569=0,$B569=1),
    VLOOKUP(1,ChapterTable!$1:$1048576,MATCH("최종"&amp;SUBSTITUTE(SUBSTITUTE(F$1,"standard",""),"|Float",""),ChapterTable!$1:$1,0),0)*ChapterTable!$P$17,
  IF(AND($A569=0,$B569=0),
    F570,
  IF($B569=0,
    VLOOKUP($A569,ChapterTable!$1:$1048576,MATCH("최종"&amp;SUBSTITUTE(SUBSTITUTE(F$1,"standard",""),"|Float",""),ChapterTable!$1:$1,0),0),
  IF($B569=1,
    IF($L569=FALSE,
      VLOOKUP($A569,ChapterTable!$1:$1048576,MATCH("최종"&amp;SUBSTITUTE(SUBSTITUTE(F$1,"standard",""),"|Float",""),ChapterTable!$1:$1,0),0),
      VLOOKUP($A569-ChapterTable!$P$11,ChapterTable!$1:$1048576,MATCH("최종"&amp;SUBSTITUTE(SUBSTITUTE(F$1,"standard",""),"|Float",""),ChapterTable!$1:$1,0),0)*ChapterTable!$P$14
    ),
  OFFSET(F569,-$B569+IF($L569,1,0),0)*
    (VLOOKUP(SUBSTITUTE(SUBSTITUTE(F$1,"standard",""),"|Float","")&amp;IF(OR($L569=TRUE,$A569=0,MOD($A569,ChapterTable!$R$20)&lt;&gt;0),"","보스")&amp;"인게임누적곱배수",ChapterTable!$R:$S,2,0)^D569
    +VLOOKUP(SUBSTITUTE(SUBSTITUTE(F$1,"standard",""),"|Float","")&amp;IF(OR($L569=TRUE,$A569=0,MOD($A569,ChapterTable!$R$20)&lt;&gt;0),"","보스")&amp;"인게임누적합배수",ChapterTable!$R:$S,2,0)*D569)
  )
  )
  )
)</f>
        <v>4649.2437744140625</v>
      </c>
      <c r="G569" t="s">
        <v>719</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59"/>
        <v>92</v>
      </c>
      <c r="Q569">
        <f t="shared" si="60"/>
        <v>92</v>
      </c>
      <c r="R569" t="b">
        <f t="shared" ca="1" si="61"/>
        <v>1</v>
      </c>
      <c r="T569" t="b">
        <f t="shared" ca="1" si="62"/>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65"/>
        <v>0.5</v>
      </c>
      <c r="AJ569">
        <f t="shared" si="63"/>
        <v>0.54666666600000002</v>
      </c>
      <c r="AK569">
        <f t="shared" si="64"/>
        <v>1</v>
      </c>
      <c r="AL569">
        <v>0</v>
      </c>
    </row>
    <row r="570" spans="1:38" x14ac:dyDescent="0.3">
      <c r="A570">
        <v>12</v>
      </c>
      <c r="B570">
        <v>20</v>
      </c>
      <c r="C570">
        <f>IF(OR($L570=TRUE,$A570=0,MOD($A570,ChapterTable!$R$20)&lt;&gt;0),
MAX(0,INT(($B570+ChapterTable!$P$26+VLOOKUP(SUBSTITUTE(C$1,"성장단계","")&amp;"단계오프셋",ChapterTable!$R:$S,2,0))/ChapterTable!$P$23)),
MAX(0,INT(($B570+ChapterTable!$R$26+VLOOKUP(SUBSTITUTE(C$1,"성장단계","")&amp;"보스단계오프셋",ChapterTable!$R:$S,2,0))/ChapterTable!$R$23)))</f>
        <v>2</v>
      </c>
      <c r="D570">
        <f>IF(OR($L570=TRUE,$A570=0,MOD($A570,ChapterTable!$R$20)&lt;&gt;0),
MAX(0,INT(($B570+ChapterTable!$P$26+VLOOKUP(SUBSTITUTE(D$1,"성장단계","")&amp;"단계오프셋",ChapterTable!$R:$S,2,0))/ChapterTable!$P$23)),
MAX(0,INT(($B570+ChapterTable!$R$26+VLOOKUP(SUBSTITUTE(D$1,"성장단계","")&amp;"보스단계오프셋",ChapterTable!$R:$S,2,0))/ChapterTable!$R$23)))</f>
        <v>1</v>
      </c>
      <c r="E570" s="1">
        <f ca="1">IF(AND($A570=0,$B570=1),
    VLOOKUP(1,ChapterTable!$1:$1048576,MATCH("최종"&amp;SUBSTITUTE(SUBSTITUTE(E$1,"standard",""),"|Float",""),ChapterTable!$1:$1,0),0)*ChapterTable!$P$17,
  IF(AND($A570=0,$B570=0),
    E571,
  IF($B570=0,
    VLOOKUP($A570,ChapterTable!$1:$1048576,MATCH("최종"&amp;SUBSTITUTE(SUBSTITUTE(E$1,"standard",""),"|Float",""),ChapterTable!$1:$1,0),0),
  IF($B570=1,
    IF($L570=FALSE,
      VLOOKUP($A570,ChapterTable!$1:$1048576,MATCH("최종"&amp;SUBSTITUTE(SUBSTITUTE(E$1,"standard",""),"|Float",""),ChapterTable!$1:$1,0),0),
      VLOOKUP($A570-ChapterTable!$P$11,ChapterTable!$1:$1048576,MATCH("최종"&amp;SUBSTITUTE(SUBSTITUTE(E$1,"standard",""),"|Float",""),ChapterTable!$1:$1,0),0)*ChapterTable!$P$14
    ),
  OFFSET(E570,-$B570+IF($L570,1,0),0)*IF($B570&gt;OFFSET($B570,1,0),ChapterTable!$R$17,1)*
    (VLOOKUP(SUBSTITUTE(SUBSTITUTE(E$1,"standard",""),"|Float","")&amp;IF(OR($L570=TRUE,$A570=0,MOD($A570,ChapterTable!$R$20)&lt;&gt;0),"","보스")&amp;"인게임누적곱배수",ChapterTable!$R:$S,2,0)^C570
    +VLOOKUP(SUBSTITUTE(SUBSTITUTE(E$1,"standard",""),"|Float","")&amp;IF(OR($L570=TRUE,$A570=0,MOD($A570,ChapterTable!$R$20)&lt;&gt;0),"","보스")&amp;"인게임누적합배수",ChapterTable!$R:$S,2,0)*C570)
  )
  )
  )
)</f>
        <v>14531.589843749998</v>
      </c>
      <c r="F570" s="1">
        <f ca="1">IF(AND($A570=0,$B570=1),
    VLOOKUP(1,ChapterTable!$1:$1048576,MATCH("최종"&amp;SUBSTITUTE(SUBSTITUTE(F$1,"standard",""),"|Float",""),ChapterTable!$1:$1,0),0)*ChapterTable!$P$17,
  IF(AND($A570=0,$B570=0),
    F571,
  IF($B570=0,
    VLOOKUP($A570,ChapterTable!$1:$1048576,MATCH("최종"&amp;SUBSTITUTE(SUBSTITUTE(F$1,"standard",""),"|Float",""),ChapterTable!$1:$1,0),0),
  IF($B570=1,
    IF($L570=FALSE,
      VLOOKUP($A570,ChapterTable!$1:$1048576,MATCH("최종"&amp;SUBSTITUTE(SUBSTITUTE(F$1,"standard",""),"|Float",""),ChapterTable!$1:$1,0),0),
      VLOOKUP($A570-ChapterTable!$P$11,ChapterTable!$1:$1048576,MATCH("최종"&amp;SUBSTITUTE(SUBSTITUTE(F$1,"standard",""),"|Float",""),ChapterTable!$1:$1,0),0)*ChapterTable!$P$14
    ),
  OFFSET(F570,-$B570+IF($L570,1,0),0)*
    (VLOOKUP(SUBSTITUTE(SUBSTITUTE(F$1,"standard",""),"|Float","")&amp;IF(OR($L570=TRUE,$A570=0,MOD($A570,ChapterTable!$R$20)&lt;&gt;0),"","보스")&amp;"인게임누적곱배수",ChapterTable!$R:$S,2,0)^D570
    +VLOOKUP(SUBSTITUTE(SUBSTITUTE(F$1,"standard",""),"|Float","")&amp;IF(OR($L570=TRUE,$A570=0,MOD($A570,ChapterTable!$R$20)&lt;&gt;0),"","보스")&amp;"인게임누적합배수",ChapterTable!$R:$S,2,0)*D570)
  )
  )
  )
)</f>
        <v>4649.2437744140625</v>
      </c>
      <c r="G570" t="s">
        <v>719</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59"/>
        <v>22</v>
      </c>
      <c r="Q570">
        <f t="shared" si="60"/>
        <v>22</v>
      </c>
      <c r="R570" t="b">
        <f t="shared" ca="1" si="61"/>
        <v>0</v>
      </c>
      <c r="T570" t="b">
        <f t="shared" ca="1" si="62"/>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65"/>
        <v>0.5</v>
      </c>
      <c r="AJ570">
        <f t="shared" si="63"/>
        <v>1</v>
      </c>
      <c r="AK570">
        <f t="shared" si="64"/>
        <v>2</v>
      </c>
      <c r="AL570">
        <v>0</v>
      </c>
    </row>
    <row r="571" spans="1:38" x14ac:dyDescent="0.3">
      <c r="A571">
        <v>12</v>
      </c>
      <c r="B571">
        <v>21</v>
      </c>
      <c r="C571">
        <f>IF(OR($L571=TRUE,$A571=0,MOD($A571,ChapterTable!$R$20)&lt;&gt;0),
MAX(0,INT(($B571+ChapterTable!$P$26+VLOOKUP(SUBSTITUTE(C$1,"성장단계","")&amp;"단계오프셋",ChapterTable!$R:$S,2,0))/ChapterTable!$P$23)),
MAX(0,INT(($B571+ChapterTable!$R$26+VLOOKUP(SUBSTITUTE(C$1,"성장단계","")&amp;"보스단계오프셋",ChapterTable!$R:$S,2,0))/ChapterTable!$R$23)))</f>
        <v>2</v>
      </c>
      <c r="D571">
        <f>IF(OR($L571=TRUE,$A571=0,MOD($A571,ChapterTable!$R$20)&lt;&gt;0),
MAX(0,INT(($B571+ChapterTable!$P$26+VLOOKUP(SUBSTITUTE(D$1,"성장단계","")&amp;"단계오프셋",ChapterTable!$R:$S,2,0))/ChapterTable!$P$23)),
MAX(0,INT(($B571+ChapterTable!$R$26+VLOOKUP(SUBSTITUTE(D$1,"성장단계","")&amp;"보스단계오프셋",ChapterTable!$R:$S,2,0))/ChapterTable!$R$23)))</f>
        <v>2</v>
      </c>
      <c r="E571" s="1">
        <f ca="1">IF(AND($A571=0,$B571=1),
    VLOOKUP(1,ChapterTable!$1:$1048576,MATCH("최종"&amp;SUBSTITUTE(SUBSTITUTE(E$1,"standard",""),"|Float",""),ChapterTable!$1:$1,0),0)*ChapterTable!$P$17,
  IF(AND($A571=0,$B571=0),
    E572,
  IF($B571=0,
    VLOOKUP($A571,ChapterTable!$1:$1048576,MATCH("최종"&amp;SUBSTITUTE(SUBSTITUTE(E$1,"standard",""),"|Float",""),ChapterTable!$1:$1,0),0),
  IF($B571=1,
    IF($L571=FALSE,
      VLOOKUP($A571,ChapterTable!$1:$1048576,MATCH("최종"&amp;SUBSTITUTE(SUBSTITUTE(E$1,"standard",""),"|Float",""),ChapterTable!$1:$1,0),0),
      VLOOKUP($A571-ChapterTable!$P$11,ChapterTable!$1:$1048576,MATCH("최종"&amp;SUBSTITUTE(SUBSTITUTE(E$1,"standard",""),"|Float",""),ChapterTable!$1:$1,0),0)*ChapterTable!$P$14
    ),
  OFFSET(E571,-$B571+IF($L571,1,0),0)*IF($B571&gt;OFFSET($B571,1,0),ChapterTable!$R$17,1)*
    (VLOOKUP(SUBSTITUTE(SUBSTITUTE(E$1,"standard",""),"|Float","")&amp;IF(OR($L571=TRUE,$A571=0,MOD($A571,ChapterTable!$R$20)&lt;&gt;0),"","보스")&amp;"인게임누적곱배수",ChapterTable!$R:$S,2,0)^C571
    +VLOOKUP(SUBSTITUTE(SUBSTITUTE(E$1,"standard",""),"|Float","")&amp;IF(OR($L571=TRUE,$A571=0,MOD($A571,ChapterTable!$R$20)&lt;&gt;0),"","보스")&amp;"인게임누적합배수",ChapterTable!$R:$S,2,0)*C571)
  )
  )
  )
)</f>
        <v>14531.589843749998</v>
      </c>
      <c r="F571" s="1">
        <f ca="1">IF(AND($A571=0,$B571=1),
    VLOOKUP(1,ChapterTable!$1:$1048576,MATCH("최종"&amp;SUBSTITUTE(SUBSTITUTE(F$1,"standard",""),"|Float",""),ChapterTable!$1:$1,0),0)*ChapterTable!$P$17,
  IF(AND($A571=0,$B571=0),
    F572,
  IF($B571=0,
    VLOOKUP($A571,ChapterTable!$1:$1048576,MATCH("최종"&amp;SUBSTITUTE(SUBSTITUTE(F$1,"standard",""),"|Float",""),ChapterTable!$1:$1,0),0),
  IF($B571=1,
    IF($L571=FALSE,
      VLOOKUP($A571,ChapterTable!$1:$1048576,MATCH("최종"&amp;SUBSTITUTE(SUBSTITUTE(F$1,"standard",""),"|Float",""),ChapterTable!$1:$1,0),0),
      VLOOKUP($A571-ChapterTable!$P$11,ChapterTable!$1:$1048576,MATCH("최종"&amp;SUBSTITUTE(SUBSTITUTE(F$1,"standard",""),"|Float",""),ChapterTable!$1:$1,0),0)*ChapterTable!$P$14
    ),
  OFFSET(F571,-$B571+IF($L571,1,0),0)*
    (VLOOKUP(SUBSTITUTE(SUBSTITUTE(F$1,"standard",""),"|Float","")&amp;IF(OR($L571=TRUE,$A571=0,MOD($A571,ChapterTable!$R$20)&lt;&gt;0),"","보스")&amp;"인게임누적곱배수",ChapterTable!$R:$S,2,0)^D571
    +VLOOKUP(SUBSTITUTE(SUBSTITUTE(F$1,"standard",""),"|Float","")&amp;IF(OR($L571=TRUE,$A571=0,MOD($A571,ChapterTable!$R$20)&lt;&gt;0),"","보스")&amp;"인게임누적합배수",ChapterTable!$R:$S,2,0)*D571)
  )
  )
  )
)</f>
        <v>4973.609619140625</v>
      </c>
      <c r="G571" t="s">
        <v>719</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59"/>
        <v>3</v>
      </c>
      <c r="Q571">
        <f t="shared" si="60"/>
        <v>3</v>
      </c>
      <c r="R571" t="b">
        <f t="shared" ca="1" si="61"/>
        <v>0</v>
      </c>
      <c r="T571" t="b">
        <f t="shared" ca="1" si="62"/>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65"/>
        <v>0.33333333333333331</v>
      </c>
      <c r="AJ571">
        <f t="shared" si="63"/>
        <v>0.395555555</v>
      </c>
      <c r="AK571">
        <f t="shared" si="64"/>
        <v>1</v>
      </c>
      <c r="AL571">
        <v>0</v>
      </c>
    </row>
    <row r="572" spans="1:38" x14ac:dyDescent="0.3">
      <c r="A572">
        <v>12</v>
      </c>
      <c r="B572">
        <v>22</v>
      </c>
      <c r="C572">
        <f>IF(OR($L572=TRUE,$A572=0,MOD($A572,ChapterTable!$R$20)&lt;&gt;0),
MAX(0,INT(($B572+ChapterTable!$P$26+VLOOKUP(SUBSTITUTE(C$1,"성장단계","")&amp;"단계오프셋",ChapterTable!$R:$S,2,0))/ChapterTable!$P$23)),
MAX(0,INT(($B572+ChapterTable!$R$26+VLOOKUP(SUBSTITUTE(C$1,"성장단계","")&amp;"보스단계오프셋",ChapterTable!$R:$S,2,0))/ChapterTable!$R$23)))</f>
        <v>2</v>
      </c>
      <c r="D572">
        <f>IF(OR($L572=TRUE,$A572=0,MOD($A572,ChapterTable!$R$20)&lt;&gt;0),
MAX(0,INT(($B572+ChapterTable!$P$26+VLOOKUP(SUBSTITUTE(D$1,"성장단계","")&amp;"단계오프셋",ChapterTable!$R:$S,2,0))/ChapterTable!$P$23)),
MAX(0,INT(($B572+ChapterTable!$R$26+VLOOKUP(SUBSTITUTE(D$1,"성장단계","")&amp;"보스단계오프셋",ChapterTable!$R:$S,2,0))/ChapterTable!$R$23)))</f>
        <v>2</v>
      </c>
      <c r="E572" s="1">
        <f ca="1">IF(AND($A572=0,$B572=1),
    VLOOKUP(1,ChapterTable!$1:$1048576,MATCH("최종"&amp;SUBSTITUTE(SUBSTITUTE(E$1,"standard",""),"|Float",""),ChapterTable!$1:$1,0),0)*ChapterTable!$P$17,
  IF(AND($A572=0,$B572=0),
    E573,
  IF($B572=0,
    VLOOKUP($A572,ChapterTable!$1:$1048576,MATCH("최종"&amp;SUBSTITUTE(SUBSTITUTE(E$1,"standard",""),"|Float",""),ChapterTable!$1:$1,0),0),
  IF($B572=1,
    IF($L572=FALSE,
      VLOOKUP($A572,ChapterTable!$1:$1048576,MATCH("최종"&amp;SUBSTITUTE(SUBSTITUTE(E$1,"standard",""),"|Float",""),ChapterTable!$1:$1,0),0),
      VLOOKUP($A572-ChapterTable!$P$11,ChapterTable!$1:$1048576,MATCH("최종"&amp;SUBSTITUTE(SUBSTITUTE(E$1,"standard",""),"|Float",""),ChapterTable!$1:$1,0),0)*ChapterTable!$P$14
    ),
  OFFSET(E572,-$B572+IF($L572,1,0),0)*IF($B572&gt;OFFSET($B572,1,0),ChapterTable!$R$17,1)*
    (VLOOKUP(SUBSTITUTE(SUBSTITUTE(E$1,"standard",""),"|Float","")&amp;IF(OR($L572=TRUE,$A572=0,MOD($A572,ChapterTable!$R$20)&lt;&gt;0),"","보스")&amp;"인게임누적곱배수",ChapterTable!$R:$S,2,0)^C572
    +VLOOKUP(SUBSTITUTE(SUBSTITUTE(E$1,"standard",""),"|Float","")&amp;IF(OR($L572=TRUE,$A572=0,MOD($A572,ChapterTable!$R$20)&lt;&gt;0),"","보스")&amp;"인게임누적합배수",ChapterTable!$R:$S,2,0)*C572)
  )
  )
  )
)</f>
        <v>14531.589843749998</v>
      </c>
      <c r="F572" s="1">
        <f ca="1">IF(AND($A572=0,$B572=1),
    VLOOKUP(1,ChapterTable!$1:$1048576,MATCH("최종"&amp;SUBSTITUTE(SUBSTITUTE(F$1,"standard",""),"|Float",""),ChapterTable!$1:$1,0),0)*ChapterTable!$P$17,
  IF(AND($A572=0,$B572=0),
    F573,
  IF($B572=0,
    VLOOKUP($A572,ChapterTable!$1:$1048576,MATCH("최종"&amp;SUBSTITUTE(SUBSTITUTE(F$1,"standard",""),"|Float",""),ChapterTable!$1:$1,0),0),
  IF($B572=1,
    IF($L572=FALSE,
      VLOOKUP($A572,ChapterTable!$1:$1048576,MATCH("최종"&amp;SUBSTITUTE(SUBSTITUTE(F$1,"standard",""),"|Float",""),ChapterTable!$1:$1,0),0),
      VLOOKUP($A572-ChapterTable!$P$11,ChapterTable!$1:$1048576,MATCH("최종"&amp;SUBSTITUTE(SUBSTITUTE(F$1,"standard",""),"|Float",""),ChapterTable!$1:$1,0),0)*ChapterTable!$P$14
    ),
  OFFSET(F572,-$B572+IF($L572,1,0),0)*
    (VLOOKUP(SUBSTITUTE(SUBSTITUTE(F$1,"standard",""),"|Float","")&amp;IF(OR($L572=TRUE,$A572=0,MOD($A572,ChapterTable!$R$20)&lt;&gt;0),"","보스")&amp;"인게임누적곱배수",ChapterTable!$R:$S,2,0)^D572
    +VLOOKUP(SUBSTITUTE(SUBSTITUTE(F$1,"standard",""),"|Float","")&amp;IF(OR($L572=TRUE,$A572=0,MOD($A572,ChapterTable!$R$20)&lt;&gt;0),"","보스")&amp;"인게임누적합배수",ChapterTable!$R:$S,2,0)*D572)
  )
  )
  )
)</f>
        <v>4973.609619140625</v>
      </c>
      <c r="G572" t="s">
        <v>719</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59"/>
        <v>3</v>
      </c>
      <c r="Q572">
        <f t="shared" si="60"/>
        <v>3</v>
      </c>
      <c r="R572" t="b">
        <f t="shared" ca="1" si="61"/>
        <v>0</v>
      </c>
      <c r="T572" t="b">
        <f t="shared" ca="1" si="62"/>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65"/>
        <v>0.33333333333333331</v>
      </c>
      <c r="AJ572">
        <f t="shared" si="63"/>
        <v>0.395555555</v>
      </c>
      <c r="AK572">
        <f t="shared" si="64"/>
        <v>1</v>
      </c>
      <c r="AL572">
        <v>0</v>
      </c>
    </row>
    <row r="573" spans="1:38" x14ac:dyDescent="0.3">
      <c r="A573">
        <v>12</v>
      </c>
      <c r="B573">
        <v>23</v>
      </c>
      <c r="C573">
        <f>IF(OR($L573=TRUE,$A573=0,MOD($A573,ChapterTable!$R$20)&lt;&gt;0),
MAX(0,INT(($B573+ChapterTable!$P$26+VLOOKUP(SUBSTITUTE(C$1,"성장단계","")&amp;"단계오프셋",ChapterTable!$R:$S,2,0))/ChapterTable!$P$23)),
MAX(0,INT(($B573+ChapterTable!$R$26+VLOOKUP(SUBSTITUTE(C$1,"성장단계","")&amp;"보스단계오프셋",ChapterTable!$R:$S,2,0))/ChapterTable!$R$23)))</f>
        <v>2</v>
      </c>
      <c r="D573">
        <f>IF(OR($L573=TRUE,$A573=0,MOD($A573,ChapterTable!$R$20)&lt;&gt;0),
MAX(0,INT(($B573+ChapterTable!$P$26+VLOOKUP(SUBSTITUTE(D$1,"성장단계","")&amp;"단계오프셋",ChapterTable!$R:$S,2,0))/ChapterTable!$P$23)),
MAX(0,INT(($B573+ChapterTable!$R$26+VLOOKUP(SUBSTITUTE(D$1,"성장단계","")&amp;"보스단계오프셋",ChapterTable!$R:$S,2,0))/ChapterTable!$R$23)))</f>
        <v>2</v>
      </c>
      <c r="E573" s="1">
        <f ca="1">IF(AND($A573=0,$B573=1),
    VLOOKUP(1,ChapterTable!$1:$1048576,MATCH("최종"&amp;SUBSTITUTE(SUBSTITUTE(E$1,"standard",""),"|Float",""),ChapterTable!$1:$1,0),0)*ChapterTable!$P$17,
  IF(AND($A573=0,$B573=0),
    E574,
  IF($B573=0,
    VLOOKUP($A573,ChapterTable!$1:$1048576,MATCH("최종"&amp;SUBSTITUTE(SUBSTITUTE(E$1,"standard",""),"|Float",""),ChapterTable!$1:$1,0),0),
  IF($B573=1,
    IF($L573=FALSE,
      VLOOKUP($A573,ChapterTable!$1:$1048576,MATCH("최종"&amp;SUBSTITUTE(SUBSTITUTE(E$1,"standard",""),"|Float",""),ChapterTable!$1:$1,0),0),
      VLOOKUP($A573-ChapterTable!$P$11,ChapterTable!$1:$1048576,MATCH("최종"&amp;SUBSTITUTE(SUBSTITUTE(E$1,"standard",""),"|Float",""),ChapterTable!$1:$1,0),0)*ChapterTable!$P$14
    ),
  OFFSET(E573,-$B573+IF($L573,1,0),0)*IF($B573&gt;OFFSET($B573,1,0),ChapterTable!$R$17,1)*
    (VLOOKUP(SUBSTITUTE(SUBSTITUTE(E$1,"standard",""),"|Float","")&amp;IF(OR($L573=TRUE,$A573=0,MOD($A573,ChapterTable!$R$20)&lt;&gt;0),"","보스")&amp;"인게임누적곱배수",ChapterTable!$R:$S,2,0)^C573
    +VLOOKUP(SUBSTITUTE(SUBSTITUTE(E$1,"standard",""),"|Float","")&amp;IF(OR($L573=TRUE,$A573=0,MOD($A573,ChapterTable!$R$20)&lt;&gt;0),"","보스")&amp;"인게임누적합배수",ChapterTable!$R:$S,2,0)*C573)
  )
  )
  )
)</f>
        <v>14531.589843749998</v>
      </c>
      <c r="F573" s="1">
        <f ca="1">IF(AND($A573=0,$B573=1),
    VLOOKUP(1,ChapterTable!$1:$1048576,MATCH("최종"&amp;SUBSTITUTE(SUBSTITUTE(F$1,"standard",""),"|Float",""),ChapterTable!$1:$1,0),0)*ChapterTable!$P$17,
  IF(AND($A573=0,$B573=0),
    F574,
  IF($B573=0,
    VLOOKUP($A573,ChapterTable!$1:$1048576,MATCH("최종"&amp;SUBSTITUTE(SUBSTITUTE(F$1,"standard",""),"|Float",""),ChapterTable!$1:$1,0),0),
  IF($B573=1,
    IF($L573=FALSE,
      VLOOKUP($A573,ChapterTable!$1:$1048576,MATCH("최종"&amp;SUBSTITUTE(SUBSTITUTE(F$1,"standard",""),"|Float",""),ChapterTable!$1:$1,0),0),
      VLOOKUP($A573-ChapterTable!$P$11,ChapterTable!$1:$1048576,MATCH("최종"&amp;SUBSTITUTE(SUBSTITUTE(F$1,"standard",""),"|Float",""),ChapterTable!$1:$1,0),0)*ChapterTable!$P$14
    ),
  OFFSET(F573,-$B573+IF($L573,1,0),0)*
    (VLOOKUP(SUBSTITUTE(SUBSTITUTE(F$1,"standard",""),"|Float","")&amp;IF(OR($L573=TRUE,$A573=0,MOD($A573,ChapterTable!$R$20)&lt;&gt;0),"","보스")&amp;"인게임누적곱배수",ChapterTable!$R:$S,2,0)^D573
    +VLOOKUP(SUBSTITUTE(SUBSTITUTE(F$1,"standard",""),"|Float","")&amp;IF(OR($L573=TRUE,$A573=0,MOD($A573,ChapterTable!$R$20)&lt;&gt;0),"","보스")&amp;"인게임누적합배수",ChapterTable!$R:$S,2,0)*D573)
  )
  )
  )
)</f>
        <v>4973.609619140625</v>
      </c>
      <c r="G573" t="s">
        <v>719</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59"/>
        <v>3</v>
      </c>
      <c r="Q573">
        <f t="shared" si="60"/>
        <v>3</v>
      </c>
      <c r="R573" t="b">
        <f t="shared" ca="1" si="61"/>
        <v>0</v>
      </c>
      <c r="T573" t="b">
        <f t="shared" ca="1" si="62"/>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65"/>
        <v>0.33333333333333331</v>
      </c>
      <c r="AJ573">
        <f t="shared" si="63"/>
        <v>0.395555555</v>
      </c>
      <c r="AK573">
        <f t="shared" si="64"/>
        <v>1</v>
      </c>
      <c r="AL573">
        <v>0</v>
      </c>
    </row>
    <row r="574" spans="1:38" x14ac:dyDescent="0.3">
      <c r="A574">
        <v>12</v>
      </c>
      <c r="B574">
        <v>24</v>
      </c>
      <c r="C574">
        <f>IF(OR($L574=TRUE,$A574=0,MOD($A574,ChapterTable!$R$20)&lt;&gt;0),
MAX(0,INT(($B574+ChapterTable!$P$26+VLOOKUP(SUBSTITUTE(C$1,"성장단계","")&amp;"단계오프셋",ChapterTable!$R:$S,2,0))/ChapterTable!$P$23)),
MAX(0,INT(($B574+ChapterTable!$R$26+VLOOKUP(SUBSTITUTE(C$1,"성장단계","")&amp;"보스단계오프셋",ChapterTable!$R:$S,2,0))/ChapterTable!$R$23)))</f>
        <v>2</v>
      </c>
      <c r="D574">
        <f>IF(OR($L574=TRUE,$A574=0,MOD($A574,ChapterTable!$R$20)&lt;&gt;0),
MAX(0,INT(($B574+ChapterTable!$P$26+VLOOKUP(SUBSTITUTE(D$1,"성장단계","")&amp;"단계오프셋",ChapterTable!$R:$S,2,0))/ChapterTable!$P$23)),
MAX(0,INT(($B574+ChapterTable!$R$26+VLOOKUP(SUBSTITUTE(D$1,"성장단계","")&amp;"보스단계오프셋",ChapterTable!$R:$S,2,0))/ChapterTable!$R$23)))</f>
        <v>2</v>
      </c>
      <c r="E574" s="1">
        <f ca="1">IF(AND($A574=0,$B574=1),
    VLOOKUP(1,ChapterTable!$1:$1048576,MATCH("최종"&amp;SUBSTITUTE(SUBSTITUTE(E$1,"standard",""),"|Float",""),ChapterTable!$1:$1,0),0)*ChapterTable!$P$17,
  IF(AND($A574=0,$B574=0),
    E575,
  IF($B574=0,
    VLOOKUP($A574,ChapterTable!$1:$1048576,MATCH("최종"&amp;SUBSTITUTE(SUBSTITUTE(E$1,"standard",""),"|Float",""),ChapterTable!$1:$1,0),0),
  IF($B574=1,
    IF($L574=FALSE,
      VLOOKUP($A574,ChapterTable!$1:$1048576,MATCH("최종"&amp;SUBSTITUTE(SUBSTITUTE(E$1,"standard",""),"|Float",""),ChapterTable!$1:$1,0),0),
      VLOOKUP($A574-ChapterTable!$P$11,ChapterTable!$1:$1048576,MATCH("최종"&amp;SUBSTITUTE(SUBSTITUTE(E$1,"standard",""),"|Float",""),ChapterTable!$1:$1,0),0)*ChapterTable!$P$14
    ),
  OFFSET(E574,-$B574+IF($L574,1,0),0)*IF($B574&gt;OFFSET($B574,1,0),ChapterTable!$R$17,1)*
    (VLOOKUP(SUBSTITUTE(SUBSTITUTE(E$1,"standard",""),"|Float","")&amp;IF(OR($L574=TRUE,$A574=0,MOD($A574,ChapterTable!$R$20)&lt;&gt;0),"","보스")&amp;"인게임누적곱배수",ChapterTable!$R:$S,2,0)^C574
    +VLOOKUP(SUBSTITUTE(SUBSTITUTE(E$1,"standard",""),"|Float","")&amp;IF(OR($L574=TRUE,$A574=0,MOD($A574,ChapterTable!$R$20)&lt;&gt;0),"","보스")&amp;"인게임누적합배수",ChapterTable!$R:$S,2,0)*C574)
  )
  )
  )
)</f>
        <v>14531.589843749998</v>
      </c>
      <c r="F574" s="1">
        <f ca="1">IF(AND($A574=0,$B574=1),
    VLOOKUP(1,ChapterTable!$1:$1048576,MATCH("최종"&amp;SUBSTITUTE(SUBSTITUTE(F$1,"standard",""),"|Float",""),ChapterTable!$1:$1,0),0)*ChapterTable!$P$17,
  IF(AND($A574=0,$B574=0),
    F575,
  IF($B574=0,
    VLOOKUP($A574,ChapterTable!$1:$1048576,MATCH("최종"&amp;SUBSTITUTE(SUBSTITUTE(F$1,"standard",""),"|Float",""),ChapterTable!$1:$1,0),0),
  IF($B574=1,
    IF($L574=FALSE,
      VLOOKUP($A574,ChapterTable!$1:$1048576,MATCH("최종"&amp;SUBSTITUTE(SUBSTITUTE(F$1,"standard",""),"|Float",""),ChapterTable!$1:$1,0),0),
      VLOOKUP($A574-ChapterTable!$P$11,ChapterTable!$1:$1048576,MATCH("최종"&amp;SUBSTITUTE(SUBSTITUTE(F$1,"standard",""),"|Float",""),ChapterTable!$1:$1,0),0)*ChapterTable!$P$14
    ),
  OFFSET(F574,-$B574+IF($L574,1,0),0)*
    (VLOOKUP(SUBSTITUTE(SUBSTITUTE(F$1,"standard",""),"|Float","")&amp;IF(OR($L574=TRUE,$A574=0,MOD($A574,ChapterTable!$R$20)&lt;&gt;0),"","보스")&amp;"인게임누적곱배수",ChapterTable!$R:$S,2,0)^D574
    +VLOOKUP(SUBSTITUTE(SUBSTITUTE(F$1,"standard",""),"|Float","")&amp;IF(OR($L574=TRUE,$A574=0,MOD($A574,ChapterTable!$R$20)&lt;&gt;0),"","보스")&amp;"인게임누적합배수",ChapterTable!$R:$S,2,0)*D574)
  )
  )
  )
)</f>
        <v>4973.609619140625</v>
      </c>
      <c r="G574" t="s">
        <v>719</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59"/>
        <v>3</v>
      </c>
      <c r="Q574">
        <f t="shared" si="60"/>
        <v>3</v>
      </c>
      <c r="R574" t="b">
        <f t="shared" ca="1" si="61"/>
        <v>0</v>
      </c>
      <c r="T574" t="b">
        <f t="shared" ca="1" si="62"/>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65"/>
        <v>0.33333333333333331</v>
      </c>
      <c r="AJ574">
        <f t="shared" si="63"/>
        <v>0.395555555</v>
      </c>
      <c r="AK574">
        <f t="shared" si="64"/>
        <v>1</v>
      </c>
      <c r="AL574">
        <v>0</v>
      </c>
    </row>
    <row r="575" spans="1:38" x14ac:dyDescent="0.3">
      <c r="A575">
        <v>12</v>
      </c>
      <c r="B575">
        <v>25</v>
      </c>
      <c r="C575">
        <f>IF(OR($L575=TRUE,$A575=0,MOD($A575,ChapterTable!$R$20)&lt;&gt;0),
MAX(0,INT(($B575+ChapterTable!$P$26+VLOOKUP(SUBSTITUTE(C$1,"성장단계","")&amp;"단계오프셋",ChapterTable!$R:$S,2,0))/ChapterTable!$P$23)),
MAX(0,INT(($B575+ChapterTable!$R$26+VLOOKUP(SUBSTITUTE(C$1,"성장단계","")&amp;"보스단계오프셋",ChapterTable!$R:$S,2,0))/ChapterTable!$R$23)))</f>
        <v>2</v>
      </c>
      <c r="D575">
        <f>IF(OR($L575=TRUE,$A575=0,MOD($A575,ChapterTable!$R$20)&lt;&gt;0),
MAX(0,INT(($B575+ChapterTable!$P$26+VLOOKUP(SUBSTITUTE(D$1,"성장단계","")&amp;"단계오프셋",ChapterTable!$R:$S,2,0))/ChapterTable!$P$23)),
MAX(0,INT(($B575+ChapterTable!$R$26+VLOOKUP(SUBSTITUTE(D$1,"성장단계","")&amp;"보스단계오프셋",ChapterTable!$R:$S,2,0))/ChapterTable!$R$23)))</f>
        <v>2</v>
      </c>
      <c r="E575" s="1">
        <f ca="1">IF(AND($A575=0,$B575=1),
    VLOOKUP(1,ChapterTable!$1:$1048576,MATCH("최종"&amp;SUBSTITUTE(SUBSTITUTE(E$1,"standard",""),"|Float",""),ChapterTable!$1:$1,0),0)*ChapterTable!$P$17,
  IF(AND($A575=0,$B575=0),
    E576,
  IF($B575=0,
    VLOOKUP($A575,ChapterTable!$1:$1048576,MATCH("최종"&amp;SUBSTITUTE(SUBSTITUTE(E$1,"standard",""),"|Float",""),ChapterTable!$1:$1,0),0),
  IF($B575=1,
    IF($L575=FALSE,
      VLOOKUP($A575,ChapterTable!$1:$1048576,MATCH("최종"&amp;SUBSTITUTE(SUBSTITUTE(E$1,"standard",""),"|Float",""),ChapterTable!$1:$1,0),0),
      VLOOKUP($A575-ChapterTable!$P$11,ChapterTable!$1:$1048576,MATCH("최종"&amp;SUBSTITUTE(SUBSTITUTE(E$1,"standard",""),"|Float",""),ChapterTable!$1:$1,0),0)*ChapterTable!$P$14
    ),
  OFFSET(E575,-$B575+IF($L575,1,0),0)*IF($B575&gt;OFFSET($B575,1,0),ChapterTable!$R$17,1)*
    (VLOOKUP(SUBSTITUTE(SUBSTITUTE(E$1,"standard",""),"|Float","")&amp;IF(OR($L575=TRUE,$A575=0,MOD($A575,ChapterTable!$R$20)&lt;&gt;0),"","보스")&amp;"인게임누적곱배수",ChapterTable!$R:$S,2,0)^C575
    +VLOOKUP(SUBSTITUTE(SUBSTITUTE(E$1,"standard",""),"|Float","")&amp;IF(OR($L575=TRUE,$A575=0,MOD($A575,ChapterTable!$R$20)&lt;&gt;0),"","보스")&amp;"인게임누적합배수",ChapterTable!$R:$S,2,0)*C575)
  )
  )
  )
)</f>
        <v>14531.589843749998</v>
      </c>
      <c r="F575" s="1">
        <f ca="1">IF(AND($A575=0,$B575=1),
    VLOOKUP(1,ChapterTable!$1:$1048576,MATCH("최종"&amp;SUBSTITUTE(SUBSTITUTE(F$1,"standard",""),"|Float",""),ChapterTable!$1:$1,0),0)*ChapterTable!$P$17,
  IF(AND($A575=0,$B575=0),
    F576,
  IF($B575=0,
    VLOOKUP($A575,ChapterTable!$1:$1048576,MATCH("최종"&amp;SUBSTITUTE(SUBSTITUTE(F$1,"standard",""),"|Float",""),ChapterTable!$1:$1,0),0),
  IF($B575=1,
    IF($L575=FALSE,
      VLOOKUP($A575,ChapterTable!$1:$1048576,MATCH("최종"&amp;SUBSTITUTE(SUBSTITUTE(F$1,"standard",""),"|Float",""),ChapterTable!$1:$1,0),0),
      VLOOKUP($A575-ChapterTable!$P$11,ChapterTable!$1:$1048576,MATCH("최종"&amp;SUBSTITUTE(SUBSTITUTE(F$1,"standard",""),"|Float",""),ChapterTable!$1:$1,0),0)*ChapterTable!$P$14
    ),
  OFFSET(F575,-$B575+IF($L575,1,0),0)*
    (VLOOKUP(SUBSTITUTE(SUBSTITUTE(F$1,"standard",""),"|Float","")&amp;IF(OR($L575=TRUE,$A575=0,MOD($A575,ChapterTable!$R$20)&lt;&gt;0),"","보스")&amp;"인게임누적곱배수",ChapterTable!$R:$S,2,0)^D575
    +VLOOKUP(SUBSTITUTE(SUBSTITUTE(F$1,"standard",""),"|Float","")&amp;IF(OR($L575=TRUE,$A575=0,MOD($A575,ChapterTable!$R$20)&lt;&gt;0),"","보스")&amp;"인게임누적합배수",ChapterTable!$R:$S,2,0)*D575)
  )
  )
  )
)</f>
        <v>4973.609619140625</v>
      </c>
      <c r="G575" t="s">
        <v>719</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59"/>
        <v>11</v>
      </c>
      <c r="Q575">
        <f t="shared" si="60"/>
        <v>11</v>
      </c>
      <c r="R575" t="b">
        <f t="shared" ca="1" si="61"/>
        <v>0</v>
      </c>
      <c r="T575" t="b">
        <f t="shared" ca="1" si="62"/>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65"/>
        <v>0.33333333333333331</v>
      </c>
      <c r="AJ575">
        <f t="shared" si="63"/>
        <v>0.395555555</v>
      </c>
      <c r="AK575">
        <f t="shared" si="64"/>
        <v>1</v>
      </c>
      <c r="AL575">
        <v>0</v>
      </c>
    </row>
    <row r="576" spans="1:38" x14ac:dyDescent="0.3">
      <c r="A576">
        <v>12</v>
      </c>
      <c r="B576">
        <v>26</v>
      </c>
      <c r="C576">
        <f>IF(OR($L576=TRUE,$A576=0,MOD($A576,ChapterTable!$R$20)&lt;&gt;0),
MAX(0,INT(($B576+ChapterTable!$P$26+VLOOKUP(SUBSTITUTE(C$1,"성장단계","")&amp;"단계오프셋",ChapterTable!$R:$S,2,0))/ChapterTable!$P$23)),
MAX(0,INT(($B576+ChapterTable!$R$26+VLOOKUP(SUBSTITUTE(C$1,"성장단계","")&amp;"보스단계오프셋",ChapterTable!$R:$S,2,0))/ChapterTable!$R$23)))</f>
        <v>3</v>
      </c>
      <c r="D576">
        <f>IF(OR($L576=TRUE,$A576=0,MOD($A576,ChapterTable!$R$20)&lt;&gt;0),
MAX(0,INT(($B576+ChapterTable!$P$26+VLOOKUP(SUBSTITUTE(D$1,"성장단계","")&amp;"단계오프셋",ChapterTable!$R:$S,2,0))/ChapterTable!$P$23)),
MAX(0,INT(($B576+ChapterTable!$R$26+VLOOKUP(SUBSTITUTE(D$1,"성장단계","")&amp;"보스단계오프셋",ChapterTable!$R:$S,2,0))/ChapterTable!$R$23)))</f>
        <v>2</v>
      </c>
      <c r="E576" s="1">
        <f ca="1">IF(AND($A576=0,$B576=1),
    VLOOKUP(1,ChapterTable!$1:$1048576,MATCH("최종"&amp;SUBSTITUTE(SUBSTITUTE(E$1,"standard",""),"|Float",""),ChapterTable!$1:$1,0),0)*ChapterTable!$P$17,
  IF(AND($A576=0,$B576=0),
    E577,
  IF($B576=0,
    VLOOKUP($A576,ChapterTable!$1:$1048576,MATCH("최종"&amp;SUBSTITUTE(SUBSTITUTE(E$1,"standard",""),"|Float",""),ChapterTable!$1:$1,0),0),
  IF($B576=1,
    IF($L576=FALSE,
      VLOOKUP($A576,ChapterTable!$1:$1048576,MATCH("최종"&amp;SUBSTITUTE(SUBSTITUTE(E$1,"standard",""),"|Float",""),ChapterTable!$1:$1,0),0),
      VLOOKUP($A576-ChapterTable!$P$11,ChapterTable!$1:$1048576,MATCH("최종"&amp;SUBSTITUTE(SUBSTITUTE(E$1,"standard",""),"|Float",""),ChapterTable!$1:$1,0),0)*ChapterTable!$P$14
    ),
  OFFSET(E576,-$B576+IF($L576,1,0),0)*IF($B576&gt;OFFSET($B576,1,0),ChapterTable!$R$17,1)*
    (VLOOKUP(SUBSTITUTE(SUBSTITUTE(E$1,"standard",""),"|Float","")&amp;IF(OR($L576=TRUE,$A576=0,MOD($A576,ChapterTable!$R$20)&lt;&gt;0),"","보스")&amp;"인게임누적곱배수",ChapterTable!$R:$S,2,0)^C576
    +VLOOKUP(SUBSTITUTE(SUBSTITUTE(E$1,"standard",""),"|Float","")&amp;IF(OR($L576=TRUE,$A576=0,MOD($A576,ChapterTable!$R$20)&lt;&gt;0),"","보스")&amp;"인게임누적합배수",ChapterTable!$R:$S,2,0)*C576)
  )
  )
  )
)</f>
        <v>16607.53125</v>
      </c>
      <c r="F576" s="1">
        <f ca="1">IF(AND($A576=0,$B576=1),
    VLOOKUP(1,ChapterTable!$1:$1048576,MATCH("최종"&amp;SUBSTITUTE(SUBSTITUTE(F$1,"standard",""),"|Float",""),ChapterTable!$1:$1,0),0)*ChapterTable!$P$17,
  IF(AND($A576=0,$B576=0),
    F577,
  IF($B576=0,
    VLOOKUP($A576,ChapterTable!$1:$1048576,MATCH("최종"&amp;SUBSTITUTE(SUBSTITUTE(F$1,"standard",""),"|Float",""),ChapterTable!$1:$1,0),0),
  IF($B576=1,
    IF($L576=FALSE,
      VLOOKUP($A576,ChapterTable!$1:$1048576,MATCH("최종"&amp;SUBSTITUTE(SUBSTITUTE(F$1,"standard",""),"|Float",""),ChapterTable!$1:$1,0),0),
      VLOOKUP($A576-ChapterTable!$P$11,ChapterTable!$1:$1048576,MATCH("최종"&amp;SUBSTITUTE(SUBSTITUTE(F$1,"standard",""),"|Float",""),ChapterTable!$1:$1,0),0)*ChapterTable!$P$14
    ),
  OFFSET(F576,-$B576+IF($L576,1,0),0)*
    (VLOOKUP(SUBSTITUTE(SUBSTITUTE(F$1,"standard",""),"|Float","")&amp;IF(OR($L576=TRUE,$A576=0,MOD($A576,ChapterTable!$R$20)&lt;&gt;0),"","보스")&amp;"인게임누적곱배수",ChapterTable!$R:$S,2,0)^D576
    +VLOOKUP(SUBSTITUTE(SUBSTITUTE(F$1,"standard",""),"|Float","")&amp;IF(OR($L576=TRUE,$A576=0,MOD($A576,ChapterTable!$R$20)&lt;&gt;0),"","보스")&amp;"인게임누적합배수",ChapterTable!$R:$S,2,0)*D576)
  )
  )
  )
)</f>
        <v>4973.609619140625</v>
      </c>
      <c r="G576" t="s">
        <v>719</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59"/>
        <v>3</v>
      </c>
      <c r="Q576">
        <f t="shared" si="60"/>
        <v>3</v>
      </c>
      <c r="R576" t="b">
        <f t="shared" ca="1" si="61"/>
        <v>0</v>
      </c>
      <c r="T576" t="b">
        <f t="shared" ca="1" si="62"/>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65"/>
        <v>0.33333333333333331</v>
      </c>
      <c r="AJ576">
        <f t="shared" si="63"/>
        <v>0.395555555</v>
      </c>
      <c r="AK576">
        <f t="shared" si="64"/>
        <v>1</v>
      </c>
      <c r="AL576">
        <v>0</v>
      </c>
    </row>
    <row r="577" spans="1:38" x14ac:dyDescent="0.3">
      <c r="A577">
        <v>12</v>
      </c>
      <c r="B577">
        <v>27</v>
      </c>
      <c r="C577">
        <f>IF(OR($L577=TRUE,$A577=0,MOD($A577,ChapterTable!$R$20)&lt;&gt;0),
MAX(0,INT(($B577+ChapterTable!$P$26+VLOOKUP(SUBSTITUTE(C$1,"성장단계","")&amp;"단계오프셋",ChapterTable!$R:$S,2,0))/ChapterTable!$P$23)),
MAX(0,INT(($B577+ChapterTable!$R$26+VLOOKUP(SUBSTITUTE(C$1,"성장단계","")&amp;"보스단계오프셋",ChapterTable!$R:$S,2,0))/ChapterTable!$R$23)))</f>
        <v>3</v>
      </c>
      <c r="D577">
        <f>IF(OR($L577=TRUE,$A577=0,MOD($A577,ChapterTable!$R$20)&lt;&gt;0),
MAX(0,INT(($B577+ChapterTable!$P$26+VLOOKUP(SUBSTITUTE(D$1,"성장단계","")&amp;"단계오프셋",ChapterTable!$R:$S,2,0))/ChapterTable!$P$23)),
MAX(0,INT(($B577+ChapterTable!$R$26+VLOOKUP(SUBSTITUTE(D$1,"성장단계","")&amp;"보스단계오프셋",ChapterTable!$R:$S,2,0))/ChapterTable!$R$23)))</f>
        <v>2</v>
      </c>
      <c r="E577" s="1">
        <f ca="1">IF(AND($A577=0,$B577=1),
    VLOOKUP(1,ChapterTable!$1:$1048576,MATCH("최종"&amp;SUBSTITUTE(SUBSTITUTE(E$1,"standard",""),"|Float",""),ChapterTable!$1:$1,0),0)*ChapterTable!$P$17,
  IF(AND($A577=0,$B577=0),
    E578,
  IF($B577=0,
    VLOOKUP($A577,ChapterTable!$1:$1048576,MATCH("최종"&amp;SUBSTITUTE(SUBSTITUTE(E$1,"standard",""),"|Float",""),ChapterTable!$1:$1,0),0),
  IF($B577=1,
    IF($L577=FALSE,
      VLOOKUP($A577,ChapterTable!$1:$1048576,MATCH("최종"&amp;SUBSTITUTE(SUBSTITUTE(E$1,"standard",""),"|Float",""),ChapterTable!$1:$1,0),0),
      VLOOKUP($A577-ChapterTable!$P$11,ChapterTable!$1:$1048576,MATCH("최종"&amp;SUBSTITUTE(SUBSTITUTE(E$1,"standard",""),"|Float",""),ChapterTable!$1:$1,0),0)*ChapterTable!$P$14
    ),
  OFFSET(E577,-$B577+IF($L577,1,0),0)*IF($B577&gt;OFFSET($B577,1,0),ChapterTable!$R$17,1)*
    (VLOOKUP(SUBSTITUTE(SUBSTITUTE(E$1,"standard",""),"|Float","")&amp;IF(OR($L577=TRUE,$A577=0,MOD($A577,ChapterTable!$R$20)&lt;&gt;0),"","보스")&amp;"인게임누적곱배수",ChapterTable!$R:$S,2,0)^C577
    +VLOOKUP(SUBSTITUTE(SUBSTITUTE(E$1,"standard",""),"|Float","")&amp;IF(OR($L577=TRUE,$A577=0,MOD($A577,ChapterTable!$R$20)&lt;&gt;0),"","보스")&amp;"인게임누적합배수",ChapterTable!$R:$S,2,0)*C577)
  )
  )
  )
)</f>
        <v>16607.53125</v>
      </c>
      <c r="F577" s="1">
        <f ca="1">IF(AND($A577=0,$B577=1),
    VLOOKUP(1,ChapterTable!$1:$1048576,MATCH("최종"&amp;SUBSTITUTE(SUBSTITUTE(F$1,"standard",""),"|Float",""),ChapterTable!$1:$1,0),0)*ChapterTable!$P$17,
  IF(AND($A577=0,$B577=0),
    F578,
  IF($B577=0,
    VLOOKUP($A577,ChapterTable!$1:$1048576,MATCH("최종"&amp;SUBSTITUTE(SUBSTITUTE(F$1,"standard",""),"|Float",""),ChapterTable!$1:$1,0),0),
  IF($B577=1,
    IF($L577=FALSE,
      VLOOKUP($A577,ChapterTable!$1:$1048576,MATCH("최종"&amp;SUBSTITUTE(SUBSTITUTE(F$1,"standard",""),"|Float",""),ChapterTable!$1:$1,0),0),
      VLOOKUP($A577-ChapterTable!$P$11,ChapterTable!$1:$1048576,MATCH("최종"&amp;SUBSTITUTE(SUBSTITUTE(F$1,"standard",""),"|Float",""),ChapterTable!$1:$1,0),0)*ChapterTable!$P$14
    ),
  OFFSET(F577,-$B577+IF($L577,1,0),0)*
    (VLOOKUP(SUBSTITUTE(SUBSTITUTE(F$1,"standard",""),"|Float","")&amp;IF(OR($L577=TRUE,$A577=0,MOD($A577,ChapterTable!$R$20)&lt;&gt;0),"","보스")&amp;"인게임누적곱배수",ChapterTable!$R:$S,2,0)^D577
    +VLOOKUP(SUBSTITUTE(SUBSTITUTE(F$1,"standard",""),"|Float","")&amp;IF(OR($L577=TRUE,$A577=0,MOD($A577,ChapterTable!$R$20)&lt;&gt;0),"","보스")&amp;"인게임누적합배수",ChapterTable!$R:$S,2,0)*D577)
  )
  )
  )
)</f>
        <v>4973.609619140625</v>
      </c>
      <c r="G577" t="s">
        <v>719</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59"/>
        <v>3</v>
      </c>
      <c r="Q577">
        <f t="shared" si="60"/>
        <v>3</v>
      </c>
      <c r="R577" t="b">
        <f t="shared" ca="1" si="61"/>
        <v>0</v>
      </c>
      <c r="T577" t="b">
        <f t="shared" ca="1" si="62"/>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65"/>
        <v>0.33333333333333331</v>
      </c>
      <c r="AJ577">
        <f t="shared" si="63"/>
        <v>0.395555555</v>
      </c>
      <c r="AK577">
        <f t="shared" si="64"/>
        <v>1</v>
      </c>
      <c r="AL577">
        <v>0</v>
      </c>
    </row>
    <row r="578" spans="1:38" x14ac:dyDescent="0.3">
      <c r="A578">
        <v>12</v>
      </c>
      <c r="B578">
        <v>28</v>
      </c>
      <c r="C578">
        <f>IF(OR($L578=TRUE,$A578=0,MOD($A578,ChapterTable!$R$20)&lt;&gt;0),
MAX(0,INT(($B578+ChapterTable!$P$26+VLOOKUP(SUBSTITUTE(C$1,"성장단계","")&amp;"단계오프셋",ChapterTable!$R:$S,2,0))/ChapterTable!$P$23)),
MAX(0,INT(($B578+ChapterTable!$R$26+VLOOKUP(SUBSTITUTE(C$1,"성장단계","")&amp;"보스단계오프셋",ChapterTable!$R:$S,2,0))/ChapterTable!$R$23)))</f>
        <v>3</v>
      </c>
      <c r="D578">
        <f>IF(OR($L578=TRUE,$A578=0,MOD($A578,ChapterTable!$R$20)&lt;&gt;0),
MAX(0,INT(($B578+ChapterTable!$P$26+VLOOKUP(SUBSTITUTE(D$1,"성장단계","")&amp;"단계오프셋",ChapterTable!$R:$S,2,0))/ChapterTable!$P$23)),
MAX(0,INT(($B578+ChapterTable!$R$26+VLOOKUP(SUBSTITUTE(D$1,"성장단계","")&amp;"보스단계오프셋",ChapterTable!$R:$S,2,0))/ChapterTable!$R$23)))</f>
        <v>2</v>
      </c>
      <c r="E578" s="1">
        <f ca="1">IF(AND($A578=0,$B578=1),
    VLOOKUP(1,ChapterTable!$1:$1048576,MATCH("최종"&amp;SUBSTITUTE(SUBSTITUTE(E$1,"standard",""),"|Float",""),ChapterTable!$1:$1,0),0)*ChapterTable!$P$17,
  IF(AND($A578=0,$B578=0),
    E579,
  IF($B578=0,
    VLOOKUP($A578,ChapterTable!$1:$1048576,MATCH("최종"&amp;SUBSTITUTE(SUBSTITUTE(E$1,"standard",""),"|Float",""),ChapterTable!$1:$1,0),0),
  IF($B578=1,
    IF($L578=FALSE,
      VLOOKUP($A578,ChapterTable!$1:$1048576,MATCH("최종"&amp;SUBSTITUTE(SUBSTITUTE(E$1,"standard",""),"|Float",""),ChapterTable!$1:$1,0),0),
      VLOOKUP($A578-ChapterTable!$P$11,ChapterTable!$1:$1048576,MATCH("최종"&amp;SUBSTITUTE(SUBSTITUTE(E$1,"standard",""),"|Float",""),ChapterTable!$1:$1,0),0)*ChapterTable!$P$14
    ),
  OFFSET(E578,-$B578+IF($L578,1,0),0)*IF($B578&gt;OFFSET($B578,1,0),ChapterTable!$R$17,1)*
    (VLOOKUP(SUBSTITUTE(SUBSTITUTE(E$1,"standard",""),"|Float","")&amp;IF(OR($L578=TRUE,$A578=0,MOD($A578,ChapterTable!$R$20)&lt;&gt;0),"","보스")&amp;"인게임누적곱배수",ChapterTable!$R:$S,2,0)^C578
    +VLOOKUP(SUBSTITUTE(SUBSTITUTE(E$1,"standard",""),"|Float","")&amp;IF(OR($L578=TRUE,$A578=0,MOD($A578,ChapterTable!$R$20)&lt;&gt;0),"","보스")&amp;"인게임누적합배수",ChapterTable!$R:$S,2,0)*C578)
  )
  )
  )
)</f>
        <v>16607.53125</v>
      </c>
      <c r="F578" s="1">
        <f ca="1">IF(AND($A578=0,$B578=1),
    VLOOKUP(1,ChapterTable!$1:$1048576,MATCH("최종"&amp;SUBSTITUTE(SUBSTITUTE(F$1,"standard",""),"|Float",""),ChapterTable!$1:$1,0),0)*ChapterTable!$P$17,
  IF(AND($A578=0,$B578=0),
    F579,
  IF($B578=0,
    VLOOKUP($A578,ChapterTable!$1:$1048576,MATCH("최종"&amp;SUBSTITUTE(SUBSTITUTE(F$1,"standard",""),"|Float",""),ChapterTable!$1:$1,0),0),
  IF($B578=1,
    IF($L578=FALSE,
      VLOOKUP($A578,ChapterTable!$1:$1048576,MATCH("최종"&amp;SUBSTITUTE(SUBSTITUTE(F$1,"standard",""),"|Float",""),ChapterTable!$1:$1,0),0),
      VLOOKUP($A578-ChapterTable!$P$11,ChapterTable!$1:$1048576,MATCH("최종"&amp;SUBSTITUTE(SUBSTITUTE(F$1,"standard",""),"|Float",""),ChapterTable!$1:$1,0),0)*ChapterTable!$P$14
    ),
  OFFSET(F578,-$B578+IF($L578,1,0),0)*
    (VLOOKUP(SUBSTITUTE(SUBSTITUTE(F$1,"standard",""),"|Float","")&amp;IF(OR($L578=TRUE,$A578=0,MOD($A578,ChapterTable!$R$20)&lt;&gt;0),"","보스")&amp;"인게임누적곱배수",ChapterTable!$R:$S,2,0)^D578
    +VLOOKUP(SUBSTITUTE(SUBSTITUTE(F$1,"standard",""),"|Float","")&amp;IF(OR($L578=TRUE,$A578=0,MOD($A578,ChapterTable!$R$20)&lt;&gt;0),"","보스")&amp;"인게임누적합배수",ChapterTable!$R:$S,2,0)*D578)
  )
  )
  )
)</f>
        <v>4973.609619140625</v>
      </c>
      <c r="G578" t="s">
        <v>719</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59"/>
        <v>3</v>
      </c>
      <c r="Q578">
        <f t="shared" si="60"/>
        <v>3</v>
      </c>
      <c r="R578" t="b">
        <f t="shared" ca="1" si="61"/>
        <v>0</v>
      </c>
      <c r="T578" t="b">
        <f t="shared" ca="1" si="62"/>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65"/>
        <v>0.33333333333333331</v>
      </c>
      <c r="AJ578">
        <f t="shared" si="63"/>
        <v>0.395555555</v>
      </c>
      <c r="AK578">
        <f t="shared" si="64"/>
        <v>1</v>
      </c>
      <c r="AL578">
        <v>0</v>
      </c>
    </row>
    <row r="579" spans="1:38" x14ac:dyDescent="0.3">
      <c r="A579">
        <v>12</v>
      </c>
      <c r="B579">
        <v>29</v>
      </c>
      <c r="C579">
        <f>IF(OR($L579=TRUE,$A579=0,MOD($A579,ChapterTable!$R$20)&lt;&gt;0),
MAX(0,INT(($B579+ChapterTable!$P$26+VLOOKUP(SUBSTITUTE(C$1,"성장단계","")&amp;"단계오프셋",ChapterTable!$R:$S,2,0))/ChapterTable!$P$23)),
MAX(0,INT(($B579+ChapterTable!$R$26+VLOOKUP(SUBSTITUTE(C$1,"성장단계","")&amp;"보스단계오프셋",ChapterTable!$R:$S,2,0))/ChapterTable!$R$23)))</f>
        <v>3</v>
      </c>
      <c r="D579">
        <f>IF(OR($L579=TRUE,$A579=0,MOD($A579,ChapterTable!$R$20)&lt;&gt;0),
MAX(0,INT(($B579+ChapterTable!$P$26+VLOOKUP(SUBSTITUTE(D$1,"성장단계","")&amp;"단계오프셋",ChapterTable!$R:$S,2,0))/ChapterTable!$P$23)),
MAX(0,INT(($B579+ChapterTable!$R$26+VLOOKUP(SUBSTITUTE(D$1,"성장단계","")&amp;"보스단계오프셋",ChapterTable!$R:$S,2,0))/ChapterTable!$R$23)))</f>
        <v>2</v>
      </c>
      <c r="E579" s="1">
        <f ca="1">IF(AND($A579=0,$B579=1),
    VLOOKUP(1,ChapterTable!$1:$1048576,MATCH("최종"&amp;SUBSTITUTE(SUBSTITUTE(E$1,"standard",""),"|Float",""),ChapterTable!$1:$1,0),0)*ChapterTable!$P$17,
  IF(AND($A579=0,$B579=0),
    E580,
  IF($B579=0,
    VLOOKUP($A579,ChapterTable!$1:$1048576,MATCH("최종"&amp;SUBSTITUTE(SUBSTITUTE(E$1,"standard",""),"|Float",""),ChapterTable!$1:$1,0),0),
  IF($B579=1,
    IF($L579=FALSE,
      VLOOKUP($A579,ChapterTable!$1:$1048576,MATCH("최종"&amp;SUBSTITUTE(SUBSTITUTE(E$1,"standard",""),"|Float",""),ChapterTable!$1:$1,0),0),
      VLOOKUP($A579-ChapterTable!$P$11,ChapterTable!$1:$1048576,MATCH("최종"&amp;SUBSTITUTE(SUBSTITUTE(E$1,"standard",""),"|Float",""),ChapterTable!$1:$1,0),0)*ChapterTable!$P$14
    ),
  OFFSET(E579,-$B579+IF($L579,1,0),0)*IF($B579&gt;OFFSET($B579,1,0),ChapterTable!$R$17,1)*
    (VLOOKUP(SUBSTITUTE(SUBSTITUTE(E$1,"standard",""),"|Float","")&amp;IF(OR($L579=TRUE,$A579=0,MOD($A579,ChapterTable!$R$20)&lt;&gt;0),"","보스")&amp;"인게임누적곱배수",ChapterTable!$R:$S,2,0)^C579
    +VLOOKUP(SUBSTITUTE(SUBSTITUTE(E$1,"standard",""),"|Float","")&amp;IF(OR($L579=TRUE,$A579=0,MOD($A579,ChapterTable!$R$20)&lt;&gt;0),"","보스")&amp;"인게임누적합배수",ChapterTable!$R:$S,2,0)*C579)
  )
  )
  )
)</f>
        <v>16607.53125</v>
      </c>
      <c r="F579" s="1">
        <f ca="1">IF(AND($A579=0,$B579=1),
    VLOOKUP(1,ChapterTable!$1:$1048576,MATCH("최종"&amp;SUBSTITUTE(SUBSTITUTE(F$1,"standard",""),"|Float",""),ChapterTable!$1:$1,0),0)*ChapterTable!$P$17,
  IF(AND($A579=0,$B579=0),
    F580,
  IF($B579=0,
    VLOOKUP($A579,ChapterTable!$1:$1048576,MATCH("최종"&amp;SUBSTITUTE(SUBSTITUTE(F$1,"standard",""),"|Float",""),ChapterTable!$1:$1,0),0),
  IF($B579=1,
    IF($L579=FALSE,
      VLOOKUP($A579,ChapterTable!$1:$1048576,MATCH("최종"&amp;SUBSTITUTE(SUBSTITUTE(F$1,"standard",""),"|Float",""),ChapterTable!$1:$1,0),0),
      VLOOKUP($A579-ChapterTable!$P$11,ChapterTable!$1:$1048576,MATCH("최종"&amp;SUBSTITUTE(SUBSTITUTE(F$1,"standard",""),"|Float",""),ChapterTable!$1:$1,0),0)*ChapterTable!$P$14
    ),
  OFFSET(F579,-$B579+IF($L579,1,0),0)*
    (VLOOKUP(SUBSTITUTE(SUBSTITUTE(F$1,"standard",""),"|Float","")&amp;IF(OR($L579=TRUE,$A579=0,MOD($A579,ChapterTable!$R$20)&lt;&gt;0),"","보스")&amp;"인게임누적곱배수",ChapterTable!$R:$S,2,0)^D579
    +VLOOKUP(SUBSTITUTE(SUBSTITUTE(F$1,"standard",""),"|Float","")&amp;IF(OR($L579=TRUE,$A579=0,MOD($A579,ChapterTable!$R$20)&lt;&gt;0),"","보스")&amp;"인게임누적합배수",ChapterTable!$R:$S,2,0)*D579)
  )
  )
  )
)</f>
        <v>4973.609619140625</v>
      </c>
      <c r="G579" t="s">
        <v>719</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66">IF(B579=0,0,
  IF(AND(L579=FALSE,A579&lt;&gt;0,MOD(A579,7)=0),21,
  IF(MOD(B579,10)=0,INT(B579/10)-1+21,
  IF(MOD(B579,10)=5,11,
  IF(MOD(B579,10)=9,INT(B579/10)+91,
  INT(B579/10+1))))))</f>
        <v>93</v>
      </c>
      <c r="Q579">
        <f t="shared" ref="Q579:Q642" si="67">IF(ISBLANK(P579),O579,P579)</f>
        <v>93</v>
      </c>
      <c r="R579" t="b">
        <f t="shared" ref="R579:R642" ca="1" si="68">IF(OR(B579=0,OFFSET(B579,1,0)=0),FALSE,
IF(AND(L579,B579&lt;OFFSET(B579,1,0)),TRUE,
IF(AND(OFFSET(O579,1,0)&gt;=21,OFFSET(O579,1,0)&lt;=25),TRUE,FALSE)))</f>
        <v>1</v>
      </c>
      <c r="T579" t="b">
        <f t="shared" ref="T579:T642" ca="1" si="69">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65"/>
        <v>0.33333333333333331</v>
      </c>
      <c r="AJ579">
        <f t="shared" ref="AJ579:AJ642" si="70">IF(B579=0,0,
IF(MOD(B579,10)=0,1,
IF(INT((B579-1)/10)+1=1,1,
IF(INT((B579-1)/10)+1=2,0.546666666,
IF(INT((B579-1)/10)+1=3,0.395555555,
IF(INT((B579-1)/10)+1=4,0.32,
IF(INT((B579-1)/10)+1=5,0.27466666,
"이상")))))))</f>
        <v>0.395555555</v>
      </c>
      <c r="AK579">
        <f t="shared" ref="AK579:AK642" si="71">IF(B579=0,0,
IF(B579=20,2,
IF(B579=30,3,
IF(B579=40,4,
1))))</f>
        <v>1</v>
      </c>
      <c r="AL579">
        <v>0</v>
      </c>
    </row>
    <row r="580" spans="1:38" x14ac:dyDescent="0.3">
      <c r="A580">
        <v>12</v>
      </c>
      <c r="B580">
        <v>30</v>
      </c>
      <c r="C580">
        <f>IF(OR($L580=TRUE,$A580=0,MOD($A580,ChapterTable!$R$20)&lt;&gt;0),
MAX(0,INT(($B580+ChapterTable!$P$26+VLOOKUP(SUBSTITUTE(C$1,"성장단계","")&amp;"단계오프셋",ChapterTable!$R:$S,2,0))/ChapterTable!$P$23)),
MAX(0,INT(($B580+ChapterTable!$R$26+VLOOKUP(SUBSTITUTE(C$1,"성장단계","")&amp;"보스단계오프셋",ChapterTable!$R:$S,2,0))/ChapterTable!$R$23)))</f>
        <v>3</v>
      </c>
      <c r="D580">
        <f>IF(OR($L580=TRUE,$A580=0,MOD($A580,ChapterTable!$R$20)&lt;&gt;0),
MAX(0,INT(($B580+ChapterTable!$P$26+VLOOKUP(SUBSTITUTE(D$1,"성장단계","")&amp;"단계오프셋",ChapterTable!$R:$S,2,0))/ChapterTable!$P$23)),
MAX(0,INT(($B580+ChapterTable!$R$26+VLOOKUP(SUBSTITUTE(D$1,"성장단계","")&amp;"보스단계오프셋",ChapterTable!$R:$S,2,0))/ChapterTable!$R$23)))</f>
        <v>2</v>
      </c>
      <c r="E580" s="1">
        <f ca="1">IF(AND($A580=0,$B580=1),
    VLOOKUP(1,ChapterTable!$1:$1048576,MATCH("최종"&amp;SUBSTITUTE(SUBSTITUTE(E$1,"standard",""),"|Float",""),ChapterTable!$1:$1,0),0)*ChapterTable!$P$17,
  IF(AND($A580=0,$B580=0),
    E581,
  IF($B580=0,
    VLOOKUP($A580,ChapterTable!$1:$1048576,MATCH("최종"&amp;SUBSTITUTE(SUBSTITUTE(E$1,"standard",""),"|Float",""),ChapterTable!$1:$1,0),0),
  IF($B580=1,
    IF($L580=FALSE,
      VLOOKUP($A580,ChapterTable!$1:$1048576,MATCH("최종"&amp;SUBSTITUTE(SUBSTITUTE(E$1,"standard",""),"|Float",""),ChapterTable!$1:$1,0),0),
      VLOOKUP($A580-ChapterTable!$P$11,ChapterTable!$1:$1048576,MATCH("최종"&amp;SUBSTITUTE(SUBSTITUTE(E$1,"standard",""),"|Float",""),ChapterTable!$1:$1,0),0)*ChapterTable!$P$14
    ),
  OFFSET(E580,-$B580+IF($L580,1,0),0)*IF($B580&gt;OFFSET($B580,1,0),ChapterTable!$R$17,1)*
    (VLOOKUP(SUBSTITUTE(SUBSTITUTE(E$1,"standard",""),"|Float","")&amp;IF(OR($L580=TRUE,$A580=0,MOD($A580,ChapterTable!$R$20)&lt;&gt;0),"","보스")&amp;"인게임누적곱배수",ChapterTable!$R:$S,2,0)^C580
    +VLOOKUP(SUBSTITUTE(SUBSTITUTE(E$1,"standard",""),"|Float","")&amp;IF(OR($L580=TRUE,$A580=0,MOD($A580,ChapterTable!$R$20)&lt;&gt;0),"","보스")&amp;"인게임누적합배수",ChapterTable!$R:$S,2,0)*C580)
  )
  )
  )
)</f>
        <v>16607.53125</v>
      </c>
      <c r="F580" s="1">
        <f ca="1">IF(AND($A580=0,$B580=1),
    VLOOKUP(1,ChapterTable!$1:$1048576,MATCH("최종"&amp;SUBSTITUTE(SUBSTITUTE(F$1,"standard",""),"|Float",""),ChapterTable!$1:$1,0),0)*ChapterTable!$P$17,
  IF(AND($A580=0,$B580=0),
    F581,
  IF($B580=0,
    VLOOKUP($A580,ChapterTable!$1:$1048576,MATCH("최종"&amp;SUBSTITUTE(SUBSTITUTE(F$1,"standard",""),"|Float",""),ChapterTable!$1:$1,0),0),
  IF($B580=1,
    IF($L580=FALSE,
      VLOOKUP($A580,ChapterTable!$1:$1048576,MATCH("최종"&amp;SUBSTITUTE(SUBSTITUTE(F$1,"standard",""),"|Float",""),ChapterTable!$1:$1,0),0),
      VLOOKUP($A580-ChapterTable!$P$11,ChapterTable!$1:$1048576,MATCH("최종"&amp;SUBSTITUTE(SUBSTITUTE(F$1,"standard",""),"|Float",""),ChapterTable!$1:$1,0),0)*ChapterTable!$P$14
    ),
  OFFSET(F580,-$B580+IF($L580,1,0),0)*
    (VLOOKUP(SUBSTITUTE(SUBSTITUTE(F$1,"standard",""),"|Float","")&amp;IF(OR($L580=TRUE,$A580=0,MOD($A580,ChapterTable!$R$20)&lt;&gt;0),"","보스")&amp;"인게임누적곱배수",ChapterTable!$R:$S,2,0)^D580
    +VLOOKUP(SUBSTITUTE(SUBSTITUTE(F$1,"standard",""),"|Float","")&amp;IF(OR($L580=TRUE,$A580=0,MOD($A580,ChapterTable!$R$20)&lt;&gt;0),"","보스")&amp;"인게임누적합배수",ChapterTable!$R:$S,2,0)*D580)
  )
  )
  )
)</f>
        <v>4973.609619140625</v>
      </c>
      <c r="G580" t="s">
        <v>719</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66"/>
        <v>23</v>
      </c>
      <c r="Q580">
        <f t="shared" si="67"/>
        <v>23</v>
      </c>
      <c r="R580" t="b">
        <f t="shared" ca="1" si="68"/>
        <v>0</v>
      </c>
      <c r="T580" t="b">
        <f t="shared" ca="1" si="69"/>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72">IF(B580=0,0,1/(INT((B580-1)/10)+1))</f>
        <v>0.33333333333333331</v>
      </c>
      <c r="AJ580">
        <f t="shared" si="70"/>
        <v>1</v>
      </c>
      <c r="AK580">
        <f t="shared" si="71"/>
        <v>3</v>
      </c>
      <c r="AL580">
        <v>0</v>
      </c>
    </row>
    <row r="581" spans="1:38" x14ac:dyDescent="0.3">
      <c r="A581">
        <v>12</v>
      </c>
      <c r="B581">
        <v>31</v>
      </c>
      <c r="C581">
        <f>IF(OR($L581=TRUE,$A581=0,MOD($A581,ChapterTable!$R$20)&lt;&gt;0),
MAX(0,INT(($B581+ChapterTable!$P$26+VLOOKUP(SUBSTITUTE(C$1,"성장단계","")&amp;"단계오프셋",ChapterTable!$R:$S,2,0))/ChapterTable!$P$23)),
MAX(0,INT(($B581+ChapterTable!$R$26+VLOOKUP(SUBSTITUTE(C$1,"성장단계","")&amp;"보스단계오프셋",ChapterTable!$R:$S,2,0))/ChapterTable!$R$23)))</f>
        <v>3</v>
      </c>
      <c r="D581">
        <f>IF(OR($L581=TRUE,$A581=0,MOD($A581,ChapterTable!$R$20)&lt;&gt;0),
MAX(0,INT(($B581+ChapterTable!$P$26+VLOOKUP(SUBSTITUTE(D$1,"성장단계","")&amp;"단계오프셋",ChapterTable!$R:$S,2,0))/ChapterTable!$P$23)),
MAX(0,INT(($B581+ChapterTable!$R$26+VLOOKUP(SUBSTITUTE(D$1,"성장단계","")&amp;"보스단계오프셋",ChapterTable!$R:$S,2,0))/ChapterTable!$R$23)))</f>
        <v>3</v>
      </c>
      <c r="E581" s="1">
        <f ca="1">IF(AND($A581=0,$B581=1),
    VLOOKUP(1,ChapterTable!$1:$1048576,MATCH("최종"&amp;SUBSTITUTE(SUBSTITUTE(E$1,"standard",""),"|Float",""),ChapterTable!$1:$1,0),0)*ChapterTable!$P$17,
  IF(AND($A581=0,$B581=0),
    E582,
  IF($B581=0,
    VLOOKUP($A581,ChapterTable!$1:$1048576,MATCH("최종"&amp;SUBSTITUTE(SUBSTITUTE(E$1,"standard",""),"|Float",""),ChapterTable!$1:$1,0),0),
  IF($B581=1,
    IF($L581=FALSE,
      VLOOKUP($A581,ChapterTable!$1:$1048576,MATCH("최종"&amp;SUBSTITUTE(SUBSTITUTE(E$1,"standard",""),"|Float",""),ChapterTable!$1:$1,0),0),
      VLOOKUP($A581-ChapterTable!$P$11,ChapterTable!$1:$1048576,MATCH("최종"&amp;SUBSTITUTE(SUBSTITUTE(E$1,"standard",""),"|Float",""),ChapterTable!$1:$1,0),0)*ChapterTable!$P$14
    ),
  OFFSET(E581,-$B581+IF($L581,1,0),0)*IF($B581&gt;OFFSET($B581,1,0),ChapterTable!$R$17,1)*
    (VLOOKUP(SUBSTITUTE(SUBSTITUTE(E$1,"standard",""),"|Float","")&amp;IF(OR($L581=TRUE,$A581=0,MOD($A581,ChapterTable!$R$20)&lt;&gt;0),"","보스")&amp;"인게임누적곱배수",ChapterTable!$R:$S,2,0)^C581
    +VLOOKUP(SUBSTITUTE(SUBSTITUTE(E$1,"standard",""),"|Float","")&amp;IF(OR($L581=TRUE,$A581=0,MOD($A581,ChapterTable!$R$20)&lt;&gt;0),"","보스")&amp;"인게임누적합배수",ChapterTable!$R:$S,2,0)*C581)
  )
  )
  )
)</f>
        <v>16607.53125</v>
      </c>
      <c r="F581" s="1">
        <f ca="1">IF(AND($A581=0,$B581=1),
    VLOOKUP(1,ChapterTable!$1:$1048576,MATCH("최종"&amp;SUBSTITUTE(SUBSTITUTE(F$1,"standard",""),"|Float",""),ChapterTable!$1:$1,0),0)*ChapterTable!$P$17,
  IF(AND($A581=0,$B581=0),
    F582,
  IF($B581=0,
    VLOOKUP($A581,ChapterTable!$1:$1048576,MATCH("최종"&amp;SUBSTITUTE(SUBSTITUTE(F$1,"standard",""),"|Float",""),ChapterTable!$1:$1,0),0),
  IF($B581=1,
    IF($L581=FALSE,
      VLOOKUP($A581,ChapterTable!$1:$1048576,MATCH("최종"&amp;SUBSTITUTE(SUBSTITUTE(F$1,"standard",""),"|Float",""),ChapterTable!$1:$1,0),0),
      VLOOKUP($A581-ChapterTable!$P$11,ChapterTable!$1:$1048576,MATCH("최종"&amp;SUBSTITUTE(SUBSTITUTE(F$1,"standard",""),"|Float",""),ChapterTable!$1:$1,0),0)*ChapterTable!$P$14
    ),
  OFFSET(F581,-$B581+IF($L581,1,0),0)*
    (VLOOKUP(SUBSTITUTE(SUBSTITUTE(F$1,"standard",""),"|Float","")&amp;IF(OR($L581=TRUE,$A581=0,MOD($A581,ChapterTable!$R$20)&lt;&gt;0),"","보스")&amp;"인게임누적곱배수",ChapterTable!$R:$S,2,0)^D581
    +VLOOKUP(SUBSTITUTE(SUBSTITUTE(F$1,"standard",""),"|Float","")&amp;IF(OR($L581=TRUE,$A581=0,MOD($A581,ChapterTable!$R$20)&lt;&gt;0),"","보스")&amp;"인게임누적합배수",ChapterTable!$R:$S,2,0)*D581)
  )
  )
  )
)</f>
        <v>5297.9754638671875</v>
      </c>
      <c r="G581" t="s">
        <v>719</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66"/>
        <v>4</v>
      </c>
      <c r="Q581">
        <f t="shared" si="67"/>
        <v>4</v>
      </c>
      <c r="R581" t="b">
        <f t="shared" ca="1" si="68"/>
        <v>0</v>
      </c>
      <c r="T581" t="b">
        <f t="shared" ca="1" si="69"/>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72"/>
        <v>0.25</v>
      </c>
      <c r="AJ581">
        <f t="shared" si="70"/>
        <v>0.32</v>
      </c>
      <c r="AK581">
        <f t="shared" si="71"/>
        <v>1</v>
      </c>
      <c r="AL581">
        <v>0</v>
      </c>
    </row>
    <row r="582" spans="1:38" x14ac:dyDescent="0.3">
      <c r="A582">
        <v>12</v>
      </c>
      <c r="B582">
        <v>32</v>
      </c>
      <c r="C582">
        <f>IF(OR($L582=TRUE,$A582=0,MOD($A582,ChapterTable!$R$20)&lt;&gt;0),
MAX(0,INT(($B582+ChapterTable!$P$26+VLOOKUP(SUBSTITUTE(C$1,"성장단계","")&amp;"단계오프셋",ChapterTable!$R:$S,2,0))/ChapterTable!$P$23)),
MAX(0,INT(($B582+ChapterTable!$R$26+VLOOKUP(SUBSTITUTE(C$1,"성장단계","")&amp;"보스단계오프셋",ChapterTable!$R:$S,2,0))/ChapterTable!$R$23)))</f>
        <v>3</v>
      </c>
      <c r="D582">
        <f>IF(OR($L582=TRUE,$A582=0,MOD($A582,ChapterTable!$R$20)&lt;&gt;0),
MAX(0,INT(($B582+ChapterTable!$P$26+VLOOKUP(SUBSTITUTE(D$1,"성장단계","")&amp;"단계오프셋",ChapterTable!$R:$S,2,0))/ChapterTable!$P$23)),
MAX(0,INT(($B582+ChapterTable!$R$26+VLOOKUP(SUBSTITUTE(D$1,"성장단계","")&amp;"보스단계오프셋",ChapterTable!$R:$S,2,0))/ChapterTable!$R$23)))</f>
        <v>3</v>
      </c>
      <c r="E582" s="1">
        <f ca="1">IF(AND($A582=0,$B582=1),
    VLOOKUP(1,ChapterTable!$1:$1048576,MATCH("최종"&amp;SUBSTITUTE(SUBSTITUTE(E$1,"standard",""),"|Float",""),ChapterTable!$1:$1,0),0)*ChapterTable!$P$17,
  IF(AND($A582=0,$B582=0),
    E583,
  IF($B582=0,
    VLOOKUP($A582,ChapterTable!$1:$1048576,MATCH("최종"&amp;SUBSTITUTE(SUBSTITUTE(E$1,"standard",""),"|Float",""),ChapterTable!$1:$1,0),0),
  IF($B582=1,
    IF($L582=FALSE,
      VLOOKUP($A582,ChapterTable!$1:$1048576,MATCH("최종"&amp;SUBSTITUTE(SUBSTITUTE(E$1,"standard",""),"|Float",""),ChapterTable!$1:$1,0),0),
      VLOOKUP($A582-ChapterTable!$P$11,ChapterTable!$1:$1048576,MATCH("최종"&amp;SUBSTITUTE(SUBSTITUTE(E$1,"standard",""),"|Float",""),ChapterTable!$1:$1,0),0)*ChapterTable!$P$14
    ),
  OFFSET(E582,-$B582+IF($L582,1,0),0)*IF($B582&gt;OFFSET($B582,1,0),ChapterTable!$R$17,1)*
    (VLOOKUP(SUBSTITUTE(SUBSTITUTE(E$1,"standard",""),"|Float","")&amp;IF(OR($L582=TRUE,$A582=0,MOD($A582,ChapterTable!$R$20)&lt;&gt;0),"","보스")&amp;"인게임누적곱배수",ChapterTable!$R:$S,2,0)^C582
    +VLOOKUP(SUBSTITUTE(SUBSTITUTE(E$1,"standard",""),"|Float","")&amp;IF(OR($L582=TRUE,$A582=0,MOD($A582,ChapterTable!$R$20)&lt;&gt;0),"","보스")&amp;"인게임누적합배수",ChapterTable!$R:$S,2,0)*C582)
  )
  )
  )
)</f>
        <v>16607.53125</v>
      </c>
      <c r="F582" s="1">
        <f ca="1">IF(AND($A582=0,$B582=1),
    VLOOKUP(1,ChapterTable!$1:$1048576,MATCH("최종"&amp;SUBSTITUTE(SUBSTITUTE(F$1,"standard",""),"|Float",""),ChapterTable!$1:$1,0),0)*ChapterTable!$P$17,
  IF(AND($A582=0,$B582=0),
    F583,
  IF($B582=0,
    VLOOKUP($A582,ChapterTable!$1:$1048576,MATCH("최종"&amp;SUBSTITUTE(SUBSTITUTE(F$1,"standard",""),"|Float",""),ChapterTable!$1:$1,0),0),
  IF($B582=1,
    IF($L582=FALSE,
      VLOOKUP($A582,ChapterTable!$1:$1048576,MATCH("최종"&amp;SUBSTITUTE(SUBSTITUTE(F$1,"standard",""),"|Float",""),ChapterTable!$1:$1,0),0),
      VLOOKUP($A582-ChapterTable!$P$11,ChapterTable!$1:$1048576,MATCH("최종"&amp;SUBSTITUTE(SUBSTITUTE(F$1,"standard",""),"|Float",""),ChapterTable!$1:$1,0),0)*ChapterTable!$P$14
    ),
  OFFSET(F582,-$B582+IF($L582,1,0),0)*
    (VLOOKUP(SUBSTITUTE(SUBSTITUTE(F$1,"standard",""),"|Float","")&amp;IF(OR($L582=TRUE,$A582=0,MOD($A582,ChapterTable!$R$20)&lt;&gt;0),"","보스")&amp;"인게임누적곱배수",ChapterTable!$R:$S,2,0)^D582
    +VLOOKUP(SUBSTITUTE(SUBSTITUTE(F$1,"standard",""),"|Float","")&amp;IF(OR($L582=TRUE,$A582=0,MOD($A582,ChapterTable!$R$20)&lt;&gt;0),"","보스")&amp;"인게임누적합배수",ChapterTable!$R:$S,2,0)*D582)
  )
  )
  )
)</f>
        <v>5297.9754638671875</v>
      </c>
      <c r="G582" t="s">
        <v>719</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66"/>
        <v>4</v>
      </c>
      <c r="Q582">
        <f t="shared" si="67"/>
        <v>4</v>
      </c>
      <c r="R582" t="b">
        <f t="shared" ca="1" si="68"/>
        <v>0</v>
      </c>
      <c r="T582" t="b">
        <f t="shared" ca="1" si="69"/>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72"/>
        <v>0.25</v>
      </c>
      <c r="AJ582">
        <f t="shared" si="70"/>
        <v>0.32</v>
      </c>
      <c r="AK582">
        <f t="shared" si="71"/>
        <v>1</v>
      </c>
      <c r="AL582">
        <v>0</v>
      </c>
    </row>
    <row r="583" spans="1:38" x14ac:dyDescent="0.3">
      <c r="A583">
        <v>12</v>
      </c>
      <c r="B583">
        <v>33</v>
      </c>
      <c r="C583">
        <f>IF(OR($L583=TRUE,$A583=0,MOD($A583,ChapterTable!$R$20)&lt;&gt;0),
MAX(0,INT(($B583+ChapterTable!$P$26+VLOOKUP(SUBSTITUTE(C$1,"성장단계","")&amp;"단계오프셋",ChapterTable!$R:$S,2,0))/ChapterTable!$P$23)),
MAX(0,INT(($B583+ChapterTable!$R$26+VLOOKUP(SUBSTITUTE(C$1,"성장단계","")&amp;"보스단계오프셋",ChapterTable!$R:$S,2,0))/ChapterTable!$R$23)))</f>
        <v>3</v>
      </c>
      <c r="D583">
        <f>IF(OR($L583=TRUE,$A583=0,MOD($A583,ChapterTable!$R$20)&lt;&gt;0),
MAX(0,INT(($B583+ChapterTable!$P$26+VLOOKUP(SUBSTITUTE(D$1,"성장단계","")&amp;"단계오프셋",ChapterTable!$R:$S,2,0))/ChapterTable!$P$23)),
MAX(0,INT(($B583+ChapterTable!$R$26+VLOOKUP(SUBSTITUTE(D$1,"성장단계","")&amp;"보스단계오프셋",ChapterTable!$R:$S,2,0))/ChapterTable!$R$23)))</f>
        <v>3</v>
      </c>
      <c r="E583" s="1">
        <f ca="1">IF(AND($A583=0,$B583=1),
    VLOOKUP(1,ChapterTable!$1:$1048576,MATCH("최종"&amp;SUBSTITUTE(SUBSTITUTE(E$1,"standard",""),"|Float",""),ChapterTable!$1:$1,0),0)*ChapterTable!$P$17,
  IF(AND($A583=0,$B583=0),
    E584,
  IF($B583=0,
    VLOOKUP($A583,ChapterTable!$1:$1048576,MATCH("최종"&amp;SUBSTITUTE(SUBSTITUTE(E$1,"standard",""),"|Float",""),ChapterTable!$1:$1,0),0),
  IF($B583=1,
    IF($L583=FALSE,
      VLOOKUP($A583,ChapterTable!$1:$1048576,MATCH("최종"&amp;SUBSTITUTE(SUBSTITUTE(E$1,"standard",""),"|Float",""),ChapterTable!$1:$1,0),0),
      VLOOKUP($A583-ChapterTable!$P$11,ChapterTable!$1:$1048576,MATCH("최종"&amp;SUBSTITUTE(SUBSTITUTE(E$1,"standard",""),"|Float",""),ChapterTable!$1:$1,0),0)*ChapterTable!$P$14
    ),
  OFFSET(E583,-$B583+IF($L583,1,0),0)*IF($B583&gt;OFFSET($B583,1,0),ChapterTable!$R$17,1)*
    (VLOOKUP(SUBSTITUTE(SUBSTITUTE(E$1,"standard",""),"|Float","")&amp;IF(OR($L583=TRUE,$A583=0,MOD($A583,ChapterTable!$R$20)&lt;&gt;0),"","보스")&amp;"인게임누적곱배수",ChapterTable!$R:$S,2,0)^C583
    +VLOOKUP(SUBSTITUTE(SUBSTITUTE(E$1,"standard",""),"|Float","")&amp;IF(OR($L583=TRUE,$A583=0,MOD($A583,ChapterTable!$R$20)&lt;&gt;0),"","보스")&amp;"인게임누적합배수",ChapterTable!$R:$S,2,0)*C583)
  )
  )
  )
)</f>
        <v>16607.53125</v>
      </c>
      <c r="F583" s="1">
        <f ca="1">IF(AND($A583=0,$B583=1),
    VLOOKUP(1,ChapterTable!$1:$1048576,MATCH("최종"&amp;SUBSTITUTE(SUBSTITUTE(F$1,"standard",""),"|Float",""),ChapterTable!$1:$1,0),0)*ChapterTable!$P$17,
  IF(AND($A583=0,$B583=0),
    F584,
  IF($B583=0,
    VLOOKUP($A583,ChapterTable!$1:$1048576,MATCH("최종"&amp;SUBSTITUTE(SUBSTITUTE(F$1,"standard",""),"|Float",""),ChapterTable!$1:$1,0),0),
  IF($B583=1,
    IF($L583=FALSE,
      VLOOKUP($A583,ChapterTable!$1:$1048576,MATCH("최종"&amp;SUBSTITUTE(SUBSTITUTE(F$1,"standard",""),"|Float",""),ChapterTable!$1:$1,0),0),
      VLOOKUP($A583-ChapterTable!$P$11,ChapterTable!$1:$1048576,MATCH("최종"&amp;SUBSTITUTE(SUBSTITUTE(F$1,"standard",""),"|Float",""),ChapterTable!$1:$1,0),0)*ChapterTable!$P$14
    ),
  OFFSET(F583,-$B583+IF($L583,1,0),0)*
    (VLOOKUP(SUBSTITUTE(SUBSTITUTE(F$1,"standard",""),"|Float","")&amp;IF(OR($L583=TRUE,$A583=0,MOD($A583,ChapterTable!$R$20)&lt;&gt;0),"","보스")&amp;"인게임누적곱배수",ChapterTable!$R:$S,2,0)^D583
    +VLOOKUP(SUBSTITUTE(SUBSTITUTE(F$1,"standard",""),"|Float","")&amp;IF(OR($L583=TRUE,$A583=0,MOD($A583,ChapterTable!$R$20)&lt;&gt;0),"","보스")&amp;"인게임누적합배수",ChapterTable!$R:$S,2,0)*D583)
  )
  )
  )
)</f>
        <v>5297.9754638671875</v>
      </c>
      <c r="G583" t="s">
        <v>719</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66"/>
        <v>4</v>
      </c>
      <c r="Q583">
        <f t="shared" si="67"/>
        <v>4</v>
      </c>
      <c r="R583" t="b">
        <f t="shared" ca="1" si="68"/>
        <v>0</v>
      </c>
      <c r="T583" t="b">
        <f t="shared" ca="1" si="69"/>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72"/>
        <v>0.25</v>
      </c>
      <c r="AJ583">
        <f t="shared" si="70"/>
        <v>0.32</v>
      </c>
      <c r="AK583">
        <f t="shared" si="71"/>
        <v>1</v>
      </c>
      <c r="AL583">
        <v>0</v>
      </c>
    </row>
    <row r="584" spans="1:38" x14ac:dyDescent="0.3">
      <c r="A584">
        <v>12</v>
      </c>
      <c r="B584">
        <v>34</v>
      </c>
      <c r="C584">
        <f>IF(OR($L584=TRUE,$A584=0,MOD($A584,ChapterTable!$R$20)&lt;&gt;0),
MAX(0,INT(($B584+ChapterTable!$P$26+VLOOKUP(SUBSTITUTE(C$1,"성장단계","")&amp;"단계오프셋",ChapterTable!$R:$S,2,0))/ChapterTable!$P$23)),
MAX(0,INT(($B584+ChapterTable!$R$26+VLOOKUP(SUBSTITUTE(C$1,"성장단계","")&amp;"보스단계오프셋",ChapterTable!$R:$S,2,0))/ChapterTable!$R$23)))</f>
        <v>3</v>
      </c>
      <c r="D584">
        <f>IF(OR($L584=TRUE,$A584=0,MOD($A584,ChapterTable!$R$20)&lt;&gt;0),
MAX(0,INT(($B584+ChapterTable!$P$26+VLOOKUP(SUBSTITUTE(D$1,"성장단계","")&amp;"단계오프셋",ChapterTable!$R:$S,2,0))/ChapterTable!$P$23)),
MAX(0,INT(($B584+ChapterTable!$R$26+VLOOKUP(SUBSTITUTE(D$1,"성장단계","")&amp;"보스단계오프셋",ChapterTable!$R:$S,2,0))/ChapterTable!$R$23)))</f>
        <v>3</v>
      </c>
      <c r="E584" s="1">
        <f ca="1">IF(AND($A584=0,$B584=1),
    VLOOKUP(1,ChapterTable!$1:$1048576,MATCH("최종"&amp;SUBSTITUTE(SUBSTITUTE(E$1,"standard",""),"|Float",""),ChapterTable!$1:$1,0),0)*ChapterTable!$P$17,
  IF(AND($A584=0,$B584=0),
    E585,
  IF($B584=0,
    VLOOKUP($A584,ChapterTable!$1:$1048576,MATCH("최종"&amp;SUBSTITUTE(SUBSTITUTE(E$1,"standard",""),"|Float",""),ChapterTable!$1:$1,0),0),
  IF($B584=1,
    IF($L584=FALSE,
      VLOOKUP($A584,ChapterTable!$1:$1048576,MATCH("최종"&amp;SUBSTITUTE(SUBSTITUTE(E$1,"standard",""),"|Float",""),ChapterTable!$1:$1,0),0),
      VLOOKUP($A584-ChapterTable!$P$11,ChapterTable!$1:$1048576,MATCH("최종"&amp;SUBSTITUTE(SUBSTITUTE(E$1,"standard",""),"|Float",""),ChapterTable!$1:$1,0),0)*ChapterTable!$P$14
    ),
  OFFSET(E584,-$B584+IF($L584,1,0),0)*IF($B584&gt;OFFSET($B584,1,0),ChapterTable!$R$17,1)*
    (VLOOKUP(SUBSTITUTE(SUBSTITUTE(E$1,"standard",""),"|Float","")&amp;IF(OR($L584=TRUE,$A584=0,MOD($A584,ChapterTable!$R$20)&lt;&gt;0),"","보스")&amp;"인게임누적곱배수",ChapterTable!$R:$S,2,0)^C584
    +VLOOKUP(SUBSTITUTE(SUBSTITUTE(E$1,"standard",""),"|Float","")&amp;IF(OR($L584=TRUE,$A584=0,MOD($A584,ChapterTable!$R$20)&lt;&gt;0),"","보스")&amp;"인게임누적합배수",ChapterTable!$R:$S,2,0)*C584)
  )
  )
  )
)</f>
        <v>16607.53125</v>
      </c>
      <c r="F584" s="1">
        <f ca="1">IF(AND($A584=0,$B584=1),
    VLOOKUP(1,ChapterTable!$1:$1048576,MATCH("최종"&amp;SUBSTITUTE(SUBSTITUTE(F$1,"standard",""),"|Float",""),ChapterTable!$1:$1,0),0)*ChapterTable!$P$17,
  IF(AND($A584=0,$B584=0),
    F585,
  IF($B584=0,
    VLOOKUP($A584,ChapterTable!$1:$1048576,MATCH("최종"&amp;SUBSTITUTE(SUBSTITUTE(F$1,"standard",""),"|Float",""),ChapterTable!$1:$1,0),0),
  IF($B584=1,
    IF($L584=FALSE,
      VLOOKUP($A584,ChapterTable!$1:$1048576,MATCH("최종"&amp;SUBSTITUTE(SUBSTITUTE(F$1,"standard",""),"|Float",""),ChapterTable!$1:$1,0),0),
      VLOOKUP($A584-ChapterTable!$P$11,ChapterTable!$1:$1048576,MATCH("최종"&amp;SUBSTITUTE(SUBSTITUTE(F$1,"standard",""),"|Float",""),ChapterTable!$1:$1,0),0)*ChapterTable!$P$14
    ),
  OFFSET(F584,-$B584+IF($L584,1,0),0)*
    (VLOOKUP(SUBSTITUTE(SUBSTITUTE(F$1,"standard",""),"|Float","")&amp;IF(OR($L584=TRUE,$A584=0,MOD($A584,ChapterTable!$R$20)&lt;&gt;0),"","보스")&amp;"인게임누적곱배수",ChapterTable!$R:$S,2,0)^D584
    +VLOOKUP(SUBSTITUTE(SUBSTITUTE(F$1,"standard",""),"|Float","")&amp;IF(OR($L584=TRUE,$A584=0,MOD($A584,ChapterTable!$R$20)&lt;&gt;0),"","보스")&amp;"인게임누적합배수",ChapterTable!$R:$S,2,0)*D584)
  )
  )
  )
)</f>
        <v>5297.9754638671875</v>
      </c>
      <c r="G584" t="s">
        <v>719</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66"/>
        <v>4</v>
      </c>
      <c r="Q584">
        <f t="shared" si="67"/>
        <v>4</v>
      </c>
      <c r="R584" t="b">
        <f t="shared" ca="1" si="68"/>
        <v>0</v>
      </c>
      <c r="T584" t="b">
        <f t="shared" ca="1" si="69"/>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72"/>
        <v>0.25</v>
      </c>
      <c r="AJ584">
        <f t="shared" si="70"/>
        <v>0.32</v>
      </c>
      <c r="AK584">
        <f t="shared" si="71"/>
        <v>1</v>
      </c>
      <c r="AL584">
        <v>0</v>
      </c>
    </row>
    <row r="585" spans="1:38" x14ac:dyDescent="0.3">
      <c r="A585">
        <v>12</v>
      </c>
      <c r="B585">
        <v>35</v>
      </c>
      <c r="C585">
        <f>IF(OR($L585=TRUE,$A585=0,MOD($A585,ChapterTable!$R$20)&lt;&gt;0),
MAX(0,INT(($B585+ChapterTable!$P$26+VLOOKUP(SUBSTITUTE(C$1,"성장단계","")&amp;"단계오프셋",ChapterTable!$R:$S,2,0))/ChapterTable!$P$23)),
MAX(0,INT(($B585+ChapterTable!$R$26+VLOOKUP(SUBSTITUTE(C$1,"성장단계","")&amp;"보스단계오프셋",ChapterTable!$R:$S,2,0))/ChapterTable!$R$23)))</f>
        <v>3</v>
      </c>
      <c r="D585">
        <f>IF(OR($L585=TRUE,$A585=0,MOD($A585,ChapterTable!$R$20)&lt;&gt;0),
MAX(0,INT(($B585+ChapterTable!$P$26+VLOOKUP(SUBSTITUTE(D$1,"성장단계","")&amp;"단계오프셋",ChapterTable!$R:$S,2,0))/ChapterTable!$P$23)),
MAX(0,INT(($B585+ChapterTable!$R$26+VLOOKUP(SUBSTITUTE(D$1,"성장단계","")&amp;"보스단계오프셋",ChapterTable!$R:$S,2,0))/ChapterTable!$R$23)))</f>
        <v>3</v>
      </c>
      <c r="E585" s="1">
        <f ca="1">IF(AND($A585=0,$B585=1),
    VLOOKUP(1,ChapterTable!$1:$1048576,MATCH("최종"&amp;SUBSTITUTE(SUBSTITUTE(E$1,"standard",""),"|Float",""),ChapterTable!$1:$1,0),0)*ChapterTable!$P$17,
  IF(AND($A585=0,$B585=0),
    E586,
  IF($B585=0,
    VLOOKUP($A585,ChapterTable!$1:$1048576,MATCH("최종"&amp;SUBSTITUTE(SUBSTITUTE(E$1,"standard",""),"|Float",""),ChapterTable!$1:$1,0),0),
  IF($B585=1,
    IF($L585=FALSE,
      VLOOKUP($A585,ChapterTable!$1:$1048576,MATCH("최종"&amp;SUBSTITUTE(SUBSTITUTE(E$1,"standard",""),"|Float",""),ChapterTable!$1:$1,0),0),
      VLOOKUP($A585-ChapterTable!$P$11,ChapterTable!$1:$1048576,MATCH("최종"&amp;SUBSTITUTE(SUBSTITUTE(E$1,"standard",""),"|Float",""),ChapterTable!$1:$1,0),0)*ChapterTable!$P$14
    ),
  OFFSET(E585,-$B585+IF($L585,1,0),0)*IF($B585&gt;OFFSET($B585,1,0),ChapterTable!$R$17,1)*
    (VLOOKUP(SUBSTITUTE(SUBSTITUTE(E$1,"standard",""),"|Float","")&amp;IF(OR($L585=TRUE,$A585=0,MOD($A585,ChapterTable!$R$20)&lt;&gt;0),"","보스")&amp;"인게임누적곱배수",ChapterTable!$R:$S,2,0)^C585
    +VLOOKUP(SUBSTITUTE(SUBSTITUTE(E$1,"standard",""),"|Float","")&amp;IF(OR($L585=TRUE,$A585=0,MOD($A585,ChapterTable!$R$20)&lt;&gt;0),"","보스")&amp;"인게임누적합배수",ChapterTable!$R:$S,2,0)*C585)
  )
  )
  )
)</f>
        <v>16607.53125</v>
      </c>
      <c r="F585" s="1">
        <f ca="1">IF(AND($A585=0,$B585=1),
    VLOOKUP(1,ChapterTable!$1:$1048576,MATCH("최종"&amp;SUBSTITUTE(SUBSTITUTE(F$1,"standard",""),"|Float",""),ChapterTable!$1:$1,0),0)*ChapterTable!$P$17,
  IF(AND($A585=0,$B585=0),
    F586,
  IF($B585=0,
    VLOOKUP($A585,ChapterTable!$1:$1048576,MATCH("최종"&amp;SUBSTITUTE(SUBSTITUTE(F$1,"standard",""),"|Float",""),ChapterTable!$1:$1,0),0),
  IF($B585=1,
    IF($L585=FALSE,
      VLOOKUP($A585,ChapterTable!$1:$1048576,MATCH("최종"&amp;SUBSTITUTE(SUBSTITUTE(F$1,"standard",""),"|Float",""),ChapterTable!$1:$1,0),0),
      VLOOKUP($A585-ChapterTable!$P$11,ChapterTable!$1:$1048576,MATCH("최종"&amp;SUBSTITUTE(SUBSTITUTE(F$1,"standard",""),"|Float",""),ChapterTable!$1:$1,0),0)*ChapterTable!$P$14
    ),
  OFFSET(F585,-$B585+IF($L585,1,0),0)*
    (VLOOKUP(SUBSTITUTE(SUBSTITUTE(F$1,"standard",""),"|Float","")&amp;IF(OR($L585=TRUE,$A585=0,MOD($A585,ChapterTable!$R$20)&lt;&gt;0),"","보스")&amp;"인게임누적곱배수",ChapterTable!$R:$S,2,0)^D585
    +VLOOKUP(SUBSTITUTE(SUBSTITUTE(F$1,"standard",""),"|Float","")&amp;IF(OR($L585=TRUE,$A585=0,MOD($A585,ChapterTable!$R$20)&lt;&gt;0),"","보스")&amp;"인게임누적합배수",ChapterTable!$R:$S,2,0)*D585)
  )
  )
  )
)</f>
        <v>5297.9754638671875</v>
      </c>
      <c r="G585" t="s">
        <v>719</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66"/>
        <v>11</v>
      </c>
      <c r="Q585">
        <f t="shared" si="67"/>
        <v>11</v>
      </c>
      <c r="R585" t="b">
        <f t="shared" ca="1" si="68"/>
        <v>0</v>
      </c>
      <c r="T585" t="b">
        <f t="shared" ca="1" si="69"/>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72"/>
        <v>0.25</v>
      </c>
      <c r="AJ585">
        <f t="shared" si="70"/>
        <v>0.32</v>
      </c>
      <c r="AK585">
        <f t="shared" si="71"/>
        <v>1</v>
      </c>
      <c r="AL585">
        <v>0</v>
      </c>
    </row>
    <row r="586" spans="1:38" x14ac:dyDescent="0.3">
      <c r="A586">
        <v>12</v>
      </c>
      <c r="B586">
        <v>36</v>
      </c>
      <c r="C586">
        <f>IF(OR($L586=TRUE,$A586=0,MOD($A586,ChapterTable!$R$20)&lt;&gt;0),
MAX(0,INT(($B586+ChapterTable!$P$26+VLOOKUP(SUBSTITUTE(C$1,"성장단계","")&amp;"단계오프셋",ChapterTable!$R:$S,2,0))/ChapterTable!$P$23)),
MAX(0,INT(($B586+ChapterTable!$R$26+VLOOKUP(SUBSTITUTE(C$1,"성장단계","")&amp;"보스단계오프셋",ChapterTable!$R:$S,2,0))/ChapterTable!$R$23)))</f>
        <v>4</v>
      </c>
      <c r="D586">
        <f>IF(OR($L586=TRUE,$A586=0,MOD($A586,ChapterTable!$R$20)&lt;&gt;0),
MAX(0,INT(($B586+ChapterTable!$P$26+VLOOKUP(SUBSTITUTE(D$1,"성장단계","")&amp;"단계오프셋",ChapterTable!$R:$S,2,0))/ChapterTable!$P$23)),
MAX(0,INT(($B586+ChapterTable!$R$26+VLOOKUP(SUBSTITUTE(D$1,"성장단계","")&amp;"보스단계오프셋",ChapterTable!$R:$S,2,0))/ChapterTable!$R$23)))</f>
        <v>3</v>
      </c>
      <c r="E586" s="1">
        <f ca="1">IF(AND($A586=0,$B586=1),
    VLOOKUP(1,ChapterTable!$1:$1048576,MATCH("최종"&amp;SUBSTITUTE(SUBSTITUTE(E$1,"standard",""),"|Float",""),ChapterTable!$1:$1,0),0)*ChapterTable!$P$17,
  IF(AND($A586=0,$B586=0),
    E587,
  IF($B586=0,
    VLOOKUP($A586,ChapterTable!$1:$1048576,MATCH("최종"&amp;SUBSTITUTE(SUBSTITUTE(E$1,"standard",""),"|Float",""),ChapterTable!$1:$1,0),0),
  IF($B586=1,
    IF($L586=FALSE,
      VLOOKUP($A586,ChapterTable!$1:$1048576,MATCH("최종"&amp;SUBSTITUTE(SUBSTITUTE(E$1,"standard",""),"|Float",""),ChapterTable!$1:$1,0),0),
      VLOOKUP($A586-ChapterTable!$P$11,ChapterTable!$1:$1048576,MATCH("최종"&amp;SUBSTITUTE(SUBSTITUTE(E$1,"standard",""),"|Float",""),ChapterTable!$1:$1,0),0)*ChapterTable!$P$14
    ),
  OFFSET(E586,-$B586+IF($L586,1,0),0)*IF($B586&gt;OFFSET($B586,1,0),ChapterTable!$R$17,1)*
    (VLOOKUP(SUBSTITUTE(SUBSTITUTE(E$1,"standard",""),"|Float","")&amp;IF(OR($L586=TRUE,$A586=0,MOD($A586,ChapterTable!$R$20)&lt;&gt;0),"","보스")&amp;"인게임누적곱배수",ChapterTable!$R:$S,2,0)^C586
    +VLOOKUP(SUBSTITUTE(SUBSTITUTE(E$1,"standard",""),"|Float","")&amp;IF(OR($L586=TRUE,$A586=0,MOD($A586,ChapterTable!$R$20)&lt;&gt;0),"","보스")&amp;"인게임누적합배수",ChapterTable!$R:$S,2,0)*C586)
  )
  )
  )
)</f>
        <v>18683.47265625</v>
      </c>
      <c r="F586" s="1">
        <f ca="1">IF(AND($A586=0,$B586=1),
    VLOOKUP(1,ChapterTable!$1:$1048576,MATCH("최종"&amp;SUBSTITUTE(SUBSTITUTE(F$1,"standard",""),"|Float",""),ChapterTable!$1:$1,0),0)*ChapterTable!$P$17,
  IF(AND($A586=0,$B586=0),
    F587,
  IF($B586=0,
    VLOOKUP($A586,ChapterTable!$1:$1048576,MATCH("최종"&amp;SUBSTITUTE(SUBSTITUTE(F$1,"standard",""),"|Float",""),ChapterTable!$1:$1,0),0),
  IF($B586=1,
    IF($L586=FALSE,
      VLOOKUP($A586,ChapterTable!$1:$1048576,MATCH("최종"&amp;SUBSTITUTE(SUBSTITUTE(F$1,"standard",""),"|Float",""),ChapterTable!$1:$1,0),0),
      VLOOKUP($A586-ChapterTable!$P$11,ChapterTable!$1:$1048576,MATCH("최종"&amp;SUBSTITUTE(SUBSTITUTE(F$1,"standard",""),"|Float",""),ChapterTable!$1:$1,0),0)*ChapterTable!$P$14
    ),
  OFFSET(F586,-$B586+IF($L586,1,0),0)*
    (VLOOKUP(SUBSTITUTE(SUBSTITUTE(F$1,"standard",""),"|Float","")&amp;IF(OR($L586=TRUE,$A586=0,MOD($A586,ChapterTable!$R$20)&lt;&gt;0),"","보스")&amp;"인게임누적곱배수",ChapterTable!$R:$S,2,0)^D586
    +VLOOKUP(SUBSTITUTE(SUBSTITUTE(F$1,"standard",""),"|Float","")&amp;IF(OR($L586=TRUE,$A586=0,MOD($A586,ChapterTable!$R$20)&lt;&gt;0),"","보스")&amp;"인게임누적합배수",ChapterTable!$R:$S,2,0)*D586)
  )
  )
  )
)</f>
        <v>5297.9754638671875</v>
      </c>
      <c r="G586" t="s">
        <v>719</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66"/>
        <v>4</v>
      </c>
      <c r="Q586">
        <f t="shared" si="67"/>
        <v>4</v>
      </c>
      <c r="R586" t="b">
        <f t="shared" ca="1" si="68"/>
        <v>0</v>
      </c>
      <c r="T586" t="b">
        <f t="shared" ca="1" si="69"/>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72"/>
        <v>0.25</v>
      </c>
      <c r="AJ586">
        <f t="shared" si="70"/>
        <v>0.32</v>
      </c>
      <c r="AK586">
        <f t="shared" si="71"/>
        <v>1</v>
      </c>
      <c r="AL586">
        <v>0</v>
      </c>
    </row>
    <row r="587" spans="1:38" x14ac:dyDescent="0.3">
      <c r="A587">
        <v>12</v>
      </c>
      <c r="B587">
        <v>37</v>
      </c>
      <c r="C587">
        <f>IF(OR($L587=TRUE,$A587=0,MOD($A587,ChapterTable!$R$20)&lt;&gt;0),
MAX(0,INT(($B587+ChapterTable!$P$26+VLOOKUP(SUBSTITUTE(C$1,"성장단계","")&amp;"단계오프셋",ChapterTable!$R:$S,2,0))/ChapterTable!$P$23)),
MAX(0,INT(($B587+ChapterTable!$R$26+VLOOKUP(SUBSTITUTE(C$1,"성장단계","")&amp;"보스단계오프셋",ChapterTable!$R:$S,2,0))/ChapterTable!$R$23)))</f>
        <v>4</v>
      </c>
      <c r="D587">
        <f>IF(OR($L587=TRUE,$A587=0,MOD($A587,ChapterTable!$R$20)&lt;&gt;0),
MAX(0,INT(($B587+ChapterTable!$P$26+VLOOKUP(SUBSTITUTE(D$1,"성장단계","")&amp;"단계오프셋",ChapterTable!$R:$S,2,0))/ChapterTable!$P$23)),
MAX(0,INT(($B587+ChapterTable!$R$26+VLOOKUP(SUBSTITUTE(D$1,"성장단계","")&amp;"보스단계오프셋",ChapterTable!$R:$S,2,0))/ChapterTable!$R$23)))</f>
        <v>3</v>
      </c>
      <c r="E587" s="1">
        <f ca="1">IF(AND($A587=0,$B587=1),
    VLOOKUP(1,ChapterTable!$1:$1048576,MATCH("최종"&amp;SUBSTITUTE(SUBSTITUTE(E$1,"standard",""),"|Float",""),ChapterTable!$1:$1,0),0)*ChapterTable!$P$17,
  IF(AND($A587=0,$B587=0),
    E588,
  IF($B587=0,
    VLOOKUP($A587,ChapterTable!$1:$1048576,MATCH("최종"&amp;SUBSTITUTE(SUBSTITUTE(E$1,"standard",""),"|Float",""),ChapterTable!$1:$1,0),0),
  IF($B587=1,
    IF($L587=FALSE,
      VLOOKUP($A587,ChapterTable!$1:$1048576,MATCH("최종"&amp;SUBSTITUTE(SUBSTITUTE(E$1,"standard",""),"|Float",""),ChapterTable!$1:$1,0),0),
      VLOOKUP($A587-ChapterTable!$P$11,ChapterTable!$1:$1048576,MATCH("최종"&amp;SUBSTITUTE(SUBSTITUTE(E$1,"standard",""),"|Float",""),ChapterTable!$1:$1,0),0)*ChapterTable!$P$14
    ),
  OFFSET(E587,-$B587+IF($L587,1,0),0)*IF($B587&gt;OFFSET($B587,1,0),ChapterTable!$R$17,1)*
    (VLOOKUP(SUBSTITUTE(SUBSTITUTE(E$1,"standard",""),"|Float","")&amp;IF(OR($L587=TRUE,$A587=0,MOD($A587,ChapterTable!$R$20)&lt;&gt;0),"","보스")&amp;"인게임누적곱배수",ChapterTable!$R:$S,2,0)^C587
    +VLOOKUP(SUBSTITUTE(SUBSTITUTE(E$1,"standard",""),"|Float","")&amp;IF(OR($L587=TRUE,$A587=0,MOD($A587,ChapterTable!$R$20)&lt;&gt;0),"","보스")&amp;"인게임누적합배수",ChapterTable!$R:$S,2,0)*C587)
  )
  )
  )
)</f>
        <v>18683.47265625</v>
      </c>
      <c r="F587" s="1">
        <f ca="1">IF(AND($A587=0,$B587=1),
    VLOOKUP(1,ChapterTable!$1:$1048576,MATCH("최종"&amp;SUBSTITUTE(SUBSTITUTE(F$1,"standard",""),"|Float",""),ChapterTable!$1:$1,0),0)*ChapterTable!$P$17,
  IF(AND($A587=0,$B587=0),
    F588,
  IF($B587=0,
    VLOOKUP($A587,ChapterTable!$1:$1048576,MATCH("최종"&amp;SUBSTITUTE(SUBSTITUTE(F$1,"standard",""),"|Float",""),ChapterTable!$1:$1,0),0),
  IF($B587=1,
    IF($L587=FALSE,
      VLOOKUP($A587,ChapterTable!$1:$1048576,MATCH("최종"&amp;SUBSTITUTE(SUBSTITUTE(F$1,"standard",""),"|Float",""),ChapterTable!$1:$1,0),0),
      VLOOKUP($A587-ChapterTable!$P$11,ChapterTable!$1:$1048576,MATCH("최종"&amp;SUBSTITUTE(SUBSTITUTE(F$1,"standard",""),"|Float",""),ChapterTable!$1:$1,0),0)*ChapterTable!$P$14
    ),
  OFFSET(F587,-$B587+IF($L587,1,0),0)*
    (VLOOKUP(SUBSTITUTE(SUBSTITUTE(F$1,"standard",""),"|Float","")&amp;IF(OR($L587=TRUE,$A587=0,MOD($A587,ChapterTable!$R$20)&lt;&gt;0),"","보스")&amp;"인게임누적곱배수",ChapterTable!$R:$S,2,0)^D587
    +VLOOKUP(SUBSTITUTE(SUBSTITUTE(F$1,"standard",""),"|Float","")&amp;IF(OR($L587=TRUE,$A587=0,MOD($A587,ChapterTable!$R$20)&lt;&gt;0),"","보스")&amp;"인게임누적합배수",ChapterTable!$R:$S,2,0)*D587)
  )
  )
  )
)</f>
        <v>5297.9754638671875</v>
      </c>
      <c r="G587" t="s">
        <v>719</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66"/>
        <v>4</v>
      </c>
      <c r="Q587">
        <f t="shared" si="67"/>
        <v>4</v>
      </c>
      <c r="R587" t="b">
        <f t="shared" ca="1" si="68"/>
        <v>0</v>
      </c>
      <c r="T587" t="b">
        <f t="shared" ca="1" si="69"/>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72"/>
        <v>0.25</v>
      </c>
      <c r="AJ587">
        <f t="shared" si="70"/>
        <v>0.32</v>
      </c>
      <c r="AK587">
        <f t="shared" si="71"/>
        <v>1</v>
      </c>
      <c r="AL587">
        <v>0</v>
      </c>
    </row>
    <row r="588" spans="1:38" x14ac:dyDescent="0.3">
      <c r="A588">
        <v>12</v>
      </c>
      <c r="B588">
        <v>38</v>
      </c>
      <c r="C588">
        <f>IF(OR($L588=TRUE,$A588=0,MOD($A588,ChapterTable!$R$20)&lt;&gt;0),
MAX(0,INT(($B588+ChapterTable!$P$26+VLOOKUP(SUBSTITUTE(C$1,"성장단계","")&amp;"단계오프셋",ChapterTable!$R:$S,2,0))/ChapterTable!$P$23)),
MAX(0,INT(($B588+ChapterTable!$R$26+VLOOKUP(SUBSTITUTE(C$1,"성장단계","")&amp;"보스단계오프셋",ChapterTable!$R:$S,2,0))/ChapterTable!$R$23)))</f>
        <v>4</v>
      </c>
      <c r="D588">
        <f>IF(OR($L588=TRUE,$A588=0,MOD($A588,ChapterTable!$R$20)&lt;&gt;0),
MAX(0,INT(($B588+ChapterTable!$P$26+VLOOKUP(SUBSTITUTE(D$1,"성장단계","")&amp;"단계오프셋",ChapterTable!$R:$S,2,0))/ChapterTable!$P$23)),
MAX(0,INT(($B588+ChapterTable!$R$26+VLOOKUP(SUBSTITUTE(D$1,"성장단계","")&amp;"보스단계오프셋",ChapterTable!$R:$S,2,0))/ChapterTable!$R$23)))</f>
        <v>3</v>
      </c>
      <c r="E588" s="1">
        <f ca="1">IF(AND($A588=0,$B588=1),
    VLOOKUP(1,ChapterTable!$1:$1048576,MATCH("최종"&amp;SUBSTITUTE(SUBSTITUTE(E$1,"standard",""),"|Float",""),ChapterTable!$1:$1,0),0)*ChapterTable!$P$17,
  IF(AND($A588=0,$B588=0),
    E589,
  IF($B588=0,
    VLOOKUP($A588,ChapterTable!$1:$1048576,MATCH("최종"&amp;SUBSTITUTE(SUBSTITUTE(E$1,"standard",""),"|Float",""),ChapterTable!$1:$1,0),0),
  IF($B588=1,
    IF($L588=FALSE,
      VLOOKUP($A588,ChapterTable!$1:$1048576,MATCH("최종"&amp;SUBSTITUTE(SUBSTITUTE(E$1,"standard",""),"|Float",""),ChapterTable!$1:$1,0),0),
      VLOOKUP($A588-ChapterTable!$P$11,ChapterTable!$1:$1048576,MATCH("최종"&amp;SUBSTITUTE(SUBSTITUTE(E$1,"standard",""),"|Float",""),ChapterTable!$1:$1,0),0)*ChapterTable!$P$14
    ),
  OFFSET(E588,-$B588+IF($L588,1,0),0)*IF($B588&gt;OFFSET($B588,1,0),ChapterTable!$R$17,1)*
    (VLOOKUP(SUBSTITUTE(SUBSTITUTE(E$1,"standard",""),"|Float","")&amp;IF(OR($L588=TRUE,$A588=0,MOD($A588,ChapterTable!$R$20)&lt;&gt;0),"","보스")&amp;"인게임누적곱배수",ChapterTable!$R:$S,2,0)^C588
    +VLOOKUP(SUBSTITUTE(SUBSTITUTE(E$1,"standard",""),"|Float","")&amp;IF(OR($L588=TRUE,$A588=0,MOD($A588,ChapterTable!$R$20)&lt;&gt;0),"","보스")&amp;"인게임누적합배수",ChapterTable!$R:$S,2,0)*C588)
  )
  )
  )
)</f>
        <v>18683.47265625</v>
      </c>
      <c r="F588" s="1">
        <f ca="1">IF(AND($A588=0,$B588=1),
    VLOOKUP(1,ChapterTable!$1:$1048576,MATCH("최종"&amp;SUBSTITUTE(SUBSTITUTE(F$1,"standard",""),"|Float",""),ChapterTable!$1:$1,0),0)*ChapterTable!$P$17,
  IF(AND($A588=0,$B588=0),
    F589,
  IF($B588=0,
    VLOOKUP($A588,ChapterTable!$1:$1048576,MATCH("최종"&amp;SUBSTITUTE(SUBSTITUTE(F$1,"standard",""),"|Float",""),ChapterTable!$1:$1,0),0),
  IF($B588=1,
    IF($L588=FALSE,
      VLOOKUP($A588,ChapterTable!$1:$1048576,MATCH("최종"&amp;SUBSTITUTE(SUBSTITUTE(F$1,"standard",""),"|Float",""),ChapterTable!$1:$1,0),0),
      VLOOKUP($A588-ChapterTable!$P$11,ChapterTable!$1:$1048576,MATCH("최종"&amp;SUBSTITUTE(SUBSTITUTE(F$1,"standard",""),"|Float",""),ChapterTable!$1:$1,0),0)*ChapterTable!$P$14
    ),
  OFFSET(F588,-$B588+IF($L588,1,0),0)*
    (VLOOKUP(SUBSTITUTE(SUBSTITUTE(F$1,"standard",""),"|Float","")&amp;IF(OR($L588=TRUE,$A588=0,MOD($A588,ChapterTable!$R$20)&lt;&gt;0),"","보스")&amp;"인게임누적곱배수",ChapterTable!$R:$S,2,0)^D588
    +VLOOKUP(SUBSTITUTE(SUBSTITUTE(F$1,"standard",""),"|Float","")&amp;IF(OR($L588=TRUE,$A588=0,MOD($A588,ChapterTable!$R$20)&lt;&gt;0),"","보스")&amp;"인게임누적합배수",ChapterTable!$R:$S,2,0)*D588)
  )
  )
  )
)</f>
        <v>5297.9754638671875</v>
      </c>
      <c r="G588" t="s">
        <v>719</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66"/>
        <v>4</v>
      </c>
      <c r="Q588">
        <f t="shared" si="67"/>
        <v>4</v>
      </c>
      <c r="R588" t="b">
        <f t="shared" ca="1" si="68"/>
        <v>0</v>
      </c>
      <c r="T588" t="b">
        <f t="shared" ca="1" si="69"/>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72"/>
        <v>0.25</v>
      </c>
      <c r="AJ588">
        <f t="shared" si="70"/>
        <v>0.32</v>
      </c>
      <c r="AK588">
        <f t="shared" si="71"/>
        <v>1</v>
      </c>
      <c r="AL588">
        <v>0</v>
      </c>
    </row>
    <row r="589" spans="1:38" x14ac:dyDescent="0.3">
      <c r="A589">
        <v>12</v>
      </c>
      <c r="B589">
        <v>39</v>
      </c>
      <c r="C589">
        <f>IF(OR($L589=TRUE,$A589=0,MOD($A589,ChapterTable!$R$20)&lt;&gt;0),
MAX(0,INT(($B589+ChapterTable!$P$26+VLOOKUP(SUBSTITUTE(C$1,"성장단계","")&amp;"단계오프셋",ChapterTable!$R:$S,2,0))/ChapterTable!$P$23)),
MAX(0,INT(($B589+ChapterTable!$R$26+VLOOKUP(SUBSTITUTE(C$1,"성장단계","")&amp;"보스단계오프셋",ChapterTable!$R:$S,2,0))/ChapterTable!$R$23)))</f>
        <v>4</v>
      </c>
      <c r="D589">
        <f>IF(OR($L589=TRUE,$A589=0,MOD($A589,ChapterTable!$R$20)&lt;&gt;0),
MAX(0,INT(($B589+ChapterTable!$P$26+VLOOKUP(SUBSTITUTE(D$1,"성장단계","")&amp;"단계오프셋",ChapterTable!$R:$S,2,0))/ChapterTable!$P$23)),
MAX(0,INT(($B589+ChapterTable!$R$26+VLOOKUP(SUBSTITUTE(D$1,"성장단계","")&amp;"보스단계오프셋",ChapterTable!$R:$S,2,0))/ChapterTable!$R$23)))</f>
        <v>3</v>
      </c>
      <c r="E589" s="1">
        <f ca="1">IF(AND($A589=0,$B589=1),
    VLOOKUP(1,ChapterTable!$1:$1048576,MATCH("최종"&amp;SUBSTITUTE(SUBSTITUTE(E$1,"standard",""),"|Float",""),ChapterTable!$1:$1,0),0)*ChapterTable!$P$17,
  IF(AND($A589=0,$B589=0),
    E590,
  IF($B589=0,
    VLOOKUP($A589,ChapterTable!$1:$1048576,MATCH("최종"&amp;SUBSTITUTE(SUBSTITUTE(E$1,"standard",""),"|Float",""),ChapterTable!$1:$1,0),0),
  IF($B589=1,
    IF($L589=FALSE,
      VLOOKUP($A589,ChapterTable!$1:$1048576,MATCH("최종"&amp;SUBSTITUTE(SUBSTITUTE(E$1,"standard",""),"|Float",""),ChapterTable!$1:$1,0),0),
      VLOOKUP($A589-ChapterTable!$P$11,ChapterTable!$1:$1048576,MATCH("최종"&amp;SUBSTITUTE(SUBSTITUTE(E$1,"standard",""),"|Float",""),ChapterTable!$1:$1,0),0)*ChapterTable!$P$14
    ),
  OFFSET(E589,-$B589+IF($L589,1,0),0)*IF($B589&gt;OFFSET($B589,1,0),ChapterTable!$R$17,1)*
    (VLOOKUP(SUBSTITUTE(SUBSTITUTE(E$1,"standard",""),"|Float","")&amp;IF(OR($L589=TRUE,$A589=0,MOD($A589,ChapterTable!$R$20)&lt;&gt;0),"","보스")&amp;"인게임누적곱배수",ChapterTable!$R:$S,2,0)^C589
    +VLOOKUP(SUBSTITUTE(SUBSTITUTE(E$1,"standard",""),"|Float","")&amp;IF(OR($L589=TRUE,$A589=0,MOD($A589,ChapterTable!$R$20)&lt;&gt;0),"","보스")&amp;"인게임누적합배수",ChapterTable!$R:$S,2,0)*C589)
  )
  )
  )
)</f>
        <v>18683.47265625</v>
      </c>
      <c r="F589" s="1">
        <f ca="1">IF(AND($A589=0,$B589=1),
    VLOOKUP(1,ChapterTable!$1:$1048576,MATCH("최종"&amp;SUBSTITUTE(SUBSTITUTE(F$1,"standard",""),"|Float",""),ChapterTable!$1:$1,0),0)*ChapterTable!$P$17,
  IF(AND($A589=0,$B589=0),
    F590,
  IF($B589=0,
    VLOOKUP($A589,ChapterTable!$1:$1048576,MATCH("최종"&amp;SUBSTITUTE(SUBSTITUTE(F$1,"standard",""),"|Float",""),ChapterTable!$1:$1,0),0),
  IF($B589=1,
    IF($L589=FALSE,
      VLOOKUP($A589,ChapterTable!$1:$1048576,MATCH("최종"&amp;SUBSTITUTE(SUBSTITUTE(F$1,"standard",""),"|Float",""),ChapterTable!$1:$1,0),0),
      VLOOKUP($A589-ChapterTable!$P$11,ChapterTable!$1:$1048576,MATCH("최종"&amp;SUBSTITUTE(SUBSTITUTE(F$1,"standard",""),"|Float",""),ChapterTable!$1:$1,0),0)*ChapterTable!$P$14
    ),
  OFFSET(F589,-$B589+IF($L589,1,0),0)*
    (VLOOKUP(SUBSTITUTE(SUBSTITUTE(F$1,"standard",""),"|Float","")&amp;IF(OR($L589=TRUE,$A589=0,MOD($A589,ChapterTable!$R$20)&lt;&gt;0),"","보스")&amp;"인게임누적곱배수",ChapterTable!$R:$S,2,0)^D589
    +VLOOKUP(SUBSTITUTE(SUBSTITUTE(F$1,"standard",""),"|Float","")&amp;IF(OR($L589=TRUE,$A589=0,MOD($A589,ChapterTable!$R$20)&lt;&gt;0),"","보스")&amp;"인게임누적합배수",ChapterTable!$R:$S,2,0)*D589)
  )
  )
  )
)</f>
        <v>5297.9754638671875</v>
      </c>
      <c r="G589" t="s">
        <v>719</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66"/>
        <v>94</v>
      </c>
      <c r="Q589">
        <f t="shared" si="67"/>
        <v>94</v>
      </c>
      <c r="R589" t="b">
        <f t="shared" ca="1" si="68"/>
        <v>1</v>
      </c>
      <c r="T589" t="b">
        <f t="shared" ca="1" si="69"/>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72"/>
        <v>0.25</v>
      </c>
      <c r="AJ589">
        <f t="shared" si="70"/>
        <v>0.32</v>
      </c>
      <c r="AK589">
        <f t="shared" si="71"/>
        <v>1</v>
      </c>
      <c r="AL589">
        <v>0</v>
      </c>
    </row>
    <row r="590" spans="1:38" x14ac:dyDescent="0.3">
      <c r="A590">
        <v>12</v>
      </c>
      <c r="B590">
        <v>40</v>
      </c>
      <c r="C590">
        <f>IF(OR($L590=TRUE,$A590=0,MOD($A590,ChapterTable!$R$20)&lt;&gt;0),
MAX(0,INT(($B590+ChapterTable!$P$26+VLOOKUP(SUBSTITUTE(C$1,"성장단계","")&amp;"단계오프셋",ChapterTable!$R:$S,2,0))/ChapterTable!$P$23)),
MAX(0,INT(($B590+ChapterTable!$R$26+VLOOKUP(SUBSTITUTE(C$1,"성장단계","")&amp;"보스단계오프셋",ChapterTable!$R:$S,2,0))/ChapterTable!$R$23)))</f>
        <v>4</v>
      </c>
      <c r="D590">
        <f>IF(OR($L590=TRUE,$A590=0,MOD($A590,ChapterTable!$R$20)&lt;&gt;0),
MAX(0,INT(($B590+ChapterTable!$P$26+VLOOKUP(SUBSTITUTE(D$1,"성장단계","")&amp;"단계오프셋",ChapterTable!$R:$S,2,0))/ChapterTable!$P$23)),
MAX(0,INT(($B590+ChapterTable!$R$26+VLOOKUP(SUBSTITUTE(D$1,"성장단계","")&amp;"보스단계오프셋",ChapterTable!$R:$S,2,0))/ChapterTable!$R$23)))</f>
        <v>3</v>
      </c>
      <c r="E590" s="1">
        <f ca="1">IF(AND($A590=0,$B590=1),
    VLOOKUP(1,ChapterTable!$1:$1048576,MATCH("최종"&amp;SUBSTITUTE(SUBSTITUTE(E$1,"standard",""),"|Float",""),ChapterTable!$1:$1,0),0)*ChapterTable!$P$17,
  IF(AND($A590=0,$B590=0),
    E591,
  IF($B590=0,
    VLOOKUP($A590,ChapterTable!$1:$1048576,MATCH("최종"&amp;SUBSTITUTE(SUBSTITUTE(E$1,"standard",""),"|Float",""),ChapterTable!$1:$1,0),0),
  IF($B590=1,
    IF($L590=FALSE,
      VLOOKUP($A590,ChapterTable!$1:$1048576,MATCH("최종"&amp;SUBSTITUTE(SUBSTITUTE(E$1,"standard",""),"|Float",""),ChapterTable!$1:$1,0),0),
      VLOOKUP($A590-ChapterTable!$P$11,ChapterTable!$1:$1048576,MATCH("최종"&amp;SUBSTITUTE(SUBSTITUTE(E$1,"standard",""),"|Float",""),ChapterTable!$1:$1,0),0)*ChapterTable!$P$14
    ),
  OFFSET(E590,-$B590+IF($L590,1,0),0)*IF($B590&gt;OFFSET($B590,1,0),ChapterTable!$R$17,1)*
    (VLOOKUP(SUBSTITUTE(SUBSTITUTE(E$1,"standard",""),"|Float","")&amp;IF(OR($L590=TRUE,$A590=0,MOD($A590,ChapterTable!$R$20)&lt;&gt;0),"","보스")&amp;"인게임누적곱배수",ChapterTable!$R:$S,2,0)^C590
    +VLOOKUP(SUBSTITUTE(SUBSTITUTE(E$1,"standard",""),"|Float","")&amp;IF(OR($L590=TRUE,$A590=0,MOD($A590,ChapterTable!$R$20)&lt;&gt;0),"","보스")&amp;"인게임누적합배수",ChapterTable!$R:$S,2,0)*C590)
  )
  )
  )
)</f>
        <v>18683.47265625</v>
      </c>
      <c r="F590" s="1">
        <f ca="1">IF(AND($A590=0,$B590=1),
    VLOOKUP(1,ChapterTable!$1:$1048576,MATCH("최종"&amp;SUBSTITUTE(SUBSTITUTE(F$1,"standard",""),"|Float",""),ChapterTable!$1:$1,0),0)*ChapterTable!$P$17,
  IF(AND($A590=0,$B590=0),
    F591,
  IF($B590=0,
    VLOOKUP($A590,ChapterTable!$1:$1048576,MATCH("최종"&amp;SUBSTITUTE(SUBSTITUTE(F$1,"standard",""),"|Float",""),ChapterTable!$1:$1,0),0),
  IF($B590=1,
    IF($L590=FALSE,
      VLOOKUP($A590,ChapterTable!$1:$1048576,MATCH("최종"&amp;SUBSTITUTE(SUBSTITUTE(F$1,"standard",""),"|Float",""),ChapterTable!$1:$1,0),0),
      VLOOKUP($A590-ChapterTable!$P$11,ChapterTable!$1:$1048576,MATCH("최종"&amp;SUBSTITUTE(SUBSTITUTE(F$1,"standard",""),"|Float",""),ChapterTable!$1:$1,0),0)*ChapterTable!$P$14
    ),
  OFFSET(F590,-$B590+IF($L590,1,0),0)*
    (VLOOKUP(SUBSTITUTE(SUBSTITUTE(F$1,"standard",""),"|Float","")&amp;IF(OR($L590=TRUE,$A590=0,MOD($A590,ChapterTable!$R$20)&lt;&gt;0),"","보스")&amp;"인게임누적곱배수",ChapterTable!$R:$S,2,0)^D590
    +VLOOKUP(SUBSTITUTE(SUBSTITUTE(F$1,"standard",""),"|Float","")&amp;IF(OR($L590=TRUE,$A590=0,MOD($A590,ChapterTable!$R$20)&lt;&gt;0),"","보스")&amp;"인게임누적합배수",ChapterTable!$R:$S,2,0)*D590)
  )
  )
  )
)</f>
        <v>5297.9754638671875</v>
      </c>
      <c r="G590" t="s">
        <v>719</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66"/>
        <v>24</v>
      </c>
      <c r="Q590">
        <f t="shared" si="67"/>
        <v>24</v>
      </c>
      <c r="R590" t="b">
        <f t="shared" ca="1" si="68"/>
        <v>0</v>
      </c>
      <c r="T590" t="b">
        <f t="shared" ca="1" si="69"/>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72"/>
        <v>0.25</v>
      </c>
      <c r="AJ590">
        <f t="shared" si="70"/>
        <v>1</v>
      </c>
      <c r="AK590">
        <f t="shared" si="71"/>
        <v>4</v>
      </c>
      <c r="AL590">
        <v>0</v>
      </c>
    </row>
    <row r="591" spans="1:38" x14ac:dyDescent="0.3">
      <c r="A591">
        <v>12</v>
      </c>
      <c r="B591">
        <v>41</v>
      </c>
      <c r="C591">
        <f>IF(OR($L591=TRUE,$A591=0,MOD($A591,ChapterTable!$R$20)&lt;&gt;0),
MAX(0,INT(($B591+ChapterTable!$P$26+VLOOKUP(SUBSTITUTE(C$1,"성장단계","")&amp;"단계오프셋",ChapterTable!$R:$S,2,0))/ChapterTable!$P$23)),
MAX(0,INT(($B591+ChapterTable!$R$26+VLOOKUP(SUBSTITUTE(C$1,"성장단계","")&amp;"보스단계오프셋",ChapterTable!$R:$S,2,0))/ChapterTable!$R$23)))</f>
        <v>4</v>
      </c>
      <c r="D591">
        <f>IF(OR($L591=TRUE,$A591=0,MOD($A591,ChapterTable!$R$20)&lt;&gt;0),
MAX(0,INT(($B591+ChapterTable!$P$26+VLOOKUP(SUBSTITUTE(D$1,"성장단계","")&amp;"단계오프셋",ChapterTable!$R:$S,2,0))/ChapterTable!$P$23)),
MAX(0,INT(($B591+ChapterTable!$R$26+VLOOKUP(SUBSTITUTE(D$1,"성장단계","")&amp;"보스단계오프셋",ChapterTable!$R:$S,2,0))/ChapterTable!$R$23)))</f>
        <v>4</v>
      </c>
      <c r="E591" s="1">
        <f ca="1">IF(AND($A591=0,$B591=1),
    VLOOKUP(1,ChapterTable!$1:$1048576,MATCH("최종"&amp;SUBSTITUTE(SUBSTITUTE(E$1,"standard",""),"|Float",""),ChapterTable!$1:$1,0),0)*ChapterTable!$P$17,
  IF(AND($A591=0,$B591=0),
    E592,
  IF($B591=0,
    VLOOKUP($A591,ChapterTable!$1:$1048576,MATCH("최종"&amp;SUBSTITUTE(SUBSTITUTE(E$1,"standard",""),"|Float",""),ChapterTable!$1:$1,0),0),
  IF($B591=1,
    IF($L591=FALSE,
      VLOOKUP($A591,ChapterTable!$1:$1048576,MATCH("최종"&amp;SUBSTITUTE(SUBSTITUTE(E$1,"standard",""),"|Float",""),ChapterTable!$1:$1,0),0),
      VLOOKUP($A591-ChapterTable!$P$11,ChapterTable!$1:$1048576,MATCH("최종"&amp;SUBSTITUTE(SUBSTITUTE(E$1,"standard",""),"|Float",""),ChapterTable!$1:$1,0),0)*ChapterTable!$P$14
    ),
  OFFSET(E591,-$B591+IF($L591,1,0),0)*IF($B591&gt;OFFSET($B591,1,0),ChapterTable!$R$17,1)*
    (VLOOKUP(SUBSTITUTE(SUBSTITUTE(E$1,"standard",""),"|Float","")&amp;IF(OR($L591=TRUE,$A591=0,MOD($A591,ChapterTable!$R$20)&lt;&gt;0),"","보스")&amp;"인게임누적곱배수",ChapterTable!$R:$S,2,0)^C591
    +VLOOKUP(SUBSTITUTE(SUBSTITUTE(E$1,"standard",""),"|Float","")&amp;IF(OR($L591=TRUE,$A591=0,MOD($A591,ChapterTable!$R$20)&lt;&gt;0),"","보스")&amp;"인게임누적합배수",ChapterTable!$R:$S,2,0)*C591)
  )
  )
  )
)</f>
        <v>18683.47265625</v>
      </c>
      <c r="F591" s="1">
        <f ca="1">IF(AND($A591=0,$B591=1),
    VLOOKUP(1,ChapterTable!$1:$1048576,MATCH("최종"&amp;SUBSTITUTE(SUBSTITUTE(F$1,"standard",""),"|Float",""),ChapterTable!$1:$1,0),0)*ChapterTable!$P$17,
  IF(AND($A591=0,$B591=0),
    F592,
  IF($B591=0,
    VLOOKUP($A591,ChapterTable!$1:$1048576,MATCH("최종"&amp;SUBSTITUTE(SUBSTITUTE(F$1,"standard",""),"|Float",""),ChapterTable!$1:$1,0),0),
  IF($B591=1,
    IF($L591=FALSE,
      VLOOKUP($A591,ChapterTable!$1:$1048576,MATCH("최종"&amp;SUBSTITUTE(SUBSTITUTE(F$1,"standard",""),"|Float",""),ChapterTable!$1:$1,0),0),
      VLOOKUP($A591-ChapterTable!$P$11,ChapterTable!$1:$1048576,MATCH("최종"&amp;SUBSTITUTE(SUBSTITUTE(F$1,"standard",""),"|Float",""),ChapterTable!$1:$1,0),0)*ChapterTable!$P$14
    ),
  OFFSET(F591,-$B591+IF($L591,1,0),0)*
    (VLOOKUP(SUBSTITUTE(SUBSTITUTE(F$1,"standard",""),"|Float","")&amp;IF(OR($L591=TRUE,$A591=0,MOD($A591,ChapterTable!$R$20)&lt;&gt;0),"","보스")&amp;"인게임누적곱배수",ChapterTable!$R:$S,2,0)^D591
    +VLOOKUP(SUBSTITUTE(SUBSTITUTE(F$1,"standard",""),"|Float","")&amp;IF(OR($L591=TRUE,$A591=0,MOD($A591,ChapterTable!$R$20)&lt;&gt;0),"","보스")&amp;"인게임누적합배수",ChapterTable!$R:$S,2,0)*D591)
  )
  )
  )
)</f>
        <v>5622.34130859375</v>
      </c>
      <c r="G591" t="s">
        <v>719</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66"/>
        <v>5</v>
      </c>
      <c r="Q591">
        <f t="shared" si="67"/>
        <v>5</v>
      </c>
      <c r="R591" t="b">
        <f t="shared" ca="1" si="68"/>
        <v>0</v>
      </c>
      <c r="T591" t="b">
        <f t="shared" ca="1" si="69"/>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72"/>
        <v>0.2</v>
      </c>
      <c r="AJ591">
        <f t="shared" si="70"/>
        <v>0.27466666000000001</v>
      </c>
      <c r="AK591">
        <f t="shared" si="71"/>
        <v>1</v>
      </c>
      <c r="AL591">
        <v>0</v>
      </c>
    </row>
    <row r="592" spans="1:38" x14ac:dyDescent="0.3">
      <c r="A592">
        <v>12</v>
      </c>
      <c r="B592">
        <v>42</v>
      </c>
      <c r="C592">
        <f>IF(OR($L592=TRUE,$A592=0,MOD($A592,ChapterTable!$R$20)&lt;&gt;0),
MAX(0,INT(($B592+ChapterTable!$P$26+VLOOKUP(SUBSTITUTE(C$1,"성장단계","")&amp;"단계오프셋",ChapterTable!$R:$S,2,0))/ChapterTable!$P$23)),
MAX(0,INT(($B592+ChapterTable!$R$26+VLOOKUP(SUBSTITUTE(C$1,"성장단계","")&amp;"보스단계오프셋",ChapterTable!$R:$S,2,0))/ChapterTable!$R$23)))</f>
        <v>4</v>
      </c>
      <c r="D592">
        <f>IF(OR($L592=TRUE,$A592=0,MOD($A592,ChapterTable!$R$20)&lt;&gt;0),
MAX(0,INT(($B592+ChapterTable!$P$26+VLOOKUP(SUBSTITUTE(D$1,"성장단계","")&amp;"단계오프셋",ChapterTable!$R:$S,2,0))/ChapterTable!$P$23)),
MAX(0,INT(($B592+ChapterTable!$R$26+VLOOKUP(SUBSTITUTE(D$1,"성장단계","")&amp;"보스단계오프셋",ChapterTable!$R:$S,2,0))/ChapterTable!$R$23)))</f>
        <v>4</v>
      </c>
      <c r="E592" s="1">
        <f ca="1">IF(AND($A592=0,$B592=1),
    VLOOKUP(1,ChapterTable!$1:$1048576,MATCH("최종"&amp;SUBSTITUTE(SUBSTITUTE(E$1,"standard",""),"|Float",""),ChapterTable!$1:$1,0),0)*ChapterTable!$P$17,
  IF(AND($A592=0,$B592=0),
    E593,
  IF($B592=0,
    VLOOKUP($A592,ChapterTable!$1:$1048576,MATCH("최종"&amp;SUBSTITUTE(SUBSTITUTE(E$1,"standard",""),"|Float",""),ChapterTable!$1:$1,0),0),
  IF($B592=1,
    IF($L592=FALSE,
      VLOOKUP($A592,ChapterTable!$1:$1048576,MATCH("최종"&amp;SUBSTITUTE(SUBSTITUTE(E$1,"standard",""),"|Float",""),ChapterTable!$1:$1,0),0),
      VLOOKUP($A592-ChapterTable!$P$11,ChapterTable!$1:$1048576,MATCH("최종"&amp;SUBSTITUTE(SUBSTITUTE(E$1,"standard",""),"|Float",""),ChapterTable!$1:$1,0),0)*ChapterTable!$P$14
    ),
  OFFSET(E592,-$B592+IF($L592,1,0),0)*IF($B592&gt;OFFSET($B592,1,0),ChapterTable!$R$17,1)*
    (VLOOKUP(SUBSTITUTE(SUBSTITUTE(E$1,"standard",""),"|Float","")&amp;IF(OR($L592=TRUE,$A592=0,MOD($A592,ChapterTable!$R$20)&lt;&gt;0),"","보스")&amp;"인게임누적곱배수",ChapterTable!$R:$S,2,0)^C592
    +VLOOKUP(SUBSTITUTE(SUBSTITUTE(E$1,"standard",""),"|Float","")&amp;IF(OR($L592=TRUE,$A592=0,MOD($A592,ChapterTable!$R$20)&lt;&gt;0),"","보스")&amp;"인게임누적합배수",ChapterTable!$R:$S,2,0)*C592)
  )
  )
  )
)</f>
        <v>18683.47265625</v>
      </c>
      <c r="F592" s="1">
        <f ca="1">IF(AND($A592=0,$B592=1),
    VLOOKUP(1,ChapterTable!$1:$1048576,MATCH("최종"&amp;SUBSTITUTE(SUBSTITUTE(F$1,"standard",""),"|Float",""),ChapterTable!$1:$1,0),0)*ChapterTable!$P$17,
  IF(AND($A592=0,$B592=0),
    F593,
  IF($B592=0,
    VLOOKUP($A592,ChapterTable!$1:$1048576,MATCH("최종"&amp;SUBSTITUTE(SUBSTITUTE(F$1,"standard",""),"|Float",""),ChapterTable!$1:$1,0),0),
  IF($B592=1,
    IF($L592=FALSE,
      VLOOKUP($A592,ChapterTable!$1:$1048576,MATCH("최종"&amp;SUBSTITUTE(SUBSTITUTE(F$1,"standard",""),"|Float",""),ChapterTable!$1:$1,0),0),
      VLOOKUP($A592-ChapterTable!$P$11,ChapterTable!$1:$1048576,MATCH("최종"&amp;SUBSTITUTE(SUBSTITUTE(F$1,"standard",""),"|Float",""),ChapterTable!$1:$1,0),0)*ChapterTable!$P$14
    ),
  OFFSET(F592,-$B592+IF($L592,1,0),0)*
    (VLOOKUP(SUBSTITUTE(SUBSTITUTE(F$1,"standard",""),"|Float","")&amp;IF(OR($L592=TRUE,$A592=0,MOD($A592,ChapterTable!$R$20)&lt;&gt;0),"","보스")&amp;"인게임누적곱배수",ChapterTable!$R:$S,2,0)^D592
    +VLOOKUP(SUBSTITUTE(SUBSTITUTE(F$1,"standard",""),"|Float","")&amp;IF(OR($L592=TRUE,$A592=0,MOD($A592,ChapterTable!$R$20)&lt;&gt;0),"","보스")&amp;"인게임누적합배수",ChapterTable!$R:$S,2,0)*D592)
  )
  )
  )
)</f>
        <v>5622.34130859375</v>
      </c>
      <c r="G592" t="s">
        <v>719</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66"/>
        <v>5</v>
      </c>
      <c r="Q592">
        <f t="shared" si="67"/>
        <v>5</v>
      </c>
      <c r="R592" t="b">
        <f t="shared" ca="1" si="68"/>
        <v>0</v>
      </c>
      <c r="T592" t="b">
        <f t="shared" ca="1" si="69"/>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72"/>
        <v>0.2</v>
      </c>
      <c r="AJ592">
        <f t="shared" si="70"/>
        <v>0.27466666000000001</v>
      </c>
      <c r="AK592">
        <f t="shared" si="71"/>
        <v>1</v>
      </c>
      <c r="AL592">
        <v>0</v>
      </c>
    </row>
    <row r="593" spans="1:38" x14ac:dyDescent="0.3">
      <c r="A593">
        <v>12</v>
      </c>
      <c r="B593">
        <v>43</v>
      </c>
      <c r="C593">
        <f>IF(OR($L593=TRUE,$A593=0,MOD($A593,ChapterTable!$R$20)&lt;&gt;0),
MAX(0,INT(($B593+ChapterTable!$P$26+VLOOKUP(SUBSTITUTE(C$1,"성장단계","")&amp;"단계오프셋",ChapterTable!$R:$S,2,0))/ChapterTable!$P$23)),
MAX(0,INT(($B593+ChapterTable!$R$26+VLOOKUP(SUBSTITUTE(C$1,"성장단계","")&amp;"보스단계오프셋",ChapterTable!$R:$S,2,0))/ChapterTable!$R$23)))</f>
        <v>4</v>
      </c>
      <c r="D593">
        <f>IF(OR($L593=TRUE,$A593=0,MOD($A593,ChapterTable!$R$20)&lt;&gt;0),
MAX(0,INT(($B593+ChapterTable!$P$26+VLOOKUP(SUBSTITUTE(D$1,"성장단계","")&amp;"단계오프셋",ChapterTable!$R:$S,2,0))/ChapterTable!$P$23)),
MAX(0,INT(($B593+ChapterTable!$R$26+VLOOKUP(SUBSTITUTE(D$1,"성장단계","")&amp;"보스단계오프셋",ChapterTable!$R:$S,2,0))/ChapterTable!$R$23)))</f>
        <v>4</v>
      </c>
      <c r="E593" s="1">
        <f ca="1">IF(AND($A593=0,$B593=1),
    VLOOKUP(1,ChapterTable!$1:$1048576,MATCH("최종"&amp;SUBSTITUTE(SUBSTITUTE(E$1,"standard",""),"|Float",""),ChapterTable!$1:$1,0),0)*ChapterTable!$P$17,
  IF(AND($A593=0,$B593=0),
    E594,
  IF($B593=0,
    VLOOKUP($A593,ChapterTable!$1:$1048576,MATCH("최종"&amp;SUBSTITUTE(SUBSTITUTE(E$1,"standard",""),"|Float",""),ChapterTable!$1:$1,0),0),
  IF($B593=1,
    IF($L593=FALSE,
      VLOOKUP($A593,ChapterTable!$1:$1048576,MATCH("최종"&amp;SUBSTITUTE(SUBSTITUTE(E$1,"standard",""),"|Float",""),ChapterTable!$1:$1,0),0),
      VLOOKUP($A593-ChapterTable!$P$11,ChapterTable!$1:$1048576,MATCH("최종"&amp;SUBSTITUTE(SUBSTITUTE(E$1,"standard",""),"|Float",""),ChapterTable!$1:$1,0),0)*ChapterTable!$P$14
    ),
  OFFSET(E593,-$B593+IF($L593,1,0),0)*IF($B593&gt;OFFSET($B593,1,0),ChapterTable!$R$17,1)*
    (VLOOKUP(SUBSTITUTE(SUBSTITUTE(E$1,"standard",""),"|Float","")&amp;IF(OR($L593=TRUE,$A593=0,MOD($A593,ChapterTable!$R$20)&lt;&gt;0),"","보스")&amp;"인게임누적곱배수",ChapterTable!$R:$S,2,0)^C593
    +VLOOKUP(SUBSTITUTE(SUBSTITUTE(E$1,"standard",""),"|Float","")&amp;IF(OR($L593=TRUE,$A593=0,MOD($A593,ChapterTable!$R$20)&lt;&gt;0),"","보스")&amp;"인게임누적합배수",ChapterTable!$R:$S,2,0)*C593)
  )
  )
  )
)</f>
        <v>18683.47265625</v>
      </c>
      <c r="F593" s="1">
        <f ca="1">IF(AND($A593=0,$B593=1),
    VLOOKUP(1,ChapterTable!$1:$1048576,MATCH("최종"&amp;SUBSTITUTE(SUBSTITUTE(F$1,"standard",""),"|Float",""),ChapterTable!$1:$1,0),0)*ChapterTable!$P$17,
  IF(AND($A593=0,$B593=0),
    F594,
  IF($B593=0,
    VLOOKUP($A593,ChapterTable!$1:$1048576,MATCH("최종"&amp;SUBSTITUTE(SUBSTITUTE(F$1,"standard",""),"|Float",""),ChapterTable!$1:$1,0),0),
  IF($B593=1,
    IF($L593=FALSE,
      VLOOKUP($A593,ChapterTable!$1:$1048576,MATCH("최종"&amp;SUBSTITUTE(SUBSTITUTE(F$1,"standard",""),"|Float",""),ChapterTable!$1:$1,0),0),
      VLOOKUP($A593-ChapterTable!$P$11,ChapterTable!$1:$1048576,MATCH("최종"&amp;SUBSTITUTE(SUBSTITUTE(F$1,"standard",""),"|Float",""),ChapterTable!$1:$1,0),0)*ChapterTable!$P$14
    ),
  OFFSET(F593,-$B593+IF($L593,1,0),0)*
    (VLOOKUP(SUBSTITUTE(SUBSTITUTE(F$1,"standard",""),"|Float","")&amp;IF(OR($L593=TRUE,$A593=0,MOD($A593,ChapterTable!$R$20)&lt;&gt;0),"","보스")&amp;"인게임누적곱배수",ChapterTable!$R:$S,2,0)^D593
    +VLOOKUP(SUBSTITUTE(SUBSTITUTE(F$1,"standard",""),"|Float","")&amp;IF(OR($L593=TRUE,$A593=0,MOD($A593,ChapterTable!$R$20)&lt;&gt;0),"","보스")&amp;"인게임누적합배수",ChapterTable!$R:$S,2,0)*D593)
  )
  )
  )
)</f>
        <v>5622.34130859375</v>
      </c>
      <c r="G593" t="s">
        <v>719</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66"/>
        <v>5</v>
      </c>
      <c r="Q593">
        <f t="shared" si="67"/>
        <v>5</v>
      </c>
      <c r="R593" t="b">
        <f t="shared" ca="1" si="68"/>
        <v>0</v>
      </c>
      <c r="T593" t="b">
        <f t="shared" ca="1" si="69"/>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72"/>
        <v>0.2</v>
      </c>
      <c r="AJ593">
        <f t="shared" si="70"/>
        <v>0.27466666000000001</v>
      </c>
      <c r="AK593">
        <f t="shared" si="71"/>
        <v>1</v>
      </c>
      <c r="AL593">
        <v>0</v>
      </c>
    </row>
    <row r="594" spans="1:38" x14ac:dyDescent="0.3">
      <c r="A594">
        <v>12</v>
      </c>
      <c r="B594">
        <v>44</v>
      </c>
      <c r="C594">
        <f>IF(OR($L594=TRUE,$A594=0,MOD($A594,ChapterTable!$R$20)&lt;&gt;0),
MAX(0,INT(($B594+ChapterTable!$P$26+VLOOKUP(SUBSTITUTE(C$1,"성장단계","")&amp;"단계오프셋",ChapterTable!$R:$S,2,0))/ChapterTable!$P$23)),
MAX(0,INT(($B594+ChapterTable!$R$26+VLOOKUP(SUBSTITUTE(C$1,"성장단계","")&amp;"보스단계오프셋",ChapterTable!$R:$S,2,0))/ChapterTable!$R$23)))</f>
        <v>4</v>
      </c>
      <c r="D594">
        <f>IF(OR($L594=TRUE,$A594=0,MOD($A594,ChapterTable!$R$20)&lt;&gt;0),
MAX(0,INT(($B594+ChapterTable!$P$26+VLOOKUP(SUBSTITUTE(D$1,"성장단계","")&amp;"단계오프셋",ChapterTable!$R:$S,2,0))/ChapterTable!$P$23)),
MAX(0,INT(($B594+ChapterTable!$R$26+VLOOKUP(SUBSTITUTE(D$1,"성장단계","")&amp;"보스단계오프셋",ChapterTable!$R:$S,2,0))/ChapterTable!$R$23)))</f>
        <v>4</v>
      </c>
      <c r="E594" s="1">
        <f ca="1">IF(AND($A594=0,$B594=1),
    VLOOKUP(1,ChapterTable!$1:$1048576,MATCH("최종"&amp;SUBSTITUTE(SUBSTITUTE(E$1,"standard",""),"|Float",""),ChapterTable!$1:$1,0),0)*ChapterTable!$P$17,
  IF(AND($A594=0,$B594=0),
    E595,
  IF($B594=0,
    VLOOKUP($A594,ChapterTable!$1:$1048576,MATCH("최종"&amp;SUBSTITUTE(SUBSTITUTE(E$1,"standard",""),"|Float",""),ChapterTable!$1:$1,0),0),
  IF($B594=1,
    IF($L594=FALSE,
      VLOOKUP($A594,ChapterTable!$1:$1048576,MATCH("최종"&amp;SUBSTITUTE(SUBSTITUTE(E$1,"standard",""),"|Float",""),ChapterTable!$1:$1,0),0),
      VLOOKUP($A594-ChapterTable!$P$11,ChapterTable!$1:$1048576,MATCH("최종"&amp;SUBSTITUTE(SUBSTITUTE(E$1,"standard",""),"|Float",""),ChapterTable!$1:$1,0),0)*ChapterTable!$P$14
    ),
  OFFSET(E594,-$B594+IF($L594,1,0),0)*IF($B594&gt;OFFSET($B594,1,0),ChapterTable!$R$17,1)*
    (VLOOKUP(SUBSTITUTE(SUBSTITUTE(E$1,"standard",""),"|Float","")&amp;IF(OR($L594=TRUE,$A594=0,MOD($A594,ChapterTable!$R$20)&lt;&gt;0),"","보스")&amp;"인게임누적곱배수",ChapterTable!$R:$S,2,0)^C594
    +VLOOKUP(SUBSTITUTE(SUBSTITUTE(E$1,"standard",""),"|Float","")&amp;IF(OR($L594=TRUE,$A594=0,MOD($A594,ChapterTable!$R$20)&lt;&gt;0),"","보스")&amp;"인게임누적합배수",ChapterTable!$R:$S,2,0)*C594)
  )
  )
  )
)</f>
        <v>18683.47265625</v>
      </c>
      <c r="F594" s="1">
        <f ca="1">IF(AND($A594=0,$B594=1),
    VLOOKUP(1,ChapterTable!$1:$1048576,MATCH("최종"&amp;SUBSTITUTE(SUBSTITUTE(F$1,"standard",""),"|Float",""),ChapterTable!$1:$1,0),0)*ChapterTable!$P$17,
  IF(AND($A594=0,$B594=0),
    F595,
  IF($B594=0,
    VLOOKUP($A594,ChapterTable!$1:$1048576,MATCH("최종"&amp;SUBSTITUTE(SUBSTITUTE(F$1,"standard",""),"|Float",""),ChapterTable!$1:$1,0),0),
  IF($B594=1,
    IF($L594=FALSE,
      VLOOKUP($A594,ChapterTable!$1:$1048576,MATCH("최종"&amp;SUBSTITUTE(SUBSTITUTE(F$1,"standard",""),"|Float",""),ChapterTable!$1:$1,0),0),
      VLOOKUP($A594-ChapterTable!$P$11,ChapterTable!$1:$1048576,MATCH("최종"&amp;SUBSTITUTE(SUBSTITUTE(F$1,"standard",""),"|Float",""),ChapterTable!$1:$1,0),0)*ChapterTable!$P$14
    ),
  OFFSET(F594,-$B594+IF($L594,1,0),0)*
    (VLOOKUP(SUBSTITUTE(SUBSTITUTE(F$1,"standard",""),"|Float","")&amp;IF(OR($L594=TRUE,$A594=0,MOD($A594,ChapterTable!$R$20)&lt;&gt;0),"","보스")&amp;"인게임누적곱배수",ChapterTable!$R:$S,2,0)^D594
    +VLOOKUP(SUBSTITUTE(SUBSTITUTE(F$1,"standard",""),"|Float","")&amp;IF(OR($L594=TRUE,$A594=0,MOD($A594,ChapterTable!$R$20)&lt;&gt;0),"","보스")&amp;"인게임누적합배수",ChapterTable!$R:$S,2,0)*D594)
  )
  )
  )
)</f>
        <v>5622.34130859375</v>
      </c>
      <c r="G594" t="s">
        <v>719</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66"/>
        <v>5</v>
      </c>
      <c r="Q594">
        <f t="shared" si="67"/>
        <v>5</v>
      </c>
      <c r="R594" t="b">
        <f t="shared" ca="1" si="68"/>
        <v>0</v>
      </c>
      <c r="T594" t="b">
        <f t="shared" ca="1" si="69"/>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72"/>
        <v>0.2</v>
      </c>
      <c r="AJ594">
        <f t="shared" si="70"/>
        <v>0.27466666000000001</v>
      </c>
      <c r="AK594">
        <f t="shared" si="71"/>
        <v>1</v>
      </c>
      <c r="AL594">
        <v>0</v>
      </c>
    </row>
    <row r="595" spans="1:38" x14ac:dyDescent="0.3">
      <c r="A595">
        <v>12</v>
      </c>
      <c r="B595">
        <v>45</v>
      </c>
      <c r="C595">
        <f>IF(OR($L595=TRUE,$A595=0,MOD($A595,ChapterTable!$R$20)&lt;&gt;0),
MAX(0,INT(($B595+ChapterTable!$P$26+VLOOKUP(SUBSTITUTE(C$1,"성장단계","")&amp;"단계오프셋",ChapterTable!$R:$S,2,0))/ChapterTable!$P$23)),
MAX(0,INT(($B595+ChapterTable!$R$26+VLOOKUP(SUBSTITUTE(C$1,"성장단계","")&amp;"보스단계오프셋",ChapterTable!$R:$S,2,0))/ChapterTable!$R$23)))</f>
        <v>4</v>
      </c>
      <c r="D595">
        <f>IF(OR($L595=TRUE,$A595=0,MOD($A595,ChapterTable!$R$20)&lt;&gt;0),
MAX(0,INT(($B595+ChapterTable!$P$26+VLOOKUP(SUBSTITUTE(D$1,"성장단계","")&amp;"단계오프셋",ChapterTable!$R:$S,2,0))/ChapterTable!$P$23)),
MAX(0,INT(($B595+ChapterTable!$R$26+VLOOKUP(SUBSTITUTE(D$1,"성장단계","")&amp;"보스단계오프셋",ChapterTable!$R:$S,2,0))/ChapterTable!$R$23)))</f>
        <v>4</v>
      </c>
      <c r="E595" s="1">
        <f ca="1">IF(AND($A595=0,$B595=1),
    VLOOKUP(1,ChapterTable!$1:$1048576,MATCH("최종"&amp;SUBSTITUTE(SUBSTITUTE(E$1,"standard",""),"|Float",""),ChapterTable!$1:$1,0),0)*ChapterTable!$P$17,
  IF(AND($A595=0,$B595=0),
    E596,
  IF($B595=0,
    VLOOKUP($A595,ChapterTable!$1:$1048576,MATCH("최종"&amp;SUBSTITUTE(SUBSTITUTE(E$1,"standard",""),"|Float",""),ChapterTable!$1:$1,0),0),
  IF($B595=1,
    IF($L595=FALSE,
      VLOOKUP($A595,ChapterTable!$1:$1048576,MATCH("최종"&amp;SUBSTITUTE(SUBSTITUTE(E$1,"standard",""),"|Float",""),ChapterTable!$1:$1,0),0),
      VLOOKUP($A595-ChapterTable!$P$11,ChapterTable!$1:$1048576,MATCH("최종"&amp;SUBSTITUTE(SUBSTITUTE(E$1,"standard",""),"|Float",""),ChapterTable!$1:$1,0),0)*ChapterTable!$P$14
    ),
  OFFSET(E595,-$B595+IF($L595,1,0),0)*IF($B595&gt;OFFSET($B595,1,0),ChapterTable!$R$17,1)*
    (VLOOKUP(SUBSTITUTE(SUBSTITUTE(E$1,"standard",""),"|Float","")&amp;IF(OR($L595=TRUE,$A595=0,MOD($A595,ChapterTable!$R$20)&lt;&gt;0),"","보스")&amp;"인게임누적곱배수",ChapterTable!$R:$S,2,0)^C595
    +VLOOKUP(SUBSTITUTE(SUBSTITUTE(E$1,"standard",""),"|Float","")&amp;IF(OR($L595=TRUE,$A595=0,MOD($A595,ChapterTable!$R$20)&lt;&gt;0),"","보스")&amp;"인게임누적합배수",ChapterTable!$R:$S,2,0)*C595)
  )
  )
  )
)</f>
        <v>18683.47265625</v>
      </c>
      <c r="F595" s="1">
        <f ca="1">IF(AND($A595=0,$B595=1),
    VLOOKUP(1,ChapterTable!$1:$1048576,MATCH("최종"&amp;SUBSTITUTE(SUBSTITUTE(F$1,"standard",""),"|Float",""),ChapterTable!$1:$1,0),0)*ChapterTable!$P$17,
  IF(AND($A595=0,$B595=0),
    F596,
  IF($B595=0,
    VLOOKUP($A595,ChapterTable!$1:$1048576,MATCH("최종"&amp;SUBSTITUTE(SUBSTITUTE(F$1,"standard",""),"|Float",""),ChapterTable!$1:$1,0),0),
  IF($B595=1,
    IF($L595=FALSE,
      VLOOKUP($A595,ChapterTable!$1:$1048576,MATCH("최종"&amp;SUBSTITUTE(SUBSTITUTE(F$1,"standard",""),"|Float",""),ChapterTable!$1:$1,0),0),
      VLOOKUP($A595-ChapterTable!$P$11,ChapterTable!$1:$1048576,MATCH("최종"&amp;SUBSTITUTE(SUBSTITUTE(F$1,"standard",""),"|Float",""),ChapterTable!$1:$1,0),0)*ChapterTable!$P$14
    ),
  OFFSET(F595,-$B595+IF($L595,1,0),0)*
    (VLOOKUP(SUBSTITUTE(SUBSTITUTE(F$1,"standard",""),"|Float","")&amp;IF(OR($L595=TRUE,$A595=0,MOD($A595,ChapterTable!$R$20)&lt;&gt;0),"","보스")&amp;"인게임누적곱배수",ChapterTable!$R:$S,2,0)^D595
    +VLOOKUP(SUBSTITUTE(SUBSTITUTE(F$1,"standard",""),"|Float","")&amp;IF(OR($L595=TRUE,$A595=0,MOD($A595,ChapterTable!$R$20)&lt;&gt;0),"","보스")&amp;"인게임누적합배수",ChapterTable!$R:$S,2,0)*D595)
  )
  )
  )
)</f>
        <v>5622.34130859375</v>
      </c>
      <c r="G595" t="s">
        <v>719</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66"/>
        <v>11</v>
      </c>
      <c r="Q595">
        <f t="shared" si="67"/>
        <v>11</v>
      </c>
      <c r="R595" t="b">
        <f t="shared" ca="1" si="68"/>
        <v>0</v>
      </c>
      <c r="T595" t="b">
        <f t="shared" ca="1" si="69"/>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72"/>
        <v>0.2</v>
      </c>
      <c r="AJ595">
        <f t="shared" si="70"/>
        <v>0.27466666000000001</v>
      </c>
      <c r="AK595">
        <f t="shared" si="71"/>
        <v>1</v>
      </c>
      <c r="AL595">
        <v>0</v>
      </c>
    </row>
    <row r="596" spans="1:38" x14ac:dyDescent="0.3">
      <c r="A596">
        <v>12</v>
      </c>
      <c r="B596">
        <v>46</v>
      </c>
      <c r="C596">
        <f>IF(OR($L596=TRUE,$A596=0,MOD($A596,ChapterTable!$R$20)&lt;&gt;0),
MAX(0,INT(($B596+ChapterTable!$P$26+VLOOKUP(SUBSTITUTE(C$1,"성장단계","")&amp;"단계오프셋",ChapterTable!$R:$S,2,0))/ChapterTable!$P$23)),
MAX(0,INT(($B596+ChapterTable!$R$26+VLOOKUP(SUBSTITUTE(C$1,"성장단계","")&amp;"보스단계오프셋",ChapterTable!$R:$S,2,0))/ChapterTable!$R$23)))</f>
        <v>5</v>
      </c>
      <c r="D596">
        <f>IF(OR($L596=TRUE,$A596=0,MOD($A596,ChapterTable!$R$20)&lt;&gt;0),
MAX(0,INT(($B596+ChapterTable!$P$26+VLOOKUP(SUBSTITUTE(D$1,"성장단계","")&amp;"단계오프셋",ChapterTable!$R:$S,2,0))/ChapterTable!$P$23)),
MAX(0,INT(($B596+ChapterTable!$R$26+VLOOKUP(SUBSTITUTE(D$1,"성장단계","")&amp;"보스단계오프셋",ChapterTable!$R:$S,2,0))/ChapterTable!$R$23)))</f>
        <v>4</v>
      </c>
      <c r="E596" s="1">
        <f ca="1">IF(AND($A596=0,$B596=1),
    VLOOKUP(1,ChapterTable!$1:$1048576,MATCH("최종"&amp;SUBSTITUTE(SUBSTITUTE(E$1,"standard",""),"|Float",""),ChapterTable!$1:$1,0),0)*ChapterTable!$P$17,
  IF(AND($A596=0,$B596=0),
    E597,
  IF($B596=0,
    VLOOKUP($A596,ChapterTable!$1:$1048576,MATCH("최종"&amp;SUBSTITUTE(SUBSTITUTE(E$1,"standard",""),"|Float",""),ChapterTable!$1:$1,0),0),
  IF($B596=1,
    IF($L596=FALSE,
      VLOOKUP($A596,ChapterTable!$1:$1048576,MATCH("최종"&amp;SUBSTITUTE(SUBSTITUTE(E$1,"standard",""),"|Float",""),ChapterTable!$1:$1,0),0),
      VLOOKUP($A596-ChapterTable!$P$11,ChapterTable!$1:$1048576,MATCH("최종"&amp;SUBSTITUTE(SUBSTITUTE(E$1,"standard",""),"|Float",""),ChapterTable!$1:$1,0),0)*ChapterTable!$P$14
    ),
  OFFSET(E596,-$B596+IF($L596,1,0),0)*IF($B596&gt;OFFSET($B596,1,0),ChapterTable!$R$17,1)*
    (VLOOKUP(SUBSTITUTE(SUBSTITUTE(E$1,"standard",""),"|Float","")&amp;IF(OR($L596=TRUE,$A596=0,MOD($A596,ChapterTable!$R$20)&lt;&gt;0),"","보스")&amp;"인게임누적곱배수",ChapterTable!$R:$S,2,0)^C596
    +VLOOKUP(SUBSTITUTE(SUBSTITUTE(E$1,"standard",""),"|Float","")&amp;IF(OR($L596=TRUE,$A596=0,MOD($A596,ChapterTable!$R$20)&lt;&gt;0),"","보스")&amp;"인게임누적합배수",ChapterTable!$R:$S,2,0)*C596)
  )
  )
  )
)</f>
        <v>20759.4140625</v>
      </c>
      <c r="F596" s="1">
        <f ca="1">IF(AND($A596=0,$B596=1),
    VLOOKUP(1,ChapterTable!$1:$1048576,MATCH("최종"&amp;SUBSTITUTE(SUBSTITUTE(F$1,"standard",""),"|Float",""),ChapterTable!$1:$1,0),0)*ChapterTable!$P$17,
  IF(AND($A596=0,$B596=0),
    F597,
  IF($B596=0,
    VLOOKUP($A596,ChapterTable!$1:$1048576,MATCH("최종"&amp;SUBSTITUTE(SUBSTITUTE(F$1,"standard",""),"|Float",""),ChapterTable!$1:$1,0),0),
  IF($B596=1,
    IF($L596=FALSE,
      VLOOKUP($A596,ChapterTable!$1:$1048576,MATCH("최종"&amp;SUBSTITUTE(SUBSTITUTE(F$1,"standard",""),"|Float",""),ChapterTable!$1:$1,0),0),
      VLOOKUP($A596-ChapterTable!$P$11,ChapterTable!$1:$1048576,MATCH("최종"&amp;SUBSTITUTE(SUBSTITUTE(F$1,"standard",""),"|Float",""),ChapterTable!$1:$1,0),0)*ChapterTable!$P$14
    ),
  OFFSET(F596,-$B596+IF($L596,1,0),0)*
    (VLOOKUP(SUBSTITUTE(SUBSTITUTE(F$1,"standard",""),"|Float","")&amp;IF(OR($L596=TRUE,$A596=0,MOD($A596,ChapterTable!$R$20)&lt;&gt;0),"","보스")&amp;"인게임누적곱배수",ChapterTable!$R:$S,2,0)^D596
    +VLOOKUP(SUBSTITUTE(SUBSTITUTE(F$1,"standard",""),"|Float","")&amp;IF(OR($L596=TRUE,$A596=0,MOD($A596,ChapterTable!$R$20)&lt;&gt;0),"","보스")&amp;"인게임누적합배수",ChapterTable!$R:$S,2,0)*D596)
  )
  )
  )
)</f>
        <v>5622.34130859375</v>
      </c>
      <c r="G596" t="s">
        <v>719</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66"/>
        <v>5</v>
      </c>
      <c r="Q596">
        <f t="shared" si="67"/>
        <v>5</v>
      </c>
      <c r="R596" t="b">
        <f t="shared" ca="1" si="68"/>
        <v>0</v>
      </c>
      <c r="T596" t="b">
        <f t="shared" ca="1" si="69"/>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72"/>
        <v>0.2</v>
      </c>
      <c r="AJ596">
        <f t="shared" si="70"/>
        <v>0.27466666000000001</v>
      </c>
      <c r="AK596">
        <f t="shared" si="71"/>
        <v>1</v>
      </c>
      <c r="AL596">
        <v>0</v>
      </c>
    </row>
    <row r="597" spans="1:38" x14ac:dyDescent="0.3">
      <c r="A597">
        <v>12</v>
      </c>
      <c r="B597">
        <v>47</v>
      </c>
      <c r="C597">
        <f>IF(OR($L597=TRUE,$A597=0,MOD($A597,ChapterTable!$R$20)&lt;&gt;0),
MAX(0,INT(($B597+ChapterTable!$P$26+VLOOKUP(SUBSTITUTE(C$1,"성장단계","")&amp;"단계오프셋",ChapterTable!$R:$S,2,0))/ChapterTable!$P$23)),
MAX(0,INT(($B597+ChapterTable!$R$26+VLOOKUP(SUBSTITUTE(C$1,"성장단계","")&amp;"보스단계오프셋",ChapterTable!$R:$S,2,0))/ChapterTable!$R$23)))</f>
        <v>5</v>
      </c>
      <c r="D597">
        <f>IF(OR($L597=TRUE,$A597=0,MOD($A597,ChapterTable!$R$20)&lt;&gt;0),
MAX(0,INT(($B597+ChapterTable!$P$26+VLOOKUP(SUBSTITUTE(D$1,"성장단계","")&amp;"단계오프셋",ChapterTable!$R:$S,2,0))/ChapterTable!$P$23)),
MAX(0,INT(($B597+ChapterTable!$R$26+VLOOKUP(SUBSTITUTE(D$1,"성장단계","")&amp;"보스단계오프셋",ChapterTable!$R:$S,2,0))/ChapterTable!$R$23)))</f>
        <v>4</v>
      </c>
      <c r="E597" s="1">
        <f ca="1">IF(AND($A597=0,$B597=1),
    VLOOKUP(1,ChapterTable!$1:$1048576,MATCH("최종"&amp;SUBSTITUTE(SUBSTITUTE(E$1,"standard",""),"|Float",""),ChapterTable!$1:$1,0),0)*ChapterTable!$P$17,
  IF(AND($A597=0,$B597=0),
    E598,
  IF($B597=0,
    VLOOKUP($A597,ChapterTable!$1:$1048576,MATCH("최종"&amp;SUBSTITUTE(SUBSTITUTE(E$1,"standard",""),"|Float",""),ChapterTable!$1:$1,0),0),
  IF($B597=1,
    IF($L597=FALSE,
      VLOOKUP($A597,ChapterTable!$1:$1048576,MATCH("최종"&amp;SUBSTITUTE(SUBSTITUTE(E$1,"standard",""),"|Float",""),ChapterTable!$1:$1,0),0),
      VLOOKUP($A597-ChapterTable!$P$11,ChapterTable!$1:$1048576,MATCH("최종"&amp;SUBSTITUTE(SUBSTITUTE(E$1,"standard",""),"|Float",""),ChapterTable!$1:$1,0),0)*ChapterTable!$P$14
    ),
  OFFSET(E597,-$B597+IF($L597,1,0),0)*IF($B597&gt;OFFSET($B597,1,0),ChapterTable!$R$17,1)*
    (VLOOKUP(SUBSTITUTE(SUBSTITUTE(E$1,"standard",""),"|Float","")&amp;IF(OR($L597=TRUE,$A597=0,MOD($A597,ChapterTable!$R$20)&lt;&gt;0),"","보스")&amp;"인게임누적곱배수",ChapterTable!$R:$S,2,0)^C597
    +VLOOKUP(SUBSTITUTE(SUBSTITUTE(E$1,"standard",""),"|Float","")&amp;IF(OR($L597=TRUE,$A597=0,MOD($A597,ChapterTable!$R$20)&lt;&gt;0),"","보스")&amp;"인게임누적합배수",ChapterTable!$R:$S,2,0)*C597)
  )
  )
  )
)</f>
        <v>20759.4140625</v>
      </c>
      <c r="F597" s="1">
        <f ca="1">IF(AND($A597=0,$B597=1),
    VLOOKUP(1,ChapterTable!$1:$1048576,MATCH("최종"&amp;SUBSTITUTE(SUBSTITUTE(F$1,"standard",""),"|Float",""),ChapterTable!$1:$1,0),0)*ChapterTable!$P$17,
  IF(AND($A597=0,$B597=0),
    F598,
  IF($B597=0,
    VLOOKUP($A597,ChapterTable!$1:$1048576,MATCH("최종"&amp;SUBSTITUTE(SUBSTITUTE(F$1,"standard",""),"|Float",""),ChapterTable!$1:$1,0),0),
  IF($B597=1,
    IF($L597=FALSE,
      VLOOKUP($A597,ChapterTable!$1:$1048576,MATCH("최종"&amp;SUBSTITUTE(SUBSTITUTE(F$1,"standard",""),"|Float",""),ChapterTable!$1:$1,0),0),
      VLOOKUP($A597-ChapterTable!$P$11,ChapterTable!$1:$1048576,MATCH("최종"&amp;SUBSTITUTE(SUBSTITUTE(F$1,"standard",""),"|Float",""),ChapterTable!$1:$1,0),0)*ChapterTable!$P$14
    ),
  OFFSET(F597,-$B597+IF($L597,1,0),0)*
    (VLOOKUP(SUBSTITUTE(SUBSTITUTE(F$1,"standard",""),"|Float","")&amp;IF(OR($L597=TRUE,$A597=0,MOD($A597,ChapterTable!$R$20)&lt;&gt;0),"","보스")&amp;"인게임누적곱배수",ChapterTable!$R:$S,2,0)^D597
    +VLOOKUP(SUBSTITUTE(SUBSTITUTE(F$1,"standard",""),"|Float","")&amp;IF(OR($L597=TRUE,$A597=0,MOD($A597,ChapterTable!$R$20)&lt;&gt;0),"","보스")&amp;"인게임누적합배수",ChapterTable!$R:$S,2,0)*D597)
  )
  )
  )
)</f>
        <v>5622.34130859375</v>
      </c>
      <c r="G597" t="s">
        <v>719</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66"/>
        <v>5</v>
      </c>
      <c r="Q597">
        <f t="shared" si="67"/>
        <v>5</v>
      </c>
      <c r="R597" t="b">
        <f t="shared" ca="1" si="68"/>
        <v>0</v>
      </c>
      <c r="T597" t="b">
        <f t="shared" ca="1" si="69"/>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72"/>
        <v>0.2</v>
      </c>
      <c r="AJ597">
        <f t="shared" si="70"/>
        <v>0.27466666000000001</v>
      </c>
      <c r="AK597">
        <f t="shared" si="71"/>
        <v>1</v>
      </c>
      <c r="AL597">
        <v>0</v>
      </c>
    </row>
    <row r="598" spans="1:38" x14ac:dyDescent="0.3">
      <c r="A598">
        <v>12</v>
      </c>
      <c r="B598">
        <v>48</v>
      </c>
      <c r="C598">
        <f>IF(OR($L598=TRUE,$A598=0,MOD($A598,ChapterTable!$R$20)&lt;&gt;0),
MAX(0,INT(($B598+ChapterTable!$P$26+VLOOKUP(SUBSTITUTE(C$1,"성장단계","")&amp;"단계오프셋",ChapterTable!$R:$S,2,0))/ChapterTable!$P$23)),
MAX(0,INT(($B598+ChapterTable!$R$26+VLOOKUP(SUBSTITUTE(C$1,"성장단계","")&amp;"보스단계오프셋",ChapterTable!$R:$S,2,0))/ChapterTable!$R$23)))</f>
        <v>5</v>
      </c>
      <c r="D598">
        <f>IF(OR($L598=TRUE,$A598=0,MOD($A598,ChapterTable!$R$20)&lt;&gt;0),
MAX(0,INT(($B598+ChapterTable!$P$26+VLOOKUP(SUBSTITUTE(D$1,"성장단계","")&amp;"단계오프셋",ChapterTable!$R:$S,2,0))/ChapterTable!$P$23)),
MAX(0,INT(($B598+ChapterTable!$R$26+VLOOKUP(SUBSTITUTE(D$1,"성장단계","")&amp;"보스단계오프셋",ChapterTable!$R:$S,2,0))/ChapterTable!$R$23)))</f>
        <v>4</v>
      </c>
      <c r="E598" s="1">
        <f ca="1">IF(AND($A598=0,$B598=1),
    VLOOKUP(1,ChapterTable!$1:$1048576,MATCH("최종"&amp;SUBSTITUTE(SUBSTITUTE(E$1,"standard",""),"|Float",""),ChapterTable!$1:$1,0),0)*ChapterTable!$P$17,
  IF(AND($A598=0,$B598=0),
    E599,
  IF($B598=0,
    VLOOKUP($A598,ChapterTable!$1:$1048576,MATCH("최종"&amp;SUBSTITUTE(SUBSTITUTE(E$1,"standard",""),"|Float",""),ChapterTable!$1:$1,0),0),
  IF($B598=1,
    IF($L598=FALSE,
      VLOOKUP($A598,ChapterTable!$1:$1048576,MATCH("최종"&amp;SUBSTITUTE(SUBSTITUTE(E$1,"standard",""),"|Float",""),ChapterTable!$1:$1,0),0),
      VLOOKUP($A598-ChapterTable!$P$11,ChapterTable!$1:$1048576,MATCH("최종"&amp;SUBSTITUTE(SUBSTITUTE(E$1,"standard",""),"|Float",""),ChapterTable!$1:$1,0),0)*ChapterTable!$P$14
    ),
  OFFSET(E598,-$B598+IF($L598,1,0),0)*IF($B598&gt;OFFSET($B598,1,0),ChapterTable!$R$17,1)*
    (VLOOKUP(SUBSTITUTE(SUBSTITUTE(E$1,"standard",""),"|Float","")&amp;IF(OR($L598=TRUE,$A598=0,MOD($A598,ChapterTable!$R$20)&lt;&gt;0),"","보스")&amp;"인게임누적곱배수",ChapterTable!$R:$S,2,0)^C598
    +VLOOKUP(SUBSTITUTE(SUBSTITUTE(E$1,"standard",""),"|Float","")&amp;IF(OR($L598=TRUE,$A598=0,MOD($A598,ChapterTable!$R$20)&lt;&gt;0),"","보스")&amp;"인게임누적합배수",ChapterTable!$R:$S,2,0)*C598)
  )
  )
  )
)</f>
        <v>20759.4140625</v>
      </c>
      <c r="F598" s="1">
        <f ca="1">IF(AND($A598=0,$B598=1),
    VLOOKUP(1,ChapterTable!$1:$1048576,MATCH("최종"&amp;SUBSTITUTE(SUBSTITUTE(F$1,"standard",""),"|Float",""),ChapterTable!$1:$1,0),0)*ChapterTable!$P$17,
  IF(AND($A598=0,$B598=0),
    F599,
  IF($B598=0,
    VLOOKUP($A598,ChapterTable!$1:$1048576,MATCH("최종"&amp;SUBSTITUTE(SUBSTITUTE(F$1,"standard",""),"|Float",""),ChapterTable!$1:$1,0),0),
  IF($B598=1,
    IF($L598=FALSE,
      VLOOKUP($A598,ChapterTable!$1:$1048576,MATCH("최종"&amp;SUBSTITUTE(SUBSTITUTE(F$1,"standard",""),"|Float",""),ChapterTable!$1:$1,0),0),
      VLOOKUP($A598-ChapterTable!$P$11,ChapterTable!$1:$1048576,MATCH("최종"&amp;SUBSTITUTE(SUBSTITUTE(F$1,"standard",""),"|Float",""),ChapterTable!$1:$1,0),0)*ChapterTable!$P$14
    ),
  OFFSET(F598,-$B598+IF($L598,1,0),0)*
    (VLOOKUP(SUBSTITUTE(SUBSTITUTE(F$1,"standard",""),"|Float","")&amp;IF(OR($L598=TRUE,$A598=0,MOD($A598,ChapterTable!$R$20)&lt;&gt;0),"","보스")&amp;"인게임누적곱배수",ChapterTable!$R:$S,2,0)^D598
    +VLOOKUP(SUBSTITUTE(SUBSTITUTE(F$1,"standard",""),"|Float","")&amp;IF(OR($L598=TRUE,$A598=0,MOD($A598,ChapterTable!$R$20)&lt;&gt;0),"","보스")&amp;"인게임누적합배수",ChapterTable!$R:$S,2,0)*D598)
  )
  )
  )
)</f>
        <v>5622.34130859375</v>
      </c>
      <c r="G598" t="s">
        <v>719</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66"/>
        <v>5</v>
      </c>
      <c r="Q598">
        <f t="shared" si="67"/>
        <v>5</v>
      </c>
      <c r="R598" t="b">
        <f t="shared" ca="1" si="68"/>
        <v>0</v>
      </c>
      <c r="T598" t="b">
        <f t="shared" ca="1" si="69"/>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72"/>
        <v>0.2</v>
      </c>
      <c r="AJ598">
        <f t="shared" si="70"/>
        <v>0.27466666000000001</v>
      </c>
      <c r="AK598">
        <f t="shared" si="71"/>
        <v>1</v>
      </c>
      <c r="AL598">
        <v>0</v>
      </c>
    </row>
    <row r="599" spans="1:38" x14ac:dyDescent="0.3">
      <c r="A599">
        <v>12</v>
      </c>
      <c r="B599">
        <v>49</v>
      </c>
      <c r="C599">
        <f>IF(OR($L599=TRUE,$A599=0,MOD($A599,ChapterTable!$R$20)&lt;&gt;0),
MAX(0,INT(($B599+ChapterTable!$P$26+VLOOKUP(SUBSTITUTE(C$1,"성장단계","")&amp;"단계오프셋",ChapterTable!$R:$S,2,0))/ChapterTable!$P$23)),
MAX(0,INT(($B599+ChapterTable!$R$26+VLOOKUP(SUBSTITUTE(C$1,"성장단계","")&amp;"보스단계오프셋",ChapterTable!$R:$S,2,0))/ChapterTable!$R$23)))</f>
        <v>5</v>
      </c>
      <c r="D599">
        <f>IF(OR($L599=TRUE,$A599=0,MOD($A599,ChapterTable!$R$20)&lt;&gt;0),
MAX(0,INT(($B599+ChapterTable!$P$26+VLOOKUP(SUBSTITUTE(D$1,"성장단계","")&amp;"단계오프셋",ChapterTable!$R:$S,2,0))/ChapterTable!$P$23)),
MAX(0,INT(($B599+ChapterTable!$R$26+VLOOKUP(SUBSTITUTE(D$1,"성장단계","")&amp;"보스단계오프셋",ChapterTable!$R:$S,2,0))/ChapterTable!$R$23)))</f>
        <v>4</v>
      </c>
      <c r="E599" s="1">
        <f ca="1">IF(AND($A599=0,$B599=1),
    VLOOKUP(1,ChapterTable!$1:$1048576,MATCH("최종"&amp;SUBSTITUTE(SUBSTITUTE(E$1,"standard",""),"|Float",""),ChapterTable!$1:$1,0),0)*ChapterTable!$P$17,
  IF(AND($A599=0,$B599=0),
    E600,
  IF($B599=0,
    VLOOKUP($A599,ChapterTable!$1:$1048576,MATCH("최종"&amp;SUBSTITUTE(SUBSTITUTE(E$1,"standard",""),"|Float",""),ChapterTable!$1:$1,0),0),
  IF($B599=1,
    IF($L599=FALSE,
      VLOOKUP($A599,ChapterTable!$1:$1048576,MATCH("최종"&amp;SUBSTITUTE(SUBSTITUTE(E$1,"standard",""),"|Float",""),ChapterTable!$1:$1,0),0),
      VLOOKUP($A599-ChapterTable!$P$11,ChapterTable!$1:$1048576,MATCH("최종"&amp;SUBSTITUTE(SUBSTITUTE(E$1,"standard",""),"|Float",""),ChapterTable!$1:$1,0),0)*ChapterTable!$P$14
    ),
  OFFSET(E599,-$B599+IF($L599,1,0),0)*IF($B599&gt;OFFSET($B599,1,0),ChapterTable!$R$17,1)*
    (VLOOKUP(SUBSTITUTE(SUBSTITUTE(E$1,"standard",""),"|Float","")&amp;IF(OR($L599=TRUE,$A599=0,MOD($A599,ChapterTable!$R$20)&lt;&gt;0),"","보스")&amp;"인게임누적곱배수",ChapterTable!$R:$S,2,0)^C599
    +VLOOKUP(SUBSTITUTE(SUBSTITUTE(E$1,"standard",""),"|Float","")&amp;IF(OR($L599=TRUE,$A599=0,MOD($A599,ChapterTable!$R$20)&lt;&gt;0),"","보스")&amp;"인게임누적합배수",ChapterTable!$R:$S,2,0)*C599)
  )
  )
  )
)</f>
        <v>20759.4140625</v>
      </c>
      <c r="F599" s="1">
        <f ca="1">IF(AND($A599=0,$B599=1),
    VLOOKUP(1,ChapterTable!$1:$1048576,MATCH("최종"&amp;SUBSTITUTE(SUBSTITUTE(F$1,"standard",""),"|Float",""),ChapterTable!$1:$1,0),0)*ChapterTable!$P$17,
  IF(AND($A599=0,$B599=0),
    F600,
  IF($B599=0,
    VLOOKUP($A599,ChapterTable!$1:$1048576,MATCH("최종"&amp;SUBSTITUTE(SUBSTITUTE(F$1,"standard",""),"|Float",""),ChapterTable!$1:$1,0),0),
  IF($B599=1,
    IF($L599=FALSE,
      VLOOKUP($A599,ChapterTable!$1:$1048576,MATCH("최종"&amp;SUBSTITUTE(SUBSTITUTE(F$1,"standard",""),"|Float",""),ChapterTable!$1:$1,0),0),
      VLOOKUP($A599-ChapterTable!$P$11,ChapterTable!$1:$1048576,MATCH("최종"&amp;SUBSTITUTE(SUBSTITUTE(F$1,"standard",""),"|Float",""),ChapterTable!$1:$1,0),0)*ChapterTable!$P$14
    ),
  OFFSET(F599,-$B599+IF($L599,1,0),0)*
    (VLOOKUP(SUBSTITUTE(SUBSTITUTE(F$1,"standard",""),"|Float","")&amp;IF(OR($L599=TRUE,$A599=0,MOD($A599,ChapterTable!$R$20)&lt;&gt;0),"","보스")&amp;"인게임누적곱배수",ChapterTable!$R:$S,2,0)^D599
    +VLOOKUP(SUBSTITUTE(SUBSTITUTE(F$1,"standard",""),"|Float","")&amp;IF(OR($L599=TRUE,$A599=0,MOD($A599,ChapterTable!$R$20)&lt;&gt;0),"","보스")&amp;"인게임누적합배수",ChapterTable!$R:$S,2,0)*D599)
  )
  )
  )
)</f>
        <v>5622.34130859375</v>
      </c>
      <c r="G599" t="s">
        <v>719</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66"/>
        <v>95</v>
      </c>
      <c r="Q599">
        <f t="shared" si="67"/>
        <v>95</v>
      </c>
      <c r="R599" t="b">
        <f t="shared" ca="1" si="68"/>
        <v>1</v>
      </c>
      <c r="T599" t="b">
        <f t="shared" ca="1" si="69"/>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72"/>
        <v>0.2</v>
      </c>
      <c r="AJ599">
        <f t="shared" si="70"/>
        <v>0.27466666000000001</v>
      </c>
      <c r="AK599">
        <f t="shared" si="71"/>
        <v>1</v>
      </c>
      <c r="AL599">
        <v>0</v>
      </c>
    </row>
    <row r="600" spans="1:38" x14ac:dyDescent="0.3">
      <c r="A600">
        <v>12</v>
      </c>
      <c r="B600">
        <v>50</v>
      </c>
      <c r="C600">
        <f>IF(OR($L600=TRUE,$A600=0,MOD($A600,ChapterTable!$R$20)&lt;&gt;0),
MAX(0,INT(($B600+ChapterTable!$P$26+VLOOKUP(SUBSTITUTE(C$1,"성장단계","")&amp;"단계오프셋",ChapterTable!$R:$S,2,0))/ChapterTable!$P$23)),
MAX(0,INT(($B600+ChapterTable!$R$26+VLOOKUP(SUBSTITUTE(C$1,"성장단계","")&amp;"보스단계오프셋",ChapterTable!$R:$S,2,0))/ChapterTable!$R$23)))</f>
        <v>5</v>
      </c>
      <c r="D600">
        <f>IF(OR($L600=TRUE,$A600=0,MOD($A600,ChapterTable!$R$20)&lt;&gt;0),
MAX(0,INT(($B600+ChapterTable!$P$26+VLOOKUP(SUBSTITUTE(D$1,"성장단계","")&amp;"단계오프셋",ChapterTable!$R:$S,2,0))/ChapterTable!$P$23)),
MAX(0,INT(($B600+ChapterTable!$R$26+VLOOKUP(SUBSTITUTE(D$1,"성장단계","")&amp;"보스단계오프셋",ChapterTable!$R:$S,2,0))/ChapterTable!$R$23)))</f>
        <v>4</v>
      </c>
      <c r="E600" s="1">
        <f ca="1">IF(AND($A600=0,$B600=1),
    VLOOKUP(1,ChapterTable!$1:$1048576,MATCH("최종"&amp;SUBSTITUTE(SUBSTITUTE(E$1,"standard",""),"|Float",""),ChapterTable!$1:$1,0),0)*ChapterTable!$P$17,
  IF(AND($A600=0,$B600=0),
    E601,
  IF($B600=0,
    VLOOKUP($A600,ChapterTable!$1:$1048576,MATCH("최종"&amp;SUBSTITUTE(SUBSTITUTE(E$1,"standard",""),"|Float",""),ChapterTable!$1:$1,0),0),
  IF($B600=1,
    IF($L600=FALSE,
      VLOOKUP($A600,ChapterTable!$1:$1048576,MATCH("최종"&amp;SUBSTITUTE(SUBSTITUTE(E$1,"standard",""),"|Float",""),ChapterTable!$1:$1,0),0),
      VLOOKUP($A600-ChapterTable!$P$11,ChapterTable!$1:$1048576,MATCH("최종"&amp;SUBSTITUTE(SUBSTITUTE(E$1,"standard",""),"|Float",""),ChapterTable!$1:$1,0),0)*ChapterTable!$P$14
    ),
  OFFSET(E600,-$B600+IF($L600,1,0),0)*IF($B600&gt;OFFSET($B600,1,0),ChapterTable!$R$17,1)*
    (VLOOKUP(SUBSTITUTE(SUBSTITUTE(E$1,"standard",""),"|Float","")&amp;IF(OR($L600=TRUE,$A600=0,MOD($A600,ChapterTable!$R$20)&lt;&gt;0),"","보스")&amp;"인게임누적곱배수",ChapterTable!$R:$S,2,0)^C600
    +VLOOKUP(SUBSTITUTE(SUBSTITUTE(E$1,"standard",""),"|Float","")&amp;IF(OR($L600=TRUE,$A600=0,MOD($A600,ChapterTable!$R$20)&lt;&gt;0),"","보스")&amp;"인게임누적합배수",ChapterTable!$R:$S,2,0)*C600)
  )
  )
  )
)</f>
        <v>26987.23828125</v>
      </c>
      <c r="F600" s="1">
        <f ca="1">IF(AND($A600=0,$B600=1),
    VLOOKUP(1,ChapterTable!$1:$1048576,MATCH("최종"&amp;SUBSTITUTE(SUBSTITUTE(F$1,"standard",""),"|Float",""),ChapterTable!$1:$1,0),0)*ChapterTable!$P$17,
  IF(AND($A600=0,$B600=0),
    F601,
  IF($B600=0,
    VLOOKUP($A600,ChapterTable!$1:$1048576,MATCH("최종"&amp;SUBSTITUTE(SUBSTITUTE(F$1,"standard",""),"|Float",""),ChapterTable!$1:$1,0),0),
  IF($B600=1,
    IF($L600=FALSE,
      VLOOKUP($A600,ChapterTable!$1:$1048576,MATCH("최종"&amp;SUBSTITUTE(SUBSTITUTE(F$1,"standard",""),"|Float",""),ChapterTable!$1:$1,0),0),
      VLOOKUP($A600-ChapterTable!$P$11,ChapterTable!$1:$1048576,MATCH("최종"&amp;SUBSTITUTE(SUBSTITUTE(F$1,"standard",""),"|Float",""),ChapterTable!$1:$1,0),0)*ChapterTable!$P$14
    ),
  OFFSET(F600,-$B600+IF($L600,1,0),0)*
    (VLOOKUP(SUBSTITUTE(SUBSTITUTE(F$1,"standard",""),"|Float","")&amp;IF(OR($L600=TRUE,$A600=0,MOD($A600,ChapterTable!$R$20)&lt;&gt;0),"","보스")&amp;"인게임누적곱배수",ChapterTable!$R:$S,2,0)^D600
    +VLOOKUP(SUBSTITUTE(SUBSTITUTE(F$1,"standard",""),"|Float","")&amp;IF(OR($L600=TRUE,$A600=0,MOD($A600,ChapterTable!$R$20)&lt;&gt;0),"","보스")&amp;"인게임누적합배수",ChapterTable!$R:$S,2,0)*D600)
  )
  )
  )
)</f>
        <v>5622.34130859375</v>
      </c>
      <c r="G600" t="s">
        <v>719</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66"/>
        <v>25</v>
      </c>
      <c r="Q600">
        <f t="shared" si="67"/>
        <v>25</v>
      </c>
      <c r="R600" t="b">
        <f t="shared" ca="1" si="68"/>
        <v>0</v>
      </c>
      <c r="T600" t="b">
        <f t="shared" ca="1" si="69"/>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72"/>
        <v>0.2</v>
      </c>
      <c r="AJ600">
        <f t="shared" si="70"/>
        <v>1</v>
      </c>
      <c r="AK600">
        <f t="shared" si="71"/>
        <v>1</v>
      </c>
      <c r="AL600">
        <v>0</v>
      </c>
    </row>
    <row r="601" spans="1:38" x14ac:dyDescent="0.3">
      <c r="A601">
        <v>13</v>
      </c>
      <c r="B601">
        <v>0</v>
      </c>
      <c r="C601">
        <f>IF(OR($L601=TRUE,$A601=0,MOD($A601,ChapterTable!$R$20)&lt;&gt;0),
MAX(0,INT(($B601+ChapterTable!$P$26+VLOOKUP(SUBSTITUTE(C$1,"성장단계","")&amp;"단계오프셋",ChapterTable!$R:$S,2,0))/ChapterTable!$P$23)),
MAX(0,INT(($B601+ChapterTable!$R$26+VLOOKUP(SUBSTITUTE(C$1,"성장단계","")&amp;"보스단계오프셋",ChapterTable!$R:$S,2,0))/ChapterTable!$R$23)))</f>
        <v>0</v>
      </c>
      <c r="D601">
        <f>IF(OR($L601=TRUE,$A601=0,MOD($A601,ChapterTable!$R$20)&lt;&gt;0),
MAX(0,INT(($B601+ChapterTable!$P$26+VLOOKUP(SUBSTITUTE(D$1,"성장단계","")&amp;"단계오프셋",ChapterTable!$R:$S,2,0))/ChapterTable!$P$23)),
MAX(0,INT(($B601+ChapterTable!$R$26+VLOOKUP(SUBSTITUTE(D$1,"성장단계","")&amp;"보스단계오프셋",ChapterTable!$R:$S,2,0))/ChapterTable!$R$23)))</f>
        <v>0</v>
      </c>
      <c r="E601" s="1">
        <f ca="1">IF(AND($A601=0,$B601=1),
    VLOOKUP(1,ChapterTable!$1:$1048576,MATCH("최종"&amp;SUBSTITUTE(SUBSTITUTE(E$1,"standard",""),"|Float",""),ChapterTable!$1:$1,0),0)*ChapterTable!$P$17,
  IF(AND($A601=0,$B601=0),
    E602,
  IF($B601=0,
    VLOOKUP($A601,ChapterTable!$1:$1048576,MATCH("최종"&amp;SUBSTITUTE(SUBSTITUTE(E$1,"standard",""),"|Float",""),ChapterTable!$1:$1,0),0),
  IF($B601=1,
    IF($L601=FALSE,
      VLOOKUP($A601,ChapterTable!$1:$1048576,MATCH("최종"&amp;SUBSTITUTE(SUBSTITUTE(E$1,"standard",""),"|Float",""),ChapterTable!$1:$1,0),0),
      VLOOKUP($A601-ChapterTable!$P$11,ChapterTable!$1:$1048576,MATCH("최종"&amp;SUBSTITUTE(SUBSTITUTE(E$1,"standard",""),"|Float",""),ChapterTable!$1:$1,0),0)*ChapterTable!$P$14
    ),
  OFFSET(E601,-$B601+IF($L601,1,0),0)*IF($B601&gt;OFFSET($B601,1,0),ChapterTable!$R$17,1)*
    (VLOOKUP(SUBSTITUTE(SUBSTITUTE(E$1,"standard",""),"|Float","")&amp;IF(OR($L601=TRUE,$A601=0,MOD($A601,ChapterTable!$R$20)&lt;&gt;0),"","보스")&amp;"인게임누적곱배수",ChapterTable!$R:$S,2,0)^C601
    +VLOOKUP(SUBSTITUTE(SUBSTITUTE(E$1,"standard",""),"|Float","")&amp;IF(OR($L601=TRUE,$A601=0,MOD($A601,ChapterTable!$R$20)&lt;&gt;0),"","보스")&amp;"인게임누적합배수",ChapterTable!$R:$S,2,0)*C601)
  )
  )
  )
)</f>
        <v>15569.560546875</v>
      </c>
      <c r="F601" s="1">
        <f ca="1">IF(AND($A601=0,$B601=1),
    VLOOKUP(1,ChapterTable!$1:$1048576,MATCH("최종"&amp;SUBSTITUTE(SUBSTITUTE(F$1,"standard",""),"|Float",""),ChapterTable!$1:$1,0),0)*ChapterTable!$P$17,
  IF(AND($A601=0,$B601=0),
    F602,
  IF($B601=0,
    VLOOKUP($A601,ChapterTable!$1:$1048576,MATCH("최종"&amp;SUBSTITUTE(SUBSTITUTE(F$1,"standard",""),"|Float",""),ChapterTable!$1:$1,0),0),
  IF($B601=1,
    IF($L601=FALSE,
      VLOOKUP($A601,ChapterTable!$1:$1048576,MATCH("최종"&amp;SUBSTITUTE(SUBSTITUTE(F$1,"standard",""),"|Float",""),ChapterTable!$1:$1,0),0),
      VLOOKUP($A601-ChapterTable!$P$11,ChapterTable!$1:$1048576,MATCH("최종"&amp;SUBSTITUTE(SUBSTITUTE(F$1,"standard",""),"|Float",""),ChapterTable!$1:$1,0),0)*ChapterTable!$P$14
    ),
  OFFSET(F601,-$B601+IF($L601,1,0),0)*
    (VLOOKUP(SUBSTITUTE(SUBSTITUTE(F$1,"standard",""),"|Float","")&amp;IF(OR($L601=TRUE,$A601=0,MOD($A601,ChapterTable!$R$20)&lt;&gt;0),"","보스")&amp;"인게임누적곱배수",ChapterTable!$R:$S,2,0)^D601
    +VLOOKUP(SUBSTITUTE(SUBSTITUTE(F$1,"standard",""),"|Float","")&amp;IF(OR($L601=TRUE,$A601=0,MOD($A601,ChapterTable!$R$20)&lt;&gt;0),"","보스")&amp;"인게임누적합배수",ChapterTable!$R:$S,2,0)*D601)
  )
  )
  )
)</f>
        <v>6487.31689453125</v>
      </c>
      <c r="G601" t="s">
        <v>719</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66"/>
        <v>0</v>
      </c>
      <c r="Q601">
        <f t="shared" si="67"/>
        <v>0</v>
      </c>
      <c r="R601" t="b">
        <f t="shared" ca="1" si="68"/>
        <v>0</v>
      </c>
      <c r="T601" t="b">
        <f t="shared" ca="1" si="69"/>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72"/>
        <v>0</v>
      </c>
      <c r="AJ601">
        <f t="shared" si="70"/>
        <v>0</v>
      </c>
      <c r="AK601">
        <f t="shared" si="71"/>
        <v>0</v>
      </c>
      <c r="AL601">
        <v>0</v>
      </c>
    </row>
    <row r="602" spans="1:38" x14ac:dyDescent="0.3">
      <c r="A602">
        <v>13</v>
      </c>
      <c r="B602">
        <v>1</v>
      </c>
      <c r="C602">
        <f>IF(OR($L602=TRUE,$A602=0,MOD($A602,ChapterTable!$R$20)&lt;&gt;0),
MAX(0,INT(($B602+ChapterTable!$P$26+VLOOKUP(SUBSTITUTE(C$1,"성장단계","")&amp;"단계오프셋",ChapterTable!$R:$S,2,0))/ChapterTable!$P$23)),
MAX(0,INT(($B602+ChapterTable!$R$26+VLOOKUP(SUBSTITUTE(C$1,"성장단계","")&amp;"보스단계오프셋",ChapterTable!$R:$S,2,0))/ChapterTable!$R$23)))</f>
        <v>0</v>
      </c>
      <c r="D602">
        <f>IF(OR($L602=TRUE,$A602=0,MOD($A602,ChapterTable!$R$20)&lt;&gt;0),
MAX(0,INT(($B602+ChapterTable!$P$26+VLOOKUP(SUBSTITUTE(D$1,"성장단계","")&amp;"단계오프셋",ChapterTable!$R:$S,2,0))/ChapterTable!$P$23)),
MAX(0,INT(($B602+ChapterTable!$R$26+VLOOKUP(SUBSTITUTE(D$1,"성장단계","")&amp;"보스단계오프셋",ChapterTable!$R:$S,2,0))/ChapterTable!$R$23)))</f>
        <v>0</v>
      </c>
      <c r="E602" s="1">
        <f ca="1">IF(AND($A602=0,$B602=1),
    VLOOKUP(1,ChapterTable!$1:$1048576,MATCH("최종"&amp;SUBSTITUTE(SUBSTITUTE(E$1,"standard",""),"|Float",""),ChapterTable!$1:$1,0),0)*ChapterTable!$P$17,
  IF(AND($A602=0,$B602=0),
    E603,
  IF($B602=0,
    VLOOKUP($A602,ChapterTable!$1:$1048576,MATCH("최종"&amp;SUBSTITUTE(SUBSTITUTE(E$1,"standard",""),"|Float",""),ChapterTable!$1:$1,0),0),
  IF($B602=1,
    IF($L602=FALSE,
      VLOOKUP($A602,ChapterTable!$1:$1048576,MATCH("최종"&amp;SUBSTITUTE(SUBSTITUTE(E$1,"standard",""),"|Float",""),ChapterTable!$1:$1,0),0),
      VLOOKUP($A602-ChapterTable!$P$11,ChapterTable!$1:$1048576,MATCH("최종"&amp;SUBSTITUTE(SUBSTITUTE(E$1,"standard",""),"|Float",""),ChapterTable!$1:$1,0),0)*ChapterTable!$P$14
    ),
  OFFSET(E602,-$B602+IF($L602,1,0),0)*IF($B602&gt;OFFSET($B602,1,0),ChapterTable!$R$17,1)*
    (VLOOKUP(SUBSTITUTE(SUBSTITUTE(E$1,"standard",""),"|Float","")&amp;IF(OR($L602=TRUE,$A602=0,MOD($A602,ChapterTable!$R$20)&lt;&gt;0),"","보스")&amp;"인게임누적곱배수",ChapterTable!$R:$S,2,0)^C602
    +VLOOKUP(SUBSTITUTE(SUBSTITUTE(E$1,"standard",""),"|Float","")&amp;IF(OR($L602=TRUE,$A602=0,MOD($A602,ChapterTable!$R$20)&lt;&gt;0),"","보스")&amp;"인게임누적합배수",ChapterTable!$R:$S,2,0)*C602)
  )
  )
  )
)</f>
        <v>15569.560546875</v>
      </c>
      <c r="F602" s="1">
        <f ca="1">IF(AND($A602=0,$B602=1),
    VLOOKUP(1,ChapterTable!$1:$1048576,MATCH("최종"&amp;SUBSTITUTE(SUBSTITUTE(F$1,"standard",""),"|Float",""),ChapterTable!$1:$1,0),0)*ChapterTable!$P$17,
  IF(AND($A602=0,$B602=0),
    F603,
  IF($B602=0,
    VLOOKUP($A602,ChapterTable!$1:$1048576,MATCH("최종"&amp;SUBSTITUTE(SUBSTITUTE(F$1,"standard",""),"|Float",""),ChapterTable!$1:$1,0),0),
  IF($B602=1,
    IF($L602=FALSE,
      VLOOKUP($A602,ChapterTable!$1:$1048576,MATCH("최종"&amp;SUBSTITUTE(SUBSTITUTE(F$1,"standard",""),"|Float",""),ChapterTable!$1:$1,0),0),
      VLOOKUP($A602-ChapterTable!$P$11,ChapterTable!$1:$1048576,MATCH("최종"&amp;SUBSTITUTE(SUBSTITUTE(F$1,"standard",""),"|Float",""),ChapterTable!$1:$1,0),0)*ChapterTable!$P$14
    ),
  OFFSET(F602,-$B602+IF($L602,1,0),0)*
    (VLOOKUP(SUBSTITUTE(SUBSTITUTE(F$1,"standard",""),"|Float","")&amp;IF(OR($L602=TRUE,$A602=0,MOD($A602,ChapterTable!$R$20)&lt;&gt;0),"","보스")&amp;"인게임누적곱배수",ChapterTable!$R:$S,2,0)^D602
    +VLOOKUP(SUBSTITUTE(SUBSTITUTE(F$1,"standard",""),"|Float","")&amp;IF(OR($L602=TRUE,$A602=0,MOD($A602,ChapterTable!$R$20)&lt;&gt;0),"","보스")&amp;"인게임누적합배수",ChapterTable!$R:$S,2,0)*D602)
  )
  )
  )
)</f>
        <v>6487.31689453125</v>
      </c>
      <c r="G602" t="s">
        <v>719</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66"/>
        <v>1</v>
      </c>
      <c r="Q602">
        <f t="shared" si="67"/>
        <v>1</v>
      </c>
      <c r="R602" t="b">
        <f t="shared" ca="1" si="68"/>
        <v>0</v>
      </c>
      <c r="T602" t="b">
        <f t="shared" ca="1" si="69"/>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72"/>
        <v>1</v>
      </c>
      <c r="AJ602">
        <f t="shared" si="70"/>
        <v>1</v>
      </c>
      <c r="AK602">
        <f t="shared" si="71"/>
        <v>1</v>
      </c>
      <c r="AL602">
        <v>0</v>
      </c>
    </row>
    <row r="603" spans="1:38" x14ac:dyDescent="0.3">
      <c r="A603">
        <v>13</v>
      </c>
      <c r="B603">
        <v>2</v>
      </c>
      <c r="C603">
        <f>IF(OR($L603=TRUE,$A603=0,MOD($A603,ChapterTable!$R$20)&lt;&gt;0),
MAX(0,INT(($B603+ChapterTable!$P$26+VLOOKUP(SUBSTITUTE(C$1,"성장단계","")&amp;"단계오프셋",ChapterTable!$R:$S,2,0))/ChapterTable!$P$23)),
MAX(0,INT(($B603+ChapterTable!$R$26+VLOOKUP(SUBSTITUTE(C$1,"성장단계","")&amp;"보스단계오프셋",ChapterTable!$R:$S,2,0))/ChapterTable!$R$23)))</f>
        <v>0</v>
      </c>
      <c r="D603">
        <f>IF(OR($L603=TRUE,$A603=0,MOD($A603,ChapterTable!$R$20)&lt;&gt;0),
MAX(0,INT(($B603+ChapterTable!$P$26+VLOOKUP(SUBSTITUTE(D$1,"성장단계","")&amp;"단계오프셋",ChapterTable!$R:$S,2,0))/ChapterTable!$P$23)),
MAX(0,INT(($B603+ChapterTable!$R$26+VLOOKUP(SUBSTITUTE(D$1,"성장단계","")&amp;"보스단계오프셋",ChapterTable!$R:$S,2,0))/ChapterTable!$R$23)))</f>
        <v>0</v>
      </c>
      <c r="E603" s="1">
        <f ca="1">IF(AND($A603=0,$B603=1),
    VLOOKUP(1,ChapterTable!$1:$1048576,MATCH("최종"&amp;SUBSTITUTE(SUBSTITUTE(E$1,"standard",""),"|Float",""),ChapterTable!$1:$1,0),0)*ChapterTable!$P$17,
  IF(AND($A603=0,$B603=0),
    E604,
  IF($B603=0,
    VLOOKUP($A603,ChapterTable!$1:$1048576,MATCH("최종"&amp;SUBSTITUTE(SUBSTITUTE(E$1,"standard",""),"|Float",""),ChapterTable!$1:$1,0),0),
  IF($B603=1,
    IF($L603=FALSE,
      VLOOKUP($A603,ChapterTable!$1:$1048576,MATCH("최종"&amp;SUBSTITUTE(SUBSTITUTE(E$1,"standard",""),"|Float",""),ChapterTable!$1:$1,0),0),
      VLOOKUP($A603-ChapterTable!$P$11,ChapterTable!$1:$1048576,MATCH("최종"&amp;SUBSTITUTE(SUBSTITUTE(E$1,"standard",""),"|Float",""),ChapterTable!$1:$1,0),0)*ChapterTable!$P$14
    ),
  OFFSET(E603,-$B603+IF($L603,1,0),0)*IF($B603&gt;OFFSET($B603,1,0),ChapterTable!$R$17,1)*
    (VLOOKUP(SUBSTITUTE(SUBSTITUTE(E$1,"standard",""),"|Float","")&amp;IF(OR($L603=TRUE,$A603=0,MOD($A603,ChapterTable!$R$20)&lt;&gt;0),"","보스")&amp;"인게임누적곱배수",ChapterTable!$R:$S,2,0)^C603
    +VLOOKUP(SUBSTITUTE(SUBSTITUTE(E$1,"standard",""),"|Float","")&amp;IF(OR($L603=TRUE,$A603=0,MOD($A603,ChapterTable!$R$20)&lt;&gt;0),"","보스")&amp;"인게임누적합배수",ChapterTable!$R:$S,2,0)*C603)
  )
  )
  )
)</f>
        <v>15569.560546875</v>
      </c>
      <c r="F603" s="1">
        <f ca="1">IF(AND($A603=0,$B603=1),
    VLOOKUP(1,ChapterTable!$1:$1048576,MATCH("최종"&amp;SUBSTITUTE(SUBSTITUTE(F$1,"standard",""),"|Float",""),ChapterTable!$1:$1,0),0)*ChapterTable!$P$17,
  IF(AND($A603=0,$B603=0),
    F604,
  IF($B603=0,
    VLOOKUP($A603,ChapterTable!$1:$1048576,MATCH("최종"&amp;SUBSTITUTE(SUBSTITUTE(F$1,"standard",""),"|Float",""),ChapterTable!$1:$1,0),0),
  IF($B603=1,
    IF($L603=FALSE,
      VLOOKUP($A603,ChapterTable!$1:$1048576,MATCH("최종"&amp;SUBSTITUTE(SUBSTITUTE(F$1,"standard",""),"|Float",""),ChapterTable!$1:$1,0),0),
      VLOOKUP($A603-ChapterTable!$P$11,ChapterTable!$1:$1048576,MATCH("최종"&amp;SUBSTITUTE(SUBSTITUTE(F$1,"standard",""),"|Float",""),ChapterTable!$1:$1,0),0)*ChapterTable!$P$14
    ),
  OFFSET(F603,-$B603+IF($L603,1,0),0)*
    (VLOOKUP(SUBSTITUTE(SUBSTITUTE(F$1,"standard",""),"|Float","")&amp;IF(OR($L603=TRUE,$A603=0,MOD($A603,ChapterTable!$R$20)&lt;&gt;0),"","보스")&amp;"인게임누적곱배수",ChapterTable!$R:$S,2,0)^D603
    +VLOOKUP(SUBSTITUTE(SUBSTITUTE(F$1,"standard",""),"|Float","")&amp;IF(OR($L603=TRUE,$A603=0,MOD($A603,ChapterTable!$R$20)&lt;&gt;0),"","보스")&amp;"인게임누적합배수",ChapterTable!$R:$S,2,0)*D603)
  )
  )
  )
)</f>
        <v>6487.31689453125</v>
      </c>
      <c r="G603" t="s">
        <v>719</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66"/>
        <v>1</v>
      </c>
      <c r="Q603">
        <f t="shared" si="67"/>
        <v>1</v>
      </c>
      <c r="R603" t="b">
        <f t="shared" ca="1" si="68"/>
        <v>0</v>
      </c>
      <c r="T603" t="b">
        <f t="shared" ca="1" si="69"/>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72"/>
        <v>1</v>
      </c>
      <c r="AJ603">
        <f t="shared" si="70"/>
        <v>1</v>
      </c>
      <c r="AK603">
        <f t="shared" si="71"/>
        <v>1</v>
      </c>
      <c r="AL603">
        <v>0</v>
      </c>
    </row>
    <row r="604" spans="1:38" x14ac:dyDescent="0.3">
      <c r="A604">
        <v>13</v>
      </c>
      <c r="B604">
        <v>3</v>
      </c>
      <c r="C604">
        <f>IF(OR($L604=TRUE,$A604=0,MOD($A604,ChapterTable!$R$20)&lt;&gt;0),
MAX(0,INT(($B604+ChapterTable!$P$26+VLOOKUP(SUBSTITUTE(C$1,"성장단계","")&amp;"단계오프셋",ChapterTable!$R:$S,2,0))/ChapterTable!$P$23)),
MAX(0,INT(($B604+ChapterTable!$R$26+VLOOKUP(SUBSTITUTE(C$1,"성장단계","")&amp;"보스단계오프셋",ChapterTable!$R:$S,2,0))/ChapterTable!$R$23)))</f>
        <v>0</v>
      </c>
      <c r="D604">
        <f>IF(OR($L604=TRUE,$A604=0,MOD($A604,ChapterTable!$R$20)&lt;&gt;0),
MAX(0,INT(($B604+ChapterTable!$P$26+VLOOKUP(SUBSTITUTE(D$1,"성장단계","")&amp;"단계오프셋",ChapterTable!$R:$S,2,0))/ChapterTable!$P$23)),
MAX(0,INT(($B604+ChapterTable!$R$26+VLOOKUP(SUBSTITUTE(D$1,"성장단계","")&amp;"보스단계오프셋",ChapterTable!$R:$S,2,0))/ChapterTable!$R$23)))</f>
        <v>0</v>
      </c>
      <c r="E604" s="1">
        <f ca="1">IF(AND($A604=0,$B604=1),
    VLOOKUP(1,ChapterTable!$1:$1048576,MATCH("최종"&amp;SUBSTITUTE(SUBSTITUTE(E$1,"standard",""),"|Float",""),ChapterTable!$1:$1,0),0)*ChapterTable!$P$17,
  IF(AND($A604=0,$B604=0),
    E605,
  IF($B604=0,
    VLOOKUP($A604,ChapterTable!$1:$1048576,MATCH("최종"&amp;SUBSTITUTE(SUBSTITUTE(E$1,"standard",""),"|Float",""),ChapterTable!$1:$1,0),0),
  IF($B604=1,
    IF($L604=FALSE,
      VLOOKUP($A604,ChapterTable!$1:$1048576,MATCH("최종"&amp;SUBSTITUTE(SUBSTITUTE(E$1,"standard",""),"|Float",""),ChapterTable!$1:$1,0),0),
      VLOOKUP($A604-ChapterTable!$P$11,ChapterTable!$1:$1048576,MATCH("최종"&amp;SUBSTITUTE(SUBSTITUTE(E$1,"standard",""),"|Float",""),ChapterTable!$1:$1,0),0)*ChapterTable!$P$14
    ),
  OFFSET(E604,-$B604+IF($L604,1,0),0)*IF($B604&gt;OFFSET($B604,1,0),ChapterTable!$R$17,1)*
    (VLOOKUP(SUBSTITUTE(SUBSTITUTE(E$1,"standard",""),"|Float","")&amp;IF(OR($L604=TRUE,$A604=0,MOD($A604,ChapterTable!$R$20)&lt;&gt;0),"","보스")&amp;"인게임누적곱배수",ChapterTable!$R:$S,2,0)^C604
    +VLOOKUP(SUBSTITUTE(SUBSTITUTE(E$1,"standard",""),"|Float","")&amp;IF(OR($L604=TRUE,$A604=0,MOD($A604,ChapterTable!$R$20)&lt;&gt;0),"","보스")&amp;"인게임누적합배수",ChapterTable!$R:$S,2,0)*C604)
  )
  )
  )
)</f>
        <v>15569.560546875</v>
      </c>
      <c r="F604" s="1">
        <f ca="1">IF(AND($A604=0,$B604=1),
    VLOOKUP(1,ChapterTable!$1:$1048576,MATCH("최종"&amp;SUBSTITUTE(SUBSTITUTE(F$1,"standard",""),"|Float",""),ChapterTable!$1:$1,0),0)*ChapterTable!$P$17,
  IF(AND($A604=0,$B604=0),
    F605,
  IF($B604=0,
    VLOOKUP($A604,ChapterTable!$1:$1048576,MATCH("최종"&amp;SUBSTITUTE(SUBSTITUTE(F$1,"standard",""),"|Float",""),ChapterTable!$1:$1,0),0),
  IF($B604=1,
    IF($L604=FALSE,
      VLOOKUP($A604,ChapterTable!$1:$1048576,MATCH("최종"&amp;SUBSTITUTE(SUBSTITUTE(F$1,"standard",""),"|Float",""),ChapterTable!$1:$1,0),0),
      VLOOKUP($A604-ChapterTable!$P$11,ChapterTable!$1:$1048576,MATCH("최종"&amp;SUBSTITUTE(SUBSTITUTE(F$1,"standard",""),"|Float",""),ChapterTable!$1:$1,0),0)*ChapterTable!$P$14
    ),
  OFFSET(F604,-$B604+IF($L604,1,0),0)*
    (VLOOKUP(SUBSTITUTE(SUBSTITUTE(F$1,"standard",""),"|Float","")&amp;IF(OR($L604=TRUE,$A604=0,MOD($A604,ChapterTable!$R$20)&lt;&gt;0),"","보스")&amp;"인게임누적곱배수",ChapterTable!$R:$S,2,0)^D604
    +VLOOKUP(SUBSTITUTE(SUBSTITUTE(F$1,"standard",""),"|Float","")&amp;IF(OR($L604=TRUE,$A604=0,MOD($A604,ChapterTable!$R$20)&lt;&gt;0),"","보스")&amp;"인게임누적합배수",ChapterTable!$R:$S,2,0)*D604)
  )
  )
  )
)</f>
        <v>6487.31689453125</v>
      </c>
      <c r="G604" t="s">
        <v>719</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66"/>
        <v>1</v>
      </c>
      <c r="Q604">
        <f t="shared" si="67"/>
        <v>1</v>
      </c>
      <c r="R604" t="b">
        <f t="shared" ca="1" si="68"/>
        <v>0</v>
      </c>
      <c r="T604" t="b">
        <f t="shared" ca="1" si="69"/>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72"/>
        <v>1</v>
      </c>
      <c r="AJ604">
        <f t="shared" si="70"/>
        <v>1</v>
      </c>
      <c r="AK604">
        <f t="shared" si="71"/>
        <v>1</v>
      </c>
      <c r="AL604">
        <v>0</v>
      </c>
    </row>
    <row r="605" spans="1:38" x14ac:dyDescent="0.3">
      <c r="A605">
        <v>13</v>
      </c>
      <c r="B605">
        <v>4</v>
      </c>
      <c r="C605">
        <f>IF(OR($L605=TRUE,$A605=0,MOD($A605,ChapterTable!$R$20)&lt;&gt;0),
MAX(0,INT(($B605+ChapterTable!$P$26+VLOOKUP(SUBSTITUTE(C$1,"성장단계","")&amp;"단계오프셋",ChapterTable!$R:$S,2,0))/ChapterTable!$P$23)),
MAX(0,INT(($B605+ChapterTable!$R$26+VLOOKUP(SUBSTITUTE(C$1,"성장단계","")&amp;"보스단계오프셋",ChapterTable!$R:$S,2,0))/ChapterTable!$R$23)))</f>
        <v>0</v>
      </c>
      <c r="D605">
        <f>IF(OR($L605=TRUE,$A605=0,MOD($A605,ChapterTable!$R$20)&lt;&gt;0),
MAX(0,INT(($B605+ChapterTable!$P$26+VLOOKUP(SUBSTITUTE(D$1,"성장단계","")&amp;"단계오프셋",ChapterTable!$R:$S,2,0))/ChapterTable!$P$23)),
MAX(0,INT(($B605+ChapterTable!$R$26+VLOOKUP(SUBSTITUTE(D$1,"성장단계","")&amp;"보스단계오프셋",ChapterTable!$R:$S,2,0))/ChapterTable!$R$23)))</f>
        <v>0</v>
      </c>
      <c r="E605" s="1">
        <f ca="1">IF(AND($A605=0,$B605=1),
    VLOOKUP(1,ChapterTable!$1:$1048576,MATCH("최종"&amp;SUBSTITUTE(SUBSTITUTE(E$1,"standard",""),"|Float",""),ChapterTable!$1:$1,0),0)*ChapterTable!$P$17,
  IF(AND($A605=0,$B605=0),
    E606,
  IF($B605=0,
    VLOOKUP($A605,ChapterTable!$1:$1048576,MATCH("최종"&amp;SUBSTITUTE(SUBSTITUTE(E$1,"standard",""),"|Float",""),ChapterTable!$1:$1,0),0),
  IF($B605=1,
    IF($L605=FALSE,
      VLOOKUP($A605,ChapterTable!$1:$1048576,MATCH("최종"&amp;SUBSTITUTE(SUBSTITUTE(E$1,"standard",""),"|Float",""),ChapterTable!$1:$1,0),0),
      VLOOKUP($A605-ChapterTable!$P$11,ChapterTable!$1:$1048576,MATCH("최종"&amp;SUBSTITUTE(SUBSTITUTE(E$1,"standard",""),"|Float",""),ChapterTable!$1:$1,0),0)*ChapterTable!$P$14
    ),
  OFFSET(E605,-$B605+IF($L605,1,0),0)*IF($B605&gt;OFFSET($B605,1,0),ChapterTable!$R$17,1)*
    (VLOOKUP(SUBSTITUTE(SUBSTITUTE(E$1,"standard",""),"|Float","")&amp;IF(OR($L605=TRUE,$A605=0,MOD($A605,ChapterTable!$R$20)&lt;&gt;0),"","보스")&amp;"인게임누적곱배수",ChapterTable!$R:$S,2,0)^C605
    +VLOOKUP(SUBSTITUTE(SUBSTITUTE(E$1,"standard",""),"|Float","")&amp;IF(OR($L605=TRUE,$A605=0,MOD($A605,ChapterTable!$R$20)&lt;&gt;0),"","보스")&amp;"인게임누적합배수",ChapterTable!$R:$S,2,0)*C605)
  )
  )
  )
)</f>
        <v>15569.560546875</v>
      </c>
      <c r="F605" s="1">
        <f ca="1">IF(AND($A605=0,$B605=1),
    VLOOKUP(1,ChapterTable!$1:$1048576,MATCH("최종"&amp;SUBSTITUTE(SUBSTITUTE(F$1,"standard",""),"|Float",""),ChapterTable!$1:$1,0),0)*ChapterTable!$P$17,
  IF(AND($A605=0,$B605=0),
    F606,
  IF($B605=0,
    VLOOKUP($A605,ChapterTable!$1:$1048576,MATCH("최종"&amp;SUBSTITUTE(SUBSTITUTE(F$1,"standard",""),"|Float",""),ChapterTable!$1:$1,0),0),
  IF($B605=1,
    IF($L605=FALSE,
      VLOOKUP($A605,ChapterTable!$1:$1048576,MATCH("최종"&amp;SUBSTITUTE(SUBSTITUTE(F$1,"standard",""),"|Float",""),ChapterTable!$1:$1,0),0),
      VLOOKUP($A605-ChapterTable!$P$11,ChapterTable!$1:$1048576,MATCH("최종"&amp;SUBSTITUTE(SUBSTITUTE(F$1,"standard",""),"|Float",""),ChapterTable!$1:$1,0),0)*ChapterTable!$P$14
    ),
  OFFSET(F605,-$B605+IF($L605,1,0),0)*
    (VLOOKUP(SUBSTITUTE(SUBSTITUTE(F$1,"standard",""),"|Float","")&amp;IF(OR($L605=TRUE,$A605=0,MOD($A605,ChapterTable!$R$20)&lt;&gt;0),"","보스")&amp;"인게임누적곱배수",ChapterTable!$R:$S,2,0)^D605
    +VLOOKUP(SUBSTITUTE(SUBSTITUTE(F$1,"standard",""),"|Float","")&amp;IF(OR($L605=TRUE,$A605=0,MOD($A605,ChapterTable!$R$20)&lt;&gt;0),"","보스")&amp;"인게임누적합배수",ChapterTable!$R:$S,2,0)*D605)
  )
  )
  )
)</f>
        <v>6487.31689453125</v>
      </c>
      <c r="G605" t="s">
        <v>719</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66"/>
        <v>1</v>
      </c>
      <c r="Q605">
        <f t="shared" si="67"/>
        <v>1</v>
      </c>
      <c r="R605" t="b">
        <f t="shared" ca="1" si="68"/>
        <v>0</v>
      </c>
      <c r="T605" t="b">
        <f t="shared" ca="1" si="69"/>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72"/>
        <v>1</v>
      </c>
      <c r="AJ605">
        <f t="shared" si="70"/>
        <v>1</v>
      </c>
      <c r="AK605">
        <f t="shared" si="71"/>
        <v>1</v>
      </c>
      <c r="AL605">
        <v>0</v>
      </c>
    </row>
    <row r="606" spans="1:38" x14ac:dyDescent="0.3">
      <c r="A606">
        <v>13</v>
      </c>
      <c r="B606">
        <v>5</v>
      </c>
      <c r="C606">
        <f>IF(OR($L606=TRUE,$A606=0,MOD($A606,ChapterTable!$R$20)&lt;&gt;0),
MAX(0,INT(($B606+ChapterTable!$P$26+VLOOKUP(SUBSTITUTE(C$1,"성장단계","")&amp;"단계오프셋",ChapterTable!$R:$S,2,0))/ChapterTable!$P$23)),
MAX(0,INT(($B606+ChapterTable!$R$26+VLOOKUP(SUBSTITUTE(C$1,"성장단계","")&amp;"보스단계오프셋",ChapterTable!$R:$S,2,0))/ChapterTable!$R$23)))</f>
        <v>0</v>
      </c>
      <c r="D606">
        <f>IF(OR($L606=TRUE,$A606=0,MOD($A606,ChapterTable!$R$20)&lt;&gt;0),
MAX(0,INT(($B606+ChapterTable!$P$26+VLOOKUP(SUBSTITUTE(D$1,"성장단계","")&amp;"단계오프셋",ChapterTable!$R:$S,2,0))/ChapterTable!$P$23)),
MAX(0,INT(($B606+ChapterTable!$R$26+VLOOKUP(SUBSTITUTE(D$1,"성장단계","")&amp;"보스단계오프셋",ChapterTable!$R:$S,2,0))/ChapterTable!$R$23)))</f>
        <v>0</v>
      </c>
      <c r="E606" s="1">
        <f ca="1">IF(AND($A606=0,$B606=1),
    VLOOKUP(1,ChapterTable!$1:$1048576,MATCH("최종"&amp;SUBSTITUTE(SUBSTITUTE(E$1,"standard",""),"|Float",""),ChapterTable!$1:$1,0),0)*ChapterTable!$P$17,
  IF(AND($A606=0,$B606=0),
    E607,
  IF($B606=0,
    VLOOKUP($A606,ChapterTable!$1:$1048576,MATCH("최종"&amp;SUBSTITUTE(SUBSTITUTE(E$1,"standard",""),"|Float",""),ChapterTable!$1:$1,0),0),
  IF($B606=1,
    IF($L606=FALSE,
      VLOOKUP($A606,ChapterTable!$1:$1048576,MATCH("최종"&amp;SUBSTITUTE(SUBSTITUTE(E$1,"standard",""),"|Float",""),ChapterTable!$1:$1,0),0),
      VLOOKUP($A606-ChapterTable!$P$11,ChapterTable!$1:$1048576,MATCH("최종"&amp;SUBSTITUTE(SUBSTITUTE(E$1,"standard",""),"|Float",""),ChapterTable!$1:$1,0),0)*ChapterTable!$P$14
    ),
  OFFSET(E606,-$B606+IF($L606,1,0),0)*IF($B606&gt;OFFSET($B606,1,0),ChapterTable!$R$17,1)*
    (VLOOKUP(SUBSTITUTE(SUBSTITUTE(E$1,"standard",""),"|Float","")&amp;IF(OR($L606=TRUE,$A606=0,MOD($A606,ChapterTable!$R$20)&lt;&gt;0),"","보스")&amp;"인게임누적곱배수",ChapterTable!$R:$S,2,0)^C606
    +VLOOKUP(SUBSTITUTE(SUBSTITUTE(E$1,"standard",""),"|Float","")&amp;IF(OR($L606=TRUE,$A606=0,MOD($A606,ChapterTable!$R$20)&lt;&gt;0),"","보스")&amp;"인게임누적합배수",ChapterTable!$R:$S,2,0)*C606)
  )
  )
  )
)</f>
        <v>15569.560546875</v>
      </c>
      <c r="F606" s="1">
        <f ca="1">IF(AND($A606=0,$B606=1),
    VLOOKUP(1,ChapterTable!$1:$1048576,MATCH("최종"&amp;SUBSTITUTE(SUBSTITUTE(F$1,"standard",""),"|Float",""),ChapterTable!$1:$1,0),0)*ChapterTable!$P$17,
  IF(AND($A606=0,$B606=0),
    F607,
  IF($B606=0,
    VLOOKUP($A606,ChapterTable!$1:$1048576,MATCH("최종"&amp;SUBSTITUTE(SUBSTITUTE(F$1,"standard",""),"|Float",""),ChapterTable!$1:$1,0),0),
  IF($B606=1,
    IF($L606=FALSE,
      VLOOKUP($A606,ChapterTable!$1:$1048576,MATCH("최종"&amp;SUBSTITUTE(SUBSTITUTE(F$1,"standard",""),"|Float",""),ChapterTable!$1:$1,0),0),
      VLOOKUP($A606-ChapterTable!$P$11,ChapterTable!$1:$1048576,MATCH("최종"&amp;SUBSTITUTE(SUBSTITUTE(F$1,"standard",""),"|Float",""),ChapterTable!$1:$1,0),0)*ChapterTable!$P$14
    ),
  OFFSET(F606,-$B606+IF($L606,1,0),0)*
    (VLOOKUP(SUBSTITUTE(SUBSTITUTE(F$1,"standard",""),"|Float","")&amp;IF(OR($L606=TRUE,$A606=0,MOD($A606,ChapterTable!$R$20)&lt;&gt;0),"","보스")&amp;"인게임누적곱배수",ChapterTable!$R:$S,2,0)^D606
    +VLOOKUP(SUBSTITUTE(SUBSTITUTE(F$1,"standard",""),"|Float","")&amp;IF(OR($L606=TRUE,$A606=0,MOD($A606,ChapterTable!$R$20)&lt;&gt;0),"","보스")&amp;"인게임누적합배수",ChapterTable!$R:$S,2,0)*D606)
  )
  )
  )
)</f>
        <v>6487.31689453125</v>
      </c>
      <c r="G606" t="s">
        <v>719</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66"/>
        <v>11</v>
      </c>
      <c r="Q606">
        <f t="shared" si="67"/>
        <v>11</v>
      </c>
      <c r="R606" t="b">
        <f t="shared" ca="1" si="68"/>
        <v>0</v>
      </c>
      <c r="T606" t="b">
        <f t="shared" ca="1" si="69"/>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72"/>
        <v>1</v>
      </c>
      <c r="AJ606">
        <f t="shared" si="70"/>
        <v>1</v>
      </c>
      <c r="AK606">
        <f t="shared" si="71"/>
        <v>1</v>
      </c>
      <c r="AL606">
        <v>0</v>
      </c>
    </row>
    <row r="607" spans="1:38" x14ac:dyDescent="0.3">
      <c r="A607">
        <v>13</v>
      </c>
      <c r="B607">
        <v>6</v>
      </c>
      <c r="C607">
        <f>IF(OR($L607=TRUE,$A607=0,MOD($A607,ChapterTable!$R$20)&lt;&gt;0),
MAX(0,INT(($B607+ChapterTable!$P$26+VLOOKUP(SUBSTITUTE(C$1,"성장단계","")&amp;"단계오프셋",ChapterTable!$R:$S,2,0))/ChapterTable!$P$23)),
MAX(0,INT(($B607+ChapterTable!$R$26+VLOOKUP(SUBSTITUTE(C$1,"성장단계","")&amp;"보스단계오프셋",ChapterTable!$R:$S,2,0))/ChapterTable!$R$23)))</f>
        <v>1</v>
      </c>
      <c r="D607">
        <f>IF(OR($L607=TRUE,$A607=0,MOD($A607,ChapterTable!$R$20)&lt;&gt;0),
MAX(0,INT(($B607+ChapterTable!$P$26+VLOOKUP(SUBSTITUTE(D$1,"성장단계","")&amp;"단계오프셋",ChapterTable!$R:$S,2,0))/ChapterTable!$P$23)),
MAX(0,INT(($B607+ChapterTable!$R$26+VLOOKUP(SUBSTITUTE(D$1,"성장단계","")&amp;"보스단계오프셋",ChapterTable!$R:$S,2,0))/ChapterTable!$R$23)))</f>
        <v>0</v>
      </c>
      <c r="E607" s="1">
        <f ca="1">IF(AND($A607=0,$B607=1),
    VLOOKUP(1,ChapterTable!$1:$1048576,MATCH("최종"&amp;SUBSTITUTE(SUBSTITUTE(E$1,"standard",""),"|Float",""),ChapterTable!$1:$1,0),0)*ChapterTable!$P$17,
  IF(AND($A607=0,$B607=0),
    E608,
  IF($B607=0,
    VLOOKUP($A607,ChapterTable!$1:$1048576,MATCH("최종"&amp;SUBSTITUTE(SUBSTITUTE(E$1,"standard",""),"|Float",""),ChapterTable!$1:$1,0),0),
  IF($B607=1,
    IF($L607=FALSE,
      VLOOKUP($A607,ChapterTable!$1:$1048576,MATCH("최종"&amp;SUBSTITUTE(SUBSTITUTE(E$1,"standard",""),"|Float",""),ChapterTable!$1:$1,0),0),
      VLOOKUP($A607-ChapterTable!$P$11,ChapterTable!$1:$1048576,MATCH("최종"&amp;SUBSTITUTE(SUBSTITUTE(E$1,"standard",""),"|Float",""),ChapterTable!$1:$1,0),0)*ChapterTable!$P$14
    ),
  OFFSET(E607,-$B607+IF($L607,1,0),0)*IF($B607&gt;OFFSET($B607,1,0),ChapterTable!$R$17,1)*
    (VLOOKUP(SUBSTITUTE(SUBSTITUTE(E$1,"standard",""),"|Float","")&amp;IF(OR($L607=TRUE,$A607=0,MOD($A607,ChapterTable!$R$20)&lt;&gt;0),"","보스")&amp;"인게임누적곱배수",ChapterTable!$R:$S,2,0)^C607
    +VLOOKUP(SUBSTITUTE(SUBSTITUTE(E$1,"standard",""),"|Float","")&amp;IF(OR($L607=TRUE,$A607=0,MOD($A607,ChapterTable!$R$20)&lt;&gt;0),"","보스")&amp;"인게임누적합배수",ChapterTable!$R:$S,2,0)*C607)
  )
  )
  )
)</f>
        <v>18683.47265625</v>
      </c>
      <c r="F607" s="1">
        <f ca="1">IF(AND($A607=0,$B607=1),
    VLOOKUP(1,ChapterTable!$1:$1048576,MATCH("최종"&amp;SUBSTITUTE(SUBSTITUTE(F$1,"standard",""),"|Float",""),ChapterTable!$1:$1,0),0)*ChapterTable!$P$17,
  IF(AND($A607=0,$B607=0),
    F608,
  IF($B607=0,
    VLOOKUP($A607,ChapterTable!$1:$1048576,MATCH("최종"&amp;SUBSTITUTE(SUBSTITUTE(F$1,"standard",""),"|Float",""),ChapterTable!$1:$1,0),0),
  IF($B607=1,
    IF($L607=FALSE,
      VLOOKUP($A607,ChapterTable!$1:$1048576,MATCH("최종"&amp;SUBSTITUTE(SUBSTITUTE(F$1,"standard",""),"|Float",""),ChapterTable!$1:$1,0),0),
      VLOOKUP($A607-ChapterTable!$P$11,ChapterTable!$1:$1048576,MATCH("최종"&amp;SUBSTITUTE(SUBSTITUTE(F$1,"standard",""),"|Float",""),ChapterTable!$1:$1,0),0)*ChapterTable!$P$14
    ),
  OFFSET(F607,-$B607+IF($L607,1,0),0)*
    (VLOOKUP(SUBSTITUTE(SUBSTITUTE(F$1,"standard",""),"|Float","")&amp;IF(OR($L607=TRUE,$A607=0,MOD($A607,ChapterTable!$R$20)&lt;&gt;0),"","보스")&amp;"인게임누적곱배수",ChapterTable!$R:$S,2,0)^D607
    +VLOOKUP(SUBSTITUTE(SUBSTITUTE(F$1,"standard",""),"|Float","")&amp;IF(OR($L607=TRUE,$A607=0,MOD($A607,ChapterTable!$R$20)&lt;&gt;0),"","보스")&amp;"인게임누적합배수",ChapterTable!$R:$S,2,0)*D607)
  )
  )
  )
)</f>
        <v>6487.31689453125</v>
      </c>
      <c r="G607" t="s">
        <v>719</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66"/>
        <v>1</v>
      </c>
      <c r="Q607">
        <f t="shared" si="67"/>
        <v>1</v>
      </c>
      <c r="R607" t="b">
        <f t="shared" ca="1" si="68"/>
        <v>0</v>
      </c>
      <c r="T607" t="b">
        <f t="shared" ca="1" si="69"/>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72"/>
        <v>1</v>
      </c>
      <c r="AJ607">
        <f t="shared" si="70"/>
        <v>1</v>
      </c>
      <c r="AK607">
        <f t="shared" si="71"/>
        <v>1</v>
      </c>
      <c r="AL607">
        <v>0</v>
      </c>
    </row>
    <row r="608" spans="1:38" x14ac:dyDescent="0.3">
      <c r="A608">
        <v>13</v>
      </c>
      <c r="B608">
        <v>7</v>
      </c>
      <c r="C608">
        <f>IF(OR($L608=TRUE,$A608=0,MOD($A608,ChapterTable!$R$20)&lt;&gt;0),
MAX(0,INT(($B608+ChapterTable!$P$26+VLOOKUP(SUBSTITUTE(C$1,"성장단계","")&amp;"단계오프셋",ChapterTable!$R:$S,2,0))/ChapterTable!$P$23)),
MAX(0,INT(($B608+ChapterTable!$R$26+VLOOKUP(SUBSTITUTE(C$1,"성장단계","")&amp;"보스단계오프셋",ChapterTable!$R:$S,2,0))/ChapterTable!$R$23)))</f>
        <v>1</v>
      </c>
      <c r="D608">
        <f>IF(OR($L608=TRUE,$A608=0,MOD($A608,ChapterTable!$R$20)&lt;&gt;0),
MAX(0,INT(($B608+ChapterTable!$P$26+VLOOKUP(SUBSTITUTE(D$1,"성장단계","")&amp;"단계오프셋",ChapterTable!$R:$S,2,0))/ChapterTable!$P$23)),
MAX(0,INT(($B608+ChapterTable!$R$26+VLOOKUP(SUBSTITUTE(D$1,"성장단계","")&amp;"보스단계오프셋",ChapterTable!$R:$S,2,0))/ChapterTable!$R$23)))</f>
        <v>0</v>
      </c>
      <c r="E608" s="1">
        <f ca="1">IF(AND($A608=0,$B608=1),
    VLOOKUP(1,ChapterTable!$1:$1048576,MATCH("최종"&amp;SUBSTITUTE(SUBSTITUTE(E$1,"standard",""),"|Float",""),ChapterTable!$1:$1,0),0)*ChapterTable!$P$17,
  IF(AND($A608=0,$B608=0),
    E609,
  IF($B608=0,
    VLOOKUP($A608,ChapterTable!$1:$1048576,MATCH("최종"&amp;SUBSTITUTE(SUBSTITUTE(E$1,"standard",""),"|Float",""),ChapterTable!$1:$1,0),0),
  IF($B608=1,
    IF($L608=FALSE,
      VLOOKUP($A608,ChapterTable!$1:$1048576,MATCH("최종"&amp;SUBSTITUTE(SUBSTITUTE(E$1,"standard",""),"|Float",""),ChapterTable!$1:$1,0),0),
      VLOOKUP($A608-ChapterTable!$P$11,ChapterTable!$1:$1048576,MATCH("최종"&amp;SUBSTITUTE(SUBSTITUTE(E$1,"standard",""),"|Float",""),ChapterTable!$1:$1,0),0)*ChapterTable!$P$14
    ),
  OFFSET(E608,-$B608+IF($L608,1,0),0)*IF($B608&gt;OFFSET($B608,1,0),ChapterTable!$R$17,1)*
    (VLOOKUP(SUBSTITUTE(SUBSTITUTE(E$1,"standard",""),"|Float","")&amp;IF(OR($L608=TRUE,$A608=0,MOD($A608,ChapterTable!$R$20)&lt;&gt;0),"","보스")&amp;"인게임누적곱배수",ChapterTable!$R:$S,2,0)^C608
    +VLOOKUP(SUBSTITUTE(SUBSTITUTE(E$1,"standard",""),"|Float","")&amp;IF(OR($L608=TRUE,$A608=0,MOD($A608,ChapterTable!$R$20)&lt;&gt;0),"","보스")&amp;"인게임누적합배수",ChapterTable!$R:$S,2,0)*C608)
  )
  )
  )
)</f>
        <v>18683.47265625</v>
      </c>
      <c r="F608" s="1">
        <f ca="1">IF(AND($A608=0,$B608=1),
    VLOOKUP(1,ChapterTable!$1:$1048576,MATCH("최종"&amp;SUBSTITUTE(SUBSTITUTE(F$1,"standard",""),"|Float",""),ChapterTable!$1:$1,0),0)*ChapterTable!$P$17,
  IF(AND($A608=0,$B608=0),
    F609,
  IF($B608=0,
    VLOOKUP($A608,ChapterTable!$1:$1048576,MATCH("최종"&amp;SUBSTITUTE(SUBSTITUTE(F$1,"standard",""),"|Float",""),ChapterTable!$1:$1,0),0),
  IF($B608=1,
    IF($L608=FALSE,
      VLOOKUP($A608,ChapterTable!$1:$1048576,MATCH("최종"&amp;SUBSTITUTE(SUBSTITUTE(F$1,"standard",""),"|Float",""),ChapterTable!$1:$1,0),0),
      VLOOKUP($A608-ChapterTable!$P$11,ChapterTable!$1:$1048576,MATCH("최종"&amp;SUBSTITUTE(SUBSTITUTE(F$1,"standard",""),"|Float",""),ChapterTable!$1:$1,0),0)*ChapterTable!$P$14
    ),
  OFFSET(F608,-$B608+IF($L608,1,0),0)*
    (VLOOKUP(SUBSTITUTE(SUBSTITUTE(F$1,"standard",""),"|Float","")&amp;IF(OR($L608=TRUE,$A608=0,MOD($A608,ChapterTable!$R$20)&lt;&gt;0),"","보스")&amp;"인게임누적곱배수",ChapterTable!$R:$S,2,0)^D608
    +VLOOKUP(SUBSTITUTE(SUBSTITUTE(F$1,"standard",""),"|Float","")&amp;IF(OR($L608=TRUE,$A608=0,MOD($A608,ChapterTable!$R$20)&lt;&gt;0),"","보스")&amp;"인게임누적합배수",ChapterTable!$R:$S,2,0)*D608)
  )
  )
  )
)</f>
        <v>6487.31689453125</v>
      </c>
      <c r="G608" t="s">
        <v>719</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66"/>
        <v>1</v>
      </c>
      <c r="Q608">
        <f t="shared" si="67"/>
        <v>1</v>
      </c>
      <c r="R608" t="b">
        <f t="shared" ca="1" si="68"/>
        <v>0</v>
      </c>
      <c r="T608" t="b">
        <f t="shared" ca="1" si="69"/>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72"/>
        <v>1</v>
      </c>
      <c r="AJ608">
        <f t="shared" si="70"/>
        <v>1</v>
      </c>
      <c r="AK608">
        <f t="shared" si="71"/>
        <v>1</v>
      </c>
      <c r="AL608">
        <v>0</v>
      </c>
    </row>
    <row r="609" spans="1:38" x14ac:dyDescent="0.3">
      <c r="A609">
        <v>13</v>
      </c>
      <c r="B609">
        <v>8</v>
      </c>
      <c r="C609">
        <f>IF(OR($L609=TRUE,$A609=0,MOD($A609,ChapterTable!$R$20)&lt;&gt;0),
MAX(0,INT(($B609+ChapterTable!$P$26+VLOOKUP(SUBSTITUTE(C$1,"성장단계","")&amp;"단계오프셋",ChapterTable!$R:$S,2,0))/ChapterTable!$P$23)),
MAX(0,INT(($B609+ChapterTable!$R$26+VLOOKUP(SUBSTITUTE(C$1,"성장단계","")&amp;"보스단계오프셋",ChapterTable!$R:$S,2,0))/ChapterTable!$R$23)))</f>
        <v>1</v>
      </c>
      <c r="D609">
        <f>IF(OR($L609=TRUE,$A609=0,MOD($A609,ChapterTable!$R$20)&lt;&gt;0),
MAX(0,INT(($B609+ChapterTable!$P$26+VLOOKUP(SUBSTITUTE(D$1,"성장단계","")&amp;"단계오프셋",ChapterTable!$R:$S,2,0))/ChapterTable!$P$23)),
MAX(0,INT(($B609+ChapterTable!$R$26+VLOOKUP(SUBSTITUTE(D$1,"성장단계","")&amp;"보스단계오프셋",ChapterTable!$R:$S,2,0))/ChapterTable!$R$23)))</f>
        <v>0</v>
      </c>
      <c r="E609" s="1">
        <f ca="1">IF(AND($A609=0,$B609=1),
    VLOOKUP(1,ChapterTable!$1:$1048576,MATCH("최종"&amp;SUBSTITUTE(SUBSTITUTE(E$1,"standard",""),"|Float",""),ChapterTable!$1:$1,0),0)*ChapterTable!$P$17,
  IF(AND($A609=0,$B609=0),
    E610,
  IF($B609=0,
    VLOOKUP($A609,ChapterTable!$1:$1048576,MATCH("최종"&amp;SUBSTITUTE(SUBSTITUTE(E$1,"standard",""),"|Float",""),ChapterTable!$1:$1,0),0),
  IF($B609=1,
    IF($L609=FALSE,
      VLOOKUP($A609,ChapterTable!$1:$1048576,MATCH("최종"&amp;SUBSTITUTE(SUBSTITUTE(E$1,"standard",""),"|Float",""),ChapterTable!$1:$1,0),0),
      VLOOKUP($A609-ChapterTable!$P$11,ChapterTable!$1:$1048576,MATCH("최종"&amp;SUBSTITUTE(SUBSTITUTE(E$1,"standard",""),"|Float",""),ChapterTable!$1:$1,0),0)*ChapterTable!$P$14
    ),
  OFFSET(E609,-$B609+IF($L609,1,0),0)*IF($B609&gt;OFFSET($B609,1,0),ChapterTable!$R$17,1)*
    (VLOOKUP(SUBSTITUTE(SUBSTITUTE(E$1,"standard",""),"|Float","")&amp;IF(OR($L609=TRUE,$A609=0,MOD($A609,ChapterTable!$R$20)&lt;&gt;0),"","보스")&amp;"인게임누적곱배수",ChapterTable!$R:$S,2,0)^C609
    +VLOOKUP(SUBSTITUTE(SUBSTITUTE(E$1,"standard",""),"|Float","")&amp;IF(OR($L609=TRUE,$A609=0,MOD($A609,ChapterTable!$R$20)&lt;&gt;0),"","보스")&amp;"인게임누적합배수",ChapterTable!$R:$S,2,0)*C609)
  )
  )
  )
)</f>
        <v>18683.47265625</v>
      </c>
      <c r="F609" s="1">
        <f ca="1">IF(AND($A609=0,$B609=1),
    VLOOKUP(1,ChapterTable!$1:$1048576,MATCH("최종"&amp;SUBSTITUTE(SUBSTITUTE(F$1,"standard",""),"|Float",""),ChapterTable!$1:$1,0),0)*ChapterTable!$P$17,
  IF(AND($A609=0,$B609=0),
    F610,
  IF($B609=0,
    VLOOKUP($A609,ChapterTable!$1:$1048576,MATCH("최종"&amp;SUBSTITUTE(SUBSTITUTE(F$1,"standard",""),"|Float",""),ChapterTable!$1:$1,0),0),
  IF($B609=1,
    IF($L609=FALSE,
      VLOOKUP($A609,ChapterTable!$1:$1048576,MATCH("최종"&amp;SUBSTITUTE(SUBSTITUTE(F$1,"standard",""),"|Float",""),ChapterTable!$1:$1,0),0),
      VLOOKUP($A609-ChapterTable!$P$11,ChapterTable!$1:$1048576,MATCH("최종"&amp;SUBSTITUTE(SUBSTITUTE(F$1,"standard",""),"|Float",""),ChapterTable!$1:$1,0),0)*ChapterTable!$P$14
    ),
  OFFSET(F609,-$B609+IF($L609,1,0),0)*
    (VLOOKUP(SUBSTITUTE(SUBSTITUTE(F$1,"standard",""),"|Float","")&amp;IF(OR($L609=TRUE,$A609=0,MOD($A609,ChapterTable!$R$20)&lt;&gt;0),"","보스")&amp;"인게임누적곱배수",ChapterTable!$R:$S,2,0)^D609
    +VLOOKUP(SUBSTITUTE(SUBSTITUTE(F$1,"standard",""),"|Float","")&amp;IF(OR($L609=TRUE,$A609=0,MOD($A609,ChapterTable!$R$20)&lt;&gt;0),"","보스")&amp;"인게임누적합배수",ChapterTable!$R:$S,2,0)*D609)
  )
  )
  )
)</f>
        <v>6487.31689453125</v>
      </c>
      <c r="G609" t="s">
        <v>719</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66"/>
        <v>1</v>
      </c>
      <c r="Q609">
        <f t="shared" si="67"/>
        <v>1</v>
      </c>
      <c r="R609" t="b">
        <f t="shared" ca="1" si="68"/>
        <v>0</v>
      </c>
      <c r="T609" t="b">
        <f t="shared" ca="1" si="69"/>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72"/>
        <v>1</v>
      </c>
      <c r="AJ609">
        <f t="shared" si="70"/>
        <v>1</v>
      </c>
      <c r="AK609">
        <f t="shared" si="71"/>
        <v>1</v>
      </c>
      <c r="AL609">
        <v>0</v>
      </c>
    </row>
    <row r="610" spans="1:38" x14ac:dyDescent="0.3">
      <c r="A610">
        <v>13</v>
      </c>
      <c r="B610">
        <v>9</v>
      </c>
      <c r="C610">
        <f>IF(OR($L610=TRUE,$A610=0,MOD($A610,ChapterTable!$R$20)&lt;&gt;0),
MAX(0,INT(($B610+ChapterTable!$P$26+VLOOKUP(SUBSTITUTE(C$1,"성장단계","")&amp;"단계오프셋",ChapterTable!$R:$S,2,0))/ChapterTable!$P$23)),
MAX(0,INT(($B610+ChapterTable!$R$26+VLOOKUP(SUBSTITUTE(C$1,"성장단계","")&amp;"보스단계오프셋",ChapterTable!$R:$S,2,0))/ChapterTable!$R$23)))</f>
        <v>1</v>
      </c>
      <c r="D610">
        <f>IF(OR($L610=TRUE,$A610=0,MOD($A610,ChapterTable!$R$20)&lt;&gt;0),
MAX(0,INT(($B610+ChapterTable!$P$26+VLOOKUP(SUBSTITUTE(D$1,"성장단계","")&amp;"단계오프셋",ChapterTable!$R:$S,2,0))/ChapterTable!$P$23)),
MAX(0,INT(($B610+ChapterTable!$R$26+VLOOKUP(SUBSTITUTE(D$1,"성장단계","")&amp;"보스단계오프셋",ChapterTable!$R:$S,2,0))/ChapterTable!$R$23)))</f>
        <v>0</v>
      </c>
      <c r="E610" s="1">
        <f ca="1">IF(AND($A610=0,$B610=1),
    VLOOKUP(1,ChapterTable!$1:$1048576,MATCH("최종"&amp;SUBSTITUTE(SUBSTITUTE(E$1,"standard",""),"|Float",""),ChapterTable!$1:$1,0),0)*ChapterTable!$P$17,
  IF(AND($A610=0,$B610=0),
    E611,
  IF($B610=0,
    VLOOKUP($A610,ChapterTable!$1:$1048576,MATCH("최종"&amp;SUBSTITUTE(SUBSTITUTE(E$1,"standard",""),"|Float",""),ChapterTable!$1:$1,0),0),
  IF($B610=1,
    IF($L610=FALSE,
      VLOOKUP($A610,ChapterTable!$1:$1048576,MATCH("최종"&amp;SUBSTITUTE(SUBSTITUTE(E$1,"standard",""),"|Float",""),ChapterTable!$1:$1,0),0),
      VLOOKUP($A610-ChapterTable!$P$11,ChapterTable!$1:$1048576,MATCH("최종"&amp;SUBSTITUTE(SUBSTITUTE(E$1,"standard",""),"|Float",""),ChapterTable!$1:$1,0),0)*ChapterTable!$P$14
    ),
  OFFSET(E610,-$B610+IF($L610,1,0),0)*IF($B610&gt;OFFSET($B610,1,0),ChapterTable!$R$17,1)*
    (VLOOKUP(SUBSTITUTE(SUBSTITUTE(E$1,"standard",""),"|Float","")&amp;IF(OR($L610=TRUE,$A610=0,MOD($A610,ChapterTable!$R$20)&lt;&gt;0),"","보스")&amp;"인게임누적곱배수",ChapterTable!$R:$S,2,0)^C610
    +VLOOKUP(SUBSTITUTE(SUBSTITUTE(E$1,"standard",""),"|Float","")&amp;IF(OR($L610=TRUE,$A610=0,MOD($A610,ChapterTable!$R$20)&lt;&gt;0),"","보스")&amp;"인게임누적합배수",ChapterTable!$R:$S,2,0)*C610)
  )
  )
  )
)</f>
        <v>18683.47265625</v>
      </c>
      <c r="F610" s="1">
        <f ca="1">IF(AND($A610=0,$B610=1),
    VLOOKUP(1,ChapterTable!$1:$1048576,MATCH("최종"&amp;SUBSTITUTE(SUBSTITUTE(F$1,"standard",""),"|Float",""),ChapterTable!$1:$1,0),0)*ChapterTable!$P$17,
  IF(AND($A610=0,$B610=0),
    F611,
  IF($B610=0,
    VLOOKUP($A610,ChapterTable!$1:$1048576,MATCH("최종"&amp;SUBSTITUTE(SUBSTITUTE(F$1,"standard",""),"|Float",""),ChapterTable!$1:$1,0),0),
  IF($B610=1,
    IF($L610=FALSE,
      VLOOKUP($A610,ChapterTable!$1:$1048576,MATCH("최종"&amp;SUBSTITUTE(SUBSTITUTE(F$1,"standard",""),"|Float",""),ChapterTable!$1:$1,0),0),
      VLOOKUP($A610-ChapterTable!$P$11,ChapterTable!$1:$1048576,MATCH("최종"&amp;SUBSTITUTE(SUBSTITUTE(F$1,"standard",""),"|Float",""),ChapterTable!$1:$1,0),0)*ChapterTable!$P$14
    ),
  OFFSET(F610,-$B610+IF($L610,1,0),0)*
    (VLOOKUP(SUBSTITUTE(SUBSTITUTE(F$1,"standard",""),"|Float","")&amp;IF(OR($L610=TRUE,$A610=0,MOD($A610,ChapterTable!$R$20)&lt;&gt;0),"","보스")&amp;"인게임누적곱배수",ChapterTable!$R:$S,2,0)^D610
    +VLOOKUP(SUBSTITUTE(SUBSTITUTE(F$1,"standard",""),"|Float","")&amp;IF(OR($L610=TRUE,$A610=0,MOD($A610,ChapterTable!$R$20)&lt;&gt;0),"","보스")&amp;"인게임누적합배수",ChapterTable!$R:$S,2,0)*D610)
  )
  )
  )
)</f>
        <v>6487.31689453125</v>
      </c>
      <c r="G610" t="s">
        <v>719</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66"/>
        <v>91</v>
      </c>
      <c r="Q610">
        <f t="shared" si="67"/>
        <v>91</v>
      </c>
      <c r="R610" t="b">
        <f t="shared" ca="1" si="68"/>
        <v>1</v>
      </c>
      <c r="T610" t="b">
        <f t="shared" ca="1" si="69"/>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72"/>
        <v>1</v>
      </c>
      <c r="AJ610">
        <f t="shared" si="70"/>
        <v>1</v>
      </c>
      <c r="AK610">
        <f t="shared" si="71"/>
        <v>1</v>
      </c>
      <c r="AL610">
        <v>0</v>
      </c>
    </row>
    <row r="611" spans="1:38" x14ac:dyDescent="0.3">
      <c r="A611">
        <v>13</v>
      </c>
      <c r="B611">
        <v>10</v>
      </c>
      <c r="C611">
        <f>IF(OR($L611=TRUE,$A611=0,MOD($A611,ChapterTable!$R$20)&lt;&gt;0),
MAX(0,INT(($B611+ChapterTable!$P$26+VLOOKUP(SUBSTITUTE(C$1,"성장단계","")&amp;"단계오프셋",ChapterTable!$R:$S,2,0))/ChapterTable!$P$23)),
MAX(0,INT(($B611+ChapterTable!$R$26+VLOOKUP(SUBSTITUTE(C$1,"성장단계","")&amp;"보스단계오프셋",ChapterTable!$R:$S,2,0))/ChapterTable!$R$23)))</f>
        <v>1</v>
      </c>
      <c r="D611">
        <f>IF(OR($L611=TRUE,$A611=0,MOD($A611,ChapterTable!$R$20)&lt;&gt;0),
MAX(0,INT(($B611+ChapterTable!$P$26+VLOOKUP(SUBSTITUTE(D$1,"성장단계","")&amp;"단계오프셋",ChapterTable!$R:$S,2,0))/ChapterTable!$P$23)),
MAX(0,INT(($B611+ChapterTable!$R$26+VLOOKUP(SUBSTITUTE(D$1,"성장단계","")&amp;"보스단계오프셋",ChapterTable!$R:$S,2,0))/ChapterTable!$R$23)))</f>
        <v>0</v>
      </c>
      <c r="E611" s="1">
        <f ca="1">IF(AND($A611=0,$B611=1),
    VLOOKUP(1,ChapterTable!$1:$1048576,MATCH("최종"&amp;SUBSTITUTE(SUBSTITUTE(E$1,"standard",""),"|Float",""),ChapterTable!$1:$1,0),0)*ChapterTable!$P$17,
  IF(AND($A611=0,$B611=0),
    E612,
  IF($B611=0,
    VLOOKUP($A611,ChapterTable!$1:$1048576,MATCH("최종"&amp;SUBSTITUTE(SUBSTITUTE(E$1,"standard",""),"|Float",""),ChapterTable!$1:$1,0),0),
  IF($B611=1,
    IF($L611=FALSE,
      VLOOKUP($A611,ChapterTable!$1:$1048576,MATCH("최종"&amp;SUBSTITUTE(SUBSTITUTE(E$1,"standard",""),"|Float",""),ChapterTable!$1:$1,0),0),
      VLOOKUP($A611-ChapterTable!$P$11,ChapterTable!$1:$1048576,MATCH("최종"&amp;SUBSTITUTE(SUBSTITUTE(E$1,"standard",""),"|Float",""),ChapterTable!$1:$1,0),0)*ChapterTable!$P$14
    ),
  OFFSET(E611,-$B611+IF($L611,1,0),0)*IF($B611&gt;OFFSET($B611,1,0),ChapterTable!$R$17,1)*
    (VLOOKUP(SUBSTITUTE(SUBSTITUTE(E$1,"standard",""),"|Float","")&amp;IF(OR($L611=TRUE,$A611=0,MOD($A611,ChapterTable!$R$20)&lt;&gt;0),"","보스")&amp;"인게임누적곱배수",ChapterTable!$R:$S,2,0)^C611
    +VLOOKUP(SUBSTITUTE(SUBSTITUTE(E$1,"standard",""),"|Float","")&amp;IF(OR($L611=TRUE,$A611=0,MOD($A611,ChapterTable!$R$20)&lt;&gt;0),"","보스")&amp;"인게임누적합배수",ChapterTable!$R:$S,2,0)*C611)
  )
  )
  )
)</f>
        <v>18683.47265625</v>
      </c>
      <c r="F611" s="1">
        <f ca="1">IF(AND($A611=0,$B611=1),
    VLOOKUP(1,ChapterTable!$1:$1048576,MATCH("최종"&amp;SUBSTITUTE(SUBSTITUTE(F$1,"standard",""),"|Float",""),ChapterTable!$1:$1,0),0)*ChapterTable!$P$17,
  IF(AND($A611=0,$B611=0),
    F612,
  IF($B611=0,
    VLOOKUP($A611,ChapterTable!$1:$1048576,MATCH("최종"&amp;SUBSTITUTE(SUBSTITUTE(F$1,"standard",""),"|Float",""),ChapterTable!$1:$1,0),0),
  IF($B611=1,
    IF($L611=FALSE,
      VLOOKUP($A611,ChapterTable!$1:$1048576,MATCH("최종"&amp;SUBSTITUTE(SUBSTITUTE(F$1,"standard",""),"|Float",""),ChapterTable!$1:$1,0),0),
      VLOOKUP($A611-ChapterTable!$P$11,ChapterTable!$1:$1048576,MATCH("최종"&amp;SUBSTITUTE(SUBSTITUTE(F$1,"standard",""),"|Float",""),ChapterTable!$1:$1,0),0)*ChapterTable!$P$14
    ),
  OFFSET(F611,-$B611+IF($L611,1,0),0)*
    (VLOOKUP(SUBSTITUTE(SUBSTITUTE(F$1,"standard",""),"|Float","")&amp;IF(OR($L611=TRUE,$A611=0,MOD($A611,ChapterTable!$R$20)&lt;&gt;0),"","보스")&amp;"인게임누적곱배수",ChapterTable!$R:$S,2,0)^D611
    +VLOOKUP(SUBSTITUTE(SUBSTITUTE(F$1,"standard",""),"|Float","")&amp;IF(OR($L611=TRUE,$A611=0,MOD($A611,ChapterTable!$R$20)&lt;&gt;0),"","보스")&amp;"인게임누적합배수",ChapterTable!$R:$S,2,0)*D611)
  )
  )
  )
)</f>
        <v>6487.31689453125</v>
      </c>
      <c r="G611" t="s">
        <v>719</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66"/>
        <v>21</v>
      </c>
      <c r="Q611">
        <f t="shared" si="67"/>
        <v>21</v>
      </c>
      <c r="R611" t="b">
        <f t="shared" ca="1" si="68"/>
        <v>0</v>
      </c>
      <c r="T611" t="b">
        <f t="shared" ca="1" si="69"/>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72"/>
        <v>1</v>
      </c>
      <c r="AJ611">
        <f t="shared" si="70"/>
        <v>1</v>
      </c>
      <c r="AK611">
        <f t="shared" si="71"/>
        <v>1</v>
      </c>
      <c r="AL611">
        <v>0</v>
      </c>
    </row>
    <row r="612" spans="1:38" x14ac:dyDescent="0.3">
      <c r="A612">
        <v>13</v>
      </c>
      <c r="B612">
        <v>11</v>
      </c>
      <c r="C612">
        <f>IF(OR($L612=TRUE,$A612=0,MOD($A612,ChapterTable!$R$20)&lt;&gt;0),
MAX(0,INT(($B612+ChapterTable!$P$26+VLOOKUP(SUBSTITUTE(C$1,"성장단계","")&amp;"단계오프셋",ChapterTable!$R:$S,2,0))/ChapterTable!$P$23)),
MAX(0,INT(($B612+ChapterTable!$R$26+VLOOKUP(SUBSTITUTE(C$1,"성장단계","")&amp;"보스단계오프셋",ChapterTable!$R:$S,2,0))/ChapterTable!$R$23)))</f>
        <v>1</v>
      </c>
      <c r="D612">
        <f>IF(OR($L612=TRUE,$A612=0,MOD($A612,ChapterTable!$R$20)&lt;&gt;0),
MAX(0,INT(($B612+ChapterTable!$P$26+VLOOKUP(SUBSTITUTE(D$1,"성장단계","")&amp;"단계오프셋",ChapterTable!$R:$S,2,0))/ChapterTable!$P$23)),
MAX(0,INT(($B612+ChapterTable!$R$26+VLOOKUP(SUBSTITUTE(D$1,"성장단계","")&amp;"보스단계오프셋",ChapterTable!$R:$S,2,0))/ChapterTable!$R$23)))</f>
        <v>1</v>
      </c>
      <c r="E612" s="1">
        <f ca="1">IF(AND($A612=0,$B612=1),
    VLOOKUP(1,ChapterTable!$1:$1048576,MATCH("최종"&amp;SUBSTITUTE(SUBSTITUTE(E$1,"standard",""),"|Float",""),ChapterTable!$1:$1,0),0)*ChapterTable!$P$17,
  IF(AND($A612=0,$B612=0),
    E613,
  IF($B612=0,
    VLOOKUP($A612,ChapterTable!$1:$1048576,MATCH("최종"&amp;SUBSTITUTE(SUBSTITUTE(E$1,"standard",""),"|Float",""),ChapterTable!$1:$1,0),0),
  IF($B612=1,
    IF($L612=FALSE,
      VLOOKUP($A612,ChapterTable!$1:$1048576,MATCH("최종"&amp;SUBSTITUTE(SUBSTITUTE(E$1,"standard",""),"|Float",""),ChapterTable!$1:$1,0),0),
      VLOOKUP($A612-ChapterTable!$P$11,ChapterTable!$1:$1048576,MATCH("최종"&amp;SUBSTITUTE(SUBSTITUTE(E$1,"standard",""),"|Float",""),ChapterTable!$1:$1,0),0)*ChapterTable!$P$14
    ),
  OFFSET(E612,-$B612+IF($L612,1,0),0)*IF($B612&gt;OFFSET($B612,1,0),ChapterTable!$R$17,1)*
    (VLOOKUP(SUBSTITUTE(SUBSTITUTE(E$1,"standard",""),"|Float","")&amp;IF(OR($L612=TRUE,$A612=0,MOD($A612,ChapterTable!$R$20)&lt;&gt;0),"","보스")&amp;"인게임누적곱배수",ChapterTable!$R:$S,2,0)^C612
    +VLOOKUP(SUBSTITUTE(SUBSTITUTE(E$1,"standard",""),"|Float","")&amp;IF(OR($L612=TRUE,$A612=0,MOD($A612,ChapterTable!$R$20)&lt;&gt;0),"","보스")&amp;"인게임누적합배수",ChapterTable!$R:$S,2,0)*C612)
  )
  )
  )
)</f>
        <v>18683.47265625</v>
      </c>
      <c r="F612" s="1">
        <f ca="1">IF(AND($A612=0,$B612=1),
    VLOOKUP(1,ChapterTable!$1:$1048576,MATCH("최종"&amp;SUBSTITUTE(SUBSTITUTE(F$1,"standard",""),"|Float",""),ChapterTable!$1:$1,0),0)*ChapterTable!$P$17,
  IF(AND($A612=0,$B612=0),
    F613,
  IF($B612=0,
    VLOOKUP($A612,ChapterTable!$1:$1048576,MATCH("최종"&amp;SUBSTITUTE(SUBSTITUTE(F$1,"standard",""),"|Float",""),ChapterTable!$1:$1,0),0),
  IF($B612=1,
    IF($L612=FALSE,
      VLOOKUP($A612,ChapterTable!$1:$1048576,MATCH("최종"&amp;SUBSTITUTE(SUBSTITUTE(F$1,"standard",""),"|Float",""),ChapterTable!$1:$1,0),0),
      VLOOKUP($A612-ChapterTable!$P$11,ChapterTable!$1:$1048576,MATCH("최종"&amp;SUBSTITUTE(SUBSTITUTE(F$1,"standard",""),"|Float",""),ChapterTable!$1:$1,0),0)*ChapterTable!$P$14
    ),
  OFFSET(F612,-$B612+IF($L612,1,0),0)*
    (VLOOKUP(SUBSTITUTE(SUBSTITUTE(F$1,"standard",""),"|Float","")&amp;IF(OR($L612=TRUE,$A612=0,MOD($A612,ChapterTable!$R$20)&lt;&gt;0),"","보스")&amp;"인게임누적곱배수",ChapterTable!$R:$S,2,0)^D612
    +VLOOKUP(SUBSTITUTE(SUBSTITUTE(F$1,"standard",""),"|Float","")&amp;IF(OR($L612=TRUE,$A612=0,MOD($A612,ChapterTable!$R$20)&lt;&gt;0),"","보스")&amp;"인게임누적합배수",ChapterTable!$R:$S,2,0)*D612)
  )
  )
  )
)</f>
        <v>6973.8656616210938</v>
      </c>
      <c r="G612" t="s">
        <v>719</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66"/>
        <v>2</v>
      </c>
      <c r="Q612">
        <f t="shared" si="67"/>
        <v>2</v>
      </c>
      <c r="R612" t="b">
        <f t="shared" ca="1" si="68"/>
        <v>0</v>
      </c>
      <c r="T612" t="b">
        <f t="shared" ca="1" si="69"/>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72"/>
        <v>0.5</v>
      </c>
      <c r="AJ612">
        <f t="shared" si="70"/>
        <v>0.54666666600000002</v>
      </c>
      <c r="AK612">
        <f t="shared" si="71"/>
        <v>1</v>
      </c>
      <c r="AL612">
        <v>0</v>
      </c>
    </row>
    <row r="613" spans="1:38" x14ac:dyDescent="0.3">
      <c r="A613">
        <v>13</v>
      </c>
      <c r="B613">
        <v>12</v>
      </c>
      <c r="C613">
        <f>IF(OR($L613=TRUE,$A613=0,MOD($A613,ChapterTable!$R$20)&lt;&gt;0),
MAX(0,INT(($B613+ChapterTable!$P$26+VLOOKUP(SUBSTITUTE(C$1,"성장단계","")&amp;"단계오프셋",ChapterTable!$R:$S,2,0))/ChapterTable!$P$23)),
MAX(0,INT(($B613+ChapterTable!$R$26+VLOOKUP(SUBSTITUTE(C$1,"성장단계","")&amp;"보스단계오프셋",ChapterTable!$R:$S,2,0))/ChapterTable!$R$23)))</f>
        <v>1</v>
      </c>
      <c r="D613">
        <f>IF(OR($L613=TRUE,$A613=0,MOD($A613,ChapterTable!$R$20)&lt;&gt;0),
MAX(0,INT(($B613+ChapterTable!$P$26+VLOOKUP(SUBSTITUTE(D$1,"성장단계","")&amp;"단계오프셋",ChapterTable!$R:$S,2,0))/ChapterTable!$P$23)),
MAX(0,INT(($B613+ChapterTable!$R$26+VLOOKUP(SUBSTITUTE(D$1,"성장단계","")&amp;"보스단계오프셋",ChapterTable!$R:$S,2,0))/ChapterTable!$R$23)))</f>
        <v>1</v>
      </c>
      <c r="E613" s="1">
        <f ca="1">IF(AND($A613=0,$B613=1),
    VLOOKUP(1,ChapterTable!$1:$1048576,MATCH("최종"&amp;SUBSTITUTE(SUBSTITUTE(E$1,"standard",""),"|Float",""),ChapterTable!$1:$1,0),0)*ChapterTable!$P$17,
  IF(AND($A613=0,$B613=0),
    E614,
  IF($B613=0,
    VLOOKUP($A613,ChapterTable!$1:$1048576,MATCH("최종"&amp;SUBSTITUTE(SUBSTITUTE(E$1,"standard",""),"|Float",""),ChapterTable!$1:$1,0),0),
  IF($B613=1,
    IF($L613=FALSE,
      VLOOKUP($A613,ChapterTable!$1:$1048576,MATCH("최종"&amp;SUBSTITUTE(SUBSTITUTE(E$1,"standard",""),"|Float",""),ChapterTable!$1:$1,0),0),
      VLOOKUP($A613-ChapterTable!$P$11,ChapterTable!$1:$1048576,MATCH("최종"&amp;SUBSTITUTE(SUBSTITUTE(E$1,"standard",""),"|Float",""),ChapterTable!$1:$1,0),0)*ChapterTable!$P$14
    ),
  OFFSET(E613,-$B613+IF($L613,1,0),0)*IF($B613&gt;OFFSET($B613,1,0),ChapterTable!$R$17,1)*
    (VLOOKUP(SUBSTITUTE(SUBSTITUTE(E$1,"standard",""),"|Float","")&amp;IF(OR($L613=TRUE,$A613=0,MOD($A613,ChapterTable!$R$20)&lt;&gt;0),"","보스")&amp;"인게임누적곱배수",ChapterTable!$R:$S,2,0)^C613
    +VLOOKUP(SUBSTITUTE(SUBSTITUTE(E$1,"standard",""),"|Float","")&amp;IF(OR($L613=TRUE,$A613=0,MOD($A613,ChapterTable!$R$20)&lt;&gt;0),"","보스")&amp;"인게임누적합배수",ChapterTable!$R:$S,2,0)*C613)
  )
  )
  )
)</f>
        <v>18683.47265625</v>
      </c>
      <c r="F613" s="1">
        <f ca="1">IF(AND($A613=0,$B613=1),
    VLOOKUP(1,ChapterTable!$1:$1048576,MATCH("최종"&amp;SUBSTITUTE(SUBSTITUTE(F$1,"standard",""),"|Float",""),ChapterTable!$1:$1,0),0)*ChapterTable!$P$17,
  IF(AND($A613=0,$B613=0),
    F614,
  IF($B613=0,
    VLOOKUP($A613,ChapterTable!$1:$1048576,MATCH("최종"&amp;SUBSTITUTE(SUBSTITUTE(F$1,"standard",""),"|Float",""),ChapterTable!$1:$1,0),0),
  IF($B613=1,
    IF($L613=FALSE,
      VLOOKUP($A613,ChapterTable!$1:$1048576,MATCH("최종"&amp;SUBSTITUTE(SUBSTITUTE(F$1,"standard",""),"|Float",""),ChapterTable!$1:$1,0),0),
      VLOOKUP($A613-ChapterTable!$P$11,ChapterTable!$1:$1048576,MATCH("최종"&amp;SUBSTITUTE(SUBSTITUTE(F$1,"standard",""),"|Float",""),ChapterTable!$1:$1,0),0)*ChapterTable!$P$14
    ),
  OFFSET(F613,-$B613+IF($L613,1,0),0)*
    (VLOOKUP(SUBSTITUTE(SUBSTITUTE(F$1,"standard",""),"|Float","")&amp;IF(OR($L613=TRUE,$A613=0,MOD($A613,ChapterTable!$R$20)&lt;&gt;0),"","보스")&amp;"인게임누적곱배수",ChapterTable!$R:$S,2,0)^D613
    +VLOOKUP(SUBSTITUTE(SUBSTITUTE(F$1,"standard",""),"|Float","")&amp;IF(OR($L613=TRUE,$A613=0,MOD($A613,ChapterTable!$R$20)&lt;&gt;0),"","보스")&amp;"인게임누적합배수",ChapterTable!$R:$S,2,0)*D613)
  )
  )
  )
)</f>
        <v>6973.8656616210938</v>
      </c>
      <c r="G613" t="s">
        <v>719</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66"/>
        <v>2</v>
      </c>
      <c r="Q613">
        <f t="shared" si="67"/>
        <v>2</v>
      </c>
      <c r="R613" t="b">
        <f t="shared" ca="1" si="68"/>
        <v>0</v>
      </c>
      <c r="T613" t="b">
        <f t="shared" ca="1" si="69"/>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72"/>
        <v>0.5</v>
      </c>
      <c r="AJ613">
        <f t="shared" si="70"/>
        <v>0.54666666600000002</v>
      </c>
      <c r="AK613">
        <f t="shared" si="71"/>
        <v>1</v>
      </c>
      <c r="AL613">
        <v>0</v>
      </c>
    </row>
    <row r="614" spans="1:38" x14ac:dyDescent="0.3">
      <c r="A614">
        <v>13</v>
      </c>
      <c r="B614">
        <v>13</v>
      </c>
      <c r="C614">
        <f>IF(OR($L614=TRUE,$A614=0,MOD($A614,ChapterTable!$R$20)&lt;&gt;0),
MAX(0,INT(($B614+ChapterTable!$P$26+VLOOKUP(SUBSTITUTE(C$1,"성장단계","")&amp;"단계오프셋",ChapterTable!$R:$S,2,0))/ChapterTable!$P$23)),
MAX(0,INT(($B614+ChapterTable!$R$26+VLOOKUP(SUBSTITUTE(C$1,"성장단계","")&amp;"보스단계오프셋",ChapterTable!$R:$S,2,0))/ChapterTable!$R$23)))</f>
        <v>1</v>
      </c>
      <c r="D614">
        <f>IF(OR($L614=TRUE,$A614=0,MOD($A614,ChapterTable!$R$20)&lt;&gt;0),
MAX(0,INT(($B614+ChapterTable!$P$26+VLOOKUP(SUBSTITUTE(D$1,"성장단계","")&amp;"단계오프셋",ChapterTable!$R:$S,2,0))/ChapterTable!$P$23)),
MAX(0,INT(($B614+ChapterTable!$R$26+VLOOKUP(SUBSTITUTE(D$1,"성장단계","")&amp;"보스단계오프셋",ChapterTable!$R:$S,2,0))/ChapterTable!$R$23)))</f>
        <v>1</v>
      </c>
      <c r="E614" s="1">
        <f ca="1">IF(AND($A614=0,$B614=1),
    VLOOKUP(1,ChapterTable!$1:$1048576,MATCH("최종"&amp;SUBSTITUTE(SUBSTITUTE(E$1,"standard",""),"|Float",""),ChapterTable!$1:$1,0),0)*ChapterTable!$P$17,
  IF(AND($A614=0,$B614=0),
    E615,
  IF($B614=0,
    VLOOKUP($A614,ChapterTable!$1:$1048576,MATCH("최종"&amp;SUBSTITUTE(SUBSTITUTE(E$1,"standard",""),"|Float",""),ChapterTable!$1:$1,0),0),
  IF($B614=1,
    IF($L614=FALSE,
      VLOOKUP($A614,ChapterTable!$1:$1048576,MATCH("최종"&amp;SUBSTITUTE(SUBSTITUTE(E$1,"standard",""),"|Float",""),ChapterTable!$1:$1,0),0),
      VLOOKUP($A614-ChapterTable!$P$11,ChapterTable!$1:$1048576,MATCH("최종"&amp;SUBSTITUTE(SUBSTITUTE(E$1,"standard",""),"|Float",""),ChapterTable!$1:$1,0),0)*ChapterTable!$P$14
    ),
  OFFSET(E614,-$B614+IF($L614,1,0),0)*IF($B614&gt;OFFSET($B614,1,0),ChapterTable!$R$17,1)*
    (VLOOKUP(SUBSTITUTE(SUBSTITUTE(E$1,"standard",""),"|Float","")&amp;IF(OR($L614=TRUE,$A614=0,MOD($A614,ChapterTable!$R$20)&lt;&gt;0),"","보스")&amp;"인게임누적곱배수",ChapterTable!$R:$S,2,0)^C614
    +VLOOKUP(SUBSTITUTE(SUBSTITUTE(E$1,"standard",""),"|Float","")&amp;IF(OR($L614=TRUE,$A614=0,MOD($A614,ChapterTable!$R$20)&lt;&gt;0),"","보스")&amp;"인게임누적합배수",ChapterTable!$R:$S,2,0)*C614)
  )
  )
  )
)</f>
        <v>18683.47265625</v>
      </c>
      <c r="F614" s="1">
        <f ca="1">IF(AND($A614=0,$B614=1),
    VLOOKUP(1,ChapterTable!$1:$1048576,MATCH("최종"&amp;SUBSTITUTE(SUBSTITUTE(F$1,"standard",""),"|Float",""),ChapterTable!$1:$1,0),0)*ChapterTable!$P$17,
  IF(AND($A614=0,$B614=0),
    F615,
  IF($B614=0,
    VLOOKUP($A614,ChapterTable!$1:$1048576,MATCH("최종"&amp;SUBSTITUTE(SUBSTITUTE(F$1,"standard",""),"|Float",""),ChapterTable!$1:$1,0),0),
  IF($B614=1,
    IF($L614=FALSE,
      VLOOKUP($A614,ChapterTable!$1:$1048576,MATCH("최종"&amp;SUBSTITUTE(SUBSTITUTE(F$1,"standard",""),"|Float",""),ChapterTable!$1:$1,0),0),
      VLOOKUP($A614-ChapterTable!$P$11,ChapterTable!$1:$1048576,MATCH("최종"&amp;SUBSTITUTE(SUBSTITUTE(F$1,"standard",""),"|Float",""),ChapterTable!$1:$1,0),0)*ChapterTable!$P$14
    ),
  OFFSET(F614,-$B614+IF($L614,1,0),0)*
    (VLOOKUP(SUBSTITUTE(SUBSTITUTE(F$1,"standard",""),"|Float","")&amp;IF(OR($L614=TRUE,$A614=0,MOD($A614,ChapterTable!$R$20)&lt;&gt;0),"","보스")&amp;"인게임누적곱배수",ChapterTable!$R:$S,2,0)^D614
    +VLOOKUP(SUBSTITUTE(SUBSTITUTE(F$1,"standard",""),"|Float","")&amp;IF(OR($L614=TRUE,$A614=0,MOD($A614,ChapterTable!$R$20)&lt;&gt;0),"","보스")&amp;"인게임누적합배수",ChapterTable!$R:$S,2,0)*D614)
  )
  )
  )
)</f>
        <v>6973.8656616210938</v>
      </c>
      <c r="G614" t="s">
        <v>719</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66"/>
        <v>2</v>
      </c>
      <c r="Q614">
        <f t="shared" si="67"/>
        <v>2</v>
      </c>
      <c r="R614" t="b">
        <f t="shared" ca="1" si="68"/>
        <v>0</v>
      </c>
      <c r="T614" t="b">
        <f t="shared" ca="1" si="69"/>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72"/>
        <v>0.5</v>
      </c>
      <c r="AJ614">
        <f t="shared" si="70"/>
        <v>0.54666666600000002</v>
      </c>
      <c r="AK614">
        <f t="shared" si="71"/>
        <v>1</v>
      </c>
      <c r="AL614">
        <v>0</v>
      </c>
    </row>
    <row r="615" spans="1:38" x14ac:dyDescent="0.3">
      <c r="A615">
        <v>13</v>
      </c>
      <c r="B615">
        <v>14</v>
      </c>
      <c r="C615">
        <f>IF(OR($L615=TRUE,$A615=0,MOD($A615,ChapterTable!$R$20)&lt;&gt;0),
MAX(0,INT(($B615+ChapterTable!$P$26+VLOOKUP(SUBSTITUTE(C$1,"성장단계","")&amp;"단계오프셋",ChapterTable!$R:$S,2,0))/ChapterTable!$P$23)),
MAX(0,INT(($B615+ChapterTable!$R$26+VLOOKUP(SUBSTITUTE(C$1,"성장단계","")&amp;"보스단계오프셋",ChapterTable!$R:$S,2,0))/ChapterTable!$R$23)))</f>
        <v>1</v>
      </c>
      <c r="D615">
        <f>IF(OR($L615=TRUE,$A615=0,MOD($A615,ChapterTable!$R$20)&lt;&gt;0),
MAX(0,INT(($B615+ChapterTable!$P$26+VLOOKUP(SUBSTITUTE(D$1,"성장단계","")&amp;"단계오프셋",ChapterTable!$R:$S,2,0))/ChapterTable!$P$23)),
MAX(0,INT(($B615+ChapterTable!$R$26+VLOOKUP(SUBSTITUTE(D$1,"성장단계","")&amp;"보스단계오프셋",ChapterTable!$R:$S,2,0))/ChapterTable!$R$23)))</f>
        <v>1</v>
      </c>
      <c r="E615" s="1">
        <f ca="1">IF(AND($A615=0,$B615=1),
    VLOOKUP(1,ChapterTable!$1:$1048576,MATCH("최종"&amp;SUBSTITUTE(SUBSTITUTE(E$1,"standard",""),"|Float",""),ChapterTable!$1:$1,0),0)*ChapterTable!$P$17,
  IF(AND($A615=0,$B615=0),
    E616,
  IF($B615=0,
    VLOOKUP($A615,ChapterTable!$1:$1048576,MATCH("최종"&amp;SUBSTITUTE(SUBSTITUTE(E$1,"standard",""),"|Float",""),ChapterTable!$1:$1,0),0),
  IF($B615=1,
    IF($L615=FALSE,
      VLOOKUP($A615,ChapterTable!$1:$1048576,MATCH("최종"&amp;SUBSTITUTE(SUBSTITUTE(E$1,"standard",""),"|Float",""),ChapterTable!$1:$1,0),0),
      VLOOKUP($A615-ChapterTable!$P$11,ChapterTable!$1:$1048576,MATCH("최종"&amp;SUBSTITUTE(SUBSTITUTE(E$1,"standard",""),"|Float",""),ChapterTable!$1:$1,0),0)*ChapterTable!$P$14
    ),
  OFFSET(E615,-$B615+IF($L615,1,0),0)*IF($B615&gt;OFFSET($B615,1,0),ChapterTable!$R$17,1)*
    (VLOOKUP(SUBSTITUTE(SUBSTITUTE(E$1,"standard",""),"|Float","")&amp;IF(OR($L615=TRUE,$A615=0,MOD($A615,ChapterTable!$R$20)&lt;&gt;0),"","보스")&amp;"인게임누적곱배수",ChapterTable!$R:$S,2,0)^C615
    +VLOOKUP(SUBSTITUTE(SUBSTITUTE(E$1,"standard",""),"|Float","")&amp;IF(OR($L615=TRUE,$A615=0,MOD($A615,ChapterTable!$R$20)&lt;&gt;0),"","보스")&amp;"인게임누적합배수",ChapterTable!$R:$S,2,0)*C615)
  )
  )
  )
)</f>
        <v>18683.47265625</v>
      </c>
      <c r="F615" s="1">
        <f ca="1">IF(AND($A615=0,$B615=1),
    VLOOKUP(1,ChapterTable!$1:$1048576,MATCH("최종"&amp;SUBSTITUTE(SUBSTITUTE(F$1,"standard",""),"|Float",""),ChapterTable!$1:$1,0),0)*ChapterTable!$P$17,
  IF(AND($A615=0,$B615=0),
    F616,
  IF($B615=0,
    VLOOKUP($A615,ChapterTable!$1:$1048576,MATCH("최종"&amp;SUBSTITUTE(SUBSTITUTE(F$1,"standard",""),"|Float",""),ChapterTable!$1:$1,0),0),
  IF($B615=1,
    IF($L615=FALSE,
      VLOOKUP($A615,ChapterTable!$1:$1048576,MATCH("최종"&amp;SUBSTITUTE(SUBSTITUTE(F$1,"standard",""),"|Float",""),ChapterTable!$1:$1,0),0),
      VLOOKUP($A615-ChapterTable!$P$11,ChapterTable!$1:$1048576,MATCH("최종"&amp;SUBSTITUTE(SUBSTITUTE(F$1,"standard",""),"|Float",""),ChapterTable!$1:$1,0),0)*ChapterTable!$P$14
    ),
  OFFSET(F615,-$B615+IF($L615,1,0),0)*
    (VLOOKUP(SUBSTITUTE(SUBSTITUTE(F$1,"standard",""),"|Float","")&amp;IF(OR($L615=TRUE,$A615=0,MOD($A615,ChapterTable!$R$20)&lt;&gt;0),"","보스")&amp;"인게임누적곱배수",ChapterTable!$R:$S,2,0)^D615
    +VLOOKUP(SUBSTITUTE(SUBSTITUTE(F$1,"standard",""),"|Float","")&amp;IF(OR($L615=TRUE,$A615=0,MOD($A615,ChapterTable!$R$20)&lt;&gt;0),"","보스")&amp;"인게임누적합배수",ChapterTable!$R:$S,2,0)*D615)
  )
  )
  )
)</f>
        <v>6973.8656616210938</v>
      </c>
      <c r="G615" t="s">
        <v>719</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66"/>
        <v>2</v>
      </c>
      <c r="Q615">
        <f t="shared" si="67"/>
        <v>2</v>
      </c>
      <c r="R615" t="b">
        <f t="shared" ca="1" si="68"/>
        <v>0</v>
      </c>
      <c r="T615" t="b">
        <f t="shared" ca="1" si="69"/>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72"/>
        <v>0.5</v>
      </c>
      <c r="AJ615">
        <f t="shared" si="70"/>
        <v>0.54666666600000002</v>
      </c>
      <c r="AK615">
        <f t="shared" si="71"/>
        <v>1</v>
      </c>
      <c r="AL615">
        <v>0</v>
      </c>
    </row>
    <row r="616" spans="1:38" x14ac:dyDescent="0.3">
      <c r="A616">
        <v>13</v>
      </c>
      <c r="B616">
        <v>15</v>
      </c>
      <c r="C616">
        <f>IF(OR($L616=TRUE,$A616=0,MOD($A616,ChapterTable!$R$20)&lt;&gt;0),
MAX(0,INT(($B616+ChapterTable!$P$26+VLOOKUP(SUBSTITUTE(C$1,"성장단계","")&amp;"단계오프셋",ChapterTable!$R:$S,2,0))/ChapterTable!$P$23)),
MAX(0,INT(($B616+ChapterTable!$R$26+VLOOKUP(SUBSTITUTE(C$1,"성장단계","")&amp;"보스단계오프셋",ChapterTable!$R:$S,2,0))/ChapterTable!$R$23)))</f>
        <v>1</v>
      </c>
      <c r="D616">
        <f>IF(OR($L616=TRUE,$A616=0,MOD($A616,ChapterTable!$R$20)&lt;&gt;0),
MAX(0,INT(($B616+ChapterTable!$P$26+VLOOKUP(SUBSTITUTE(D$1,"성장단계","")&amp;"단계오프셋",ChapterTable!$R:$S,2,0))/ChapterTable!$P$23)),
MAX(0,INT(($B616+ChapterTable!$R$26+VLOOKUP(SUBSTITUTE(D$1,"성장단계","")&amp;"보스단계오프셋",ChapterTable!$R:$S,2,0))/ChapterTable!$R$23)))</f>
        <v>1</v>
      </c>
      <c r="E616" s="1">
        <f ca="1">IF(AND($A616=0,$B616=1),
    VLOOKUP(1,ChapterTable!$1:$1048576,MATCH("최종"&amp;SUBSTITUTE(SUBSTITUTE(E$1,"standard",""),"|Float",""),ChapterTable!$1:$1,0),0)*ChapterTable!$P$17,
  IF(AND($A616=0,$B616=0),
    E617,
  IF($B616=0,
    VLOOKUP($A616,ChapterTable!$1:$1048576,MATCH("최종"&amp;SUBSTITUTE(SUBSTITUTE(E$1,"standard",""),"|Float",""),ChapterTable!$1:$1,0),0),
  IF($B616=1,
    IF($L616=FALSE,
      VLOOKUP($A616,ChapterTable!$1:$1048576,MATCH("최종"&amp;SUBSTITUTE(SUBSTITUTE(E$1,"standard",""),"|Float",""),ChapterTable!$1:$1,0),0),
      VLOOKUP($A616-ChapterTable!$P$11,ChapterTable!$1:$1048576,MATCH("최종"&amp;SUBSTITUTE(SUBSTITUTE(E$1,"standard",""),"|Float",""),ChapterTable!$1:$1,0),0)*ChapterTable!$P$14
    ),
  OFFSET(E616,-$B616+IF($L616,1,0),0)*IF($B616&gt;OFFSET($B616,1,0),ChapterTable!$R$17,1)*
    (VLOOKUP(SUBSTITUTE(SUBSTITUTE(E$1,"standard",""),"|Float","")&amp;IF(OR($L616=TRUE,$A616=0,MOD($A616,ChapterTable!$R$20)&lt;&gt;0),"","보스")&amp;"인게임누적곱배수",ChapterTable!$R:$S,2,0)^C616
    +VLOOKUP(SUBSTITUTE(SUBSTITUTE(E$1,"standard",""),"|Float","")&amp;IF(OR($L616=TRUE,$A616=0,MOD($A616,ChapterTable!$R$20)&lt;&gt;0),"","보스")&amp;"인게임누적합배수",ChapterTable!$R:$S,2,0)*C616)
  )
  )
  )
)</f>
        <v>18683.47265625</v>
      </c>
      <c r="F616" s="1">
        <f ca="1">IF(AND($A616=0,$B616=1),
    VLOOKUP(1,ChapterTable!$1:$1048576,MATCH("최종"&amp;SUBSTITUTE(SUBSTITUTE(F$1,"standard",""),"|Float",""),ChapterTable!$1:$1,0),0)*ChapterTable!$P$17,
  IF(AND($A616=0,$B616=0),
    F617,
  IF($B616=0,
    VLOOKUP($A616,ChapterTable!$1:$1048576,MATCH("최종"&amp;SUBSTITUTE(SUBSTITUTE(F$1,"standard",""),"|Float",""),ChapterTable!$1:$1,0),0),
  IF($B616=1,
    IF($L616=FALSE,
      VLOOKUP($A616,ChapterTable!$1:$1048576,MATCH("최종"&amp;SUBSTITUTE(SUBSTITUTE(F$1,"standard",""),"|Float",""),ChapterTable!$1:$1,0),0),
      VLOOKUP($A616-ChapterTable!$P$11,ChapterTable!$1:$1048576,MATCH("최종"&amp;SUBSTITUTE(SUBSTITUTE(F$1,"standard",""),"|Float",""),ChapterTable!$1:$1,0),0)*ChapterTable!$P$14
    ),
  OFFSET(F616,-$B616+IF($L616,1,0),0)*
    (VLOOKUP(SUBSTITUTE(SUBSTITUTE(F$1,"standard",""),"|Float","")&amp;IF(OR($L616=TRUE,$A616=0,MOD($A616,ChapterTable!$R$20)&lt;&gt;0),"","보스")&amp;"인게임누적곱배수",ChapterTable!$R:$S,2,0)^D616
    +VLOOKUP(SUBSTITUTE(SUBSTITUTE(F$1,"standard",""),"|Float","")&amp;IF(OR($L616=TRUE,$A616=0,MOD($A616,ChapterTable!$R$20)&lt;&gt;0),"","보스")&amp;"인게임누적합배수",ChapterTable!$R:$S,2,0)*D616)
  )
  )
  )
)</f>
        <v>6973.8656616210938</v>
      </c>
      <c r="G616" t="s">
        <v>719</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66"/>
        <v>11</v>
      </c>
      <c r="Q616">
        <f t="shared" si="67"/>
        <v>11</v>
      </c>
      <c r="R616" t="b">
        <f t="shared" ca="1" si="68"/>
        <v>0</v>
      </c>
      <c r="T616" t="b">
        <f t="shared" ca="1" si="69"/>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72"/>
        <v>0.5</v>
      </c>
      <c r="AJ616">
        <f t="shared" si="70"/>
        <v>0.54666666600000002</v>
      </c>
      <c r="AK616">
        <f t="shared" si="71"/>
        <v>1</v>
      </c>
      <c r="AL616">
        <v>0</v>
      </c>
    </row>
    <row r="617" spans="1:38" x14ac:dyDescent="0.3">
      <c r="A617">
        <v>13</v>
      </c>
      <c r="B617">
        <v>16</v>
      </c>
      <c r="C617">
        <f>IF(OR($L617=TRUE,$A617=0,MOD($A617,ChapterTable!$R$20)&lt;&gt;0),
MAX(0,INT(($B617+ChapterTable!$P$26+VLOOKUP(SUBSTITUTE(C$1,"성장단계","")&amp;"단계오프셋",ChapterTable!$R:$S,2,0))/ChapterTable!$P$23)),
MAX(0,INT(($B617+ChapterTable!$R$26+VLOOKUP(SUBSTITUTE(C$1,"성장단계","")&amp;"보스단계오프셋",ChapterTable!$R:$S,2,0))/ChapterTable!$R$23)))</f>
        <v>2</v>
      </c>
      <c r="D617">
        <f>IF(OR($L617=TRUE,$A617=0,MOD($A617,ChapterTable!$R$20)&lt;&gt;0),
MAX(0,INT(($B617+ChapterTable!$P$26+VLOOKUP(SUBSTITUTE(D$1,"성장단계","")&amp;"단계오프셋",ChapterTable!$R:$S,2,0))/ChapterTable!$P$23)),
MAX(0,INT(($B617+ChapterTable!$R$26+VLOOKUP(SUBSTITUTE(D$1,"성장단계","")&amp;"보스단계오프셋",ChapterTable!$R:$S,2,0))/ChapterTable!$R$23)))</f>
        <v>1</v>
      </c>
      <c r="E617" s="1">
        <f ca="1">IF(AND($A617=0,$B617=1),
    VLOOKUP(1,ChapterTable!$1:$1048576,MATCH("최종"&amp;SUBSTITUTE(SUBSTITUTE(E$1,"standard",""),"|Float",""),ChapterTable!$1:$1,0),0)*ChapterTable!$P$17,
  IF(AND($A617=0,$B617=0),
    E618,
  IF($B617=0,
    VLOOKUP($A617,ChapterTable!$1:$1048576,MATCH("최종"&amp;SUBSTITUTE(SUBSTITUTE(E$1,"standard",""),"|Float",""),ChapterTable!$1:$1,0),0),
  IF($B617=1,
    IF($L617=FALSE,
      VLOOKUP($A617,ChapterTable!$1:$1048576,MATCH("최종"&amp;SUBSTITUTE(SUBSTITUTE(E$1,"standard",""),"|Float",""),ChapterTable!$1:$1,0),0),
      VLOOKUP($A617-ChapterTable!$P$11,ChapterTable!$1:$1048576,MATCH("최종"&amp;SUBSTITUTE(SUBSTITUTE(E$1,"standard",""),"|Float",""),ChapterTable!$1:$1,0),0)*ChapterTable!$P$14
    ),
  OFFSET(E617,-$B617+IF($L617,1,0),0)*IF($B617&gt;OFFSET($B617,1,0),ChapterTable!$R$17,1)*
    (VLOOKUP(SUBSTITUTE(SUBSTITUTE(E$1,"standard",""),"|Float","")&amp;IF(OR($L617=TRUE,$A617=0,MOD($A617,ChapterTable!$R$20)&lt;&gt;0),"","보스")&amp;"인게임누적곱배수",ChapterTable!$R:$S,2,0)^C617
    +VLOOKUP(SUBSTITUTE(SUBSTITUTE(E$1,"standard",""),"|Float","")&amp;IF(OR($L617=TRUE,$A617=0,MOD($A617,ChapterTable!$R$20)&lt;&gt;0),"","보스")&amp;"인게임누적합배수",ChapterTable!$R:$S,2,0)*C617)
  )
  )
  )
)</f>
        <v>21797.384765625</v>
      </c>
      <c r="F617" s="1">
        <f ca="1">IF(AND($A617=0,$B617=1),
    VLOOKUP(1,ChapterTable!$1:$1048576,MATCH("최종"&amp;SUBSTITUTE(SUBSTITUTE(F$1,"standard",""),"|Float",""),ChapterTable!$1:$1,0),0)*ChapterTable!$P$17,
  IF(AND($A617=0,$B617=0),
    F618,
  IF($B617=0,
    VLOOKUP($A617,ChapterTable!$1:$1048576,MATCH("최종"&amp;SUBSTITUTE(SUBSTITUTE(F$1,"standard",""),"|Float",""),ChapterTable!$1:$1,0),0),
  IF($B617=1,
    IF($L617=FALSE,
      VLOOKUP($A617,ChapterTable!$1:$1048576,MATCH("최종"&amp;SUBSTITUTE(SUBSTITUTE(F$1,"standard",""),"|Float",""),ChapterTable!$1:$1,0),0),
      VLOOKUP($A617-ChapterTable!$P$11,ChapterTable!$1:$1048576,MATCH("최종"&amp;SUBSTITUTE(SUBSTITUTE(F$1,"standard",""),"|Float",""),ChapterTable!$1:$1,0),0)*ChapterTable!$P$14
    ),
  OFFSET(F617,-$B617+IF($L617,1,0),0)*
    (VLOOKUP(SUBSTITUTE(SUBSTITUTE(F$1,"standard",""),"|Float","")&amp;IF(OR($L617=TRUE,$A617=0,MOD($A617,ChapterTable!$R$20)&lt;&gt;0),"","보스")&amp;"인게임누적곱배수",ChapterTable!$R:$S,2,0)^D617
    +VLOOKUP(SUBSTITUTE(SUBSTITUTE(F$1,"standard",""),"|Float","")&amp;IF(OR($L617=TRUE,$A617=0,MOD($A617,ChapterTable!$R$20)&lt;&gt;0),"","보스")&amp;"인게임누적합배수",ChapterTable!$R:$S,2,0)*D617)
  )
  )
  )
)</f>
        <v>6973.8656616210938</v>
      </c>
      <c r="G617" t="s">
        <v>719</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66"/>
        <v>2</v>
      </c>
      <c r="Q617">
        <f t="shared" si="67"/>
        <v>2</v>
      </c>
      <c r="R617" t="b">
        <f t="shared" ca="1" si="68"/>
        <v>0</v>
      </c>
      <c r="T617" t="b">
        <f t="shared" ca="1" si="69"/>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72"/>
        <v>0.5</v>
      </c>
      <c r="AJ617">
        <f t="shared" si="70"/>
        <v>0.54666666600000002</v>
      </c>
      <c r="AK617">
        <f t="shared" si="71"/>
        <v>1</v>
      </c>
      <c r="AL617">
        <v>0</v>
      </c>
    </row>
    <row r="618" spans="1:38" x14ac:dyDescent="0.3">
      <c r="A618">
        <v>13</v>
      </c>
      <c r="B618">
        <v>17</v>
      </c>
      <c r="C618">
        <f>IF(OR($L618=TRUE,$A618=0,MOD($A618,ChapterTable!$R$20)&lt;&gt;0),
MAX(0,INT(($B618+ChapterTable!$P$26+VLOOKUP(SUBSTITUTE(C$1,"성장단계","")&amp;"단계오프셋",ChapterTable!$R:$S,2,0))/ChapterTable!$P$23)),
MAX(0,INT(($B618+ChapterTable!$R$26+VLOOKUP(SUBSTITUTE(C$1,"성장단계","")&amp;"보스단계오프셋",ChapterTable!$R:$S,2,0))/ChapterTable!$R$23)))</f>
        <v>2</v>
      </c>
      <c r="D618">
        <f>IF(OR($L618=TRUE,$A618=0,MOD($A618,ChapterTable!$R$20)&lt;&gt;0),
MAX(0,INT(($B618+ChapterTable!$P$26+VLOOKUP(SUBSTITUTE(D$1,"성장단계","")&amp;"단계오프셋",ChapterTable!$R:$S,2,0))/ChapterTable!$P$23)),
MAX(0,INT(($B618+ChapterTable!$R$26+VLOOKUP(SUBSTITUTE(D$1,"성장단계","")&amp;"보스단계오프셋",ChapterTable!$R:$S,2,0))/ChapterTable!$R$23)))</f>
        <v>1</v>
      </c>
      <c r="E618" s="1">
        <f ca="1">IF(AND($A618=0,$B618=1),
    VLOOKUP(1,ChapterTable!$1:$1048576,MATCH("최종"&amp;SUBSTITUTE(SUBSTITUTE(E$1,"standard",""),"|Float",""),ChapterTable!$1:$1,0),0)*ChapterTable!$P$17,
  IF(AND($A618=0,$B618=0),
    E619,
  IF($B618=0,
    VLOOKUP($A618,ChapterTable!$1:$1048576,MATCH("최종"&amp;SUBSTITUTE(SUBSTITUTE(E$1,"standard",""),"|Float",""),ChapterTable!$1:$1,0),0),
  IF($B618=1,
    IF($L618=FALSE,
      VLOOKUP($A618,ChapterTable!$1:$1048576,MATCH("최종"&amp;SUBSTITUTE(SUBSTITUTE(E$1,"standard",""),"|Float",""),ChapterTable!$1:$1,0),0),
      VLOOKUP($A618-ChapterTable!$P$11,ChapterTable!$1:$1048576,MATCH("최종"&amp;SUBSTITUTE(SUBSTITUTE(E$1,"standard",""),"|Float",""),ChapterTable!$1:$1,0),0)*ChapterTable!$P$14
    ),
  OFFSET(E618,-$B618+IF($L618,1,0),0)*IF($B618&gt;OFFSET($B618,1,0),ChapterTable!$R$17,1)*
    (VLOOKUP(SUBSTITUTE(SUBSTITUTE(E$1,"standard",""),"|Float","")&amp;IF(OR($L618=TRUE,$A618=0,MOD($A618,ChapterTable!$R$20)&lt;&gt;0),"","보스")&amp;"인게임누적곱배수",ChapterTable!$R:$S,2,0)^C618
    +VLOOKUP(SUBSTITUTE(SUBSTITUTE(E$1,"standard",""),"|Float","")&amp;IF(OR($L618=TRUE,$A618=0,MOD($A618,ChapterTable!$R$20)&lt;&gt;0),"","보스")&amp;"인게임누적합배수",ChapterTable!$R:$S,2,0)*C618)
  )
  )
  )
)</f>
        <v>21797.384765625</v>
      </c>
      <c r="F618" s="1">
        <f ca="1">IF(AND($A618=0,$B618=1),
    VLOOKUP(1,ChapterTable!$1:$1048576,MATCH("최종"&amp;SUBSTITUTE(SUBSTITUTE(F$1,"standard",""),"|Float",""),ChapterTable!$1:$1,0),0)*ChapterTable!$P$17,
  IF(AND($A618=0,$B618=0),
    F619,
  IF($B618=0,
    VLOOKUP($A618,ChapterTable!$1:$1048576,MATCH("최종"&amp;SUBSTITUTE(SUBSTITUTE(F$1,"standard",""),"|Float",""),ChapterTable!$1:$1,0),0),
  IF($B618=1,
    IF($L618=FALSE,
      VLOOKUP($A618,ChapterTable!$1:$1048576,MATCH("최종"&amp;SUBSTITUTE(SUBSTITUTE(F$1,"standard",""),"|Float",""),ChapterTable!$1:$1,0),0),
      VLOOKUP($A618-ChapterTable!$P$11,ChapterTable!$1:$1048576,MATCH("최종"&amp;SUBSTITUTE(SUBSTITUTE(F$1,"standard",""),"|Float",""),ChapterTable!$1:$1,0),0)*ChapterTable!$P$14
    ),
  OFFSET(F618,-$B618+IF($L618,1,0),0)*
    (VLOOKUP(SUBSTITUTE(SUBSTITUTE(F$1,"standard",""),"|Float","")&amp;IF(OR($L618=TRUE,$A618=0,MOD($A618,ChapterTable!$R$20)&lt;&gt;0),"","보스")&amp;"인게임누적곱배수",ChapterTable!$R:$S,2,0)^D618
    +VLOOKUP(SUBSTITUTE(SUBSTITUTE(F$1,"standard",""),"|Float","")&amp;IF(OR($L618=TRUE,$A618=0,MOD($A618,ChapterTable!$R$20)&lt;&gt;0),"","보스")&amp;"인게임누적합배수",ChapterTable!$R:$S,2,0)*D618)
  )
  )
  )
)</f>
        <v>6973.8656616210938</v>
      </c>
      <c r="G618" t="s">
        <v>719</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66"/>
        <v>2</v>
      </c>
      <c r="Q618">
        <f t="shared" si="67"/>
        <v>2</v>
      </c>
      <c r="R618" t="b">
        <f t="shared" ca="1" si="68"/>
        <v>0</v>
      </c>
      <c r="T618" t="b">
        <f t="shared" ca="1" si="69"/>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72"/>
        <v>0.5</v>
      </c>
      <c r="AJ618">
        <f t="shared" si="70"/>
        <v>0.54666666600000002</v>
      </c>
      <c r="AK618">
        <f t="shared" si="71"/>
        <v>1</v>
      </c>
      <c r="AL618">
        <v>0</v>
      </c>
    </row>
    <row r="619" spans="1:38" x14ac:dyDescent="0.3">
      <c r="A619">
        <v>13</v>
      </c>
      <c r="B619">
        <v>18</v>
      </c>
      <c r="C619">
        <f>IF(OR($L619=TRUE,$A619=0,MOD($A619,ChapterTable!$R$20)&lt;&gt;0),
MAX(0,INT(($B619+ChapterTable!$P$26+VLOOKUP(SUBSTITUTE(C$1,"성장단계","")&amp;"단계오프셋",ChapterTable!$R:$S,2,0))/ChapterTable!$P$23)),
MAX(0,INT(($B619+ChapterTable!$R$26+VLOOKUP(SUBSTITUTE(C$1,"성장단계","")&amp;"보스단계오프셋",ChapterTable!$R:$S,2,0))/ChapterTable!$R$23)))</f>
        <v>2</v>
      </c>
      <c r="D619">
        <f>IF(OR($L619=TRUE,$A619=0,MOD($A619,ChapterTable!$R$20)&lt;&gt;0),
MAX(0,INT(($B619+ChapterTable!$P$26+VLOOKUP(SUBSTITUTE(D$1,"성장단계","")&amp;"단계오프셋",ChapterTable!$R:$S,2,0))/ChapterTable!$P$23)),
MAX(0,INT(($B619+ChapterTable!$R$26+VLOOKUP(SUBSTITUTE(D$1,"성장단계","")&amp;"보스단계오프셋",ChapterTable!$R:$S,2,0))/ChapterTable!$R$23)))</f>
        <v>1</v>
      </c>
      <c r="E619" s="1">
        <f ca="1">IF(AND($A619=0,$B619=1),
    VLOOKUP(1,ChapterTable!$1:$1048576,MATCH("최종"&amp;SUBSTITUTE(SUBSTITUTE(E$1,"standard",""),"|Float",""),ChapterTable!$1:$1,0),0)*ChapterTable!$P$17,
  IF(AND($A619=0,$B619=0),
    E620,
  IF($B619=0,
    VLOOKUP($A619,ChapterTable!$1:$1048576,MATCH("최종"&amp;SUBSTITUTE(SUBSTITUTE(E$1,"standard",""),"|Float",""),ChapterTable!$1:$1,0),0),
  IF($B619=1,
    IF($L619=FALSE,
      VLOOKUP($A619,ChapterTable!$1:$1048576,MATCH("최종"&amp;SUBSTITUTE(SUBSTITUTE(E$1,"standard",""),"|Float",""),ChapterTable!$1:$1,0),0),
      VLOOKUP($A619-ChapterTable!$P$11,ChapterTable!$1:$1048576,MATCH("최종"&amp;SUBSTITUTE(SUBSTITUTE(E$1,"standard",""),"|Float",""),ChapterTable!$1:$1,0),0)*ChapterTable!$P$14
    ),
  OFFSET(E619,-$B619+IF($L619,1,0),0)*IF($B619&gt;OFFSET($B619,1,0),ChapterTable!$R$17,1)*
    (VLOOKUP(SUBSTITUTE(SUBSTITUTE(E$1,"standard",""),"|Float","")&amp;IF(OR($L619=TRUE,$A619=0,MOD($A619,ChapterTable!$R$20)&lt;&gt;0),"","보스")&amp;"인게임누적곱배수",ChapterTable!$R:$S,2,0)^C619
    +VLOOKUP(SUBSTITUTE(SUBSTITUTE(E$1,"standard",""),"|Float","")&amp;IF(OR($L619=TRUE,$A619=0,MOD($A619,ChapterTable!$R$20)&lt;&gt;0),"","보스")&amp;"인게임누적합배수",ChapterTable!$R:$S,2,0)*C619)
  )
  )
  )
)</f>
        <v>21797.384765625</v>
      </c>
      <c r="F619" s="1">
        <f ca="1">IF(AND($A619=0,$B619=1),
    VLOOKUP(1,ChapterTable!$1:$1048576,MATCH("최종"&amp;SUBSTITUTE(SUBSTITUTE(F$1,"standard",""),"|Float",""),ChapterTable!$1:$1,0),0)*ChapterTable!$P$17,
  IF(AND($A619=0,$B619=0),
    F620,
  IF($B619=0,
    VLOOKUP($A619,ChapterTable!$1:$1048576,MATCH("최종"&amp;SUBSTITUTE(SUBSTITUTE(F$1,"standard",""),"|Float",""),ChapterTable!$1:$1,0),0),
  IF($B619=1,
    IF($L619=FALSE,
      VLOOKUP($A619,ChapterTable!$1:$1048576,MATCH("최종"&amp;SUBSTITUTE(SUBSTITUTE(F$1,"standard",""),"|Float",""),ChapterTable!$1:$1,0),0),
      VLOOKUP($A619-ChapterTable!$P$11,ChapterTable!$1:$1048576,MATCH("최종"&amp;SUBSTITUTE(SUBSTITUTE(F$1,"standard",""),"|Float",""),ChapterTable!$1:$1,0),0)*ChapterTable!$P$14
    ),
  OFFSET(F619,-$B619+IF($L619,1,0),0)*
    (VLOOKUP(SUBSTITUTE(SUBSTITUTE(F$1,"standard",""),"|Float","")&amp;IF(OR($L619=TRUE,$A619=0,MOD($A619,ChapterTable!$R$20)&lt;&gt;0),"","보스")&amp;"인게임누적곱배수",ChapterTable!$R:$S,2,0)^D619
    +VLOOKUP(SUBSTITUTE(SUBSTITUTE(F$1,"standard",""),"|Float","")&amp;IF(OR($L619=TRUE,$A619=0,MOD($A619,ChapterTable!$R$20)&lt;&gt;0),"","보스")&amp;"인게임누적합배수",ChapterTable!$R:$S,2,0)*D619)
  )
  )
  )
)</f>
        <v>6973.8656616210938</v>
      </c>
      <c r="G619" t="s">
        <v>719</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66"/>
        <v>2</v>
      </c>
      <c r="Q619">
        <f t="shared" si="67"/>
        <v>2</v>
      </c>
      <c r="R619" t="b">
        <f t="shared" ca="1" si="68"/>
        <v>0</v>
      </c>
      <c r="T619" t="b">
        <f t="shared" ca="1" si="69"/>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72"/>
        <v>0.5</v>
      </c>
      <c r="AJ619">
        <f t="shared" si="70"/>
        <v>0.54666666600000002</v>
      </c>
      <c r="AK619">
        <f t="shared" si="71"/>
        <v>1</v>
      </c>
      <c r="AL619">
        <v>0</v>
      </c>
    </row>
    <row r="620" spans="1:38" x14ac:dyDescent="0.3">
      <c r="A620">
        <v>13</v>
      </c>
      <c r="B620">
        <v>19</v>
      </c>
      <c r="C620">
        <f>IF(OR($L620=TRUE,$A620=0,MOD($A620,ChapterTable!$R$20)&lt;&gt;0),
MAX(0,INT(($B620+ChapterTable!$P$26+VLOOKUP(SUBSTITUTE(C$1,"성장단계","")&amp;"단계오프셋",ChapterTable!$R:$S,2,0))/ChapterTable!$P$23)),
MAX(0,INT(($B620+ChapterTable!$R$26+VLOOKUP(SUBSTITUTE(C$1,"성장단계","")&amp;"보스단계오프셋",ChapterTable!$R:$S,2,0))/ChapterTable!$R$23)))</f>
        <v>2</v>
      </c>
      <c r="D620">
        <f>IF(OR($L620=TRUE,$A620=0,MOD($A620,ChapterTable!$R$20)&lt;&gt;0),
MAX(0,INT(($B620+ChapterTable!$P$26+VLOOKUP(SUBSTITUTE(D$1,"성장단계","")&amp;"단계오프셋",ChapterTable!$R:$S,2,0))/ChapterTable!$P$23)),
MAX(0,INT(($B620+ChapterTable!$R$26+VLOOKUP(SUBSTITUTE(D$1,"성장단계","")&amp;"보스단계오프셋",ChapterTable!$R:$S,2,0))/ChapterTable!$R$23)))</f>
        <v>1</v>
      </c>
      <c r="E620" s="1">
        <f ca="1">IF(AND($A620=0,$B620=1),
    VLOOKUP(1,ChapterTable!$1:$1048576,MATCH("최종"&amp;SUBSTITUTE(SUBSTITUTE(E$1,"standard",""),"|Float",""),ChapterTable!$1:$1,0),0)*ChapterTable!$P$17,
  IF(AND($A620=0,$B620=0),
    E621,
  IF($B620=0,
    VLOOKUP($A620,ChapterTable!$1:$1048576,MATCH("최종"&amp;SUBSTITUTE(SUBSTITUTE(E$1,"standard",""),"|Float",""),ChapterTable!$1:$1,0),0),
  IF($B620=1,
    IF($L620=FALSE,
      VLOOKUP($A620,ChapterTable!$1:$1048576,MATCH("최종"&amp;SUBSTITUTE(SUBSTITUTE(E$1,"standard",""),"|Float",""),ChapterTable!$1:$1,0),0),
      VLOOKUP($A620-ChapterTable!$P$11,ChapterTable!$1:$1048576,MATCH("최종"&amp;SUBSTITUTE(SUBSTITUTE(E$1,"standard",""),"|Float",""),ChapterTable!$1:$1,0),0)*ChapterTable!$P$14
    ),
  OFFSET(E620,-$B620+IF($L620,1,0),0)*IF($B620&gt;OFFSET($B620,1,0),ChapterTable!$R$17,1)*
    (VLOOKUP(SUBSTITUTE(SUBSTITUTE(E$1,"standard",""),"|Float","")&amp;IF(OR($L620=TRUE,$A620=0,MOD($A620,ChapterTable!$R$20)&lt;&gt;0),"","보스")&amp;"인게임누적곱배수",ChapterTable!$R:$S,2,0)^C620
    +VLOOKUP(SUBSTITUTE(SUBSTITUTE(E$1,"standard",""),"|Float","")&amp;IF(OR($L620=TRUE,$A620=0,MOD($A620,ChapterTable!$R$20)&lt;&gt;0),"","보스")&amp;"인게임누적합배수",ChapterTable!$R:$S,2,0)*C620)
  )
  )
  )
)</f>
        <v>21797.384765625</v>
      </c>
      <c r="F620" s="1">
        <f ca="1">IF(AND($A620=0,$B620=1),
    VLOOKUP(1,ChapterTable!$1:$1048576,MATCH("최종"&amp;SUBSTITUTE(SUBSTITUTE(F$1,"standard",""),"|Float",""),ChapterTable!$1:$1,0),0)*ChapterTable!$P$17,
  IF(AND($A620=0,$B620=0),
    F621,
  IF($B620=0,
    VLOOKUP($A620,ChapterTable!$1:$1048576,MATCH("최종"&amp;SUBSTITUTE(SUBSTITUTE(F$1,"standard",""),"|Float",""),ChapterTable!$1:$1,0),0),
  IF($B620=1,
    IF($L620=FALSE,
      VLOOKUP($A620,ChapterTable!$1:$1048576,MATCH("최종"&amp;SUBSTITUTE(SUBSTITUTE(F$1,"standard",""),"|Float",""),ChapterTable!$1:$1,0),0),
      VLOOKUP($A620-ChapterTable!$P$11,ChapterTable!$1:$1048576,MATCH("최종"&amp;SUBSTITUTE(SUBSTITUTE(F$1,"standard",""),"|Float",""),ChapterTable!$1:$1,0),0)*ChapterTable!$P$14
    ),
  OFFSET(F620,-$B620+IF($L620,1,0),0)*
    (VLOOKUP(SUBSTITUTE(SUBSTITUTE(F$1,"standard",""),"|Float","")&amp;IF(OR($L620=TRUE,$A620=0,MOD($A620,ChapterTable!$R$20)&lt;&gt;0),"","보스")&amp;"인게임누적곱배수",ChapterTable!$R:$S,2,0)^D620
    +VLOOKUP(SUBSTITUTE(SUBSTITUTE(F$1,"standard",""),"|Float","")&amp;IF(OR($L620=TRUE,$A620=0,MOD($A620,ChapterTable!$R$20)&lt;&gt;0),"","보스")&amp;"인게임누적합배수",ChapterTable!$R:$S,2,0)*D620)
  )
  )
  )
)</f>
        <v>6973.8656616210938</v>
      </c>
      <c r="G620" t="s">
        <v>719</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66"/>
        <v>92</v>
      </c>
      <c r="Q620">
        <f t="shared" si="67"/>
        <v>92</v>
      </c>
      <c r="R620" t="b">
        <f t="shared" ca="1" si="68"/>
        <v>1</v>
      </c>
      <c r="T620" t="b">
        <f t="shared" ca="1" si="69"/>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72"/>
        <v>0.5</v>
      </c>
      <c r="AJ620">
        <f t="shared" si="70"/>
        <v>0.54666666600000002</v>
      </c>
      <c r="AK620">
        <f t="shared" si="71"/>
        <v>1</v>
      </c>
      <c r="AL620">
        <v>0</v>
      </c>
    </row>
    <row r="621" spans="1:38" x14ac:dyDescent="0.3">
      <c r="A621">
        <v>13</v>
      </c>
      <c r="B621">
        <v>20</v>
      </c>
      <c r="C621">
        <f>IF(OR($L621=TRUE,$A621=0,MOD($A621,ChapterTable!$R$20)&lt;&gt;0),
MAX(0,INT(($B621+ChapterTable!$P$26+VLOOKUP(SUBSTITUTE(C$1,"성장단계","")&amp;"단계오프셋",ChapterTable!$R:$S,2,0))/ChapterTable!$P$23)),
MAX(0,INT(($B621+ChapterTable!$R$26+VLOOKUP(SUBSTITUTE(C$1,"성장단계","")&amp;"보스단계오프셋",ChapterTable!$R:$S,2,0))/ChapterTable!$R$23)))</f>
        <v>2</v>
      </c>
      <c r="D621">
        <f>IF(OR($L621=TRUE,$A621=0,MOD($A621,ChapterTable!$R$20)&lt;&gt;0),
MAX(0,INT(($B621+ChapterTable!$P$26+VLOOKUP(SUBSTITUTE(D$1,"성장단계","")&amp;"단계오프셋",ChapterTable!$R:$S,2,0))/ChapterTable!$P$23)),
MAX(0,INT(($B621+ChapterTable!$R$26+VLOOKUP(SUBSTITUTE(D$1,"성장단계","")&amp;"보스단계오프셋",ChapterTable!$R:$S,2,0))/ChapterTable!$R$23)))</f>
        <v>1</v>
      </c>
      <c r="E621" s="1">
        <f ca="1">IF(AND($A621=0,$B621=1),
    VLOOKUP(1,ChapterTable!$1:$1048576,MATCH("최종"&amp;SUBSTITUTE(SUBSTITUTE(E$1,"standard",""),"|Float",""),ChapterTable!$1:$1,0),0)*ChapterTable!$P$17,
  IF(AND($A621=0,$B621=0),
    E622,
  IF($B621=0,
    VLOOKUP($A621,ChapterTable!$1:$1048576,MATCH("최종"&amp;SUBSTITUTE(SUBSTITUTE(E$1,"standard",""),"|Float",""),ChapterTable!$1:$1,0),0),
  IF($B621=1,
    IF($L621=FALSE,
      VLOOKUP($A621,ChapterTable!$1:$1048576,MATCH("최종"&amp;SUBSTITUTE(SUBSTITUTE(E$1,"standard",""),"|Float",""),ChapterTable!$1:$1,0),0),
      VLOOKUP($A621-ChapterTable!$P$11,ChapterTable!$1:$1048576,MATCH("최종"&amp;SUBSTITUTE(SUBSTITUTE(E$1,"standard",""),"|Float",""),ChapterTable!$1:$1,0),0)*ChapterTable!$P$14
    ),
  OFFSET(E621,-$B621+IF($L621,1,0),0)*IF($B621&gt;OFFSET($B621,1,0),ChapterTable!$R$17,1)*
    (VLOOKUP(SUBSTITUTE(SUBSTITUTE(E$1,"standard",""),"|Float","")&amp;IF(OR($L621=TRUE,$A621=0,MOD($A621,ChapterTable!$R$20)&lt;&gt;0),"","보스")&amp;"인게임누적곱배수",ChapterTable!$R:$S,2,0)^C621
    +VLOOKUP(SUBSTITUTE(SUBSTITUTE(E$1,"standard",""),"|Float","")&amp;IF(OR($L621=TRUE,$A621=0,MOD($A621,ChapterTable!$R$20)&lt;&gt;0),"","보스")&amp;"인게임누적합배수",ChapterTable!$R:$S,2,0)*C621)
  )
  )
  )
)</f>
        <v>21797.384765625</v>
      </c>
      <c r="F621" s="1">
        <f ca="1">IF(AND($A621=0,$B621=1),
    VLOOKUP(1,ChapterTable!$1:$1048576,MATCH("최종"&amp;SUBSTITUTE(SUBSTITUTE(F$1,"standard",""),"|Float",""),ChapterTable!$1:$1,0),0)*ChapterTable!$P$17,
  IF(AND($A621=0,$B621=0),
    F622,
  IF($B621=0,
    VLOOKUP($A621,ChapterTable!$1:$1048576,MATCH("최종"&amp;SUBSTITUTE(SUBSTITUTE(F$1,"standard",""),"|Float",""),ChapterTable!$1:$1,0),0),
  IF($B621=1,
    IF($L621=FALSE,
      VLOOKUP($A621,ChapterTable!$1:$1048576,MATCH("최종"&amp;SUBSTITUTE(SUBSTITUTE(F$1,"standard",""),"|Float",""),ChapterTable!$1:$1,0),0),
      VLOOKUP($A621-ChapterTable!$P$11,ChapterTable!$1:$1048576,MATCH("최종"&amp;SUBSTITUTE(SUBSTITUTE(F$1,"standard",""),"|Float",""),ChapterTable!$1:$1,0),0)*ChapterTable!$P$14
    ),
  OFFSET(F621,-$B621+IF($L621,1,0),0)*
    (VLOOKUP(SUBSTITUTE(SUBSTITUTE(F$1,"standard",""),"|Float","")&amp;IF(OR($L621=TRUE,$A621=0,MOD($A621,ChapterTable!$R$20)&lt;&gt;0),"","보스")&amp;"인게임누적곱배수",ChapterTable!$R:$S,2,0)^D621
    +VLOOKUP(SUBSTITUTE(SUBSTITUTE(F$1,"standard",""),"|Float","")&amp;IF(OR($L621=TRUE,$A621=0,MOD($A621,ChapterTable!$R$20)&lt;&gt;0),"","보스")&amp;"인게임누적합배수",ChapterTable!$R:$S,2,0)*D621)
  )
  )
  )
)</f>
        <v>6973.8656616210938</v>
      </c>
      <c r="G621" t="s">
        <v>719</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66"/>
        <v>22</v>
      </c>
      <c r="Q621">
        <f t="shared" si="67"/>
        <v>22</v>
      </c>
      <c r="R621" t="b">
        <f t="shared" ca="1" si="68"/>
        <v>0</v>
      </c>
      <c r="T621" t="b">
        <f t="shared" ca="1" si="69"/>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72"/>
        <v>0.5</v>
      </c>
      <c r="AJ621">
        <f t="shared" si="70"/>
        <v>1</v>
      </c>
      <c r="AK621">
        <f t="shared" si="71"/>
        <v>2</v>
      </c>
      <c r="AL621">
        <v>0</v>
      </c>
    </row>
    <row r="622" spans="1:38" x14ac:dyDescent="0.3">
      <c r="A622">
        <v>13</v>
      </c>
      <c r="B622">
        <v>21</v>
      </c>
      <c r="C622">
        <f>IF(OR($L622=TRUE,$A622=0,MOD($A622,ChapterTable!$R$20)&lt;&gt;0),
MAX(0,INT(($B622+ChapterTable!$P$26+VLOOKUP(SUBSTITUTE(C$1,"성장단계","")&amp;"단계오프셋",ChapterTable!$R:$S,2,0))/ChapterTable!$P$23)),
MAX(0,INT(($B622+ChapterTable!$R$26+VLOOKUP(SUBSTITUTE(C$1,"성장단계","")&amp;"보스단계오프셋",ChapterTable!$R:$S,2,0))/ChapterTable!$R$23)))</f>
        <v>2</v>
      </c>
      <c r="D622">
        <f>IF(OR($L622=TRUE,$A622=0,MOD($A622,ChapterTable!$R$20)&lt;&gt;0),
MAX(0,INT(($B622+ChapterTable!$P$26+VLOOKUP(SUBSTITUTE(D$1,"성장단계","")&amp;"단계오프셋",ChapterTable!$R:$S,2,0))/ChapterTable!$P$23)),
MAX(0,INT(($B622+ChapterTable!$R$26+VLOOKUP(SUBSTITUTE(D$1,"성장단계","")&amp;"보스단계오프셋",ChapterTable!$R:$S,2,0))/ChapterTable!$R$23)))</f>
        <v>2</v>
      </c>
      <c r="E622" s="1">
        <f ca="1">IF(AND($A622=0,$B622=1),
    VLOOKUP(1,ChapterTable!$1:$1048576,MATCH("최종"&amp;SUBSTITUTE(SUBSTITUTE(E$1,"standard",""),"|Float",""),ChapterTable!$1:$1,0),0)*ChapterTable!$P$17,
  IF(AND($A622=0,$B622=0),
    E623,
  IF($B622=0,
    VLOOKUP($A622,ChapterTable!$1:$1048576,MATCH("최종"&amp;SUBSTITUTE(SUBSTITUTE(E$1,"standard",""),"|Float",""),ChapterTable!$1:$1,0),0),
  IF($B622=1,
    IF($L622=FALSE,
      VLOOKUP($A622,ChapterTable!$1:$1048576,MATCH("최종"&amp;SUBSTITUTE(SUBSTITUTE(E$1,"standard",""),"|Float",""),ChapterTable!$1:$1,0),0),
      VLOOKUP($A622-ChapterTable!$P$11,ChapterTable!$1:$1048576,MATCH("최종"&amp;SUBSTITUTE(SUBSTITUTE(E$1,"standard",""),"|Float",""),ChapterTable!$1:$1,0),0)*ChapterTable!$P$14
    ),
  OFFSET(E622,-$B622+IF($L622,1,0),0)*IF($B622&gt;OFFSET($B622,1,0),ChapterTable!$R$17,1)*
    (VLOOKUP(SUBSTITUTE(SUBSTITUTE(E$1,"standard",""),"|Float","")&amp;IF(OR($L622=TRUE,$A622=0,MOD($A622,ChapterTable!$R$20)&lt;&gt;0),"","보스")&amp;"인게임누적곱배수",ChapterTable!$R:$S,2,0)^C622
    +VLOOKUP(SUBSTITUTE(SUBSTITUTE(E$1,"standard",""),"|Float","")&amp;IF(OR($L622=TRUE,$A622=0,MOD($A622,ChapterTable!$R$20)&lt;&gt;0),"","보스")&amp;"인게임누적합배수",ChapterTable!$R:$S,2,0)*C622)
  )
  )
  )
)</f>
        <v>21797.384765625</v>
      </c>
      <c r="F622" s="1">
        <f ca="1">IF(AND($A622=0,$B622=1),
    VLOOKUP(1,ChapterTable!$1:$1048576,MATCH("최종"&amp;SUBSTITUTE(SUBSTITUTE(F$1,"standard",""),"|Float",""),ChapterTable!$1:$1,0),0)*ChapterTable!$P$17,
  IF(AND($A622=0,$B622=0),
    F623,
  IF($B622=0,
    VLOOKUP($A622,ChapterTable!$1:$1048576,MATCH("최종"&amp;SUBSTITUTE(SUBSTITUTE(F$1,"standard",""),"|Float",""),ChapterTable!$1:$1,0),0),
  IF($B622=1,
    IF($L622=FALSE,
      VLOOKUP($A622,ChapterTable!$1:$1048576,MATCH("최종"&amp;SUBSTITUTE(SUBSTITUTE(F$1,"standard",""),"|Float",""),ChapterTable!$1:$1,0),0),
      VLOOKUP($A622-ChapterTable!$P$11,ChapterTable!$1:$1048576,MATCH("최종"&amp;SUBSTITUTE(SUBSTITUTE(F$1,"standard",""),"|Float",""),ChapterTable!$1:$1,0),0)*ChapterTable!$P$14
    ),
  OFFSET(F622,-$B622+IF($L622,1,0),0)*
    (VLOOKUP(SUBSTITUTE(SUBSTITUTE(F$1,"standard",""),"|Float","")&amp;IF(OR($L622=TRUE,$A622=0,MOD($A622,ChapterTable!$R$20)&lt;&gt;0),"","보스")&amp;"인게임누적곱배수",ChapterTable!$R:$S,2,0)^D622
    +VLOOKUP(SUBSTITUTE(SUBSTITUTE(F$1,"standard",""),"|Float","")&amp;IF(OR($L622=TRUE,$A622=0,MOD($A622,ChapterTable!$R$20)&lt;&gt;0),"","보스")&amp;"인게임누적합배수",ChapterTable!$R:$S,2,0)*D622)
  )
  )
  )
)</f>
        <v>7460.4144287109366</v>
      </c>
      <c r="G622" t="s">
        <v>719</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66"/>
        <v>3</v>
      </c>
      <c r="Q622">
        <f t="shared" si="67"/>
        <v>3</v>
      </c>
      <c r="R622" t="b">
        <f t="shared" ca="1" si="68"/>
        <v>0</v>
      </c>
      <c r="T622" t="b">
        <f t="shared" ca="1" si="69"/>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72"/>
        <v>0.33333333333333331</v>
      </c>
      <c r="AJ622">
        <f t="shared" si="70"/>
        <v>0.395555555</v>
      </c>
      <c r="AK622">
        <f t="shared" si="71"/>
        <v>1</v>
      </c>
      <c r="AL622">
        <v>0</v>
      </c>
    </row>
    <row r="623" spans="1:38" x14ac:dyDescent="0.3">
      <c r="A623">
        <v>13</v>
      </c>
      <c r="B623">
        <v>22</v>
      </c>
      <c r="C623">
        <f>IF(OR($L623=TRUE,$A623=0,MOD($A623,ChapterTable!$R$20)&lt;&gt;0),
MAX(0,INT(($B623+ChapterTable!$P$26+VLOOKUP(SUBSTITUTE(C$1,"성장단계","")&amp;"단계오프셋",ChapterTable!$R:$S,2,0))/ChapterTable!$P$23)),
MAX(0,INT(($B623+ChapterTable!$R$26+VLOOKUP(SUBSTITUTE(C$1,"성장단계","")&amp;"보스단계오프셋",ChapterTable!$R:$S,2,0))/ChapterTable!$R$23)))</f>
        <v>2</v>
      </c>
      <c r="D623">
        <f>IF(OR($L623=TRUE,$A623=0,MOD($A623,ChapterTable!$R$20)&lt;&gt;0),
MAX(0,INT(($B623+ChapterTable!$P$26+VLOOKUP(SUBSTITUTE(D$1,"성장단계","")&amp;"단계오프셋",ChapterTable!$R:$S,2,0))/ChapterTable!$P$23)),
MAX(0,INT(($B623+ChapterTable!$R$26+VLOOKUP(SUBSTITUTE(D$1,"성장단계","")&amp;"보스단계오프셋",ChapterTable!$R:$S,2,0))/ChapterTable!$R$23)))</f>
        <v>2</v>
      </c>
      <c r="E623" s="1">
        <f ca="1">IF(AND($A623=0,$B623=1),
    VLOOKUP(1,ChapterTable!$1:$1048576,MATCH("최종"&amp;SUBSTITUTE(SUBSTITUTE(E$1,"standard",""),"|Float",""),ChapterTable!$1:$1,0),0)*ChapterTable!$P$17,
  IF(AND($A623=0,$B623=0),
    E624,
  IF($B623=0,
    VLOOKUP($A623,ChapterTable!$1:$1048576,MATCH("최종"&amp;SUBSTITUTE(SUBSTITUTE(E$1,"standard",""),"|Float",""),ChapterTable!$1:$1,0),0),
  IF($B623=1,
    IF($L623=FALSE,
      VLOOKUP($A623,ChapterTable!$1:$1048576,MATCH("최종"&amp;SUBSTITUTE(SUBSTITUTE(E$1,"standard",""),"|Float",""),ChapterTable!$1:$1,0),0),
      VLOOKUP($A623-ChapterTable!$P$11,ChapterTable!$1:$1048576,MATCH("최종"&amp;SUBSTITUTE(SUBSTITUTE(E$1,"standard",""),"|Float",""),ChapterTable!$1:$1,0),0)*ChapterTable!$P$14
    ),
  OFFSET(E623,-$B623+IF($L623,1,0),0)*IF($B623&gt;OFFSET($B623,1,0),ChapterTable!$R$17,1)*
    (VLOOKUP(SUBSTITUTE(SUBSTITUTE(E$1,"standard",""),"|Float","")&amp;IF(OR($L623=TRUE,$A623=0,MOD($A623,ChapterTable!$R$20)&lt;&gt;0),"","보스")&amp;"인게임누적곱배수",ChapterTable!$R:$S,2,0)^C623
    +VLOOKUP(SUBSTITUTE(SUBSTITUTE(E$1,"standard",""),"|Float","")&amp;IF(OR($L623=TRUE,$A623=0,MOD($A623,ChapterTable!$R$20)&lt;&gt;0),"","보스")&amp;"인게임누적합배수",ChapterTable!$R:$S,2,0)*C623)
  )
  )
  )
)</f>
        <v>21797.384765625</v>
      </c>
      <c r="F623" s="1">
        <f ca="1">IF(AND($A623=0,$B623=1),
    VLOOKUP(1,ChapterTable!$1:$1048576,MATCH("최종"&amp;SUBSTITUTE(SUBSTITUTE(F$1,"standard",""),"|Float",""),ChapterTable!$1:$1,0),0)*ChapterTable!$P$17,
  IF(AND($A623=0,$B623=0),
    F624,
  IF($B623=0,
    VLOOKUP($A623,ChapterTable!$1:$1048576,MATCH("최종"&amp;SUBSTITUTE(SUBSTITUTE(F$1,"standard",""),"|Float",""),ChapterTable!$1:$1,0),0),
  IF($B623=1,
    IF($L623=FALSE,
      VLOOKUP($A623,ChapterTable!$1:$1048576,MATCH("최종"&amp;SUBSTITUTE(SUBSTITUTE(F$1,"standard",""),"|Float",""),ChapterTable!$1:$1,0),0),
      VLOOKUP($A623-ChapterTable!$P$11,ChapterTable!$1:$1048576,MATCH("최종"&amp;SUBSTITUTE(SUBSTITUTE(F$1,"standard",""),"|Float",""),ChapterTable!$1:$1,0),0)*ChapterTable!$P$14
    ),
  OFFSET(F623,-$B623+IF($L623,1,0),0)*
    (VLOOKUP(SUBSTITUTE(SUBSTITUTE(F$1,"standard",""),"|Float","")&amp;IF(OR($L623=TRUE,$A623=0,MOD($A623,ChapterTable!$R$20)&lt;&gt;0),"","보스")&amp;"인게임누적곱배수",ChapterTable!$R:$S,2,0)^D623
    +VLOOKUP(SUBSTITUTE(SUBSTITUTE(F$1,"standard",""),"|Float","")&amp;IF(OR($L623=TRUE,$A623=0,MOD($A623,ChapterTable!$R$20)&lt;&gt;0),"","보스")&amp;"인게임누적합배수",ChapterTable!$R:$S,2,0)*D623)
  )
  )
  )
)</f>
        <v>7460.4144287109366</v>
      </c>
      <c r="G623" t="s">
        <v>719</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66"/>
        <v>3</v>
      </c>
      <c r="Q623">
        <f t="shared" si="67"/>
        <v>3</v>
      </c>
      <c r="R623" t="b">
        <f t="shared" ca="1" si="68"/>
        <v>0</v>
      </c>
      <c r="T623" t="b">
        <f t="shared" ca="1" si="69"/>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72"/>
        <v>0.33333333333333331</v>
      </c>
      <c r="AJ623">
        <f t="shared" si="70"/>
        <v>0.395555555</v>
      </c>
      <c r="AK623">
        <f t="shared" si="71"/>
        <v>1</v>
      </c>
      <c r="AL623">
        <v>0</v>
      </c>
    </row>
    <row r="624" spans="1:38" x14ac:dyDescent="0.3">
      <c r="A624">
        <v>13</v>
      </c>
      <c r="B624">
        <v>23</v>
      </c>
      <c r="C624">
        <f>IF(OR($L624=TRUE,$A624=0,MOD($A624,ChapterTable!$R$20)&lt;&gt;0),
MAX(0,INT(($B624+ChapterTable!$P$26+VLOOKUP(SUBSTITUTE(C$1,"성장단계","")&amp;"단계오프셋",ChapterTable!$R:$S,2,0))/ChapterTable!$P$23)),
MAX(0,INT(($B624+ChapterTable!$R$26+VLOOKUP(SUBSTITUTE(C$1,"성장단계","")&amp;"보스단계오프셋",ChapterTable!$R:$S,2,0))/ChapterTable!$R$23)))</f>
        <v>2</v>
      </c>
      <c r="D624">
        <f>IF(OR($L624=TRUE,$A624=0,MOD($A624,ChapterTable!$R$20)&lt;&gt;0),
MAX(0,INT(($B624+ChapterTable!$P$26+VLOOKUP(SUBSTITUTE(D$1,"성장단계","")&amp;"단계오프셋",ChapterTable!$R:$S,2,0))/ChapterTable!$P$23)),
MAX(0,INT(($B624+ChapterTable!$R$26+VLOOKUP(SUBSTITUTE(D$1,"성장단계","")&amp;"보스단계오프셋",ChapterTable!$R:$S,2,0))/ChapterTable!$R$23)))</f>
        <v>2</v>
      </c>
      <c r="E624" s="1">
        <f ca="1">IF(AND($A624=0,$B624=1),
    VLOOKUP(1,ChapterTable!$1:$1048576,MATCH("최종"&amp;SUBSTITUTE(SUBSTITUTE(E$1,"standard",""),"|Float",""),ChapterTable!$1:$1,0),0)*ChapterTable!$P$17,
  IF(AND($A624=0,$B624=0),
    E625,
  IF($B624=0,
    VLOOKUP($A624,ChapterTable!$1:$1048576,MATCH("최종"&amp;SUBSTITUTE(SUBSTITUTE(E$1,"standard",""),"|Float",""),ChapterTable!$1:$1,0),0),
  IF($B624=1,
    IF($L624=FALSE,
      VLOOKUP($A624,ChapterTable!$1:$1048576,MATCH("최종"&amp;SUBSTITUTE(SUBSTITUTE(E$1,"standard",""),"|Float",""),ChapterTable!$1:$1,0),0),
      VLOOKUP($A624-ChapterTable!$P$11,ChapterTable!$1:$1048576,MATCH("최종"&amp;SUBSTITUTE(SUBSTITUTE(E$1,"standard",""),"|Float",""),ChapterTable!$1:$1,0),0)*ChapterTable!$P$14
    ),
  OFFSET(E624,-$B624+IF($L624,1,0),0)*IF($B624&gt;OFFSET($B624,1,0),ChapterTable!$R$17,1)*
    (VLOOKUP(SUBSTITUTE(SUBSTITUTE(E$1,"standard",""),"|Float","")&amp;IF(OR($L624=TRUE,$A624=0,MOD($A624,ChapterTable!$R$20)&lt;&gt;0),"","보스")&amp;"인게임누적곱배수",ChapterTable!$R:$S,2,0)^C624
    +VLOOKUP(SUBSTITUTE(SUBSTITUTE(E$1,"standard",""),"|Float","")&amp;IF(OR($L624=TRUE,$A624=0,MOD($A624,ChapterTable!$R$20)&lt;&gt;0),"","보스")&amp;"인게임누적합배수",ChapterTable!$R:$S,2,0)*C624)
  )
  )
  )
)</f>
        <v>21797.384765625</v>
      </c>
      <c r="F624" s="1">
        <f ca="1">IF(AND($A624=0,$B624=1),
    VLOOKUP(1,ChapterTable!$1:$1048576,MATCH("최종"&amp;SUBSTITUTE(SUBSTITUTE(F$1,"standard",""),"|Float",""),ChapterTable!$1:$1,0),0)*ChapterTable!$P$17,
  IF(AND($A624=0,$B624=0),
    F625,
  IF($B624=0,
    VLOOKUP($A624,ChapterTable!$1:$1048576,MATCH("최종"&amp;SUBSTITUTE(SUBSTITUTE(F$1,"standard",""),"|Float",""),ChapterTable!$1:$1,0),0),
  IF($B624=1,
    IF($L624=FALSE,
      VLOOKUP($A624,ChapterTable!$1:$1048576,MATCH("최종"&amp;SUBSTITUTE(SUBSTITUTE(F$1,"standard",""),"|Float",""),ChapterTable!$1:$1,0),0),
      VLOOKUP($A624-ChapterTable!$P$11,ChapterTable!$1:$1048576,MATCH("최종"&amp;SUBSTITUTE(SUBSTITUTE(F$1,"standard",""),"|Float",""),ChapterTable!$1:$1,0),0)*ChapterTable!$P$14
    ),
  OFFSET(F624,-$B624+IF($L624,1,0),0)*
    (VLOOKUP(SUBSTITUTE(SUBSTITUTE(F$1,"standard",""),"|Float","")&amp;IF(OR($L624=TRUE,$A624=0,MOD($A624,ChapterTable!$R$20)&lt;&gt;0),"","보스")&amp;"인게임누적곱배수",ChapterTable!$R:$S,2,0)^D624
    +VLOOKUP(SUBSTITUTE(SUBSTITUTE(F$1,"standard",""),"|Float","")&amp;IF(OR($L624=TRUE,$A624=0,MOD($A624,ChapterTable!$R$20)&lt;&gt;0),"","보스")&amp;"인게임누적합배수",ChapterTable!$R:$S,2,0)*D624)
  )
  )
  )
)</f>
        <v>7460.4144287109366</v>
      </c>
      <c r="G624" t="s">
        <v>719</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66"/>
        <v>3</v>
      </c>
      <c r="Q624">
        <f t="shared" si="67"/>
        <v>3</v>
      </c>
      <c r="R624" t="b">
        <f t="shared" ca="1" si="68"/>
        <v>0</v>
      </c>
      <c r="T624" t="b">
        <f t="shared" ca="1" si="69"/>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72"/>
        <v>0.33333333333333331</v>
      </c>
      <c r="AJ624">
        <f t="shared" si="70"/>
        <v>0.395555555</v>
      </c>
      <c r="AK624">
        <f t="shared" si="71"/>
        <v>1</v>
      </c>
      <c r="AL624">
        <v>0</v>
      </c>
    </row>
    <row r="625" spans="1:38" x14ac:dyDescent="0.3">
      <c r="A625">
        <v>13</v>
      </c>
      <c r="B625">
        <v>24</v>
      </c>
      <c r="C625">
        <f>IF(OR($L625=TRUE,$A625=0,MOD($A625,ChapterTable!$R$20)&lt;&gt;0),
MAX(0,INT(($B625+ChapterTable!$P$26+VLOOKUP(SUBSTITUTE(C$1,"성장단계","")&amp;"단계오프셋",ChapterTable!$R:$S,2,0))/ChapterTable!$P$23)),
MAX(0,INT(($B625+ChapterTable!$R$26+VLOOKUP(SUBSTITUTE(C$1,"성장단계","")&amp;"보스단계오프셋",ChapterTable!$R:$S,2,0))/ChapterTable!$R$23)))</f>
        <v>2</v>
      </c>
      <c r="D625">
        <f>IF(OR($L625=TRUE,$A625=0,MOD($A625,ChapterTable!$R$20)&lt;&gt;0),
MAX(0,INT(($B625+ChapterTable!$P$26+VLOOKUP(SUBSTITUTE(D$1,"성장단계","")&amp;"단계오프셋",ChapterTable!$R:$S,2,0))/ChapterTable!$P$23)),
MAX(0,INT(($B625+ChapterTable!$R$26+VLOOKUP(SUBSTITUTE(D$1,"성장단계","")&amp;"보스단계오프셋",ChapterTable!$R:$S,2,0))/ChapterTable!$R$23)))</f>
        <v>2</v>
      </c>
      <c r="E625" s="1">
        <f ca="1">IF(AND($A625=0,$B625=1),
    VLOOKUP(1,ChapterTable!$1:$1048576,MATCH("최종"&amp;SUBSTITUTE(SUBSTITUTE(E$1,"standard",""),"|Float",""),ChapterTable!$1:$1,0),0)*ChapterTable!$P$17,
  IF(AND($A625=0,$B625=0),
    E626,
  IF($B625=0,
    VLOOKUP($A625,ChapterTable!$1:$1048576,MATCH("최종"&amp;SUBSTITUTE(SUBSTITUTE(E$1,"standard",""),"|Float",""),ChapterTable!$1:$1,0),0),
  IF($B625=1,
    IF($L625=FALSE,
      VLOOKUP($A625,ChapterTable!$1:$1048576,MATCH("최종"&amp;SUBSTITUTE(SUBSTITUTE(E$1,"standard",""),"|Float",""),ChapterTable!$1:$1,0),0),
      VLOOKUP($A625-ChapterTable!$P$11,ChapterTable!$1:$1048576,MATCH("최종"&amp;SUBSTITUTE(SUBSTITUTE(E$1,"standard",""),"|Float",""),ChapterTable!$1:$1,0),0)*ChapterTable!$P$14
    ),
  OFFSET(E625,-$B625+IF($L625,1,0),0)*IF($B625&gt;OFFSET($B625,1,0),ChapterTable!$R$17,1)*
    (VLOOKUP(SUBSTITUTE(SUBSTITUTE(E$1,"standard",""),"|Float","")&amp;IF(OR($L625=TRUE,$A625=0,MOD($A625,ChapterTable!$R$20)&lt;&gt;0),"","보스")&amp;"인게임누적곱배수",ChapterTable!$R:$S,2,0)^C625
    +VLOOKUP(SUBSTITUTE(SUBSTITUTE(E$1,"standard",""),"|Float","")&amp;IF(OR($L625=TRUE,$A625=0,MOD($A625,ChapterTable!$R$20)&lt;&gt;0),"","보스")&amp;"인게임누적합배수",ChapterTable!$R:$S,2,0)*C625)
  )
  )
  )
)</f>
        <v>21797.384765625</v>
      </c>
      <c r="F625" s="1">
        <f ca="1">IF(AND($A625=0,$B625=1),
    VLOOKUP(1,ChapterTable!$1:$1048576,MATCH("최종"&amp;SUBSTITUTE(SUBSTITUTE(F$1,"standard",""),"|Float",""),ChapterTable!$1:$1,0),0)*ChapterTable!$P$17,
  IF(AND($A625=0,$B625=0),
    F626,
  IF($B625=0,
    VLOOKUP($A625,ChapterTable!$1:$1048576,MATCH("최종"&amp;SUBSTITUTE(SUBSTITUTE(F$1,"standard",""),"|Float",""),ChapterTable!$1:$1,0),0),
  IF($B625=1,
    IF($L625=FALSE,
      VLOOKUP($A625,ChapterTable!$1:$1048576,MATCH("최종"&amp;SUBSTITUTE(SUBSTITUTE(F$1,"standard",""),"|Float",""),ChapterTable!$1:$1,0),0),
      VLOOKUP($A625-ChapterTable!$P$11,ChapterTable!$1:$1048576,MATCH("최종"&amp;SUBSTITUTE(SUBSTITUTE(F$1,"standard",""),"|Float",""),ChapterTable!$1:$1,0),0)*ChapterTable!$P$14
    ),
  OFFSET(F625,-$B625+IF($L625,1,0),0)*
    (VLOOKUP(SUBSTITUTE(SUBSTITUTE(F$1,"standard",""),"|Float","")&amp;IF(OR($L625=TRUE,$A625=0,MOD($A625,ChapterTable!$R$20)&lt;&gt;0),"","보스")&amp;"인게임누적곱배수",ChapterTable!$R:$S,2,0)^D625
    +VLOOKUP(SUBSTITUTE(SUBSTITUTE(F$1,"standard",""),"|Float","")&amp;IF(OR($L625=TRUE,$A625=0,MOD($A625,ChapterTable!$R$20)&lt;&gt;0),"","보스")&amp;"인게임누적합배수",ChapterTable!$R:$S,2,0)*D625)
  )
  )
  )
)</f>
        <v>7460.4144287109366</v>
      </c>
      <c r="G625" t="s">
        <v>719</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66"/>
        <v>3</v>
      </c>
      <c r="Q625">
        <f t="shared" si="67"/>
        <v>3</v>
      </c>
      <c r="R625" t="b">
        <f t="shared" ca="1" si="68"/>
        <v>0</v>
      </c>
      <c r="T625" t="b">
        <f t="shared" ca="1" si="69"/>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72"/>
        <v>0.33333333333333331</v>
      </c>
      <c r="AJ625">
        <f t="shared" si="70"/>
        <v>0.395555555</v>
      </c>
      <c r="AK625">
        <f t="shared" si="71"/>
        <v>1</v>
      </c>
      <c r="AL625">
        <v>0</v>
      </c>
    </row>
    <row r="626" spans="1:38" x14ac:dyDescent="0.3">
      <c r="A626">
        <v>13</v>
      </c>
      <c r="B626">
        <v>25</v>
      </c>
      <c r="C626">
        <f>IF(OR($L626=TRUE,$A626=0,MOD($A626,ChapterTable!$R$20)&lt;&gt;0),
MAX(0,INT(($B626+ChapterTable!$P$26+VLOOKUP(SUBSTITUTE(C$1,"성장단계","")&amp;"단계오프셋",ChapterTable!$R:$S,2,0))/ChapterTable!$P$23)),
MAX(0,INT(($B626+ChapterTable!$R$26+VLOOKUP(SUBSTITUTE(C$1,"성장단계","")&amp;"보스단계오프셋",ChapterTable!$R:$S,2,0))/ChapterTable!$R$23)))</f>
        <v>2</v>
      </c>
      <c r="D626">
        <f>IF(OR($L626=TRUE,$A626=0,MOD($A626,ChapterTable!$R$20)&lt;&gt;0),
MAX(0,INT(($B626+ChapterTable!$P$26+VLOOKUP(SUBSTITUTE(D$1,"성장단계","")&amp;"단계오프셋",ChapterTable!$R:$S,2,0))/ChapterTable!$P$23)),
MAX(0,INT(($B626+ChapterTable!$R$26+VLOOKUP(SUBSTITUTE(D$1,"성장단계","")&amp;"보스단계오프셋",ChapterTable!$R:$S,2,0))/ChapterTable!$R$23)))</f>
        <v>2</v>
      </c>
      <c r="E626" s="1">
        <f ca="1">IF(AND($A626=0,$B626=1),
    VLOOKUP(1,ChapterTable!$1:$1048576,MATCH("최종"&amp;SUBSTITUTE(SUBSTITUTE(E$1,"standard",""),"|Float",""),ChapterTable!$1:$1,0),0)*ChapterTable!$P$17,
  IF(AND($A626=0,$B626=0),
    E627,
  IF($B626=0,
    VLOOKUP($A626,ChapterTable!$1:$1048576,MATCH("최종"&amp;SUBSTITUTE(SUBSTITUTE(E$1,"standard",""),"|Float",""),ChapterTable!$1:$1,0),0),
  IF($B626=1,
    IF($L626=FALSE,
      VLOOKUP($A626,ChapterTable!$1:$1048576,MATCH("최종"&amp;SUBSTITUTE(SUBSTITUTE(E$1,"standard",""),"|Float",""),ChapterTable!$1:$1,0),0),
      VLOOKUP($A626-ChapterTable!$P$11,ChapterTable!$1:$1048576,MATCH("최종"&amp;SUBSTITUTE(SUBSTITUTE(E$1,"standard",""),"|Float",""),ChapterTable!$1:$1,0),0)*ChapterTable!$P$14
    ),
  OFFSET(E626,-$B626+IF($L626,1,0),0)*IF($B626&gt;OFFSET($B626,1,0),ChapterTable!$R$17,1)*
    (VLOOKUP(SUBSTITUTE(SUBSTITUTE(E$1,"standard",""),"|Float","")&amp;IF(OR($L626=TRUE,$A626=0,MOD($A626,ChapterTable!$R$20)&lt;&gt;0),"","보스")&amp;"인게임누적곱배수",ChapterTable!$R:$S,2,0)^C626
    +VLOOKUP(SUBSTITUTE(SUBSTITUTE(E$1,"standard",""),"|Float","")&amp;IF(OR($L626=TRUE,$A626=0,MOD($A626,ChapterTable!$R$20)&lt;&gt;0),"","보스")&amp;"인게임누적합배수",ChapterTable!$R:$S,2,0)*C626)
  )
  )
  )
)</f>
        <v>21797.384765625</v>
      </c>
      <c r="F626" s="1">
        <f ca="1">IF(AND($A626=0,$B626=1),
    VLOOKUP(1,ChapterTable!$1:$1048576,MATCH("최종"&amp;SUBSTITUTE(SUBSTITUTE(F$1,"standard",""),"|Float",""),ChapterTable!$1:$1,0),0)*ChapterTable!$P$17,
  IF(AND($A626=0,$B626=0),
    F627,
  IF($B626=0,
    VLOOKUP($A626,ChapterTable!$1:$1048576,MATCH("최종"&amp;SUBSTITUTE(SUBSTITUTE(F$1,"standard",""),"|Float",""),ChapterTable!$1:$1,0),0),
  IF($B626=1,
    IF($L626=FALSE,
      VLOOKUP($A626,ChapterTable!$1:$1048576,MATCH("최종"&amp;SUBSTITUTE(SUBSTITUTE(F$1,"standard",""),"|Float",""),ChapterTable!$1:$1,0),0),
      VLOOKUP($A626-ChapterTable!$P$11,ChapterTable!$1:$1048576,MATCH("최종"&amp;SUBSTITUTE(SUBSTITUTE(F$1,"standard",""),"|Float",""),ChapterTable!$1:$1,0),0)*ChapterTable!$P$14
    ),
  OFFSET(F626,-$B626+IF($L626,1,0),0)*
    (VLOOKUP(SUBSTITUTE(SUBSTITUTE(F$1,"standard",""),"|Float","")&amp;IF(OR($L626=TRUE,$A626=0,MOD($A626,ChapterTable!$R$20)&lt;&gt;0),"","보스")&amp;"인게임누적곱배수",ChapterTable!$R:$S,2,0)^D626
    +VLOOKUP(SUBSTITUTE(SUBSTITUTE(F$1,"standard",""),"|Float","")&amp;IF(OR($L626=TRUE,$A626=0,MOD($A626,ChapterTable!$R$20)&lt;&gt;0),"","보스")&amp;"인게임누적합배수",ChapterTable!$R:$S,2,0)*D626)
  )
  )
  )
)</f>
        <v>7460.4144287109366</v>
      </c>
      <c r="G626" t="s">
        <v>719</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66"/>
        <v>11</v>
      </c>
      <c r="Q626">
        <f t="shared" si="67"/>
        <v>11</v>
      </c>
      <c r="R626" t="b">
        <f t="shared" ca="1" si="68"/>
        <v>0</v>
      </c>
      <c r="T626" t="b">
        <f t="shared" ca="1" si="69"/>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72"/>
        <v>0.33333333333333331</v>
      </c>
      <c r="AJ626">
        <f t="shared" si="70"/>
        <v>0.395555555</v>
      </c>
      <c r="AK626">
        <f t="shared" si="71"/>
        <v>1</v>
      </c>
      <c r="AL626">
        <v>0</v>
      </c>
    </row>
    <row r="627" spans="1:38" x14ac:dyDescent="0.3">
      <c r="A627">
        <v>13</v>
      </c>
      <c r="B627">
        <v>26</v>
      </c>
      <c r="C627">
        <f>IF(OR($L627=TRUE,$A627=0,MOD($A627,ChapterTable!$R$20)&lt;&gt;0),
MAX(0,INT(($B627+ChapterTable!$P$26+VLOOKUP(SUBSTITUTE(C$1,"성장단계","")&amp;"단계오프셋",ChapterTable!$R:$S,2,0))/ChapterTable!$P$23)),
MAX(0,INT(($B627+ChapterTable!$R$26+VLOOKUP(SUBSTITUTE(C$1,"성장단계","")&amp;"보스단계오프셋",ChapterTable!$R:$S,2,0))/ChapterTable!$R$23)))</f>
        <v>3</v>
      </c>
      <c r="D627">
        <f>IF(OR($L627=TRUE,$A627=0,MOD($A627,ChapterTable!$R$20)&lt;&gt;0),
MAX(0,INT(($B627+ChapterTable!$P$26+VLOOKUP(SUBSTITUTE(D$1,"성장단계","")&amp;"단계오프셋",ChapterTable!$R:$S,2,0))/ChapterTable!$P$23)),
MAX(0,INT(($B627+ChapterTable!$R$26+VLOOKUP(SUBSTITUTE(D$1,"성장단계","")&amp;"보스단계오프셋",ChapterTable!$R:$S,2,0))/ChapterTable!$R$23)))</f>
        <v>2</v>
      </c>
      <c r="E627" s="1">
        <f ca="1">IF(AND($A627=0,$B627=1),
    VLOOKUP(1,ChapterTable!$1:$1048576,MATCH("최종"&amp;SUBSTITUTE(SUBSTITUTE(E$1,"standard",""),"|Float",""),ChapterTable!$1:$1,0),0)*ChapterTable!$P$17,
  IF(AND($A627=0,$B627=0),
    E628,
  IF($B627=0,
    VLOOKUP($A627,ChapterTable!$1:$1048576,MATCH("최종"&amp;SUBSTITUTE(SUBSTITUTE(E$1,"standard",""),"|Float",""),ChapterTable!$1:$1,0),0),
  IF($B627=1,
    IF($L627=FALSE,
      VLOOKUP($A627,ChapterTable!$1:$1048576,MATCH("최종"&amp;SUBSTITUTE(SUBSTITUTE(E$1,"standard",""),"|Float",""),ChapterTable!$1:$1,0),0),
      VLOOKUP($A627-ChapterTable!$P$11,ChapterTable!$1:$1048576,MATCH("최종"&amp;SUBSTITUTE(SUBSTITUTE(E$1,"standard",""),"|Float",""),ChapterTable!$1:$1,0),0)*ChapterTable!$P$14
    ),
  OFFSET(E627,-$B627+IF($L627,1,0),0)*IF($B627&gt;OFFSET($B627,1,0),ChapterTable!$R$17,1)*
    (VLOOKUP(SUBSTITUTE(SUBSTITUTE(E$1,"standard",""),"|Float","")&amp;IF(OR($L627=TRUE,$A627=0,MOD($A627,ChapterTable!$R$20)&lt;&gt;0),"","보스")&amp;"인게임누적곱배수",ChapterTable!$R:$S,2,0)^C627
    +VLOOKUP(SUBSTITUTE(SUBSTITUTE(E$1,"standard",""),"|Float","")&amp;IF(OR($L627=TRUE,$A627=0,MOD($A627,ChapterTable!$R$20)&lt;&gt;0),"","보스")&amp;"인게임누적합배수",ChapterTable!$R:$S,2,0)*C627)
  )
  )
  )
)</f>
        <v>24911.296875</v>
      </c>
      <c r="F627" s="1">
        <f ca="1">IF(AND($A627=0,$B627=1),
    VLOOKUP(1,ChapterTable!$1:$1048576,MATCH("최종"&amp;SUBSTITUTE(SUBSTITUTE(F$1,"standard",""),"|Float",""),ChapterTable!$1:$1,0),0)*ChapterTable!$P$17,
  IF(AND($A627=0,$B627=0),
    F628,
  IF($B627=0,
    VLOOKUP($A627,ChapterTable!$1:$1048576,MATCH("최종"&amp;SUBSTITUTE(SUBSTITUTE(F$1,"standard",""),"|Float",""),ChapterTable!$1:$1,0),0),
  IF($B627=1,
    IF($L627=FALSE,
      VLOOKUP($A627,ChapterTable!$1:$1048576,MATCH("최종"&amp;SUBSTITUTE(SUBSTITUTE(F$1,"standard",""),"|Float",""),ChapterTable!$1:$1,0),0),
      VLOOKUP($A627-ChapterTable!$P$11,ChapterTable!$1:$1048576,MATCH("최종"&amp;SUBSTITUTE(SUBSTITUTE(F$1,"standard",""),"|Float",""),ChapterTable!$1:$1,0),0)*ChapterTable!$P$14
    ),
  OFFSET(F627,-$B627+IF($L627,1,0),0)*
    (VLOOKUP(SUBSTITUTE(SUBSTITUTE(F$1,"standard",""),"|Float","")&amp;IF(OR($L627=TRUE,$A627=0,MOD($A627,ChapterTable!$R$20)&lt;&gt;0),"","보스")&amp;"인게임누적곱배수",ChapterTable!$R:$S,2,0)^D627
    +VLOOKUP(SUBSTITUTE(SUBSTITUTE(F$1,"standard",""),"|Float","")&amp;IF(OR($L627=TRUE,$A627=0,MOD($A627,ChapterTable!$R$20)&lt;&gt;0),"","보스")&amp;"인게임누적합배수",ChapterTable!$R:$S,2,0)*D627)
  )
  )
  )
)</f>
        <v>7460.4144287109366</v>
      </c>
      <c r="G627" t="s">
        <v>719</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66"/>
        <v>3</v>
      </c>
      <c r="Q627">
        <f t="shared" si="67"/>
        <v>3</v>
      </c>
      <c r="R627" t="b">
        <f t="shared" ca="1" si="68"/>
        <v>0</v>
      </c>
      <c r="T627" t="b">
        <f t="shared" ca="1" si="69"/>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72"/>
        <v>0.33333333333333331</v>
      </c>
      <c r="AJ627">
        <f t="shared" si="70"/>
        <v>0.395555555</v>
      </c>
      <c r="AK627">
        <f t="shared" si="71"/>
        <v>1</v>
      </c>
      <c r="AL627">
        <v>0</v>
      </c>
    </row>
    <row r="628" spans="1:38" x14ac:dyDescent="0.3">
      <c r="A628">
        <v>13</v>
      </c>
      <c r="B628">
        <v>27</v>
      </c>
      <c r="C628">
        <f>IF(OR($L628=TRUE,$A628=0,MOD($A628,ChapterTable!$R$20)&lt;&gt;0),
MAX(0,INT(($B628+ChapterTable!$P$26+VLOOKUP(SUBSTITUTE(C$1,"성장단계","")&amp;"단계오프셋",ChapterTable!$R:$S,2,0))/ChapterTable!$P$23)),
MAX(0,INT(($B628+ChapterTable!$R$26+VLOOKUP(SUBSTITUTE(C$1,"성장단계","")&amp;"보스단계오프셋",ChapterTable!$R:$S,2,0))/ChapterTable!$R$23)))</f>
        <v>3</v>
      </c>
      <c r="D628">
        <f>IF(OR($L628=TRUE,$A628=0,MOD($A628,ChapterTable!$R$20)&lt;&gt;0),
MAX(0,INT(($B628+ChapterTable!$P$26+VLOOKUP(SUBSTITUTE(D$1,"성장단계","")&amp;"단계오프셋",ChapterTable!$R:$S,2,0))/ChapterTable!$P$23)),
MAX(0,INT(($B628+ChapterTable!$R$26+VLOOKUP(SUBSTITUTE(D$1,"성장단계","")&amp;"보스단계오프셋",ChapterTable!$R:$S,2,0))/ChapterTable!$R$23)))</f>
        <v>2</v>
      </c>
      <c r="E628" s="1">
        <f ca="1">IF(AND($A628=0,$B628=1),
    VLOOKUP(1,ChapterTable!$1:$1048576,MATCH("최종"&amp;SUBSTITUTE(SUBSTITUTE(E$1,"standard",""),"|Float",""),ChapterTable!$1:$1,0),0)*ChapterTable!$P$17,
  IF(AND($A628=0,$B628=0),
    E629,
  IF($B628=0,
    VLOOKUP($A628,ChapterTable!$1:$1048576,MATCH("최종"&amp;SUBSTITUTE(SUBSTITUTE(E$1,"standard",""),"|Float",""),ChapterTable!$1:$1,0),0),
  IF($B628=1,
    IF($L628=FALSE,
      VLOOKUP($A628,ChapterTable!$1:$1048576,MATCH("최종"&amp;SUBSTITUTE(SUBSTITUTE(E$1,"standard",""),"|Float",""),ChapterTable!$1:$1,0),0),
      VLOOKUP($A628-ChapterTable!$P$11,ChapterTable!$1:$1048576,MATCH("최종"&amp;SUBSTITUTE(SUBSTITUTE(E$1,"standard",""),"|Float",""),ChapterTable!$1:$1,0),0)*ChapterTable!$P$14
    ),
  OFFSET(E628,-$B628+IF($L628,1,0),0)*IF($B628&gt;OFFSET($B628,1,0),ChapterTable!$R$17,1)*
    (VLOOKUP(SUBSTITUTE(SUBSTITUTE(E$1,"standard",""),"|Float","")&amp;IF(OR($L628=TRUE,$A628=0,MOD($A628,ChapterTable!$R$20)&lt;&gt;0),"","보스")&amp;"인게임누적곱배수",ChapterTable!$R:$S,2,0)^C628
    +VLOOKUP(SUBSTITUTE(SUBSTITUTE(E$1,"standard",""),"|Float","")&amp;IF(OR($L628=TRUE,$A628=0,MOD($A628,ChapterTable!$R$20)&lt;&gt;0),"","보스")&amp;"인게임누적합배수",ChapterTable!$R:$S,2,0)*C628)
  )
  )
  )
)</f>
        <v>24911.296875</v>
      </c>
      <c r="F628" s="1">
        <f ca="1">IF(AND($A628=0,$B628=1),
    VLOOKUP(1,ChapterTable!$1:$1048576,MATCH("최종"&amp;SUBSTITUTE(SUBSTITUTE(F$1,"standard",""),"|Float",""),ChapterTable!$1:$1,0),0)*ChapterTable!$P$17,
  IF(AND($A628=0,$B628=0),
    F629,
  IF($B628=0,
    VLOOKUP($A628,ChapterTable!$1:$1048576,MATCH("최종"&amp;SUBSTITUTE(SUBSTITUTE(F$1,"standard",""),"|Float",""),ChapterTable!$1:$1,0),0),
  IF($B628=1,
    IF($L628=FALSE,
      VLOOKUP($A628,ChapterTable!$1:$1048576,MATCH("최종"&amp;SUBSTITUTE(SUBSTITUTE(F$1,"standard",""),"|Float",""),ChapterTable!$1:$1,0),0),
      VLOOKUP($A628-ChapterTable!$P$11,ChapterTable!$1:$1048576,MATCH("최종"&amp;SUBSTITUTE(SUBSTITUTE(F$1,"standard",""),"|Float",""),ChapterTable!$1:$1,0),0)*ChapterTable!$P$14
    ),
  OFFSET(F628,-$B628+IF($L628,1,0),0)*
    (VLOOKUP(SUBSTITUTE(SUBSTITUTE(F$1,"standard",""),"|Float","")&amp;IF(OR($L628=TRUE,$A628=0,MOD($A628,ChapterTable!$R$20)&lt;&gt;0),"","보스")&amp;"인게임누적곱배수",ChapterTable!$R:$S,2,0)^D628
    +VLOOKUP(SUBSTITUTE(SUBSTITUTE(F$1,"standard",""),"|Float","")&amp;IF(OR($L628=TRUE,$A628=0,MOD($A628,ChapterTable!$R$20)&lt;&gt;0),"","보스")&amp;"인게임누적합배수",ChapterTable!$R:$S,2,0)*D628)
  )
  )
  )
)</f>
        <v>7460.4144287109366</v>
      </c>
      <c r="G628" t="s">
        <v>719</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66"/>
        <v>3</v>
      </c>
      <c r="Q628">
        <f t="shared" si="67"/>
        <v>3</v>
      </c>
      <c r="R628" t="b">
        <f t="shared" ca="1" si="68"/>
        <v>0</v>
      </c>
      <c r="T628" t="b">
        <f t="shared" ca="1" si="69"/>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72"/>
        <v>0.33333333333333331</v>
      </c>
      <c r="AJ628">
        <f t="shared" si="70"/>
        <v>0.395555555</v>
      </c>
      <c r="AK628">
        <f t="shared" si="71"/>
        <v>1</v>
      </c>
      <c r="AL628">
        <v>0</v>
      </c>
    </row>
    <row r="629" spans="1:38" x14ac:dyDescent="0.3">
      <c r="A629">
        <v>13</v>
      </c>
      <c r="B629">
        <v>28</v>
      </c>
      <c r="C629">
        <f>IF(OR($L629=TRUE,$A629=0,MOD($A629,ChapterTable!$R$20)&lt;&gt;0),
MAX(0,INT(($B629+ChapterTable!$P$26+VLOOKUP(SUBSTITUTE(C$1,"성장단계","")&amp;"단계오프셋",ChapterTable!$R:$S,2,0))/ChapterTable!$P$23)),
MAX(0,INT(($B629+ChapterTable!$R$26+VLOOKUP(SUBSTITUTE(C$1,"성장단계","")&amp;"보스단계오프셋",ChapterTable!$R:$S,2,0))/ChapterTable!$R$23)))</f>
        <v>3</v>
      </c>
      <c r="D629">
        <f>IF(OR($L629=TRUE,$A629=0,MOD($A629,ChapterTable!$R$20)&lt;&gt;0),
MAX(0,INT(($B629+ChapterTable!$P$26+VLOOKUP(SUBSTITUTE(D$1,"성장단계","")&amp;"단계오프셋",ChapterTable!$R:$S,2,0))/ChapterTable!$P$23)),
MAX(0,INT(($B629+ChapterTable!$R$26+VLOOKUP(SUBSTITUTE(D$1,"성장단계","")&amp;"보스단계오프셋",ChapterTable!$R:$S,2,0))/ChapterTable!$R$23)))</f>
        <v>2</v>
      </c>
      <c r="E629" s="1">
        <f ca="1">IF(AND($A629=0,$B629=1),
    VLOOKUP(1,ChapterTable!$1:$1048576,MATCH("최종"&amp;SUBSTITUTE(SUBSTITUTE(E$1,"standard",""),"|Float",""),ChapterTable!$1:$1,0),0)*ChapterTable!$P$17,
  IF(AND($A629=0,$B629=0),
    E630,
  IF($B629=0,
    VLOOKUP($A629,ChapterTable!$1:$1048576,MATCH("최종"&amp;SUBSTITUTE(SUBSTITUTE(E$1,"standard",""),"|Float",""),ChapterTable!$1:$1,0),0),
  IF($B629=1,
    IF($L629=FALSE,
      VLOOKUP($A629,ChapterTable!$1:$1048576,MATCH("최종"&amp;SUBSTITUTE(SUBSTITUTE(E$1,"standard",""),"|Float",""),ChapterTable!$1:$1,0),0),
      VLOOKUP($A629-ChapterTable!$P$11,ChapterTable!$1:$1048576,MATCH("최종"&amp;SUBSTITUTE(SUBSTITUTE(E$1,"standard",""),"|Float",""),ChapterTable!$1:$1,0),0)*ChapterTable!$P$14
    ),
  OFFSET(E629,-$B629+IF($L629,1,0),0)*IF($B629&gt;OFFSET($B629,1,0),ChapterTable!$R$17,1)*
    (VLOOKUP(SUBSTITUTE(SUBSTITUTE(E$1,"standard",""),"|Float","")&amp;IF(OR($L629=TRUE,$A629=0,MOD($A629,ChapterTable!$R$20)&lt;&gt;0),"","보스")&amp;"인게임누적곱배수",ChapterTable!$R:$S,2,0)^C629
    +VLOOKUP(SUBSTITUTE(SUBSTITUTE(E$1,"standard",""),"|Float","")&amp;IF(OR($L629=TRUE,$A629=0,MOD($A629,ChapterTable!$R$20)&lt;&gt;0),"","보스")&amp;"인게임누적합배수",ChapterTable!$R:$S,2,0)*C629)
  )
  )
  )
)</f>
        <v>24911.296875</v>
      </c>
      <c r="F629" s="1">
        <f ca="1">IF(AND($A629=0,$B629=1),
    VLOOKUP(1,ChapterTable!$1:$1048576,MATCH("최종"&amp;SUBSTITUTE(SUBSTITUTE(F$1,"standard",""),"|Float",""),ChapterTable!$1:$1,0),0)*ChapterTable!$P$17,
  IF(AND($A629=0,$B629=0),
    F630,
  IF($B629=0,
    VLOOKUP($A629,ChapterTable!$1:$1048576,MATCH("최종"&amp;SUBSTITUTE(SUBSTITUTE(F$1,"standard",""),"|Float",""),ChapterTable!$1:$1,0),0),
  IF($B629=1,
    IF($L629=FALSE,
      VLOOKUP($A629,ChapterTable!$1:$1048576,MATCH("최종"&amp;SUBSTITUTE(SUBSTITUTE(F$1,"standard",""),"|Float",""),ChapterTable!$1:$1,0),0),
      VLOOKUP($A629-ChapterTable!$P$11,ChapterTable!$1:$1048576,MATCH("최종"&amp;SUBSTITUTE(SUBSTITUTE(F$1,"standard",""),"|Float",""),ChapterTable!$1:$1,0),0)*ChapterTable!$P$14
    ),
  OFFSET(F629,-$B629+IF($L629,1,0),0)*
    (VLOOKUP(SUBSTITUTE(SUBSTITUTE(F$1,"standard",""),"|Float","")&amp;IF(OR($L629=TRUE,$A629=0,MOD($A629,ChapterTable!$R$20)&lt;&gt;0),"","보스")&amp;"인게임누적곱배수",ChapterTable!$R:$S,2,0)^D629
    +VLOOKUP(SUBSTITUTE(SUBSTITUTE(F$1,"standard",""),"|Float","")&amp;IF(OR($L629=TRUE,$A629=0,MOD($A629,ChapterTable!$R$20)&lt;&gt;0),"","보스")&amp;"인게임누적합배수",ChapterTable!$R:$S,2,0)*D629)
  )
  )
  )
)</f>
        <v>7460.4144287109366</v>
      </c>
      <c r="G629" t="s">
        <v>719</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66"/>
        <v>3</v>
      </c>
      <c r="Q629">
        <f t="shared" si="67"/>
        <v>3</v>
      </c>
      <c r="R629" t="b">
        <f t="shared" ca="1" si="68"/>
        <v>0</v>
      </c>
      <c r="T629" t="b">
        <f t="shared" ca="1" si="69"/>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72"/>
        <v>0.33333333333333331</v>
      </c>
      <c r="AJ629">
        <f t="shared" si="70"/>
        <v>0.395555555</v>
      </c>
      <c r="AK629">
        <f t="shared" si="71"/>
        <v>1</v>
      </c>
      <c r="AL629">
        <v>0</v>
      </c>
    </row>
    <row r="630" spans="1:38" x14ac:dyDescent="0.3">
      <c r="A630">
        <v>13</v>
      </c>
      <c r="B630">
        <v>29</v>
      </c>
      <c r="C630">
        <f>IF(OR($L630=TRUE,$A630=0,MOD($A630,ChapterTable!$R$20)&lt;&gt;0),
MAX(0,INT(($B630+ChapterTable!$P$26+VLOOKUP(SUBSTITUTE(C$1,"성장단계","")&amp;"단계오프셋",ChapterTable!$R:$S,2,0))/ChapterTable!$P$23)),
MAX(0,INT(($B630+ChapterTable!$R$26+VLOOKUP(SUBSTITUTE(C$1,"성장단계","")&amp;"보스단계오프셋",ChapterTable!$R:$S,2,0))/ChapterTable!$R$23)))</f>
        <v>3</v>
      </c>
      <c r="D630">
        <f>IF(OR($L630=TRUE,$A630=0,MOD($A630,ChapterTable!$R$20)&lt;&gt;0),
MAX(0,INT(($B630+ChapterTable!$P$26+VLOOKUP(SUBSTITUTE(D$1,"성장단계","")&amp;"단계오프셋",ChapterTable!$R:$S,2,0))/ChapterTable!$P$23)),
MAX(0,INT(($B630+ChapterTable!$R$26+VLOOKUP(SUBSTITUTE(D$1,"성장단계","")&amp;"보스단계오프셋",ChapterTable!$R:$S,2,0))/ChapterTable!$R$23)))</f>
        <v>2</v>
      </c>
      <c r="E630" s="1">
        <f ca="1">IF(AND($A630=0,$B630=1),
    VLOOKUP(1,ChapterTable!$1:$1048576,MATCH("최종"&amp;SUBSTITUTE(SUBSTITUTE(E$1,"standard",""),"|Float",""),ChapterTable!$1:$1,0),0)*ChapterTable!$P$17,
  IF(AND($A630=0,$B630=0),
    E631,
  IF($B630=0,
    VLOOKUP($A630,ChapterTable!$1:$1048576,MATCH("최종"&amp;SUBSTITUTE(SUBSTITUTE(E$1,"standard",""),"|Float",""),ChapterTable!$1:$1,0),0),
  IF($B630=1,
    IF($L630=FALSE,
      VLOOKUP($A630,ChapterTable!$1:$1048576,MATCH("최종"&amp;SUBSTITUTE(SUBSTITUTE(E$1,"standard",""),"|Float",""),ChapterTable!$1:$1,0),0),
      VLOOKUP($A630-ChapterTable!$P$11,ChapterTable!$1:$1048576,MATCH("최종"&amp;SUBSTITUTE(SUBSTITUTE(E$1,"standard",""),"|Float",""),ChapterTable!$1:$1,0),0)*ChapterTable!$P$14
    ),
  OFFSET(E630,-$B630+IF($L630,1,0),0)*IF($B630&gt;OFFSET($B630,1,0),ChapterTable!$R$17,1)*
    (VLOOKUP(SUBSTITUTE(SUBSTITUTE(E$1,"standard",""),"|Float","")&amp;IF(OR($L630=TRUE,$A630=0,MOD($A630,ChapterTable!$R$20)&lt;&gt;0),"","보스")&amp;"인게임누적곱배수",ChapterTable!$R:$S,2,0)^C630
    +VLOOKUP(SUBSTITUTE(SUBSTITUTE(E$1,"standard",""),"|Float","")&amp;IF(OR($L630=TRUE,$A630=0,MOD($A630,ChapterTable!$R$20)&lt;&gt;0),"","보스")&amp;"인게임누적합배수",ChapterTable!$R:$S,2,0)*C630)
  )
  )
  )
)</f>
        <v>24911.296875</v>
      </c>
      <c r="F630" s="1">
        <f ca="1">IF(AND($A630=0,$B630=1),
    VLOOKUP(1,ChapterTable!$1:$1048576,MATCH("최종"&amp;SUBSTITUTE(SUBSTITUTE(F$1,"standard",""),"|Float",""),ChapterTable!$1:$1,0),0)*ChapterTable!$P$17,
  IF(AND($A630=0,$B630=0),
    F631,
  IF($B630=0,
    VLOOKUP($A630,ChapterTable!$1:$1048576,MATCH("최종"&amp;SUBSTITUTE(SUBSTITUTE(F$1,"standard",""),"|Float",""),ChapterTable!$1:$1,0),0),
  IF($B630=1,
    IF($L630=FALSE,
      VLOOKUP($A630,ChapterTable!$1:$1048576,MATCH("최종"&amp;SUBSTITUTE(SUBSTITUTE(F$1,"standard",""),"|Float",""),ChapterTable!$1:$1,0),0),
      VLOOKUP($A630-ChapterTable!$P$11,ChapterTable!$1:$1048576,MATCH("최종"&amp;SUBSTITUTE(SUBSTITUTE(F$1,"standard",""),"|Float",""),ChapterTable!$1:$1,0),0)*ChapterTable!$P$14
    ),
  OFFSET(F630,-$B630+IF($L630,1,0),0)*
    (VLOOKUP(SUBSTITUTE(SUBSTITUTE(F$1,"standard",""),"|Float","")&amp;IF(OR($L630=TRUE,$A630=0,MOD($A630,ChapterTable!$R$20)&lt;&gt;0),"","보스")&amp;"인게임누적곱배수",ChapterTable!$R:$S,2,0)^D630
    +VLOOKUP(SUBSTITUTE(SUBSTITUTE(F$1,"standard",""),"|Float","")&amp;IF(OR($L630=TRUE,$A630=0,MOD($A630,ChapterTable!$R$20)&lt;&gt;0),"","보스")&amp;"인게임누적합배수",ChapterTable!$R:$S,2,0)*D630)
  )
  )
  )
)</f>
        <v>7460.4144287109366</v>
      </c>
      <c r="G630" t="s">
        <v>719</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66"/>
        <v>93</v>
      </c>
      <c r="Q630">
        <f t="shared" si="67"/>
        <v>93</v>
      </c>
      <c r="R630" t="b">
        <f t="shared" ca="1" si="68"/>
        <v>1</v>
      </c>
      <c r="T630" t="b">
        <f t="shared" ca="1" si="69"/>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72"/>
        <v>0.33333333333333331</v>
      </c>
      <c r="AJ630">
        <f t="shared" si="70"/>
        <v>0.395555555</v>
      </c>
      <c r="AK630">
        <f t="shared" si="71"/>
        <v>1</v>
      </c>
      <c r="AL630">
        <v>0</v>
      </c>
    </row>
    <row r="631" spans="1:38" x14ac:dyDescent="0.3">
      <c r="A631">
        <v>13</v>
      </c>
      <c r="B631">
        <v>30</v>
      </c>
      <c r="C631">
        <f>IF(OR($L631=TRUE,$A631=0,MOD($A631,ChapterTable!$R$20)&lt;&gt;0),
MAX(0,INT(($B631+ChapterTable!$P$26+VLOOKUP(SUBSTITUTE(C$1,"성장단계","")&amp;"단계오프셋",ChapterTable!$R:$S,2,0))/ChapterTable!$P$23)),
MAX(0,INT(($B631+ChapterTable!$R$26+VLOOKUP(SUBSTITUTE(C$1,"성장단계","")&amp;"보스단계오프셋",ChapterTable!$R:$S,2,0))/ChapterTable!$R$23)))</f>
        <v>3</v>
      </c>
      <c r="D631">
        <f>IF(OR($L631=TRUE,$A631=0,MOD($A631,ChapterTable!$R$20)&lt;&gt;0),
MAX(0,INT(($B631+ChapterTable!$P$26+VLOOKUP(SUBSTITUTE(D$1,"성장단계","")&amp;"단계오프셋",ChapterTable!$R:$S,2,0))/ChapterTable!$P$23)),
MAX(0,INT(($B631+ChapterTable!$R$26+VLOOKUP(SUBSTITUTE(D$1,"성장단계","")&amp;"보스단계오프셋",ChapterTable!$R:$S,2,0))/ChapterTable!$R$23)))</f>
        <v>2</v>
      </c>
      <c r="E631" s="1">
        <f ca="1">IF(AND($A631=0,$B631=1),
    VLOOKUP(1,ChapterTable!$1:$1048576,MATCH("최종"&amp;SUBSTITUTE(SUBSTITUTE(E$1,"standard",""),"|Float",""),ChapterTable!$1:$1,0),0)*ChapterTable!$P$17,
  IF(AND($A631=0,$B631=0),
    E632,
  IF($B631=0,
    VLOOKUP($A631,ChapterTable!$1:$1048576,MATCH("최종"&amp;SUBSTITUTE(SUBSTITUTE(E$1,"standard",""),"|Float",""),ChapterTable!$1:$1,0),0),
  IF($B631=1,
    IF($L631=FALSE,
      VLOOKUP($A631,ChapterTable!$1:$1048576,MATCH("최종"&amp;SUBSTITUTE(SUBSTITUTE(E$1,"standard",""),"|Float",""),ChapterTable!$1:$1,0),0),
      VLOOKUP($A631-ChapterTable!$P$11,ChapterTable!$1:$1048576,MATCH("최종"&amp;SUBSTITUTE(SUBSTITUTE(E$1,"standard",""),"|Float",""),ChapterTable!$1:$1,0),0)*ChapterTable!$P$14
    ),
  OFFSET(E631,-$B631+IF($L631,1,0),0)*IF($B631&gt;OFFSET($B631,1,0),ChapterTable!$R$17,1)*
    (VLOOKUP(SUBSTITUTE(SUBSTITUTE(E$1,"standard",""),"|Float","")&amp;IF(OR($L631=TRUE,$A631=0,MOD($A631,ChapterTable!$R$20)&lt;&gt;0),"","보스")&amp;"인게임누적곱배수",ChapterTable!$R:$S,2,0)^C631
    +VLOOKUP(SUBSTITUTE(SUBSTITUTE(E$1,"standard",""),"|Float","")&amp;IF(OR($L631=TRUE,$A631=0,MOD($A631,ChapterTable!$R$20)&lt;&gt;0),"","보스")&amp;"인게임누적합배수",ChapterTable!$R:$S,2,0)*C631)
  )
  )
  )
)</f>
        <v>24911.296875</v>
      </c>
      <c r="F631" s="1">
        <f ca="1">IF(AND($A631=0,$B631=1),
    VLOOKUP(1,ChapterTable!$1:$1048576,MATCH("최종"&amp;SUBSTITUTE(SUBSTITUTE(F$1,"standard",""),"|Float",""),ChapterTable!$1:$1,0),0)*ChapterTable!$P$17,
  IF(AND($A631=0,$B631=0),
    F632,
  IF($B631=0,
    VLOOKUP($A631,ChapterTable!$1:$1048576,MATCH("최종"&amp;SUBSTITUTE(SUBSTITUTE(F$1,"standard",""),"|Float",""),ChapterTable!$1:$1,0),0),
  IF($B631=1,
    IF($L631=FALSE,
      VLOOKUP($A631,ChapterTable!$1:$1048576,MATCH("최종"&amp;SUBSTITUTE(SUBSTITUTE(F$1,"standard",""),"|Float",""),ChapterTable!$1:$1,0),0),
      VLOOKUP($A631-ChapterTable!$P$11,ChapterTable!$1:$1048576,MATCH("최종"&amp;SUBSTITUTE(SUBSTITUTE(F$1,"standard",""),"|Float",""),ChapterTable!$1:$1,0),0)*ChapterTable!$P$14
    ),
  OFFSET(F631,-$B631+IF($L631,1,0),0)*
    (VLOOKUP(SUBSTITUTE(SUBSTITUTE(F$1,"standard",""),"|Float","")&amp;IF(OR($L631=TRUE,$A631=0,MOD($A631,ChapterTable!$R$20)&lt;&gt;0),"","보스")&amp;"인게임누적곱배수",ChapterTable!$R:$S,2,0)^D631
    +VLOOKUP(SUBSTITUTE(SUBSTITUTE(F$1,"standard",""),"|Float","")&amp;IF(OR($L631=TRUE,$A631=0,MOD($A631,ChapterTable!$R$20)&lt;&gt;0),"","보스")&amp;"인게임누적합배수",ChapterTable!$R:$S,2,0)*D631)
  )
  )
  )
)</f>
        <v>7460.4144287109366</v>
      </c>
      <c r="G631" t="s">
        <v>719</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66"/>
        <v>23</v>
      </c>
      <c r="Q631">
        <f t="shared" si="67"/>
        <v>23</v>
      </c>
      <c r="R631" t="b">
        <f t="shared" ca="1" si="68"/>
        <v>0</v>
      </c>
      <c r="T631" t="b">
        <f t="shared" ca="1" si="69"/>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72"/>
        <v>0.33333333333333331</v>
      </c>
      <c r="AJ631">
        <f t="shared" si="70"/>
        <v>1</v>
      </c>
      <c r="AK631">
        <f t="shared" si="71"/>
        <v>3</v>
      </c>
      <c r="AL631">
        <v>0</v>
      </c>
    </row>
    <row r="632" spans="1:38" x14ac:dyDescent="0.3">
      <c r="A632">
        <v>13</v>
      </c>
      <c r="B632">
        <v>31</v>
      </c>
      <c r="C632">
        <f>IF(OR($L632=TRUE,$A632=0,MOD($A632,ChapterTable!$R$20)&lt;&gt;0),
MAX(0,INT(($B632+ChapterTable!$P$26+VLOOKUP(SUBSTITUTE(C$1,"성장단계","")&amp;"단계오프셋",ChapterTable!$R:$S,2,0))/ChapterTable!$P$23)),
MAX(0,INT(($B632+ChapterTable!$R$26+VLOOKUP(SUBSTITUTE(C$1,"성장단계","")&amp;"보스단계오프셋",ChapterTable!$R:$S,2,0))/ChapterTable!$R$23)))</f>
        <v>3</v>
      </c>
      <c r="D632">
        <f>IF(OR($L632=TRUE,$A632=0,MOD($A632,ChapterTable!$R$20)&lt;&gt;0),
MAX(0,INT(($B632+ChapterTable!$P$26+VLOOKUP(SUBSTITUTE(D$1,"성장단계","")&amp;"단계오프셋",ChapterTable!$R:$S,2,0))/ChapterTable!$P$23)),
MAX(0,INT(($B632+ChapterTable!$R$26+VLOOKUP(SUBSTITUTE(D$1,"성장단계","")&amp;"보스단계오프셋",ChapterTable!$R:$S,2,0))/ChapterTable!$R$23)))</f>
        <v>3</v>
      </c>
      <c r="E632" s="1">
        <f ca="1">IF(AND($A632=0,$B632=1),
    VLOOKUP(1,ChapterTable!$1:$1048576,MATCH("최종"&amp;SUBSTITUTE(SUBSTITUTE(E$1,"standard",""),"|Float",""),ChapterTable!$1:$1,0),0)*ChapterTable!$P$17,
  IF(AND($A632=0,$B632=0),
    E633,
  IF($B632=0,
    VLOOKUP($A632,ChapterTable!$1:$1048576,MATCH("최종"&amp;SUBSTITUTE(SUBSTITUTE(E$1,"standard",""),"|Float",""),ChapterTable!$1:$1,0),0),
  IF($B632=1,
    IF($L632=FALSE,
      VLOOKUP($A632,ChapterTable!$1:$1048576,MATCH("최종"&amp;SUBSTITUTE(SUBSTITUTE(E$1,"standard",""),"|Float",""),ChapterTable!$1:$1,0),0),
      VLOOKUP($A632-ChapterTable!$P$11,ChapterTable!$1:$1048576,MATCH("최종"&amp;SUBSTITUTE(SUBSTITUTE(E$1,"standard",""),"|Float",""),ChapterTable!$1:$1,0),0)*ChapterTable!$P$14
    ),
  OFFSET(E632,-$B632+IF($L632,1,0),0)*IF($B632&gt;OFFSET($B632,1,0),ChapterTable!$R$17,1)*
    (VLOOKUP(SUBSTITUTE(SUBSTITUTE(E$1,"standard",""),"|Float","")&amp;IF(OR($L632=TRUE,$A632=0,MOD($A632,ChapterTable!$R$20)&lt;&gt;0),"","보스")&amp;"인게임누적곱배수",ChapterTable!$R:$S,2,0)^C632
    +VLOOKUP(SUBSTITUTE(SUBSTITUTE(E$1,"standard",""),"|Float","")&amp;IF(OR($L632=TRUE,$A632=0,MOD($A632,ChapterTable!$R$20)&lt;&gt;0),"","보스")&amp;"인게임누적합배수",ChapterTable!$R:$S,2,0)*C632)
  )
  )
  )
)</f>
        <v>24911.296875</v>
      </c>
      <c r="F632" s="1">
        <f ca="1">IF(AND($A632=0,$B632=1),
    VLOOKUP(1,ChapterTable!$1:$1048576,MATCH("최종"&amp;SUBSTITUTE(SUBSTITUTE(F$1,"standard",""),"|Float",""),ChapterTable!$1:$1,0),0)*ChapterTable!$P$17,
  IF(AND($A632=0,$B632=0),
    F633,
  IF($B632=0,
    VLOOKUP($A632,ChapterTable!$1:$1048576,MATCH("최종"&amp;SUBSTITUTE(SUBSTITUTE(F$1,"standard",""),"|Float",""),ChapterTable!$1:$1,0),0),
  IF($B632=1,
    IF($L632=FALSE,
      VLOOKUP($A632,ChapterTable!$1:$1048576,MATCH("최종"&amp;SUBSTITUTE(SUBSTITUTE(F$1,"standard",""),"|Float",""),ChapterTable!$1:$1,0),0),
      VLOOKUP($A632-ChapterTable!$P$11,ChapterTable!$1:$1048576,MATCH("최종"&amp;SUBSTITUTE(SUBSTITUTE(F$1,"standard",""),"|Float",""),ChapterTable!$1:$1,0),0)*ChapterTable!$P$14
    ),
  OFFSET(F632,-$B632+IF($L632,1,0),0)*
    (VLOOKUP(SUBSTITUTE(SUBSTITUTE(F$1,"standard",""),"|Float","")&amp;IF(OR($L632=TRUE,$A632=0,MOD($A632,ChapterTable!$R$20)&lt;&gt;0),"","보스")&amp;"인게임누적곱배수",ChapterTable!$R:$S,2,0)^D632
    +VLOOKUP(SUBSTITUTE(SUBSTITUTE(F$1,"standard",""),"|Float","")&amp;IF(OR($L632=TRUE,$A632=0,MOD($A632,ChapterTable!$R$20)&lt;&gt;0),"","보스")&amp;"인게임누적합배수",ChapterTable!$R:$S,2,0)*D632)
  )
  )
  )
)</f>
        <v>7946.9631958007822</v>
      </c>
      <c r="G632" t="s">
        <v>719</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66"/>
        <v>4</v>
      </c>
      <c r="Q632">
        <f t="shared" si="67"/>
        <v>4</v>
      </c>
      <c r="R632" t="b">
        <f t="shared" ca="1" si="68"/>
        <v>0</v>
      </c>
      <c r="T632" t="b">
        <f t="shared" ca="1" si="69"/>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72"/>
        <v>0.25</v>
      </c>
      <c r="AJ632">
        <f t="shared" si="70"/>
        <v>0.32</v>
      </c>
      <c r="AK632">
        <f t="shared" si="71"/>
        <v>1</v>
      </c>
      <c r="AL632">
        <v>0</v>
      </c>
    </row>
    <row r="633" spans="1:38" x14ac:dyDescent="0.3">
      <c r="A633">
        <v>13</v>
      </c>
      <c r="B633">
        <v>32</v>
      </c>
      <c r="C633">
        <f>IF(OR($L633=TRUE,$A633=0,MOD($A633,ChapterTable!$R$20)&lt;&gt;0),
MAX(0,INT(($B633+ChapterTable!$P$26+VLOOKUP(SUBSTITUTE(C$1,"성장단계","")&amp;"단계오프셋",ChapterTable!$R:$S,2,0))/ChapterTable!$P$23)),
MAX(0,INT(($B633+ChapterTable!$R$26+VLOOKUP(SUBSTITUTE(C$1,"성장단계","")&amp;"보스단계오프셋",ChapterTable!$R:$S,2,0))/ChapterTable!$R$23)))</f>
        <v>3</v>
      </c>
      <c r="D633">
        <f>IF(OR($L633=TRUE,$A633=0,MOD($A633,ChapterTable!$R$20)&lt;&gt;0),
MAX(0,INT(($B633+ChapterTable!$P$26+VLOOKUP(SUBSTITUTE(D$1,"성장단계","")&amp;"단계오프셋",ChapterTable!$R:$S,2,0))/ChapterTable!$P$23)),
MAX(0,INT(($B633+ChapterTable!$R$26+VLOOKUP(SUBSTITUTE(D$1,"성장단계","")&amp;"보스단계오프셋",ChapterTable!$R:$S,2,0))/ChapterTable!$R$23)))</f>
        <v>3</v>
      </c>
      <c r="E633" s="1">
        <f ca="1">IF(AND($A633=0,$B633=1),
    VLOOKUP(1,ChapterTable!$1:$1048576,MATCH("최종"&amp;SUBSTITUTE(SUBSTITUTE(E$1,"standard",""),"|Float",""),ChapterTable!$1:$1,0),0)*ChapterTable!$P$17,
  IF(AND($A633=0,$B633=0),
    E634,
  IF($B633=0,
    VLOOKUP($A633,ChapterTable!$1:$1048576,MATCH("최종"&amp;SUBSTITUTE(SUBSTITUTE(E$1,"standard",""),"|Float",""),ChapterTable!$1:$1,0),0),
  IF($B633=1,
    IF($L633=FALSE,
      VLOOKUP($A633,ChapterTable!$1:$1048576,MATCH("최종"&amp;SUBSTITUTE(SUBSTITUTE(E$1,"standard",""),"|Float",""),ChapterTable!$1:$1,0),0),
      VLOOKUP($A633-ChapterTable!$P$11,ChapterTable!$1:$1048576,MATCH("최종"&amp;SUBSTITUTE(SUBSTITUTE(E$1,"standard",""),"|Float",""),ChapterTable!$1:$1,0),0)*ChapterTable!$P$14
    ),
  OFFSET(E633,-$B633+IF($L633,1,0),0)*IF($B633&gt;OFFSET($B633,1,0),ChapterTable!$R$17,1)*
    (VLOOKUP(SUBSTITUTE(SUBSTITUTE(E$1,"standard",""),"|Float","")&amp;IF(OR($L633=TRUE,$A633=0,MOD($A633,ChapterTable!$R$20)&lt;&gt;0),"","보스")&amp;"인게임누적곱배수",ChapterTable!$R:$S,2,0)^C633
    +VLOOKUP(SUBSTITUTE(SUBSTITUTE(E$1,"standard",""),"|Float","")&amp;IF(OR($L633=TRUE,$A633=0,MOD($A633,ChapterTable!$R$20)&lt;&gt;0),"","보스")&amp;"인게임누적합배수",ChapterTable!$R:$S,2,0)*C633)
  )
  )
  )
)</f>
        <v>24911.296875</v>
      </c>
      <c r="F633" s="1">
        <f ca="1">IF(AND($A633=0,$B633=1),
    VLOOKUP(1,ChapterTable!$1:$1048576,MATCH("최종"&amp;SUBSTITUTE(SUBSTITUTE(F$1,"standard",""),"|Float",""),ChapterTable!$1:$1,0),0)*ChapterTable!$P$17,
  IF(AND($A633=0,$B633=0),
    F634,
  IF($B633=0,
    VLOOKUP($A633,ChapterTable!$1:$1048576,MATCH("최종"&amp;SUBSTITUTE(SUBSTITUTE(F$1,"standard",""),"|Float",""),ChapterTable!$1:$1,0),0),
  IF($B633=1,
    IF($L633=FALSE,
      VLOOKUP($A633,ChapterTable!$1:$1048576,MATCH("최종"&amp;SUBSTITUTE(SUBSTITUTE(F$1,"standard",""),"|Float",""),ChapterTable!$1:$1,0),0),
      VLOOKUP($A633-ChapterTable!$P$11,ChapterTable!$1:$1048576,MATCH("최종"&amp;SUBSTITUTE(SUBSTITUTE(F$1,"standard",""),"|Float",""),ChapterTable!$1:$1,0),0)*ChapterTable!$P$14
    ),
  OFFSET(F633,-$B633+IF($L633,1,0),0)*
    (VLOOKUP(SUBSTITUTE(SUBSTITUTE(F$1,"standard",""),"|Float","")&amp;IF(OR($L633=TRUE,$A633=0,MOD($A633,ChapterTable!$R$20)&lt;&gt;0),"","보스")&amp;"인게임누적곱배수",ChapterTable!$R:$S,2,0)^D633
    +VLOOKUP(SUBSTITUTE(SUBSTITUTE(F$1,"standard",""),"|Float","")&amp;IF(OR($L633=TRUE,$A633=0,MOD($A633,ChapterTable!$R$20)&lt;&gt;0),"","보스")&amp;"인게임누적합배수",ChapterTable!$R:$S,2,0)*D633)
  )
  )
  )
)</f>
        <v>7946.9631958007822</v>
      </c>
      <c r="G633" t="s">
        <v>719</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66"/>
        <v>4</v>
      </c>
      <c r="Q633">
        <f t="shared" si="67"/>
        <v>4</v>
      </c>
      <c r="R633" t="b">
        <f t="shared" ca="1" si="68"/>
        <v>0</v>
      </c>
      <c r="T633" t="b">
        <f t="shared" ca="1" si="69"/>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72"/>
        <v>0.25</v>
      </c>
      <c r="AJ633">
        <f t="shared" si="70"/>
        <v>0.32</v>
      </c>
      <c r="AK633">
        <f t="shared" si="71"/>
        <v>1</v>
      </c>
      <c r="AL633">
        <v>0</v>
      </c>
    </row>
    <row r="634" spans="1:38" x14ac:dyDescent="0.3">
      <c r="A634">
        <v>13</v>
      </c>
      <c r="B634">
        <v>33</v>
      </c>
      <c r="C634">
        <f>IF(OR($L634=TRUE,$A634=0,MOD($A634,ChapterTable!$R$20)&lt;&gt;0),
MAX(0,INT(($B634+ChapterTable!$P$26+VLOOKUP(SUBSTITUTE(C$1,"성장단계","")&amp;"단계오프셋",ChapterTable!$R:$S,2,0))/ChapterTable!$P$23)),
MAX(0,INT(($B634+ChapterTable!$R$26+VLOOKUP(SUBSTITUTE(C$1,"성장단계","")&amp;"보스단계오프셋",ChapterTable!$R:$S,2,0))/ChapterTable!$R$23)))</f>
        <v>3</v>
      </c>
      <c r="D634">
        <f>IF(OR($L634=TRUE,$A634=0,MOD($A634,ChapterTable!$R$20)&lt;&gt;0),
MAX(0,INT(($B634+ChapterTable!$P$26+VLOOKUP(SUBSTITUTE(D$1,"성장단계","")&amp;"단계오프셋",ChapterTable!$R:$S,2,0))/ChapterTable!$P$23)),
MAX(0,INT(($B634+ChapterTable!$R$26+VLOOKUP(SUBSTITUTE(D$1,"성장단계","")&amp;"보스단계오프셋",ChapterTable!$R:$S,2,0))/ChapterTable!$R$23)))</f>
        <v>3</v>
      </c>
      <c r="E634" s="1">
        <f ca="1">IF(AND($A634=0,$B634=1),
    VLOOKUP(1,ChapterTable!$1:$1048576,MATCH("최종"&amp;SUBSTITUTE(SUBSTITUTE(E$1,"standard",""),"|Float",""),ChapterTable!$1:$1,0),0)*ChapterTable!$P$17,
  IF(AND($A634=0,$B634=0),
    E635,
  IF($B634=0,
    VLOOKUP($A634,ChapterTable!$1:$1048576,MATCH("최종"&amp;SUBSTITUTE(SUBSTITUTE(E$1,"standard",""),"|Float",""),ChapterTable!$1:$1,0),0),
  IF($B634=1,
    IF($L634=FALSE,
      VLOOKUP($A634,ChapterTable!$1:$1048576,MATCH("최종"&amp;SUBSTITUTE(SUBSTITUTE(E$1,"standard",""),"|Float",""),ChapterTable!$1:$1,0),0),
      VLOOKUP($A634-ChapterTable!$P$11,ChapterTable!$1:$1048576,MATCH("최종"&amp;SUBSTITUTE(SUBSTITUTE(E$1,"standard",""),"|Float",""),ChapterTable!$1:$1,0),0)*ChapterTable!$P$14
    ),
  OFFSET(E634,-$B634+IF($L634,1,0),0)*IF($B634&gt;OFFSET($B634,1,0),ChapterTable!$R$17,1)*
    (VLOOKUP(SUBSTITUTE(SUBSTITUTE(E$1,"standard",""),"|Float","")&amp;IF(OR($L634=TRUE,$A634=0,MOD($A634,ChapterTable!$R$20)&lt;&gt;0),"","보스")&amp;"인게임누적곱배수",ChapterTable!$R:$S,2,0)^C634
    +VLOOKUP(SUBSTITUTE(SUBSTITUTE(E$1,"standard",""),"|Float","")&amp;IF(OR($L634=TRUE,$A634=0,MOD($A634,ChapterTable!$R$20)&lt;&gt;0),"","보스")&amp;"인게임누적합배수",ChapterTable!$R:$S,2,0)*C634)
  )
  )
  )
)</f>
        <v>24911.296875</v>
      </c>
      <c r="F634" s="1">
        <f ca="1">IF(AND($A634=0,$B634=1),
    VLOOKUP(1,ChapterTable!$1:$1048576,MATCH("최종"&amp;SUBSTITUTE(SUBSTITUTE(F$1,"standard",""),"|Float",""),ChapterTable!$1:$1,0),0)*ChapterTable!$P$17,
  IF(AND($A634=0,$B634=0),
    F635,
  IF($B634=0,
    VLOOKUP($A634,ChapterTable!$1:$1048576,MATCH("최종"&amp;SUBSTITUTE(SUBSTITUTE(F$1,"standard",""),"|Float",""),ChapterTable!$1:$1,0),0),
  IF($B634=1,
    IF($L634=FALSE,
      VLOOKUP($A634,ChapterTable!$1:$1048576,MATCH("최종"&amp;SUBSTITUTE(SUBSTITUTE(F$1,"standard",""),"|Float",""),ChapterTable!$1:$1,0),0),
      VLOOKUP($A634-ChapterTable!$P$11,ChapterTable!$1:$1048576,MATCH("최종"&amp;SUBSTITUTE(SUBSTITUTE(F$1,"standard",""),"|Float",""),ChapterTable!$1:$1,0),0)*ChapterTable!$P$14
    ),
  OFFSET(F634,-$B634+IF($L634,1,0),0)*
    (VLOOKUP(SUBSTITUTE(SUBSTITUTE(F$1,"standard",""),"|Float","")&amp;IF(OR($L634=TRUE,$A634=0,MOD($A634,ChapterTable!$R$20)&lt;&gt;0),"","보스")&amp;"인게임누적곱배수",ChapterTable!$R:$S,2,0)^D634
    +VLOOKUP(SUBSTITUTE(SUBSTITUTE(F$1,"standard",""),"|Float","")&amp;IF(OR($L634=TRUE,$A634=0,MOD($A634,ChapterTable!$R$20)&lt;&gt;0),"","보스")&amp;"인게임누적합배수",ChapterTable!$R:$S,2,0)*D634)
  )
  )
  )
)</f>
        <v>7946.9631958007822</v>
      </c>
      <c r="G634" t="s">
        <v>719</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66"/>
        <v>4</v>
      </c>
      <c r="Q634">
        <f t="shared" si="67"/>
        <v>4</v>
      </c>
      <c r="R634" t="b">
        <f t="shared" ca="1" si="68"/>
        <v>0</v>
      </c>
      <c r="T634" t="b">
        <f t="shared" ca="1" si="69"/>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72"/>
        <v>0.25</v>
      </c>
      <c r="AJ634">
        <f t="shared" si="70"/>
        <v>0.32</v>
      </c>
      <c r="AK634">
        <f t="shared" si="71"/>
        <v>1</v>
      </c>
      <c r="AL634">
        <v>0</v>
      </c>
    </row>
    <row r="635" spans="1:38" x14ac:dyDescent="0.3">
      <c r="A635">
        <v>13</v>
      </c>
      <c r="B635">
        <v>34</v>
      </c>
      <c r="C635">
        <f>IF(OR($L635=TRUE,$A635=0,MOD($A635,ChapterTable!$R$20)&lt;&gt;0),
MAX(0,INT(($B635+ChapterTable!$P$26+VLOOKUP(SUBSTITUTE(C$1,"성장단계","")&amp;"단계오프셋",ChapterTable!$R:$S,2,0))/ChapterTable!$P$23)),
MAX(0,INT(($B635+ChapterTable!$R$26+VLOOKUP(SUBSTITUTE(C$1,"성장단계","")&amp;"보스단계오프셋",ChapterTable!$R:$S,2,0))/ChapterTable!$R$23)))</f>
        <v>3</v>
      </c>
      <c r="D635">
        <f>IF(OR($L635=TRUE,$A635=0,MOD($A635,ChapterTable!$R$20)&lt;&gt;0),
MAX(0,INT(($B635+ChapterTable!$P$26+VLOOKUP(SUBSTITUTE(D$1,"성장단계","")&amp;"단계오프셋",ChapterTable!$R:$S,2,0))/ChapterTable!$P$23)),
MAX(0,INT(($B635+ChapterTable!$R$26+VLOOKUP(SUBSTITUTE(D$1,"성장단계","")&amp;"보스단계오프셋",ChapterTable!$R:$S,2,0))/ChapterTable!$R$23)))</f>
        <v>3</v>
      </c>
      <c r="E635" s="1">
        <f ca="1">IF(AND($A635=0,$B635=1),
    VLOOKUP(1,ChapterTable!$1:$1048576,MATCH("최종"&amp;SUBSTITUTE(SUBSTITUTE(E$1,"standard",""),"|Float",""),ChapterTable!$1:$1,0),0)*ChapterTable!$P$17,
  IF(AND($A635=0,$B635=0),
    E636,
  IF($B635=0,
    VLOOKUP($A635,ChapterTable!$1:$1048576,MATCH("최종"&amp;SUBSTITUTE(SUBSTITUTE(E$1,"standard",""),"|Float",""),ChapterTable!$1:$1,0),0),
  IF($B635=1,
    IF($L635=FALSE,
      VLOOKUP($A635,ChapterTable!$1:$1048576,MATCH("최종"&amp;SUBSTITUTE(SUBSTITUTE(E$1,"standard",""),"|Float",""),ChapterTable!$1:$1,0),0),
      VLOOKUP($A635-ChapterTable!$P$11,ChapterTable!$1:$1048576,MATCH("최종"&amp;SUBSTITUTE(SUBSTITUTE(E$1,"standard",""),"|Float",""),ChapterTable!$1:$1,0),0)*ChapterTable!$P$14
    ),
  OFFSET(E635,-$B635+IF($L635,1,0),0)*IF($B635&gt;OFFSET($B635,1,0),ChapterTable!$R$17,1)*
    (VLOOKUP(SUBSTITUTE(SUBSTITUTE(E$1,"standard",""),"|Float","")&amp;IF(OR($L635=TRUE,$A635=0,MOD($A635,ChapterTable!$R$20)&lt;&gt;0),"","보스")&amp;"인게임누적곱배수",ChapterTable!$R:$S,2,0)^C635
    +VLOOKUP(SUBSTITUTE(SUBSTITUTE(E$1,"standard",""),"|Float","")&amp;IF(OR($L635=TRUE,$A635=0,MOD($A635,ChapterTable!$R$20)&lt;&gt;0),"","보스")&amp;"인게임누적합배수",ChapterTable!$R:$S,2,0)*C635)
  )
  )
  )
)</f>
        <v>24911.296875</v>
      </c>
      <c r="F635" s="1">
        <f ca="1">IF(AND($A635=0,$B635=1),
    VLOOKUP(1,ChapterTable!$1:$1048576,MATCH("최종"&amp;SUBSTITUTE(SUBSTITUTE(F$1,"standard",""),"|Float",""),ChapterTable!$1:$1,0),0)*ChapterTable!$P$17,
  IF(AND($A635=0,$B635=0),
    F636,
  IF($B635=0,
    VLOOKUP($A635,ChapterTable!$1:$1048576,MATCH("최종"&amp;SUBSTITUTE(SUBSTITUTE(F$1,"standard",""),"|Float",""),ChapterTable!$1:$1,0),0),
  IF($B635=1,
    IF($L635=FALSE,
      VLOOKUP($A635,ChapterTable!$1:$1048576,MATCH("최종"&amp;SUBSTITUTE(SUBSTITUTE(F$1,"standard",""),"|Float",""),ChapterTable!$1:$1,0),0),
      VLOOKUP($A635-ChapterTable!$P$11,ChapterTable!$1:$1048576,MATCH("최종"&amp;SUBSTITUTE(SUBSTITUTE(F$1,"standard",""),"|Float",""),ChapterTable!$1:$1,0),0)*ChapterTable!$P$14
    ),
  OFFSET(F635,-$B635+IF($L635,1,0),0)*
    (VLOOKUP(SUBSTITUTE(SUBSTITUTE(F$1,"standard",""),"|Float","")&amp;IF(OR($L635=TRUE,$A635=0,MOD($A635,ChapterTable!$R$20)&lt;&gt;0),"","보스")&amp;"인게임누적곱배수",ChapterTable!$R:$S,2,0)^D635
    +VLOOKUP(SUBSTITUTE(SUBSTITUTE(F$1,"standard",""),"|Float","")&amp;IF(OR($L635=TRUE,$A635=0,MOD($A635,ChapterTable!$R$20)&lt;&gt;0),"","보스")&amp;"인게임누적합배수",ChapterTable!$R:$S,2,0)*D635)
  )
  )
  )
)</f>
        <v>7946.9631958007822</v>
      </c>
      <c r="G635" t="s">
        <v>719</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66"/>
        <v>4</v>
      </c>
      <c r="Q635">
        <f t="shared" si="67"/>
        <v>4</v>
      </c>
      <c r="R635" t="b">
        <f t="shared" ca="1" si="68"/>
        <v>0</v>
      </c>
      <c r="T635" t="b">
        <f t="shared" ca="1" si="69"/>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72"/>
        <v>0.25</v>
      </c>
      <c r="AJ635">
        <f t="shared" si="70"/>
        <v>0.32</v>
      </c>
      <c r="AK635">
        <f t="shared" si="71"/>
        <v>1</v>
      </c>
      <c r="AL635">
        <v>0</v>
      </c>
    </row>
    <row r="636" spans="1:38" x14ac:dyDescent="0.3">
      <c r="A636">
        <v>13</v>
      </c>
      <c r="B636">
        <v>35</v>
      </c>
      <c r="C636">
        <f>IF(OR($L636=TRUE,$A636=0,MOD($A636,ChapterTable!$R$20)&lt;&gt;0),
MAX(0,INT(($B636+ChapterTable!$P$26+VLOOKUP(SUBSTITUTE(C$1,"성장단계","")&amp;"단계오프셋",ChapterTable!$R:$S,2,0))/ChapterTable!$P$23)),
MAX(0,INT(($B636+ChapterTable!$R$26+VLOOKUP(SUBSTITUTE(C$1,"성장단계","")&amp;"보스단계오프셋",ChapterTable!$R:$S,2,0))/ChapterTable!$R$23)))</f>
        <v>3</v>
      </c>
      <c r="D636">
        <f>IF(OR($L636=TRUE,$A636=0,MOD($A636,ChapterTable!$R$20)&lt;&gt;0),
MAX(0,INT(($B636+ChapterTable!$P$26+VLOOKUP(SUBSTITUTE(D$1,"성장단계","")&amp;"단계오프셋",ChapterTable!$R:$S,2,0))/ChapterTable!$P$23)),
MAX(0,INT(($B636+ChapterTable!$R$26+VLOOKUP(SUBSTITUTE(D$1,"성장단계","")&amp;"보스단계오프셋",ChapterTable!$R:$S,2,0))/ChapterTable!$R$23)))</f>
        <v>3</v>
      </c>
      <c r="E636" s="1">
        <f ca="1">IF(AND($A636=0,$B636=1),
    VLOOKUP(1,ChapterTable!$1:$1048576,MATCH("최종"&amp;SUBSTITUTE(SUBSTITUTE(E$1,"standard",""),"|Float",""),ChapterTable!$1:$1,0),0)*ChapterTable!$P$17,
  IF(AND($A636=0,$B636=0),
    E637,
  IF($B636=0,
    VLOOKUP($A636,ChapterTable!$1:$1048576,MATCH("최종"&amp;SUBSTITUTE(SUBSTITUTE(E$1,"standard",""),"|Float",""),ChapterTable!$1:$1,0),0),
  IF($B636=1,
    IF($L636=FALSE,
      VLOOKUP($A636,ChapterTable!$1:$1048576,MATCH("최종"&amp;SUBSTITUTE(SUBSTITUTE(E$1,"standard",""),"|Float",""),ChapterTable!$1:$1,0),0),
      VLOOKUP($A636-ChapterTable!$P$11,ChapterTable!$1:$1048576,MATCH("최종"&amp;SUBSTITUTE(SUBSTITUTE(E$1,"standard",""),"|Float",""),ChapterTable!$1:$1,0),0)*ChapterTable!$P$14
    ),
  OFFSET(E636,-$B636+IF($L636,1,0),0)*IF($B636&gt;OFFSET($B636,1,0),ChapterTable!$R$17,1)*
    (VLOOKUP(SUBSTITUTE(SUBSTITUTE(E$1,"standard",""),"|Float","")&amp;IF(OR($L636=TRUE,$A636=0,MOD($A636,ChapterTable!$R$20)&lt;&gt;0),"","보스")&amp;"인게임누적곱배수",ChapterTable!$R:$S,2,0)^C636
    +VLOOKUP(SUBSTITUTE(SUBSTITUTE(E$1,"standard",""),"|Float","")&amp;IF(OR($L636=TRUE,$A636=0,MOD($A636,ChapterTable!$R$20)&lt;&gt;0),"","보스")&amp;"인게임누적합배수",ChapterTable!$R:$S,2,0)*C636)
  )
  )
  )
)</f>
        <v>24911.296875</v>
      </c>
      <c r="F636" s="1">
        <f ca="1">IF(AND($A636=0,$B636=1),
    VLOOKUP(1,ChapterTable!$1:$1048576,MATCH("최종"&amp;SUBSTITUTE(SUBSTITUTE(F$1,"standard",""),"|Float",""),ChapterTable!$1:$1,0),0)*ChapterTable!$P$17,
  IF(AND($A636=0,$B636=0),
    F637,
  IF($B636=0,
    VLOOKUP($A636,ChapterTable!$1:$1048576,MATCH("최종"&amp;SUBSTITUTE(SUBSTITUTE(F$1,"standard",""),"|Float",""),ChapterTable!$1:$1,0),0),
  IF($B636=1,
    IF($L636=FALSE,
      VLOOKUP($A636,ChapterTable!$1:$1048576,MATCH("최종"&amp;SUBSTITUTE(SUBSTITUTE(F$1,"standard",""),"|Float",""),ChapterTable!$1:$1,0),0),
      VLOOKUP($A636-ChapterTable!$P$11,ChapterTable!$1:$1048576,MATCH("최종"&amp;SUBSTITUTE(SUBSTITUTE(F$1,"standard",""),"|Float",""),ChapterTable!$1:$1,0),0)*ChapterTable!$P$14
    ),
  OFFSET(F636,-$B636+IF($L636,1,0),0)*
    (VLOOKUP(SUBSTITUTE(SUBSTITUTE(F$1,"standard",""),"|Float","")&amp;IF(OR($L636=TRUE,$A636=0,MOD($A636,ChapterTable!$R$20)&lt;&gt;0),"","보스")&amp;"인게임누적곱배수",ChapterTable!$R:$S,2,0)^D636
    +VLOOKUP(SUBSTITUTE(SUBSTITUTE(F$1,"standard",""),"|Float","")&amp;IF(OR($L636=TRUE,$A636=0,MOD($A636,ChapterTable!$R$20)&lt;&gt;0),"","보스")&amp;"인게임누적합배수",ChapterTable!$R:$S,2,0)*D636)
  )
  )
  )
)</f>
        <v>7946.9631958007822</v>
      </c>
      <c r="G636" t="s">
        <v>719</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66"/>
        <v>11</v>
      </c>
      <c r="Q636">
        <f t="shared" si="67"/>
        <v>11</v>
      </c>
      <c r="R636" t="b">
        <f t="shared" ca="1" si="68"/>
        <v>0</v>
      </c>
      <c r="T636" t="b">
        <f t="shared" ca="1" si="69"/>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72"/>
        <v>0.25</v>
      </c>
      <c r="AJ636">
        <f t="shared" si="70"/>
        <v>0.32</v>
      </c>
      <c r="AK636">
        <f t="shared" si="71"/>
        <v>1</v>
      </c>
      <c r="AL636">
        <v>0</v>
      </c>
    </row>
    <row r="637" spans="1:38" x14ac:dyDescent="0.3">
      <c r="A637">
        <v>13</v>
      </c>
      <c r="B637">
        <v>36</v>
      </c>
      <c r="C637">
        <f>IF(OR($L637=TRUE,$A637=0,MOD($A637,ChapterTable!$R$20)&lt;&gt;0),
MAX(0,INT(($B637+ChapterTable!$P$26+VLOOKUP(SUBSTITUTE(C$1,"성장단계","")&amp;"단계오프셋",ChapterTable!$R:$S,2,0))/ChapterTable!$P$23)),
MAX(0,INT(($B637+ChapterTable!$R$26+VLOOKUP(SUBSTITUTE(C$1,"성장단계","")&amp;"보스단계오프셋",ChapterTable!$R:$S,2,0))/ChapterTable!$R$23)))</f>
        <v>4</v>
      </c>
      <c r="D637">
        <f>IF(OR($L637=TRUE,$A637=0,MOD($A637,ChapterTable!$R$20)&lt;&gt;0),
MAX(0,INT(($B637+ChapterTable!$P$26+VLOOKUP(SUBSTITUTE(D$1,"성장단계","")&amp;"단계오프셋",ChapterTable!$R:$S,2,0))/ChapterTable!$P$23)),
MAX(0,INT(($B637+ChapterTable!$R$26+VLOOKUP(SUBSTITUTE(D$1,"성장단계","")&amp;"보스단계오프셋",ChapterTable!$R:$S,2,0))/ChapterTable!$R$23)))</f>
        <v>3</v>
      </c>
      <c r="E637" s="1">
        <f ca="1">IF(AND($A637=0,$B637=1),
    VLOOKUP(1,ChapterTable!$1:$1048576,MATCH("최종"&amp;SUBSTITUTE(SUBSTITUTE(E$1,"standard",""),"|Float",""),ChapterTable!$1:$1,0),0)*ChapterTable!$P$17,
  IF(AND($A637=0,$B637=0),
    E638,
  IF($B637=0,
    VLOOKUP($A637,ChapterTable!$1:$1048576,MATCH("최종"&amp;SUBSTITUTE(SUBSTITUTE(E$1,"standard",""),"|Float",""),ChapterTable!$1:$1,0),0),
  IF($B637=1,
    IF($L637=FALSE,
      VLOOKUP($A637,ChapterTable!$1:$1048576,MATCH("최종"&amp;SUBSTITUTE(SUBSTITUTE(E$1,"standard",""),"|Float",""),ChapterTable!$1:$1,0),0),
      VLOOKUP($A637-ChapterTable!$P$11,ChapterTable!$1:$1048576,MATCH("최종"&amp;SUBSTITUTE(SUBSTITUTE(E$1,"standard",""),"|Float",""),ChapterTable!$1:$1,0),0)*ChapterTable!$P$14
    ),
  OFFSET(E637,-$B637+IF($L637,1,0),0)*IF($B637&gt;OFFSET($B637,1,0),ChapterTable!$R$17,1)*
    (VLOOKUP(SUBSTITUTE(SUBSTITUTE(E$1,"standard",""),"|Float","")&amp;IF(OR($L637=TRUE,$A637=0,MOD($A637,ChapterTable!$R$20)&lt;&gt;0),"","보스")&amp;"인게임누적곱배수",ChapterTable!$R:$S,2,0)^C637
    +VLOOKUP(SUBSTITUTE(SUBSTITUTE(E$1,"standard",""),"|Float","")&amp;IF(OR($L637=TRUE,$A637=0,MOD($A637,ChapterTable!$R$20)&lt;&gt;0),"","보스")&amp;"인게임누적합배수",ChapterTable!$R:$S,2,0)*C637)
  )
  )
  )
)</f>
        <v>28025.208984375</v>
      </c>
      <c r="F637" s="1">
        <f ca="1">IF(AND($A637=0,$B637=1),
    VLOOKUP(1,ChapterTable!$1:$1048576,MATCH("최종"&amp;SUBSTITUTE(SUBSTITUTE(F$1,"standard",""),"|Float",""),ChapterTable!$1:$1,0),0)*ChapterTable!$P$17,
  IF(AND($A637=0,$B637=0),
    F638,
  IF($B637=0,
    VLOOKUP($A637,ChapterTable!$1:$1048576,MATCH("최종"&amp;SUBSTITUTE(SUBSTITUTE(F$1,"standard",""),"|Float",""),ChapterTable!$1:$1,0),0),
  IF($B637=1,
    IF($L637=FALSE,
      VLOOKUP($A637,ChapterTable!$1:$1048576,MATCH("최종"&amp;SUBSTITUTE(SUBSTITUTE(F$1,"standard",""),"|Float",""),ChapterTable!$1:$1,0),0),
      VLOOKUP($A637-ChapterTable!$P$11,ChapterTable!$1:$1048576,MATCH("최종"&amp;SUBSTITUTE(SUBSTITUTE(F$1,"standard",""),"|Float",""),ChapterTable!$1:$1,0),0)*ChapterTable!$P$14
    ),
  OFFSET(F637,-$B637+IF($L637,1,0),0)*
    (VLOOKUP(SUBSTITUTE(SUBSTITUTE(F$1,"standard",""),"|Float","")&amp;IF(OR($L637=TRUE,$A637=0,MOD($A637,ChapterTable!$R$20)&lt;&gt;0),"","보스")&amp;"인게임누적곱배수",ChapterTable!$R:$S,2,0)^D637
    +VLOOKUP(SUBSTITUTE(SUBSTITUTE(F$1,"standard",""),"|Float","")&amp;IF(OR($L637=TRUE,$A637=0,MOD($A637,ChapterTable!$R$20)&lt;&gt;0),"","보스")&amp;"인게임누적합배수",ChapterTable!$R:$S,2,0)*D637)
  )
  )
  )
)</f>
        <v>7946.9631958007822</v>
      </c>
      <c r="G637" t="s">
        <v>719</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66"/>
        <v>4</v>
      </c>
      <c r="Q637">
        <f t="shared" si="67"/>
        <v>4</v>
      </c>
      <c r="R637" t="b">
        <f t="shared" ca="1" si="68"/>
        <v>0</v>
      </c>
      <c r="T637" t="b">
        <f t="shared" ca="1" si="69"/>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72"/>
        <v>0.25</v>
      </c>
      <c r="AJ637">
        <f t="shared" si="70"/>
        <v>0.32</v>
      </c>
      <c r="AK637">
        <f t="shared" si="71"/>
        <v>1</v>
      </c>
      <c r="AL637">
        <v>0</v>
      </c>
    </row>
    <row r="638" spans="1:38" x14ac:dyDescent="0.3">
      <c r="A638">
        <v>13</v>
      </c>
      <c r="B638">
        <v>37</v>
      </c>
      <c r="C638">
        <f>IF(OR($L638=TRUE,$A638=0,MOD($A638,ChapterTable!$R$20)&lt;&gt;0),
MAX(0,INT(($B638+ChapterTable!$P$26+VLOOKUP(SUBSTITUTE(C$1,"성장단계","")&amp;"단계오프셋",ChapterTable!$R:$S,2,0))/ChapterTable!$P$23)),
MAX(0,INT(($B638+ChapterTable!$R$26+VLOOKUP(SUBSTITUTE(C$1,"성장단계","")&amp;"보스단계오프셋",ChapterTable!$R:$S,2,0))/ChapterTable!$R$23)))</f>
        <v>4</v>
      </c>
      <c r="D638">
        <f>IF(OR($L638=TRUE,$A638=0,MOD($A638,ChapterTable!$R$20)&lt;&gt;0),
MAX(0,INT(($B638+ChapterTable!$P$26+VLOOKUP(SUBSTITUTE(D$1,"성장단계","")&amp;"단계오프셋",ChapterTable!$R:$S,2,0))/ChapterTable!$P$23)),
MAX(0,INT(($B638+ChapterTable!$R$26+VLOOKUP(SUBSTITUTE(D$1,"성장단계","")&amp;"보스단계오프셋",ChapterTable!$R:$S,2,0))/ChapterTable!$R$23)))</f>
        <v>3</v>
      </c>
      <c r="E638" s="1">
        <f ca="1">IF(AND($A638=0,$B638=1),
    VLOOKUP(1,ChapterTable!$1:$1048576,MATCH("최종"&amp;SUBSTITUTE(SUBSTITUTE(E$1,"standard",""),"|Float",""),ChapterTable!$1:$1,0),0)*ChapterTable!$P$17,
  IF(AND($A638=0,$B638=0),
    E639,
  IF($B638=0,
    VLOOKUP($A638,ChapterTable!$1:$1048576,MATCH("최종"&amp;SUBSTITUTE(SUBSTITUTE(E$1,"standard",""),"|Float",""),ChapterTable!$1:$1,0),0),
  IF($B638=1,
    IF($L638=FALSE,
      VLOOKUP($A638,ChapterTable!$1:$1048576,MATCH("최종"&amp;SUBSTITUTE(SUBSTITUTE(E$1,"standard",""),"|Float",""),ChapterTable!$1:$1,0),0),
      VLOOKUP($A638-ChapterTable!$P$11,ChapterTable!$1:$1048576,MATCH("최종"&amp;SUBSTITUTE(SUBSTITUTE(E$1,"standard",""),"|Float",""),ChapterTable!$1:$1,0),0)*ChapterTable!$P$14
    ),
  OFFSET(E638,-$B638+IF($L638,1,0),0)*IF($B638&gt;OFFSET($B638,1,0),ChapterTable!$R$17,1)*
    (VLOOKUP(SUBSTITUTE(SUBSTITUTE(E$1,"standard",""),"|Float","")&amp;IF(OR($L638=TRUE,$A638=0,MOD($A638,ChapterTable!$R$20)&lt;&gt;0),"","보스")&amp;"인게임누적곱배수",ChapterTable!$R:$S,2,0)^C638
    +VLOOKUP(SUBSTITUTE(SUBSTITUTE(E$1,"standard",""),"|Float","")&amp;IF(OR($L638=TRUE,$A638=0,MOD($A638,ChapterTable!$R$20)&lt;&gt;0),"","보스")&amp;"인게임누적합배수",ChapterTable!$R:$S,2,0)*C638)
  )
  )
  )
)</f>
        <v>28025.208984375</v>
      </c>
      <c r="F638" s="1">
        <f ca="1">IF(AND($A638=0,$B638=1),
    VLOOKUP(1,ChapterTable!$1:$1048576,MATCH("최종"&amp;SUBSTITUTE(SUBSTITUTE(F$1,"standard",""),"|Float",""),ChapterTable!$1:$1,0),0)*ChapterTable!$P$17,
  IF(AND($A638=0,$B638=0),
    F639,
  IF($B638=0,
    VLOOKUP($A638,ChapterTable!$1:$1048576,MATCH("최종"&amp;SUBSTITUTE(SUBSTITUTE(F$1,"standard",""),"|Float",""),ChapterTable!$1:$1,0),0),
  IF($B638=1,
    IF($L638=FALSE,
      VLOOKUP($A638,ChapterTable!$1:$1048576,MATCH("최종"&amp;SUBSTITUTE(SUBSTITUTE(F$1,"standard",""),"|Float",""),ChapterTable!$1:$1,0),0),
      VLOOKUP($A638-ChapterTable!$P$11,ChapterTable!$1:$1048576,MATCH("최종"&amp;SUBSTITUTE(SUBSTITUTE(F$1,"standard",""),"|Float",""),ChapterTable!$1:$1,0),0)*ChapterTable!$P$14
    ),
  OFFSET(F638,-$B638+IF($L638,1,0),0)*
    (VLOOKUP(SUBSTITUTE(SUBSTITUTE(F$1,"standard",""),"|Float","")&amp;IF(OR($L638=TRUE,$A638=0,MOD($A638,ChapterTable!$R$20)&lt;&gt;0),"","보스")&amp;"인게임누적곱배수",ChapterTable!$R:$S,2,0)^D638
    +VLOOKUP(SUBSTITUTE(SUBSTITUTE(F$1,"standard",""),"|Float","")&amp;IF(OR($L638=TRUE,$A638=0,MOD($A638,ChapterTable!$R$20)&lt;&gt;0),"","보스")&amp;"인게임누적합배수",ChapterTable!$R:$S,2,0)*D638)
  )
  )
  )
)</f>
        <v>7946.9631958007822</v>
      </c>
      <c r="G638" t="s">
        <v>719</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66"/>
        <v>4</v>
      </c>
      <c r="Q638">
        <f t="shared" si="67"/>
        <v>4</v>
      </c>
      <c r="R638" t="b">
        <f t="shared" ca="1" si="68"/>
        <v>0</v>
      </c>
      <c r="T638" t="b">
        <f t="shared" ca="1" si="69"/>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72"/>
        <v>0.25</v>
      </c>
      <c r="AJ638">
        <f t="shared" si="70"/>
        <v>0.32</v>
      </c>
      <c r="AK638">
        <f t="shared" si="71"/>
        <v>1</v>
      </c>
      <c r="AL638">
        <v>0</v>
      </c>
    </row>
    <row r="639" spans="1:38" x14ac:dyDescent="0.3">
      <c r="A639">
        <v>13</v>
      </c>
      <c r="B639">
        <v>38</v>
      </c>
      <c r="C639">
        <f>IF(OR($L639=TRUE,$A639=0,MOD($A639,ChapterTable!$R$20)&lt;&gt;0),
MAX(0,INT(($B639+ChapterTable!$P$26+VLOOKUP(SUBSTITUTE(C$1,"성장단계","")&amp;"단계오프셋",ChapterTable!$R:$S,2,0))/ChapterTable!$P$23)),
MAX(0,INT(($B639+ChapterTable!$R$26+VLOOKUP(SUBSTITUTE(C$1,"성장단계","")&amp;"보스단계오프셋",ChapterTable!$R:$S,2,0))/ChapterTable!$R$23)))</f>
        <v>4</v>
      </c>
      <c r="D639">
        <f>IF(OR($L639=TRUE,$A639=0,MOD($A639,ChapterTable!$R$20)&lt;&gt;0),
MAX(0,INT(($B639+ChapterTable!$P$26+VLOOKUP(SUBSTITUTE(D$1,"성장단계","")&amp;"단계오프셋",ChapterTable!$R:$S,2,0))/ChapterTable!$P$23)),
MAX(0,INT(($B639+ChapterTable!$R$26+VLOOKUP(SUBSTITUTE(D$1,"성장단계","")&amp;"보스단계오프셋",ChapterTable!$R:$S,2,0))/ChapterTable!$R$23)))</f>
        <v>3</v>
      </c>
      <c r="E639" s="1">
        <f ca="1">IF(AND($A639=0,$B639=1),
    VLOOKUP(1,ChapterTable!$1:$1048576,MATCH("최종"&amp;SUBSTITUTE(SUBSTITUTE(E$1,"standard",""),"|Float",""),ChapterTable!$1:$1,0),0)*ChapterTable!$P$17,
  IF(AND($A639=0,$B639=0),
    E640,
  IF($B639=0,
    VLOOKUP($A639,ChapterTable!$1:$1048576,MATCH("최종"&amp;SUBSTITUTE(SUBSTITUTE(E$1,"standard",""),"|Float",""),ChapterTable!$1:$1,0),0),
  IF($B639=1,
    IF($L639=FALSE,
      VLOOKUP($A639,ChapterTable!$1:$1048576,MATCH("최종"&amp;SUBSTITUTE(SUBSTITUTE(E$1,"standard",""),"|Float",""),ChapterTable!$1:$1,0),0),
      VLOOKUP($A639-ChapterTable!$P$11,ChapterTable!$1:$1048576,MATCH("최종"&amp;SUBSTITUTE(SUBSTITUTE(E$1,"standard",""),"|Float",""),ChapterTable!$1:$1,0),0)*ChapterTable!$P$14
    ),
  OFFSET(E639,-$B639+IF($L639,1,0),0)*IF($B639&gt;OFFSET($B639,1,0),ChapterTable!$R$17,1)*
    (VLOOKUP(SUBSTITUTE(SUBSTITUTE(E$1,"standard",""),"|Float","")&amp;IF(OR($L639=TRUE,$A639=0,MOD($A639,ChapterTable!$R$20)&lt;&gt;0),"","보스")&amp;"인게임누적곱배수",ChapterTable!$R:$S,2,0)^C639
    +VLOOKUP(SUBSTITUTE(SUBSTITUTE(E$1,"standard",""),"|Float","")&amp;IF(OR($L639=TRUE,$A639=0,MOD($A639,ChapterTable!$R$20)&lt;&gt;0),"","보스")&amp;"인게임누적합배수",ChapterTable!$R:$S,2,0)*C639)
  )
  )
  )
)</f>
        <v>28025.208984375</v>
      </c>
      <c r="F639" s="1">
        <f ca="1">IF(AND($A639=0,$B639=1),
    VLOOKUP(1,ChapterTable!$1:$1048576,MATCH("최종"&amp;SUBSTITUTE(SUBSTITUTE(F$1,"standard",""),"|Float",""),ChapterTable!$1:$1,0),0)*ChapterTable!$P$17,
  IF(AND($A639=0,$B639=0),
    F640,
  IF($B639=0,
    VLOOKUP($A639,ChapterTable!$1:$1048576,MATCH("최종"&amp;SUBSTITUTE(SUBSTITUTE(F$1,"standard",""),"|Float",""),ChapterTable!$1:$1,0),0),
  IF($B639=1,
    IF($L639=FALSE,
      VLOOKUP($A639,ChapterTable!$1:$1048576,MATCH("최종"&amp;SUBSTITUTE(SUBSTITUTE(F$1,"standard",""),"|Float",""),ChapterTable!$1:$1,0),0),
      VLOOKUP($A639-ChapterTable!$P$11,ChapterTable!$1:$1048576,MATCH("최종"&amp;SUBSTITUTE(SUBSTITUTE(F$1,"standard",""),"|Float",""),ChapterTable!$1:$1,0),0)*ChapterTable!$P$14
    ),
  OFFSET(F639,-$B639+IF($L639,1,0),0)*
    (VLOOKUP(SUBSTITUTE(SUBSTITUTE(F$1,"standard",""),"|Float","")&amp;IF(OR($L639=TRUE,$A639=0,MOD($A639,ChapterTable!$R$20)&lt;&gt;0),"","보스")&amp;"인게임누적곱배수",ChapterTable!$R:$S,2,0)^D639
    +VLOOKUP(SUBSTITUTE(SUBSTITUTE(F$1,"standard",""),"|Float","")&amp;IF(OR($L639=TRUE,$A639=0,MOD($A639,ChapterTable!$R$20)&lt;&gt;0),"","보스")&amp;"인게임누적합배수",ChapterTable!$R:$S,2,0)*D639)
  )
  )
  )
)</f>
        <v>7946.9631958007822</v>
      </c>
      <c r="G639" t="s">
        <v>719</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66"/>
        <v>4</v>
      </c>
      <c r="Q639">
        <f t="shared" si="67"/>
        <v>4</v>
      </c>
      <c r="R639" t="b">
        <f t="shared" ca="1" si="68"/>
        <v>0</v>
      </c>
      <c r="T639" t="b">
        <f t="shared" ca="1" si="69"/>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72"/>
        <v>0.25</v>
      </c>
      <c r="AJ639">
        <f t="shared" si="70"/>
        <v>0.32</v>
      </c>
      <c r="AK639">
        <f t="shared" si="71"/>
        <v>1</v>
      </c>
      <c r="AL639">
        <v>0</v>
      </c>
    </row>
    <row r="640" spans="1:38" x14ac:dyDescent="0.3">
      <c r="A640">
        <v>13</v>
      </c>
      <c r="B640">
        <v>39</v>
      </c>
      <c r="C640">
        <f>IF(OR($L640=TRUE,$A640=0,MOD($A640,ChapterTable!$R$20)&lt;&gt;0),
MAX(0,INT(($B640+ChapterTable!$P$26+VLOOKUP(SUBSTITUTE(C$1,"성장단계","")&amp;"단계오프셋",ChapterTable!$R:$S,2,0))/ChapterTable!$P$23)),
MAX(0,INT(($B640+ChapterTable!$R$26+VLOOKUP(SUBSTITUTE(C$1,"성장단계","")&amp;"보스단계오프셋",ChapterTable!$R:$S,2,0))/ChapterTable!$R$23)))</f>
        <v>4</v>
      </c>
      <c r="D640">
        <f>IF(OR($L640=TRUE,$A640=0,MOD($A640,ChapterTable!$R$20)&lt;&gt;0),
MAX(0,INT(($B640+ChapterTable!$P$26+VLOOKUP(SUBSTITUTE(D$1,"성장단계","")&amp;"단계오프셋",ChapterTable!$R:$S,2,0))/ChapterTable!$P$23)),
MAX(0,INT(($B640+ChapterTable!$R$26+VLOOKUP(SUBSTITUTE(D$1,"성장단계","")&amp;"보스단계오프셋",ChapterTable!$R:$S,2,0))/ChapterTable!$R$23)))</f>
        <v>3</v>
      </c>
      <c r="E640" s="1">
        <f ca="1">IF(AND($A640=0,$B640=1),
    VLOOKUP(1,ChapterTable!$1:$1048576,MATCH("최종"&amp;SUBSTITUTE(SUBSTITUTE(E$1,"standard",""),"|Float",""),ChapterTable!$1:$1,0),0)*ChapterTable!$P$17,
  IF(AND($A640=0,$B640=0),
    E641,
  IF($B640=0,
    VLOOKUP($A640,ChapterTable!$1:$1048576,MATCH("최종"&amp;SUBSTITUTE(SUBSTITUTE(E$1,"standard",""),"|Float",""),ChapterTable!$1:$1,0),0),
  IF($B640=1,
    IF($L640=FALSE,
      VLOOKUP($A640,ChapterTable!$1:$1048576,MATCH("최종"&amp;SUBSTITUTE(SUBSTITUTE(E$1,"standard",""),"|Float",""),ChapterTable!$1:$1,0),0),
      VLOOKUP($A640-ChapterTable!$P$11,ChapterTable!$1:$1048576,MATCH("최종"&amp;SUBSTITUTE(SUBSTITUTE(E$1,"standard",""),"|Float",""),ChapterTable!$1:$1,0),0)*ChapterTable!$P$14
    ),
  OFFSET(E640,-$B640+IF($L640,1,0),0)*IF($B640&gt;OFFSET($B640,1,0),ChapterTable!$R$17,1)*
    (VLOOKUP(SUBSTITUTE(SUBSTITUTE(E$1,"standard",""),"|Float","")&amp;IF(OR($L640=TRUE,$A640=0,MOD($A640,ChapterTable!$R$20)&lt;&gt;0),"","보스")&amp;"인게임누적곱배수",ChapterTable!$R:$S,2,0)^C640
    +VLOOKUP(SUBSTITUTE(SUBSTITUTE(E$1,"standard",""),"|Float","")&amp;IF(OR($L640=TRUE,$A640=0,MOD($A640,ChapterTable!$R$20)&lt;&gt;0),"","보스")&amp;"인게임누적합배수",ChapterTable!$R:$S,2,0)*C640)
  )
  )
  )
)</f>
        <v>28025.208984375</v>
      </c>
      <c r="F640" s="1">
        <f ca="1">IF(AND($A640=0,$B640=1),
    VLOOKUP(1,ChapterTable!$1:$1048576,MATCH("최종"&amp;SUBSTITUTE(SUBSTITUTE(F$1,"standard",""),"|Float",""),ChapterTable!$1:$1,0),0)*ChapterTable!$P$17,
  IF(AND($A640=0,$B640=0),
    F641,
  IF($B640=0,
    VLOOKUP($A640,ChapterTable!$1:$1048576,MATCH("최종"&amp;SUBSTITUTE(SUBSTITUTE(F$1,"standard",""),"|Float",""),ChapterTable!$1:$1,0),0),
  IF($B640=1,
    IF($L640=FALSE,
      VLOOKUP($A640,ChapterTable!$1:$1048576,MATCH("최종"&amp;SUBSTITUTE(SUBSTITUTE(F$1,"standard",""),"|Float",""),ChapterTable!$1:$1,0),0),
      VLOOKUP($A640-ChapterTable!$P$11,ChapterTable!$1:$1048576,MATCH("최종"&amp;SUBSTITUTE(SUBSTITUTE(F$1,"standard",""),"|Float",""),ChapterTable!$1:$1,0),0)*ChapterTable!$P$14
    ),
  OFFSET(F640,-$B640+IF($L640,1,0),0)*
    (VLOOKUP(SUBSTITUTE(SUBSTITUTE(F$1,"standard",""),"|Float","")&amp;IF(OR($L640=TRUE,$A640=0,MOD($A640,ChapterTable!$R$20)&lt;&gt;0),"","보스")&amp;"인게임누적곱배수",ChapterTable!$R:$S,2,0)^D640
    +VLOOKUP(SUBSTITUTE(SUBSTITUTE(F$1,"standard",""),"|Float","")&amp;IF(OR($L640=TRUE,$A640=0,MOD($A640,ChapterTable!$R$20)&lt;&gt;0),"","보스")&amp;"인게임누적합배수",ChapterTable!$R:$S,2,0)*D640)
  )
  )
  )
)</f>
        <v>7946.9631958007822</v>
      </c>
      <c r="G640" t="s">
        <v>719</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66"/>
        <v>94</v>
      </c>
      <c r="Q640">
        <f t="shared" si="67"/>
        <v>94</v>
      </c>
      <c r="R640" t="b">
        <f t="shared" ca="1" si="68"/>
        <v>1</v>
      </c>
      <c r="T640" t="b">
        <f t="shared" ca="1" si="69"/>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72"/>
        <v>0.25</v>
      </c>
      <c r="AJ640">
        <f t="shared" si="70"/>
        <v>0.32</v>
      </c>
      <c r="AK640">
        <f t="shared" si="71"/>
        <v>1</v>
      </c>
      <c r="AL640">
        <v>0</v>
      </c>
    </row>
    <row r="641" spans="1:38" x14ac:dyDescent="0.3">
      <c r="A641">
        <v>13</v>
      </c>
      <c r="B641">
        <v>40</v>
      </c>
      <c r="C641">
        <f>IF(OR($L641=TRUE,$A641=0,MOD($A641,ChapterTable!$R$20)&lt;&gt;0),
MAX(0,INT(($B641+ChapterTable!$P$26+VLOOKUP(SUBSTITUTE(C$1,"성장단계","")&amp;"단계오프셋",ChapterTable!$R:$S,2,0))/ChapterTable!$P$23)),
MAX(0,INT(($B641+ChapterTable!$R$26+VLOOKUP(SUBSTITUTE(C$1,"성장단계","")&amp;"보스단계오프셋",ChapterTable!$R:$S,2,0))/ChapterTable!$R$23)))</f>
        <v>4</v>
      </c>
      <c r="D641">
        <f>IF(OR($L641=TRUE,$A641=0,MOD($A641,ChapterTable!$R$20)&lt;&gt;0),
MAX(0,INT(($B641+ChapterTable!$P$26+VLOOKUP(SUBSTITUTE(D$1,"성장단계","")&amp;"단계오프셋",ChapterTable!$R:$S,2,0))/ChapterTable!$P$23)),
MAX(0,INT(($B641+ChapterTable!$R$26+VLOOKUP(SUBSTITUTE(D$1,"성장단계","")&amp;"보스단계오프셋",ChapterTable!$R:$S,2,0))/ChapterTable!$R$23)))</f>
        <v>3</v>
      </c>
      <c r="E641" s="1">
        <f ca="1">IF(AND($A641=0,$B641=1),
    VLOOKUP(1,ChapterTable!$1:$1048576,MATCH("최종"&amp;SUBSTITUTE(SUBSTITUTE(E$1,"standard",""),"|Float",""),ChapterTable!$1:$1,0),0)*ChapterTable!$P$17,
  IF(AND($A641=0,$B641=0),
    E642,
  IF($B641=0,
    VLOOKUP($A641,ChapterTable!$1:$1048576,MATCH("최종"&amp;SUBSTITUTE(SUBSTITUTE(E$1,"standard",""),"|Float",""),ChapterTable!$1:$1,0),0),
  IF($B641=1,
    IF($L641=FALSE,
      VLOOKUP($A641,ChapterTable!$1:$1048576,MATCH("최종"&amp;SUBSTITUTE(SUBSTITUTE(E$1,"standard",""),"|Float",""),ChapterTable!$1:$1,0),0),
      VLOOKUP($A641-ChapterTable!$P$11,ChapterTable!$1:$1048576,MATCH("최종"&amp;SUBSTITUTE(SUBSTITUTE(E$1,"standard",""),"|Float",""),ChapterTable!$1:$1,0),0)*ChapterTable!$P$14
    ),
  OFFSET(E641,-$B641+IF($L641,1,0),0)*IF($B641&gt;OFFSET($B641,1,0),ChapterTable!$R$17,1)*
    (VLOOKUP(SUBSTITUTE(SUBSTITUTE(E$1,"standard",""),"|Float","")&amp;IF(OR($L641=TRUE,$A641=0,MOD($A641,ChapterTable!$R$20)&lt;&gt;0),"","보스")&amp;"인게임누적곱배수",ChapterTable!$R:$S,2,0)^C641
    +VLOOKUP(SUBSTITUTE(SUBSTITUTE(E$1,"standard",""),"|Float","")&amp;IF(OR($L641=TRUE,$A641=0,MOD($A641,ChapterTable!$R$20)&lt;&gt;0),"","보스")&amp;"인게임누적합배수",ChapterTable!$R:$S,2,0)*C641)
  )
  )
  )
)</f>
        <v>28025.208984375</v>
      </c>
      <c r="F641" s="1">
        <f ca="1">IF(AND($A641=0,$B641=1),
    VLOOKUP(1,ChapterTable!$1:$1048576,MATCH("최종"&amp;SUBSTITUTE(SUBSTITUTE(F$1,"standard",""),"|Float",""),ChapterTable!$1:$1,0),0)*ChapterTable!$P$17,
  IF(AND($A641=0,$B641=0),
    F642,
  IF($B641=0,
    VLOOKUP($A641,ChapterTable!$1:$1048576,MATCH("최종"&amp;SUBSTITUTE(SUBSTITUTE(F$1,"standard",""),"|Float",""),ChapterTable!$1:$1,0),0),
  IF($B641=1,
    IF($L641=FALSE,
      VLOOKUP($A641,ChapterTable!$1:$1048576,MATCH("최종"&amp;SUBSTITUTE(SUBSTITUTE(F$1,"standard",""),"|Float",""),ChapterTable!$1:$1,0),0),
      VLOOKUP($A641-ChapterTable!$P$11,ChapterTable!$1:$1048576,MATCH("최종"&amp;SUBSTITUTE(SUBSTITUTE(F$1,"standard",""),"|Float",""),ChapterTable!$1:$1,0),0)*ChapterTable!$P$14
    ),
  OFFSET(F641,-$B641+IF($L641,1,0),0)*
    (VLOOKUP(SUBSTITUTE(SUBSTITUTE(F$1,"standard",""),"|Float","")&amp;IF(OR($L641=TRUE,$A641=0,MOD($A641,ChapterTable!$R$20)&lt;&gt;0),"","보스")&amp;"인게임누적곱배수",ChapterTable!$R:$S,2,0)^D641
    +VLOOKUP(SUBSTITUTE(SUBSTITUTE(F$1,"standard",""),"|Float","")&amp;IF(OR($L641=TRUE,$A641=0,MOD($A641,ChapterTable!$R$20)&lt;&gt;0),"","보스")&amp;"인게임누적합배수",ChapterTable!$R:$S,2,0)*D641)
  )
  )
  )
)</f>
        <v>7946.9631958007822</v>
      </c>
      <c r="G641" t="s">
        <v>719</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66"/>
        <v>24</v>
      </c>
      <c r="Q641">
        <f t="shared" si="67"/>
        <v>24</v>
      </c>
      <c r="R641" t="b">
        <f t="shared" ca="1" si="68"/>
        <v>0</v>
      </c>
      <c r="T641" t="b">
        <f t="shared" ca="1" si="69"/>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72"/>
        <v>0.25</v>
      </c>
      <c r="AJ641">
        <f t="shared" si="70"/>
        <v>1</v>
      </c>
      <c r="AK641">
        <f t="shared" si="71"/>
        <v>4</v>
      </c>
      <c r="AL641">
        <v>0</v>
      </c>
    </row>
    <row r="642" spans="1:38" x14ac:dyDescent="0.3">
      <c r="A642">
        <v>13</v>
      </c>
      <c r="B642">
        <v>41</v>
      </c>
      <c r="C642">
        <f>IF(OR($L642=TRUE,$A642=0,MOD($A642,ChapterTable!$R$20)&lt;&gt;0),
MAX(0,INT(($B642+ChapterTable!$P$26+VLOOKUP(SUBSTITUTE(C$1,"성장단계","")&amp;"단계오프셋",ChapterTable!$R:$S,2,0))/ChapterTable!$P$23)),
MAX(0,INT(($B642+ChapterTable!$R$26+VLOOKUP(SUBSTITUTE(C$1,"성장단계","")&amp;"보스단계오프셋",ChapterTable!$R:$S,2,0))/ChapterTable!$R$23)))</f>
        <v>4</v>
      </c>
      <c r="D642">
        <f>IF(OR($L642=TRUE,$A642=0,MOD($A642,ChapterTable!$R$20)&lt;&gt;0),
MAX(0,INT(($B642+ChapterTable!$P$26+VLOOKUP(SUBSTITUTE(D$1,"성장단계","")&amp;"단계오프셋",ChapterTable!$R:$S,2,0))/ChapterTable!$P$23)),
MAX(0,INT(($B642+ChapterTable!$R$26+VLOOKUP(SUBSTITUTE(D$1,"성장단계","")&amp;"보스단계오프셋",ChapterTable!$R:$S,2,0))/ChapterTable!$R$23)))</f>
        <v>4</v>
      </c>
      <c r="E642" s="1">
        <f ca="1">IF(AND($A642=0,$B642=1),
    VLOOKUP(1,ChapterTable!$1:$1048576,MATCH("최종"&amp;SUBSTITUTE(SUBSTITUTE(E$1,"standard",""),"|Float",""),ChapterTable!$1:$1,0),0)*ChapterTable!$P$17,
  IF(AND($A642=0,$B642=0),
    E643,
  IF($B642=0,
    VLOOKUP($A642,ChapterTable!$1:$1048576,MATCH("최종"&amp;SUBSTITUTE(SUBSTITUTE(E$1,"standard",""),"|Float",""),ChapterTable!$1:$1,0),0),
  IF($B642=1,
    IF($L642=FALSE,
      VLOOKUP($A642,ChapterTable!$1:$1048576,MATCH("최종"&amp;SUBSTITUTE(SUBSTITUTE(E$1,"standard",""),"|Float",""),ChapterTable!$1:$1,0),0),
      VLOOKUP($A642-ChapterTable!$P$11,ChapterTable!$1:$1048576,MATCH("최종"&amp;SUBSTITUTE(SUBSTITUTE(E$1,"standard",""),"|Float",""),ChapterTable!$1:$1,0),0)*ChapterTable!$P$14
    ),
  OFFSET(E642,-$B642+IF($L642,1,0),0)*IF($B642&gt;OFFSET($B642,1,0),ChapterTable!$R$17,1)*
    (VLOOKUP(SUBSTITUTE(SUBSTITUTE(E$1,"standard",""),"|Float","")&amp;IF(OR($L642=TRUE,$A642=0,MOD($A642,ChapterTable!$R$20)&lt;&gt;0),"","보스")&amp;"인게임누적곱배수",ChapterTable!$R:$S,2,0)^C642
    +VLOOKUP(SUBSTITUTE(SUBSTITUTE(E$1,"standard",""),"|Float","")&amp;IF(OR($L642=TRUE,$A642=0,MOD($A642,ChapterTable!$R$20)&lt;&gt;0),"","보스")&amp;"인게임누적합배수",ChapterTable!$R:$S,2,0)*C642)
  )
  )
  )
)</f>
        <v>28025.208984375</v>
      </c>
      <c r="F642" s="1">
        <f ca="1">IF(AND($A642=0,$B642=1),
    VLOOKUP(1,ChapterTable!$1:$1048576,MATCH("최종"&amp;SUBSTITUTE(SUBSTITUTE(F$1,"standard",""),"|Float",""),ChapterTable!$1:$1,0),0)*ChapterTable!$P$17,
  IF(AND($A642=0,$B642=0),
    F643,
  IF($B642=0,
    VLOOKUP($A642,ChapterTable!$1:$1048576,MATCH("최종"&amp;SUBSTITUTE(SUBSTITUTE(F$1,"standard",""),"|Float",""),ChapterTable!$1:$1,0),0),
  IF($B642=1,
    IF($L642=FALSE,
      VLOOKUP($A642,ChapterTable!$1:$1048576,MATCH("최종"&amp;SUBSTITUTE(SUBSTITUTE(F$1,"standard",""),"|Float",""),ChapterTable!$1:$1,0),0),
      VLOOKUP($A642-ChapterTable!$P$11,ChapterTable!$1:$1048576,MATCH("최종"&amp;SUBSTITUTE(SUBSTITUTE(F$1,"standard",""),"|Float",""),ChapterTable!$1:$1,0),0)*ChapterTable!$P$14
    ),
  OFFSET(F642,-$B642+IF($L642,1,0),0)*
    (VLOOKUP(SUBSTITUTE(SUBSTITUTE(F$1,"standard",""),"|Float","")&amp;IF(OR($L642=TRUE,$A642=0,MOD($A642,ChapterTable!$R$20)&lt;&gt;0),"","보스")&amp;"인게임누적곱배수",ChapterTable!$R:$S,2,0)^D642
    +VLOOKUP(SUBSTITUTE(SUBSTITUTE(F$1,"standard",""),"|Float","")&amp;IF(OR($L642=TRUE,$A642=0,MOD($A642,ChapterTable!$R$20)&lt;&gt;0),"","보스")&amp;"인게임누적합배수",ChapterTable!$R:$S,2,0)*D642)
  )
  )
  )
)</f>
        <v>8433.511962890625</v>
      </c>
      <c r="G642" t="s">
        <v>719</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66"/>
        <v>5</v>
      </c>
      <c r="Q642">
        <f t="shared" si="67"/>
        <v>5</v>
      </c>
      <c r="R642" t="b">
        <f t="shared" ca="1" si="68"/>
        <v>0</v>
      </c>
      <c r="T642" t="b">
        <f t="shared" ca="1" si="69"/>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72"/>
        <v>0.2</v>
      </c>
      <c r="AJ642">
        <f t="shared" si="70"/>
        <v>0.27466666000000001</v>
      </c>
      <c r="AK642">
        <f t="shared" si="71"/>
        <v>1</v>
      </c>
      <c r="AL642">
        <v>0</v>
      </c>
    </row>
    <row r="643" spans="1:38" x14ac:dyDescent="0.3">
      <c r="A643">
        <v>13</v>
      </c>
      <c r="B643">
        <v>42</v>
      </c>
      <c r="C643">
        <f>IF(OR($L643=TRUE,$A643=0,MOD($A643,ChapterTable!$R$20)&lt;&gt;0),
MAX(0,INT(($B643+ChapterTable!$P$26+VLOOKUP(SUBSTITUTE(C$1,"성장단계","")&amp;"단계오프셋",ChapterTable!$R:$S,2,0))/ChapterTable!$P$23)),
MAX(0,INT(($B643+ChapterTable!$R$26+VLOOKUP(SUBSTITUTE(C$1,"성장단계","")&amp;"보스단계오프셋",ChapterTable!$R:$S,2,0))/ChapterTable!$R$23)))</f>
        <v>4</v>
      </c>
      <c r="D643">
        <f>IF(OR($L643=TRUE,$A643=0,MOD($A643,ChapterTable!$R$20)&lt;&gt;0),
MAX(0,INT(($B643+ChapterTable!$P$26+VLOOKUP(SUBSTITUTE(D$1,"성장단계","")&amp;"단계오프셋",ChapterTable!$R:$S,2,0))/ChapterTable!$P$23)),
MAX(0,INT(($B643+ChapterTable!$R$26+VLOOKUP(SUBSTITUTE(D$1,"성장단계","")&amp;"보스단계오프셋",ChapterTable!$R:$S,2,0))/ChapterTable!$R$23)))</f>
        <v>4</v>
      </c>
      <c r="E643" s="1">
        <f ca="1">IF(AND($A643=0,$B643=1),
    VLOOKUP(1,ChapterTable!$1:$1048576,MATCH("최종"&amp;SUBSTITUTE(SUBSTITUTE(E$1,"standard",""),"|Float",""),ChapterTable!$1:$1,0),0)*ChapterTable!$P$17,
  IF(AND($A643=0,$B643=0),
    E644,
  IF($B643=0,
    VLOOKUP($A643,ChapterTable!$1:$1048576,MATCH("최종"&amp;SUBSTITUTE(SUBSTITUTE(E$1,"standard",""),"|Float",""),ChapterTable!$1:$1,0),0),
  IF($B643=1,
    IF($L643=FALSE,
      VLOOKUP($A643,ChapterTable!$1:$1048576,MATCH("최종"&amp;SUBSTITUTE(SUBSTITUTE(E$1,"standard",""),"|Float",""),ChapterTable!$1:$1,0),0),
      VLOOKUP($A643-ChapterTable!$P$11,ChapterTable!$1:$1048576,MATCH("최종"&amp;SUBSTITUTE(SUBSTITUTE(E$1,"standard",""),"|Float",""),ChapterTable!$1:$1,0),0)*ChapterTable!$P$14
    ),
  OFFSET(E643,-$B643+IF($L643,1,0),0)*IF($B643&gt;OFFSET($B643,1,0),ChapterTable!$R$17,1)*
    (VLOOKUP(SUBSTITUTE(SUBSTITUTE(E$1,"standard",""),"|Float","")&amp;IF(OR($L643=TRUE,$A643=0,MOD($A643,ChapterTable!$R$20)&lt;&gt;0),"","보스")&amp;"인게임누적곱배수",ChapterTable!$R:$S,2,0)^C643
    +VLOOKUP(SUBSTITUTE(SUBSTITUTE(E$1,"standard",""),"|Float","")&amp;IF(OR($L643=TRUE,$A643=0,MOD($A643,ChapterTable!$R$20)&lt;&gt;0),"","보스")&amp;"인게임누적합배수",ChapterTable!$R:$S,2,0)*C643)
  )
  )
  )
)</f>
        <v>28025.208984375</v>
      </c>
      <c r="F643" s="1">
        <f ca="1">IF(AND($A643=0,$B643=1),
    VLOOKUP(1,ChapterTable!$1:$1048576,MATCH("최종"&amp;SUBSTITUTE(SUBSTITUTE(F$1,"standard",""),"|Float",""),ChapterTable!$1:$1,0),0)*ChapterTable!$P$17,
  IF(AND($A643=0,$B643=0),
    F644,
  IF($B643=0,
    VLOOKUP($A643,ChapterTable!$1:$1048576,MATCH("최종"&amp;SUBSTITUTE(SUBSTITUTE(F$1,"standard",""),"|Float",""),ChapterTable!$1:$1,0),0),
  IF($B643=1,
    IF($L643=FALSE,
      VLOOKUP($A643,ChapterTable!$1:$1048576,MATCH("최종"&amp;SUBSTITUTE(SUBSTITUTE(F$1,"standard",""),"|Float",""),ChapterTable!$1:$1,0),0),
      VLOOKUP($A643-ChapterTable!$P$11,ChapterTable!$1:$1048576,MATCH("최종"&amp;SUBSTITUTE(SUBSTITUTE(F$1,"standard",""),"|Float",""),ChapterTable!$1:$1,0),0)*ChapterTable!$P$14
    ),
  OFFSET(F643,-$B643+IF($L643,1,0),0)*
    (VLOOKUP(SUBSTITUTE(SUBSTITUTE(F$1,"standard",""),"|Float","")&amp;IF(OR($L643=TRUE,$A643=0,MOD($A643,ChapterTable!$R$20)&lt;&gt;0),"","보스")&amp;"인게임누적곱배수",ChapterTable!$R:$S,2,0)^D643
    +VLOOKUP(SUBSTITUTE(SUBSTITUTE(F$1,"standard",""),"|Float","")&amp;IF(OR($L643=TRUE,$A643=0,MOD($A643,ChapterTable!$R$20)&lt;&gt;0),"","보스")&amp;"인게임누적합배수",ChapterTable!$R:$S,2,0)*D643)
  )
  )
  )
)</f>
        <v>8433.511962890625</v>
      </c>
      <c r="G643" t="s">
        <v>719</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73">IF(B643=0,0,
  IF(AND(L643=FALSE,A643&lt;&gt;0,MOD(A643,7)=0),21,
  IF(MOD(B643,10)=0,INT(B643/10)-1+21,
  IF(MOD(B643,10)=5,11,
  IF(MOD(B643,10)=9,INT(B643/10)+91,
  INT(B643/10+1))))))</f>
        <v>5</v>
      </c>
      <c r="Q643">
        <f t="shared" ref="Q643:Q706" si="74">IF(ISBLANK(P643),O643,P643)</f>
        <v>5</v>
      </c>
      <c r="R643" t="b">
        <f t="shared" ref="R643:R706" ca="1" si="75">IF(OR(B643=0,OFFSET(B643,1,0)=0),FALSE,
IF(AND(L643,B643&lt;OFFSET(B643,1,0)),TRUE,
IF(AND(OFFSET(O643,1,0)&gt;=21,OFFSET(O643,1,0)&lt;=25),TRUE,FALSE)))</f>
        <v>0</v>
      </c>
      <c r="T643" t="b">
        <f t="shared" ref="T643:T706" ca="1" si="7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72"/>
        <v>0.2</v>
      </c>
      <c r="AJ643">
        <f t="shared" ref="AJ643:AJ706" si="77">IF(B643=0,0,
IF(MOD(B643,10)=0,1,
IF(INT((B643-1)/10)+1=1,1,
IF(INT((B643-1)/10)+1=2,0.546666666,
IF(INT((B643-1)/10)+1=3,0.395555555,
IF(INT((B643-1)/10)+1=4,0.32,
IF(INT((B643-1)/10)+1=5,0.27466666,
"이상")))))))</f>
        <v>0.27466666000000001</v>
      </c>
      <c r="AK643">
        <f t="shared" ref="AK643:AK706" si="78">IF(B643=0,0,
IF(B643=20,2,
IF(B643=30,3,
IF(B643=40,4,
1))))</f>
        <v>1</v>
      </c>
      <c r="AL643">
        <v>0</v>
      </c>
    </row>
    <row r="644" spans="1:38" x14ac:dyDescent="0.3">
      <c r="A644">
        <v>13</v>
      </c>
      <c r="B644">
        <v>43</v>
      </c>
      <c r="C644">
        <f>IF(OR($L644=TRUE,$A644=0,MOD($A644,ChapterTable!$R$20)&lt;&gt;0),
MAX(0,INT(($B644+ChapterTable!$P$26+VLOOKUP(SUBSTITUTE(C$1,"성장단계","")&amp;"단계오프셋",ChapterTable!$R:$S,2,0))/ChapterTable!$P$23)),
MAX(0,INT(($B644+ChapterTable!$R$26+VLOOKUP(SUBSTITUTE(C$1,"성장단계","")&amp;"보스단계오프셋",ChapterTable!$R:$S,2,0))/ChapterTable!$R$23)))</f>
        <v>4</v>
      </c>
      <c r="D644">
        <f>IF(OR($L644=TRUE,$A644=0,MOD($A644,ChapterTable!$R$20)&lt;&gt;0),
MAX(0,INT(($B644+ChapterTable!$P$26+VLOOKUP(SUBSTITUTE(D$1,"성장단계","")&amp;"단계오프셋",ChapterTable!$R:$S,2,0))/ChapterTable!$P$23)),
MAX(0,INT(($B644+ChapterTable!$R$26+VLOOKUP(SUBSTITUTE(D$1,"성장단계","")&amp;"보스단계오프셋",ChapterTable!$R:$S,2,0))/ChapterTable!$R$23)))</f>
        <v>4</v>
      </c>
      <c r="E644" s="1">
        <f ca="1">IF(AND($A644=0,$B644=1),
    VLOOKUP(1,ChapterTable!$1:$1048576,MATCH("최종"&amp;SUBSTITUTE(SUBSTITUTE(E$1,"standard",""),"|Float",""),ChapterTable!$1:$1,0),0)*ChapterTable!$P$17,
  IF(AND($A644=0,$B644=0),
    E645,
  IF($B644=0,
    VLOOKUP($A644,ChapterTable!$1:$1048576,MATCH("최종"&amp;SUBSTITUTE(SUBSTITUTE(E$1,"standard",""),"|Float",""),ChapterTable!$1:$1,0),0),
  IF($B644=1,
    IF($L644=FALSE,
      VLOOKUP($A644,ChapterTable!$1:$1048576,MATCH("최종"&amp;SUBSTITUTE(SUBSTITUTE(E$1,"standard",""),"|Float",""),ChapterTable!$1:$1,0),0),
      VLOOKUP($A644-ChapterTable!$P$11,ChapterTable!$1:$1048576,MATCH("최종"&amp;SUBSTITUTE(SUBSTITUTE(E$1,"standard",""),"|Float",""),ChapterTable!$1:$1,0),0)*ChapterTable!$P$14
    ),
  OFFSET(E644,-$B644+IF($L644,1,0),0)*IF($B644&gt;OFFSET($B644,1,0),ChapterTable!$R$17,1)*
    (VLOOKUP(SUBSTITUTE(SUBSTITUTE(E$1,"standard",""),"|Float","")&amp;IF(OR($L644=TRUE,$A644=0,MOD($A644,ChapterTable!$R$20)&lt;&gt;0),"","보스")&amp;"인게임누적곱배수",ChapterTable!$R:$S,2,0)^C644
    +VLOOKUP(SUBSTITUTE(SUBSTITUTE(E$1,"standard",""),"|Float","")&amp;IF(OR($L644=TRUE,$A644=0,MOD($A644,ChapterTable!$R$20)&lt;&gt;0),"","보스")&amp;"인게임누적합배수",ChapterTable!$R:$S,2,0)*C644)
  )
  )
  )
)</f>
        <v>28025.208984375</v>
      </c>
      <c r="F644" s="1">
        <f ca="1">IF(AND($A644=0,$B644=1),
    VLOOKUP(1,ChapterTable!$1:$1048576,MATCH("최종"&amp;SUBSTITUTE(SUBSTITUTE(F$1,"standard",""),"|Float",""),ChapterTable!$1:$1,0),0)*ChapterTable!$P$17,
  IF(AND($A644=0,$B644=0),
    F645,
  IF($B644=0,
    VLOOKUP($A644,ChapterTable!$1:$1048576,MATCH("최종"&amp;SUBSTITUTE(SUBSTITUTE(F$1,"standard",""),"|Float",""),ChapterTable!$1:$1,0),0),
  IF($B644=1,
    IF($L644=FALSE,
      VLOOKUP($A644,ChapterTable!$1:$1048576,MATCH("최종"&amp;SUBSTITUTE(SUBSTITUTE(F$1,"standard",""),"|Float",""),ChapterTable!$1:$1,0),0),
      VLOOKUP($A644-ChapterTable!$P$11,ChapterTable!$1:$1048576,MATCH("최종"&amp;SUBSTITUTE(SUBSTITUTE(F$1,"standard",""),"|Float",""),ChapterTable!$1:$1,0),0)*ChapterTable!$P$14
    ),
  OFFSET(F644,-$B644+IF($L644,1,0),0)*
    (VLOOKUP(SUBSTITUTE(SUBSTITUTE(F$1,"standard",""),"|Float","")&amp;IF(OR($L644=TRUE,$A644=0,MOD($A644,ChapterTable!$R$20)&lt;&gt;0),"","보스")&amp;"인게임누적곱배수",ChapterTable!$R:$S,2,0)^D644
    +VLOOKUP(SUBSTITUTE(SUBSTITUTE(F$1,"standard",""),"|Float","")&amp;IF(OR($L644=TRUE,$A644=0,MOD($A644,ChapterTable!$R$20)&lt;&gt;0),"","보스")&amp;"인게임누적합배수",ChapterTable!$R:$S,2,0)*D644)
  )
  )
  )
)</f>
        <v>8433.511962890625</v>
      </c>
      <c r="G644" t="s">
        <v>719</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73"/>
        <v>5</v>
      </c>
      <c r="Q644">
        <f t="shared" si="74"/>
        <v>5</v>
      </c>
      <c r="R644" t="b">
        <f t="shared" ca="1" si="75"/>
        <v>0</v>
      </c>
      <c r="T644" t="b">
        <f t="shared" ca="1" si="7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79">IF(B644=0,0,1/(INT((B644-1)/10)+1))</f>
        <v>0.2</v>
      </c>
      <c r="AJ644">
        <f t="shared" si="77"/>
        <v>0.27466666000000001</v>
      </c>
      <c r="AK644">
        <f t="shared" si="78"/>
        <v>1</v>
      </c>
      <c r="AL644">
        <v>0</v>
      </c>
    </row>
    <row r="645" spans="1:38" x14ac:dyDescent="0.3">
      <c r="A645">
        <v>13</v>
      </c>
      <c r="B645">
        <v>44</v>
      </c>
      <c r="C645">
        <f>IF(OR($L645=TRUE,$A645=0,MOD($A645,ChapterTable!$R$20)&lt;&gt;0),
MAX(0,INT(($B645+ChapterTable!$P$26+VLOOKUP(SUBSTITUTE(C$1,"성장단계","")&amp;"단계오프셋",ChapterTable!$R:$S,2,0))/ChapterTable!$P$23)),
MAX(0,INT(($B645+ChapterTable!$R$26+VLOOKUP(SUBSTITUTE(C$1,"성장단계","")&amp;"보스단계오프셋",ChapterTable!$R:$S,2,0))/ChapterTable!$R$23)))</f>
        <v>4</v>
      </c>
      <c r="D645">
        <f>IF(OR($L645=TRUE,$A645=0,MOD($A645,ChapterTable!$R$20)&lt;&gt;0),
MAX(0,INT(($B645+ChapterTable!$P$26+VLOOKUP(SUBSTITUTE(D$1,"성장단계","")&amp;"단계오프셋",ChapterTable!$R:$S,2,0))/ChapterTable!$P$23)),
MAX(0,INT(($B645+ChapterTable!$R$26+VLOOKUP(SUBSTITUTE(D$1,"성장단계","")&amp;"보스단계오프셋",ChapterTable!$R:$S,2,0))/ChapterTable!$R$23)))</f>
        <v>4</v>
      </c>
      <c r="E645" s="1">
        <f ca="1">IF(AND($A645=0,$B645=1),
    VLOOKUP(1,ChapterTable!$1:$1048576,MATCH("최종"&amp;SUBSTITUTE(SUBSTITUTE(E$1,"standard",""),"|Float",""),ChapterTable!$1:$1,0),0)*ChapterTable!$P$17,
  IF(AND($A645=0,$B645=0),
    E646,
  IF($B645=0,
    VLOOKUP($A645,ChapterTable!$1:$1048576,MATCH("최종"&amp;SUBSTITUTE(SUBSTITUTE(E$1,"standard",""),"|Float",""),ChapterTable!$1:$1,0),0),
  IF($B645=1,
    IF($L645=FALSE,
      VLOOKUP($A645,ChapterTable!$1:$1048576,MATCH("최종"&amp;SUBSTITUTE(SUBSTITUTE(E$1,"standard",""),"|Float",""),ChapterTable!$1:$1,0),0),
      VLOOKUP($A645-ChapterTable!$P$11,ChapterTable!$1:$1048576,MATCH("최종"&amp;SUBSTITUTE(SUBSTITUTE(E$1,"standard",""),"|Float",""),ChapterTable!$1:$1,0),0)*ChapterTable!$P$14
    ),
  OFFSET(E645,-$B645+IF($L645,1,0),0)*IF($B645&gt;OFFSET($B645,1,0),ChapterTable!$R$17,1)*
    (VLOOKUP(SUBSTITUTE(SUBSTITUTE(E$1,"standard",""),"|Float","")&amp;IF(OR($L645=TRUE,$A645=0,MOD($A645,ChapterTable!$R$20)&lt;&gt;0),"","보스")&amp;"인게임누적곱배수",ChapterTable!$R:$S,2,0)^C645
    +VLOOKUP(SUBSTITUTE(SUBSTITUTE(E$1,"standard",""),"|Float","")&amp;IF(OR($L645=TRUE,$A645=0,MOD($A645,ChapterTable!$R$20)&lt;&gt;0),"","보스")&amp;"인게임누적합배수",ChapterTable!$R:$S,2,0)*C645)
  )
  )
  )
)</f>
        <v>28025.208984375</v>
      </c>
      <c r="F645" s="1">
        <f ca="1">IF(AND($A645=0,$B645=1),
    VLOOKUP(1,ChapterTable!$1:$1048576,MATCH("최종"&amp;SUBSTITUTE(SUBSTITUTE(F$1,"standard",""),"|Float",""),ChapterTable!$1:$1,0),0)*ChapterTable!$P$17,
  IF(AND($A645=0,$B645=0),
    F646,
  IF($B645=0,
    VLOOKUP($A645,ChapterTable!$1:$1048576,MATCH("최종"&amp;SUBSTITUTE(SUBSTITUTE(F$1,"standard",""),"|Float",""),ChapterTable!$1:$1,0),0),
  IF($B645=1,
    IF($L645=FALSE,
      VLOOKUP($A645,ChapterTable!$1:$1048576,MATCH("최종"&amp;SUBSTITUTE(SUBSTITUTE(F$1,"standard",""),"|Float",""),ChapterTable!$1:$1,0),0),
      VLOOKUP($A645-ChapterTable!$P$11,ChapterTable!$1:$1048576,MATCH("최종"&amp;SUBSTITUTE(SUBSTITUTE(F$1,"standard",""),"|Float",""),ChapterTable!$1:$1,0),0)*ChapterTable!$P$14
    ),
  OFFSET(F645,-$B645+IF($L645,1,0),0)*
    (VLOOKUP(SUBSTITUTE(SUBSTITUTE(F$1,"standard",""),"|Float","")&amp;IF(OR($L645=TRUE,$A645=0,MOD($A645,ChapterTable!$R$20)&lt;&gt;0),"","보스")&amp;"인게임누적곱배수",ChapterTable!$R:$S,2,0)^D645
    +VLOOKUP(SUBSTITUTE(SUBSTITUTE(F$1,"standard",""),"|Float","")&amp;IF(OR($L645=TRUE,$A645=0,MOD($A645,ChapterTable!$R$20)&lt;&gt;0),"","보스")&amp;"인게임누적합배수",ChapterTable!$R:$S,2,0)*D645)
  )
  )
  )
)</f>
        <v>8433.511962890625</v>
      </c>
      <c r="G645" t="s">
        <v>719</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73"/>
        <v>5</v>
      </c>
      <c r="Q645">
        <f t="shared" si="74"/>
        <v>5</v>
      </c>
      <c r="R645" t="b">
        <f t="shared" ca="1" si="75"/>
        <v>0</v>
      </c>
      <c r="T645" t="b">
        <f t="shared" ca="1" si="7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79"/>
        <v>0.2</v>
      </c>
      <c r="AJ645">
        <f t="shared" si="77"/>
        <v>0.27466666000000001</v>
      </c>
      <c r="AK645">
        <f t="shared" si="78"/>
        <v>1</v>
      </c>
      <c r="AL645">
        <v>0</v>
      </c>
    </row>
    <row r="646" spans="1:38" x14ac:dyDescent="0.3">
      <c r="A646">
        <v>13</v>
      </c>
      <c r="B646">
        <v>45</v>
      </c>
      <c r="C646">
        <f>IF(OR($L646=TRUE,$A646=0,MOD($A646,ChapterTable!$R$20)&lt;&gt;0),
MAX(0,INT(($B646+ChapterTable!$P$26+VLOOKUP(SUBSTITUTE(C$1,"성장단계","")&amp;"단계오프셋",ChapterTable!$R:$S,2,0))/ChapterTable!$P$23)),
MAX(0,INT(($B646+ChapterTable!$R$26+VLOOKUP(SUBSTITUTE(C$1,"성장단계","")&amp;"보스단계오프셋",ChapterTable!$R:$S,2,0))/ChapterTable!$R$23)))</f>
        <v>4</v>
      </c>
      <c r="D646">
        <f>IF(OR($L646=TRUE,$A646=0,MOD($A646,ChapterTable!$R$20)&lt;&gt;0),
MAX(0,INT(($B646+ChapterTable!$P$26+VLOOKUP(SUBSTITUTE(D$1,"성장단계","")&amp;"단계오프셋",ChapterTable!$R:$S,2,0))/ChapterTable!$P$23)),
MAX(0,INT(($B646+ChapterTable!$R$26+VLOOKUP(SUBSTITUTE(D$1,"성장단계","")&amp;"보스단계오프셋",ChapterTable!$R:$S,2,0))/ChapterTable!$R$23)))</f>
        <v>4</v>
      </c>
      <c r="E646" s="1">
        <f ca="1">IF(AND($A646=0,$B646=1),
    VLOOKUP(1,ChapterTable!$1:$1048576,MATCH("최종"&amp;SUBSTITUTE(SUBSTITUTE(E$1,"standard",""),"|Float",""),ChapterTable!$1:$1,0),0)*ChapterTable!$P$17,
  IF(AND($A646=0,$B646=0),
    E647,
  IF($B646=0,
    VLOOKUP($A646,ChapterTable!$1:$1048576,MATCH("최종"&amp;SUBSTITUTE(SUBSTITUTE(E$1,"standard",""),"|Float",""),ChapterTable!$1:$1,0),0),
  IF($B646=1,
    IF($L646=FALSE,
      VLOOKUP($A646,ChapterTable!$1:$1048576,MATCH("최종"&amp;SUBSTITUTE(SUBSTITUTE(E$1,"standard",""),"|Float",""),ChapterTable!$1:$1,0),0),
      VLOOKUP($A646-ChapterTable!$P$11,ChapterTable!$1:$1048576,MATCH("최종"&amp;SUBSTITUTE(SUBSTITUTE(E$1,"standard",""),"|Float",""),ChapterTable!$1:$1,0),0)*ChapterTable!$P$14
    ),
  OFFSET(E646,-$B646+IF($L646,1,0),0)*IF($B646&gt;OFFSET($B646,1,0),ChapterTable!$R$17,1)*
    (VLOOKUP(SUBSTITUTE(SUBSTITUTE(E$1,"standard",""),"|Float","")&amp;IF(OR($L646=TRUE,$A646=0,MOD($A646,ChapterTable!$R$20)&lt;&gt;0),"","보스")&amp;"인게임누적곱배수",ChapterTable!$R:$S,2,0)^C646
    +VLOOKUP(SUBSTITUTE(SUBSTITUTE(E$1,"standard",""),"|Float","")&amp;IF(OR($L646=TRUE,$A646=0,MOD($A646,ChapterTable!$R$20)&lt;&gt;0),"","보스")&amp;"인게임누적합배수",ChapterTable!$R:$S,2,0)*C646)
  )
  )
  )
)</f>
        <v>28025.208984375</v>
      </c>
      <c r="F646" s="1">
        <f ca="1">IF(AND($A646=0,$B646=1),
    VLOOKUP(1,ChapterTable!$1:$1048576,MATCH("최종"&amp;SUBSTITUTE(SUBSTITUTE(F$1,"standard",""),"|Float",""),ChapterTable!$1:$1,0),0)*ChapterTable!$P$17,
  IF(AND($A646=0,$B646=0),
    F647,
  IF($B646=0,
    VLOOKUP($A646,ChapterTable!$1:$1048576,MATCH("최종"&amp;SUBSTITUTE(SUBSTITUTE(F$1,"standard",""),"|Float",""),ChapterTable!$1:$1,0),0),
  IF($B646=1,
    IF($L646=FALSE,
      VLOOKUP($A646,ChapterTable!$1:$1048576,MATCH("최종"&amp;SUBSTITUTE(SUBSTITUTE(F$1,"standard",""),"|Float",""),ChapterTable!$1:$1,0),0),
      VLOOKUP($A646-ChapterTable!$P$11,ChapterTable!$1:$1048576,MATCH("최종"&amp;SUBSTITUTE(SUBSTITUTE(F$1,"standard",""),"|Float",""),ChapterTable!$1:$1,0),0)*ChapterTable!$P$14
    ),
  OFFSET(F646,-$B646+IF($L646,1,0),0)*
    (VLOOKUP(SUBSTITUTE(SUBSTITUTE(F$1,"standard",""),"|Float","")&amp;IF(OR($L646=TRUE,$A646=0,MOD($A646,ChapterTable!$R$20)&lt;&gt;0),"","보스")&amp;"인게임누적곱배수",ChapterTable!$R:$S,2,0)^D646
    +VLOOKUP(SUBSTITUTE(SUBSTITUTE(F$1,"standard",""),"|Float","")&amp;IF(OR($L646=TRUE,$A646=0,MOD($A646,ChapterTable!$R$20)&lt;&gt;0),"","보스")&amp;"인게임누적합배수",ChapterTable!$R:$S,2,0)*D646)
  )
  )
  )
)</f>
        <v>8433.511962890625</v>
      </c>
      <c r="G646" t="s">
        <v>719</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73"/>
        <v>11</v>
      </c>
      <c r="Q646">
        <f t="shared" si="74"/>
        <v>11</v>
      </c>
      <c r="R646" t="b">
        <f t="shared" ca="1" si="75"/>
        <v>0</v>
      </c>
      <c r="T646" t="b">
        <f t="shared" ca="1" si="7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79"/>
        <v>0.2</v>
      </c>
      <c r="AJ646">
        <f t="shared" si="77"/>
        <v>0.27466666000000001</v>
      </c>
      <c r="AK646">
        <f t="shared" si="78"/>
        <v>1</v>
      </c>
      <c r="AL646">
        <v>0</v>
      </c>
    </row>
    <row r="647" spans="1:38" x14ac:dyDescent="0.3">
      <c r="A647">
        <v>13</v>
      </c>
      <c r="B647">
        <v>46</v>
      </c>
      <c r="C647">
        <f>IF(OR($L647=TRUE,$A647=0,MOD($A647,ChapterTable!$R$20)&lt;&gt;0),
MAX(0,INT(($B647+ChapterTable!$P$26+VLOOKUP(SUBSTITUTE(C$1,"성장단계","")&amp;"단계오프셋",ChapterTable!$R:$S,2,0))/ChapterTable!$P$23)),
MAX(0,INT(($B647+ChapterTable!$R$26+VLOOKUP(SUBSTITUTE(C$1,"성장단계","")&amp;"보스단계오프셋",ChapterTable!$R:$S,2,0))/ChapterTable!$R$23)))</f>
        <v>5</v>
      </c>
      <c r="D647">
        <f>IF(OR($L647=TRUE,$A647=0,MOD($A647,ChapterTable!$R$20)&lt;&gt;0),
MAX(0,INT(($B647+ChapterTable!$P$26+VLOOKUP(SUBSTITUTE(D$1,"성장단계","")&amp;"단계오프셋",ChapterTable!$R:$S,2,0))/ChapterTable!$P$23)),
MAX(0,INT(($B647+ChapterTable!$R$26+VLOOKUP(SUBSTITUTE(D$1,"성장단계","")&amp;"보스단계오프셋",ChapterTable!$R:$S,2,0))/ChapterTable!$R$23)))</f>
        <v>4</v>
      </c>
      <c r="E647" s="1">
        <f ca="1">IF(AND($A647=0,$B647=1),
    VLOOKUP(1,ChapterTable!$1:$1048576,MATCH("최종"&amp;SUBSTITUTE(SUBSTITUTE(E$1,"standard",""),"|Float",""),ChapterTable!$1:$1,0),0)*ChapterTable!$P$17,
  IF(AND($A647=0,$B647=0),
    E648,
  IF($B647=0,
    VLOOKUP($A647,ChapterTable!$1:$1048576,MATCH("최종"&amp;SUBSTITUTE(SUBSTITUTE(E$1,"standard",""),"|Float",""),ChapterTable!$1:$1,0),0),
  IF($B647=1,
    IF($L647=FALSE,
      VLOOKUP($A647,ChapterTable!$1:$1048576,MATCH("최종"&amp;SUBSTITUTE(SUBSTITUTE(E$1,"standard",""),"|Float",""),ChapterTable!$1:$1,0),0),
      VLOOKUP($A647-ChapterTable!$P$11,ChapterTable!$1:$1048576,MATCH("최종"&amp;SUBSTITUTE(SUBSTITUTE(E$1,"standard",""),"|Float",""),ChapterTable!$1:$1,0),0)*ChapterTable!$P$14
    ),
  OFFSET(E647,-$B647+IF($L647,1,0),0)*IF($B647&gt;OFFSET($B647,1,0),ChapterTable!$R$17,1)*
    (VLOOKUP(SUBSTITUTE(SUBSTITUTE(E$1,"standard",""),"|Float","")&amp;IF(OR($L647=TRUE,$A647=0,MOD($A647,ChapterTable!$R$20)&lt;&gt;0),"","보스")&amp;"인게임누적곱배수",ChapterTable!$R:$S,2,0)^C647
    +VLOOKUP(SUBSTITUTE(SUBSTITUTE(E$1,"standard",""),"|Float","")&amp;IF(OR($L647=TRUE,$A647=0,MOD($A647,ChapterTable!$R$20)&lt;&gt;0),"","보스")&amp;"인게임누적합배수",ChapterTable!$R:$S,2,0)*C647)
  )
  )
  )
)</f>
        <v>31139.12109375</v>
      </c>
      <c r="F647" s="1">
        <f ca="1">IF(AND($A647=0,$B647=1),
    VLOOKUP(1,ChapterTable!$1:$1048576,MATCH("최종"&amp;SUBSTITUTE(SUBSTITUTE(F$1,"standard",""),"|Float",""),ChapterTable!$1:$1,0),0)*ChapterTable!$P$17,
  IF(AND($A647=0,$B647=0),
    F648,
  IF($B647=0,
    VLOOKUP($A647,ChapterTable!$1:$1048576,MATCH("최종"&amp;SUBSTITUTE(SUBSTITUTE(F$1,"standard",""),"|Float",""),ChapterTable!$1:$1,0),0),
  IF($B647=1,
    IF($L647=FALSE,
      VLOOKUP($A647,ChapterTable!$1:$1048576,MATCH("최종"&amp;SUBSTITUTE(SUBSTITUTE(F$1,"standard",""),"|Float",""),ChapterTable!$1:$1,0),0),
      VLOOKUP($A647-ChapterTable!$P$11,ChapterTable!$1:$1048576,MATCH("최종"&amp;SUBSTITUTE(SUBSTITUTE(F$1,"standard",""),"|Float",""),ChapterTable!$1:$1,0),0)*ChapterTable!$P$14
    ),
  OFFSET(F647,-$B647+IF($L647,1,0),0)*
    (VLOOKUP(SUBSTITUTE(SUBSTITUTE(F$1,"standard",""),"|Float","")&amp;IF(OR($L647=TRUE,$A647=0,MOD($A647,ChapterTable!$R$20)&lt;&gt;0),"","보스")&amp;"인게임누적곱배수",ChapterTable!$R:$S,2,0)^D647
    +VLOOKUP(SUBSTITUTE(SUBSTITUTE(F$1,"standard",""),"|Float","")&amp;IF(OR($L647=TRUE,$A647=0,MOD($A647,ChapterTable!$R$20)&lt;&gt;0),"","보스")&amp;"인게임누적합배수",ChapterTable!$R:$S,2,0)*D647)
  )
  )
  )
)</f>
        <v>8433.511962890625</v>
      </c>
      <c r="G647" t="s">
        <v>719</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73"/>
        <v>5</v>
      </c>
      <c r="Q647">
        <f t="shared" si="74"/>
        <v>5</v>
      </c>
      <c r="R647" t="b">
        <f t="shared" ca="1" si="75"/>
        <v>0</v>
      </c>
      <c r="T647" t="b">
        <f t="shared" ca="1" si="7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79"/>
        <v>0.2</v>
      </c>
      <c r="AJ647">
        <f t="shared" si="77"/>
        <v>0.27466666000000001</v>
      </c>
      <c r="AK647">
        <f t="shared" si="78"/>
        <v>1</v>
      </c>
      <c r="AL647">
        <v>0</v>
      </c>
    </row>
    <row r="648" spans="1:38" x14ac:dyDescent="0.3">
      <c r="A648">
        <v>13</v>
      </c>
      <c r="B648">
        <v>47</v>
      </c>
      <c r="C648">
        <f>IF(OR($L648=TRUE,$A648=0,MOD($A648,ChapterTable!$R$20)&lt;&gt;0),
MAX(0,INT(($B648+ChapterTable!$P$26+VLOOKUP(SUBSTITUTE(C$1,"성장단계","")&amp;"단계오프셋",ChapterTable!$R:$S,2,0))/ChapterTable!$P$23)),
MAX(0,INT(($B648+ChapterTable!$R$26+VLOOKUP(SUBSTITUTE(C$1,"성장단계","")&amp;"보스단계오프셋",ChapterTable!$R:$S,2,0))/ChapterTable!$R$23)))</f>
        <v>5</v>
      </c>
      <c r="D648">
        <f>IF(OR($L648=TRUE,$A648=0,MOD($A648,ChapterTable!$R$20)&lt;&gt;0),
MAX(0,INT(($B648+ChapterTable!$P$26+VLOOKUP(SUBSTITUTE(D$1,"성장단계","")&amp;"단계오프셋",ChapterTable!$R:$S,2,0))/ChapterTable!$P$23)),
MAX(0,INT(($B648+ChapterTable!$R$26+VLOOKUP(SUBSTITUTE(D$1,"성장단계","")&amp;"보스단계오프셋",ChapterTable!$R:$S,2,0))/ChapterTable!$R$23)))</f>
        <v>4</v>
      </c>
      <c r="E648" s="1">
        <f ca="1">IF(AND($A648=0,$B648=1),
    VLOOKUP(1,ChapterTable!$1:$1048576,MATCH("최종"&amp;SUBSTITUTE(SUBSTITUTE(E$1,"standard",""),"|Float",""),ChapterTable!$1:$1,0),0)*ChapterTable!$P$17,
  IF(AND($A648=0,$B648=0),
    E649,
  IF($B648=0,
    VLOOKUP($A648,ChapterTable!$1:$1048576,MATCH("최종"&amp;SUBSTITUTE(SUBSTITUTE(E$1,"standard",""),"|Float",""),ChapterTable!$1:$1,0),0),
  IF($B648=1,
    IF($L648=FALSE,
      VLOOKUP($A648,ChapterTable!$1:$1048576,MATCH("최종"&amp;SUBSTITUTE(SUBSTITUTE(E$1,"standard",""),"|Float",""),ChapterTable!$1:$1,0),0),
      VLOOKUP($A648-ChapterTable!$P$11,ChapterTable!$1:$1048576,MATCH("최종"&amp;SUBSTITUTE(SUBSTITUTE(E$1,"standard",""),"|Float",""),ChapterTable!$1:$1,0),0)*ChapterTable!$P$14
    ),
  OFFSET(E648,-$B648+IF($L648,1,0),0)*IF($B648&gt;OFFSET($B648,1,0),ChapterTable!$R$17,1)*
    (VLOOKUP(SUBSTITUTE(SUBSTITUTE(E$1,"standard",""),"|Float","")&amp;IF(OR($L648=TRUE,$A648=0,MOD($A648,ChapterTable!$R$20)&lt;&gt;0),"","보스")&amp;"인게임누적곱배수",ChapterTable!$R:$S,2,0)^C648
    +VLOOKUP(SUBSTITUTE(SUBSTITUTE(E$1,"standard",""),"|Float","")&amp;IF(OR($L648=TRUE,$A648=0,MOD($A648,ChapterTable!$R$20)&lt;&gt;0),"","보스")&amp;"인게임누적합배수",ChapterTable!$R:$S,2,0)*C648)
  )
  )
  )
)</f>
        <v>31139.12109375</v>
      </c>
      <c r="F648" s="1">
        <f ca="1">IF(AND($A648=0,$B648=1),
    VLOOKUP(1,ChapterTable!$1:$1048576,MATCH("최종"&amp;SUBSTITUTE(SUBSTITUTE(F$1,"standard",""),"|Float",""),ChapterTable!$1:$1,0),0)*ChapterTable!$P$17,
  IF(AND($A648=0,$B648=0),
    F649,
  IF($B648=0,
    VLOOKUP($A648,ChapterTable!$1:$1048576,MATCH("최종"&amp;SUBSTITUTE(SUBSTITUTE(F$1,"standard",""),"|Float",""),ChapterTable!$1:$1,0),0),
  IF($B648=1,
    IF($L648=FALSE,
      VLOOKUP($A648,ChapterTable!$1:$1048576,MATCH("최종"&amp;SUBSTITUTE(SUBSTITUTE(F$1,"standard",""),"|Float",""),ChapterTable!$1:$1,0),0),
      VLOOKUP($A648-ChapterTable!$P$11,ChapterTable!$1:$1048576,MATCH("최종"&amp;SUBSTITUTE(SUBSTITUTE(F$1,"standard",""),"|Float",""),ChapterTable!$1:$1,0),0)*ChapterTable!$P$14
    ),
  OFFSET(F648,-$B648+IF($L648,1,0),0)*
    (VLOOKUP(SUBSTITUTE(SUBSTITUTE(F$1,"standard",""),"|Float","")&amp;IF(OR($L648=TRUE,$A648=0,MOD($A648,ChapterTable!$R$20)&lt;&gt;0),"","보스")&amp;"인게임누적곱배수",ChapterTable!$R:$S,2,0)^D648
    +VLOOKUP(SUBSTITUTE(SUBSTITUTE(F$1,"standard",""),"|Float","")&amp;IF(OR($L648=TRUE,$A648=0,MOD($A648,ChapterTable!$R$20)&lt;&gt;0),"","보스")&amp;"인게임누적합배수",ChapterTable!$R:$S,2,0)*D648)
  )
  )
  )
)</f>
        <v>8433.511962890625</v>
      </c>
      <c r="G648" t="s">
        <v>719</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73"/>
        <v>5</v>
      </c>
      <c r="Q648">
        <f t="shared" si="74"/>
        <v>5</v>
      </c>
      <c r="R648" t="b">
        <f t="shared" ca="1" si="75"/>
        <v>0</v>
      </c>
      <c r="T648" t="b">
        <f t="shared" ca="1" si="7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79"/>
        <v>0.2</v>
      </c>
      <c r="AJ648">
        <f t="shared" si="77"/>
        <v>0.27466666000000001</v>
      </c>
      <c r="AK648">
        <f t="shared" si="78"/>
        <v>1</v>
      </c>
      <c r="AL648">
        <v>0</v>
      </c>
    </row>
    <row r="649" spans="1:38" x14ac:dyDescent="0.3">
      <c r="A649">
        <v>13</v>
      </c>
      <c r="B649">
        <v>48</v>
      </c>
      <c r="C649">
        <f>IF(OR($L649=TRUE,$A649=0,MOD($A649,ChapterTable!$R$20)&lt;&gt;0),
MAX(0,INT(($B649+ChapterTable!$P$26+VLOOKUP(SUBSTITUTE(C$1,"성장단계","")&amp;"단계오프셋",ChapterTable!$R:$S,2,0))/ChapterTable!$P$23)),
MAX(0,INT(($B649+ChapterTable!$R$26+VLOOKUP(SUBSTITUTE(C$1,"성장단계","")&amp;"보스단계오프셋",ChapterTable!$R:$S,2,0))/ChapterTable!$R$23)))</f>
        <v>5</v>
      </c>
      <c r="D649">
        <f>IF(OR($L649=TRUE,$A649=0,MOD($A649,ChapterTable!$R$20)&lt;&gt;0),
MAX(0,INT(($B649+ChapterTable!$P$26+VLOOKUP(SUBSTITUTE(D$1,"성장단계","")&amp;"단계오프셋",ChapterTable!$R:$S,2,0))/ChapterTable!$P$23)),
MAX(0,INT(($B649+ChapterTable!$R$26+VLOOKUP(SUBSTITUTE(D$1,"성장단계","")&amp;"보스단계오프셋",ChapterTable!$R:$S,2,0))/ChapterTable!$R$23)))</f>
        <v>4</v>
      </c>
      <c r="E649" s="1">
        <f ca="1">IF(AND($A649=0,$B649=1),
    VLOOKUP(1,ChapterTable!$1:$1048576,MATCH("최종"&amp;SUBSTITUTE(SUBSTITUTE(E$1,"standard",""),"|Float",""),ChapterTable!$1:$1,0),0)*ChapterTable!$P$17,
  IF(AND($A649=0,$B649=0),
    E650,
  IF($B649=0,
    VLOOKUP($A649,ChapterTable!$1:$1048576,MATCH("최종"&amp;SUBSTITUTE(SUBSTITUTE(E$1,"standard",""),"|Float",""),ChapterTable!$1:$1,0),0),
  IF($B649=1,
    IF($L649=FALSE,
      VLOOKUP($A649,ChapterTable!$1:$1048576,MATCH("최종"&amp;SUBSTITUTE(SUBSTITUTE(E$1,"standard",""),"|Float",""),ChapterTable!$1:$1,0),0),
      VLOOKUP($A649-ChapterTable!$P$11,ChapterTable!$1:$1048576,MATCH("최종"&amp;SUBSTITUTE(SUBSTITUTE(E$1,"standard",""),"|Float",""),ChapterTable!$1:$1,0),0)*ChapterTable!$P$14
    ),
  OFFSET(E649,-$B649+IF($L649,1,0),0)*IF($B649&gt;OFFSET($B649,1,0),ChapterTable!$R$17,1)*
    (VLOOKUP(SUBSTITUTE(SUBSTITUTE(E$1,"standard",""),"|Float","")&amp;IF(OR($L649=TRUE,$A649=0,MOD($A649,ChapterTable!$R$20)&lt;&gt;0),"","보스")&amp;"인게임누적곱배수",ChapterTable!$R:$S,2,0)^C649
    +VLOOKUP(SUBSTITUTE(SUBSTITUTE(E$1,"standard",""),"|Float","")&amp;IF(OR($L649=TRUE,$A649=0,MOD($A649,ChapterTable!$R$20)&lt;&gt;0),"","보스")&amp;"인게임누적합배수",ChapterTable!$R:$S,2,0)*C649)
  )
  )
  )
)</f>
        <v>31139.12109375</v>
      </c>
      <c r="F649" s="1">
        <f ca="1">IF(AND($A649=0,$B649=1),
    VLOOKUP(1,ChapterTable!$1:$1048576,MATCH("최종"&amp;SUBSTITUTE(SUBSTITUTE(F$1,"standard",""),"|Float",""),ChapterTable!$1:$1,0),0)*ChapterTable!$P$17,
  IF(AND($A649=0,$B649=0),
    F650,
  IF($B649=0,
    VLOOKUP($A649,ChapterTable!$1:$1048576,MATCH("최종"&amp;SUBSTITUTE(SUBSTITUTE(F$1,"standard",""),"|Float",""),ChapterTable!$1:$1,0),0),
  IF($B649=1,
    IF($L649=FALSE,
      VLOOKUP($A649,ChapterTable!$1:$1048576,MATCH("최종"&amp;SUBSTITUTE(SUBSTITUTE(F$1,"standard",""),"|Float",""),ChapterTable!$1:$1,0),0),
      VLOOKUP($A649-ChapterTable!$P$11,ChapterTable!$1:$1048576,MATCH("최종"&amp;SUBSTITUTE(SUBSTITUTE(F$1,"standard",""),"|Float",""),ChapterTable!$1:$1,0),0)*ChapterTable!$P$14
    ),
  OFFSET(F649,-$B649+IF($L649,1,0),0)*
    (VLOOKUP(SUBSTITUTE(SUBSTITUTE(F$1,"standard",""),"|Float","")&amp;IF(OR($L649=TRUE,$A649=0,MOD($A649,ChapterTable!$R$20)&lt;&gt;0),"","보스")&amp;"인게임누적곱배수",ChapterTable!$R:$S,2,0)^D649
    +VLOOKUP(SUBSTITUTE(SUBSTITUTE(F$1,"standard",""),"|Float","")&amp;IF(OR($L649=TRUE,$A649=0,MOD($A649,ChapterTable!$R$20)&lt;&gt;0),"","보스")&amp;"인게임누적합배수",ChapterTable!$R:$S,2,0)*D649)
  )
  )
  )
)</f>
        <v>8433.511962890625</v>
      </c>
      <c r="G649" t="s">
        <v>719</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73"/>
        <v>5</v>
      </c>
      <c r="Q649">
        <f t="shared" si="74"/>
        <v>5</v>
      </c>
      <c r="R649" t="b">
        <f t="shared" ca="1" si="75"/>
        <v>0</v>
      </c>
      <c r="T649" t="b">
        <f t="shared" ca="1" si="7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79"/>
        <v>0.2</v>
      </c>
      <c r="AJ649">
        <f t="shared" si="77"/>
        <v>0.27466666000000001</v>
      </c>
      <c r="AK649">
        <f t="shared" si="78"/>
        <v>1</v>
      </c>
      <c r="AL649">
        <v>0</v>
      </c>
    </row>
    <row r="650" spans="1:38" x14ac:dyDescent="0.3">
      <c r="A650">
        <v>13</v>
      </c>
      <c r="B650">
        <v>49</v>
      </c>
      <c r="C650">
        <f>IF(OR($L650=TRUE,$A650=0,MOD($A650,ChapterTable!$R$20)&lt;&gt;0),
MAX(0,INT(($B650+ChapterTable!$P$26+VLOOKUP(SUBSTITUTE(C$1,"성장단계","")&amp;"단계오프셋",ChapterTable!$R:$S,2,0))/ChapterTable!$P$23)),
MAX(0,INT(($B650+ChapterTable!$R$26+VLOOKUP(SUBSTITUTE(C$1,"성장단계","")&amp;"보스단계오프셋",ChapterTable!$R:$S,2,0))/ChapterTable!$R$23)))</f>
        <v>5</v>
      </c>
      <c r="D650">
        <f>IF(OR($L650=TRUE,$A650=0,MOD($A650,ChapterTable!$R$20)&lt;&gt;0),
MAX(0,INT(($B650+ChapterTable!$P$26+VLOOKUP(SUBSTITUTE(D$1,"성장단계","")&amp;"단계오프셋",ChapterTable!$R:$S,2,0))/ChapterTable!$P$23)),
MAX(0,INT(($B650+ChapterTable!$R$26+VLOOKUP(SUBSTITUTE(D$1,"성장단계","")&amp;"보스단계오프셋",ChapterTable!$R:$S,2,0))/ChapterTable!$R$23)))</f>
        <v>4</v>
      </c>
      <c r="E650" s="1">
        <f ca="1">IF(AND($A650=0,$B650=1),
    VLOOKUP(1,ChapterTable!$1:$1048576,MATCH("최종"&amp;SUBSTITUTE(SUBSTITUTE(E$1,"standard",""),"|Float",""),ChapterTable!$1:$1,0),0)*ChapterTable!$P$17,
  IF(AND($A650=0,$B650=0),
    E651,
  IF($B650=0,
    VLOOKUP($A650,ChapterTable!$1:$1048576,MATCH("최종"&amp;SUBSTITUTE(SUBSTITUTE(E$1,"standard",""),"|Float",""),ChapterTable!$1:$1,0),0),
  IF($B650=1,
    IF($L650=FALSE,
      VLOOKUP($A650,ChapterTable!$1:$1048576,MATCH("최종"&amp;SUBSTITUTE(SUBSTITUTE(E$1,"standard",""),"|Float",""),ChapterTable!$1:$1,0),0),
      VLOOKUP($A650-ChapterTable!$P$11,ChapterTable!$1:$1048576,MATCH("최종"&amp;SUBSTITUTE(SUBSTITUTE(E$1,"standard",""),"|Float",""),ChapterTable!$1:$1,0),0)*ChapterTable!$P$14
    ),
  OFFSET(E650,-$B650+IF($L650,1,0),0)*IF($B650&gt;OFFSET($B650,1,0),ChapterTable!$R$17,1)*
    (VLOOKUP(SUBSTITUTE(SUBSTITUTE(E$1,"standard",""),"|Float","")&amp;IF(OR($L650=TRUE,$A650=0,MOD($A650,ChapterTable!$R$20)&lt;&gt;0),"","보스")&amp;"인게임누적곱배수",ChapterTable!$R:$S,2,0)^C650
    +VLOOKUP(SUBSTITUTE(SUBSTITUTE(E$1,"standard",""),"|Float","")&amp;IF(OR($L650=TRUE,$A650=0,MOD($A650,ChapterTable!$R$20)&lt;&gt;0),"","보스")&amp;"인게임누적합배수",ChapterTable!$R:$S,2,0)*C650)
  )
  )
  )
)</f>
        <v>31139.12109375</v>
      </c>
      <c r="F650" s="1">
        <f ca="1">IF(AND($A650=0,$B650=1),
    VLOOKUP(1,ChapterTable!$1:$1048576,MATCH("최종"&amp;SUBSTITUTE(SUBSTITUTE(F$1,"standard",""),"|Float",""),ChapterTable!$1:$1,0),0)*ChapterTable!$P$17,
  IF(AND($A650=0,$B650=0),
    F651,
  IF($B650=0,
    VLOOKUP($A650,ChapterTable!$1:$1048576,MATCH("최종"&amp;SUBSTITUTE(SUBSTITUTE(F$1,"standard",""),"|Float",""),ChapterTable!$1:$1,0),0),
  IF($B650=1,
    IF($L650=FALSE,
      VLOOKUP($A650,ChapterTable!$1:$1048576,MATCH("최종"&amp;SUBSTITUTE(SUBSTITUTE(F$1,"standard",""),"|Float",""),ChapterTable!$1:$1,0),0),
      VLOOKUP($A650-ChapterTable!$P$11,ChapterTable!$1:$1048576,MATCH("최종"&amp;SUBSTITUTE(SUBSTITUTE(F$1,"standard",""),"|Float",""),ChapterTable!$1:$1,0),0)*ChapterTable!$P$14
    ),
  OFFSET(F650,-$B650+IF($L650,1,0),0)*
    (VLOOKUP(SUBSTITUTE(SUBSTITUTE(F$1,"standard",""),"|Float","")&amp;IF(OR($L650=TRUE,$A650=0,MOD($A650,ChapterTable!$R$20)&lt;&gt;0),"","보스")&amp;"인게임누적곱배수",ChapterTable!$R:$S,2,0)^D650
    +VLOOKUP(SUBSTITUTE(SUBSTITUTE(F$1,"standard",""),"|Float","")&amp;IF(OR($L650=TRUE,$A650=0,MOD($A650,ChapterTable!$R$20)&lt;&gt;0),"","보스")&amp;"인게임누적합배수",ChapterTable!$R:$S,2,0)*D650)
  )
  )
  )
)</f>
        <v>8433.511962890625</v>
      </c>
      <c r="G650" t="s">
        <v>719</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73"/>
        <v>95</v>
      </c>
      <c r="Q650">
        <f t="shared" si="74"/>
        <v>95</v>
      </c>
      <c r="R650" t="b">
        <f t="shared" ca="1" si="75"/>
        <v>1</v>
      </c>
      <c r="T650" t="b">
        <f t="shared" ca="1" si="7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79"/>
        <v>0.2</v>
      </c>
      <c r="AJ650">
        <f t="shared" si="77"/>
        <v>0.27466666000000001</v>
      </c>
      <c r="AK650">
        <f t="shared" si="78"/>
        <v>1</v>
      </c>
      <c r="AL650">
        <v>0</v>
      </c>
    </row>
    <row r="651" spans="1:38" x14ac:dyDescent="0.3">
      <c r="A651">
        <v>13</v>
      </c>
      <c r="B651">
        <v>50</v>
      </c>
      <c r="C651">
        <f>IF(OR($L651=TRUE,$A651=0,MOD($A651,ChapterTable!$R$20)&lt;&gt;0),
MAX(0,INT(($B651+ChapterTable!$P$26+VLOOKUP(SUBSTITUTE(C$1,"성장단계","")&amp;"단계오프셋",ChapterTable!$R:$S,2,0))/ChapterTable!$P$23)),
MAX(0,INT(($B651+ChapterTable!$R$26+VLOOKUP(SUBSTITUTE(C$1,"성장단계","")&amp;"보스단계오프셋",ChapterTable!$R:$S,2,0))/ChapterTable!$R$23)))</f>
        <v>5</v>
      </c>
      <c r="D651">
        <f>IF(OR($L651=TRUE,$A651=0,MOD($A651,ChapterTable!$R$20)&lt;&gt;0),
MAX(0,INT(($B651+ChapterTable!$P$26+VLOOKUP(SUBSTITUTE(D$1,"성장단계","")&amp;"단계오프셋",ChapterTable!$R:$S,2,0))/ChapterTable!$P$23)),
MAX(0,INT(($B651+ChapterTable!$R$26+VLOOKUP(SUBSTITUTE(D$1,"성장단계","")&amp;"보스단계오프셋",ChapterTable!$R:$S,2,0))/ChapterTable!$R$23)))</f>
        <v>4</v>
      </c>
      <c r="E651" s="1">
        <f ca="1">IF(AND($A651=0,$B651=1),
    VLOOKUP(1,ChapterTable!$1:$1048576,MATCH("최종"&amp;SUBSTITUTE(SUBSTITUTE(E$1,"standard",""),"|Float",""),ChapterTable!$1:$1,0),0)*ChapterTable!$P$17,
  IF(AND($A651=0,$B651=0),
    E652,
  IF($B651=0,
    VLOOKUP($A651,ChapterTable!$1:$1048576,MATCH("최종"&amp;SUBSTITUTE(SUBSTITUTE(E$1,"standard",""),"|Float",""),ChapterTable!$1:$1,0),0),
  IF($B651=1,
    IF($L651=FALSE,
      VLOOKUP($A651,ChapterTable!$1:$1048576,MATCH("최종"&amp;SUBSTITUTE(SUBSTITUTE(E$1,"standard",""),"|Float",""),ChapterTable!$1:$1,0),0),
      VLOOKUP($A651-ChapterTable!$P$11,ChapterTable!$1:$1048576,MATCH("최종"&amp;SUBSTITUTE(SUBSTITUTE(E$1,"standard",""),"|Float",""),ChapterTable!$1:$1,0),0)*ChapterTable!$P$14
    ),
  OFFSET(E651,-$B651+IF($L651,1,0),0)*IF($B651&gt;OFFSET($B651,1,0),ChapterTable!$R$17,1)*
    (VLOOKUP(SUBSTITUTE(SUBSTITUTE(E$1,"standard",""),"|Float","")&amp;IF(OR($L651=TRUE,$A651=0,MOD($A651,ChapterTable!$R$20)&lt;&gt;0),"","보스")&amp;"인게임누적곱배수",ChapterTable!$R:$S,2,0)^C651
    +VLOOKUP(SUBSTITUTE(SUBSTITUTE(E$1,"standard",""),"|Float","")&amp;IF(OR($L651=TRUE,$A651=0,MOD($A651,ChapterTable!$R$20)&lt;&gt;0),"","보스")&amp;"인게임누적합배수",ChapterTable!$R:$S,2,0)*C651)
  )
  )
  )
)</f>
        <v>40480.857421875</v>
      </c>
      <c r="F651" s="1">
        <f ca="1">IF(AND($A651=0,$B651=1),
    VLOOKUP(1,ChapterTable!$1:$1048576,MATCH("최종"&amp;SUBSTITUTE(SUBSTITUTE(F$1,"standard",""),"|Float",""),ChapterTable!$1:$1,0),0)*ChapterTable!$P$17,
  IF(AND($A651=0,$B651=0),
    F652,
  IF($B651=0,
    VLOOKUP($A651,ChapterTable!$1:$1048576,MATCH("최종"&amp;SUBSTITUTE(SUBSTITUTE(F$1,"standard",""),"|Float",""),ChapterTable!$1:$1,0),0),
  IF($B651=1,
    IF($L651=FALSE,
      VLOOKUP($A651,ChapterTable!$1:$1048576,MATCH("최종"&amp;SUBSTITUTE(SUBSTITUTE(F$1,"standard",""),"|Float",""),ChapterTable!$1:$1,0),0),
      VLOOKUP($A651-ChapterTable!$P$11,ChapterTable!$1:$1048576,MATCH("최종"&amp;SUBSTITUTE(SUBSTITUTE(F$1,"standard",""),"|Float",""),ChapterTable!$1:$1,0),0)*ChapterTable!$P$14
    ),
  OFFSET(F651,-$B651+IF($L651,1,0),0)*
    (VLOOKUP(SUBSTITUTE(SUBSTITUTE(F$1,"standard",""),"|Float","")&amp;IF(OR($L651=TRUE,$A651=0,MOD($A651,ChapterTable!$R$20)&lt;&gt;0),"","보스")&amp;"인게임누적곱배수",ChapterTable!$R:$S,2,0)^D651
    +VLOOKUP(SUBSTITUTE(SUBSTITUTE(F$1,"standard",""),"|Float","")&amp;IF(OR($L651=TRUE,$A651=0,MOD($A651,ChapterTable!$R$20)&lt;&gt;0),"","보스")&amp;"인게임누적합배수",ChapterTable!$R:$S,2,0)*D651)
  )
  )
  )
)</f>
        <v>8433.511962890625</v>
      </c>
      <c r="G651" t="s">
        <v>719</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73"/>
        <v>25</v>
      </c>
      <c r="Q651">
        <f t="shared" si="74"/>
        <v>25</v>
      </c>
      <c r="R651" t="b">
        <f t="shared" ca="1" si="75"/>
        <v>0</v>
      </c>
      <c r="T651" t="b">
        <f t="shared" ca="1" si="7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79"/>
        <v>0.2</v>
      </c>
      <c r="AJ651">
        <f t="shared" si="77"/>
        <v>1</v>
      </c>
      <c r="AK651">
        <f t="shared" si="78"/>
        <v>1</v>
      </c>
      <c r="AL651">
        <v>0</v>
      </c>
    </row>
    <row r="652" spans="1:38" x14ac:dyDescent="0.3">
      <c r="A652">
        <v>14</v>
      </c>
      <c r="B652">
        <v>0</v>
      </c>
      <c r="C652">
        <f>IF(OR($L652=TRUE,$A652=0,MOD($A652,ChapterTable!$R$20)&lt;&gt;0),
MAX(0,INT(($B652+ChapterTable!$P$26+VLOOKUP(SUBSTITUTE(C$1,"성장단계","")&amp;"단계오프셋",ChapterTable!$R:$S,2,0))/ChapterTable!$P$23)),
MAX(0,INT(($B652+ChapterTable!$R$26+VLOOKUP(SUBSTITUTE(C$1,"성장단계","")&amp;"보스단계오프셋",ChapterTable!$R:$S,2,0))/ChapterTable!$R$23)))</f>
        <v>0</v>
      </c>
      <c r="D652">
        <f>IF(OR($L652=TRUE,$A652=0,MOD($A652,ChapterTable!$R$20)&lt;&gt;0),
MAX(0,INT(($B652+ChapterTable!$P$26+VLOOKUP(SUBSTITUTE(D$1,"성장단계","")&amp;"단계오프셋",ChapterTable!$R:$S,2,0))/ChapterTable!$P$23)),
MAX(0,INT(($B652+ChapterTable!$R$26+VLOOKUP(SUBSTITUTE(D$1,"성장단계","")&amp;"보스단계오프셋",ChapterTable!$R:$S,2,0))/ChapterTable!$R$23)))</f>
        <v>0</v>
      </c>
      <c r="E652" s="1">
        <f ca="1">IF(AND($A652=0,$B652=1),
    VLOOKUP(1,ChapterTable!$1:$1048576,MATCH("최종"&amp;SUBSTITUTE(SUBSTITUTE(E$1,"standard",""),"|Float",""),ChapterTable!$1:$1,0),0)*ChapterTable!$P$17,
  IF(AND($A652=0,$B652=0),
    E653,
  IF($B652=0,
    VLOOKUP($A652,ChapterTable!$1:$1048576,MATCH("최종"&amp;SUBSTITUTE(SUBSTITUTE(E$1,"standard",""),"|Float",""),ChapterTable!$1:$1,0),0),
  IF($B652=1,
    IF($L652=FALSE,
      VLOOKUP($A652,ChapterTable!$1:$1048576,MATCH("최종"&amp;SUBSTITUTE(SUBSTITUTE(E$1,"standard",""),"|Float",""),ChapterTable!$1:$1,0),0),
      VLOOKUP($A652-ChapterTable!$P$11,ChapterTable!$1:$1048576,MATCH("최종"&amp;SUBSTITUTE(SUBSTITUTE(E$1,"standard",""),"|Float",""),ChapterTable!$1:$1,0),0)*ChapterTable!$P$14
    ),
  OFFSET(E652,-$B652+IF($L652,1,0),0)*IF($B652&gt;OFFSET($B652,1,0),ChapterTable!$R$17,1)*
    (VLOOKUP(SUBSTITUTE(SUBSTITUTE(E$1,"standard",""),"|Float","")&amp;IF(OR($L652=TRUE,$A652=0,MOD($A652,ChapterTable!$R$20)&lt;&gt;0),"","보스")&amp;"인게임누적곱배수",ChapterTable!$R:$S,2,0)^C652
    +VLOOKUP(SUBSTITUTE(SUBSTITUTE(E$1,"standard",""),"|Float","")&amp;IF(OR($L652=TRUE,$A652=0,MOD($A652,ChapterTable!$R$20)&lt;&gt;0),"","보스")&amp;"인게임누적합배수",ChapterTable!$R:$S,2,0)*C652)
  )
  )
  )
)</f>
        <v>23354.3408203125</v>
      </c>
      <c r="F652" s="1">
        <f ca="1">IF(AND($A652=0,$B652=1),
    VLOOKUP(1,ChapterTable!$1:$1048576,MATCH("최종"&amp;SUBSTITUTE(SUBSTITUTE(F$1,"standard",""),"|Float",""),ChapterTable!$1:$1,0),0)*ChapterTable!$P$17,
  IF(AND($A652=0,$B652=0),
    F653,
  IF($B652=0,
    VLOOKUP($A652,ChapterTable!$1:$1048576,MATCH("최종"&amp;SUBSTITUTE(SUBSTITUTE(F$1,"standard",""),"|Float",""),ChapterTable!$1:$1,0),0),
  IF($B652=1,
    IF($L652=FALSE,
      VLOOKUP($A652,ChapterTable!$1:$1048576,MATCH("최종"&amp;SUBSTITUTE(SUBSTITUTE(F$1,"standard",""),"|Float",""),ChapterTable!$1:$1,0),0),
      VLOOKUP($A652-ChapterTable!$P$11,ChapterTable!$1:$1048576,MATCH("최종"&amp;SUBSTITUTE(SUBSTITUTE(F$1,"standard",""),"|Float",""),ChapterTable!$1:$1,0),0)*ChapterTable!$P$14
    ),
  OFFSET(F652,-$B652+IF($L652,1,0),0)*
    (VLOOKUP(SUBSTITUTE(SUBSTITUTE(F$1,"standard",""),"|Float","")&amp;IF(OR($L652=TRUE,$A652=0,MOD($A652,ChapterTable!$R$20)&lt;&gt;0),"","보스")&amp;"인게임누적곱배수",ChapterTable!$R:$S,2,0)^D652
    +VLOOKUP(SUBSTITUTE(SUBSTITUTE(F$1,"standard",""),"|Float","")&amp;IF(OR($L652=TRUE,$A652=0,MOD($A652,ChapterTable!$R$20)&lt;&gt;0),"","보스")&amp;"인게임누적합배수",ChapterTable!$R:$S,2,0)*D652)
  )
  )
  )
)</f>
        <v>9730.975341796875</v>
      </c>
      <c r="G652" t="s">
        <v>719</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73"/>
        <v>0</v>
      </c>
      <c r="Q652">
        <f t="shared" si="74"/>
        <v>0</v>
      </c>
      <c r="R652" t="b">
        <f t="shared" ca="1" si="75"/>
        <v>0</v>
      </c>
      <c r="T652" t="b">
        <f t="shared" ca="1" si="7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79"/>
        <v>0</v>
      </c>
      <c r="AJ652">
        <f t="shared" si="77"/>
        <v>0</v>
      </c>
      <c r="AK652">
        <f t="shared" si="78"/>
        <v>0</v>
      </c>
      <c r="AL652">
        <v>0</v>
      </c>
    </row>
    <row r="653" spans="1:38" x14ac:dyDescent="0.3">
      <c r="A653">
        <v>14</v>
      </c>
      <c r="B653">
        <v>1</v>
      </c>
      <c r="C653">
        <f>IF(OR($L653=TRUE,$A653=0,MOD($A653,ChapterTable!$R$20)&lt;&gt;0),
MAX(0,INT(($B653+ChapterTable!$P$26+VLOOKUP(SUBSTITUTE(C$1,"성장단계","")&amp;"단계오프셋",ChapterTable!$R:$S,2,0))/ChapterTable!$P$23)),
MAX(0,INT(($B653+ChapterTable!$R$26+VLOOKUP(SUBSTITUTE(C$1,"성장단계","")&amp;"보스단계오프셋",ChapterTable!$R:$S,2,0))/ChapterTable!$R$23)))</f>
        <v>0</v>
      </c>
      <c r="D653">
        <f>IF(OR($L653=TRUE,$A653=0,MOD($A653,ChapterTable!$R$20)&lt;&gt;0),
MAX(0,INT(($B653+ChapterTable!$P$26+VLOOKUP(SUBSTITUTE(D$1,"성장단계","")&amp;"단계오프셋",ChapterTable!$R:$S,2,0))/ChapterTable!$P$23)),
MAX(0,INT(($B653+ChapterTable!$R$26+VLOOKUP(SUBSTITUTE(D$1,"성장단계","")&amp;"보스단계오프셋",ChapterTable!$R:$S,2,0))/ChapterTable!$R$23)))</f>
        <v>0</v>
      </c>
      <c r="E653" s="1">
        <f ca="1">IF(AND($A653=0,$B653=1),
    VLOOKUP(1,ChapterTable!$1:$1048576,MATCH("최종"&amp;SUBSTITUTE(SUBSTITUTE(E$1,"standard",""),"|Float",""),ChapterTable!$1:$1,0),0)*ChapterTable!$P$17,
  IF(AND($A653=0,$B653=0),
    E654,
  IF($B653=0,
    VLOOKUP($A653,ChapterTable!$1:$1048576,MATCH("최종"&amp;SUBSTITUTE(SUBSTITUTE(E$1,"standard",""),"|Float",""),ChapterTable!$1:$1,0),0),
  IF($B653=1,
    IF($L653=FALSE,
      VLOOKUP($A653,ChapterTable!$1:$1048576,MATCH("최종"&amp;SUBSTITUTE(SUBSTITUTE(E$1,"standard",""),"|Float",""),ChapterTable!$1:$1,0),0),
      VLOOKUP($A653-ChapterTable!$P$11,ChapterTable!$1:$1048576,MATCH("최종"&amp;SUBSTITUTE(SUBSTITUTE(E$1,"standard",""),"|Float",""),ChapterTable!$1:$1,0),0)*ChapterTable!$P$14
    ),
  OFFSET(E653,-$B653+IF($L653,1,0),0)*IF($B653&gt;OFFSET($B653,1,0),ChapterTable!$R$17,1)*
    (VLOOKUP(SUBSTITUTE(SUBSTITUTE(E$1,"standard",""),"|Float","")&amp;IF(OR($L653=TRUE,$A653=0,MOD($A653,ChapterTable!$R$20)&lt;&gt;0),"","보스")&amp;"인게임누적곱배수",ChapterTable!$R:$S,2,0)^C653
    +VLOOKUP(SUBSTITUTE(SUBSTITUTE(E$1,"standard",""),"|Float","")&amp;IF(OR($L653=TRUE,$A653=0,MOD($A653,ChapterTable!$R$20)&lt;&gt;0),"","보스")&amp;"인게임누적합배수",ChapterTable!$R:$S,2,0)*C653)
  )
  )
  )
)</f>
        <v>23354.3408203125</v>
      </c>
      <c r="F653" s="1">
        <f ca="1">IF(AND($A653=0,$B653=1),
    VLOOKUP(1,ChapterTable!$1:$1048576,MATCH("최종"&amp;SUBSTITUTE(SUBSTITUTE(F$1,"standard",""),"|Float",""),ChapterTable!$1:$1,0),0)*ChapterTable!$P$17,
  IF(AND($A653=0,$B653=0),
    F654,
  IF($B653=0,
    VLOOKUP($A653,ChapterTable!$1:$1048576,MATCH("최종"&amp;SUBSTITUTE(SUBSTITUTE(F$1,"standard",""),"|Float",""),ChapterTable!$1:$1,0),0),
  IF($B653=1,
    IF($L653=FALSE,
      VLOOKUP($A653,ChapterTable!$1:$1048576,MATCH("최종"&amp;SUBSTITUTE(SUBSTITUTE(F$1,"standard",""),"|Float",""),ChapterTable!$1:$1,0),0),
      VLOOKUP($A653-ChapterTable!$P$11,ChapterTable!$1:$1048576,MATCH("최종"&amp;SUBSTITUTE(SUBSTITUTE(F$1,"standard",""),"|Float",""),ChapterTable!$1:$1,0),0)*ChapterTable!$P$14
    ),
  OFFSET(F653,-$B653+IF($L653,1,0),0)*
    (VLOOKUP(SUBSTITUTE(SUBSTITUTE(F$1,"standard",""),"|Float","")&amp;IF(OR($L653=TRUE,$A653=0,MOD($A653,ChapterTable!$R$20)&lt;&gt;0),"","보스")&amp;"인게임누적곱배수",ChapterTable!$R:$S,2,0)^D653
    +VLOOKUP(SUBSTITUTE(SUBSTITUTE(F$1,"standard",""),"|Float","")&amp;IF(OR($L653=TRUE,$A653=0,MOD($A653,ChapterTable!$R$20)&lt;&gt;0),"","보스")&amp;"인게임누적합배수",ChapterTable!$R:$S,2,0)*D653)
  )
  )
  )
)</f>
        <v>9730.975341796875</v>
      </c>
      <c r="G653" t="s">
        <v>719</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73"/>
        <v>21</v>
      </c>
      <c r="Q653">
        <f t="shared" si="74"/>
        <v>21</v>
      </c>
      <c r="R653" t="b">
        <f t="shared" ca="1" si="75"/>
        <v>1</v>
      </c>
      <c r="T653" t="b">
        <f t="shared" ca="1" si="7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79"/>
        <v>1</v>
      </c>
      <c r="AJ653">
        <f t="shared" si="77"/>
        <v>1</v>
      </c>
      <c r="AK653">
        <f t="shared" si="78"/>
        <v>1</v>
      </c>
      <c r="AL653">
        <v>0</v>
      </c>
    </row>
    <row r="654" spans="1:38" x14ac:dyDescent="0.3">
      <c r="A654">
        <v>14</v>
      </c>
      <c r="B654">
        <v>2</v>
      </c>
      <c r="C654">
        <f>IF(OR($L654=TRUE,$A654=0,MOD($A654,ChapterTable!$R$20)&lt;&gt;0),
MAX(0,INT(($B654+ChapterTable!$P$26+VLOOKUP(SUBSTITUTE(C$1,"성장단계","")&amp;"단계오프셋",ChapterTable!$R:$S,2,0))/ChapterTable!$P$23)),
MAX(0,INT(($B654+ChapterTable!$R$26+VLOOKUP(SUBSTITUTE(C$1,"성장단계","")&amp;"보스단계오프셋",ChapterTable!$R:$S,2,0))/ChapterTable!$R$23)))</f>
        <v>1</v>
      </c>
      <c r="D654">
        <f>IF(OR($L654=TRUE,$A654=0,MOD($A654,ChapterTable!$R$20)&lt;&gt;0),
MAX(0,INT(($B654+ChapterTable!$P$26+VLOOKUP(SUBSTITUTE(D$1,"성장단계","")&amp;"단계오프셋",ChapterTable!$R:$S,2,0))/ChapterTable!$P$23)),
MAX(0,INT(($B654+ChapterTable!$R$26+VLOOKUP(SUBSTITUTE(D$1,"성장단계","")&amp;"보스단계오프셋",ChapterTable!$R:$S,2,0))/ChapterTable!$R$23)))</f>
        <v>0</v>
      </c>
      <c r="E654" s="1">
        <f ca="1">IF(AND($A654=0,$B654=1),
    VLOOKUP(1,ChapterTable!$1:$1048576,MATCH("최종"&amp;SUBSTITUTE(SUBSTITUTE(E$1,"standard",""),"|Float",""),ChapterTable!$1:$1,0),0)*ChapterTable!$P$17,
  IF(AND($A654=0,$B654=0),
    E655,
  IF($B654=0,
    VLOOKUP($A654,ChapterTable!$1:$1048576,MATCH("최종"&amp;SUBSTITUTE(SUBSTITUTE(E$1,"standard",""),"|Float",""),ChapterTable!$1:$1,0),0),
  IF($B654=1,
    IF($L654=FALSE,
      VLOOKUP($A654,ChapterTable!$1:$1048576,MATCH("최종"&amp;SUBSTITUTE(SUBSTITUTE(E$1,"standard",""),"|Float",""),ChapterTable!$1:$1,0),0),
      VLOOKUP($A654-ChapterTable!$P$11,ChapterTable!$1:$1048576,MATCH("최종"&amp;SUBSTITUTE(SUBSTITUTE(E$1,"standard",""),"|Float",""),ChapterTable!$1:$1,0),0)*ChapterTable!$P$14
    ),
  OFFSET(E654,-$B654+IF($L654,1,0),0)*IF($B654&gt;OFFSET($B654,1,0),ChapterTable!$R$17,1)*
    (VLOOKUP(SUBSTITUTE(SUBSTITUTE(E$1,"standard",""),"|Float","")&amp;IF(OR($L654=TRUE,$A654=0,MOD($A654,ChapterTable!$R$20)&lt;&gt;0),"","보스")&amp;"인게임누적곱배수",ChapterTable!$R:$S,2,0)^C654
    +VLOOKUP(SUBSTITUTE(SUBSTITUTE(E$1,"standard",""),"|Float","")&amp;IF(OR($L654=TRUE,$A654=0,MOD($A654,ChapterTable!$R$20)&lt;&gt;0),"","보스")&amp;"인게임누적합배수",ChapterTable!$R:$S,2,0)*C654)
  )
  )
  )
)</f>
        <v>28025.208984375</v>
      </c>
      <c r="F654" s="1">
        <f ca="1">IF(AND($A654=0,$B654=1),
    VLOOKUP(1,ChapterTable!$1:$1048576,MATCH("최종"&amp;SUBSTITUTE(SUBSTITUTE(F$1,"standard",""),"|Float",""),ChapterTable!$1:$1,0),0)*ChapterTable!$P$17,
  IF(AND($A654=0,$B654=0),
    F655,
  IF($B654=0,
    VLOOKUP($A654,ChapterTable!$1:$1048576,MATCH("최종"&amp;SUBSTITUTE(SUBSTITUTE(F$1,"standard",""),"|Float",""),ChapterTable!$1:$1,0),0),
  IF($B654=1,
    IF($L654=FALSE,
      VLOOKUP($A654,ChapterTable!$1:$1048576,MATCH("최종"&amp;SUBSTITUTE(SUBSTITUTE(F$1,"standard",""),"|Float",""),ChapterTable!$1:$1,0),0),
      VLOOKUP($A654-ChapterTable!$P$11,ChapterTable!$1:$1048576,MATCH("최종"&amp;SUBSTITUTE(SUBSTITUTE(F$1,"standard",""),"|Float",""),ChapterTable!$1:$1,0),0)*ChapterTable!$P$14
    ),
  OFFSET(F654,-$B654+IF($L654,1,0),0)*
    (VLOOKUP(SUBSTITUTE(SUBSTITUTE(F$1,"standard",""),"|Float","")&amp;IF(OR($L654=TRUE,$A654=0,MOD($A654,ChapterTable!$R$20)&lt;&gt;0),"","보스")&amp;"인게임누적곱배수",ChapterTable!$R:$S,2,0)^D654
    +VLOOKUP(SUBSTITUTE(SUBSTITUTE(F$1,"standard",""),"|Float","")&amp;IF(OR($L654=TRUE,$A654=0,MOD($A654,ChapterTable!$R$20)&lt;&gt;0),"","보스")&amp;"인게임누적합배수",ChapterTable!$R:$S,2,0)*D654)
  )
  )
  )
)</f>
        <v>9730.975341796875</v>
      </c>
      <c r="G654" t="s">
        <v>719</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73"/>
        <v>21</v>
      </c>
      <c r="Q654">
        <f t="shared" si="74"/>
        <v>21</v>
      </c>
      <c r="R654" t="b">
        <f t="shared" ca="1" si="75"/>
        <v>1</v>
      </c>
      <c r="T654" t="b">
        <f t="shared" ca="1" si="7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79"/>
        <v>1</v>
      </c>
      <c r="AJ654">
        <f t="shared" si="77"/>
        <v>1</v>
      </c>
      <c r="AK654">
        <f t="shared" si="78"/>
        <v>1</v>
      </c>
      <c r="AL654">
        <v>0</v>
      </c>
    </row>
    <row r="655" spans="1:38" x14ac:dyDescent="0.3">
      <c r="A655">
        <v>14</v>
      </c>
      <c r="B655">
        <v>3</v>
      </c>
      <c r="C655">
        <f>IF(OR($L655=TRUE,$A655=0,MOD($A655,ChapterTable!$R$20)&lt;&gt;0),
MAX(0,INT(($B655+ChapterTable!$P$26+VLOOKUP(SUBSTITUTE(C$1,"성장단계","")&amp;"단계오프셋",ChapterTable!$R:$S,2,0))/ChapterTable!$P$23)),
MAX(0,INT(($B655+ChapterTable!$R$26+VLOOKUP(SUBSTITUTE(C$1,"성장단계","")&amp;"보스단계오프셋",ChapterTable!$R:$S,2,0))/ChapterTable!$R$23)))</f>
        <v>2</v>
      </c>
      <c r="D655">
        <f>IF(OR($L655=TRUE,$A655=0,MOD($A655,ChapterTable!$R$20)&lt;&gt;0),
MAX(0,INT(($B655+ChapterTable!$P$26+VLOOKUP(SUBSTITUTE(D$1,"성장단계","")&amp;"단계오프셋",ChapterTable!$R:$S,2,0))/ChapterTable!$P$23)),
MAX(0,INT(($B655+ChapterTable!$R$26+VLOOKUP(SUBSTITUTE(D$1,"성장단계","")&amp;"보스단계오프셋",ChapterTable!$R:$S,2,0))/ChapterTable!$R$23)))</f>
        <v>1</v>
      </c>
      <c r="E655" s="1">
        <f ca="1">IF(AND($A655=0,$B655=1),
    VLOOKUP(1,ChapterTable!$1:$1048576,MATCH("최종"&amp;SUBSTITUTE(SUBSTITUTE(E$1,"standard",""),"|Float",""),ChapterTable!$1:$1,0),0)*ChapterTable!$P$17,
  IF(AND($A655=0,$B655=0),
    E656,
  IF($B655=0,
    VLOOKUP($A655,ChapterTable!$1:$1048576,MATCH("최종"&amp;SUBSTITUTE(SUBSTITUTE(E$1,"standard",""),"|Float",""),ChapterTable!$1:$1,0),0),
  IF($B655=1,
    IF($L655=FALSE,
      VLOOKUP($A655,ChapterTable!$1:$1048576,MATCH("최종"&amp;SUBSTITUTE(SUBSTITUTE(E$1,"standard",""),"|Float",""),ChapterTable!$1:$1,0),0),
      VLOOKUP($A655-ChapterTable!$P$11,ChapterTable!$1:$1048576,MATCH("최종"&amp;SUBSTITUTE(SUBSTITUTE(E$1,"standard",""),"|Float",""),ChapterTable!$1:$1,0),0)*ChapterTable!$P$14
    ),
  OFFSET(E655,-$B655+IF($L655,1,0),0)*IF($B655&gt;OFFSET($B655,1,0),ChapterTable!$R$17,1)*
    (VLOOKUP(SUBSTITUTE(SUBSTITUTE(E$1,"standard",""),"|Float","")&amp;IF(OR($L655=TRUE,$A655=0,MOD($A655,ChapterTable!$R$20)&lt;&gt;0),"","보스")&amp;"인게임누적곱배수",ChapterTable!$R:$S,2,0)^C655
    +VLOOKUP(SUBSTITUTE(SUBSTITUTE(E$1,"standard",""),"|Float","")&amp;IF(OR($L655=TRUE,$A655=0,MOD($A655,ChapterTable!$R$20)&lt;&gt;0),"","보스")&amp;"인게임누적합배수",ChapterTable!$R:$S,2,0)*C655)
  )
  )
  )
)</f>
        <v>32696.077148437496</v>
      </c>
      <c r="F655" s="1">
        <f ca="1">IF(AND($A655=0,$B655=1),
    VLOOKUP(1,ChapterTable!$1:$1048576,MATCH("최종"&amp;SUBSTITUTE(SUBSTITUTE(F$1,"standard",""),"|Float",""),ChapterTable!$1:$1,0),0)*ChapterTable!$P$17,
  IF(AND($A655=0,$B655=0),
    F656,
  IF($B655=0,
    VLOOKUP($A655,ChapterTable!$1:$1048576,MATCH("최종"&amp;SUBSTITUTE(SUBSTITUTE(F$1,"standard",""),"|Float",""),ChapterTable!$1:$1,0),0),
  IF($B655=1,
    IF($L655=FALSE,
      VLOOKUP($A655,ChapterTable!$1:$1048576,MATCH("최종"&amp;SUBSTITUTE(SUBSTITUTE(F$1,"standard",""),"|Float",""),ChapterTable!$1:$1,0),0),
      VLOOKUP($A655-ChapterTable!$P$11,ChapterTable!$1:$1048576,MATCH("최종"&amp;SUBSTITUTE(SUBSTITUTE(F$1,"standard",""),"|Float",""),ChapterTable!$1:$1,0),0)*ChapterTable!$P$14
    ),
  OFFSET(F655,-$B655+IF($L655,1,0),0)*
    (VLOOKUP(SUBSTITUTE(SUBSTITUTE(F$1,"standard",""),"|Float","")&amp;IF(OR($L655=TRUE,$A655=0,MOD($A655,ChapterTable!$R$20)&lt;&gt;0),"","보스")&amp;"인게임누적곱배수",ChapterTable!$R:$S,2,0)^D655
    +VLOOKUP(SUBSTITUTE(SUBSTITUTE(F$1,"standard",""),"|Float","")&amp;IF(OR($L655=TRUE,$A655=0,MOD($A655,ChapterTable!$R$20)&lt;&gt;0),"","보스")&amp;"인게임누적합배수",ChapterTable!$R:$S,2,0)*D655)
  )
  )
  )
)</f>
        <v>10460.798492431641</v>
      </c>
      <c r="G655" t="s">
        <v>719</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73"/>
        <v>21</v>
      </c>
      <c r="Q655">
        <f t="shared" si="74"/>
        <v>21</v>
      </c>
      <c r="R655" t="b">
        <f t="shared" ca="1" si="75"/>
        <v>1</v>
      </c>
      <c r="T655" t="b">
        <f t="shared" ca="1" si="7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79"/>
        <v>1</v>
      </c>
      <c r="AJ655">
        <f t="shared" si="77"/>
        <v>1</v>
      </c>
      <c r="AK655">
        <f t="shared" si="78"/>
        <v>1</v>
      </c>
      <c r="AL655">
        <v>0</v>
      </c>
    </row>
    <row r="656" spans="1:38" x14ac:dyDescent="0.3">
      <c r="A656">
        <v>14</v>
      </c>
      <c r="B656">
        <v>4</v>
      </c>
      <c r="C656">
        <f>IF(OR($L656=TRUE,$A656=0,MOD($A656,ChapterTable!$R$20)&lt;&gt;0),
MAX(0,INT(($B656+ChapterTable!$P$26+VLOOKUP(SUBSTITUTE(C$1,"성장단계","")&amp;"단계오프셋",ChapterTable!$R:$S,2,0))/ChapterTable!$P$23)),
MAX(0,INT(($B656+ChapterTable!$R$26+VLOOKUP(SUBSTITUTE(C$1,"성장단계","")&amp;"보스단계오프셋",ChapterTable!$R:$S,2,0))/ChapterTable!$R$23)))</f>
        <v>3</v>
      </c>
      <c r="D656">
        <f>IF(OR($L656=TRUE,$A656=0,MOD($A656,ChapterTable!$R$20)&lt;&gt;0),
MAX(0,INT(($B656+ChapterTable!$P$26+VLOOKUP(SUBSTITUTE(D$1,"성장단계","")&amp;"단계오프셋",ChapterTable!$R:$S,2,0))/ChapterTable!$P$23)),
MAX(0,INT(($B656+ChapterTable!$R$26+VLOOKUP(SUBSTITUTE(D$1,"성장단계","")&amp;"보스단계오프셋",ChapterTable!$R:$S,2,0))/ChapterTable!$R$23)))</f>
        <v>2</v>
      </c>
      <c r="E656" s="1">
        <f ca="1">IF(AND($A656=0,$B656=1),
    VLOOKUP(1,ChapterTable!$1:$1048576,MATCH("최종"&amp;SUBSTITUTE(SUBSTITUTE(E$1,"standard",""),"|Float",""),ChapterTable!$1:$1,0),0)*ChapterTable!$P$17,
  IF(AND($A656=0,$B656=0),
    E657,
  IF($B656=0,
    VLOOKUP($A656,ChapterTable!$1:$1048576,MATCH("최종"&amp;SUBSTITUTE(SUBSTITUTE(E$1,"standard",""),"|Float",""),ChapterTable!$1:$1,0),0),
  IF($B656=1,
    IF($L656=FALSE,
      VLOOKUP($A656,ChapterTable!$1:$1048576,MATCH("최종"&amp;SUBSTITUTE(SUBSTITUTE(E$1,"standard",""),"|Float",""),ChapterTable!$1:$1,0),0),
      VLOOKUP($A656-ChapterTable!$P$11,ChapterTable!$1:$1048576,MATCH("최종"&amp;SUBSTITUTE(SUBSTITUTE(E$1,"standard",""),"|Float",""),ChapterTable!$1:$1,0),0)*ChapterTable!$P$14
    ),
  OFFSET(E656,-$B656+IF($L656,1,0),0)*IF($B656&gt;OFFSET($B656,1,0),ChapterTable!$R$17,1)*
    (VLOOKUP(SUBSTITUTE(SUBSTITUTE(E$1,"standard",""),"|Float","")&amp;IF(OR($L656=TRUE,$A656=0,MOD($A656,ChapterTable!$R$20)&lt;&gt;0),"","보스")&amp;"인게임누적곱배수",ChapterTable!$R:$S,2,0)^C656
    +VLOOKUP(SUBSTITUTE(SUBSTITUTE(E$1,"standard",""),"|Float","")&amp;IF(OR($L656=TRUE,$A656=0,MOD($A656,ChapterTable!$R$20)&lt;&gt;0),"","보스")&amp;"인게임누적합배수",ChapterTable!$R:$S,2,0)*C656)
  )
  )
  )
)</f>
        <v>37366.9453125</v>
      </c>
      <c r="F656" s="1">
        <f ca="1">IF(AND($A656=0,$B656=1),
    VLOOKUP(1,ChapterTable!$1:$1048576,MATCH("최종"&amp;SUBSTITUTE(SUBSTITUTE(F$1,"standard",""),"|Float",""),ChapterTable!$1:$1,0),0)*ChapterTable!$P$17,
  IF(AND($A656=0,$B656=0),
    F657,
  IF($B656=0,
    VLOOKUP($A656,ChapterTable!$1:$1048576,MATCH("최종"&amp;SUBSTITUTE(SUBSTITUTE(F$1,"standard",""),"|Float",""),ChapterTable!$1:$1,0),0),
  IF($B656=1,
    IF($L656=FALSE,
      VLOOKUP($A656,ChapterTable!$1:$1048576,MATCH("최종"&amp;SUBSTITUTE(SUBSTITUTE(F$1,"standard",""),"|Float",""),ChapterTable!$1:$1,0),0),
      VLOOKUP($A656-ChapterTable!$P$11,ChapterTable!$1:$1048576,MATCH("최종"&amp;SUBSTITUTE(SUBSTITUTE(F$1,"standard",""),"|Float",""),ChapterTable!$1:$1,0),0)*ChapterTable!$P$14
    ),
  OFFSET(F656,-$B656+IF($L656,1,0),0)*
    (VLOOKUP(SUBSTITUTE(SUBSTITUTE(F$1,"standard",""),"|Float","")&amp;IF(OR($L656=TRUE,$A656=0,MOD($A656,ChapterTable!$R$20)&lt;&gt;0),"","보스")&amp;"인게임누적곱배수",ChapterTable!$R:$S,2,0)^D656
    +VLOOKUP(SUBSTITUTE(SUBSTITUTE(F$1,"standard",""),"|Float","")&amp;IF(OR($L656=TRUE,$A656=0,MOD($A656,ChapterTable!$R$20)&lt;&gt;0),"","보스")&amp;"인게임누적합배수",ChapterTable!$R:$S,2,0)*D656)
  )
  )
  )
)</f>
        <v>11190.621643066406</v>
      </c>
      <c r="G656" t="s">
        <v>719</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73"/>
        <v>21</v>
      </c>
      <c r="Q656">
        <f t="shared" si="74"/>
        <v>21</v>
      </c>
      <c r="R656" t="b">
        <f t="shared" ca="1" si="75"/>
        <v>1</v>
      </c>
      <c r="T656" t="b">
        <f t="shared" ca="1" si="7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79"/>
        <v>1</v>
      </c>
      <c r="AJ656">
        <f t="shared" si="77"/>
        <v>1</v>
      </c>
      <c r="AK656">
        <f t="shared" si="78"/>
        <v>1</v>
      </c>
      <c r="AL656">
        <v>0</v>
      </c>
    </row>
    <row r="657" spans="1:38" x14ac:dyDescent="0.3">
      <c r="A657">
        <v>14</v>
      </c>
      <c r="B657">
        <v>5</v>
      </c>
      <c r="C657">
        <f>IF(OR($L657=TRUE,$A657=0,MOD($A657,ChapterTable!$R$20)&lt;&gt;0),
MAX(0,INT(($B657+ChapterTable!$P$26+VLOOKUP(SUBSTITUTE(C$1,"성장단계","")&amp;"단계오프셋",ChapterTable!$R:$S,2,0))/ChapterTable!$P$23)),
MAX(0,INT(($B657+ChapterTable!$R$26+VLOOKUP(SUBSTITUTE(C$1,"성장단계","")&amp;"보스단계오프셋",ChapterTable!$R:$S,2,0))/ChapterTable!$R$23)))</f>
        <v>4</v>
      </c>
      <c r="D657">
        <f>IF(OR($L657=TRUE,$A657=0,MOD($A657,ChapterTable!$R$20)&lt;&gt;0),
MAX(0,INT(($B657+ChapterTable!$P$26+VLOOKUP(SUBSTITUTE(D$1,"성장단계","")&amp;"단계오프셋",ChapterTable!$R:$S,2,0))/ChapterTable!$P$23)),
MAX(0,INT(($B657+ChapterTable!$R$26+VLOOKUP(SUBSTITUTE(D$1,"성장단계","")&amp;"보스단계오프셋",ChapterTable!$R:$S,2,0))/ChapterTable!$R$23)))</f>
        <v>3</v>
      </c>
      <c r="E657" s="1">
        <f ca="1">IF(AND($A657=0,$B657=1),
    VLOOKUP(1,ChapterTable!$1:$1048576,MATCH("최종"&amp;SUBSTITUTE(SUBSTITUTE(E$1,"standard",""),"|Float",""),ChapterTable!$1:$1,0),0)*ChapterTable!$P$17,
  IF(AND($A657=0,$B657=0),
    E658,
  IF($B657=0,
    VLOOKUP($A657,ChapterTable!$1:$1048576,MATCH("최종"&amp;SUBSTITUTE(SUBSTITUTE(E$1,"standard",""),"|Float",""),ChapterTable!$1:$1,0),0),
  IF($B657=1,
    IF($L657=FALSE,
      VLOOKUP($A657,ChapterTable!$1:$1048576,MATCH("최종"&amp;SUBSTITUTE(SUBSTITUTE(E$1,"standard",""),"|Float",""),ChapterTable!$1:$1,0),0),
      VLOOKUP($A657-ChapterTable!$P$11,ChapterTable!$1:$1048576,MATCH("최종"&amp;SUBSTITUTE(SUBSTITUTE(E$1,"standard",""),"|Float",""),ChapterTable!$1:$1,0),0)*ChapterTable!$P$14
    ),
  OFFSET(E657,-$B657+IF($L657,1,0),0)*IF($B657&gt;OFFSET($B657,1,0),ChapterTable!$R$17,1)*
    (VLOOKUP(SUBSTITUTE(SUBSTITUTE(E$1,"standard",""),"|Float","")&amp;IF(OR($L657=TRUE,$A657=0,MOD($A657,ChapterTable!$R$20)&lt;&gt;0),"","보스")&amp;"인게임누적곱배수",ChapterTable!$R:$S,2,0)^C657
    +VLOOKUP(SUBSTITUTE(SUBSTITUTE(E$1,"standard",""),"|Float","")&amp;IF(OR($L657=TRUE,$A657=0,MOD($A657,ChapterTable!$R$20)&lt;&gt;0),"","보스")&amp;"인게임누적합배수",ChapterTable!$R:$S,2,0)*C657)
  )
  )
  )
)</f>
        <v>42037.8134765625</v>
      </c>
      <c r="F657" s="1">
        <f ca="1">IF(AND($A657=0,$B657=1),
    VLOOKUP(1,ChapterTable!$1:$1048576,MATCH("최종"&amp;SUBSTITUTE(SUBSTITUTE(F$1,"standard",""),"|Float",""),ChapterTable!$1:$1,0),0)*ChapterTable!$P$17,
  IF(AND($A657=0,$B657=0),
    F658,
  IF($B657=0,
    VLOOKUP($A657,ChapterTable!$1:$1048576,MATCH("최종"&amp;SUBSTITUTE(SUBSTITUTE(F$1,"standard",""),"|Float",""),ChapterTable!$1:$1,0),0),
  IF($B657=1,
    IF($L657=FALSE,
      VLOOKUP($A657,ChapterTable!$1:$1048576,MATCH("최종"&amp;SUBSTITUTE(SUBSTITUTE(F$1,"standard",""),"|Float",""),ChapterTable!$1:$1,0),0),
      VLOOKUP($A657-ChapterTable!$P$11,ChapterTable!$1:$1048576,MATCH("최종"&amp;SUBSTITUTE(SUBSTITUTE(F$1,"standard",""),"|Float",""),ChapterTable!$1:$1,0),0)*ChapterTable!$P$14
    ),
  OFFSET(F657,-$B657+IF($L657,1,0),0)*
    (VLOOKUP(SUBSTITUTE(SUBSTITUTE(F$1,"standard",""),"|Float","")&amp;IF(OR($L657=TRUE,$A657=0,MOD($A657,ChapterTable!$R$20)&lt;&gt;0),"","보스")&amp;"인게임누적곱배수",ChapterTable!$R:$S,2,0)^D657
    +VLOOKUP(SUBSTITUTE(SUBSTITUTE(F$1,"standard",""),"|Float","")&amp;IF(OR($L657=TRUE,$A657=0,MOD($A657,ChapterTable!$R$20)&lt;&gt;0),"","보스")&amp;"인게임누적합배수",ChapterTable!$R:$S,2,0)*D657)
  )
  )
  )
)</f>
        <v>11920.444793701172</v>
      </c>
      <c r="G657" t="s">
        <v>719</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73"/>
        <v>21</v>
      </c>
      <c r="Q657">
        <f t="shared" si="74"/>
        <v>21</v>
      </c>
      <c r="R657" t="b">
        <f t="shared" ca="1" si="75"/>
        <v>1</v>
      </c>
      <c r="T657" t="b">
        <f t="shared" ca="1" si="7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79"/>
        <v>1</v>
      </c>
      <c r="AJ657">
        <f t="shared" si="77"/>
        <v>1</v>
      </c>
      <c r="AK657">
        <f t="shared" si="78"/>
        <v>1</v>
      </c>
      <c r="AL657">
        <v>0</v>
      </c>
    </row>
    <row r="658" spans="1:38" x14ac:dyDescent="0.3">
      <c r="A658">
        <v>14</v>
      </c>
      <c r="B658">
        <v>6</v>
      </c>
      <c r="C658">
        <f>IF(OR($L658=TRUE,$A658=0,MOD($A658,ChapterTable!$R$20)&lt;&gt;0),
MAX(0,INT(($B658+ChapterTable!$P$26+VLOOKUP(SUBSTITUTE(C$1,"성장단계","")&amp;"단계오프셋",ChapterTable!$R:$S,2,0))/ChapterTable!$P$23)),
MAX(0,INT(($B658+ChapterTable!$R$26+VLOOKUP(SUBSTITUTE(C$1,"성장단계","")&amp;"보스단계오프셋",ChapterTable!$R:$S,2,0))/ChapterTable!$R$23)))</f>
        <v>5</v>
      </c>
      <c r="D658">
        <f>IF(OR($L658=TRUE,$A658=0,MOD($A658,ChapterTable!$R$20)&lt;&gt;0),
MAX(0,INT(($B658+ChapterTable!$P$26+VLOOKUP(SUBSTITUTE(D$1,"성장단계","")&amp;"단계오프셋",ChapterTable!$R:$S,2,0))/ChapterTable!$P$23)),
MAX(0,INT(($B658+ChapterTable!$R$26+VLOOKUP(SUBSTITUTE(D$1,"성장단계","")&amp;"보스단계오프셋",ChapterTable!$R:$S,2,0))/ChapterTable!$R$23)))</f>
        <v>4</v>
      </c>
      <c r="E658" s="1">
        <f ca="1">IF(AND($A658=0,$B658=1),
    VLOOKUP(1,ChapterTable!$1:$1048576,MATCH("최종"&amp;SUBSTITUTE(SUBSTITUTE(E$1,"standard",""),"|Float",""),ChapterTable!$1:$1,0),0)*ChapterTable!$P$17,
  IF(AND($A658=0,$B658=0),
    E659,
  IF($B658=0,
    VLOOKUP($A658,ChapterTable!$1:$1048576,MATCH("최종"&amp;SUBSTITUTE(SUBSTITUTE(E$1,"standard",""),"|Float",""),ChapterTable!$1:$1,0),0),
  IF($B658=1,
    IF($L658=FALSE,
      VLOOKUP($A658,ChapterTable!$1:$1048576,MATCH("최종"&amp;SUBSTITUTE(SUBSTITUTE(E$1,"standard",""),"|Float",""),ChapterTable!$1:$1,0),0),
      VLOOKUP($A658-ChapterTable!$P$11,ChapterTable!$1:$1048576,MATCH("최종"&amp;SUBSTITUTE(SUBSTITUTE(E$1,"standard",""),"|Float",""),ChapterTable!$1:$1,0),0)*ChapterTable!$P$14
    ),
  OFFSET(E658,-$B658+IF($L658,1,0),0)*IF($B658&gt;OFFSET($B658,1,0),ChapterTable!$R$17,1)*
    (VLOOKUP(SUBSTITUTE(SUBSTITUTE(E$1,"standard",""),"|Float","")&amp;IF(OR($L658=TRUE,$A658=0,MOD($A658,ChapterTable!$R$20)&lt;&gt;0),"","보스")&amp;"인게임누적곱배수",ChapterTable!$R:$S,2,0)^C658
    +VLOOKUP(SUBSTITUTE(SUBSTITUTE(E$1,"standard",""),"|Float","")&amp;IF(OR($L658=TRUE,$A658=0,MOD($A658,ChapterTable!$R$20)&lt;&gt;0),"","보스")&amp;"인게임누적합배수",ChapterTable!$R:$S,2,0)*C658)
  )
  )
  )
)</f>
        <v>46708.681640625</v>
      </c>
      <c r="F658" s="1">
        <f ca="1">IF(AND($A658=0,$B658=1),
    VLOOKUP(1,ChapterTable!$1:$1048576,MATCH("최종"&amp;SUBSTITUTE(SUBSTITUTE(F$1,"standard",""),"|Float",""),ChapterTable!$1:$1,0),0)*ChapterTable!$P$17,
  IF(AND($A658=0,$B658=0),
    F659,
  IF($B658=0,
    VLOOKUP($A658,ChapterTable!$1:$1048576,MATCH("최종"&amp;SUBSTITUTE(SUBSTITUTE(F$1,"standard",""),"|Float",""),ChapterTable!$1:$1,0),0),
  IF($B658=1,
    IF($L658=FALSE,
      VLOOKUP($A658,ChapterTable!$1:$1048576,MATCH("최종"&amp;SUBSTITUTE(SUBSTITUTE(F$1,"standard",""),"|Float",""),ChapterTable!$1:$1,0),0),
      VLOOKUP($A658-ChapterTable!$P$11,ChapterTable!$1:$1048576,MATCH("최종"&amp;SUBSTITUTE(SUBSTITUTE(F$1,"standard",""),"|Float",""),ChapterTable!$1:$1,0),0)*ChapterTable!$P$14
    ),
  OFFSET(F658,-$B658+IF($L658,1,0),0)*
    (VLOOKUP(SUBSTITUTE(SUBSTITUTE(F$1,"standard",""),"|Float","")&amp;IF(OR($L658=TRUE,$A658=0,MOD($A658,ChapterTable!$R$20)&lt;&gt;0),"","보스")&amp;"인게임누적곱배수",ChapterTable!$R:$S,2,0)^D658
    +VLOOKUP(SUBSTITUTE(SUBSTITUTE(F$1,"standard",""),"|Float","")&amp;IF(OR($L658=TRUE,$A658=0,MOD($A658,ChapterTable!$R$20)&lt;&gt;0),"","보스")&amp;"인게임누적합배수",ChapterTable!$R:$S,2,0)*D658)
  )
  )
  )
)</f>
        <v>12650.267944335938</v>
      </c>
      <c r="G658" t="s">
        <v>719</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73"/>
        <v>21</v>
      </c>
      <c r="Q658">
        <f t="shared" si="74"/>
        <v>21</v>
      </c>
      <c r="R658" t="b">
        <f t="shared" ca="1" si="75"/>
        <v>1</v>
      </c>
      <c r="T658" t="b">
        <f t="shared" ca="1" si="7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79"/>
        <v>1</v>
      </c>
      <c r="AJ658">
        <f t="shared" si="77"/>
        <v>1</v>
      </c>
      <c r="AK658">
        <f t="shared" si="78"/>
        <v>1</v>
      </c>
      <c r="AL658">
        <v>0</v>
      </c>
    </row>
    <row r="659" spans="1:38" x14ac:dyDescent="0.3">
      <c r="A659">
        <v>14</v>
      </c>
      <c r="B659">
        <v>7</v>
      </c>
      <c r="C659">
        <f>IF(OR($L659=TRUE,$A659=0,MOD($A659,ChapterTable!$R$20)&lt;&gt;0),
MAX(0,INT(($B659+ChapterTable!$P$26+VLOOKUP(SUBSTITUTE(C$1,"성장단계","")&amp;"단계오프셋",ChapterTable!$R:$S,2,0))/ChapterTable!$P$23)),
MAX(0,INT(($B659+ChapterTable!$R$26+VLOOKUP(SUBSTITUTE(C$1,"성장단계","")&amp;"보스단계오프셋",ChapterTable!$R:$S,2,0))/ChapterTable!$R$23)))</f>
        <v>6</v>
      </c>
      <c r="D659">
        <f>IF(OR($L659=TRUE,$A659=0,MOD($A659,ChapterTable!$R$20)&lt;&gt;0),
MAX(0,INT(($B659+ChapterTable!$P$26+VLOOKUP(SUBSTITUTE(D$1,"성장단계","")&amp;"단계오프셋",ChapterTable!$R:$S,2,0))/ChapterTable!$P$23)),
MAX(0,INT(($B659+ChapterTable!$R$26+VLOOKUP(SUBSTITUTE(D$1,"성장단계","")&amp;"보스단계오프셋",ChapterTable!$R:$S,2,0))/ChapterTable!$R$23)))</f>
        <v>5</v>
      </c>
      <c r="E659" s="1">
        <f ca="1">IF(AND($A659=0,$B659=1),
    VLOOKUP(1,ChapterTable!$1:$1048576,MATCH("최종"&amp;SUBSTITUTE(SUBSTITUTE(E$1,"standard",""),"|Float",""),ChapterTable!$1:$1,0),0)*ChapterTable!$P$17,
  IF(AND($A659=0,$B659=0),
    E660,
  IF($B659=0,
    VLOOKUP($A659,ChapterTable!$1:$1048576,MATCH("최종"&amp;SUBSTITUTE(SUBSTITUTE(E$1,"standard",""),"|Float",""),ChapterTable!$1:$1,0),0),
  IF($B659=1,
    IF($L659=FALSE,
      VLOOKUP($A659,ChapterTable!$1:$1048576,MATCH("최종"&amp;SUBSTITUTE(SUBSTITUTE(E$1,"standard",""),"|Float",""),ChapterTable!$1:$1,0),0),
      VLOOKUP($A659-ChapterTable!$P$11,ChapterTable!$1:$1048576,MATCH("최종"&amp;SUBSTITUTE(SUBSTITUTE(E$1,"standard",""),"|Float",""),ChapterTable!$1:$1,0),0)*ChapterTable!$P$14
    ),
  OFFSET(E659,-$B659+IF($L659,1,0),0)*IF($B659&gt;OFFSET($B659,1,0),ChapterTable!$R$17,1)*
    (VLOOKUP(SUBSTITUTE(SUBSTITUTE(E$1,"standard",""),"|Float","")&amp;IF(OR($L659=TRUE,$A659=0,MOD($A659,ChapterTable!$R$20)&lt;&gt;0),"","보스")&amp;"인게임누적곱배수",ChapterTable!$R:$S,2,0)^C659
    +VLOOKUP(SUBSTITUTE(SUBSTITUTE(E$1,"standard",""),"|Float","")&amp;IF(OR($L659=TRUE,$A659=0,MOD($A659,ChapterTable!$R$20)&lt;&gt;0),"","보스")&amp;"인게임누적합배수",ChapterTable!$R:$S,2,0)*C659)
  )
  )
  )
)</f>
        <v>66793.414746093753</v>
      </c>
      <c r="F659" s="1">
        <f ca="1">IF(AND($A659=0,$B659=1),
    VLOOKUP(1,ChapterTable!$1:$1048576,MATCH("최종"&amp;SUBSTITUTE(SUBSTITUTE(F$1,"standard",""),"|Float",""),ChapterTable!$1:$1,0),0)*ChapterTable!$P$17,
  IF(AND($A659=0,$B659=0),
    F660,
  IF($B659=0,
    VLOOKUP($A659,ChapterTable!$1:$1048576,MATCH("최종"&amp;SUBSTITUTE(SUBSTITUTE(F$1,"standard",""),"|Float",""),ChapterTable!$1:$1,0),0),
  IF($B659=1,
    IF($L659=FALSE,
      VLOOKUP($A659,ChapterTable!$1:$1048576,MATCH("최종"&amp;SUBSTITUTE(SUBSTITUTE(F$1,"standard",""),"|Float",""),ChapterTable!$1:$1,0),0),
      VLOOKUP($A659-ChapterTable!$P$11,ChapterTable!$1:$1048576,MATCH("최종"&amp;SUBSTITUTE(SUBSTITUTE(F$1,"standard",""),"|Float",""),ChapterTable!$1:$1,0),0)*ChapterTable!$P$14
    ),
  OFFSET(F659,-$B659+IF($L659,1,0),0)*
    (VLOOKUP(SUBSTITUTE(SUBSTITUTE(F$1,"standard",""),"|Float","")&amp;IF(OR($L659=TRUE,$A659=0,MOD($A659,ChapterTable!$R$20)&lt;&gt;0),"","보스")&amp;"인게임누적곱배수",ChapterTable!$R:$S,2,0)^D659
    +VLOOKUP(SUBSTITUTE(SUBSTITUTE(F$1,"standard",""),"|Float","")&amp;IF(OR($L659=TRUE,$A659=0,MOD($A659,ChapterTable!$R$20)&lt;&gt;0),"","보스")&amp;"인게임누적합배수",ChapterTable!$R:$S,2,0)*D659)
  )
  )
  )
)</f>
        <v>13380.091094970703</v>
      </c>
      <c r="G659" t="s">
        <v>719</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73"/>
        <v>21</v>
      </c>
      <c r="Q659">
        <f t="shared" si="74"/>
        <v>21</v>
      </c>
      <c r="R659" t="b">
        <f t="shared" ca="1" si="75"/>
        <v>0</v>
      </c>
      <c r="T659" t="b">
        <f t="shared" ca="1" si="7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79"/>
        <v>1</v>
      </c>
      <c r="AJ659">
        <f t="shared" si="77"/>
        <v>1</v>
      </c>
      <c r="AK659">
        <f t="shared" si="78"/>
        <v>1</v>
      </c>
      <c r="AL659">
        <v>0</v>
      </c>
    </row>
    <row r="660" spans="1:38" x14ac:dyDescent="0.3">
      <c r="A660">
        <v>15</v>
      </c>
      <c r="B660">
        <v>0</v>
      </c>
      <c r="C660">
        <f>IF(OR($L660=TRUE,$A660=0,MOD($A660,ChapterTable!$R$20)&lt;&gt;0),
MAX(0,INT(($B660+ChapterTable!$P$26+VLOOKUP(SUBSTITUTE(C$1,"성장단계","")&amp;"단계오프셋",ChapterTable!$R:$S,2,0))/ChapterTable!$P$23)),
MAX(0,INT(($B660+ChapterTable!$R$26+VLOOKUP(SUBSTITUTE(C$1,"성장단계","")&amp;"보스단계오프셋",ChapterTable!$R:$S,2,0))/ChapterTable!$R$23)))</f>
        <v>0</v>
      </c>
      <c r="D660">
        <f>IF(OR($L660=TRUE,$A660=0,MOD($A660,ChapterTable!$R$20)&lt;&gt;0),
MAX(0,INT(($B660+ChapterTable!$P$26+VLOOKUP(SUBSTITUTE(D$1,"성장단계","")&amp;"단계오프셋",ChapterTable!$R:$S,2,0))/ChapterTable!$P$23)),
MAX(0,INT(($B660+ChapterTable!$R$26+VLOOKUP(SUBSTITUTE(D$1,"성장단계","")&amp;"보스단계오프셋",ChapterTable!$R:$S,2,0))/ChapterTable!$R$23)))</f>
        <v>0</v>
      </c>
      <c r="E660" s="1">
        <f ca="1">IF(AND($A660=0,$B660=1),
    VLOOKUP(1,ChapterTable!$1:$1048576,MATCH("최종"&amp;SUBSTITUTE(SUBSTITUTE(E$1,"standard",""),"|Float",""),ChapterTable!$1:$1,0),0)*ChapterTable!$P$17,
  IF(AND($A660=0,$B660=0),
    E661,
  IF($B660=0,
    VLOOKUP($A660,ChapterTable!$1:$1048576,MATCH("최종"&amp;SUBSTITUTE(SUBSTITUTE(E$1,"standard",""),"|Float",""),ChapterTable!$1:$1,0),0),
  IF($B660=1,
    IF($L660=FALSE,
      VLOOKUP($A660,ChapterTable!$1:$1048576,MATCH("최종"&amp;SUBSTITUTE(SUBSTITUTE(E$1,"standard",""),"|Float",""),ChapterTable!$1:$1,0),0),
      VLOOKUP($A660-ChapterTable!$P$11,ChapterTable!$1:$1048576,MATCH("최종"&amp;SUBSTITUTE(SUBSTITUTE(E$1,"standard",""),"|Float",""),ChapterTable!$1:$1,0),0)*ChapterTable!$P$14
    ),
  OFFSET(E660,-$B660+IF($L660,1,0),0)*IF($B660&gt;OFFSET($B660,1,0),ChapterTable!$R$17,1)*
    (VLOOKUP(SUBSTITUTE(SUBSTITUTE(E$1,"standard",""),"|Float","")&amp;IF(OR($L660=TRUE,$A660=0,MOD($A660,ChapterTable!$R$20)&lt;&gt;0),"","보스")&amp;"인게임누적곱배수",ChapterTable!$R:$S,2,0)^C660
    +VLOOKUP(SUBSTITUTE(SUBSTITUTE(E$1,"standard",""),"|Float","")&amp;IF(OR($L660=TRUE,$A660=0,MOD($A660,ChapterTable!$R$20)&lt;&gt;0),"","보스")&amp;"인게임누적합배수",ChapterTable!$R:$S,2,0)*C660)
  )
  )
  )
)</f>
        <v>35031.51123046875</v>
      </c>
      <c r="F660" s="1">
        <f ca="1">IF(AND($A660=0,$B660=1),
    VLOOKUP(1,ChapterTable!$1:$1048576,MATCH("최종"&amp;SUBSTITUTE(SUBSTITUTE(F$1,"standard",""),"|Float",""),ChapterTable!$1:$1,0),0)*ChapterTable!$P$17,
  IF(AND($A660=0,$B660=0),
    F661,
  IF($B660=0,
    VLOOKUP($A660,ChapterTable!$1:$1048576,MATCH("최종"&amp;SUBSTITUTE(SUBSTITUTE(F$1,"standard",""),"|Float",""),ChapterTable!$1:$1,0),0),
  IF($B660=1,
    IF($L660=FALSE,
      VLOOKUP($A660,ChapterTable!$1:$1048576,MATCH("최종"&amp;SUBSTITUTE(SUBSTITUTE(F$1,"standard",""),"|Float",""),ChapterTable!$1:$1,0),0),
      VLOOKUP($A660-ChapterTable!$P$11,ChapterTable!$1:$1048576,MATCH("최종"&amp;SUBSTITUTE(SUBSTITUTE(F$1,"standard",""),"|Float",""),ChapterTable!$1:$1,0),0)*ChapterTable!$P$14
    ),
  OFFSET(F660,-$B660+IF($L660,1,0),0)*
    (VLOOKUP(SUBSTITUTE(SUBSTITUTE(F$1,"standard",""),"|Float","")&amp;IF(OR($L660=TRUE,$A660=0,MOD($A660,ChapterTable!$R$20)&lt;&gt;0),"","보스")&amp;"인게임누적곱배수",ChapterTable!$R:$S,2,0)^D660
    +VLOOKUP(SUBSTITUTE(SUBSTITUTE(F$1,"standard",""),"|Float","")&amp;IF(OR($L660=TRUE,$A660=0,MOD($A660,ChapterTable!$R$20)&lt;&gt;0),"","보스")&amp;"인게임누적합배수",ChapterTable!$R:$S,2,0)*D660)
  )
  )
  )
)</f>
        <v>14596.463012695313</v>
      </c>
      <c r="G660" t="s">
        <v>719</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73"/>
        <v>0</v>
      </c>
      <c r="Q660">
        <f t="shared" si="74"/>
        <v>0</v>
      </c>
      <c r="R660" t="b">
        <f t="shared" ca="1" si="75"/>
        <v>0</v>
      </c>
      <c r="T660" t="b">
        <f t="shared" ca="1" si="7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79"/>
        <v>0</v>
      </c>
      <c r="AJ660">
        <f t="shared" si="77"/>
        <v>0</v>
      </c>
      <c r="AK660">
        <f t="shared" si="78"/>
        <v>0</v>
      </c>
      <c r="AL660">
        <v>0</v>
      </c>
    </row>
    <row r="661" spans="1:38" hidden="1" x14ac:dyDescent="0.3">
      <c r="A661">
        <v>15</v>
      </c>
      <c r="B661">
        <v>1</v>
      </c>
      <c r="C661">
        <f>IF(OR($L661=TRUE,$A661=0,MOD($A661,ChapterTable!$R$20)&lt;&gt;0),
MAX(0,INT(($B661+ChapterTable!$P$26+VLOOKUP(SUBSTITUTE(C$1,"성장단계","")&amp;"단계오프셋",ChapterTable!$R:$S,2,0))/ChapterTable!$P$23)),
MAX(0,INT(($B661+ChapterTable!$R$26+VLOOKUP(SUBSTITUTE(C$1,"성장단계","")&amp;"보스단계오프셋",ChapterTable!$R:$S,2,0))/ChapterTable!$R$23)))</f>
        <v>0</v>
      </c>
      <c r="D661">
        <f>IF(OR($L661=TRUE,$A661=0,MOD($A661,ChapterTable!$R$20)&lt;&gt;0),
MAX(0,INT(($B661+ChapterTable!$P$26+VLOOKUP(SUBSTITUTE(D$1,"성장단계","")&amp;"단계오프셋",ChapterTable!$R:$S,2,0))/ChapterTable!$P$23)),
MAX(0,INT(($B661+ChapterTable!$R$26+VLOOKUP(SUBSTITUTE(D$1,"성장단계","")&amp;"보스단계오프셋",ChapterTable!$R:$S,2,0))/ChapterTable!$R$23)))</f>
        <v>0</v>
      </c>
      <c r="E661" s="1">
        <f ca="1">IF(AND($A661=0,$B661=1),
    VLOOKUP(1,ChapterTable!$1:$1048576,MATCH("최종"&amp;SUBSTITUTE(SUBSTITUTE(E$1,"standard",""),"|Float",""),ChapterTable!$1:$1,0),0)*ChapterTable!$P$17,
  IF(AND($A661=0,$B661=0),
    E662,
  IF($B661=0,
    VLOOKUP($A661,ChapterTable!$1:$1048576,MATCH("최종"&amp;SUBSTITUTE(SUBSTITUTE(E$1,"standard",""),"|Float",""),ChapterTable!$1:$1,0),0),
  IF($B661=1,
    IF($L661=FALSE,
      VLOOKUP($A661,ChapterTable!$1:$1048576,MATCH("최종"&amp;SUBSTITUTE(SUBSTITUTE(E$1,"standard",""),"|Float",""),ChapterTable!$1:$1,0),0),
      VLOOKUP($A661-ChapterTable!$P$11,ChapterTable!$1:$1048576,MATCH("최종"&amp;SUBSTITUTE(SUBSTITUTE(E$1,"standard",""),"|Float",""),ChapterTable!$1:$1,0),0)*ChapterTable!$P$14
    ),
  OFFSET(E661,-$B661+IF($L661,1,0),0)*IF($B661&gt;OFFSET($B661,1,0),ChapterTable!$R$17,1)*
    (VLOOKUP(SUBSTITUTE(SUBSTITUTE(E$1,"standard",""),"|Float","")&amp;IF(OR($L661=TRUE,$A661=0,MOD($A661,ChapterTable!$R$20)&lt;&gt;0),"","보스")&amp;"인게임누적곱배수",ChapterTable!$R:$S,2,0)^C661
    +VLOOKUP(SUBSTITUTE(SUBSTITUTE(E$1,"standard",""),"|Float","")&amp;IF(OR($L661=TRUE,$A661=0,MOD($A661,ChapterTable!$R$20)&lt;&gt;0),"","보스")&amp;"인게임누적합배수",ChapterTable!$R:$S,2,0)*C661)
  )
  )
  )
)</f>
        <v>35031.51123046875</v>
      </c>
      <c r="F661" s="1">
        <f ca="1">IF(AND($A661=0,$B661=1),
    VLOOKUP(1,ChapterTable!$1:$1048576,MATCH("최종"&amp;SUBSTITUTE(SUBSTITUTE(F$1,"standard",""),"|Float",""),ChapterTable!$1:$1,0),0)*ChapterTable!$P$17,
  IF(AND($A661=0,$B661=0),
    F662,
  IF($B661=0,
    VLOOKUP($A661,ChapterTable!$1:$1048576,MATCH("최종"&amp;SUBSTITUTE(SUBSTITUTE(F$1,"standard",""),"|Float",""),ChapterTable!$1:$1,0),0),
  IF($B661=1,
    IF($L661=FALSE,
      VLOOKUP($A661,ChapterTable!$1:$1048576,MATCH("최종"&amp;SUBSTITUTE(SUBSTITUTE(F$1,"standard",""),"|Float",""),ChapterTable!$1:$1,0),0),
      VLOOKUP($A661-ChapterTable!$P$11,ChapterTable!$1:$1048576,MATCH("최종"&amp;SUBSTITUTE(SUBSTITUTE(F$1,"standard",""),"|Float",""),ChapterTable!$1:$1,0),0)*ChapterTable!$P$14
    ),
  OFFSET(F661,-$B661+IF($L661,1,0),0)*
    (VLOOKUP(SUBSTITUTE(SUBSTITUTE(F$1,"standard",""),"|Float","")&amp;IF(OR($L661=TRUE,$A661=0,MOD($A661,ChapterTable!$R$20)&lt;&gt;0),"","보스")&amp;"인게임누적곱배수",ChapterTable!$R:$S,2,0)^D661
    +VLOOKUP(SUBSTITUTE(SUBSTITUTE(F$1,"standard",""),"|Float","")&amp;IF(OR($L661=TRUE,$A661=0,MOD($A661,ChapterTable!$R$20)&lt;&gt;0),"","보스")&amp;"인게임누적합배수",ChapterTable!$R:$S,2,0)*D661)
  )
  )
  )
)</f>
        <v>14596.463012695313</v>
      </c>
      <c r="G661" t="s">
        <v>719</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73"/>
        <v>1</v>
      </c>
      <c r="Q661">
        <f t="shared" si="74"/>
        <v>1</v>
      </c>
      <c r="R661" t="b">
        <f t="shared" ca="1" si="75"/>
        <v>0</v>
      </c>
      <c r="T661" t="b">
        <f t="shared" ca="1" si="7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79"/>
        <v>1</v>
      </c>
      <c r="AJ661">
        <f t="shared" si="77"/>
        <v>1</v>
      </c>
      <c r="AK661">
        <f t="shared" si="78"/>
        <v>1</v>
      </c>
      <c r="AL661">
        <v>1</v>
      </c>
    </row>
    <row r="662" spans="1:38" hidden="1" x14ac:dyDescent="0.3">
      <c r="A662">
        <v>15</v>
      </c>
      <c r="B662">
        <v>2</v>
      </c>
      <c r="C662">
        <f>IF(OR($L662=TRUE,$A662=0,MOD($A662,ChapterTable!$R$20)&lt;&gt;0),
MAX(0,INT(($B662+ChapterTable!$P$26+VLOOKUP(SUBSTITUTE(C$1,"성장단계","")&amp;"단계오프셋",ChapterTable!$R:$S,2,0))/ChapterTable!$P$23)),
MAX(0,INT(($B662+ChapterTable!$R$26+VLOOKUP(SUBSTITUTE(C$1,"성장단계","")&amp;"보스단계오프셋",ChapterTable!$R:$S,2,0))/ChapterTable!$R$23)))</f>
        <v>0</v>
      </c>
      <c r="D662">
        <f>IF(OR($L662=TRUE,$A662=0,MOD($A662,ChapterTable!$R$20)&lt;&gt;0),
MAX(0,INT(($B662+ChapterTable!$P$26+VLOOKUP(SUBSTITUTE(D$1,"성장단계","")&amp;"단계오프셋",ChapterTable!$R:$S,2,0))/ChapterTable!$P$23)),
MAX(0,INT(($B662+ChapterTable!$R$26+VLOOKUP(SUBSTITUTE(D$1,"성장단계","")&amp;"보스단계오프셋",ChapterTable!$R:$S,2,0))/ChapterTable!$R$23)))</f>
        <v>0</v>
      </c>
      <c r="E662" s="1">
        <f ca="1">IF(AND($A662=0,$B662=1),
    VLOOKUP(1,ChapterTable!$1:$1048576,MATCH("최종"&amp;SUBSTITUTE(SUBSTITUTE(E$1,"standard",""),"|Float",""),ChapterTable!$1:$1,0),0)*ChapterTable!$P$17,
  IF(AND($A662=0,$B662=0),
    E663,
  IF($B662=0,
    VLOOKUP($A662,ChapterTable!$1:$1048576,MATCH("최종"&amp;SUBSTITUTE(SUBSTITUTE(E$1,"standard",""),"|Float",""),ChapterTable!$1:$1,0),0),
  IF($B662=1,
    IF($L662=FALSE,
      VLOOKUP($A662,ChapterTable!$1:$1048576,MATCH("최종"&amp;SUBSTITUTE(SUBSTITUTE(E$1,"standard",""),"|Float",""),ChapterTable!$1:$1,0),0),
      VLOOKUP($A662-ChapterTable!$P$11,ChapterTable!$1:$1048576,MATCH("최종"&amp;SUBSTITUTE(SUBSTITUTE(E$1,"standard",""),"|Float",""),ChapterTable!$1:$1,0),0)*ChapterTable!$P$14
    ),
  OFFSET(E662,-$B662+IF($L662,1,0),0)*IF($B662&gt;OFFSET($B662,1,0),ChapterTable!$R$17,1)*
    (VLOOKUP(SUBSTITUTE(SUBSTITUTE(E$1,"standard",""),"|Float","")&amp;IF(OR($L662=TRUE,$A662=0,MOD($A662,ChapterTable!$R$20)&lt;&gt;0),"","보스")&amp;"인게임누적곱배수",ChapterTable!$R:$S,2,0)^C662
    +VLOOKUP(SUBSTITUTE(SUBSTITUTE(E$1,"standard",""),"|Float","")&amp;IF(OR($L662=TRUE,$A662=0,MOD($A662,ChapterTable!$R$20)&lt;&gt;0),"","보스")&amp;"인게임누적합배수",ChapterTable!$R:$S,2,0)*C662)
  )
  )
  )
)</f>
        <v>35031.51123046875</v>
      </c>
      <c r="F662" s="1">
        <f ca="1">IF(AND($A662=0,$B662=1),
    VLOOKUP(1,ChapterTable!$1:$1048576,MATCH("최종"&amp;SUBSTITUTE(SUBSTITUTE(F$1,"standard",""),"|Float",""),ChapterTable!$1:$1,0),0)*ChapterTable!$P$17,
  IF(AND($A662=0,$B662=0),
    F663,
  IF($B662=0,
    VLOOKUP($A662,ChapterTable!$1:$1048576,MATCH("최종"&amp;SUBSTITUTE(SUBSTITUTE(F$1,"standard",""),"|Float",""),ChapterTable!$1:$1,0),0),
  IF($B662=1,
    IF($L662=FALSE,
      VLOOKUP($A662,ChapterTable!$1:$1048576,MATCH("최종"&amp;SUBSTITUTE(SUBSTITUTE(F$1,"standard",""),"|Float",""),ChapterTable!$1:$1,0),0),
      VLOOKUP($A662-ChapterTable!$P$11,ChapterTable!$1:$1048576,MATCH("최종"&amp;SUBSTITUTE(SUBSTITUTE(F$1,"standard",""),"|Float",""),ChapterTable!$1:$1,0),0)*ChapterTable!$P$14
    ),
  OFFSET(F662,-$B662+IF($L662,1,0),0)*
    (VLOOKUP(SUBSTITUTE(SUBSTITUTE(F$1,"standard",""),"|Float","")&amp;IF(OR($L662=TRUE,$A662=0,MOD($A662,ChapterTable!$R$20)&lt;&gt;0),"","보스")&amp;"인게임누적곱배수",ChapterTable!$R:$S,2,0)^D662
    +VLOOKUP(SUBSTITUTE(SUBSTITUTE(F$1,"standard",""),"|Float","")&amp;IF(OR($L662=TRUE,$A662=0,MOD($A662,ChapterTable!$R$20)&lt;&gt;0),"","보스")&amp;"인게임누적합배수",ChapterTable!$R:$S,2,0)*D662)
  )
  )
  )
)</f>
        <v>14596.463012695313</v>
      </c>
      <c r="G662" t="s">
        <v>719</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73"/>
        <v>1</v>
      </c>
      <c r="Q662">
        <f t="shared" si="74"/>
        <v>1</v>
      </c>
      <c r="R662" t="b">
        <f t="shared" ca="1" si="75"/>
        <v>0</v>
      </c>
      <c r="T662" t="b">
        <f t="shared" ca="1" si="7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79"/>
        <v>1</v>
      </c>
      <c r="AJ662">
        <f t="shared" si="77"/>
        <v>1</v>
      </c>
      <c r="AK662">
        <f t="shared" si="78"/>
        <v>1</v>
      </c>
      <c r="AL662">
        <v>1</v>
      </c>
    </row>
    <row r="663" spans="1:38" hidden="1" x14ac:dyDescent="0.3">
      <c r="A663">
        <v>15</v>
      </c>
      <c r="B663">
        <v>3</v>
      </c>
      <c r="C663">
        <f>IF(OR($L663=TRUE,$A663=0,MOD($A663,ChapterTable!$R$20)&lt;&gt;0),
MAX(0,INT(($B663+ChapterTable!$P$26+VLOOKUP(SUBSTITUTE(C$1,"성장단계","")&amp;"단계오프셋",ChapterTable!$R:$S,2,0))/ChapterTable!$P$23)),
MAX(0,INT(($B663+ChapterTable!$R$26+VLOOKUP(SUBSTITUTE(C$1,"성장단계","")&amp;"보스단계오프셋",ChapterTable!$R:$S,2,0))/ChapterTable!$R$23)))</f>
        <v>0</v>
      </c>
      <c r="D663">
        <f>IF(OR($L663=TRUE,$A663=0,MOD($A663,ChapterTable!$R$20)&lt;&gt;0),
MAX(0,INT(($B663+ChapterTable!$P$26+VLOOKUP(SUBSTITUTE(D$1,"성장단계","")&amp;"단계오프셋",ChapterTable!$R:$S,2,0))/ChapterTable!$P$23)),
MAX(0,INT(($B663+ChapterTable!$R$26+VLOOKUP(SUBSTITUTE(D$1,"성장단계","")&amp;"보스단계오프셋",ChapterTable!$R:$S,2,0))/ChapterTable!$R$23)))</f>
        <v>0</v>
      </c>
      <c r="E663" s="1">
        <f ca="1">IF(AND($A663=0,$B663=1),
    VLOOKUP(1,ChapterTable!$1:$1048576,MATCH("최종"&amp;SUBSTITUTE(SUBSTITUTE(E$1,"standard",""),"|Float",""),ChapterTable!$1:$1,0),0)*ChapterTable!$P$17,
  IF(AND($A663=0,$B663=0),
    E664,
  IF($B663=0,
    VLOOKUP($A663,ChapterTable!$1:$1048576,MATCH("최종"&amp;SUBSTITUTE(SUBSTITUTE(E$1,"standard",""),"|Float",""),ChapterTable!$1:$1,0),0),
  IF($B663=1,
    IF($L663=FALSE,
      VLOOKUP($A663,ChapterTable!$1:$1048576,MATCH("최종"&amp;SUBSTITUTE(SUBSTITUTE(E$1,"standard",""),"|Float",""),ChapterTable!$1:$1,0),0),
      VLOOKUP($A663-ChapterTable!$P$11,ChapterTable!$1:$1048576,MATCH("최종"&amp;SUBSTITUTE(SUBSTITUTE(E$1,"standard",""),"|Float",""),ChapterTable!$1:$1,0),0)*ChapterTable!$P$14
    ),
  OFFSET(E663,-$B663+IF($L663,1,0),0)*IF($B663&gt;OFFSET($B663,1,0),ChapterTable!$R$17,1)*
    (VLOOKUP(SUBSTITUTE(SUBSTITUTE(E$1,"standard",""),"|Float","")&amp;IF(OR($L663=TRUE,$A663=0,MOD($A663,ChapterTable!$R$20)&lt;&gt;0),"","보스")&amp;"인게임누적곱배수",ChapterTable!$R:$S,2,0)^C663
    +VLOOKUP(SUBSTITUTE(SUBSTITUTE(E$1,"standard",""),"|Float","")&amp;IF(OR($L663=TRUE,$A663=0,MOD($A663,ChapterTable!$R$20)&lt;&gt;0),"","보스")&amp;"인게임누적합배수",ChapterTable!$R:$S,2,0)*C663)
  )
  )
  )
)</f>
        <v>35031.51123046875</v>
      </c>
      <c r="F663" s="1">
        <f ca="1">IF(AND($A663=0,$B663=1),
    VLOOKUP(1,ChapterTable!$1:$1048576,MATCH("최종"&amp;SUBSTITUTE(SUBSTITUTE(F$1,"standard",""),"|Float",""),ChapterTable!$1:$1,0),0)*ChapterTable!$P$17,
  IF(AND($A663=0,$B663=0),
    F664,
  IF($B663=0,
    VLOOKUP($A663,ChapterTable!$1:$1048576,MATCH("최종"&amp;SUBSTITUTE(SUBSTITUTE(F$1,"standard",""),"|Float",""),ChapterTable!$1:$1,0),0),
  IF($B663=1,
    IF($L663=FALSE,
      VLOOKUP($A663,ChapterTable!$1:$1048576,MATCH("최종"&amp;SUBSTITUTE(SUBSTITUTE(F$1,"standard",""),"|Float",""),ChapterTable!$1:$1,0),0),
      VLOOKUP($A663-ChapterTable!$P$11,ChapterTable!$1:$1048576,MATCH("최종"&amp;SUBSTITUTE(SUBSTITUTE(F$1,"standard",""),"|Float",""),ChapterTable!$1:$1,0),0)*ChapterTable!$P$14
    ),
  OFFSET(F663,-$B663+IF($L663,1,0),0)*
    (VLOOKUP(SUBSTITUTE(SUBSTITUTE(F$1,"standard",""),"|Float","")&amp;IF(OR($L663=TRUE,$A663=0,MOD($A663,ChapterTable!$R$20)&lt;&gt;0),"","보스")&amp;"인게임누적곱배수",ChapterTable!$R:$S,2,0)^D663
    +VLOOKUP(SUBSTITUTE(SUBSTITUTE(F$1,"standard",""),"|Float","")&amp;IF(OR($L663=TRUE,$A663=0,MOD($A663,ChapterTable!$R$20)&lt;&gt;0),"","보스")&amp;"인게임누적합배수",ChapterTable!$R:$S,2,0)*D663)
  )
  )
  )
)</f>
        <v>14596.463012695313</v>
      </c>
      <c r="G663" t="s">
        <v>719</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73"/>
        <v>1</v>
      </c>
      <c r="Q663">
        <f t="shared" si="74"/>
        <v>1</v>
      </c>
      <c r="R663" t="b">
        <f t="shared" ca="1" si="75"/>
        <v>0</v>
      </c>
      <c r="T663" t="b">
        <f t="shared" ca="1" si="7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79"/>
        <v>1</v>
      </c>
      <c r="AJ663">
        <f t="shared" si="77"/>
        <v>1</v>
      </c>
      <c r="AK663">
        <f t="shared" si="78"/>
        <v>1</v>
      </c>
      <c r="AL663">
        <v>1</v>
      </c>
    </row>
    <row r="664" spans="1:38" hidden="1" x14ac:dyDescent="0.3">
      <c r="A664">
        <v>15</v>
      </c>
      <c r="B664">
        <v>4</v>
      </c>
      <c r="C664">
        <f>IF(OR($L664=TRUE,$A664=0,MOD($A664,ChapterTable!$R$20)&lt;&gt;0),
MAX(0,INT(($B664+ChapterTable!$P$26+VLOOKUP(SUBSTITUTE(C$1,"성장단계","")&amp;"단계오프셋",ChapterTable!$R:$S,2,0))/ChapterTable!$P$23)),
MAX(0,INT(($B664+ChapterTable!$R$26+VLOOKUP(SUBSTITUTE(C$1,"성장단계","")&amp;"보스단계오프셋",ChapterTable!$R:$S,2,0))/ChapterTable!$R$23)))</f>
        <v>0</v>
      </c>
      <c r="D664">
        <f>IF(OR($L664=TRUE,$A664=0,MOD($A664,ChapterTable!$R$20)&lt;&gt;0),
MAX(0,INT(($B664+ChapterTable!$P$26+VLOOKUP(SUBSTITUTE(D$1,"성장단계","")&amp;"단계오프셋",ChapterTable!$R:$S,2,0))/ChapterTable!$P$23)),
MAX(0,INT(($B664+ChapterTable!$R$26+VLOOKUP(SUBSTITUTE(D$1,"성장단계","")&amp;"보스단계오프셋",ChapterTable!$R:$S,2,0))/ChapterTable!$R$23)))</f>
        <v>0</v>
      </c>
      <c r="E664" s="1">
        <f ca="1">IF(AND($A664=0,$B664=1),
    VLOOKUP(1,ChapterTable!$1:$1048576,MATCH("최종"&amp;SUBSTITUTE(SUBSTITUTE(E$1,"standard",""),"|Float",""),ChapterTable!$1:$1,0),0)*ChapterTable!$P$17,
  IF(AND($A664=0,$B664=0),
    E665,
  IF($B664=0,
    VLOOKUP($A664,ChapterTable!$1:$1048576,MATCH("최종"&amp;SUBSTITUTE(SUBSTITUTE(E$1,"standard",""),"|Float",""),ChapterTable!$1:$1,0),0),
  IF($B664=1,
    IF($L664=FALSE,
      VLOOKUP($A664,ChapterTable!$1:$1048576,MATCH("최종"&amp;SUBSTITUTE(SUBSTITUTE(E$1,"standard",""),"|Float",""),ChapterTable!$1:$1,0),0),
      VLOOKUP($A664-ChapterTable!$P$11,ChapterTable!$1:$1048576,MATCH("최종"&amp;SUBSTITUTE(SUBSTITUTE(E$1,"standard",""),"|Float",""),ChapterTable!$1:$1,0),0)*ChapterTable!$P$14
    ),
  OFFSET(E664,-$B664+IF($L664,1,0),0)*IF($B664&gt;OFFSET($B664,1,0),ChapterTable!$R$17,1)*
    (VLOOKUP(SUBSTITUTE(SUBSTITUTE(E$1,"standard",""),"|Float","")&amp;IF(OR($L664=TRUE,$A664=0,MOD($A664,ChapterTable!$R$20)&lt;&gt;0),"","보스")&amp;"인게임누적곱배수",ChapterTable!$R:$S,2,0)^C664
    +VLOOKUP(SUBSTITUTE(SUBSTITUTE(E$1,"standard",""),"|Float","")&amp;IF(OR($L664=TRUE,$A664=0,MOD($A664,ChapterTable!$R$20)&lt;&gt;0),"","보스")&amp;"인게임누적합배수",ChapterTable!$R:$S,2,0)*C664)
  )
  )
  )
)</f>
        <v>35031.51123046875</v>
      </c>
      <c r="F664" s="1">
        <f ca="1">IF(AND($A664=0,$B664=1),
    VLOOKUP(1,ChapterTable!$1:$1048576,MATCH("최종"&amp;SUBSTITUTE(SUBSTITUTE(F$1,"standard",""),"|Float",""),ChapterTable!$1:$1,0),0)*ChapterTable!$P$17,
  IF(AND($A664=0,$B664=0),
    F665,
  IF($B664=0,
    VLOOKUP($A664,ChapterTable!$1:$1048576,MATCH("최종"&amp;SUBSTITUTE(SUBSTITUTE(F$1,"standard",""),"|Float",""),ChapterTable!$1:$1,0),0),
  IF($B664=1,
    IF($L664=FALSE,
      VLOOKUP($A664,ChapterTable!$1:$1048576,MATCH("최종"&amp;SUBSTITUTE(SUBSTITUTE(F$1,"standard",""),"|Float",""),ChapterTable!$1:$1,0),0),
      VLOOKUP($A664-ChapterTable!$P$11,ChapterTable!$1:$1048576,MATCH("최종"&amp;SUBSTITUTE(SUBSTITUTE(F$1,"standard",""),"|Float",""),ChapterTable!$1:$1,0),0)*ChapterTable!$P$14
    ),
  OFFSET(F664,-$B664+IF($L664,1,0),0)*
    (VLOOKUP(SUBSTITUTE(SUBSTITUTE(F$1,"standard",""),"|Float","")&amp;IF(OR($L664=TRUE,$A664=0,MOD($A664,ChapterTable!$R$20)&lt;&gt;0),"","보스")&amp;"인게임누적곱배수",ChapterTable!$R:$S,2,0)^D664
    +VLOOKUP(SUBSTITUTE(SUBSTITUTE(F$1,"standard",""),"|Float","")&amp;IF(OR($L664=TRUE,$A664=0,MOD($A664,ChapterTable!$R$20)&lt;&gt;0),"","보스")&amp;"인게임누적합배수",ChapterTable!$R:$S,2,0)*D664)
  )
  )
  )
)</f>
        <v>14596.463012695313</v>
      </c>
      <c r="G664" t="s">
        <v>719</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73"/>
        <v>1</v>
      </c>
      <c r="Q664">
        <f t="shared" si="74"/>
        <v>1</v>
      </c>
      <c r="R664" t="b">
        <f t="shared" ca="1" si="75"/>
        <v>0</v>
      </c>
      <c r="T664" t="b">
        <f t="shared" ca="1" si="7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79"/>
        <v>1</v>
      </c>
      <c r="AJ664">
        <f t="shared" si="77"/>
        <v>1</v>
      </c>
      <c r="AK664">
        <f t="shared" si="78"/>
        <v>1</v>
      </c>
      <c r="AL664">
        <v>1</v>
      </c>
    </row>
    <row r="665" spans="1:38" hidden="1" x14ac:dyDescent="0.3">
      <c r="A665">
        <v>15</v>
      </c>
      <c r="B665">
        <v>5</v>
      </c>
      <c r="C665">
        <f>IF(OR($L665=TRUE,$A665=0,MOD($A665,ChapterTable!$R$20)&lt;&gt;0),
MAX(0,INT(($B665+ChapterTable!$P$26+VLOOKUP(SUBSTITUTE(C$1,"성장단계","")&amp;"단계오프셋",ChapterTable!$R:$S,2,0))/ChapterTable!$P$23)),
MAX(0,INT(($B665+ChapterTable!$R$26+VLOOKUP(SUBSTITUTE(C$1,"성장단계","")&amp;"보스단계오프셋",ChapterTable!$R:$S,2,0))/ChapterTable!$R$23)))</f>
        <v>0</v>
      </c>
      <c r="D665">
        <f>IF(OR($L665=TRUE,$A665=0,MOD($A665,ChapterTable!$R$20)&lt;&gt;0),
MAX(0,INT(($B665+ChapterTable!$P$26+VLOOKUP(SUBSTITUTE(D$1,"성장단계","")&amp;"단계오프셋",ChapterTable!$R:$S,2,0))/ChapterTable!$P$23)),
MAX(0,INT(($B665+ChapterTable!$R$26+VLOOKUP(SUBSTITUTE(D$1,"성장단계","")&amp;"보스단계오프셋",ChapterTable!$R:$S,2,0))/ChapterTable!$R$23)))</f>
        <v>0</v>
      </c>
      <c r="E665" s="1">
        <f ca="1">IF(AND($A665=0,$B665=1),
    VLOOKUP(1,ChapterTable!$1:$1048576,MATCH("최종"&amp;SUBSTITUTE(SUBSTITUTE(E$1,"standard",""),"|Float",""),ChapterTable!$1:$1,0),0)*ChapterTable!$P$17,
  IF(AND($A665=0,$B665=0),
    E666,
  IF($B665=0,
    VLOOKUP($A665,ChapterTable!$1:$1048576,MATCH("최종"&amp;SUBSTITUTE(SUBSTITUTE(E$1,"standard",""),"|Float",""),ChapterTable!$1:$1,0),0),
  IF($B665=1,
    IF($L665=FALSE,
      VLOOKUP($A665,ChapterTable!$1:$1048576,MATCH("최종"&amp;SUBSTITUTE(SUBSTITUTE(E$1,"standard",""),"|Float",""),ChapterTable!$1:$1,0),0),
      VLOOKUP($A665-ChapterTable!$P$11,ChapterTable!$1:$1048576,MATCH("최종"&amp;SUBSTITUTE(SUBSTITUTE(E$1,"standard",""),"|Float",""),ChapterTable!$1:$1,0),0)*ChapterTable!$P$14
    ),
  OFFSET(E665,-$B665+IF($L665,1,0),0)*IF($B665&gt;OFFSET($B665,1,0),ChapterTable!$R$17,1)*
    (VLOOKUP(SUBSTITUTE(SUBSTITUTE(E$1,"standard",""),"|Float","")&amp;IF(OR($L665=TRUE,$A665=0,MOD($A665,ChapterTable!$R$20)&lt;&gt;0),"","보스")&amp;"인게임누적곱배수",ChapterTable!$R:$S,2,0)^C665
    +VLOOKUP(SUBSTITUTE(SUBSTITUTE(E$1,"standard",""),"|Float","")&amp;IF(OR($L665=TRUE,$A665=0,MOD($A665,ChapterTable!$R$20)&lt;&gt;0),"","보스")&amp;"인게임누적합배수",ChapterTable!$R:$S,2,0)*C665)
  )
  )
  )
)</f>
        <v>35031.51123046875</v>
      </c>
      <c r="F665" s="1">
        <f ca="1">IF(AND($A665=0,$B665=1),
    VLOOKUP(1,ChapterTable!$1:$1048576,MATCH("최종"&amp;SUBSTITUTE(SUBSTITUTE(F$1,"standard",""),"|Float",""),ChapterTable!$1:$1,0),0)*ChapterTable!$P$17,
  IF(AND($A665=0,$B665=0),
    F666,
  IF($B665=0,
    VLOOKUP($A665,ChapterTable!$1:$1048576,MATCH("최종"&amp;SUBSTITUTE(SUBSTITUTE(F$1,"standard",""),"|Float",""),ChapterTable!$1:$1,0),0),
  IF($B665=1,
    IF($L665=FALSE,
      VLOOKUP($A665,ChapterTable!$1:$1048576,MATCH("최종"&amp;SUBSTITUTE(SUBSTITUTE(F$1,"standard",""),"|Float",""),ChapterTable!$1:$1,0),0),
      VLOOKUP($A665-ChapterTable!$P$11,ChapterTable!$1:$1048576,MATCH("최종"&amp;SUBSTITUTE(SUBSTITUTE(F$1,"standard",""),"|Float",""),ChapterTable!$1:$1,0),0)*ChapterTable!$P$14
    ),
  OFFSET(F665,-$B665+IF($L665,1,0),0)*
    (VLOOKUP(SUBSTITUTE(SUBSTITUTE(F$1,"standard",""),"|Float","")&amp;IF(OR($L665=TRUE,$A665=0,MOD($A665,ChapterTable!$R$20)&lt;&gt;0),"","보스")&amp;"인게임누적곱배수",ChapterTable!$R:$S,2,0)^D665
    +VLOOKUP(SUBSTITUTE(SUBSTITUTE(F$1,"standard",""),"|Float","")&amp;IF(OR($L665=TRUE,$A665=0,MOD($A665,ChapterTable!$R$20)&lt;&gt;0),"","보스")&amp;"인게임누적합배수",ChapterTable!$R:$S,2,0)*D665)
  )
  )
  )
)</f>
        <v>14596.463012695313</v>
      </c>
      <c r="G665" t="s">
        <v>719</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73"/>
        <v>11</v>
      </c>
      <c r="Q665">
        <f t="shared" si="74"/>
        <v>11</v>
      </c>
      <c r="R665" t="b">
        <f t="shared" ca="1" si="75"/>
        <v>0</v>
      </c>
      <c r="T665" t="b">
        <f t="shared" ca="1" si="7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79"/>
        <v>1</v>
      </c>
      <c r="AJ665">
        <f t="shared" si="77"/>
        <v>1</v>
      </c>
      <c r="AK665">
        <f t="shared" si="78"/>
        <v>1</v>
      </c>
      <c r="AL665">
        <v>1</v>
      </c>
    </row>
    <row r="666" spans="1:38" hidden="1" x14ac:dyDescent="0.3">
      <c r="A666">
        <v>15</v>
      </c>
      <c r="B666">
        <v>6</v>
      </c>
      <c r="C666">
        <f>IF(OR($L666=TRUE,$A666=0,MOD($A666,ChapterTable!$R$20)&lt;&gt;0),
MAX(0,INT(($B666+ChapterTable!$P$26+VLOOKUP(SUBSTITUTE(C$1,"성장단계","")&amp;"단계오프셋",ChapterTable!$R:$S,2,0))/ChapterTable!$P$23)),
MAX(0,INT(($B666+ChapterTable!$R$26+VLOOKUP(SUBSTITUTE(C$1,"성장단계","")&amp;"보스단계오프셋",ChapterTable!$R:$S,2,0))/ChapterTable!$R$23)))</f>
        <v>1</v>
      </c>
      <c r="D666">
        <f>IF(OR($L666=TRUE,$A666=0,MOD($A666,ChapterTable!$R$20)&lt;&gt;0),
MAX(0,INT(($B666+ChapterTable!$P$26+VLOOKUP(SUBSTITUTE(D$1,"성장단계","")&amp;"단계오프셋",ChapterTable!$R:$S,2,0))/ChapterTable!$P$23)),
MAX(0,INT(($B666+ChapterTable!$R$26+VLOOKUP(SUBSTITUTE(D$1,"성장단계","")&amp;"보스단계오프셋",ChapterTable!$R:$S,2,0))/ChapterTable!$R$23)))</f>
        <v>0</v>
      </c>
      <c r="E666" s="1">
        <f ca="1">IF(AND($A666=0,$B666=1),
    VLOOKUP(1,ChapterTable!$1:$1048576,MATCH("최종"&amp;SUBSTITUTE(SUBSTITUTE(E$1,"standard",""),"|Float",""),ChapterTable!$1:$1,0),0)*ChapterTable!$P$17,
  IF(AND($A666=0,$B666=0),
    E667,
  IF($B666=0,
    VLOOKUP($A666,ChapterTable!$1:$1048576,MATCH("최종"&amp;SUBSTITUTE(SUBSTITUTE(E$1,"standard",""),"|Float",""),ChapterTable!$1:$1,0),0),
  IF($B666=1,
    IF($L666=FALSE,
      VLOOKUP($A666,ChapterTable!$1:$1048576,MATCH("최종"&amp;SUBSTITUTE(SUBSTITUTE(E$1,"standard",""),"|Float",""),ChapterTable!$1:$1,0),0),
      VLOOKUP($A666-ChapterTable!$P$11,ChapterTable!$1:$1048576,MATCH("최종"&amp;SUBSTITUTE(SUBSTITUTE(E$1,"standard",""),"|Float",""),ChapterTable!$1:$1,0),0)*ChapterTable!$P$14
    ),
  OFFSET(E666,-$B666+IF($L666,1,0),0)*IF($B666&gt;OFFSET($B666,1,0),ChapterTable!$R$17,1)*
    (VLOOKUP(SUBSTITUTE(SUBSTITUTE(E$1,"standard",""),"|Float","")&amp;IF(OR($L666=TRUE,$A666=0,MOD($A666,ChapterTable!$R$20)&lt;&gt;0),"","보스")&amp;"인게임누적곱배수",ChapterTable!$R:$S,2,0)^C666
    +VLOOKUP(SUBSTITUTE(SUBSTITUTE(E$1,"standard",""),"|Float","")&amp;IF(OR($L666=TRUE,$A666=0,MOD($A666,ChapterTable!$R$20)&lt;&gt;0),"","보스")&amp;"인게임누적합배수",ChapterTable!$R:$S,2,0)*C666)
  )
  )
  )
)</f>
        <v>42037.8134765625</v>
      </c>
      <c r="F666" s="1">
        <f ca="1">IF(AND($A666=0,$B666=1),
    VLOOKUP(1,ChapterTable!$1:$1048576,MATCH("최종"&amp;SUBSTITUTE(SUBSTITUTE(F$1,"standard",""),"|Float",""),ChapterTable!$1:$1,0),0)*ChapterTable!$P$17,
  IF(AND($A666=0,$B666=0),
    F667,
  IF($B666=0,
    VLOOKUP($A666,ChapterTable!$1:$1048576,MATCH("최종"&amp;SUBSTITUTE(SUBSTITUTE(F$1,"standard",""),"|Float",""),ChapterTable!$1:$1,0),0),
  IF($B666=1,
    IF($L666=FALSE,
      VLOOKUP($A666,ChapterTable!$1:$1048576,MATCH("최종"&amp;SUBSTITUTE(SUBSTITUTE(F$1,"standard",""),"|Float",""),ChapterTable!$1:$1,0),0),
      VLOOKUP($A666-ChapterTable!$P$11,ChapterTable!$1:$1048576,MATCH("최종"&amp;SUBSTITUTE(SUBSTITUTE(F$1,"standard",""),"|Float",""),ChapterTable!$1:$1,0),0)*ChapterTable!$P$14
    ),
  OFFSET(F666,-$B666+IF($L666,1,0),0)*
    (VLOOKUP(SUBSTITUTE(SUBSTITUTE(F$1,"standard",""),"|Float","")&amp;IF(OR($L666=TRUE,$A666=0,MOD($A666,ChapterTable!$R$20)&lt;&gt;0),"","보스")&amp;"인게임누적곱배수",ChapterTable!$R:$S,2,0)^D666
    +VLOOKUP(SUBSTITUTE(SUBSTITUTE(F$1,"standard",""),"|Float","")&amp;IF(OR($L666=TRUE,$A666=0,MOD($A666,ChapterTable!$R$20)&lt;&gt;0),"","보스")&amp;"인게임누적합배수",ChapterTable!$R:$S,2,0)*D666)
  )
  )
  )
)</f>
        <v>14596.463012695313</v>
      </c>
      <c r="G666" t="s">
        <v>719</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73"/>
        <v>1</v>
      </c>
      <c r="Q666">
        <f t="shared" si="74"/>
        <v>1</v>
      </c>
      <c r="R666" t="b">
        <f t="shared" ca="1" si="75"/>
        <v>0</v>
      </c>
      <c r="T666" t="b">
        <f t="shared" ca="1" si="7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79"/>
        <v>1</v>
      </c>
      <c r="AJ666">
        <f t="shared" si="77"/>
        <v>1</v>
      </c>
      <c r="AK666">
        <f t="shared" si="78"/>
        <v>1</v>
      </c>
      <c r="AL666">
        <v>1</v>
      </c>
    </row>
    <row r="667" spans="1:38" hidden="1" x14ac:dyDescent="0.3">
      <c r="A667">
        <v>15</v>
      </c>
      <c r="B667">
        <v>7</v>
      </c>
      <c r="C667">
        <f>IF(OR($L667=TRUE,$A667=0,MOD($A667,ChapterTable!$R$20)&lt;&gt;0),
MAX(0,INT(($B667+ChapterTable!$P$26+VLOOKUP(SUBSTITUTE(C$1,"성장단계","")&amp;"단계오프셋",ChapterTable!$R:$S,2,0))/ChapterTable!$P$23)),
MAX(0,INT(($B667+ChapterTable!$R$26+VLOOKUP(SUBSTITUTE(C$1,"성장단계","")&amp;"보스단계오프셋",ChapterTable!$R:$S,2,0))/ChapterTable!$R$23)))</f>
        <v>1</v>
      </c>
      <c r="D667">
        <f>IF(OR($L667=TRUE,$A667=0,MOD($A667,ChapterTable!$R$20)&lt;&gt;0),
MAX(0,INT(($B667+ChapterTable!$P$26+VLOOKUP(SUBSTITUTE(D$1,"성장단계","")&amp;"단계오프셋",ChapterTable!$R:$S,2,0))/ChapterTable!$P$23)),
MAX(0,INT(($B667+ChapterTable!$R$26+VLOOKUP(SUBSTITUTE(D$1,"성장단계","")&amp;"보스단계오프셋",ChapterTable!$R:$S,2,0))/ChapterTable!$R$23)))</f>
        <v>0</v>
      </c>
      <c r="E667" s="1">
        <f ca="1">IF(AND($A667=0,$B667=1),
    VLOOKUP(1,ChapterTable!$1:$1048576,MATCH("최종"&amp;SUBSTITUTE(SUBSTITUTE(E$1,"standard",""),"|Float",""),ChapterTable!$1:$1,0),0)*ChapterTable!$P$17,
  IF(AND($A667=0,$B667=0),
    E668,
  IF($B667=0,
    VLOOKUP($A667,ChapterTable!$1:$1048576,MATCH("최종"&amp;SUBSTITUTE(SUBSTITUTE(E$1,"standard",""),"|Float",""),ChapterTable!$1:$1,0),0),
  IF($B667=1,
    IF($L667=FALSE,
      VLOOKUP($A667,ChapterTable!$1:$1048576,MATCH("최종"&amp;SUBSTITUTE(SUBSTITUTE(E$1,"standard",""),"|Float",""),ChapterTable!$1:$1,0),0),
      VLOOKUP($A667-ChapterTable!$P$11,ChapterTable!$1:$1048576,MATCH("최종"&amp;SUBSTITUTE(SUBSTITUTE(E$1,"standard",""),"|Float",""),ChapterTable!$1:$1,0),0)*ChapterTable!$P$14
    ),
  OFFSET(E667,-$B667+IF($L667,1,0),0)*IF($B667&gt;OFFSET($B667,1,0),ChapterTable!$R$17,1)*
    (VLOOKUP(SUBSTITUTE(SUBSTITUTE(E$1,"standard",""),"|Float","")&amp;IF(OR($L667=TRUE,$A667=0,MOD($A667,ChapterTable!$R$20)&lt;&gt;0),"","보스")&amp;"인게임누적곱배수",ChapterTable!$R:$S,2,0)^C667
    +VLOOKUP(SUBSTITUTE(SUBSTITUTE(E$1,"standard",""),"|Float","")&amp;IF(OR($L667=TRUE,$A667=0,MOD($A667,ChapterTable!$R$20)&lt;&gt;0),"","보스")&amp;"인게임누적합배수",ChapterTable!$R:$S,2,0)*C667)
  )
  )
  )
)</f>
        <v>42037.8134765625</v>
      </c>
      <c r="F667" s="1">
        <f ca="1">IF(AND($A667=0,$B667=1),
    VLOOKUP(1,ChapterTable!$1:$1048576,MATCH("최종"&amp;SUBSTITUTE(SUBSTITUTE(F$1,"standard",""),"|Float",""),ChapterTable!$1:$1,0),0)*ChapterTable!$P$17,
  IF(AND($A667=0,$B667=0),
    F668,
  IF($B667=0,
    VLOOKUP($A667,ChapterTable!$1:$1048576,MATCH("최종"&amp;SUBSTITUTE(SUBSTITUTE(F$1,"standard",""),"|Float",""),ChapterTable!$1:$1,0),0),
  IF($B667=1,
    IF($L667=FALSE,
      VLOOKUP($A667,ChapterTable!$1:$1048576,MATCH("최종"&amp;SUBSTITUTE(SUBSTITUTE(F$1,"standard",""),"|Float",""),ChapterTable!$1:$1,0),0),
      VLOOKUP($A667-ChapterTable!$P$11,ChapterTable!$1:$1048576,MATCH("최종"&amp;SUBSTITUTE(SUBSTITUTE(F$1,"standard",""),"|Float",""),ChapterTable!$1:$1,0),0)*ChapterTable!$P$14
    ),
  OFFSET(F667,-$B667+IF($L667,1,0),0)*
    (VLOOKUP(SUBSTITUTE(SUBSTITUTE(F$1,"standard",""),"|Float","")&amp;IF(OR($L667=TRUE,$A667=0,MOD($A667,ChapterTable!$R$20)&lt;&gt;0),"","보스")&amp;"인게임누적곱배수",ChapterTable!$R:$S,2,0)^D667
    +VLOOKUP(SUBSTITUTE(SUBSTITUTE(F$1,"standard",""),"|Float","")&amp;IF(OR($L667=TRUE,$A667=0,MOD($A667,ChapterTable!$R$20)&lt;&gt;0),"","보스")&amp;"인게임누적합배수",ChapterTable!$R:$S,2,0)*D667)
  )
  )
  )
)</f>
        <v>14596.463012695313</v>
      </c>
      <c r="G667" t="s">
        <v>719</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73"/>
        <v>1</v>
      </c>
      <c r="Q667">
        <f t="shared" si="74"/>
        <v>1</v>
      </c>
      <c r="R667" t="b">
        <f t="shared" ca="1" si="75"/>
        <v>0</v>
      </c>
      <c r="T667" t="b">
        <f t="shared" ca="1" si="7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79"/>
        <v>1</v>
      </c>
      <c r="AJ667">
        <f t="shared" si="77"/>
        <v>1</v>
      </c>
      <c r="AK667">
        <f t="shared" si="78"/>
        <v>1</v>
      </c>
      <c r="AL667">
        <v>1</v>
      </c>
    </row>
    <row r="668" spans="1:38" hidden="1" x14ac:dyDescent="0.3">
      <c r="A668">
        <v>15</v>
      </c>
      <c r="B668">
        <v>8</v>
      </c>
      <c r="C668">
        <f>IF(OR($L668=TRUE,$A668=0,MOD($A668,ChapterTable!$R$20)&lt;&gt;0),
MAX(0,INT(($B668+ChapterTable!$P$26+VLOOKUP(SUBSTITUTE(C$1,"성장단계","")&amp;"단계오프셋",ChapterTable!$R:$S,2,0))/ChapterTable!$P$23)),
MAX(0,INT(($B668+ChapterTable!$R$26+VLOOKUP(SUBSTITUTE(C$1,"성장단계","")&amp;"보스단계오프셋",ChapterTable!$R:$S,2,0))/ChapterTable!$R$23)))</f>
        <v>1</v>
      </c>
      <c r="D668">
        <f>IF(OR($L668=TRUE,$A668=0,MOD($A668,ChapterTable!$R$20)&lt;&gt;0),
MAX(0,INT(($B668+ChapterTable!$P$26+VLOOKUP(SUBSTITUTE(D$1,"성장단계","")&amp;"단계오프셋",ChapterTable!$R:$S,2,0))/ChapterTable!$P$23)),
MAX(0,INT(($B668+ChapterTable!$R$26+VLOOKUP(SUBSTITUTE(D$1,"성장단계","")&amp;"보스단계오프셋",ChapterTable!$R:$S,2,0))/ChapterTable!$R$23)))</f>
        <v>0</v>
      </c>
      <c r="E668" s="1">
        <f ca="1">IF(AND($A668=0,$B668=1),
    VLOOKUP(1,ChapterTable!$1:$1048576,MATCH("최종"&amp;SUBSTITUTE(SUBSTITUTE(E$1,"standard",""),"|Float",""),ChapterTable!$1:$1,0),0)*ChapterTable!$P$17,
  IF(AND($A668=0,$B668=0),
    E669,
  IF($B668=0,
    VLOOKUP($A668,ChapterTable!$1:$1048576,MATCH("최종"&amp;SUBSTITUTE(SUBSTITUTE(E$1,"standard",""),"|Float",""),ChapterTable!$1:$1,0),0),
  IF($B668=1,
    IF($L668=FALSE,
      VLOOKUP($A668,ChapterTable!$1:$1048576,MATCH("최종"&amp;SUBSTITUTE(SUBSTITUTE(E$1,"standard",""),"|Float",""),ChapterTable!$1:$1,0),0),
      VLOOKUP($A668-ChapterTable!$P$11,ChapterTable!$1:$1048576,MATCH("최종"&amp;SUBSTITUTE(SUBSTITUTE(E$1,"standard",""),"|Float",""),ChapterTable!$1:$1,0),0)*ChapterTable!$P$14
    ),
  OFFSET(E668,-$B668+IF($L668,1,0),0)*IF($B668&gt;OFFSET($B668,1,0),ChapterTable!$R$17,1)*
    (VLOOKUP(SUBSTITUTE(SUBSTITUTE(E$1,"standard",""),"|Float","")&amp;IF(OR($L668=TRUE,$A668=0,MOD($A668,ChapterTable!$R$20)&lt;&gt;0),"","보스")&amp;"인게임누적곱배수",ChapterTable!$R:$S,2,0)^C668
    +VLOOKUP(SUBSTITUTE(SUBSTITUTE(E$1,"standard",""),"|Float","")&amp;IF(OR($L668=TRUE,$A668=0,MOD($A668,ChapterTable!$R$20)&lt;&gt;0),"","보스")&amp;"인게임누적합배수",ChapterTable!$R:$S,2,0)*C668)
  )
  )
  )
)</f>
        <v>42037.8134765625</v>
      </c>
      <c r="F668" s="1">
        <f ca="1">IF(AND($A668=0,$B668=1),
    VLOOKUP(1,ChapterTable!$1:$1048576,MATCH("최종"&amp;SUBSTITUTE(SUBSTITUTE(F$1,"standard",""),"|Float",""),ChapterTable!$1:$1,0),0)*ChapterTable!$P$17,
  IF(AND($A668=0,$B668=0),
    F669,
  IF($B668=0,
    VLOOKUP($A668,ChapterTable!$1:$1048576,MATCH("최종"&amp;SUBSTITUTE(SUBSTITUTE(F$1,"standard",""),"|Float",""),ChapterTable!$1:$1,0),0),
  IF($B668=1,
    IF($L668=FALSE,
      VLOOKUP($A668,ChapterTable!$1:$1048576,MATCH("최종"&amp;SUBSTITUTE(SUBSTITUTE(F$1,"standard",""),"|Float",""),ChapterTable!$1:$1,0),0),
      VLOOKUP($A668-ChapterTable!$P$11,ChapterTable!$1:$1048576,MATCH("최종"&amp;SUBSTITUTE(SUBSTITUTE(F$1,"standard",""),"|Float",""),ChapterTable!$1:$1,0),0)*ChapterTable!$P$14
    ),
  OFFSET(F668,-$B668+IF($L668,1,0),0)*
    (VLOOKUP(SUBSTITUTE(SUBSTITUTE(F$1,"standard",""),"|Float","")&amp;IF(OR($L668=TRUE,$A668=0,MOD($A668,ChapterTable!$R$20)&lt;&gt;0),"","보스")&amp;"인게임누적곱배수",ChapterTable!$R:$S,2,0)^D668
    +VLOOKUP(SUBSTITUTE(SUBSTITUTE(F$1,"standard",""),"|Float","")&amp;IF(OR($L668=TRUE,$A668=0,MOD($A668,ChapterTable!$R$20)&lt;&gt;0),"","보스")&amp;"인게임누적합배수",ChapterTable!$R:$S,2,0)*D668)
  )
  )
  )
)</f>
        <v>14596.463012695313</v>
      </c>
      <c r="G668" t="s">
        <v>719</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73"/>
        <v>1</v>
      </c>
      <c r="Q668">
        <f t="shared" si="74"/>
        <v>1</v>
      </c>
      <c r="R668" t="b">
        <f t="shared" ca="1" si="75"/>
        <v>0</v>
      </c>
      <c r="T668" t="b">
        <f t="shared" ca="1" si="7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79"/>
        <v>1</v>
      </c>
      <c r="AJ668">
        <f t="shared" si="77"/>
        <v>1</v>
      </c>
      <c r="AK668">
        <f t="shared" si="78"/>
        <v>1</v>
      </c>
      <c r="AL668">
        <v>1</v>
      </c>
    </row>
    <row r="669" spans="1:38" hidden="1" x14ac:dyDescent="0.3">
      <c r="A669">
        <v>15</v>
      </c>
      <c r="B669">
        <v>9</v>
      </c>
      <c r="C669">
        <f>IF(OR($L669=TRUE,$A669=0,MOD($A669,ChapterTable!$R$20)&lt;&gt;0),
MAX(0,INT(($B669+ChapterTable!$P$26+VLOOKUP(SUBSTITUTE(C$1,"성장단계","")&amp;"단계오프셋",ChapterTable!$R:$S,2,0))/ChapterTable!$P$23)),
MAX(0,INT(($B669+ChapterTable!$R$26+VLOOKUP(SUBSTITUTE(C$1,"성장단계","")&amp;"보스단계오프셋",ChapterTable!$R:$S,2,0))/ChapterTable!$R$23)))</f>
        <v>1</v>
      </c>
      <c r="D669">
        <f>IF(OR($L669=TRUE,$A669=0,MOD($A669,ChapterTable!$R$20)&lt;&gt;0),
MAX(0,INT(($B669+ChapterTable!$P$26+VLOOKUP(SUBSTITUTE(D$1,"성장단계","")&amp;"단계오프셋",ChapterTable!$R:$S,2,0))/ChapterTable!$P$23)),
MAX(0,INT(($B669+ChapterTable!$R$26+VLOOKUP(SUBSTITUTE(D$1,"성장단계","")&amp;"보스단계오프셋",ChapterTable!$R:$S,2,0))/ChapterTable!$R$23)))</f>
        <v>0</v>
      </c>
      <c r="E669" s="1">
        <f ca="1">IF(AND($A669=0,$B669=1),
    VLOOKUP(1,ChapterTable!$1:$1048576,MATCH("최종"&amp;SUBSTITUTE(SUBSTITUTE(E$1,"standard",""),"|Float",""),ChapterTable!$1:$1,0),0)*ChapterTable!$P$17,
  IF(AND($A669=0,$B669=0),
    E670,
  IF($B669=0,
    VLOOKUP($A669,ChapterTable!$1:$1048576,MATCH("최종"&amp;SUBSTITUTE(SUBSTITUTE(E$1,"standard",""),"|Float",""),ChapterTable!$1:$1,0),0),
  IF($B669=1,
    IF($L669=FALSE,
      VLOOKUP($A669,ChapterTable!$1:$1048576,MATCH("최종"&amp;SUBSTITUTE(SUBSTITUTE(E$1,"standard",""),"|Float",""),ChapterTable!$1:$1,0),0),
      VLOOKUP($A669-ChapterTable!$P$11,ChapterTable!$1:$1048576,MATCH("최종"&amp;SUBSTITUTE(SUBSTITUTE(E$1,"standard",""),"|Float",""),ChapterTable!$1:$1,0),0)*ChapterTable!$P$14
    ),
  OFFSET(E669,-$B669+IF($L669,1,0),0)*IF($B669&gt;OFFSET($B669,1,0),ChapterTable!$R$17,1)*
    (VLOOKUP(SUBSTITUTE(SUBSTITUTE(E$1,"standard",""),"|Float","")&amp;IF(OR($L669=TRUE,$A669=0,MOD($A669,ChapterTable!$R$20)&lt;&gt;0),"","보스")&amp;"인게임누적곱배수",ChapterTable!$R:$S,2,0)^C669
    +VLOOKUP(SUBSTITUTE(SUBSTITUTE(E$1,"standard",""),"|Float","")&amp;IF(OR($L669=TRUE,$A669=0,MOD($A669,ChapterTable!$R$20)&lt;&gt;0),"","보스")&amp;"인게임누적합배수",ChapterTable!$R:$S,2,0)*C669)
  )
  )
  )
)</f>
        <v>42037.8134765625</v>
      </c>
      <c r="F669" s="1">
        <f ca="1">IF(AND($A669=0,$B669=1),
    VLOOKUP(1,ChapterTable!$1:$1048576,MATCH("최종"&amp;SUBSTITUTE(SUBSTITUTE(F$1,"standard",""),"|Float",""),ChapterTable!$1:$1,0),0)*ChapterTable!$P$17,
  IF(AND($A669=0,$B669=0),
    F670,
  IF($B669=0,
    VLOOKUP($A669,ChapterTable!$1:$1048576,MATCH("최종"&amp;SUBSTITUTE(SUBSTITUTE(F$1,"standard",""),"|Float",""),ChapterTable!$1:$1,0),0),
  IF($B669=1,
    IF($L669=FALSE,
      VLOOKUP($A669,ChapterTable!$1:$1048576,MATCH("최종"&amp;SUBSTITUTE(SUBSTITUTE(F$1,"standard",""),"|Float",""),ChapterTable!$1:$1,0),0),
      VLOOKUP($A669-ChapterTable!$P$11,ChapterTable!$1:$1048576,MATCH("최종"&amp;SUBSTITUTE(SUBSTITUTE(F$1,"standard",""),"|Float",""),ChapterTable!$1:$1,0),0)*ChapterTable!$P$14
    ),
  OFFSET(F669,-$B669+IF($L669,1,0),0)*
    (VLOOKUP(SUBSTITUTE(SUBSTITUTE(F$1,"standard",""),"|Float","")&amp;IF(OR($L669=TRUE,$A669=0,MOD($A669,ChapterTable!$R$20)&lt;&gt;0),"","보스")&amp;"인게임누적곱배수",ChapterTable!$R:$S,2,0)^D669
    +VLOOKUP(SUBSTITUTE(SUBSTITUTE(F$1,"standard",""),"|Float","")&amp;IF(OR($L669=TRUE,$A669=0,MOD($A669,ChapterTable!$R$20)&lt;&gt;0),"","보스")&amp;"인게임누적합배수",ChapterTable!$R:$S,2,0)*D669)
  )
  )
  )
)</f>
        <v>14596.463012695313</v>
      </c>
      <c r="G669" t="s">
        <v>719</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73"/>
        <v>91</v>
      </c>
      <c r="Q669">
        <f t="shared" si="74"/>
        <v>91</v>
      </c>
      <c r="R669" t="b">
        <f t="shared" ca="1" si="75"/>
        <v>1</v>
      </c>
      <c r="T669" t="b">
        <f t="shared" ca="1" si="7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79"/>
        <v>1</v>
      </c>
      <c r="AJ669">
        <f t="shared" si="77"/>
        <v>1</v>
      </c>
      <c r="AK669">
        <f t="shared" si="78"/>
        <v>1</v>
      </c>
      <c r="AL669">
        <v>1</v>
      </c>
    </row>
    <row r="670" spans="1:38" hidden="1" x14ac:dyDescent="0.3">
      <c r="A670">
        <v>15</v>
      </c>
      <c r="B670">
        <v>10</v>
      </c>
      <c r="C670">
        <f>IF(OR($L670=TRUE,$A670=0,MOD($A670,ChapterTable!$R$20)&lt;&gt;0),
MAX(0,INT(($B670+ChapterTable!$P$26+VLOOKUP(SUBSTITUTE(C$1,"성장단계","")&amp;"단계오프셋",ChapterTable!$R:$S,2,0))/ChapterTable!$P$23)),
MAX(0,INT(($B670+ChapterTable!$R$26+VLOOKUP(SUBSTITUTE(C$1,"성장단계","")&amp;"보스단계오프셋",ChapterTable!$R:$S,2,0))/ChapterTable!$R$23)))</f>
        <v>1</v>
      </c>
      <c r="D670">
        <f>IF(OR($L670=TRUE,$A670=0,MOD($A670,ChapterTable!$R$20)&lt;&gt;0),
MAX(0,INT(($B670+ChapterTable!$P$26+VLOOKUP(SUBSTITUTE(D$1,"성장단계","")&amp;"단계오프셋",ChapterTable!$R:$S,2,0))/ChapterTable!$P$23)),
MAX(0,INT(($B670+ChapterTable!$R$26+VLOOKUP(SUBSTITUTE(D$1,"성장단계","")&amp;"보스단계오프셋",ChapterTable!$R:$S,2,0))/ChapterTable!$R$23)))</f>
        <v>0</v>
      </c>
      <c r="E670" s="1">
        <f ca="1">IF(AND($A670=0,$B670=1),
    VLOOKUP(1,ChapterTable!$1:$1048576,MATCH("최종"&amp;SUBSTITUTE(SUBSTITUTE(E$1,"standard",""),"|Float",""),ChapterTable!$1:$1,0),0)*ChapterTable!$P$17,
  IF(AND($A670=0,$B670=0),
    E671,
  IF($B670=0,
    VLOOKUP($A670,ChapterTable!$1:$1048576,MATCH("최종"&amp;SUBSTITUTE(SUBSTITUTE(E$1,"standard",""),"|Float",""),ChapterTable!$1:$1,0),0),
  IF($B670=1,
    IF($L670=FALSE,
      VLOOKUP($A670,ChapterTable!$1:$1048576,MATCH("최종"&amp;SUBSTITUTE(SUBSTITUTE(E$1,"standard",""),"|Float",""),ChapterTable!$1:$1,0),0),
      VLOOKUP($A670-ChapterTable!$P$11,ChapterTable!$1:$1048576,MATCH("최종"&amp;SUBSTITUTE(SUBSTITUTE(E$1,"standard",""),"|Float",""),ChapterTable!$1:$1,0),0)*ChapterTable!$P$14
    ),
  OFFSET(E670,-$B670+IF($L670,1,0),0)*IF($B670&gt;OFFSET($B670,1,0),ChapterTable!$R$17,1)*
    (VLOOKUP(SUBSTITUTE(SUBSTITUTE(E$1,"standard",""),"|Float","")&amp;IF(OR($L670=TRUE,$A670=0,MOD($A670,ChapterTable!$R$20)&lt;&gt;0),"","보스")&amp;"인게임누적곱배수",ChapterTable!$R:$S,2,0)^C670
    +VLOOKUP(SUBSTITUTE(SUBSTITUTE(E$1,"standard",""),"|Float","")&amp;IF(OR($L670=TRUE,$A670=0,MOD($A670,ChapterTable!$R$20)&lt;&gt;0),"","보스")&amp;"인게임누적합배수",ChapterTable!$R:$S,2,0)*C670)
  )
  )
  )
)</f>
        <v>42037.8134765625</v>
      </c>
      <c r="F670" s="1">
        <f ca="1">IF(AND($A670=0,$B670=1),
    VLOOKUP(1,ChapterTable!$1:$1048576,MATCH("최종"&amp;SUBSTITUTE(SUBSTITUTE(F$1,"standard",""),"|Float",""),ChapterTable!$1:$1,0),0)*ChapterTable!$P$17,
  IF(AND($A670=0,$B670=0),
    F671,
  IF($B670=0,
    VLOOKUP($A670,ChapterTable!$1:$1048576,MATCH("최종"&amp;SUBSTITUTE(SUBSTITUTE(F$1,"standard",""),"|Float",""),ChapterTable!$1:$1,0),0),
  IF($B670=1,
    IF($L670=FALSE,
      VLOOKUP($A670,ChapterTable!$1:$1048576,MATCH("최종"&amp;SUBSTITUTE(SUBSTITUTE(F$1,"standard",""),"|Float",""),ChapterTable!$1:$1,0),0),
      VLOOKUP($A670-ChapterTable!$P$11,ChapterTable!$1:$1048576,MATCH("최종"&amp;SUBSTITUTE(SUBSTITUTE(F$1,"standard",""),"|Float",""),ChapterTable!$1:$1,0),0)*ChapterTable!$P$14
    ),
  OFFSET(F670,-$B670+IF($L670,1,0),0)*
    (VLOOKUP(SUBSTITUTE(SUBSTITUTE(F$1,"standard",""),"|Float","")&amp;IF(OR($L670=TRUE,$A670=0,MOD($A670,ChapterTable!$R$20)&lt;&gt;0),"","보스")&amp;"인게임누적곱배수",ChapterTable!$R:$S,2,0)^D670
    +VLOOKUP(SUBSTITUTE(SUBSTITUTE(F$1,"standard",""),"|Float","")&amp;IF(OR($L670=TRUE,$A670=0,MOD($A670,ChapterTable!$R$20)&lt;&gt;0),"","보스")&amp;"인게임누적합배수",ChapterTable!$R:$S,2,0)*D670)
  )
  )
  )
)</f>
        <v>14596.463012695313</v>
      </c>
      <c r="G670" t="s">
        <v>719</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73"/>
        <v>21</v>
      </c>
      <c r="Q670">
        <f t="shared" si="74"/>
        <v>21</v>
      </c>
      <c r="R670" t="b">
        <f t="shared" ca="1" si="75"/>
        <v>0</v>
      </c>
      <c r="T670" t="b">
        <f t="shared" ca="1" si="7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79"/>
        <v>1</v>
      </c>
      <c r="AJ670">
        <f t="shared" si="77"/>
        <v>1</v>
      </c>
      <c r="AK670">
        <f t="shared" si="78"/>
        <v>1</v>
      </c>
      <c r="AL670">
        <v>1</v>
      </c>
    </row>
    <row r="671" spans="1:38" hidden="1" x14ac:dyDescent="0.3">
      <c r="A671">
        <v>15</v>
      </c>
      <c r="B671">
        <v>11</v>
      </c>
      <c r="C671">
        <f>IF(OR($L671=TRUE,$A671=0,MOD($A671,ChapterTable!$R$20)&lt;&gt;0),
MAX(0,INT(($B671+ChapterTable!$P$26+VLOOKUP(SUBSTITUTE(C$1,"성장단계","")&amp;"단계오프셋",ChapterTable!$R:$S,2,0))/ChapterTable!$P$23)),
MAX(0,INT(($B671+ChapterTable!$R$26+VLOOKUP(SUBSTITUTE(C$1,"성장단계","")&amp;"보스단계오프셋",ChapterTable!$R:$S,2,0))/ChapterTable!$R$23)))</f>
        <v>1</v>
      </c>
      <c r="D671">
        <f>IF(OR($L671=TRUE,$A671=0,MOD($A671,ChapterTable!$R$20)&lt;&gt;0),
MAX(0,INT(($B671+ChapterTable!$P$26+VLOOKUP(SUBSTITUTE(D$1,"성장단계","")&amp;"단계오프셋",ChapterTable!$R:$S,2,0))/ChapterTable!$P$23)),
MAX(0,INT(($B671+ChapterTable!$R$26+VLOOKUP(SUBSTITUTE(D$1,"성장단계","")&amp;"보스단계오프셋",ChapterTable!$R:$S,2,0))/ChapterTable!$R$23)))</f>
        <v>1</v>
      </c>
      <c r="E671" s="1">
        <f ca="1">IF(AND($A671=0,$B671=1),
    VLOOKUP(1,ChapterTable!$1:$1048576,MATCH("최종"&amp;SUBSTITUTE(SUBSTITUTE(E$1,"standard",""),"|Float",""),ChapterTable!$1:$1,0),0)*ChapterTable!$P$17,
  IF(AND($A671=0,$B671=0),
    E672,
  IF($B671=0,
    VLOOKUP($A671,ChapterTable!$1:$1048576,MATCH("최종"&amp;SUBSTITUTE(SUBSTITUTE(E$1,"standard",""),"|Float",""),ChapterTable!$1:$1,0),0),
  IF($B671=1,
    IF($L671=FALSE,
      VLOOKUP($A671,ChapterTable!$1:$1048576,MATCH("최종"&amp;SUBSTITUTE(SUBSTITUTE(E$1,"standard",""),"|Float",""),ChapterTable!$1:$1,0),0),
      VLOOKUP($A671-ChapterTable!$P$11,ChapterTable!$1:$1048576,MATCH("최종"&amp;SUBSTITUTE(SUBSTITUTE(E$1,"standard",""),"|Float",""),ChapterTable!$1:$1,0),0)*ChapterTable!$P$14
    ),
  OFFSET(E671,-$B671+IF($L671,1,0),0)*IF($B671&gt;OFFSET($B671,1,0),ChapterTable!$R$17,1)*
    (VLOOKUP(SUBSTITUTE(SUBSTITUTE(E$1,"standard",""),"|Float","")&amp;IF(OR($L671=TRUE,$A671=0,MOD($A671,ChapterTable!$R$20)&lt;&gt;0),"","보스")&amp;"인게임누적곱배수",ChapterTable!$R:$S,2,0)^C671
    +VLOOKUP(SUBSTITUTE(SUBSTITUTE(E$1,"standard",""),"|Float","")&amp;IF(OR($L671=TRUE,$A671=0,MOD($A671,ChapterTable!$R$20)&lt;&gt;0),"","보스")&amp;"인게임누적합배수",ChapterTable!$R:$S,2,0)*C671)
  )
  )
  )
)</f>
        <v>42037.8134765625</v>
      </c>
      <c r="F671" s="1">
        <f ca="1">IF(AND($A671=0,$B671=1),
    VLOOKUP(1,ChapterTable!$1:$1048576,MATCH("최종"&amp;SUBSTITUTE(SUBSTITUTE(F$1,"standard",""),"|Float",""),ChapterTable!$1:$1,0),0)*ChapterTable!$P$17,
  IF(AND($A671=0,$B671=0),
    F672,
  IF($B671=0,
    VLOOKUP($A671,ChapterTable!$1:$1048576,MATCH("최종"&amp;SUBSTITUTE(SUBSTITUTE(F$1,"standard",""),"|Float",""),ChapterTable!$1:$1,0),0),
  IF($B671=1,
    IF($L671=FALSE,
      VLOOKUP($A671,ChapterTable!$1:$1048576,MATCH("최종"&amp;SUBSTITUTE(SUBSTITUTE(F$1,"standard",""),"|Float",""),ChapterTable!$1:$1,0),0),
      VLOOKUP($A671-ChapterTable!$P$11,ChapterTable!$1:$1048576,MATCH("최종"&amp;SUBSTITUTE(SUBSTITUTE(F$1,"standard",""),"|Float",""),ChapterTable!$1:$1,0),0)*ChapterTable!$P$14
    ),
  OFFSET(F671,-$B671+IF($L671,1,0),0)*
    (VLOOKUP(SUBSTITUTE(SUBSTITUTE(F$1,"standard",""),"|Float","")&amp;IF(OR($L671=TRUE,$A671=0,MOD($A671,ChapterTable!$R$20)&lt;&gt;0),"","보스")&amp;"인게임누적곱배수",ChapterTable!$R:$S,2,0)^D671
    +VLOOKUP(SUBSTITUTE(SUBSTITUTE(F$1,"standard",""),"|Float","")&amp;IF(OR($L671=TRUE,$A671=0,MOD($A671,ChapterTable!$R$20)&lt;&gt;0),"","보스")&amp;"인게임누적합배수",ChapterTable!$R:$S,2,0)*D671)
  )
  )
  )
)</f>
        <v>15691.197738647461</v>
      </c>
      <c r="G671" t="s">
        <v>719</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73"/>
        <v>2</v>
      </c>
      <c r="Q671">
        <f t="shared" si="74"/>
        <v>2</v>
      </c>
      <c r="R671" t="b">
        <f t="shared" ca="1" si="75"/>
        <v>0</v>
      </c>
      <c r="T671" t="b">
        <f t="shared" ca="1" si="7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79"/>
        <v>0.5</v>
      </c>
      <c r="AJ671">
        <f t="shared" si="77"/>
        <v>0.54666666600000002</v>
      </c>
      <c r="AK671">
        <f t="shared" si="78"/>
        <v>1</v>
      </c>
      <c r="AL671">
        <v>1</v>
      </c>
    </row>
    <row r="672" spans="1:38" hidden="1" x14ac:dyDescent="0.3">
      <c r="A672">
        <v>15</v>
      </c>
      <c r="B672">
        <v>12</v>
      </c>
      <c r="C672">
        <f>IF(OR($L672=TRUE,$A672=0,MOD($A672,ChapterTable!$R$20)&lt;&gt;0),
MAX(0,INT(($B672+ChapterTable!$P$26+VLOOKUP(SUBSTITUTE(C$1,"성장단계","")&amp;"단계오프셋",ChapterTable!$R:$S,2,0))/ChapterTable!$P$23)),
MAX(0,INT(($B672+ChapterTable!$R$26+VLOOKUP(SUBSTITUTE(C$1,"성장단계","")&amp;"보스단계오프셋",ChapterTable!$R:$S,2,0))/ChapterTable!$R$23)))</f>
        <v>1</v>
      </c>
      <c r="D672">
        <f>IF(OR($L672=TRUE,$A672=0,MOD($A672,ChapterTable!$R$20)&lt;&gt;0),
MAX(0,INT(($B672+ChapterTable!$P$26+VLOOKUP(SUBSTITUTE(D$1,"성장단계","")&amp;"단계오프셋",ChapterTable!$R:$S,2,0))/ChapterTable!$P$23)),
MAX(0,INT(($B672+ChapterTable!$R$26+VLOOKUP(SUBSTITUTE(D$1,"성장단계","")&amp;"보스단계오프셋",ChapterTable!$R:$S,2,0))/ChapterTable!$R$23)))</f>
        <v>1</v>
      </c>
      <c r="E672" s="1">
        <f ca="1">IF(AND($A672=0,$B672=1),
    VLOOKUP(1,ChapterTable!$1:$1048576,MATCH("최종"&amp;SUBSTITUTE(SUBSTITUTE(E$1,"standard",""),"|Float",""),ChapterTable!$1:$1,0),0)*ChapterTable!$P$17,
  IF(AND($A672=0,$B672=0),
    E673,
  IF($B672=0,
    VLOOKUP($A672,ChapterTable!$1:$1048576,MATCH("최종"&amp;SUBSTITUTE(SUBSTITUTE(E$1,"standard",""),"|Float",""),ChapterTable!$1:$1,0),0),
  IF($B672=1,
    IF($L672=FALSE,
      VLOOKUP($A672,ChapterTable!$1:$1048576,MATCH("최종"&amp;SUBSTITUTE(SUBSTITUTE(E$1,"standard",""),"|Float",""),ChapterTable!$1:$1,0),0),
      VLOOKUP($A672-ChapterTable!$P$11,ChapterTable!$1:$1048576,MATCH("최종"&amp;SUBSTITUTE(SUBSTITUTE(E$1,"standard",""),"|Float",""),ChapterTable!$1:$1,0),0)*ChapterTable!$P$14
    ),
  OFFSET(E672,-$B672+IF($L672,1,0),0)*IF($B672&gt;OFFSET($B672,1,0),ChapterTable!$R$17,1)*
    (VLOOKUP(SUBSTITUTE(SUBSTITUTE(E$1,"standard",""),"|Float","")&amp;IF(OR($L672=TRUE,$A672=0,MOD($A672,ChapterTable!$R$20)&lt;&gt;0),"","보스")&amp;"인게임누적곱배수",ChapterTable!$R:$S,2,0)^C672
    +VLOOKUP(SUBSTITUTE(SUBSTITUTE(E$1,"standard",""),"|Float","")&amp;IF(OR($L672=TRUE,$A672=0,MOD($A672,ChapterTable!$R$20)&lt;&gt;0),"","보스")&amp;"인게임누적합배수",ChapterTable!$R:$S,2,0)*C672)
  )
  )
  )
)</f>
        <v>42037.8134765625</v>
      </c>
      <c r="F672" s="1">
        <f ca="1">IF(AND($A672=0,$B672=1),
    VLOOKUP(1,ChapterTable!$1:$1048576,MATCH("최종"&amp;SUBSTITUTE(SUBSTITUTE(F$1,"standard",""),"|Float",""),ChapterTable!$1:$1,0),0)*ChapterTable!$P$17,
  IF(AND($A672=0,$B672=0),
    F673,
  IF($B672=0,
    VLOOKUP($A672,ChapterTable!$1:$1048576,MATCH("최종"&amp;SUBSTITUTE(SUBSTITUTE(F$1,"standard",""),"|Float",""),ChapterTable!$1:$1,0),0),
  IF($B672=1,
    IF($L672=FALSE,
      VLOOKUP($A672,ChapterTable!$1:$1048576,MATCH("최종"&amp;SUBSTITUTE(SUBSTITUTE(F$1,"standard",""),"|Float",""),ChapterTable!$1:$1,0),0),
      VLOOKUP($A672-ChapterTable!$P$11,ChapterTable!$1:$1048576,MATCH("최종"&amp;SUBSTITUTE(SUBSTITUTE(F$1,"standard",""),"|Float",""),ChapterTable!$1:$1,0),0)*ChapterTable!$P$14
    ),
  OFFSET(F672,-$B672+IF($L672,1,0),0)*
    (VLOOKUP(SUBSTITUTE(SUBSTITUTE(F$1,"standard",""),"|Float","")&amp;IF(OR($L672=TRUE,$A672=0,MOD($A672,ChapterTable!$R$20)&lt;&gt;0),"","보스")&amp;"인게임누적곱배수",ChapterTable!$R:$S,2,0)^D672
    +VLOOKUP(SUBSTITUTE(SUBSTITUTE(F$1,"standard",""),"|Float","")&amp;IF(OR($L672=TRUE,$A672=0,MOD($A672,ChapterTable!$R$20)&lt;&gt;0),"","보스")&amp;"인게임누적합배수",ChapterTable!$R:$S,2,0)*D672)
  )
  )
  )
)</f>
        <v>15691.197738647461</v>
      </c>
      <c r="G672" t="s">
        <v>719</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73"/>
        <v>2</v>
      </c>
      <c r="Q672">
        <f t="shared" si="74"/>
        <v>2</v>
      </c>
      <c r="R672" t="b">
        <f t="shared" ca="1" si="75"/>
        <v>0</v>
      </c>
      <c r="T672" t="b">
        <f t="shared" ca="1" si="7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79"/>
        <v>0.5</v>
      </c>
      <c r="AJ672">
        <f t="shared" si="77"/>
        <v>0.54666666600000002</v>
      </c>
      <c r="AK672">
        <f t="shared" si="78"/>
        <v>1</v>
      </c>
      <c r="AL672">
        <v>1</v>
      </c>
    </row>
    <row r="673" spans="1:38" hidden="1" x14ac:dyDescent="0.3">
      <c r="A673">
        <v>15</v>
      </c>
      <c r="B673">
        <v>13</v>
      </c>
      <c r="C673">
        <f>IF(OR($L673=TRUE,$A673=0,MOD($A673,ChapterTable!$R$20)&lt;&gt;0),
MAX(0,INT(($B673+ChapterTable!$P$26+VLOOKUP(SUBSTITUTE(C$1,"성장단계","")&amp;"단계오프셋",ChapterTable!$R:$S,2,0))/ChapterTable!$P$23)),
MAX(0,INT(($B673+ChapterTable!$R$26+VLOOKUP(SUBSTITUTE(C$1,"성장단계","")&amp;"보스단계오프셋",ChapterTable!$R:$S,2,0))/ChapterTable!$R$23)))</f>
        <v>1</v>
      </c>
      <c r="D673">
        <f>IF(OR($L673=TRUE,$A673=0,MOD($A673,ChapterTable!$R$20)&lt;&gt;0),
MAX(0,INT(($B673+ChapterTable!$P$26+VLOOKUP(SUBSTITUTE(D$1,"성장단계","")&amp;"단계오프셋",ChapterTable!$R:$S,2,0))/ChapterTable!$P$23)),
MAX(0,INT(($B673+ChapterTable!$R$26+VLOOKUP(SUBSTITUTE(D$1,"성장단계","")&amp;"보스단계오프셋",ChapterTable!$R:$S,2,0))/ChapterTable!$R$23)))</f>
        <v>1</v>
      </c>
      <c r="E673" s="1">
        <f ca="1">IF(AND($A673=0,$B673=1),
    VLOOKUP(1,ChapterTable!$1:$1048576,MATCH("최종"&amp;SUBSTITUTE(SUBSTITUTE(E$1,"standard",""),"|Float",""),ChapterTable!$1:$1,0),0)*ChapterTable!$P$17,
  IF(AND($A673=0,$B673=0),
    E674,
  IF($B673=0,
    VLOOKUP($A673,ChapterTable!$1:$1048576,MATCH("최종"&amp;SUBSTITUTE(SUBSTITUTE(E$1,"standard",""),"|Float",""),ChapterTable!$1:$1,0),0),
  IF($B673=1,
    IF($L673=FALSE,
      VLOOKUP($A673,ChapterTable!$1:$1048576,MATCH("최종"&amp;SUBSTITUTE(SUBSTITUTE(E$1,"standard",""),"|Float",""),ChapterTable!$1:$1,0),0),
      VLOOKUP($A673-ChapterTable!$P$11,ChapterTable!$1:$1048576,MATCH("최종"&amp;SUBSTITUTE(SUBSTITUTE(E$1,"standard",""),"|Float",""),ChapterTable!$1:$1,0),0)*ChapterTable!$P$14
    ),
  OFFSET(E673,-$B673+IF($L673,1,0),0)*IF($B673&gt;OFFSET($B673,1,0),ChapterTable!$R$17,1)*
    (VLOOKUP(SUBSTITUTE(SUBSTITUTE(E$1,"standard",""),"|Float","")&amp;IF(OR($L673=TRUE,$A673=0,MOD($A673,ChapterTable!$R$20)&lt;&gt;0),"","보스")&amp;"인게임누적곱배수",ChapterTable!$R:$S,2,0)^C673
    +VLOOKUP(SUBSTITUTE(SUBSTITUTE(E$1,"standard",""),"|Float","")&amp;IF(OR($L673=TRUE,$A673=0,MOD($A673,ChapterTable!$R$20)&lt;&gt;0),"","보스")&amp;"인게임누적합배수",ChapterTable!$R:$S,2,0)*C673)
  )
  )
  )
)</f>
        <v>42037.8134765625</v>
      </c>
      <c r="F673" s="1">
        <f ca="1">IF(AND($A673=0,$B673=1),
    VLOOKUP(1,ChapterTable!$1:$1048576,MATCH("최종"&amp;SUBSTITUTE(SUBSTITUTE(F$1,"standard",""),"|Float",""),ChapterTable!$1:$1,0),0)*ChapterTable!$P$17,
  IF(AND($A673=0,$B673=0),
    F674,
  IF($B673=0,
    VLOOKUP($A673,ChapterTable!$1:$1048576,MATCH("최종"&amp;SUBSTITUTE(SUBSTITUTE(F$1,"standard",""),"|Float",""),ChapterTable!$1:$1,0),0),
  IF($B673=1,
    IF($L673=FALSE,
      VLOOKUP($A673,ChapterTable!$1:$1048576,MATCH("최종"&amp;SUBSTITUTE(SUBSTITUTE(F$1,"standard",""),"|Float",""),ChapterTable!$1:$1,0),0),
      VLOOKUP($A673-ChapterTable!$P$11,ChapterTable!$1:$1048576,MATCH("최종"&amp;SUBSTITUTE(SUBSTITUTE(F$1,"standard",""),"|Float",""),ChapterTable!$1:$1,0),0)*ChapterTable!$P$14
    ),
  OFFSET(F673,-$B673+IF($L673,1,0),0)*
    (VLOOKUP(SUBSTITUTE(SUBSTITUTE(F$1,"standard",""),"|Float","")&amp;IF(OR($L673=TRUE,$A673=0,MOD($A673,ChapterTable!$R$20)&lt;&gt;0),"","보스")&amp;"인게임누적곱배수",ChapterTable!$R:$S,2,0)^D673
    +VLOOKUP(SUBSTITUTE(SUBSTITUTE(F$1,"standard",""),"|Float","")&amp;IF(OR($L673=TRUE,$A673=0,MOD($A673,ChapterTable!$R$20)&lt;&gt;0),"","보스")&amp;"인게임누적합배수",ChapterTable!$R:$S,2,0)*D673)
  )
  )
  )
)</f>
        <v>15691.197738647461</v>
      </c>
      <c r="G673" t="s">
        <v>719</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73"/>
        <v>2</v>
      </c>
      <c r="Q673">
        <f t="shared" si="74"/>
        <v>2</v>
      </c>
      <c r="R673" t="b">
        <f t="shared" ca="1" si="75"/>
        <v>0</v>
      </c>
      <c r="T673" t="b">
        <f t="shared" ca="1" si="7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79"/>
        <v>0.5</v>
      </c>
      <c r="AJ673">
        <f t="shared" si="77"/>
        <v>0.54666666600000002</v>
      </c>
      <c r="AK673">
        <f t="shared" si="78"/>
        <v>1</v>
      </c>
      <c r="AL673">
        <v>1</v>
      </c>
    </row>
    <row r="674" spans="1:38" hidden="1" x14ac:dyDescent="0.3">
      <c r="A674">
        <v>15</v>
      </c>
      <c r="B674">
        <v>14</v>
      </c>
      <c r="C674">
        <f>IF(OR($L674=TRUE,$A674=0,MOD($A674,ChapterTable!$R$20)&lt;&gt;0),
MAX(0,INT(($B674+ChapterTable!$P$26+VLOOKUP(SUBSTITUTE(C$1,"성장단계","")&amp;"단계오프셋",ChapterTable!$R:$S,2,0))/ChapterTable!$P$23)),
MAX(0,INT(($B674+ChapterTable!$R$26+VLOOKUP(SUBSTITUTE(C$1,"성장단계","")&amp;"보스단계오프셋",ChapterTable!$R:$S,2,0))/ChapterTable!$R$23)))</f>
        <v>1</v>
      </c>
      <c r="D674">
        <f>IF(OR($L674=TRUE,$A674=0,MOD($A674,ChapterTable!$R$20)&lt;&gt;0),
MAX(0,INT(($B674+ChapterTable!$P$26+VLOOKUP(SUBSTITUTE(D$1,"성장단계","")&amp;"단계오프셋",ChapterTable!$R:$S,2,0))/ChapterTable!$P$23)),
MAX(0,INT(($B674+ChapterTable!$R$26+VLOOKUP(SUBSTITUTE(D$1,"성장단계","")&amp;"보스단계오프셋",ChapterTable!$R:$S,2,0))/ChapterTable!$R$23)))</f>
        <v>1</v>
      </c>
      <c r="E674" s="1">
        <f ca="1">IF(AND($A674=0,$B674=1),
    VLOOKUP(1,ChapterTable!$1:$1048576,MATCH("최종"&amp;SUBSTITUTE(SUBSTITUTE(E$1,"standard",""),"|Float",""),ChapterTable!$1:$1,0),0)*ChapterTable!$P$17,
  IF(AND($A674=0,$B674=0),
    E675,
  IF($B674=0,
    VLOOKUP($A674,ChapterTable!$1:$1048576,MATCH("최종"&amp;SUBSTITUTE(SUBSTITUTE(E$1,"standard",""),"|Float",""),ChapterTable!$1:$1,0),0),
  IF($B674=1,
    IF($L674=FALSE,
      VLOOKUP($A674,ChapterTable!$1:$1048576,MATCH("최종"&amp;SUBSTITUTE(SUBSTITUTE(E$1,"standard",""),"|Float",""),ChapterTable!$1:$1,0),0),
      VLOOKUP($A674-ChapterTable!$P$11,ChapterTable!$1:$1048576,MATCH("최종"&amp;SUBSTITUTE(SUBSTITUTE(E$1,"standard",""),"|Float",""),ChapterTable!$1:$1,0),0)*ChapterTable!$P$14
    ),
  OFFSET(E674,-$B674+IF($L674,1,0),0)*IF($B674&gt;OFFSET($B674,1,0),ChapterTable!$R$17,1)*
    (VLOOKUP(SUBSTITUTE(SUBSTITUTE(E$1,"standard",""),"|Float","")&amp;IF(OR($L674=TRUE,$A674=0,MOD($A674,ChapterTable!$R$20)&lt;&gt;0),"","보스")&amp;"인게임누적곱배수",ChapterTable!$R:$S,2,0)^C674
    +VLOOKUP(SUBSTITUTE(SUBSTITUTE(E$1,"standard",""),"|Float","")&amp;IF(OR($L674=TRUE,$A674=0,MOD($A674,ChapterTable!$R$20)&lt;&gt;0),"","보스")&amp;"인게임누적합배수",ChapterTable!$R:$S,2,0)*C674)
  )
  )
  )
)</f>
        <v>42037.8134765625</v>
      </c>
      <c r="F674" s="1">
        <f ca="1">IF(AND($A674=0,$B674=1),
    VLOOKUP(1,ChapterTable!$1:$1048576,MATCH("최종"&amp;SUBSTITUTE(SUBSTITUTE(F$1,"standard",""),"|Float",""),ChapterTable!$1:$1,0),0)*ChapterTable!$P$17,
  IF(AND($A674=0,$B674=0),
    F675,
  IF($B674=0,
    VLOOKUP($A674,ChapterTable!$1:$1048576,MATCH("최종"&amp;SUBSTITUTE(SUBSTITUTE(F$1,"standard",""),"|Float",""),ChapterTable!$1:$1,0),0),
  IF($B674=1,
    IF($L674=FALSE,
      VLOOKUP($A674,ChapterTable!$1:$1048576,MATCH("최종"&amp;SUBSTITUTE(SUBSTITUTE(F$1,"standard",""),"|Float",""),ChapterTable!$1:$1,0),0),
      VLOOKUP($A674-ChapterTable!$P$11,ChapterTable!$1:$1048576,MATCH("최종"&amp;SUBSTITUTE(SUBSTITUTE(F$1,"standard",""),"|Float",""),ChapterTable!$1:$1,0),0)*ChapterTable!$P$14
    ),
  OFFSET(F674,-$B674+IF($L674,1,0),0)*
    (VLOOKUP(SUBSTITUTE(SUBSTITUTE(F$1,"standard",""),"|Float","")&amp;IF(OR($L674=TRUE,$A674=0,MOD($A674,ChapterTable!$R$20)&lt;&gt;0),"","보스")&amp;"인게임누적곱배수",ChapterTable!$R:$S,2,0)^D674
    +VLOOKUP(SUBSTITUTE(SUBSTITUTE(F$1,"standard",""),"|Float","")&amp;IF(OR($L674=TRUE,$A674=0,MOD($A674,ChapterTable!$R$20)&lt;&gt;0),"","보스")&amp;"인게임누적합배수",ChapterTable!$R:$S,2,0)*D674)
  )
  )
  )
)</f>
        <v>15691.197738647461</v>
      </c>
      <c r="G674" t="s">
        <v>719</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73"/>
        <v>2</v>
      </c>
      <c r="Q674">
        <f t="shared" si="74"/>
        <v>2</v>
      </c>
      <c r="R674" t="b">
        <f t="shared" ca="1" si="75"/>
        <v>0</v>
      </c>
      <c r="T674" t="b">
        <f t="shared" ca="1" si="7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79"/>
        <v>0.5</v>
      </c>
      <c r="AJ674">
        <f t="shared" si="77"/>
        <v>0.54666666600000002</v>
      </c>
      <c r="AK674">
        <f t="shared" si="78"/>
        <v>1</v>
      </c>
      <c r="AL674">
        <v>1</v>
      </c>
    </row>
    <row r="675" spans="1:38" hidden="1" x14ac:dyDescent="0.3">
      <c r="A675">
        <v>15</v>
      </c>
      <c r="B675">
        <v>15</v>
      </c>
      <c r="C675">
        <f>IF(OR($L675=TRUE,$A675=0,MOD($A675,ChapterTable!$R$20)&lt;&gt;0),
MAX(0,INT(($B675+ChapterTable!$P$26+VLOOKUP(SUBSTITUTE(C$1,"성장단계","")&amp;"단계오프셋",ChapterTable!$R:$S,2,0))/ChapterTable!$P$23)),
MAX(0,INT(($B675+ChapterTable!$R$26+VLOOKUP(SUBSTITUTE(C$1,"성장단계","")&amp;"보스단계오프셋",ChapterTable!$R:$S,2,0))/ChapterTable!$R$23)))</f>
        <v>1</v>
      </c>
      <c r="D675">
        <f>IF(OR($L675=TRUE,$A675=0,MOD($A675,ChapterTable!$R$20)&lt;&gt;0),
MAX(0,INT(($B675+ChapterTable!$P$26+VLOOKUP(SUBSTITUTE(D$1,"성장단계","")&amp;"단계오프셋",ChapterTable!$R:$S,2,0))/ChapterTable!$P$23)),
MAX(0,INT(($B675+ChapterTable!$R$26+VLOOKUP(SUBSTITUTE(D$1,"성장단계","")&amp;"보스단계오프셋",ChapterTable!$R:$S,2,0))/ChapterTable!$R$23)))</f>
        <v>1</v>
      </c>
      <c r="E675" s="1">
        <f ca="1">IF(AND($A675=0,$B675=1),
    VLOOKUP(1,ChapterTable!$1:$1048576,MATCH("최종"&amp;SUBSTITUTE(SUBSTITUTE(E$1,"standard",""),"|Float",""),ChapterTable!$1:$1,0),0)*ChapterTable!$P$17,
  IF(AND($A675=0,$B675=0),
    E676,
  IF($B675=0,
    VLOOKUP($A675,ChapterTable!$1:$1048576,MATCH("최종"&amp;SUBSTITUTE(SUBSTITUTE(E$1,"standard",""),"|Float",""),ChapterTable!$1:$1,0),0),
  IF($B675=1,
    IF($L675=FALSE,
      VLOOKUP($A675,ChapterTable!$1:$1048576,MATCH("최종"&amp;SUBSTITUTE(SUBSTITUTE(E$1,"standard",""),"|Float",""),ChapterTable!$1:$1,0),0),
      VLOOKUP($A675-ChapterTable!$P$11,ChapterTable!$1:$1048576,MATCH("최종"&amp;SUBSTITUTE(SUBSTITUTE(E$1,"standard",""),"|Float",""),ChapterTable!$1:$1,0),0)*ChapterTable!$P$14
    ),
  OFFSET(E675,-$B675+IF($L675,1,0),0)*IF($B675&gt;OFFSET($B675,1,0),ChapterTable!$R$17,1)*
    (VLOOKUP(SUBSTITUTE(SUBSTITUTE(E$1,"standard",""),"|Float","")&amp;IF(OR($L675=TRUE,$A675=0,MOD($A675,ChapterTable!$R$20)&lt;&gt;0),"","보스")&amp;"인게임누적곱배수",ChapterTable!$R:$S,2,0)^C675
    +VLOOKUP(SUBSTITUTE(SUBSTITUTE(E$1,"standard",""),"|Float","")&amp;IF(OR($L675=TRUE,$A675=0,MOD($A675,ChapterTable!$R$20)&lt;&gt;0),"","보스")&amp;"인게임누적합배수",ChapterTable!$R:$S,2,0)*C675)
  )
  )
  )
)</f>
        <v>42037.8134765625</v>
      </c>
      <c r="F675" s="1">
        <f ca="1">IF(AND($A675=0,$B675=1),
    VLOOKUP(1,ChapterTable!$1:$1048576,MATCH("최종"&amp;SUBSTITUTE(SUBSTITUTE(F$1,"standard",""),"|Float",""),ChapterTable!$1:$1,0),0)*ChapterTable!$P$17,
  IF(AND($A675=0,$B675=0),
    F676,
  IF($B675=0,
    VLOOKUP($A675,ChapterTable!$1:$1048576,MATCH("최종"&amp;SUBSTITUTE(SUBSTITUTE(F$1,"standard",""),"|Float",""),ChapterTable!$1:$1,0),0),
  IF($B675=1,
    IF($L675=FALSE,
      VLOOKUP($A675,ChapterTable!$1:$1048576,MATCH("최종"&amp;SUBSTITUTE(SUBSTITUTE(F$1,"standard",""),"|Float",""),ChapterTable!$1:$1,0),0),
      VLOOKUP($A675-ChapterTable!$P$11,ChapterTable!$1:$1048576,MATCH("최종"&amp;SUBSTITUTE(SUBSTITUTE(F$1,"standard",""),"|Float",""),ChapterTable!$1:$1,0),0)*ChapterTable!$P$14
    ),
  OFFSET(F675,-$B675+IF($L675,1,0),0)*
    (VLOOKUP(SUBSTITUTE(SUBSTITUTE(F$1,"standard",""),"|Float","")&amp;IF(OR($L675=TRUE,$A675=0,MOD($A675,ChapterTable!$R$20)&lt;&gt;0),"","보스")&amp;"인게임누적곱배수",ChapterTable!$R:$S,2,0)^D675
    +VLOOKUP(SUBSTITUTE(SUBSTITUTE(F$1,"standard",""),"|Float","")&amp;IF(OR($L675=TRUE,$A675=0,MOD($A675,ChapterTable!$R$20)&lt;&gt;0),"","보스")&amp;"인게임누적합배수",ChapterTable!$R:$S,2,0)*D675)
  )
  )
  )
)</f>
        <v>15691.197738647461</v>
      </c>
      <c r="G675" t="s">
        <v>719</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73"/>
        <v>11</v>
      </c>
      <c r="Q675">
        <f t="shared" si="74"/>
        <v>11</v>
      </c>
      <c r="R675" t="b">
        <f t="shared" ca="1" si="75"/>
        <v>0</v>
      </c>
      <c r="T675" t="b">
        <f t="shared" ca="1" si="7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79"/>
        <v>0.5</v>
      </c>
      <c r="AJ675">
        <f t="shared" si="77"/>
        <v>0.54666666600000002</v>
      </c>
      <c r="AK675">
        <f t="shared" si="78"/>
        <v>1</v>
      </c>
      <c r="AL675">
        <v>1</v>
      </c>
    </row>
    <row r="676" spans="1:38" hidden="1" x14ac:dyDescent="0.3">
      <c r="A676">
        <v>15</v>
      </c>
      <c r="B676">
        <v>16</v>
      </c>
      <c r="C676">
        <f>IF(OR($L676=TRUE,$A676=0,MOD($A676,ChapterTable!$R$20)&lt;&gt;0),
MAX(0,INT(($B676+ChapterTable!$P$26+VLOOKUP(SUBSTITUTE(C$1,"성장단계","")&amp;"단계오프셋",ChapterTable!$R:$S,2,0))/ChapterTable!$P$23)),
MAX(0,INT(($B676+ChapterTable!$R$26+VLOOKUP(SUBSTITUTE(C$1,"성장단계","")&amp;"보스단계오프셋",ChapterTable!$R:$S,2,0))/ChapterTable!$R$23)))</f>
        <v>2</v>
      </c>
      <c r="D676">
        <f>IF(OR($L676=TRUE,$A676=0,MOD($A676,ChapterTable!$R$20)&lt;&gt;0),
MAX(0,INT(($B676+ChapterTable!$P$26+VLOOKUP(SUBSTITUTE(D$1,"성장단계","")&amp;"단계오프셋",ChapterTable!$R:$S,2,0))/ChapterTable!$P$23)),
MAX(0,INT(($B676+ChapterTable!$R$26+VLOOKUP(SUBSTITUTE(D$1,"성장단계","")&amp;"보스단계오프셋",ChapterTable!$R:$S,2,0))/ChapterTable!$R$23)))</f>
        <v>1</v>
      </c>
      <c r="E676" s="1">
        <f ca="1">IF(AND($A676=0,$B676=1),
    VLOOKUP(1,ChapterTable!$1:$1048576,MATCH("최종"&amp;SUBSTITUTE(SUBSTITUTE(E$1,"standard",""),"|Float",""),ChapterTable!$1:$1,0),0)*ChapterTable!$P$17,
  IF(AND($A676=0,$B676=0),
    E677,
  IF($B676=0,
    VLOOKUP($A676,ChapterTable!$1:$1048576,MATCH("최종"&amp;SUBSTITUTE(SUBSTITUTE(E$1,"standard",""),"|Float",""),ChapterTable!$1:$1,0),0),
  IF($B676=1,
    IF($L676=FALSE,
      VLOOKUP($A676,ChapterTable!$1:$1048576,MATCH("최종"&amp;SUBSTITUTE(SUBSTITUTE(E$1,"standard",""),"|Float",""),ChapterTable!$1:$1,0),0),
      VLOOKUP($A676-ChapterTable!$P$11,ChapterTable!$1:$1048576,MATCH("최종"&amp;SUBSTITUTE(SUBSTITUTE(E$1,"standard",""),"|Float",""),ChapterTable!$1:$1,0),0)*ChapterTable!$P$14
    ),
  OFFSET(E676,-$B676+IF($L676,1,0),0)*IF($B676&gt;OFFSET($B676,1,0),ChapterTable!$R$17,1)*
    (VLOOKUP(SUBSTITUTE(SUBSTITUTE(E$1,"standard",""),"|Float","")&amp;IF(OR($L676=TRUE,$A676=0,MOD($A676,ChapterTable!$R$20)&lt;&gt;0),"","보스")&amp;"인게임누적곱배수",ChapterTable!$R:$S,2,0)^C676
    +VLOOKUP(SUBSTITUTE(SUBSTITUTE(E$1,"standard",""),"|Float","")&amp;IF(OR($L676=TRUE,$A676=0,MOD($A676,ChapterTable!$R$20)&lt;&gt;0),"","보스")&amp;"인게임누적합배수",ChapterTable!$R:$S,2,0)*C676)
  )
  )
  )
)</f>
        <v>49044.11572265625</v>
      </c>
      <c r="F676" s="1">
        <f ca="1">IF(AND($A676=0,$B676=1),
    VLOOKUP(1,ChapterTable!$1:$1048576,MATCH("최종"&amp;SUBSTITUTE(SUBSTITUTE(F$1,"standard",""),"|Float",""),ChapterTable!$1:$1,0),0)*ChapterTable!$P$17,
  IF(AND($A676=0,$B676=0),
    F677,
  IF($B676=0,
    VLOOKUP($A676,ChapterTable!$1:$1048576,MATCH("최종"&amp;SUBSTITUTE(SUBSTITUTE(F$1,"standard",""),"|Float",""),ChapterTable!$1:$1,0),0),
  IF($B676=1,
    IF($L676=FALSE,
      VLOOKUP($A676,ChapterTable!$1:$1048576,MATCH("최종"&amp;SUBSTITUTE(SUBSTITUTE(F$1,"standard",""),"|Float",""),ChapterTable!$1:$1,0),0),
      VLOOKUP($A676-ChapterTable!$P$11,ChapterTable!$1:$1048576,MATCH("최종"&amp;SUBSTITUTE(SUBSTITUTE(F$1,"standard",""),"|Float",""),ChapterTable!$1:$1,0),0)*ChapterTable!$P$14
    ),
  OFFSET(F676,-$B676+IF($L676,1,0),0)*
    (VLOOKUP(SUBSTITUTE(SUBSTITUTE(F$1,"standard",""),"|Float","")&amp;IF(OR($L676=TRUE,$A676=0,MOD($A676,ChapterTable!$R$20)&lt;&gt;0),"","보스")&amp;"인게임누적곱배수",ChapterTable!$R:$S,2,0)^D676
    +VLOOKUP(SUBSTITUTE(SUBSTITUTE(F$1,"standard",""),"|Float","")&amp;IF(OR($L676=TRUE,$A676=0,MOD($A676,ChapterTable!$R$20)&lt;&gt;0),"","보스")&amp;"인게임누적합배수",ChapterTable!$R:$S,2,0)*D676)
  )
  )
  )
)</f>
        <v>15691.197738647461</v>
      </c>
      <c r="G676" t="s">
        <v>719</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73"/>
        <v>2</v>
      </c>
      <c r="Q676">
        <f t="shared" si="74"/>
        <v>2</v>
      </c>
      <c r="R676" t="b">
        <f t="shared" ca="1" si="75"/>
        <v>0</v>
      </c>
      <c r="T676" t="b">
        <f t="shared" ca="1" si="7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79"/>
        <v>0.5</v>
      </c>
      <c r="AJ676">
        <f t="shared" si="77"/>
        <v>0.54666666600000002</v>
      </c>
      <c r="AK676">
        <f t="shared" si="78"/>
        <v>1</v>
      </c>
      <c r="AL676">
        <v>1</v>
      </c>
    </row>
    <row r="677" spans="1:38" hidden="1" x14ac:dyDescent="0.3">
      <c r="A677">
        <v>15</v>
      </c>
      <c r="B677">
        <v>17</v>
      </c>
      <c r="C677">
        <f>IF(OR($L677=TRUE,$A677=0,MOD($A677,ChapterTable!$R$20)&lt;&gt;0),
MAX(0,INT(($B677+ChapterTable!$P$26+VLOOKUP(SUBSTITUTE(C$1,"성장단계","")&amp;"단계오프셋",ChapterTable!$R:$S,2,0))/ChapterTable!$P$23)),
MAX(0,INT(($B677+ChapterTable!$R$26+VLOOKUP(SUBSTITUTE(C$1,"성장단계","")&amp;"보스단계오프셋",ChapterTable!$R:$S,2,0))/ChapterTable!$R$23)))</f>
        <v>2</v>
      </c>
      <c r="D677">
        <f>IF(OR($L677=TRUE,$A677=0,MOD($A677,ChapterTable!$R$20)&lt;&gt;0),
MAX(0,INT(($B677+ChapterTable!$P$26+VLOOKUP(SUBSTITUTE(D$1,"성장단계","")&amp;"단계오프셋",ChapterTable!$R:$S,2,0))/ChapterTable!$P$23)),
MAX(0,INT(($B677+ChapterTable!$R$26+VLOOKUP(SUBSTITUTE(D$1,"성장단계","")&amp;"보스단계오프셋",ChapterTable!$R:$S,2,0))/ChapterTable!$R$23)))</f>
        <v>1</v>
      </c>
      <c r="E677" s="1">
        <f ca="1">IF(AND($A677=0,$B677=1),
    VLOOKUP(1,ChapterTable!$1:$1048576,MATCH("최종"&amp;SUBSTITUTE(SUBSTITUTE(E$1,"standard",""),"|Float",""),ChapterTable!$1:$1,0),0)*ChapterTable!$P$17,
  IF(AND($A677=0,$B677=0),
    E678,
  IF($B677=0,
    VLOOKUP($A677,ChapterTable!$1:$1048576,MATCH("최종"&amp;SUBSTITUTE(SUBSTITUTE(E$1,"standard",""),"|Float",""),ChapterTable!$1:$1,0),0),
  IF($B677=1,
    IF($L677=FALSE,
      VLOOKUP($A677,ChapterTable!$1:$1048576,MATCH("최종"&amp;SUBSTITUTE(SUBSTITUTE(E$1,"standard",""),"|Float",""),ChapterTable!$1:$1,0),0),
      VLOOKUP($A677-ChapterTable!$P$11,ChapterTable!$1:$1048576,MATCH("최종"&amp;SUBSTITUTE(SUBSTITUTE(E$1,"standard",""),"|Float",""),ChapterTable!$1:$1,0),0)*ChapterTable!$P$14
    ),
  OFFSET(E677,-$B677+IF($L677,1,0),0)*IF($B677&gt;OFFSET($B677,1,0),ChapterTable!$R$17,1)*
    (VLOOKUP(SUBSTITUTE(SUBSTITUTE(E$1,"standard",""),"|Float","")&amp;IF(OR($L677=TRUE,$A677=0,MOD($A677,ChapterTable!$R$20)&lt;&gt;0),"","보스")&amp;"인게임누적곱배수",ChapterTable!$R:$S,2,0)^C677
    +VLOOKUP(SUBSTITUTE(SUBSTITUTE(E$1,"standard",""),"|Float","")&amp;IF(OR($L677=TRUE,$A677=0,MOD($A677,ChapterTable!$R$20)&lt;&gt;0),"","보스")&amp;"인게임누적합배수",ChapterTable!$R:$S,2,0)*C677)
  )
  )
  )
)</f>
        <v>49044.11572265625</v>
      </c>
      <c r="F677" s="1">
        <f ca="1">IF(AND($A677=0,$B677=1),
    VLOOKUP(1,ChapterTable!$1:$1048576,MATCH("최종"&amp;SUBSTITUTE(SUBSTITUTE(F$1,"standard",""),"|Float",""),ChapterTable!$1:$1,0),0)*ChapterTable!$P$17,
  IF(AND($A677=0,$B677=0),
    F678,
  IF($B677=0,
    VLOOKUP($A677,ChapterTable!$1:$1048576,MATCH("최종"&amp;SUBSTITUTE(SUBSTITUTE(F$1,"standard",""),"|Float",""),ChapterTable!$1:$1,0),0),
  IF($B677=1,
    IF($L677=FALSE,
      VLOOKUP($A677,ChapterTable!$1:$1048576,MATCH("최종"&amp;SUBSTITUTE(SUBSTITUTE(F$1,"standard",""),"|Float",""),ChapterTable!$1:$1,0),0),
      VLOOKUP($A677-ChapterTable!$P$11,ChapterTable!$1:$1048576,MATCH("최종"&amp;SUBSTITUTE(SUBSTITUTE(F$1,"standard",""),"|Float",""),ChapterTable!$1:$1,0),0)*ChapterTable!$P$14
    ),
  OFFSET(F677,-$B677+IF($L677,1,0),0)*
    (VLOOKUP(SUBSTITUTE(SUBSTITUTE(F$1,"standard",""),"|Float","")&amp;IF(OR($L677=TRUE,$A677=0,MOD($A677,ChapterTable!$R$20)&lt;&gt;0),"","보스")&amp;"인게임누적곱배수",ChapterTable!$R:$S,2,0)^D677
    +VLOOKUP(SUBSTITUTE(SUBSTITUTE(F$1,"standard",""),"|Float","")&amp;IF(OR($L677=TRUE,$A677=0,MOD($A677,ChapterTable!$R$20)&lt;&gt;0),"","보스")&amp;"인게임누적합배수",ChapterTable!$R:$S,2,0)*D677)
  )
  )
  )
)</f>
        <v>15691.197738647461</v>
      </c>
      <c r="G677" t="s">
        <v>719</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73"/>
        <v>2</v>
      </c>
      <c r="Q677">
        <f t="shared" si="74"/>
        <v>2</v>
      </c>
      <c r="R677" t="b">
        <f t="shared" ca="1" si="75"/>
        <v>0</v>
      </c>
      <c r="T677" t="b">
        <f t="shared" ca="1" si="7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79"/>
        <v>0.5</v>
      </c>
      <c r="AJ677">
        <f t="shared" si="77"/>
        <v>0.54666666600000002</v>
      </c>
      <c r="AK677">
        <f t="shared" si="78"/>
        <v>1</v>
      </c>
      <c r="AL677">
        <v>1</v>
      </c>
    </row>
    <row r="678" spans="1:38" hidden="1" x14ac:dyDescent="0.3">
      <c r="A678">
        <v>15</v>
      </c>
      <c r="B678">
        <v>18</v>
      </c>
      <c r="C678">
        <f>IF(OR($L678=TRUE,$A678=0,MOD($A678,ChapterTable!$R$20)&lt;&gt;0),
MAX(0,INT(($B678+ChapterTable!$P$26+VLOOKUP(SUBSTITUTE(C$1,"성장단계","")&amp;"단계오프셋",ChapterTable!$R:$S,2,0))/ChapterTable!$P$23)),
MAX(0,INT(($B678+ChapterTable!$R$26+VLOOKUP(SUBSTITUTE(C$1,"성장단계","")&amp;"보스단계오프셋",ChapterTable!$R:$S,2,0))/ChapterTable!$R$23)))</f>
        <v>2</v>
      </c>
      <c r="D678">
        <f>IF(OR($L678=TRUE,$A678=0,MOD($A678,ChapterTable!$R$20)&lt;&gt;0),
MAX(0,INT(($B678+ChapterTable!$P$26+VLOOKUP(SUBSTITUTE(D$1,"성장단계","")&amp;"단계오프셋",ChapterTable!$R:$S,2,0))/ChapterTable!$P$23)),
MAX(0,INT(($B678+ChapterTable!$R$26+VLOOKUP(SUBSTITUTE(D$1,"성장단계","")&amp;"보스단계오프셋",ChapterTable!$R:$S,2,0))/ChapterTable!$R$23)))</f>
        <v>1</v>
      </c>
      <c r="E678" s="1">
        <f ca="1">IF(AND($A678=0,$B678=1),
    VLOOKUP(1,ChapterTable!$1:$1048576,MATCH("최종"&amp;SUBSTITUTE(SUBSTITUTE(E$1,"standard",""),"|Float",""),ChapterTable!$1:$1,0),0)*ChapterTable!$P$17,
  IF(AND($A678=0,$B678=0),
    E679,
  IF($B678=0,
    VLOOKUP($A678,ChapterTable!$1:$1048576,MATCH("최종"&amp;SUBSTITUTE(SUBSTITUTE(E$1,"standard",""),"|Float",""),ChapterTable!$1:$1,0),0),
  IF($B678=1,
    IF($L678=FALSE,
      VLOOKUP($A678,ChapterTable!$1:$1048576,MATCH("최종"&amp;SUBSTITUTE(SUBSTITUTE(E$1,"standard",""),"|Float",""),ChapterTable!$1:$1,0),0),
      VLOOKUP($A678-ChapterTable!$P$11,ChapterTable!$1:$1048576,MATCH("최종"&amp;SUBSTITUTE(SUBSTITUTE(E$1,"standard",""),"|Float",""),ChapterTable!$1:$1,0),0)*ChapterTable!$P$14
    ),
  OFFSET(E678,-$B678+IF($L678,1,0),0)*IF($B678&gt;OFFSET($B678,1,0),ChapterTable!$R$17,1)*
    (VLOOKUP(SUBSTITUTE(SUBSTITUTE(E$1,"standard",""),"|Float","")&amp;IF(OR($L678=TRUE,$A678=0,MOD($A678,ChapterTable!$R$20)&lt;&gt;0),"","보스")&amp;"인게임누적곱배수",ChapterTable!$R:$S,2,0)^C678
    +VLOOKUP(SUBSTITUTE(SUBSTITUTE(E$1,"standard",""),"|Float","")&amp;IF(OR($L678=TRUE,$A678=0,MOD($A678,ChapterTable!$R$20)&lt;&gt;0),"","보스")&amp;"인게임누적합배수",ChapterTable!$R:$S,2,0)*C678)
  )
  )
  )
)</f>
        <v>49044.11572265625</v>
      </c>
      <c r="F678" s="1">
        <f ca="1">IF(AND($A678=0,$B678=1),
    VLOOKUP(1,ChapterTable!$1:$1048576,MATCH("최종"&amp;SUBSTITUTE(SUBSTITUTE(F$1,"standard",""),"|Float",""),ChapterTable!$1:$1,0),0)*ChapterTable!$P$17,
  IF(AND($A678=0,$B678=0),
    F679,
  IF($B678=0,
    VLOOKUP($A678,ChapterTable!$1:$1048576,MATCH("최종"&amp;SUBSTITUTE(SUBSTITUTE(F$1,"standard",""),"|Float",""),ChapterTable!$1:$1,0),0),
  IF($B678=1,
    IF($L678=FALSE,
      VLOOKUP($A678,ChapterTable!$1:$1048576,MATCH("최종"&amp;SUBSTITUTE(SUBSTITUTE(F$1,"standard",""),"|Float",""),ChapterTable!$1:$1,0),0),
      VLOOKUP($A678-ChapterTable!$P$11,ChapterTable!$1:$1048576,MATCH("최종"&amp;SUBSTITUTE(SUBSTITUTE(F$1,"standard",""),"|Float",""),ChapterTable!$1:$1,0),0)*ChapterTable!$P$14
    ),
  OFFSET(F678,-$B678+IF($L678,1,0),0)*
    (VLOOKUP(SUBSTITUTE(SUBSTITUTE(F$1,"standard",""),"|Float","")&amp;IF(OR($L678=TRUE,$A678=0,MOD($A678,ChapterTable!$R$20)&lt;&gt;0),"","보스")&amp;"인게임누적곱배수",ChapterTable!$R:$S,2,0)^D678
    +VLOOKUP(SUBSTITUTE(SUBSTITUTE(F$1,"standard",""),"|Float","")&amp;IF(OR($L678=TRUE,$A678=0,MOD($A678,ChapterTable!$R$20)&lt;&gt;0),"","보스")&amp;"인게임누적합배수",ChapterTable!$R:$S,2,0)*D678)
  )
  )
  )
)</f>
        <v>15691.197738647461</v>
      </c>
      <c r="G678" t="s">
        <v>719</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73"/>
        <v>2</v>
      </c>
      <c r="Q678">
        <f t="shared" si="74"/>
        <v>2</v>
      </c>
      <c r="R678" t="b">
        <f t="shared" ca="1" si="75"/>
        <v>0</v>
      </c>
      <c r="T678" t="b">
        <f t="shared" ca="1" si="7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79"/>
        <v>0.5</v>
      </c>
      <c r="AJ678">
        <f t="shared" si="77"/>
        <v>0.54666666600000002</v>
      </c>
      <c r="AK678">
        <f t="shared" si="78"/>
        <v>1</v>
      </c>
      <c r="AL678">
        <v>1</v>
      </c>
    </row>
    <row r="679" spans="1:38" hidden="1" x14ac:dyDescent="0.3">
      <c r="A679">
        <v>15</v>
      </c>
      <c r="B679">
        <v>19</v>
      </c>
      <c r="C679">
        <f>IF(OR($L679=TRUE,$A679=0,MOD($A679,ChapterTable!$R$20)&lt;&gt;0),
MAX(0,INT(($B679+ChapterTable!$P$26+VLOOKUP(SUBSTITUTE(C$1,"성장단계","")&amp;"단계오프셋",ChapterTable!$R:$S,2,0))/ChapterTable!$P$23)),
MAX(0,INT(($B679+ChapterTable!$R$26+VLOOKUP(SUBSTITUTE(C$1,"성장단계","")&amp;"보스단계오프셋",ChapterTable!$R:$S,2,0))/ChapterTable!$R$23)))</f>
        <v>2</v>
      </c>
      <c r="D679">
        <f>IF(OR($L679=TRUE,$A679=0,MOD($A679,ChapterTable!$R$20)&lt;&gt;0),
MAX(0,INT(($B679+ChapterTable!$P$26+VLOOKUP(SUBSTITUTE(D$1,"성장단계","")&amp;"단계오프셋",ChapterTable!$R:$S,2,0))/ChapterTable!$P$23)),
MAX(0,INT(($B679+ChapterTable!$R$26+VLOOKUP(SUBSTITUTE(D$1,"성장단계","")&amp;"보스단계오프셋",ChapterTable!$R:$S,2,0))/ChapterTable!$R$23)))</f>
        <v>1</v>
      </c>
      <c r="E679" s="1">
        <f ca="1">IF(AND($A679=0,$B679=1),
    VLOOKUP(1,ChapterTable!$1:$1048576,MATCH("최종"&amp;SUBSTITUTE(SUBSTITUTE(E$1,"standard",""),"|Float",""),ChapterTable!$1:$1,0),0)*ChapterTable!$P$17,
  IF(AND($A679=0,$B679=0),
    E680,
  IF($B679=0,
    VLOOKUP($A679,ChapterTable!$1:$1048576,MATCH("최종"&amp;SUBSTITUTE(SUBSTITUTE(E$1,"standard",""),"|Float",""),ChapterTable!$1:$1,0),0),
  IF($B679=1,
    IF($L679=FALSE,
      VLOOKUP($A679,ChapterTable!$1:$1048576,MATCH("최종"&amp;SUBSTITUTE(SUBSTITUTE(E$1,"standard",""),"|Float",""),ChapterTable!$1:$1,0),0),
      VLOOKUP($A679-ChapterTable!$P$11,ChapterTable!$1:$1048576,MATCH("최종"&amp;SUBSTITUTE(SUBSTITUTE(E$1,"standard",""),"|Float",""),ChapterTable!$1:$1,0),0)*ChapterTable!$P$14
    ),
  OFFSET(E679,-$B679+IF($L679,1,0),0)*IF($B679&gt;OFFSET($B679,1,0),ChapterTable!$R$17,1)*
    (VLOOKUP(SUBSTITUTE(SUBSTITUTE(E$1,"standard",""),"|Float","")&amp;IF(OR($L679=TRUE,$A679=0,MOD($A679,ChapterTable!$R$20)&lt;&gt;0),"","보스")&amp;"인게임누적곱배수",ChapterTable!$R:$S,2,0)^C679
    +VLOOKUP(SUBSTITUTE(SUBSTITUTE(E$1,"standard",""),"|Float","")&amp;IF(OR($L679=TRUE,$A679=0,MOD($A679,ChapterTable!$R$20)&lt;&gt;0),"","보스")&amp;"인게임누적합배수",ChapterTable!$R:$S,2,0)*C679)
  )
  )
  )
)</f>
        <v>49044.11572265625</v>
      </c>
      <c r="F679" s="1">
        <f ca="1">IF(AND($A679=0,$B679=1),
    VLOOKUP(1,ChapterTable!$1:$1048576,MATCH("최종"&amp;SUBSTITUTE(SUBSTITUTE(F$1,"standard",""),"|Float",""),ChapterTable!$1:$1,0),0)*ChapterTable!$P$17,
  IF(AND($A679=0,$B679=0),
    F680,
  IF($B679=0,
    VLOOKUP($A679,ChapterTable!$1:$1048576,MATCH("최종"&amp;SUBSTITUTE(SUBSTITUTE(F$1,"standard",""),"|Float",""),ChapterTable!$1:$1,0),0),
  IF($B679=1,
    IF($L679=FALSE,
      VLOOKUP($A679,ChapterTable!$1:$1048576,MATCH("최종"&amp;SUBSTITUTE(SUBSTITUTE(F$1,"standard",""),"|Float",""),ChapterTable!$1:$1,0),0),
      VLOOKUP($A679-ChapterTable!$P$11,ChapterTable!$1:$1048576,MATCH("최종"&amp;SUBSTITUTE(SUBSTITUTE(F$1,"standard",""),"|Float",""),ChapterTable!$1:$1,0),0)*ChapterTable!$P$14
    ),
  OFFSET(F679,-$B679+IF($L679,1,0),0)*
    (VLOOKUP(SUBSTITUTE(SUBSTITUTE(F$1,"standard",""),"|Float","")&amp;IF(OR($L679=TRUE,$A679=0,MOD($A679,ChapterTable!$R$20)&lt;&gt;0),"","보스")&amp;"인게임누적곱배수",ChapterTable!$R:$S,2,0)^D679
    +VLOOKUP(SUBSTITUTE(SUBSTITUTE(F$1,"standard",""),"|Float","")&amp;IF(OR($L679=TRUE,$A679=0,MOD($A679,ChapterTable!$R$20)&lt;&gt;0),"","보스")&amp;"인게임누적합배수",ChapterTable!$R:$S,2,0)*D679)
  )
  )
  )
)</f>
        <v>15691.197738647461</v>
      </c>
      <c r="G679" t="s">
        <v>719</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73"/>
        <v>92</v>
      </c>
      <c r="Q679">
        <f t="shared" si="74"/>
        <v>92</v>
      </c>
      <c r="R679" t="b">
        <f t="shared" ca="1" si="75"/>
        <v>1</v>
      </c>
      <c r="T679" t="b">
        <f t="shared" ca="1" si="7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79"/>
        <v>0.5</v>
      </c>
      <c r="AJ679">
        <f t="shared" si="77"/>
        <v>0.54666666600000002</v>
      </c>
      <c r="AK679">
        <f t="shared" si="78"/>
        <v>1</v>
      </c>
      <c r="AL679">
        <v>1</v>
      </c>
    </row>
    <row r="680" spans="1:38" hidden="1" x14ac:dyDescent="0.3">
      <c r="A680">
        <v>15</v>
      </c>
      <c r="B680">
        <v>20</v>
      </c>
      <c r="C680">
        <f>IF(OR($L680=TRUE,$A680=0,MOD($A680,ChapterTable!$R$20)&lt;&gt;0),
MAX(0,INT(($B680+ChapterTable!$P$26+VLOOKUP(SUBSTITUTE(C$1,"성장단계","")&amp;"단계오프셋",ChapterTable!$R:$S,2,0))/ChapterTable!$P$23)),
MAX(0,INT(($B680+ChapterTable!$R$26+VLOOKUP(SUBSTITUTE(C$1,"성장단계","")&amp;"보스단계오프셋",ChapterTable!$R:$S,2,0))/ChapterTable!$R$23)))</f>
        <v>2</v>
      </c>
      <c r="D680">
        <f>IF(OR($L680=TRUE,$A680=0,MOD($A680,ChapterTable!$R$20)&lt;&gt;0),
MAX(0,INT(($B680+ChapterTable!$P$26+VLOOKUP(SUBSTITUTE(D$1,"성장단계","")&amp;"단계오프셋",ChapterTable!$R:$S,2,0))/ChapterTable!$P$23)),
MAX(0,INT(($B680+ChapterTable!$R$26+VLOOKUP(SUBSTITUTE(D$1,"성장단계","")&amp;"보스단계오프셋",ChapterTable!$R:$S,2,0))/ChapterTable!$R$23)))</f>
        <v>1</v>
      </c>
      <c r="E680" s="1">
        <f ca="1">IF(AND($A680=0,$B680=1),
    VLOOKUP(1,ChapterTable!$1:$1048576,MATCH("최종"&amp;SUBSTITUTE(SUBSTITUTE(E$1,"standard",""),"|Float",""),ChapterTable!$1:$1,0),0)*ChapterTable!$P$17,
  IF(AND($A680=0,$B680=0),
    E681,
  IF($B680=0,
    VLOOKUP($A680,ChapterTable!$1:$1048576,MATCH("최종"&amp;SUBSTITUTE(SUBSTITUTE(E$1,"standard",""),"|Float",""),ChapterTable!$1:$1,0),0),
  IF($B680=1,
    IF($L680=FALSE,
      VLOOKUP($A680,ChapterTable!$1:$1048576,MATCH("최종"&amp;SUBSTITUTE(SUBSTITUTE(E$1,"standard",""),"|Float",""),ChapterTable!$1:$1,0),0),
      VLOOKUP($A680-ChapterTable!$P$11,ChapterTable!$1:$1048576,MATCH("최종"&amp;SUBSTITUTE(SUBSTITUTE(E$1,"standard",""),"|Float",""),ChapterTable!$1:$1,0),0)*ChapterTable!$P$14
    ),
  OFFSET(E680,-$B680+IF($L680,1,0),0)*IF($B680&gt;OFFSET($B680,1,0),ChapterTable!$R$17,1)*
    (VLOOKUP(SUBSTITUTE(SUBSTITUTE(E$1,"standard",""),"|Float","")&amp;IF(OR($L680=TRUE,$A680=0,MOD($A680,ChapterTable!$R$20)&lt;&gt;0),"","보스")&amp;"인게임누적곱배수",ChapterTable!$R:$S,2,0)^C680
    +VLOOKUP(SUBSTITUTE(SUBSTITUTE(E$1,"standard",""),"|Float","")&amp;IF(OR($L680=TRUE,$A680=0,MOD($A680,ChapterTable!$R$20)&lt;&gt;0),"","보스")&amp;"인게임누적합배수",ChapterTable!$R:$S,2,0)*C680)
  )
  )
  )
)</f>
        <v>49044.11572265625</v>
      </c>
      <c r="F680" s="1">
        <f ca="1">IF(AND($A680=0,$B680=1),
    VLOOKUP(1,ChapterTable!$1:$1048576,MATCH("최종"&amp;SUBSTITUTE(SUBSTITUTE(F$1,"standard",""),"|Float",""),ChapterTable!$1:$1,0),0)*ChapterTable!$P$17,
  IF(AND($A680=0,$B680=0),
    F681,
  IF($B680=0,
    VLOOKUP($A680,ChapterTable!$1:$1048576,MATCH("최종"&amp;SUBSTITUTE(SUBSTITUTE(F$1,"standard",""),"|Float",""),ChapterTable!$1:$1,0),0),
  IF($B680=1,
    IF($L680=FALSE,
      VLOOKUP($A680,ChapterTable!$1:$1048576,MATCH("최종"&amp;SUBSTITUTE(SUBSTITUTE(F$1,"standard",""),"|Float",""),ChapterTable!$1:$1,0),0),
      VLOOKUP($A680-ChapterTable!$P$11,ChapterTable!$1:$1048576,MATCH("최종"&amp;SUBSTITUTE(SUBSTITUTE(F$1,"standard",""),"|Float",""),ChapterTable!$1:$1,0),0)*ChapterTable!$P$14
    ),
  OFFSET(F680,-$B680+IF($L680,1,0),0)*
    (VLOOKUP(SUBSTITUTE(SUBSTITUTE(F$1,"standard",""),"|Float","")&amp;IF(OR($L680=TRUE,$A680=0,MOD($A680,ChapterTable!$R$20)&lt;&gt;0),"","보스")&amp;"인게임누적곱배수",ChapterTable!$R:$S,2,0)^D680
    +VLOOKUP(SUBSTITUTE(SUBSTITUTE(F$1,"standard",""),"|Float","")&amp;IF(OR($L680=TRUE,$A680=0,MOD($A680,ChapterTable!$R$20)&lt;&gt;0),"","보스")&amp;"인게임누적합배수",ChapterTable!$R:$S,2,0)*D680)
  )
  )
  )
)</f>
        <v>15691.197738647461</v>
      </c>
      <c r="G680" t="s">
        <v>719</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73"/>
        <v>22</v>
      </c>
      <c r="Q680">
        <f t="shared" si="74"/>
        <v>22</v>
      </c>
      <c r="R680" t="b">
        <f t="shared" ca="1" si="75"/>
        <v>0</v>
      </c>
      <c r="T680" t="b">
        <f t="shared" ca="1" si="7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79"/>
        <v>0.5</v>
      </c>
      <c r="AJ680">
        <f t="shared" si="77"/>
        <v>1</v>
      </c>
      <c r="AK680">
        <f t="shared" si="78"/>
        <v>2</v>
      </c>
      <c r="AL680">
        <v>1</v>
      </c>
    </row>
    <row r="681" spans="1:38" hidden="1" x14ac:dyDescent="0.3">
      <c r="A681">
        <v>15</v>
      </c>
      <c r="B681">
        <v>21</v>
      </c>
      <c r="C681">
        <f>IF(OR($L681=TRUE,$A681=0,MOD($A681,ChapterTable!$R$20)&lt;&gt;0),
MAX(0,INT(($B681+ChapterTable!$P$26+VLOOKUP(SUBSTITUTE(C$1,"성장단계","")&amp;"단계오프셋",ChapterTable!$R:$S,2,0))/ChapterTable!$P$23)),
MAX(0,INT(($B681+ChapterTable!$R$26+VLOOKUP(SUBSTITUTE(C$1,"성장단계","")&amp;"보스단계오프셋",ChapterTable!$R:$S,2,0))/ChapterTable!$R$23)))</f>
        <v>2</v>
      </c>
      <c r="D681">
        <f>IF(OR($L681=TRUE,$A681=0,MOD($A681,ChapterTable!$R$20)&lt;&gt;0),
MAX(0,INT(($B681+ChapterTable!$P$26+VLOOKUP(SUBSTITUTE(D$1,"성장단계","")&amp;"단계오프셋",ChapterTable!$R:$S,2,0))/ChapterTable!$P$23)),
MAX(0,INT(($B681+ChapterTable!$R$26+VLOOKUP(SUBSTITUTE(D$1,"성장단계","")&amp;"보스단계오프셋",ChapterTable!$R:$S,2,0))/ChapterTable!$R$23)))</f>
        <v>2</v>
      </c>
      <c r="E681" s="1">
        <f ca="1">IF(AND($A681=0,$B681=1),
    VLOOKUP(1,ChapterTable!$1:$1048576,MATCH("최종"&amp;SUBSTITUTE(SUBSTITUTE(E$1,"standard",""),"|Float",""),ChapterTable!$1:$1,0),0)*ChapterTable!$P$17,
  IF(AND($A681=0,$B681=0),
    E682,
  IF($B681=0,
    VLOOKUP($A681,ChapterTable!$1:$1048576,MATCH("최종"&amp;SUBSTITUTE(SUBSTITUTE(E$1,"standard",""),"|Float",""),ChapterTable!$1:$1,0),0),
  IF($B681=1,
    IF($L681=FALSE,
      VLOOKUP($A681,ChapterTable!$1:$1048576,MATCH("최종"&amp;SUBSTITUTE(SUBSTITUTE(E$1,"standard",""),"|Float",""),ChapterTable!$1:$1,0),0),
      VLOOKUP($A681-ChapterTable!$P$11,ChapterTable!$1:$1048576,MATCH("최종"&amp;SUBSTITUTE(SUBSTITUTE(E$1,"standard",""),"|Float",""),ChapterTable!$1:$1,0),0)*ChapterTable!$P$14
    ),
  OFFSET(E681,-$B681+IF($L681,1,0),0)*IF($B681&gt;OFFSET($B681,1,0),ChapterTable!$R$17,1)*
    (VLOOKUP(SUBSTITUTE(SUBSTITUTE(E$1,"standard",""),"|Float","")&amp;IF(OR($L681=TRUE,$A681=0,MOD($A681,ChapterTable!$R$20)&lt;&gt;0),"","보스")&amp;"인게임누적곱배수",ChapterTable!$R:$S,2,0)^C681
    +VLOOKUP(SUBSTITUTE(SUBSTITUTE(E$1,"standard",""),"|Float","")&amp;IF(OR($L681=TRUE,$A681=0,MOD($A681,ChapterTable!$R$20)&lt;&gt;0),"","보스")&amp;"인게임누적합배수",ChapterTable!$R:$S,2,0)*C681)
  )
  )
  )
)</f>
        <v>49044.11572265625</v>
      </c>
      <c r="F681" s="1">
        <f ca="1">IF(AND($A681=0,$B681=1),
    VLOOKUP(1,ChapterTable!$1:$1048576,MATCH("최종"&amp;SUBSTITUTE(SUBSTITUTE(F$1,"standard",""),"|Float",""),ChapterTable!$1:$1,0),0)*ChapterTable!$P$17,
  IF(AND($A681=0,$B681=0),
    F682,
  IF($B681=0,
    VLOOKUP($A681,ChapterTable!$1:$1048576,MATCH("최종"&amp;SUBSTITUTE(SUBSTITUTE(F$1,"standard",""),"|Float",""),ChapterTable!$1:$1,0),0),
  IF($B681=1,
    IF($L681=FALSE,
      VLOOKUP($A681,ChapterTable!$1:$1048576,MATCH("최종"&amp;SUBSTITUTE(SUBSTITUTE(F$1,"standard",""),"|Float",""),ChapterTable!$1:$1,0),0),
      VLOOKUP($A681-ChapterTable!$P$11,ChapterTable!$1:$1048576,MATCH("최종"&amp;SUBSTITUTE(SUBSTITUTE(F$1,"standard",""),"|Float",""),ChapterTable!$1:$1,0),0)*ChapterTable!$P$14
    ),
  OFFSET(F681,-$B681+IF($L681,1,0),0)*
    (VLOOKUP(SUBSTITUTE(SUBSTITUTE(F$1,"standard",""),"|Float","")&amp;IF(OR($L681=TRUE,$A681=0,MOD($A681,ChapterTable!$R$20)&lt;&gt;0),"","보스")&amp;"인게임누적곱배수",ChapterTable!$R:$S,2,0)^D681
    +VLOOKUP(SUBSTITUTE(SUBSTITUTE(F$1,"standard",""),"|Float","")&amp;IF(OR($L681=TRUE,$A681=0,MOD($A681,ChapterTable!$R$20)&lt;&gt;0),"","보스")&amp;"인게임누적합배수",ChapterTable!$R:$S,2,0)*D681)
  )
  )
  )
)</f>
        <v>16785.932464599609</v>
      </c>
      <c r="G681" t="s">
        <v>719</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73"/>
        <v>3</v>
      </c>
      <c r="Q681">
        <f t="shared" si="74"/>
        <v>3</v>
      </c>
      <c r="R681" t="b">
        <f t="shared" ca="1" si="75"/>
        <v>0</v>
      </c>
      <c r="T681" t="b">
        <f t="shared" ca="1" si="7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79"/>
        <v>0.33333333333333331</v>
      </c>
      <c r="AJ681">
        <f t="shared" si="77"/>
        <v>0.395555555</v>
      </c>
      <c r="AK681">
        <f t="shared" si="78"/>
        <v>1</v>
      </c>
      <c r="AL681">
        <v>1</v>
      </c>
    </row>
    <row r="682" spans="1:38" hidden="1" x14ac:dyDescent="0.3">
      <c r="A682">
        <v>15</v>
      </c>
      <c r="B682">
        <v>22</v>
      </c>
      <c r="C682">
        <f>IF(OR($L682=TRUE,$A682=0,MOD($A682,ChapterTable!$R$20)&lt;&gt;0),
MAX(0,INT(($B682+ChapterTable!$P$26+VLOOKUP(SUBSTITUTE(C$1,"성장단계","")&amp;"단계오프셋",ChapterTable!$R:$S,2,0))/ChapterTable!$P$23)),
MAX(0,INT(($B682+ChapterTable!$R$26+VLOOKUP(SUBSTITUTE(C$1,"성장단계","")&amp;"보스단계오프셋",ChapterTable!$R:$S,2,0))/ChapterTable!$R$23)))</f>
        <v>2</v>
      </c>
      <c r="D682">
        <f>IF(OR($L682=TRUE,$A682=0,MOD($A682,ChapterTable!$R$20)&lt;&gt;0),
MAX(0,INT(($B682+ChapterTable!$P$26+VLOOKUP(SUBSTITUTE(D$1,"성장단계","")&amp;"단계오프셋",ChapterTable!$R:$S,2,0))/ChapterTable!$P$23)),
MAX(0,INT(($B682+ChapterTable!$R$26+VLOOKUP(SUBSTITUTE(D$1,"성장단계","")&amp;"보스단계오프셋",ChapterTable!$R:$S,2,0))/ChapterTable!$R$23)))</f>
        <v>2</v>
      </c>
      <c r="E682" s="1">
        <f ca="1">IF(AND($A682=0,$B682=1),
    VLOOKUP(1,ChapterTable!$1:$1048576,MATCH("최종"&amp;SUBSTITUTE(SUBSTITUTE(E$1,"standard",""),"|Float",""),ChapterTable!$1:$1,0),0)*ChapterTable!$P$17,
  IF(AND($A682=0,$B682=0),
    E683,
  IF($B682=0,
    VLOOKUP($A682,ChapterTable!$1:$1048576,MATCH("최종"&amp;SUBSTITUTE(SUBSTITUTE(E$1,"standard",""),"|Float",""),ChapterTable!$1:$1,0),0),
  IF($B682=1,
    IF($L682=FALSE,
      VLOOKUP($A682,ChapterTable!$1:$1048576,MATCH("최종"&amp;SUBSTITUTE(SUBSTITUTE(E$1,"standard",""),"|Float",""),ChapterTable!$1:$1,0),0),
      VLOOKUP($A682-ChapterTable!$P$11,ChapterTable!$1:$1048576,MATCH("최종"&amp;SUBSTITUTE(SUBSTITUTE(E$1,"standard",""),"|Float",""),ChapterTable!$1:$1,0),0)*ChapterTable!$P$14
    ),
  OFFSET(E682,-$B682+IF($L682,1,0),0)*IF($B682&gt;OFFSET($B682,1,0),ChapterTable!$R$17,1)*
    (VLOOKUP(SUBSTITUTE(SUBSTITUTE(E$1,"standard",""),"|Float","")&amp;IF(OR($L682=TRUE,$A682=0,MOD($A682,ChapterTable!$R$20)&lt;&gt;0),"","보스")&amp;"인게임누적곱배수",ChapterTable!$R:$S,2,0)^C682
    +VLOOKUP(SUBSTITUTE(SUBSTITUTE(E$1,"standard",""),"|Float","")&amp;IF(OR($L682=TRUE,$A682=0,MOD($A682,ChapterTable!$R$20)&lt;&gt;0),"","보스")&amp;"인게임누적합배수",ChapterTable!$R:$S,2,0)*C682)
  )
  )
  )
)</f>
        <v>49044.11572265625</v>
      </c>
      <c r="F682" s="1">
        <f ca="1">IF(AND($A682=0,$B682=1),
    VLOOKUP(1,ChapterTable!$1:$1048576,MATCH("최종"&amp;SUBSTITUTE(SUBSTITUTE(F$1,"standard",""),"|Float",""),ChapterTable!$1:$1,0),0)*ChapterTable!$P$17,
  IF(AND($A682=0,$B682=0),
    F683,
  IF($B682=0,
    VLOOKUP($A682,ChapterTable!$1:$1048576,MATCH("최종"&amp;SUBSTITUTE(SUBSTITUTE(F$1,"standard",""),"|Float",""),ChapterTable!$1:$1,0),0),
  IF($B682=1,
    IF($L682=FALSE,
      VLOOKUP($A682,ChapterTable!$1:$1048576,MATCH("최종"&amp;SUBSTITUTE(SUBSTITUTE(F$1,"standard",""),"|Float",""),ChapterTable!$1:$1,0),0),
      VLOOKUP($A682-ChapterTable!$P$11,ChapterTable!$1:$1048576,MATCH("최종"&amp;SUBSTITUTE(SUBSTITUTE(F$1,"standard",""),"|Float",""),ChapterTable!$1:$1,0),0)*ChapterTable!$P$14
    ),
  OFFSET(F682,-$B682+IF($L682,1,0),0)*
    (VLOOKUP(SUBSTITUTE(SUBSTITUTE(F$1,"standard",""),"|Float","")&amp;IF(OR($L682=TRUE,$A682=0,MOD($A682,ChapterTable!$R$20)&lt;&gt;0),"","보스")&amp;"인게임누적곱배수",ChapterTable!$R:$S,2,0)^D682
    +VLOOKUP(SUBSTITUTE(SUBSTITUTE(F$1,"standard",""),"|Float","")&amp;IF(OR($L682=TRUE,$A682=0,MOD($A682,ChapterTable!$R$20)&lt;&gt;0),"","보스")&amp;"인게임누적합배수",ChapterTable!$R:$S,2,0)*D682)
  )
  )
  )
)</f>
        <v>16785.932464599609</v>
      </c>
      <c r="G682" t="s">
        <v>719</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73"/>
        <v>3</v>
      </c>
      <c r="Q682">
        <f t="shared" si="74"/>
        <v>3</v>
      </c>
      <c r="R682" t="b">
        <f t="shared" ca="1" si="75"/>
        <v>0</v>
      </c>
      <c r="T682" t="b">
        <f t="shared" ca="1" si="7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79"/>
        <v>0.33333333333333331</v>
      </c>
      <c r="AJ682">
        <f t="shared" si="77"/>
        <v>0.395555555</v>
      </c>
      <c r="AK682">
        <f t="shared" si="78"/>
        <v>1</v>
      </c>
      <c r="AL682">
        <v>1</v>
      </c>
    </row>
    <row r="683" spans="1:38" hidden="1" x14ac:dyDescent="0.3">
      <c r="A683">
        <v>15</v>
      </c>
      <c r="B683">
        <v>23</v>
      </c>
      <c r="C683">
        <f>IF(OR($L683=TRUE,$A683=0,MOD($A683,ChapterTable!$R$20)&lt;&gt;0),
MAX(0,INT(($B683+ChapterTable!$P$26+VLOOKUP(SUBSTITUTE(C$1,"성장단계","")&amp;"단계오프셋",ChapterTable!$R:$S,2,0))/ChapterTable!$P$23)),
MAX(0,INT(($B683+ChapterTable!$R$26+VLOOKUP(SUBSTITUTE(C$1,"성장단계","")&amp;"보스단계오프셋",ChapterTable!$R:$S,2,0))/ChapterTable!$R$23)))</f>
        <v>2</v>
      </c>
      <c r="D683">
        <f>IF(OR($L683=TRUE,$A683=0,MOD($A683,ChapterTable!$R$20)&lt;&gt;0),
MAX(0,INT(($B683+ChapterTable!$P$26+VLOOKUP(SUBSTITUTE(D$1,"성장단계","")&amp;"단계오프셋",ChapterTable!$R:$S,2,0))/ChapterTable!$P$23)),
MAX(0,INT(($B683+ChapterTable!$R$26+VLOOKUP(SUBSTITUTE(D$1,"성장단계","")&amp;"보스단계오프셋",ChapterTable!$R:$S,2,0))/ChapterTable!$R$23)))</f>
        <v>2</v>
      </c>
      <c r="E683" s="1">
        <f ca="1">IF(AND($A683=0,$B683=1),
    VLOOKUP(1,ChapterTable!$1:$1048576,MATCH("최종"&amp;SUBSTITUTE(SUBSTITUTE(E$1,"standard",""),"|Float",""),ChapterTable!$1:$1,0),0)*ChapterTable!$P$17,
  IF(AND($A683=0,$B683=0),
    E684,
  IF($B683=0,
    VLOOKUP($A683,ChapterTable!$1:$1048576,MATCH("최종"&amp;SUBSTITUTE(SUBSTITUTE(E$1,"standard",""),"|Float",""),ChapterTable!$1:$1,0),0),
  IF($B683=1,
    IF($L683=FALSE,
      VLOOKUP($A683,ChapterTable!$1:$1048576,MATCH("최종"&amp;SUBSTITUTE(SUBSTITUTE(E$1,"standard",""),"|Float",""),ChapterTable!$1:$1,0),0),
      VLOOKUP($A683-ChapterTable!$P$11,ChapterTable!$1:$1048576,MATCH("최종"&amp;SUBSTITUTE(SUBSTITUTE(E$1,"standard",""),"|Float",""),ChapterTable!$1:$1,0),0)*ChapterTable!$P$14
    ),
  OFFSET(E683,-$B683+IF($L683,1,0),0)*IF($B683&gt;OFFSET($B683,1,0),ChapterTable!$R$17,1)*
    (VLOOKUP(SUBSTITUTE(SUBSTITUTE(E$1,"standard",""),"|Float","")&amp;IF(OR($L683=TRUE,$A683=0,MOD($A683,ChapterTable!$R$20)&lt;&gt;0),"","보스")&amp;"인게임누적곱배수",ChapterTable!$R:$S,2,0)^C683
    +VLOOKUP(SUBSTITUTE(SUBSTITUTE(E$1,"standard",""),"|Float","")&amp;IF(OR($L683=TRUE,$A683=0,MOD($A683,ChapterTable!$R$20)&lt;&gt;0),"","보스")&amp;"인게임누적합배수",ChapterTable!$R:$S,2,0)*C683)
  )
  )
  )
)</f>
        <v>49044.11572265625</v>
      </c>
      <c r="F683" s="1">
        <f ca="1">IF(AND($A683=0,$B683=1),
    VLOOKUP(1,ChapterTable!$1:$1048576,MATCH("최종"&amp;SUBSTITUTE(SUBSTITUTE(F$1,"standard",""),"|Float",""),ChapterTable!$1:$1,0),0)*ChapterTable!$P$17,
  IF(AND($A683=0,$B683=0),
    F684,
  IF($B683=0,
    VLOOKUP($A683,ChapterTable!$1:$1048576,MATCH("최종"&amp;SUBSTITUTE(SUBSTITUTE(F$1,"standard",""),"|Float",""),ChapterTable!$1:$1,0),0),
  IF($B683=1,
    IF($L683=FALSE,
      VLOOKUP($A683,ChapterTable!$1:$1048576,MATCH("최종"&amp;SUBSTITUTE(SUBSTITUTE(F$1,"standard",""),"|Float",""),ChapterTable!$1:$1,0),0),
      VLOOKUP($A683-ChapterTable!$P$11,ChapterTable!$1:$1048576,MATCH("최종"&amp;SUBSTITUTE(SUBSTITUTE(F$1,"standard",""),"|Float",""),ChapterTable!$1:$1,0),0)*ChapterTable!$P$14
    ),
  OFFSET(F683,-$B683+IF($L683,1,0),0)*
    (VLOOKUP(SUBSTITUTE(SUBSTITUTE(F$1,"standard",""),"|Float","")&amp;IF(OR($L683=TRUE,$A683=0,MOD($A683,ChapterTable!$R$20)&lt;&gt;0),"","보스")&amp;"인게임누적곱배수",ChapterTable!$R:$S,2,0)^D683
    +VLOOKUP(SUBSTITUTE(SUBSTITUTE(F$1,"standard",""),"|Float","")&amp;IF(OR($L683=TRUE,$A683=0,MOD($A683,ChapterTable!$R$20)&lt;&gt;0),"","보스")&amp;"인게임누적합배수",ChapterTable!$R:$S,2,0)*D683)
  )
  )
  )
)</f>
        <v>16785.932464599609</v>
      </c>
      <c r="G683" t="s">
        <v>719</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73"/>
        <v>3</v>
      </c>
      <c r="Q683">
        <f t="shared" si="74"/>
        <v>3</v>
      </c>
      <c r="R683" t="b">
        <f t="shared" ca="1" si="75"/>
        <v>0</v>
      </c>
      <c r="T683" t="b">
        <f t="shared" ca="1" si="7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79"/>
        <v>0.33333333333333331</v>
      </c>
      <c r="AJ683">
        <f t="shared" si="77"/>
        <v>0.395555555</v>
      </c>
      <c r="AK683">
        <f t="shared" si="78"/>
        <v>1</v>
      </c>
      <c r="AL683">
        <v>1</v>
      </c>
    </row>
    <row r="684" spans="1:38" hidden="1" x14ac:dyDescent="0.3">
      <c r="A684">
        <v>15</v>
      </c>
      <c r="B684">
        <v>24</v>
      </c>
      <c r="C684">
        <f>IF(OR($L684=TRUE,$A684=0,MOD($A684,ChapterTable!$R$20)&lt;&gt;0),
MAX(0,INT(($B684+ChapterTable!$P$26+VLOOKUP(SUBSTITUTE(C$1,"성장단계","")&amp;"단계오프셋",ChapterTable!$R:$S,2,0))/ChapterTable!$P$23)),
MAX(0,INT(($B684+ChapterTable!$R$26+VLOOKUP(SUBSTITUTE(C$1,"성장단계","")&amp;"보스단계오프셋",ChapterTable!$R:$S,2,0))/ChapterTable!$R$23)))</f>
        <v>2</v>
      </c>
      <c r="D684">
        <f>IF(OR($L684=TRUE,$A684=0,MOD($A684,ChapterTable!$R$20)&lt;&gt;0),
MAX(0,INT(($B684+ChapterTable!$P$26+VLOOKUP(SUBSTITUTE(D$1,"성장단계","")&amp;"단계오프셋",ChapterTable!$R:$S,2,0))/ChapterTable!$P$23)),
MAX(0,INT(($B684+ChapterTable!$R$26+VLOOKUP(SUBSTITUTE(D$1,"성장단계","")&amp;"보스단계오프셋",ChapterTable!$R:$S,2,0))/ChapterTable!$R$23)))</f>
        <v>2</v>
      </c>
      <c r="E684" s="1">
        <f ca="1">IF(AND($A684=0,$B684=1),
    VLOOKUP(1,ChapterTable!$1:$1048576,MATCH("최종"&amp;SUBSTITUTE(SUBSTITUTE(E$1,"standard",""),"|Float",""),ChapterTable!$1:$1,0),0)*ChapterTable!$P$17,
  IF(AND($A684=0,$B684=0),
    E685,
  IF($B684=0,
    VLOOKUP($A684,ChapterTable!$1:$1048576,MATCH("최종"&amp;SUBSTITUTE(SUBSTITUTE(E$1,"standard",""),"|Float",""),ChapterTable!$1:$1,0),0),
  IF($B684=1,
    IF($L684=FALSE,
      VLOOKUP($A684,ChapterTable!$1:$1048576,MATCH("최종"&amp;SUBSTITUTE(SUBSTITUTE(E$1,"standard",""),"|Float",""),ChapterTable!$1:$1,0),0),
      VLOOKUP($A684-ChapterTable!$P$11,ChapterTable!$1:$1048576,MATCH("최종"&amp;SUBSTITUTE(SUBSTITUTE(E$1,"standard",""),"|Float",""),ChapterTable!$1:$1,0),0)*ChapterTable!$P$14
    ),
  OFFSET(E684,-$B684+IF($L684,1,0),0)*IF($B684&gt;OFFSET($B684,1,0),ChapterTable!$R$17,1)*
    (VLOOKUP(SUBSTITUTE(SUBSTITUTE(E$1,"standard",""),"|Float","")&amp;IF(OR($L684=TRUE,$A684=0,MOD($A684,ChapterTable!$R$20)&lt;&gt;0),"","보스")&amp;"인게임누적곱배수",ChapterTable!$R:$S,2,0)^C684
    +VLOOKUP(SUBSTITUTE(SUBSTITUTE(E$1,"standard",""),"|Float","")&amp;IF(OR($L684=TRUE,$A684=0,MOD($A684,ChapterTable!$R$20)&lt;&gt;0),"","보스")&amp;"인게임누적합배수",ChapterTable!$R:$S,2,0)*C684)
  )
  )
  )
)</f>
        <v>49044.11572265625</v>
      </c>
      <c r="F684" s="1">
        <f ca="1">IF(AND($A684=0,$B684=1),
    VLOOKUP(1,ChapterTable!$1:$1048576,MATCH("최종"&amp;SUBSTITUTE(SUBSTITUTE(F$1,"standard",""),"|Float",""),ChapterTable!$1:$1,0),0)*ChapterTable!$P$17,
  IF(AND($A684=0,$B684=0),
    F685,
  IF($B684=0,
    VLOOKUP($A684,ChapterTable!$1:$1048576,MATCH("최종"&amp;SUBSTITUTE(SUBSTITUTE(F$1,"standard",""),"|Float",""),ChapterTable!$1:$1,0),0),
  IF($B684=1,
    IF($L684=FALSE,
      VLOOKUP($A684,ChapterTable!$1:$1048576,MATCH("최종"&amp;SUBSTITUTE(SUBSTITUTE(F$1,"standard",""),"|Float",""),ChapterTable!$1:$1,0),0),
      VLOOKUP($A684-ChapterTable!$P$11,ChapterTable!$1:$1048576,MATCH("최종"&amp;SUBSTITUTE(SUBSTITUTE(F$1,"standard",""),"|Float",""),ChapterTable!$1:$1,0),0)*ChapterTable!$P$14
    ),
  OFFSET(F684,-$B684+IF($L684,1,0),0)*
    (VLOOKUP(SUBSTITUTE(SUBSTITUTE(F$1,"standard",""),"|Float","")&amp;IF(OR($L684=TRUE,$A684=0,MOD($A684,ChapterTable!$R$20)&lt;&gt;0),"","보스")&amp;"인게임누적곱배수",ChapterTable!$R:$S,2,0)^D684
    +VLOOKUP(SUBSTITUTE(SUBSTITUTE(F$1,"standard",""),"|Float","")&amp;IF(OR($L684=TRUE,$A684=0,MOD($A684,ChapterTable!$R$20)&lt;&gt;0),"","보스")&amp;"인게임누적합배수",ChapterTable!$R:$S,2,0)*D684)
  )
  )
  )
)</f>
        <v>16785.932464599609</v>
      </c>
      <c r="G684" t="s">
        <v>719</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73"/>
        <v>3</v>
      </c>
      <c r="Q684">
        <f t="shared" si="74"/>
        <v>3</v>
      </c>
      <c r="R684" t="b">
        <f t="shared" ca="1" si="75"/>
        <v>0</v>
      </c>
      <c r="T684" t="b">
        <f t="shared" ca="1" si="7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79"/>
        <v>0.33333333333333331</v>
      </c>
      <c r="AJ684">
        <f t="shared" si="77"/>
        <v>0.395555555</v>
      </c>
      <c r="AK684">
        <f t="shared" si="78"/>
        <v>1</v>
      </c>
      <c r="AL684">
        <v>1</v>
      </c>
    </row>
    <row r="685" spans="1:38" hidden="1" x14ac:dyDescent="0.3">
      <c r="A685">
        <v>15</v>
      </c>
      <c r="B685">
        <v>25</v>
      </c>
      <c r="C685">
        <f>IF(OR($L685=TRUE,$A685=0,MOD($A685,ChapterTable!$R$20)&lt;&gt;0),
MAX(0,INT(($B685+ChapterTable!$P$26+VLOOKUP(SUBSTITUTE(C$1,"성장단계","")&amp;"단계오프셋",ChapterTable!$R:$S,2,0))/ChapterTable!$P$23)),
MAX(0,INT(($B685+ChapterTable!$R$26+VLOOKUP(SUBSTITUTE(C$1,"성장단계","")&amp;"보스단계오프셋",ChapterTable!$R:$S,2,0))/ChapterTable!$R$23)))</f>
        <v>2</v>
      </c>
      <c r="D685">
        <f>IF(OR($L685=TRUE,$A685=0,MOD($A685,ChapterTable!$R$20)&lt;&gt;0),
MAX(0,INT(($B685+ChapterTable!$P$26+VLOOKUP(SUBSTITUTE(D$1,"성장단계","")&amp;"단계오프셋",ChapterTable!$R:$S,2,0))/ChapterTable!$P$23)),
MAX(0,INT(($B685+ChapterTable!$R$26+VLOOKUP(SUBSTITUTE(D$1,"성장단계","")&amp;"보스단계오프셋",ChapterTable!$R:$S,2,0))/ChapterTable!$R$23)))</f>
        <v>2</v>
      </c>
      <c r="E685" s="1">
        <f ca="1">IF(AND($A685=0,$B685=1),
    VLOOKUP(1,ChapterTable!$1:$1048576,MATCH("최종"&amp;SUBSTITUTE(SUBSTITUTE(E$1,"standard",""),"|Float",""),ChapterTable!$1:$1,0),0)*ChapterTable!$P$17,
  IF(AND($A685=0,$B685=0),
    E686,
  IF($B685=0,
    VLOOKUP($A685,ChapterTable!$1:$1048576,MATCH("최종"&amp;SUBSTITUTE(SUBSTITUTE(E$1,"standard",""),"|Float",""),ChapterTable!$1:$1,0),0),
  IF($B685=1,
    IF($L685=FALSE,
      VLOOKUP($A685,ChapterTable!$1:$1048576,MATCH("최종"&amp;SUBSTITUTE(SUBSTITUTE(E$1,"standard",""),"|Float",""),ChapterTable!$1:$1,0),0),
      VLOOKUP($A685-ChapterTable!$P$11,ChapterTable!$1:$1048576,MATCH("최종"&amp;SUBSTITUTE(SUBSTITUTE(E$1,"standard",""),"|Float",""),ChapterTable!$1:$1,0),0)*ChapterTable!$P$14
    ),
  OFFSET(E685,-$B685+IF($L685,1,0),0)*IF($B685&gt;OFFSET($B685,1,0),ChapterTable!$R$17,1)*
    (VLOOKUP(SUBSTITUTE(SUBSTITUTE(E$1,"standard",""),"|Float","")&amp;IF(OR($L685=TRUE,$A685=0,MOD($A685,ChapterTable!$R$20)&lt;&gt;0),"","보스")&amp;"인게임누적곱배수",ChapterTable!$R:$S,2,0)^C685
    +VLOOKUP(SUBSTITUTE(SUBSTITUTE(E$1,"standard",""),"|Float","")&amp;IF(OR($L685=TRUE,$A685=0,MOD($A685,ChapterTable!$R$20)&lt;&gt;0),"","보스")&amp;"인게임누적합배수",ChapterTable!$R:$S,2,0)*C685)
  )
  )
  )
)</f>
        <v>49044.11572265625</v>
      </c>
      <c r="F685" s="1">
        <f ca="1">IF(AND($A685=0,$B685=1),
    VLOOKUP(1,ChapterTable!$1:$1048576,MATCH("최종"&amp;SUBSTITUTE(SUBSTITUTE(F$1,"standard",""),"|Float",""),ChapterTable!$1:$1,0),0)*ChapterTable!$P$17,
  IF(AND($A685=0,$B685=0),
    F686,
  IF($B685=0,
    VLOOKUP($A685,ChapterTable!$1:$1048576,MATCH("최종"&amp;SUBSTITUTE(SUBSTITUTE(F$1,"standard",""),"|Float",""),ChapterTable!$1:$1,0),0),
  IF($B685=1,
    IF($L685=FALSE,
      VLOOKUP($A685,ChapterTable!$1:$1048576,MATCH("최종"&amp;SUBSTITUTE(SUBSTITUTE(F$1,"standard",""),"|Float",""),ChapterTable!$1:$1,0),0),
      VLOOKUP($A685-ChapterTable!$P$11,ChapterTable!$1:$1048576,MATCH("최종"&amp;SUBSTITUTE(SUBSTITUTE(F$1,"standard",""),"|Float",""),ChapterTable!$1:$1,0),0)*ChapterTable!$P$14
    ),
  OFFSET(F685,-$B685+IF($L685,1,0),0)*
    (VLOOKUP(SUBSTITUTE(SUBSTITUTE(F$1,"standard",""),"|Float","")&amp;IF(OR($L685=TRUE,$A685=0,MOD($A685,ChapterTable!$R$20)&lt;&gt;0),"","보스")&amp;"인게임누적곱배수",ChapterTable!$R:$S,2,0)^D685
    +VLOOKUP(SUBSTITUTE(SUBSTITUTE(F$1,"standard",""),"|Float","")&amp;IF(OR($L685=TRUE,$A685=0,MOD($A685,ChapterTable!$R$20)&lt;&gt;0),"","보스")&amp;"인게임누적합배수",ChapterTable!$R:$S,2,0)*D685)
  )
  )
  )
)</f>
        <v>16785.932464599609</v>
      </c>
      <c r="G685" t="s">
        <v>719</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73"/>
        <v>11</v>
      </c>
      <c r="Q685">
        <f t="shared" si="74"/>
        <v>11</v>
      </c>
      <c r="R685" t="b">
        <f t="shared" ca="1" si="75"/>
        <v>0</v>
      </c>
      <c r="T685" t="b">
        <f t="shared" ca="1" si="7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79"/>
        <v>0.33333333333333331</v>
      </c>
      <c r="AJ685">
        <f t="shared" si="77"/>
        <v>0.395555555</v>
      </c>
      <c r="AK685">
        <f t="shared" si="78"/>
        <v>1</v>
      </c>
      <c r="AL685">
        <v>1</v>
      </c>
    </row>
    <row r="686" spans="1:38" hidden="1" x14ac:dyDescent="0.3">
      <c r="A686">
        <v>15</v>
      </c>
      <c r="B686">
        <v>26</v>
      </c>
      <c r="C686">
        <f>IF(OR($L686=TRUE,$A686=0,MOD($A686,ChapterTable!$R$20)&lt;&gt;0),
MAX(0,INT(($B686+ChapterTable!$P$26+VLOOKUP(SUBSTITUTE(C$1,"성장단계","")&amp;"단계오프셋",ChapterTable!$R:$S,2,0))/ChapterTable!$P$23)),
MAX(0,INT(($B686+ChapterTable!$R$26+VLOOKUP(SUBSTITUTE(C$1,"성장단계","")&amp;"보스단계오프셋",ChapterTable!$R:$S,2,0))/ChapterTable!$R$23)))</f>
        <v>3</v>
      </c>
      <c r="D686">
        <f>IF(OR($L686=TRUE,$A686=0,MOD($A686,ChapterTable!$R$20)&lt;&gt;0),
MAX(0,INT(($B686+ChapterTable!$P$26+VLOOKUP(SUBSTITUTE(D$1,"성장단계","")&amp;"단계오프셋",ChapterTable!$R:$S,2,0))/ChapterTable!$P$23)),
MAX(0,INT(($B686+ChapterTable!$R$26+VLOOKUP(SUBSTITUTE(D$1,"성장단계","")&amp;"보스단계오프셋",ChapterTable!$R:$S,2,0))/ChapterTable!$R$23)))</f>
        <v>2</v>
      </c>
      <c r="E686" s="1">
        <f ca="1">IF(AND($A686=0,$B686=1),
    VLOOKUP(1,ChapterTable!$1:$1048576,MATCH("최종"&amp;SUBSTITUTE(SUBSTITUTE(E$1,"standard",""),"|Float",""),ChapterTable!$1:$1,0),0)*ChapterTable!$P$17,
  IF(AND($A686=0,$B686=0),
    E687,
  IF($B686=0,
    VLOOKUP($A686,ChapterTable!$1:$1048576,MATCH("최종"&amp;SUBSTITUTE(SUBSTITUTE(E$1,"standard",""),"|Float",""),ChapterTable!$1:$1,0),0),
  IF($B686=1,
    IF($L686=FALSE,
      VLOOKUP($A686,ChapterTable!$1:$1048576,MATCH("최종"&amp;SUBSTITUTE(SUBSTITUTE(E$1,"standard",""),"|Float",""),ChapterTable!$1:$1,0),0),
      VLOOKUP($A686-ChapterTable!$P$11,ChapterTable!$1:$1048576,MATCH("최종"&amp;SUBSTITUTE(SUBSTITUTE(E$1,"standard",""),"|Float",""),ChapterTable!$1:$1,0),0)*ChapterTable!$P$14
    ),
  OFFSET(E686,-$B686+IF($L686,1,0),0)*IF($B686&gt;OFFSET($B686,1,0),ChapterTable!$R$17,1)*
    (VLOOKUP(SUBSTITUTE(SUBSTITUTE(E$1,"standard",""),"|Float","")&amp;IF(OR($L686=TRUE,$A686=0,MOD($A686,ChapterTable!$R$20)&lt;&gt;0),"","보스")&amp;"인게임누적곱배수",ChapterTable!$R:$S,2,0)^C686
    +VLOOKUP(SUBSTITUTE(SUBSTITUTE(E$1,"standard",""),"|Float","")&amp;IF(OR($L686=TRUE,$A686=0,MOD($A686,ChapterTable!$R$20)&lt;&gt;0),"","보스")&amp;"인게임누적합배수",ChapterTable!$R:$S,2,0)*C686)
  )
  )
  )
)</f>
        <v>56050.41796875</v>
      </c>
      <c r="F686" s="1">
        <f ca="1">IF(AND($A686=0,$B686=1),
    VLOOKUP(1,ChapterTable!$1:$1048576,MATCH("최종"&amp;SUBSTITUTE(SUBSTITUTE(F$1,"standard",""),"|Float",""),ChapterTable!$1:$1,0),0)*ChapterTable!$P$17,
  IF(AND($A686=0,$B686=0),
    F687,
  IF($B686=0,
    VLOOKUP($A686,ChapterTable!$1:$1048576,MATCH("최종"&amp;SUBSTITUTE(SUBSTITUTE(F$1,"standard",""),"|Float",""),ChapterTable!$1:$1,0),0),
  IF($B686=1,
    IF($L686=FALSE,
      VLOOKUP($A686,ChapterTable!$1:$1048576,MATCH("최종"&amp;SUBSTITUTE(SUBSTITUTE(F$1,"standard",""),"|Float",""),ChapterTable!$1:$1,0),0),
      VLOOKUP($A686-ChapterTable!$P$11,ChapterTable!$1:$1048576,MATCH("최종"&amp;SUBSTITUTE(SUBSTITUTE(F$1,"standard",""),"|Float",""),ChapterTable!$1:$1,0),0)*ChapterTable!$P$14
    ),
  OFFSET(F686,-$B686+IF($L686,1,0),0)*
    (VLOOKUP(SUBSTITUTE(SUBSTITUTE(F$1,"standard",""),"|Float","")&amp;IF(OR($L686=TRUE,$A686=0,MOD($A686,ChapterTable!$R$20)&lt;&gt;0),"","보스")&amp;"인게임누적곱배수",ChapterTable!$R:$S,2,0)^D686
    +VLOOKUP(SUBSTITUTE(SUBSTITUTE(F$1,"standard",""),"|Float","")&amp;IF(OR($L686=TRUE,$A686=0,MOD($A686,ChapterTable!$R$20)&lt;&gt;0),"","보스")&amp;"인게임누적합배수",ChapterTable!$R:$S,2,0)*D686)
  )
  )
  )
)</f>
        <v>16785.932464599609</v>
      </c>
      <c r="G686" t="s">
        <v>719</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73"/>
        <v>3</v>
      </c>
      <c r="Q686">
        <f t="shared" si="74"/>
        <v>3</v>
      </c>
      <c r="R686" t="b">
        <f t="shared" ca="1" si="75"/>
        <v>0</v>
      </c>
      <c r="T686" t="b">
        <f t="shared" ca="1" si="7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79"/>
        <v>0.33333333333333331</v>
      </c>
      <c r="AJ686">
        <f t="shared" si="77"/>
        <v>0.395555555</v>
      </c>
      <c r="AK686">
        <f t="shared" si="78"/>
        <v>1</v>
      </c>
      <c r="AL686">
        <v>1</v>
      </c>
    </row>
    <row r="687" spans="1:38" hidden="1" x14ac:dyDescent="0.3">
      <c r="A687">
        <v>15</v>
      </c>
      <c r="B687">
        <v>27</v>
      </c>
      <c r="C687">
        <f>IF(OR($L687=TRUE,$A687=0,MOD($A687,ChapterTable!$R$20)&lt;&gt;0),
MAX(0,INT(($B687+ChapterTable!$P$26+VLOOKUP(SUBSTITUTE(C$1,"성장단계","")&amp;"단계오프셋",ChapterTable!$R:$S,2,0))/ChapterTable!$P$23)),
MAX(0,INT(($B687+ChapterTable!$R$26+VLOOKUP(SUBSTITUTE(C$1,"성장단계","")&amp;"보스단계오프셋",ChapterTable!$R:$S,2,0))/ChapterTable!$R$23)))</f>
        <v>3</v>
      </c>
      <c r="D687">
        <f>IF(OR($L687=TRUE,$A687=0,MOD($A687,ChapterTable!$R$20)&lt;&gt;0),
MAX(0,INT(($B687+ChapterTable!$P$26+VLOOKUP(SUBSTITUTE(D$1,"성장단계","")&amp;"단계오프셋",ChapterTable!$R:$S,2,0))/ChapterTable!$P$23)),
MAX(0,INT(($B687+ChapterTable!$R$26+VLOOKUP(SUBSTITUTE(D$1,"성장단계","")&amp;"보스단계오프셋",ChapterTable!$R:$S,2,0))/ChapterTable!$R$23)))</f>
        <v>2</v>
      </c>
      <c r="E687" s="1">
        <f ca="1">IF(AND($A687=0,$B687=1),
    VLOOKUP(1,ChapterTable!$1:$1048576,MATCH("최종"&amp;SUBSTITUTE(SUBSTITUTE(E$1,"standard",""),"|Float",""),ChapterTable!$1:$1,0),0)*ChapterTable!$P$17,
  IF(AND($A687=0,$B687=0),
    E688,
  IF($B687=0,
    VLOOKUP($A687,ChapterTable!$1:$1048576,MATCH("최종"&amp;SUBSTITUTE(SUBSTITUTE(E$1,"standard",""),"|Float",""),ChapterTable!$1:$1,0),0),
  IF($B687=1,
    IF($L687=FALSE,
      VLOOKUP($A687,ChapterTable!$1:$1048576,MATCH("최종"&amp;SUBSTITUTE(SUBSTITUTE(E$1,"standard",""),"|Float",""),ChapterTable!$1:$1,0),0),
      VLOOKUP($A687-ChapterTable!$P$11,ChapterTable!$1:$1048576,MATCH("최종"&amp;SUBSTITUTE(SUBSTITUTE(E$1,"standard",""),"|Float",""),ChapterTable!$1:$1,0),0)*ChapterTable!$P$14
    ),
  OFFSET(E687,-$B687+IF($L687,1,0),0)*IF($B687&gt;OFFSET($B687,1,0),ChapterTable!$R$17,1)*
    (VLOOKUP(SUBSTITUTE(SUBSTITUTE(E$1,"standard",""),"|Float","")&amp;IF(OR($L687=TRUE,$A687=0,MOD($A687,ChapterTable!$R$20)&lt;&gt;0),"","보스")&amp;"인게임누적곱배수",ChapterTable!$R:$S,2,0)^C687
    +VLOOKUP(SUBSTITUTE(SUBSTITUTE(E$1,"standard",""),"|Float","")&amp;IF(OR($L687=TRUE,$A687=0,MOD($A687,ChapterTable!$R$20)&lt;&gt;0),"","보스")&amp;"인게임누적합배수",ChapterTable!$R:$S,2,0)*C687)
  )
  )
  )
)</f>
        <v>56050.41796875</v>
      </c>
      <c r="F687" s="1">
        <f ca="1">IF(AND($A687=0,$B687=1),
    VLOOKUP(1,ChapterTable!$1:$1048576,MATCH("최종"&amp;SUBSTITUTE(SUBSTITUTE(F$1,"standard",""),"|Float",""),ChapterTable!$1:$1,0),0)*ChapterTable!$P$17,
  IF(AND($A687=0,$B687=0),
    F688,
  IF($B687=0,
    VLOOKUP($A687,ChapterTable!$1:$1048576,MATCH("최종"&amp;SUBSTITUTE(SUBSTITUTE(F$1,"standard",""),"|Float",""),ChapterTable!$1:$1,0),0),
  IF($B687=1,
    IF($L687=FALSE,
      VLOOKUP($A687,ChapterTable!$1:$1048576,MATCH("최종"&amp;SUBSTITUTE(SUBSTITUTE(F$1,"standard",""),"|Float",""),ChapterTable!$1:$1,0),0),
      VLOOKUP($A687-ChapterTable!$P$11,ChapterTable!$1:$1048576,MATCH("최종"&amp;SUBSTITUTE(SUBSTITUTE(F$1,"standard",""),"|Float",""),ChapterTable!$1:$1,0),0)*ChapterTable!$P$14
    ),
  OFFSET(F687,-$B687+IF($L687,1,0),0)*
    (VLOOKUP(SUBSTITUTE(SUBSTITUTE(F$1,"standard",""),"|Float","")&amp;IF(OR($L687=TRUE,$A687=0,MOD($A687,ChapterTable!$R$20)&lt;&gt;0),"","보스")&amp;"인게임누적곱배수",ChapterTable!$R:$S,2,0)^D687
    +VLOOKUP(SUBSTITUTE(SUBSTITUTE(F$1,"standard",""),"|Float","")&amp;IF(OR($L687=TRUE,$A687=0,MOD($A687,ChapterTable!$R$20)&lt;&gt;0),"","보스")&amp;"인게임누적합배수",ChapterTable!$R:$S,2,0)*D687)
  )
  )
  )
)</f>
        <v>16785.932464599609</v>
      </c>
      <c r="G687" t="s">
        <v>719</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73"/>
        <v>3</v>
      </c>
      <c r="Q687">
        <f t="shared" si="74"/>
        <v>3</v>
      </c>
      <c r="R687" t="b">
        <f t="shared" ca="1" si="75"/>
        <v>0</v>
      </c>
      <c r="T687" t="b">
        <f t="shared" ca="1" si="7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79"/>
        <v>0.33333333333333331</v>
      </c>
      <c r="AJ687">
        <f t="shared" si="77"/>
        <v>0.395555555</v>
      </c>
      <c r="AK687">
        <f t="shared" si="78"/>
        <v>1</v>
      </c>
      <c r="AL687">
        <v>1</v>
      </c>
    </row>
    <row r="688" spans="1:38" hidden="1" x14ac:dyDescent="0.3">
      <c r="A688">
        <v>15</v>
      </c>
      <c r="B688">
        <v>28</v>
      </c>
      <c r="C688">
        <f>IF(OR($L688=TRUE,$A688=0,MOD($A688,ChapterTable!$R$20)&lt;&gt;0),
MAX(0,INT(($B688+ChapterTable!$P$26+VLOOKUP(SUBSTITUTE(C$1,"성장단계","")&amp;"단계오프셋",ChapterTable!$R:$S,2,0))/ChapterTable!$P$23)),
MAX(0,INT(($B688+ChapterTable!$R$26+VLOOKUP(SUBSTITUTE(C$1,"성장단계","")&amp;"보스단계오프셋",ChapterTable!$R:$S,2,0))/ChapterTable!$R$23)))</f>
        <v>3</v>
      </c>
      <c r="D688">
        <f>IF(OR($L688=TRUE,$A688=0,MOD($A688,ChapterTable!$R$20)&lt;&gt;0),
MAX(0,INT(($B688+ChapterTable!$P$26+VLOOKUP(SUBSTITUTE(D$1,"성장단계","")&amp;"단계오프셋",ChapterTable!$R:$S,2,0))/ChapterTable!$P$23)),
MAX(0,INT(($B688+ChapterTable!$R$26+VLOOKUP(SUBSTITUTE(D$1,"성장단계","")&amp;"보스단계오프셋",ChapterTable!$R:$S,2,0))/ChapterTable!$R$23)))</f>
        <v>2</v>
      </c>
      <c r="E688" s="1">
        <f ca="1">IF(AND($A688=0,$B688=1),
    VLOOKUP(1,ChapterTable!$1:$1048576,MATCH("최종"&amp;SUBSTITUTE(SUBSTITUTE(E$1,"standard",""),"|Float",""),ChapterTable!$1:$1,0),0)*ChapterTable!$P$17,
  IF(AND($A688=0,$B688=0),
    E689,
  IF($B688=0,
    VLOOKUP($A688,ChapterTable!$1:$1048576,MATCH("최종"&amp;SUBSTITUTE(SUBSTITUTE(E$1,"standard",""),"|Float",""),ChapterTable!$1:$1,0),0),
  IF($B688=1,
    IF($L688=FALSE,
      VLOOKUP($A688,ChapterTable!$1:$1048576,MATCH("최종"&amp;SUBSTITUTE(SUBSTITUTE(E$1,"standard",""),"|Float",""),ChapterTable!$1:$1,0),0),
      VLOOKUP($A688-ChapterTable!$P$11,ChapterTable!$1:$1048576,MATCH("최종"&amp;SUBSTITUTE(SUBSTITUTE(E$1,"standard",""),"|Float",""),ChapterTable!$1:$1,0),0)*ChapterTable!$P$14
    ),
  OFFSET(E688,-$B688+IF($L688,1,0),0)*IF($B688&gt;OFFSET($B688,1,0),ChapterTable!$R$17,1)*
    (VLOOKUP(SUBSTITUTE(SUBSTITUTE(E$1,"standard",""),"|Float","")&amp;IF(OR($L688=TRUE,$A688=0,MOD($A688,ChapterTable!$R$20)&lt;&gt;0),"","보스")&amp;"인게임누적곱배수",ChapterTable!$R:$S,2,0)^C688
    +VLOOKUP(SUBSTITUTE(SUBSTITUTE(E$1,"standard",""),"|Float","")&amp;IF(OR($L688=TRUE,$A688=0,MOD($A688,ChapterTable!$R$20)&lt;&gt;0),"","보스")&amp;"인게임누적합배수",ChapterTable!$R:$S,2,0)*C688)
  )
  )
  )
)</f>
        <v>56050.41796875</v>
      </c>
      <c r="F688" s="1">
        <f ca="1">IF(AND($A688=0,$B688=1),
    VLOOKUP(1,ChapterTable!$1:$1048576,MATCH("최종"&amp;SUBSTITUTE(SUBSTITUTE(F$1,"standard",""),"|Float",""),ChapterTable!$1:$1,0),0)*ChapterTable!$P$17,
  IF(AND($A688=0,$B688=0),
    F689,
  IF($B688=0,
    VLOOKUP($A688,ChapterTable!$1:$1048576,MATCH("최종"&amp;SUBSTITUTE(SUBSTITUTE(F$1,"standard",""),"|Float",""),ChapterTable!$1:$1,0),0),
  IF($B688=1,
    IF($L688=FALSE,
      VLOOKUP($A688,ChapterTable!$1:$1048576,MATCH("최종"&amp;SUBSTITUTE(SUBSTITUTE(F$1,"standard",""),"|Float",""),ChapterTable!$1:$1,0),0),
      VLOOKUP($A688-ChapterTable!$P$11,ChapterTable!$1:$1048576,MATCH("최종"&amp;SUBSTITUTE(SUBSTITUTE(F$1,"standard",""),"|Float",""),ChapterTable!$1:$1,0),0)*ChapterTable!$P$14
    ),
  OFFSET(F688,-$B688+IF($L688,1,0),0)*
    (VLOOKUP(SUBSTITUTE(SUBSTITUTE(F$1,"standard",""),"|Float","")&amp;IF(OR($L688=TRUE,$A688=0,MOD($A688,ChapterTable!$R$20)&lt;&gt;0),"","보스")&amp;"인게임누적곱배수",ChapterTable!$R:$S,2,0)^D688
    +VLOOKUP(SUBSTITUTE(SUBSTITUTE(F$1,"standard",""),"|Float","")&amp;IF(OR($L688=TRUE,$A688=0,MOD($A688,ChapterTable!$R$20)&lt;&gt;0),"","보스")&amp;"인게임누적합배수",ChapterTable!$R:$S,2,0)*D688)
  )
  )
  )
)</f>
        <v>16785.932464599609</v>
      </c>
      <c r="G688" t="s">
        <v>719</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73"/>
        <v>3</v>
      </c>
      <c r="Q688">
        <f t="shared" si="74"/>
        <v>3</v>
      </c>
      <c r="R688" t="b">
        <f t="shared" ca="1" si="75"/>
        <v>0</v>
      </c>
      <c r="T688" t="b">
        <f t="shared" ca="1" si="7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79"/>
        <v>0.33333333333333331</v>
      </c>
      <c r="AJ688">
        <f t="shared" si="77"/>
        <v>0.395555555</v>
      </c>
      <c r="AK688">
        <f t="shared" si="78"/>
        <v>1</v>
      </c>
      <c r="AL688">
        <v>1</v>
      </c>
    </row>
    <row r="689" spans="1:38" hidden="1" x14ac:dyDescent="0.3">
      <c r="A689">
        <v>15</v>
      </c>
      <c r="B689">
        <v>29</v>
      </c>
      <c r="C689">
        <f>IF(OR($L689=TRUE,$A689=0,MOD($A689,ChapterTable!$R$20)&lt;&gt;0),
MAX(0,INT(($B689+ChapterTable!$P$26+VLOOKUP(SUBSTITUTE(C$1,"성장단계","")&amp;"단계오프셋",ChapterTable!$R:$S,2,0))/ChapterTable!$P$23)),
MAX(0,INT(($B689+ChapterTable!$R$26+VLOOKUP(SUBSTITUTE(C$1,"성장단계","")&amp;"보스단계오프셋",ChapterTable!$R:$S,2,0))/ChapterTable!$R$23)))</f>
        <v>3</v>
      </c>
      <c r="D689">
        <f>IF(OR($L689=TRUE,$A689=0,MOD($A689,ChapterTable!$R$20)&lt;&gt;0),
MAX(0,INT(($B689+ChapterTable!$P$26+VLOOKUP(SUBSTITUTE(D$1,"성장단계","")&amp;"단계오프셋",ChapterTable!$R:$S,2,0))/ChapterTable!$P$23)),
MAX(0,INT(($B689+ChapterTable!$R$26+VLOOKUP(SUBSTITUTE(D$1,"성장단계","")&amp;"보스단계오프셋",ChapterTable!$R:$S,2,0))/ChapterTable!$R$23)))</f>
        <v>2</v>
      </c>
      <c r="E689" s="1">
        <f ca="1">IF(AND($A689=0,$B689=1),
    VLOOKUP(1,ChapterTable!$1:$1048576,MATCH("최종"&amp;SUBSTITUTE(SUBSTITUTE(E$1,"standard",""),"|Float",""),ChapterTable!$1:$1,0),0)*ChapterTable!$P$17,
  IF(AND($A689=0,$B689=0),
    E690,
  IF($B689=0,
    VLOOKUP($A689,ChapterTable!$1:$1048576,MATCH("최종"&amp;SUBSTITUTE(SUBSTITUTE(E$1,"standard",""),"|Float",""),ChapterTable!$1:$1,0),0),
  IF($B689=1,
    IF($L689=FALSE,
      VLOOKUP($A689,ChapterTable!$1:$1048576,MATCH("최종"&amp;SUBSTITUTE(SUBSTITUTE(E$1,"standard",""),"|Float",""),ChapterTable!$1:$1,0),0),
      VLOOKUP($A689-ChapterTable!$P$11,ChapterTable!$1:$1048576,MATCH("최종"&amp;SUBSTITUTE(SUBSTITUTE(E$1,"standard",""),"|Float",""),ChapterTable!$1:$1,0),0)*ChapterTable!$P$14
    ),
  OFFSET(E689,-$B689+IF($L689,1,0),0)*IF($B689&gt;OFFSET($B689,1,0),ChapterTable!$R$17,1)*
    (VLOOKUP(SUBSTITUTE(SUBSTITUTE(E$1,"standard",""),"|Float","")&amp;IF(OR($L689=TRUE,$A689=0,MOD($A689,ChapterTable!$R$20)&lt;&gt;0),"","보스")&amp;"인게임누적곱배수",ChapterTable!$R:$S,2,0)^C689
    +VLOOKUP(SUBSTITUTE(SUBSTITUTE(E$1,"standard",""),"|Float","")&amp;IF(OR($L689=TRUE,$A689=0,MOD($A689,ChapterTable!$R$20)&lt;&gt;0),"","보스")&amp;"인게임누적합배수",ChapterTable!$R:$S,2,0)*C689)
  )
  )
  )
)</f>
        <v>56050.41796875</v>
      </c>
      <c r="F689" s="1">
        <f ca="1">IF(AND($A689=0,$B689=1),
    VLOOKUP(1,ChapterTable!$1:$1048576,MATCH("최종"&amp;SUBSTITUTE(SUBSTITUTE(F$1,"standard",""),"|Float",""),ChapterTable!$1:$1,0),0)*ChapterTable!$P$17,
  IF(AND($A689=0,$B689=0),
    F690,
  IF($B689=0,
    VLOOKUP($A689,ChapterTable!$1:$1048576,MATCH("최종"&amp;SUBSTITUTE(SUBSTITUTE(F$1,"standard",""),"|Float",""),ChapterTable!$1:$1,0),0),
  IF($B689=1,
    IF($L689=FALSE,
      VLOOKUP($A689,ChapterTable!$1:$1048576,MATCH("최종"&amp;SUBSTITUTE(SUBSTITUTE(F$1,"standard",""),"|Float",""),ChapterTable!$1:$1,0),0),
      VLOOKUP($A689-ChapterTable!$P$11,ChapterTable!$1:$1048576,MATCH("최종"&amp;SUBSTITUTE(SUBSTITUTE(F$1,"standard",""),"|Float",""),ChapterTable!$1:$1,0),0)*ChapterTable!$P$14
    ),
  OFFSET(F689,-$B689+IF($L689,1,0),0)*
    (VLOOKUP(SUBSTITUTE(SUBSTITUTE(F$1,"standard",""),"|Float","")&amp;IF(OR($L689=TRUE,$A689=0,MOD($A689,ChapterTable!$R$20)&lt;&gt;0),"","보스")&amp;"인게임누적곱배수",ChapterTable!$R:$S,2,0)^D689
    +VLOOKUP(SUBSTITUTE(SUBSTITUTE(F$1,"standard",""),"|Float","")&amp;IF(OR($L689=TRUE,$A689=0,MOD($A689,ChapterTable!$R$20)&lt;&gt;0),"","보스")&amp;"인게임누적합배수",ChapterTable!$R:$S,2,0)*D689)
  )
  )
  )
)</f>
        <v>16785.932464599609</v>
      </c>
      <c r="G689" t="s">
        <v>719</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73"/>
        <v>93</v>
      </c>
      <c r="Q689">
        <f t="shared" si="74"/>
        <v>93</v>
      </c>
      <c r="R689" t="b">
        <f t="shared" ca="1" si="75"/>
        <v>1</v>
      </c>
      <c r="T689" t="b">
        <f t="shared" ca="1" si="7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79"/>
        <v>0.33333333333333331</v>
      </c>
      <c r="AJ689">
        <f t="shared" si="77"/>
        <v>0.395555555</v>
      </c>
      <c r="AK689">
        <f t="shared" si="78"/>
        <v>1</v>
      </c>
      <c r="AL689">
        <v>1</v>
      </c>
    </row>
    <row r="690" spans="1:38" hidden="1" x14ac:dyDescent="0.3">
      <c r="A690">
        <v>15</v>
      </c>
      <c r="B690">
        <v>30</v>
      </c>
      <c r="C690">
        <f>IF(OR($L690=TRUE,$A690=0,MOD($A690,ChapterTable!$R$20)&lt;&gt;0),
MAX(0,INT(($B690+ChapterTable!$P$26+VLOOKUP(SUBSTITUTE(C$1,"성장단계","")&amp;"단계오프셋",ChapterTable!$R:$S,2,0))/ChapterTable!$P$23)),
MAX(0,INT(($B690+ChapterTable!$R$26+VLOOKUP(SUBSTITUTE(C$1,"성장단계","")&amp;"보스단계오프셋",ChapterTable!$R:$S,2,0))/ChapterTable!$R$23)))</f>
        <v>3</v>
      </c>
      <c r="D690">
        <f>IF(OR($L690=TRUE,$A690=0,MOD($A690,ChapterTable!$R$20)&lt;&gt;0),
MAX(0,INT(($B690+ChapterTable!$P$26+VLOOKUP(SUBSTITUTE(D$1,"성장단계","")&amp;"단계오프셋",ChapterTable!$R:$S,2,0))/ChapterTable!$P$23)),
MAX(0,INT(($B690+ChapterTable!$R$26+VLOOKUP(SUBSTITUTE(D$1,"성장단계","")&amp;"보스단계오프셋",ChapterTable!$R:$S,2,0))/ChapterTable!$R$23)))</f>
        <v>2</v>
      </c>
      <c r="E690" s="1">
        <f ca="1">IF(AND($A690=0,$B690=1),
    VLOOKUP(1,ChapterTable!$1:$1048576,MATCH("최종"&amp;SUBSTITUTE(SUBSTITUTE(E$1,"standard",""),"|Float",""),ChapterTable!$1:$1,0),0)*ChapterTable!$P$17,
  IF(AND($A690=0,$B690=0),
    E691,
  IF($B690=0,
    VLOOKUP($A690,ChapterTable!$1:$1048576,MATCH("최종"&amp;SUBSTITUTE(SUBSTITUTE(E$1,"standard",""),"|Float",""),ChapterTable!$1:$1,0),0),
  IF($B690=1,
    IF($L690=FALSE,
      VLOOKUP($A690,ChapterTable!$1:$1048576,MATCH("최종"&amp;SUBSTITUTE(SUBSTITUTE(E$1,"standard",""),"|Float",""),ChapterTable!$1:$1,0),0),
      VLOOKUP($A690-ChapterTable!$P$11,ChapterTable!$1:$1048576,MATCH("최종"&amp;SUBSTITUTE(SUBSTITUTE(E$1,"standard",""),"|Float",""),ChapterTable!$1:$1,0),0)*ChapterTable!$P$14
    ),
  OFFSET(E690,-$B690+IF($L690,1,0),0)*IF($B690&gt;OFFSET($B690,1,0),ChapterTable!$R$17,1)*
    (VLOOKUP(SUBSTITUTE(SUBSTITUTE(E$1,"standard",""),"|Float","")&amp;IF(OR($L690=TRUE,$A690=0,MOD($A690,ChapterTable!$R$20)&lt;&gt;0),"","보스")&amp;"인게임누적곱배수",ChapterTable!$R:$S,2,0)^C690
    +VLOOKUP(SUBSTITUTE(SUBSTITUTE(E$1,"standard",""),"|Float","")&amp;IF(OR($L690=TRUE,$A690=0,MOD($A690,ChapterTable!$R$20)&lt;&gt;0),"","보스")&amp;"인게임누적합배수",ChapterTable!$R:$S,2,0)*C690)
  )
  )
  )
)</f>
        <v>56050.41796875</v>
      </c>
      <c r="F690" s="1">
        <f ca="1">IF(AND($A690=0,$B690=1),
    VLOOKUP(1,ChapterTable!$1:$1048576,MATCH("최종"&amp;SUBSTITUTE(SUBSTITUTE(F$1,"standard",""),"|Float",""),ChapterTable!$1:$1,0),0)*ChapterTable!$P$17,
  IF(AND($A690=0,$B690=0),
    F691,
  IF($B690=0,
    VLOOKUP($A690,ChapterTable!$1:$1048576,MATCH("최종"&amp;SUBSTITUTE(SUBSTITUTE(F$1,"standard",""),"|Float",""),ChapterTable!$1:$1,0),0),
  IF($B690=1,
    IF($L690=FALSE,
      VLOOKUP($A690,ChapterTable!$1:$1048576,MATCH("최종"&amp;SUBSTITUTE(SUBSTITUTE(F$1,"standard",""),"|Float",""),ChapterTable!$1:$1,0),0),
      VLOOKUP($A690-ChapterTable!$P$11,ChapterTable!$1:$1048576,MATCH("최종"&amp;SUBSTITUTE(SUBSTITUTE(F$1,"standard",""),"|Float",""),ChapterTable!$1:$1,0),0)*ChapterTable!$P$14
    ),
  OFFSET(F690,-$B690+IF($L690,1,0),0)*
    (VLOOKUP(SUBSTITUTE(SUBSTITUTE(F$1,"standard",""),"|Float","")&amp;IF(OR($L690=TRUE,$A690=0,MOD($A690,ChapterTable!$R$20)&lt;&gt;0),"","보스")&amp;"인게임누적곱배수",ChapterTable!$R:$S,2,0)^D690
    +VLOOKUP(SUBSTITUTE(SUBSTITUTE(F$1,"standard",""),"|Float","")&amp;IF(OR($L690=TRUE,$A690=0,MOD($A690,ChapterTable!$R$20)&lt;&gt;0),"","보스")&amp;"인게임누적합배수",ChapterTable!$R:$S,2,0)*D690)
  )
  )
  )
)</f>
        <v>16785.932464599609</v>
      </c>
      <c r="G690" t="s">
        <v>719</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73"/>
        <v>23</v>
      </c>
      <c r="Q690">
        <f t="shared" si="74"/>
        <v>23</v>
      </c>
      <c r="R690" t="b">
        <f t="shared" ca="1" si="75"/>
        <v>0</v>
      </c>
      <c r="T690" t="b">
        <f t="shared" ca="1" si="7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79"/>
        <v>0.33333333333333331</v>
      </c>
      <c r="AJ690">
        <f t="shared" si="77"/>
        <v>1</v>
      </c>
      <c r="AK690">
        <f t="shared" si="78"/>
        <v>3</v>
      </c>
      <c r="AL690">
        <v>1</v>
      </c>
    </row>
    <row r="691" spans="1:38" hidden="1" x14ac:dyDescent="0.3">
      <c r="A691">
        <v>15</v>
      </c>
      <c r="B691">
        <v>31</v>
      </c>
      <c r="C691">
        <f>IF(OR($L691=TRUE,$A691=0,MOD($A691,ChapterTable!$R$20)&lt;&gt;0),
MAX(0,INT(($B691+ChapterTable!$P$26+VLOOKUP(SUBSTITUTE(C$1,"성장단계","")&amp;"단계오프셋",ChapterTable!$R:$S,2,0))/ChapterTable!$P$23)),
MAX(0,INT(($B691+ChapterTable!$R$26+VLOOKUP(SUBSTITUTE(C$1,"성장단계","")&amp;"보스단계오프셋",ChapterTable!$R:$S,2,0))/ChapterTable!$R$23)))</f>
        <v>3</v>
      </c>
      <c r="D691">
        <f>IF(OR($L691=TRUE,$A691=0,MOD($A691,ChapterTable!$R$20)&lt;&gt;0),
MAX(0,INT(($B691+ChapterTable!$P$26+VLOOKUP(SUBSTITUTE(D$1,"성장단계","")&amp;"단계오프셋",ChapterTable!$R:$S,2,0))/ChapterTable!$P$23)),
MAX(0,INT(($B691+ChapterTable!$R$26+VLOOKUP(SUBSTITUTE(D$1,"성장단계","")&amp;"보스단계오프셋",ChapterTable!$R:$S,2,0))/ChapterTable!$R$23)))</f>
        <v>3</v>
      </c>
      <c r="E691" s="1">
        <f ca="1">IF(AND($A691=0,$B691=1),
    VLOOKUP(1,ChapterTable!$1:$1048576,MATCH("최종"&amp;SUBSTITUTE(SUBSTITUTE(E$1,"standard",""),"|Float",""),ChapterTable!$1:$1,0),0)*ChapterTable!$P$17,
  IF(AND($A691=0,$B691=0),
    E692,
  IF($B691=0,
    VLOOKUP($A691,ChapterTable!$1:$1048576,MATCH("최종"&amp;SUBSTITUTE(SUBSTITUTE(E$1,"standard",""),"|Float",""),ChapterTable!$1:$1,0),0),
  IF($B691=1,
    IF($L691=FALSE,
      VLOOKUP($A691,ChapterTable!$1:$1048576,MATCH("최종"&amp;SUBSTITUTE(SUBSTITUTE(E$1,"standard",""),"|Float",""),ChapterTable!$1:$1,0),0),
      VLOOKUP($A691-ChapterTable!$P$11,ChapterTable!$1:$1048576,MATCH("최종"&amp;SUBSTITUTE(SUBSTITUTE(E$1,"standard",""),"|Float",""),ChapterTable!$1:$1,0),0)*ChapterTable!$P$14
    ),
  OFFSET(E691,-$B691+IF($L691,1,0),0)*IF($B691&gt;OFFSET($B691,1,0),ChapterTable!$R$17,1)*
    (VLOOKUP(SUBSTITUTE(SUBSTITUTE(E$1,"standard",""),"|Float","")&amp;IF(OR($L691=TRUE,$A691=0,MOD($A691,ChapterTable!$R$20)&lt;&gt;0),"","보스")&amp;"인게임누적곱배수",ChapterTable!$R:$S,2,0)^C691
    +VLOOKUP(SUBSTITUTE(SUBSTITUTE(E$1,"standard",""),"|Float","")&amp;IF(OR($L691=TRUE,$A691=0,MOD($A691,ChapterTable!$R$20)&lt;&gt;0),"","보스")&amp;"인게임누적합배수",ChapterTable!$R:$S,2,0)*C691)
  )
  )
  )
)</f>
        <v>56050.41796875</v>
      </c>
      <c r="F691" s="1">
        <f ca="1">IF(AND($A691=0,$B691=1),
    VLOOKUP(1,ChapterTable!$1:$1048576,MATCH("최종"&amp;SUBSTITUTE(SUBSTITUTE(F$1,"standard",""),"|Float",""),ChapterTable!$1:$1,0),0)*ChapterTable!$P$17,
  IF(AND($A691=0,$B691=0),
    F692,
  IF($B691=0,
    VLOOKUP($A691,ChapterTable!$1:$1048576,MATCH("최종"&amp;SUBSTITUTE(SUBSTITUTE(F$1,"standard",""),"|Float",""),ChapterTable!$1:$1,0),0),
  IF($B691=1,
    IF($L691=FALSE,
      VLOOKUP($A691,ChapterTable!$1:$1048576,MATCH("최종"&amp;SUBSTITUTE(SUBSTITUTE(F$1,"standard",""),"|Float",""),ChapterTable!$1:$1,0),0),
      VLOOKUP($A691-ChapterTable!$P$11,ChapterTable!$1:$1048576,MATCH("최종"&amp;SUBSTITUTE(SUBSTITUTE(F$1,"standard",""),"|Float",""),ChapterTable!$1:$1,0),0)*ChapterTable!$P$14
    ),
  OFFSET(F691,-$B691+IF($L691,1,0),0)*
    (VLOOKUP(SUBSTITUTE(SUBSTITUTE(F$1,"standard",""),"|Float","")&amp;IF(OR($L691=TRUE,$A691=0,MOD($A691,ChapterTable!$R$20)&lt;&gt;0),"","보스")&amp;"인게임누적곱배수",ChapterTable!$R:$S,2,0)^D691
    +VLOOKUP(SUBSTITUTE(SUBSTITUTE(F$1,"standard",""),"|Float","")&amp;IF(OR($L691=TRUE,$A691=0,MOD($A691,ChapterTable!$R$20)&lt;&gt;0),"","보스")&amp;"인게임누적합배수",ChapterTable!$R:$S,2,0)*D691)
  )
  )
  )
)</f>
        <v>17880.667190551758</v>
      </c>
      <c r="G691" t="s">
        <v>719</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73"/>
        <v>4</v>
      </c>
      <c r="Q691">
        <f t="shared" si="74"/>
        <v>4</v>
      </c>
      <c r="R691" t="b">
        <f t="shared" ca="1" si="75"/>
        <v>0</v>
      </c>
      <c r="T691" t="b">
        <f t="shared" ca="1" si="7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79"/>
        <v>0.25</v>
      </c>
      <c r="AJ691">
        <f t="shared" si="77"/>
        <v>0.32</v>
      </c>
      <c r="AK691">
        <f t="shared" si="78"/>
        <v>1</v>
      </c>
      <c r="AL691">
        <v>1</v>
      </c>
    </row>
    <row r="692" spans="1:38" hidden="1" x14ac:dyDescent="0.3">
      <c r="A692">
        <v>15</v>
      </c>
      <c r="B692">
        <v>32</v>
      </c>
      <c r="C692">
        <f>IF(OR($L692=TRUE,$A692=0,MOD($A692,ChapterTable!$R$20)&lt;&gt;0),
MAX(0,INT(($B692+ChapterTable!$P$26+VLOOKUP(SUBSTITUTE(C$1,"성장단계","")&amp;"단계오프셋",ChapterTable!$R:$S,2,0))/ChapterTable!$P$23)),
MAX(0,INT(($B692+ChapterTable!$R$26+VLOOKUP(SUBSTITUTE(C$1,"성장단계","")&amp;"보스단계오프셋",ChapterTable!$R:$S,2,0))/ChapterTable!$R$23)))</f>
        <v>3</v>
      </c>
      <c r="D692">
        <f>IF(OR($L692=TRUE,$A692=0,MOD($A692,ChapterTable!$R$20)&lt;&gt;0),
MAX(0,INT(($B692+ChapterTable!$P$26+VLOOKUP(SUBSTITUTE(D$1,"성장단계","")&amp;"단계오프셋",ChapterTable!$R:$S,2,0))/ChapterTable!$P$23)),
MAX(0,INT(($B692+ChapterTable!$R$26+VLOOKUP(SUBSTITUTE(D$1,"성장단계","")&amp;"보스단계오프셋",ChapterTable!$R:$S,2,0))/ChapterTable!$R$23)))</f>
        <v>3</v>
      </c>
      <c r="E692" s="1">
        <f ca="1">IF(AND($A692=0,$B692=1),
    VLOOKUP(1,ChapterTable!$1:$1048576,MATCH("최종"&amp;SUBSTITUTE(SUBSTITUTE(E$1,"standard",""),"|Float",""),ChapterTable!$1:$1,0),0)*ChapterTable!$P$17,
  IF(AND($A692=0,$B692=0),
    E693,
  IF($B692=0,
    VLOOKUP($A692,ChapterTable!$1:$1048576,MATCH("최종"&amp;SUBSTITUTE(SUBSTITUTE(E$1,"standard",""),"|Float",""),ChapterTable!$1:$1,0),0),
  IF($B692=1,
    IF($L692=FALSE,
      VLOOKUP($A692,ChapterTable!$1:$1048576,MATCH("최종"&amp;SUBSTITUTE(SUBSTITUTE(E$1,"standard",""),"|Float",""),ChapterTable!$1:$1,0),0),
      VLOOKUP($A692-ChapterTable!$P$11,ChapterTable!$1:$1048576,MATCH("최종"&amp;SUBSTITUTE(SUBSTITUTE(E$1,"standard",""),"|Float",""),ChapterTable!$1:$1,0),0)*ChapterTable!$P$14
    ),
  OFFSET(E692,-$B692+IF($L692,1,0),0)*IF($B692&gt;OFFSET($B692,1,0),ChapterTable!$R$17,1)*
    (VLOOKUP(SUBSTITUTE(SUBSTITUTE(E$1,"standard",""),"|Float","")&amp;IF(OR($L692=TRUE,$A692=0,MOD($A692,ChapterTable!$R$20)&lt;&gt;0),"","보스")&amp;"인게임누적곱배수",ChapterTable!$R:$S,2,0)^C692
    +VLOOKUP(SUBSTITUTE(SUBSTITUTE(E$1,"standard",""),"|Float","")&amp;IF(OR($L692=TRUE,$A692=0,MOD($A692,ChapterTable!$R$20)&lt;&gt;0),"","보스")&amp;"인게임누적합배수",ChapterTable!$R:$S,2,0)*C692)
  )
  )
  )
)</f>
        <v>56050.41796875</v>
      </c>
      <c r="F692" s="1">
        <f ca="1">IF(AND($A692=0,$B692=1),
    VLOOKUP(1,ChapterTable!$1:$1048576,MATCH("최종"&amp;SUBSTITUTE(SUBSTITUTE(F$1,"standard",""),"|Float",""),ChapterTable!$1:$1,0),0)*ChapterTable!$P$17,
  IF(AND($A692=0,$B692=0),
    F693,
  IF($B692=0,
    VLOOKUP($A692,ChapterTable!$1:$1048576,MATCH("최종"&amp;SUBSTITUTE(SUBSTITUTE(F$1,"standard",""),"|Float",""),ChapterTable!$1:$1,0),0),
  IF($B692=1,
    IF($L692=FALSE,
      VLOOKUP($A692,ChapterTable!$1:$1048576,MATCH("최종"&amp;SUBSTITUTE(SUBSTITUTE(F$1,"standard",""),"|Float",""),ChapterTable!$1:$1,0),0),
      VLOOKUP($A692-ChapterTable!$P$11,ChapterTable!$1:$1048576,MATCH("최종"&amp;SUBSTITUTE(SUBSTITUTE(F$1,"standard",""),"|Float",""),ChapterTable!$1:$1,0),0)*ChapterTable!$P$14
    ),
  OFFSET(F692,-$B692+IF($L692,1,0),0)*
    (VLOOKUP(SUBSTITUTE(SUBSTITUTE(F$1,"standard",""),"|Float","")&amp;IF(OR($L692=TRUE,$A692=0,MOD($A692,ChapterTable!$R$20)&lt;&gt;0),"","보스")&amp;"인게임누적곱배수",ChapterTable!$R:$S,2,0)^D692
    +VLOOKUP(SUBSTITUTE(SUBSTITUTE(F$1,"standard",""),"|Float","")&amp;IF(OR($L692=TRUE,$A692=0,MOD($A692,ChapterTable!$R$20)&lt;&gt;0),"","보스")&amp;"인게임누적합배수",ChapterTable!$R:$S,2,0)*D692)
  )
  )
  )
)</f>
        <v>17880.667190551758</v>
      </c>
      <c r="G692" t="s">
        <v>719</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73"/>
        <v>4</v>
      </c>
      <c r="Q692">
        <f t="shared" si="74"/>
        <v>4</v>
      </c>
      <c r="R692" t="b">
        <f t="shared" ca="1" si="75"/>
        <v>0</v>
      </c>
      <c r="T692" t="b">
        <f t="shared" ca="1" si="7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79"/>
        <v>0.25</v>
      </c>
      <c r="AJ692">
        <f t="shared" si="77"/>
        <v>0.32</v>
      </c>
      <c r="AK692">
        <f t="shared" si="78"/>
        <v>1</v>
      </c>
      <c r="AL692">
        <v>1</v>
      </c>
    </row>
    <row r="693" spans="1:38" hidden="1" x14ac:dyDescent="0.3">
      <c r="A693">
        <v>15</v>
      </c>
      <c r="B693">
        <v>33</v>
      </c>
      <c r="C693">
        <f>IF(OR($L693=TRUE,$A693=0,MOD($A693,ChapterTable!$R$20)&lt;&gt;0),
MAX(0,INT(($B693+ChapterTable!$P$26+VLOOKUP(SUBSTITUTE(C$1,"성장단계","")&amp;"단계오프셋",ChapterTable!$R:$S,2,0))/ChapterTable!$P$23)),
MAX(0,INT(($B693+ChapterTable!$R$26+VLOOKUP(SUBSTITUTE(C$1,"성장단계","")&amp;"보스단계오프셋",ChapterTable!$R:$S,2,0))/ChapterTable!$R$23)))</f>
        <v>3</v>
      </c>
      <c r="D693">
        <f>IF(OR($L693=TRUE,$A693=0,MOD($A693,ChapterTable!$R$20)&lt;&gt;0),
MAX(0,INT(($B693+ChapterTable!$P$26+VLOOKUP(SUBSTITUTE(D$1,"성장단계","")&amp;"단계오프셋",ChapterTable!$R:$S,2,0))/ChapterTable!$P$23)),
MAX(0,INT(($B693+ChapterTable!$R$26+VLOOKUP(SUBSTITUTE(D$1,"성장단계","")&amp;"보스단계오프셋",ChapterTable!$R:$S,2,0))/ChapterTable!$R$23)))</f>
        <v>3</v>
      </c>
      <c r="E693" s="1">
        <f ca="1">IF(AND($A693=0,$B693=1),
    VLOOKUP(1,ChapterTable!$1:$1048576,MATCH("최종"&amp;SUBSTITUTE(SUBSTITUTE(E$1,"standard",""),"|Float",""),ChapterTable!$1:$1,0),0)*ChapterTable!$P$17,
  IF(AND($A693=0,$B693=0),
    E694,
  IF($B693=0,
    VLOOKUP($A693,ChapterTable!$1:$1048576,MATCH("최종"&amp;SUBSTITUTE(SUBSTITUTE(E$1,"standard",""),"|Float",""),ChapterTable!$1:$1,0),0),
  IF($B693=1,
    IF($L693=FALSE,
      VLOOKUP($A693,ChapterTable!$1:$1048576,MATCH("최종"&amp;SUBSTITUTE(SUBSTITUTE(E$1,"standard",""),"|Float",""),ChapterTable!$1:$1,0),0),
      VLOOKUP($A693-ChapterTable!$P$11,ChapterTable!$1:$1048576,MATCH("최종"&amp;SUBSTITUTE(SUBSTITUTE(E$1,"standard",""),"|Float",""),ChapterTable!$1:$1,0),0)*ChapterTable!$P$14
    ),
  OFFSET(E693,-$B693+IF($L693,1,0),0)*IF($B693&gt;OFFSET($B693,1,0),ChapterTable!$R$17,1)*
    (VLOOKUP(SUBSTITUTE(SUBSTITUTE(E$1,"standard",""),"|Float","")&amp;IF(OR($L693=TRUE,$A693=0,MOD($A693,ChapterTable!$R$20)&lt;&gt;0),"","보스")&amp;"인게임누적곱배수",ChapterTable!$R:$S,2,0)^C693
    +VLOOKUP(SUBSTITUTE(SUBSTITUTE(E$1,"standard",""),"|Float","")&amp;IF(OR($L693=TRUE,$A693=0,MOD($A693,ChapterTable!$R$20)&lt;&gt;0),"","보스")&amp;"인게임누적합배수",ChapterTable!$R:$S,2,0)*C693)
  )
  )
  )
)</f>
        <v>56050.41796875</v>
      </c>
      <c r="F693" s="1">
        <f ca="1">IF(AND($A693=0,$B693=1),
    VLOOKUP(1,ChapterTable!$1:$1048576,MATCH("최종"&amp;SUBSTITUTE(SUBSTITUTE(F$1,"standard",""),"|Float",""),ChapterTable!$1:$1,0),0)*ChapterTable!$P$17,
  IF(AND($A693=0,$B693=0),
    F694,
  IF($B693=0,
    VLOOKUP($A693,ChapterTable!$1:$1048576,MATCH("최종"&amp;SUBSTITUTE(SUBSTITUTE(F$1,"standard",""),"|Float",""),ChapterTable!$1:$1,0),0),
  IF($B693=1,
    IF($L693=FALSE,
      VLOOKUP($A693,ChapterTable!$1:$1048576,MATCH("최종"&amp;SUBSTITUTE(SUBSTITUTE(F$1,"standard",""),"|Float",""),ChapterTable!$1:$1,0),0),
      VLOOKUP($A693-ChapterTable!$P$11,ChapterTable!$1:$1048576,MATCH("최종"&amp;SUBSTITUTE(SUBSTITUTE(F$1,"standard",""),"|Float",""),ChapterTable!$1:$1,0),0)*ChapterTable!$P$14
    ),
  OFFSET(F693,-$B693+IF($L693,1,0),0)*
    (VLOOKUP(SUBSTITUTE(SUBSTITUTE(F$1,"standard",""),"|Float","")&amp;IF(OR($L693=TRUE,$A693=0,MOD($A693,ChapterTable!$R$20)&lt;&gt;0),"","보스")&amp;"인게임누적곱배수",ChapterTable!$R:$S,2,0)^D693
    +VLOOKUP(SUBSTITUTE(SUBSTITUTE(F$1,"standard",""),"|Float","")&amp;IF(OR($L693=TRUE,$A693=0,MOD($A693,ChapterTable!$R$20)&lt;&gt;0),"","보스")&amp;"인게임누적합배수",ChapterTable!$R:$S,2,0)*D693)
  )
  )
  )
)</f>
        <v>17880.667190551758</v>
      </c>
      <c r="G693" t="s">
        <v>719</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73"/>
        <v>4</v>
      </c>
      <c r="Q693">
        <f t="shared" si="74"/>
        <v>4</v>
      </c>
      <c r="R693" t="b">
        <f t="shared" ca="1" si="75"/>
        <v>0</v>
      </c>
      <c r="T693" t="b">
        <f t="shared" ca="1" si="7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79"/>
        <v>0.25</v>
      </c>
      <c r="AJ693">
        <f t="shared" si="77"/>
        <v>0.32</v>
      </c>
      <c r="AK693">
        <f t="shared" si="78"/>
        <v>1</v>
      </c>
      <c r="AL693">
        <v>1</v>
      </c>
    </row>
    <row r="694" spans="1:38" hidden="1" x14ac:dyDescent="0.3">
      <c r="A694">
        <v>15</v>
      </c>
      <c r="B694">
        <v>34</v>
      </c>
      <c r="C694">
        <f>IF(OR($L694=TRUE,$A694=0,MOD($A694,ChapterTable!$R$20)&lt;&gt;0),
MAX(0,INT(($B694+ChapterTable!$P$26+VLOOKUP(SUBSTITUTE(C$1,"성장단계","")&amp;"단계오프셋",ChapterTable!$R:$S,2,0))/ChapterTable!$P$23)),
MAX(0,INT(($B694+ChapterTable!$R$26+VLOOKUP(SUBSTITUTE(C$1,"성장단계","")&amp;"보스단계오프셋",ChapterTable!$R:$S,2,0))/ChapterTable!$R$23)))</f>
        <v>3</v>
      </c>
      <c r="D694">
        <f>IF(OR($L694=TRUE,$A694=0,MOD($A694,ChapterTable!$R$20)&lt;&gt;0),
MAX(0,INT(($B694+ChapterTable!$P$26+VLOOKUP(SUBSTITUTE(D$1,"성장단계","")&amp;"단계오프셋",ChapterTable!$R:$S,2,0))/ChapterTable!$P$23)),
MAX(0,INT(($B694+ChapterTable!$R$26+VLOOKUP(SUBSTITUTE(D$1,"성장단계","")&amp;"보스단계오프셋",ChapterTable!$R:$S,2,0))/ChapterTable!$R$23)))</f>
        <v>3</v>
      </c>
      <c r="E694" s="1">
        <f ca="1">IF(AND($A694=0,$B694=1),
    VLOOKUP(1,ChapterTable!$1:$1048576,MATCH("최종"&amp;SUBSTITUTE(SUBSTITUTE(E$1,"standard",""),"|Float",""),ChapterTable!$1:$1,0),0)*ChapterTable!$P$17,
  IF(AND($A694=0,$B694=0),
    E695,
  IF($B694=0,
    VLOOKUP($A694,ChapterTable!$1:$1048576,MATCH("최종"&amp;SUBSTITUTE(SUBSTITUTE(E$1,"standard",""),"|Float",""),ChapterTable!$1:$1,0),0),
  IF($B694=1,
    IF($L694=FALSE,
      VLOOKUP($A694,ChapterTable!$1:$1048576,MATCH("최종"&amp;SUBSTITUTE(SUBSTITUTE(E$1,"standard",""),"|Float",""),ChapterTable!$1:$1,0),0),
      VLOOKUP($A694-ChapterTable!$P$11,ChapterTable!$1:$1048576,MATCH("최종"&amp;SUBSTITUTE(SUBSTITUTE(E$1,"standard",""),"|Float",""),ChapterTable!$1:$1,0),0)*ChapterTable!$P$14
    ),
  OFFSET(E694,-$B694+IF($L694,1,0),0)*IF($B694&gt;OFFSET($B694,1,0),ChapterTable!$R$17,1)*
    (VLOOKUP(SUBSTITUTE(SUBSTITUTE(E$1,"standard",""),"|Float","")&amp;IF(OR($L694=TRUE,$A694=0,MOD($A694,ChapterTable!$R$20)&lt;&gt;0),"","보스")&amp;"인게임누적곱배수",ChapterTable!$R:$S,2,0)^C694
    +VLOOKUP(SUBSTITUTE(SUBSTITUTE(E$1,"standard",""),"|Float","")&amp;IF(OR($L694=TRUE,$A694=0,MOD($A694,ChapterTable!$R$20)&lt;&gt;0),"","보스")&amp;"인게임누적합배수",ChapterTable!$R:$S,2,0)*C694)
  )
  )
  )
)</f>
        <v>56050.41796875</v>
      </c>
      <c r="F694" s="1">
        <f ca="1">IF(AND($A694=0,$B694=1),
    VLOOKUP(1,ChapterTable!$1:$1048576,MATCH("최종"&amp;SUBSTITUTE(SUBSTITUTE(F$1,"standard",""),"|Float",""),ChapterTable!$1:$1,0),0)*ChapterTable!$P$17,
  IF(AND($A694=0,$B694=0),
    F695,
  IF($B694=0,
    VLOOKUP($A694,ChapterTable!$1:$1048576,MATCH("최종"&amp;SUBSTITUTE(SUBSTITUTE(F$1,"standard",""),"|Float",""),ChapterTable!$1:$1,0),0),
  IF($B694=1,
    IF($L694=FALSE,
      VLOOKUP($A694,ChapterTable!$1:$1048576,MATCH("최종"&amp;SUBSTITUTE(SUBSTITUTE(F$1,"standard",""),"|Float",""),ChapterTable!$1:$1,0),0),
      VLOOKUP($A694-ChapterTable!$P$11,ChapterTable!$1:$1048576,MATCH("최종"&amp;SUBSTITUTE(SUBSTITUTE(F$1,"standard",""),"|Float",""),ChapterTable!$1:$1,0),0)*ChapterTable!$P$14
    ),
  OFFSET(F694,-$B694+IF($L694,1,0),0)*
    (VLOOKUP(SUBSTITUTE(SUBSTITUTE(F$1,"standard",""),"|Float","")&amp;IF(OR($L694=TRUE,$A694=0,MOD($A694,ChapterTable!$R$20)&lt;&gt;0),"","보스")&amp;"인게임누적곱배수",ChapterTable!$R:$S,2,0)^D694
    +VLOOKUP(SUBSTITUTE(SUBSTITUTE(F$1,"standard",""),"|Float","")&amp;IF(OR($L694=TRUE,$A694=0,MOD($A694,ChapterTable!$R$20)&lt;&gt;0),"","보스")&amp;"인게임누적합배수",ChapterTable!$R:$S,2,0)*D694)
  )
  )
  )
)</f>
        <v>17880.667190551758</v>
      </c>
      <c r="G694" t="s">
        <v>719</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73"/>
        <v>4</v>
      </c>
      <c r="Q694">
        <f t="shared" si="74"/>
        <v>4</v>
      </c>
      <c r="R694" t="b">
        <f t="shared" ca="1" si="75"/>
        <v>0</v>
      </c>
      <c r="T694" t="b">
        <f t="shared" ca="1" si="7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79"/>
        <v>0.25</v>
      </c>
      <c r="AJ694">
        <f t="shared" si="77"/>
        <v>0.32</v>
      </c>
      <c r="AK694">
        <f t="shared" si="78"/>
        <v>1</v>
      </c>
      <c r="AL694">
        <v>1</v>
      </c>
    </row>
    <row r="695" spans="1:38" hidden="1" x14ac:dyDescent="0.3">
      <c r="A695">
        <v>15</v>
      </c>
      <c r="B695">
        <v>35</v>
      </c>
      <c r="C695">
        <f>IF(OR($L695=TRUE,$A695=0,MOD($A695,ChapterTable!$R$20)&lt;&gt;0),
MAX(0,INT(($B695+ChapterTable!$P$26+VLOOKUP(SUBSTITUTE(C$1,"성장단계","")&amp;"단계오프셋",ChapterTable!$R:$S,2,0))/ChapterTable!$P$23)),
MAX(0,INT(($B695+ChapterTable!$R$26+VLOOKUP(SUBSTITUTE(C$1,"성장단계","")&amp;"보스단계오프셋",ChapterTable!$R:$S,2,0))/ChapterTable!$R$23)))</f>
        <v>3</v>
      </c>
      <c r="D695">
        <f>IF(OR($L695=TRUE,$A695=0,MOD($A695,ChapterTable!$R$20)&lt;&gt;0),
MAX(0,INT(($B695+ChapterTable!$P$26+VLOOKUP(SUBSTITUTE(D$1,"성장단계","")&amp;"단계오프셋",ChapterTable!$R:$S,2,0))/ChapterTable!$P$23)),
MAX(0,INT(($B695+ChapterTable!$R$26+VLOOKUP(SUBSTITUTE(D$1,"성장단계","")&amp;"보스단계오프셋",ChapterTable!$R:$S,2,0))/ChapterTable!$R$23)))</f>
        <v>3</v>
      </c>
      <c r="E695" s="1">
        <f ca="1">IF(AND($A695=0,$B695=1),
    VLOOKUP(1,ChapterTable!$1:$1048576,MATCH("최종"&amp;SUBSTITUTE(SUBSTITUTE(E$1,"standard",""),"|Float",""),ChapterTable!$1:$1,0),0)*ChapterTable!$P$17,
  IF(AND($A695=0,$B695=0),
    E696,
  IF($B695=0,
    VLOOKUP($A695,ChapterTable!$1:$1048576,MATCH("최종"&amp;SUBSTITUTE(SUBSTITUTE(E$1,"standard",""),"|Float",""),ChapterTable!$1:$1,0),0),
  IF($B695=1,
    IF($L695=FALSE,
      VLOOKUP($A695,ChapterTable!$1:$1048576,MATCH("최종"&amp;SUBSTITUTE(SUBSTITUTE(E$1,"standard",""),"|Float",""),ChapterTable!$1:$1,0),0),
      VLOOKUP($A695-ChapterTable!$P$11,ChapterTable!$1:$1048576,MATCH("최종"&amp;SUBSTITUTE(SUBSTITUTE(E$1,"standard",""),"|Float",""),ChapterTable!$1:$1,0),0)*ChapterTable!$P$14
    ),
  OFFSET(E695,-$B695+IF($L695,1,0),0)*IF($B695&gt;OFFSET($B695,1,0),ChapterTable!$R$17,1)*
    (VLOOKUP(SUBSTITUTE(SUBSTITUTE(E$1,"standard",""),"|Float","")&amp;IF(OR($L695=TRUE,$A695=0,MOD($A695,ChapterTable!$R$20)&lt;&gt;0),"","보스")&amp;"인게임누적곱배수",ChapterTable!$R:$S,2,0)^C695
    +VLOOKUP(SUBSTITUTE(SUBSTITUTE(E$1,"standard",""),"|Float","")&amp;IF(OR($L695=TRUE,$A695=0,MOD($A695,ChapterTable!$R$20)&lt;&gt;0),"","보스")&amp;"인게임누적합배수",ChapterTable!$R:$S,2,0)*C695)
  )
  )
  )
)</f>
        <v>56050.41796875</v>
      </c>
      <c r="F695" s="1">
        <f ca="1">IF(AND($A695=0,$B695=1),
    VLOOKUP(1,ChapterTable!$1:$1048576,MATCH("최종"&amp;SUBSTITUTE(SUBSTITUTE(F$1,"standard",""),"|Float",""),ChapterTable!$1:$1,0),0)*ChapterTable!$P$17,
  IF(AND($A695=0,$B695=0),
    F696,
  IF($B695=0,
    VLOOKUP($A695,ChapterTable!$1:$1048576,MATCH("최종"&amp;SUBSTITUTE(SUBSTITUTE(F$1,"standard",""),"|Float",""),ChapterTable!$1:$1,0),0),
  IF($B695=1,
    IF($L695=FALSE,
      VLOOKUP($A695,ChapterTable!$1:$1048576,MATCH("최종"&amp;SUBSTITUTE(SUBSTITUTE(F$1,"standard",""),"|Float",""),ChapterTable!$1:$1,0),0),
      VLOOKUP($A695-ChapterTable!$P$11,ChapterTable!$1:$1048576,MATCH("최종"&amp;SUBSTITUTE(SUBSTITUTE(F$1,"standard",""),"|Float",""),ChapterTable!$1:$1,0),0)*ChapterTable!$P$14
    ),
  OFFSET(F695,-$B695+IF($L695,1,0),0)*
    (VLOOKUP(SUBSTITUTE(SUBSTITUTE(F$1,"standard",""),"|Float","")&amp;IF(OR($L695=TRUE,$A695=0,MOD($A695,ChapterTable!$R$20)&lt;&gt;0),"","보스")&amp;"인게임누적곱배수",ChapterTable!$R:$S,2,0)^D695
    +VLOOKUP(SUBSTITUTE(SUBSTITUTE(F$1,"standard",""),"|Float","")&amp;IF(OR($L695=TRUE,$A695=0,MOD($A695,ChapterTable!$R$20)&lt;&gt;0),"","보스")&amp;"인게임누적합배수",ChapterTable!$R:$S,2,0)*D695)
  )
  )
  )
)</f>
        <v>17880.667190551758</v>
      </c>
      <c r="G695" t="s">
        <v>719</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73"/>
        <v>11</v>
      </c>
      <c r="Q695">
        <f t="shared" si="74"/>
        <v>11</v>
      </c>
      <c r="R695" t="b">
        <f t="shared" ca="1" si="75"/>
        <v>0</v>
      </c>
      <c r="T695" t="b">
        <f t="shared" ca="1" si="7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79"/>
        <v>0.25</v>
      </c>
      <c r="AJ695">
        <f t="shared" si="77"/>
        <v>0.32</v>
      </c>
      <c r="AK695">
        <f t="shared" si="78"/>
        <v>1</v>
      </c>
      <c r="AL695">
        <v>1</v>
      </c>
    </row>
    <row r="696" spans="1:38" hidden="1" x14ac:dyDescent="0.3">
      <c r="A696">
        <v>15</v>
      </c>
      <c r="B696">
        <v>36</v>
      </c>
      <c r="C696">
        <f>IF(OR($L696=TRUE,$A696=0,MOD($A696,ChapterTable!$R$20)&lt;&gt;0),
MAX(0,INT(($B696+ChapterTable!$P$26+VLOOKUP(SUBSTITUTE(C$1,"성장단계","")&amp;"단계오프셋",ChapterTable!$R:$S,2,0))/ChapterTable!$P$23)),
MAX(0,INT(($B696+ChapterTable!$R$26+VLOOKUP(SUBSTITUTE(C$1,"성장단계","")&amp;"보스단계오프셋",ChapterTable!$R:$S,2,0))/ChapterTable!$R$23)))</f>
        <v>4</v>
      </c>
      <c r="D696">
        <f>IF(OR($L696=TRUE,$A696=0,MOD($A696,ChapterTable!$R$20)&lt;&gt;0),
MAX(0,INT(($B696+ChapterTable!$P$26+VLOOKUP(SUBSTITUTE(D$1,"성장단계","")&amp;"단계오프셋",ChapterTable!$R:$S,2,0))/ChapterTable!$P$23)),
MAX(0,INT(($B696+ChapterTable!$R$26+VLOOKUP(SUBSTITUTE(D$1,"성장단계","")&amp;"보스단계오프셋",ChapterTable!$R:$S,2,0))/ChapterTable!$R$23)))</f>
        <v>3</v>
      </c>
      <c r="E696" s="1">
        <f ca="1">IF(AND($A696=0,$B696=1),
    VLOOKUP(1,ChapterTable!$1:$1048576,MATCH("최종"&amp;SUBSTITUTE(SUBSTITUTE(E$1,"standard",""),"|Float",""),ChapterTable!$1:$1,0),0)*ChapterTable!$P$17,
  IF(AND($A696=0,$B696=0),
    E697,
  IF($B696=0,
    VLOOKUP($A696,ChapterTable!$1:$1048576,MATCH("최종"&amp;SUBSTITUTE(SUBSTITUTE(E$1,"standard",""),"|Float",""),ChapterTable!$1:$1,0),0),
  IF($B696=1,
    IF($L696=FALSE,
      VLOOKUP($A696,ChapterTable!$1:$1048576,MATCH("최종"&amp;SUBSTITUTE(SUBSTITUTE(E$1,"standard",""),"|Float",""),ChapterTable!$1:$1,0),0),
      VLOOKUP($A696-ChapterTable!$P$11,ChapterTable!$1:$1048576,MATCH("최종"&amp;SUBSTITUTE(SUBSTITUTE(E$1,"standard",""),"|Float",""),ChapterTable!$1:$1,0),0)*ChapterTable!$P$14
    ),
  OFFSET(E696,-$B696+IF($L696,1,0),0)*IF($B696&gt;OFFSET($B696,1,0),ChapterTable!$R$17,1)*
    (VLOOKUP(SUBSTITUTE(SUBSTITUTE(E$1,"standard",""),"|Float","")&amp;IF(OR($L696=TRUE,$A696=0,MOD($A696,ChapterTable!$R$20)&lt;&gt;0),"","보스")&amp;"인게임누적곱배수",ChapterTable!$R:$S,2,0)^C696
    +VLOOKUP(SUBSTITUTE(SUBSTITUTE(E$1,"standard",""),"|Float","")&amp;IF(OR($L696=TRUE,$A696=0,MOD($A696,ChapterTable!$R$20)&lt;&gt;0),"","보스")&amp;"인게임누적합배수",ChapterTable!$R:$S,2,0)*C696)
  )
  )
  )
)</f>
        <v>63056.72021484375</v>
      </c>
      <c r="F696" s="1">
        <f ca="1">IF(AND($A696=0,$B696=1),
    VLOOKUP(1,ChapterTable!$1:$1048576,MATCH("최종"&amp;SUBSTITUTE(SUBSTITUTE(F$1,"standard",""),"|Float",""),ChapterTable!$1:$1,0),0)*ChapterTable!$P$17,
  IF(AND($A696=0,$B696=0),
    F697,
  IF($B696=0,
    VLOOKUP($A696,ChapterTable!$1:$1048576,MATCH("최종"&amp;SUBSTITUTE(SUBSTITUTE(F$1,"standard",""),"|Float",""),ChapterTable!$1:$1,0),0),
  IF($B696=1,
    IF($L696=FALSE,
      VLOOKUP($A696,ChapterTable!$1:$1048576,MATCH("최종"&amp;SUBSTITUTE(SUBSTITUTE(F$1,"standard",""),"|Float",""),ChapterTable!$1:$1,0),0),
      VLOOKUP($A696-ChapterTable!$P$11,ChapterTable!$1:$1048576,MATCH("최종"&amp;SUBSTITUTE(SUBSTITUTE(F$1,"standard",""),"|Float",""),ChapterTable!$1:$1,0),0)*ChapterTable!$P$14
    ),
  OFFSET(F696,-$B696+IF($L696,1,0),0)*
    (VLOOKUP(SUBSTITUTE(SUBSTITUTE(F$1,"standard",""),"|Float","")&amp;IF(OR($L696=TRUE,$A696=0,MOD($A696,ChapterTable!$R$20)&lt;&gt;0),"","보스")&amp;"인게임누적곱배수",ChapterTable!$R:$S,2,0)^D696
    +VLOOKUP(SUBSTITUTE(SUBSTITUTE(F$1,"standard",""),"|Float","")&amp;IF(OR($L696=TRUE,$A696=0,MOD($A696,ChapterTable!$R$20)&lt;&gt;0),"","보스")&amp;"인게임누적합배수",ChapterTable!$R:$S,2,0)*D696)
  )
  )
  )
)</f>
        <v>17880.667190551758</v>
      </c>
      <c r="G696" t="s">
        <v>719</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73"/>
        <v>4</v>
      </c>
      <c r="Q696">
        <f t="shared" si="74"/>
        <v>4</v>
      </c>
      <c r="R696" t="b">
        <f t="shared" ca="1" si="75"/>
        <v>0</v>
      </c>
      <c r="T696" t="b">
        <f t="shared" ca="1" si="7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79"/>
        <v>0.25</v>
      </c>
      <c r="AJ696">
        <f t="shared" si="77"/>
        <v>0.32</v>
      </c>
      <c r="AK696">
        <f t="shared" si="78"/>
        <v>1</v>
      </c>
      <c r="AL696">
        <v>1</v>
      </c>
    </row>
    <row r="697" spans="1:38" hidden="1" x14ac:dyDescent="0.3">
      <c r="A697">
        <v>15</v>
      </c>
      <c r="B697">
        <v>37</v>
      </c>
      <c r="C697">
        <f>IF(OR($L697=TRUE,$A697=0,MOD($A697,ChapterTable!$R$20)&lt;&gt;0),
MAX(0,INT(($B697+ChapterTable!$P$26+VLOOKUP(SUBSTITUTE(C$1,"성장단계","")&amp;"단계오프셋",ChapterTable!$R:$S,2,0))/ChapterTable!$P$23)),
MAX(0,INT(($B697+ChapterTable!$R$26+VLOOKUP(SUBSTITUTE(C$1,"성장단계","")&amp;"보스단계오프셋",ChapterTable!$R:$S,2,0))/ChapterTable!$R$23)))</f>
        <v>4</v>
      </c>
      <c r="D697">
        <f>IF(OR($L697=TRUE,$A697=0,MOD($A697,ChapterTable!$R$20)&lt;&gt;0),
MAX(0,INT(($B697+ChapterTable!$P$26+VLOOKUP(SUBSTITUTE(D$1,"성장단계","")&amp;"단계오프셋",ChapterTable!$R:$S,2,0))/ChapterTable!$P$23)),
MAX(0,INT(($B697+ChapterTable!$R$26+VLOOKUP(SUBSTITUTE(D$1,"성장단계","")&amp;"보스단계오프셋",ChapterTable!$R:$S,2,0))/ChapterTable!$R$23)))</f>
        <v>3</v>
      </c>
      <c r="E697" s="1">
        <f ca="1">IF(AND($A697=0,$B697=1),
    VLOOKUP(1,ChapterTable!$1:$1048576,MATCH("최종"&amp;SUBSTITUTE(SUBSTITUTE(E$1,"standard",""),"|Float",""),ChapterTable!$1:$1,0),0)*ChapterTable!$P$17,
  IF(AND($A697=0,$B697=0),
    E698,
  IF($B697=0,
    VLOOKUP($A697,ChapterTable!$1:$1048576,MATCH("최종"&amp;SUBSTITUTE(SUBSTITUTE(E$1,"standard",""),"|Float",""),ChapterTable!$1:$1,0),0),
  IF($B697=1,
    IF($L697=FALSE,
      VLOOKUP($A697,ChapterTable!$1:$1048576,MATCH("최종"&amp;SUBSTITUTE(SUBSTITUTE(E$1,"standard",""),"|Float",""),ChapterTable!$1:$1,0),0),
      VLOOKUP($A697-ChapterTable!$P$11,ChapterTable!$1:$1048576,MATCH("최종"&amp;SUBSTITUTE(SUBSTITUTE(E$1,"standard",""),"|Float",""),ChapterTable!$1:$1,0),0)*ChapterTable!$P$14
    ),
  OFFSET(E697,-$B697+IF($L697,1,0),0)*IF($B697&gt;OFFSET($B697,1,0),ChapterTable!$R$17,1)*
    (VLOOKUP(SUBSTITUTE(SUBSTITUTE(E$1,"standard",""),"|Float","")&amp;IF(OR($L697=TRUE,$A697=0,MOD($A697,ChapterTable!$R$20)&lt;&gt;0),"","보스")&amp;"인게임누적곱배수",ChapterTable!$R:$S,2,0)^C697
    +VLOOKUP(SUBSTITUTE(SUBSTITUTE(E$1,"standard",""),"|Float","")&amp;IF(OR($L697=TRUE,$A697=0,MOD($A697,ChapterTable!$R$20)&lt;&gt;0),"","보스")&amp;"인게임누적합배수",ChapterTable!$R:$S,2,0)*C697)
  )
  )
  )
)</f>
        <v>63056.72021484375</v>
      </c>
      <c r="F697" s="1">
        <f ca="1">IF(AND($A697=0,$B697=1),
    VLOOKUP(1,ChapterTable!$1:$1048576,MATCH("최종"&amp;SUBSTITUTE(SUBSTITUTE(F$1,"standard",""),"|Float",""),ChapterTable!$1:$1,0),0)*ChapterTable!$P$17,
  IF(AND($A697=0,$B697=0),
    F698,
  IF($B697=0,
    VLOOKUP($A697,ChapterTable!$1:$1048576,MATCH("최종"&amp;SUBSTITUTE(SUBSTITUTE(F$1,"standard",""),"|Float",""),ChapterTable!$1:$1,0),0),
  IF($B697=1,
    IF($L697=FALSE,
      VLOOKUP($A697,ChapterTable!$1:$1048576,MATCH("최종"&amp;SUBSTITUTE(SUBSTITUTE(F$1,"standard",""),"|Float",""),ChapterTable!$1:$1,0),0),
      VLOOKUP($A697-ChapterTable!$P$11,ChapterTable!$1:$1048576,MATCH("최종"&amp;SUBSTITUTE(SUBSTITUTE(F$1,"standard",""),"|Float",""),ChapterTable!$1:$1,0),0)*ChapterTable!$P$14
    ),
  OFFSET(F697,-$B697+IF($L697,1,0),0)*
    (VLOOKUP(SUBSTITUTE(SUBSTITUTE(F$1,"standard",""),"|Float","")&amp;IF(OR($L697=TRUE,$A697=0,MOD($A697,ChapterTable!$R$20)&lt;&gt;0),"","보스")&amp;"인게임누적곱배수",ChapterTable!$R:$S,2,0)^D697
    +VLOOKUP(SUBSTITUTE(SUBSTITUTE(F$1,"standard",""),"|Float","")&amp;IF(OR($L697=TRUE,$A697=0,MOD($A697,ChapterTable!$R$20)&lt;&gt;0),"","보스")&amp;"인게임누적합배수",ChapterTable!$R:$S,2,0)*D697)
  )
  )
  )
)</f>
        <v>17880.667190551758</v>
      </c>
      <c r="G697" t="s">
        <v>719</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73"/>
        <v>4</v>
      </c>
      <c r="Q697">
        <f t="shared" si="74"/>
        <v>4</v>
      </c>
      <c r="R697" t="b">
        <f t="shared" ca="1" si="75"/>
        <v>0</v>
      </c>
      <c r="T697" t="b">
        <f t="shared" ca="1" si="7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79"/>
        <v>0.25</v>
      </c>
      <c r="AJ697">
        <f t="shared" si="77"/>
        <v>0.32</v>
      </c>
      <c r="AK697">
        <f t="shared" si="78"/>
        <v>1</v>
      </c>
      <c r="AL697">
        <v>1</v>
      </c>
    </row>
    <row r="698" spans="1:38" hidden="1" x14ac:dyDescent="0.3">
      <c r="A698">
        <v>15</v>
      </c>
      <c r="B698">
        <v>38</v>
      </c>
      <c r="C698">
        <f>IF(OR($L698=TRUE,$A698=0,MOD($A698,ChapterTable!$R$20)&lt;&gt;0),
MAX(0,INT(($B698+ChapterTable!$P$26+VLOOKUP(SUBSTITUTE(C$1,"성장단계","")&amp;"단계오프셋",ChapterTable!$R:$S,2,0))/ChapterTable!$P$23)),
MAX(0,INT(($B698+ChapterTable!$R$26+VLOOKUP(SUBSTITUTE(C$1,"성장단계","")&amp;"보스단계오프셋",ChapterTable!$R:$S,2,0))/ChapterTable!$R$23)))</f>
        <v>4</v>
      </c>
      <c r="D698">
        <f>IF(OR($L698=TRUE,$A698=0,MOD($A698,ChapterTable!$R$20)&lt;&gt;0),
MAX(0,INT(($B698+ChapterTable!$P$26+VLOOKUP(SUBSTITUTE(D$1,"성장단계","")&amp;"단계오프셋",ChapterTable!$R:$S,2,0))/ChapterTable!$P$23)),
MAX(0,INT(($B698+ChapterTable!$R$26+VLOOKUP(SUBSTITUTE(D$1,"성장단계","")&amp;"보스단계오프셋",ChapterTable!$R:$S,2,0))/ChapterTable!$R$23)))</f>
        <v>3</v>
      </c>
      <c r="E698" s="1">
        <f ca="1">IF(AND($A698=0,$B698=1),
    VLOOKUP(1,ChapterTable!$1:$1048576,MATCH("최종"&amp;SUBSTITUTE(SUBSTITUTE(E$1,"standard",""),"|Float",""),ChapterTable!$1:$1,0),0)*ChapterTable!$P$17,
  IF(AND($A698=0,$B698=0),
    E699,
  IF($B698=0,
    VLOOKUP($A698,ChapterTable!$1:$1048576,MATCH("최종"&amp;SUBSTITUTE(SUBSTITUTE(E$1,"standard",""),"|Float",""),ChapterTable!$1:$1,0),0),
  IF($B698=1,
    IF($L698=FALSE,
      VLOOKUP($A698,ChapterTable!$1:$1048576,MATCH("최종"&amp;SUBSTITUTE(SUBSTITUTE(E$1,"standard",""),"|Float",""),ChapterTable!$1:$1,0),0),
      VLOOKUP($A698-ChapterTable!$P$11,ChapterTable!$1:$1048576,MATCH("최종"&amp;SUBSTITUTE(SUBSTITUTE(E$1,"standard",""),"|Float",""),ChapterTable!$1:$1,0),0)*ChapterTable!$P$14
    ),
  OFFSET(E698,-$B698+IF($L698,1,0),0)*IF($B698&gt;OFFSET($B698,1,0),ChapterTable!$R$17,1)*
    (VLOOKUP(SUBSTITUTE(SUBSTITUTE(E$1,"standard",""),"|Float","")&amp;IF(OR($L698=TRUE,$A698=0,MOD($A698,ChapterTable!$R$20)&lt;&gt;0),"","보스")&amp;"인게임누적곱배수",ChapterTable!$R:$S,2,0)^C698
    +VLOOKUP(SUBSTITUTE(SUBSTITUTE(E$1,"standard",""),"|Float","")&amp;IF(OR($L698=TRUE,$A698=0,MOD($A698,ChapterTable!$R$20)&lt;&gt;0),"","보스")&amp;"인게임누적합배수",ChapterTable!$R:$S,2,0)*C698)
  )
  )
  )
)</f>
        <v>63056.72021484375</v>
      </c>
      <c r="F698" s="1">
        <f ca="1">IF(AND($A698=0,$B698=1),
    VLOOKUP(1,ChapterTable!$1:$1048576,MATCH("최종"&amp;SUBSTITUTE(SUBSTITUTE(F$1,"standard",""),"|Float",""),ChapterTable!$1:$1,0),0)*ChapterTable!$P$17,
  IF(AND($A698=0,$B698=0),
    F699,
  IF($B698=0,
    VLOOKUP($A698,ChapterTable!$1:$1048576,MATCH("최종"&amp;SUBSTITUTE(SUBSTITUTE(F$1,"standard",""),"|Float",""),ChapterTable!$1:$1,0),0),
  IF($B698=1,
    IF($L698=FALSE,
      VLOOKUP($A698,ChapterTable!$1:$1048576,MATCH("최종"&amp;SUBSTITUTE(SUBSTITUTE(F$1,"standard",""),"|Float",""),ChapterTable!$1:$1,0),0),
      VLOOKUP($A698-ChapterTable!$P$11,ChapterTable!$1:$1048576,MATCH("최종"&amp;SUBSTITUTE(SUBSTITUTE(F$1,"standard",""),"|Float",""),ChapterTable!$1:$1,0),0)*ChapterTable!$P$14
    ),
  OFFSET(F698,-$B698+IF($L698,1,0),0)*
    (VLOOKUP(SUBSTITUTE(SUBSTITUTE(F$1,"standard",""),"|Float","")&amp;IF(OR($L698=TRUE,$A698=0,MOD($A698,ChapterTable!$R$20)&lt;&gt;0),"","보스")&amp;"인게임누적곱배수",ChapterTable!$R:$S,2,0)^D698
    +VLOOKUP(SUBSTITUTE(SUBSTITUTE(F$1,"standard",""),"|Float","")&amp;IF(OR($L698=TRUE,$A698=0,MOD($A698,ChapterTable!$R$20)&lt;&gt;0),"","보스")&amp;"인게임누적합배수",ChapterTable!$R:$S,2,0)*D698)
  )
  )
  )
)</f>
        <v>17880.667190551758</v>
      </c>
      <c r="G698" t="s">
        <v>719</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73"/>
        <v>4</v>
      </c>
      <c r="Q698">
        <f t="shared" si="74"/>
        <v>4</v>
      </c>
      <c r="R698" t="b">
        <f t="shared" ca="1" si="75"/>
        <v>0</v>
      </c>
      <c r="T698" t="b">
        <f t="shared" ca="1" si="7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79"/>
        <v>0.25</v>
      </c>
      <c r="AJ698">
        <f t="shared" si="77"/>
        <v>0.32</v>
      </c>
      <c r="AK698">
        <f t="shared" si="78"/>
        <v>1</v>
      </c>
      <c r="AL698">
        <v>1</v>
      </c>
    </row>
    <row r="699" spans="1:38" hidden="1" x14ac:dyDescent="0.3">
      <c r="A699">
        <v>15</v>
      </c>
      <c r="B699">
        <v>39</v>
      </c>
      <c r="C699">
        <f>IF(OR($L699=TRUE,$A699=0,MOD($A699,ChapterTable!$R$20)&lt;&gt;0),
MAX(0,INT(($B699+ChapterTable!$P$26+VLOOKUP(SUBSTITUTE(C$1,"성장단계","")&amp;"단계오프셋",ChapterTable!$R:$S,2,0))/ChapterTable!$P$23)),
MAX(0,INT(($B699+ChapterTable!$R$26+VLOOKUP(SUBSTITUTE(C$1,"성장단계","")&amp;"보스단계오프셋",ChapterTable!$R:$S,2,0))/ChapterTable!$R$23)))</f>
        <v>4</v>
      </c>
      <c r="D699">
        <f>IF(OR($L699=TRUE,$A699=0,MOD($A699,ChapterTable!$R$20)&lt;&gt;0),
MAX(0,INT(($B699+ChapterTable!$P$26+VLOOKUP(SUBSTITUTE(D$1,"성장단계","")&amp;"단계오프셋",ChapterTable!$R:$S,2,0))/ChapterTable!$P$23)),
MAX(0,INT(($B699+ChapterTable!$R$26+VLOOKUP(SUBSTITUTE(D$1,"성장단계","")&amp;"보스단계오프셋",ChapterTable!$R:$S,2,0))/ChapterTable!$R$23)))</f>
        <v>3</v>
      </c>
      <c r="E699" s="1">
        <f ca="1">IF(AND($A699=0,$B699=1),
    VLOOKUP(1,ChapterTable!$1:$1048576,MATCH("최종"&amp;SUBSTITUTE(SUBSTITUTE(E$1,"standard",""),"|Float",""),ChapterTable!$1:$1,0),0)*ChapterTable!$P$17,
  IF(AND($A699=0,$B699=0),
    E700,
  IF($B699=0,
    VLOOKUP($A699,ChapterTable!$1:$1048576,MATCH("최종"&amp;SUBSTITUTE(SUBSTITUTE(E$1,"standard",""),"|Float",""),ChapterTable!$1:$1,0),0),
  IF($B699=1,
    IF($L699=FALSE,
      VLOOKUP($A699,ChapterTable!$1:$1048576,MATCH("최종"&amp;SUBSTITUTE(SUBSTITUTE(E$1,"standard",""),"|Float",""),ChapterTable!$1:$1,0),0),
      VLOOKUP($A699-ChapterTable!$P$11,ChapterTable!$1:$1048576,MATCH("최종"&amp;SUBSTITUTE(SUBSTITUTE(E$1,"standard",""),"|Float",""),ChapterTable!$1:$1,0),0)*ChapterTable!$P$14
    ),
  OFFSET(E699,-$B699+IF($L699,1,0),0)*IF($B699&gt;OFFSET($B699,1,0),ChapterTable!$R$17,1)*
    (VLOOKUP(SUBSTITUTE(SUBSTITUTE(E$1,"standard",""),"|Float","")&amp;IF(OR($L699=TRUE,$A699=0,MOD($A699,ChapterTable!$R$20)&lt;&gt;0),"","보스")&amp;"인게임누적곱배수",ChapterTable!$R:$S,2,0)^C699
    +VLOOKUP(SUBSTITUTE(SUBSTITUTE(E$1,"standard",""),"|Float","")&amp;IF(OR($L699=TRUE,$A699=0,MOD($A699,ChapterTable!$R$20)&lt;&gt;0),"","보스")&amp;"인게임누적합배수",ChapterTable!$R:$S,2,0)*C699)
  )
  )
  )
)</f>
        <v>63056.72021484375</v>
      </c>
      <c r="F699" s="1">
        <f ca="1">IF(AND($A699=0,$B699=1),
    VLOOKUP(1,ChapterTable!$1:$1048576,MATCH("최종"&amp;SUBSTITUTE(SUBSTITUTE(F$1,"standard",""),"|Float",""),ChapterTable!$1:$1,0),0)*ChapterTable!$P$17,
  IF(AND($A699=0,$B699=0),
    F700,
  IF($B699=0,
    VLOOKUP($A699,ChapterTable!$1:$1048576,MATCH("최종"&amp;SUBSTITUTE(SUBSTITUTE(F$1,"standard",""),"|Float",""),ChapterTable!$1:$1,0),0),
  IF($B699=1,
    IF($L699=FALSE,
      VLOOKUP($A699,ChapterTable!$1:$1048576,MATCH("최종"&amp;SUBSTITUTE(SUBSTITUTE(F$1,"standard",""),"|Float",""),ChapterTable!$1:$1,0),0),
      VLOOKUP($A699-ChapterTable!$P$11,ChapterTable!$1:$1048576,MATCH("최종"&amp;SUBSTITUTE(SUBSTITUTE(F$1,"standard",""),"|Float",""),ChapterTable!$1:$1,0),0)*ChapterTable!$P$14
    ),
  OFFSET(F699,-$B699+IF($L699,1,0),0)*
    (VLOOKUP(SUBSTITUTE(SUBSTITUTE(F$1,"standard",""),"|Float","")&amp;IF(OR($L699=TRUE,$A699=0,MOD($A699,ChapterTable!$R$20)&lt;&gt;0),"","보스")&amp;"인게임누적곱배수",ChapterTable!$R:$S,2,0)^D699
    +VLOOKUP(SUBSTITUTE(SUBSTITUTE(F$1,"standard",""),"|Float","")&amp;IF(OR($L699=TRUE,$A699=0,MOD($A699,ChapterTable!$R$20)&lt;&gt;0),"","보스")&amp;"인게임누적합배수",ChapterTable!$R:$S,2,0)*D699)
  )
  )
  )
)</f>
        <v>17880.667190551758</v>
      </c>
      <c r="G699" t="s">
        <v>719</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73"/>
        <v>94</v>
      </c>
      <c r="Q699">
        <f t="shared" si="74"/>
        <v>94</v>
      </c>
      <c r="R699" t="b">
        <f t="shared" ca="1" si="75"/>
        <v>1</v>
      </c>
      <c r="T699" t="b">
        <f t="shared" ca="1" si="7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79"/>
        <v>0.25</v>
      </c>
      <c r="AJ699">
        <f t="shared" si="77"/>
        <v>0.32</v>
      </c>
      <c r="AK699">
        <f t="shared" si="78"/>
        <v>1</v>
      </c>
      <c r="AL699">
        <v>1</v>
      </c>
    </row>
    <row r="700" spans="1:38" hidden="1" x14ac:dyDescent="0.3">
      <c r="A700">
        <v>15</v>
      </c>
      <c r="B700">
        <v>40</v>
      </c>
      <c r="C700">
        <f>IF(OR($L700=TRUE,$A700=0,MOD($A700,ChapterTable!$R$20)&lt;&gt;0),
MAX(0,INT(($B700+ChapterTable!$P$26+VLOOKUP(SUBSTITUTE(C$1,"성장단계","")&amp;"단계오프셋",ChapterTable!$R:$S,2,0))/ChapterTable!$P$23)),
MAX(0,INT(($B700+ChapterTable!$R$26+VLOOKUP(SUBSTITUTE(C$1,"성장단계","")&amp;"보스단계오프셋",ChapterTable!$R:$S,2,0))/ChapterTable!$R$23)))</f>
        <v>4</v>
      </c>
      <c r="D700">
        <f>IF(OR($L700=TRUE,$A700=0,MOD($A700,ChapterTable!$R$20)&lt;&gt;0),
MAX(0,INT(($B700+ChapterTable!$P$26+VLOOKUP(SUBSTITUTE(D$1,"성장단계","")&amp;"단계오프셋",ChapterTable!$R:$S,2,0))/ChapterTable!$P$23)),
MAX(0,INT(($B700+ChapterTable!$R$26+VLOOKUP(SUBSTITUTE(D$1,"성장단계","")&amp;"보스단계오프셋",ChapterTable!$R:$S,2,0))/ChapterTable!$R$23)))</f>
        <v>3</v>
      </c>
      <c r="E700" s="1">
        <f ca="1">IF(AND($A700=0,$B700=1),
    VLOOKUP(1,ChapterTable!$1:$1048576,MATCH("최종"&amp;SUBSTITUTE(SUBSTITUTE(E$1,"standard",""),"|Float",""),ChapterTable!$1:$1,0),0)*ChapterTable!$P$17,
  IF(AND($A700=0,$B700=0),
    E701,
  IF($B700=0,
    VLOOKUP($A700,ChapterTable!$1:$1048576,MATCH("최종"&amp;SUBSTITUTE(SUBSTITUTE(E$1,"standard",""),"|Float",""),ChapterTable!$1:$1,0),0),
  IF($B700=1,
    IF($L700=FALSE,
      VLOOKUP($A700,ChapterTable!$1:$1048576,MATCH("최종"&amp;SUBSTITUTE(SUBSTITUTE(E$1,"standard",""),"|Float",""),ChapterTable!$1:$1,0),0),
      VLOOKUP($A700-ChapterTable!$P$11,ChapterTable!$1:$1048576,MATCH("최종"&amp;SUBSTITUTE(SUBSTITUTE(E$1,"standard",""),"|Float",""),ChapterTable!$1:$1,0),0)*ChapterTable!$P$14
    ),
  OFFSET(E700,-$B700+IF($L700,1,0),0)*IF($B700&gt;OFFSET($B700,1,0),ChapterTable!$R$17,1)*
    (VLOOKUP(SUBSTITUTE(SUBSTITUTE(E$1,"standard",""),"|Float","")&amp;IF(OR($L700=TRUE,$A700=0,MOD($A700,ChapterTable!$R$20)&lt;&gt;0),"","보스")&amp;"인게임누적곱배수",ChapterTable!$R:$S,2,0)^C700
    +VLOOKUP(SUBSTITUTE(SUBSTITUTE(E$1,"standard",""),"|Float","")&amp;IF(OR($L700=TRUE,$A700=0,MOD($A700,ChapterTable!$R$20)&lt;&gt;0),"","보스")&amp;"인게임누적합배수",ChapterTable!$R:$S,2,0)*C700)
  )
  )
  )
)</f>
        <v>63056.72021484375</v>
      </c>
      <c r="F700" s="1">
        <f ca="1">IF(AND($A700=0,$B700=1),
    VLOOKUP(1,ChapterTable!$1:$1048576,MATCH("최종"&amp;SUBSTITUTE(SUBSTITUTE(F$1,"standard",""),"|Float",""),ChapterTable!$1:$1,0),0)*ChapterTable!$P$17,
  IF(AND($A700=0,$B700=0),
    F701,
  IF($B700=0,
    VLOOKUP($A700,ChapterTable!$1:$1048576,MATCH("최종"&amp;SUBSTITUTE(SUBSTITUTE(F$1,"standard",""),"|Float",""),ChapterTable!$1:$1,0),0),
  IF($B700=1,
    IF($L700=FALSE,
      VLOOKUP($A700,ChapterTable!$1:$1048576,MATCH("최종"&amp;SUBSTITUTE(SUBSTITUTE(F$1,"standard",""),"|Float",""),ChapterTable!$1:$1,0),0),
      VLOOKUP($A700-ChapterTable!$P$11,ChapterTable!$1:$1048576,MATCH("최종"&amp;SUBSTITUTE(SUBSTITUTE(F$1,"standard",""),"|Float",""),ChapterTable!$1:$1,0),0)*ChapterTable!$P$14
    ),
  OFFSET(F700,-$B700+IF($L700,1,0),0)*
    (VLOOKUP(SUBSTITUTE(SUBSTITUTE(F$1,"standard",""),"|Float","")&amp;IF(OR($L700=TRUE,$A700=0,MOD($A700,ChapterTable!$R$20)&lt;&gt;0),"","보스")&amp;"인게임누적곱배수",ChapterTable!$R:$S,2,0)^D700
    +VLOOKUP(SUBSTITUTE(SUBSTITUTE(F$1,"standard",""),"|Float","")&amp;IF(OR($L700=TRUE,$A700=0,MOD($A700,ChapterTable!$R$20)&lt;&gt;0),"","보스")&amp;"인게임누적합배수",ChapterTable!$R:$S,2,0)*D700)
  )
  )
  )
)</f>
        <v>17880.667190551758</v>
      </c>
      <c r="G700" t="s">
        <v>719</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73"/>
        <v>24</v>
      </c>
      <c r="Q700">
        <f t="shared" si="74"/>
        <v>24</v>
      </c>
      <c r="R700" t="b">
        <f t="shared" ca="1" si="75"/>
        <v>0</v>
      </c>
      <c r="T700" t="b">
        <f t="shared" ca="1" si="7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79"/>
        <v>0.25</v>
      </c>
      <c r="AJ700">
        <f t="shared" si="77"/>
        <v>1</v>
      </c>
      <c r="AK700">
        <f t="shared" si="78"/>
        <v>4</v>
      </c>
      <c r="AL700">
        <v>1</v>
      </c>
    </row>
    <row r="701" spans="1:38" hidden="1" x14ac:dyDescent="0.3">
      <c r="A701">
        <v>15</v>
      </c>
      <c r="B701">
        <v>41</v>
      </c>
      <c r="C701">
        <f>IF(OR($L701=TRUE,$A701=0,MOD($A701,ChapterTable!$R$20)&lt;&gt;0),
MAX(0,INT(($B701+ChapterTable!$P$26+VLOOKUP(SUBSTITUTE(C$1,"성장단계","")&amp;"단계오프셋",ChapterTable!$R:$S,2,0))/ChapterTable!$P$23)),
MAX(0,INT(($B701+ChapterTable!$R$26+VLOOKUP(SUBSTITUTE(C$1,"성장단계","")&amp;"보스단계오프셋",ChapterTable!$R:$S,2,0))/ChapterTable!$R$23)))</f>
        <v>4</v>
      </c>
      <c r="D701">
        <f>IF(OR($L701=TRUE,$A701=0,MOD($A701,ChapterTable!$R$20)&lt;&gt;0),
MAX(0,INT(($B701+ChapterTable!$P$26+VLOOKUP(SUBSTITUTE(D$1,"성장단계","")&amp;"단계오프셋",ChapterTable!$R:$S,2,0))/ChapterTable!$P$23)),
MAX(0,INT(($B701+ChapterTable!$R$26+VLOOKUP(SUBSTITUTE(D$1,"성장단계","")&amp;"보스단계오프셋",ChapterTable!$R:$S,2,0))/ChapterTable!$R$23)))</f>
        <v>4</v>
      </c>
      <c r="E701" s="1">
        <f ca="1">IF(AND($A701=0,$B701=1),
    VLOOKUP(1,ChapterTable!$1:$1048576,MATCH("최종"&amp;SUBSTITUTE(SUBSTITUTE(E$1,"standard",""),"|Float",""),ChapterTable!$1:$1,0),0)*ChapterTable!$P$17,
  IF(AND($A701=0,$B701=0),
    E702,
  IF($B701=0,
    VLOOKUP($A701,ChapterTable!$1:$1048576,MATCH("최종"&amp;SUBSTITUTE(SUBSTITUTE(E$1,"standard",""),"|Float",""),ChapterTable!$1:$1,0),0),
  IF($B701=1,
    IF($L701=FALSE,
      VLOOKUP($A701,ChapterTable!$1:$1048576,MATCH("최종"&amp;SUBSTITUTE(SUBSTITUTE(E$1,"standard",""),"|Float",""),ChapterTable!$1:$1,0),0),
      VLOOKUP($A701-ChapterTable!$P$11,ChapterTable!$1:$1048576,MATCH("최종"&amp;SUBSTITUTE(SUBSTITUTE(E$1,"standard",""),"|Float",""),ChapterTable!$1:$1,0),0)*ChapterTable!$P$14
    ),
  OFFSET(E701,-$B701+IF($L701,1,0),0)*IF($B701&gt;OFFSET($B701,1,0),ChapterTable!$R$17,1)*
    (VLOOKUP(SUBSTITUTE(SUBSTITUTE(E$1,"standard",""),"|Float","")&amp;IF(OR($L701=TRUE,$A701=0,MOD($A701,ChapterTable!$R$20)&lt;&gt;0),"","보스")&amp;"인게임누적곱배수",ChapterTable!$R:$S,2,0)^C701
    +VLOOKUP(SUBSTITUTE(SUBSTITUTE(E$1,"standard",""),"|Float","")&amp;IF(OR($L701=TRUE,$A701=0,MOD($A701,ChapterTable!$R$20)&lt;&gt;0),"","보스")&amp;"인게임누적합배수",ChapterTable!$R:$S,2,0)*C701)
  )
  )
  )
)</f>
        <v>63056.72021484375</v>
      </c>
      <c r="F701" s="1">
        <f ca="1">IF(AND($A701=0,$B701=1),
    VLOOKUP(1,ChapterTable!$1:$1048576,MATCH("최종"&amp;SUBSTITUTE(SUBSTITUTE(F$1,"standard",""),"|Float",""),ChapterTable!$1:$1,0),0)*ChapterTable!$P$17,
  IF(AND($A701=0,$B701=0),
    F702,
  IF($B701=0,
    VLOOKUP($A701,ChapterTable!$1:$1048576,MATCH("최종"&amp;SUBSTITUTE(SUBSTITUTE(F$1,"standard",""),"|Float",""),ChapterTable!$1:$1,0),0),
  IF($B701=1,
    IF($L701=FALSE,
      VLOOKUP($A701,ChapterTable!$1:$1048576,MATCH("최종"&amp;SUBSTITUTE(SUBSTITUTE(F$1,"standard",""),"|Float",""),ChapterTable!$1:$1,0),0),
      VLOOKUP($A701-ChapterTable!$P$11,ChapterTable!$1:$1048576,MATCH("최종"&amp;SUBSTITUTE(SUBSTITUTE(F$1,"standard",""),"|Float",""),ChapterTable!$1:$1,0),0)*ChapterTable!$P$14
    ),
  OFFSET(F701,-$B701+IF($L701,1,0),0)*
    (VLOOKUP(SUBSTITUTE(SUBSTITUTE(F$1,"standard",""),"|Float","")&amp;IF(OR($L701=TRUE,$A701=0,MOD($A701,ChapterTable!$R$20)&lt;&gt;0),"","보스")&amp;"인게임누적곱배수",ChapterTable!$R:$S,2,0)^D701
    +VLOOKUP(SUBSTITUTE(SUBSTITUTE(F$1,"standard",""),"|Float","")&amp;IF(OR($L701=TRUE,$A701=0,MOD($A701,ChapterTable!$R$20)&lt;&gt;0),"","보스")&amp;"인게임누적합배수",ChapterTable!$R:$S,2,0)*D701)
  )
  )
  )
)</f>
        <v>18975.401916503906</v>
      </c>
      <c r="G701" t="s">
        <v>719</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73"/>
        <v>5</v>
      </c>
      <c r="Q701">
        <f t="shared" si="74"/>
        <v>5</v>
      </c>
      <c r="R701" t="b">
        <f t="shared" ca="1" si="75"/>
        <v>0</v>
      </c>
      <c r="T701" t="b">
        <f t="shared" ca="1" si="7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79"/>
        <v>0.2</v>
      </c>
      <c r="AJ701">
        <f t="shared" si="77"/>
        <v>0.27466666000000001</v>
      </c>
      <c r="AK701">
        <f t="shared" si="78"/>
        <v>1</v>
      </c>
      <c r="AL701">
        <v>1</v>
      </c>
    </row>
    <row r="702" spans="1:38" hidden="1" x14ac:dyDescent="0.3">
      <c r="A702">
        <v>15</v>
      </c>
      <c r="B702">
        <v>42</v>
      </c>
      <c r="C702">
        <f>IF(OR($L702=TRUE,$A702=0,MOD($A702,ChapterTable!$R$20)&lt;&gt;0),
MAX(0,INT(($B702+ChapterTable!$P$26+VLOOKUP(SUBSTITUTE(C$1,"성장단계","")&amp;"단계오프셋",ChapterTable!$R:$S,2,0))/ChapterTable!$P$23)),
MAX(0,INT(($B702+ChapterTable!$R$26+VLOOKUP(SUBSTITUTE(C$1,"성장단계","")&amp;"보스단계오프셋",ChapterTable!$R:$S,2,0))/ChapterTable!$R$23)))</f>
        <v>4</v>
      </c>
      <c r="D702">
        <f>IF(OR($L702=TRUE,$A702=0,MOD($A702,ChapterTable!$R$20)&lt;&gt;0),
MAX(0,INT(($B702+ChapterTable!$P$26+VLOOKUP(SUBSTITUTE(D$1,"성장단계","")&amp;"단계오프셋",ChapterTable!$R:$S,2,0))/ChapterTable!$P$23)),
MAX(0,INT(($B702+ChapterTable!$R$26+VLOOKUP(SUBSTITUTE(D$1,"성장단계","")&amp;"보스단계오프셋",ChapterTable!$R:$S,2,0))/ChapterTable!$R$23)))</f>
        <v>4</v>
      </c>
      <c r="E702" s="1">
        <f ca="1">IF(AND($A702=0,$B702=1),
    VLOOKUP(1,ChapterTable!$1:$1048576,MATCH("최종"&amp;SUBSTITUTE(SUBSTITUTE(E$1,"standard",""),"|Float",""),ChapterTable!$1:$1,0),0)*ChapterTable!$P$17,
  IF(AND($A702=0,$B702=0),
    E703,
  IF($B702=0,
    VLOOKUP($A702,ChapterTable!$1:$1048576,MATCH("최종"&amp;SUBSTITUTE(SUBSTITUTE(E$1,"standard",""),"|Float",""),ChapterTable!$1:$1,0),0),
  IF($B702=1,
    IF($L702=FALSE,
      VLOOKUP($A702,ChapterTable!$1:$1048576,MATCH("최종"&amp;SUBSTITUTE(SUBSTITUTE(E$1,"standard",""),"|Float",""),ChapterTable!$1:$1,0),0),
      VLOOKUP($A702-ChapterTable!$P$11,ChapterTable!$1:$1048576,MATCH("최종"&amp;SUBSTITUTE(SUBSTITUTE(E$1,"standard",""),"|Float",""),ChapterTable!$1:$1,0),0)*ChapterTable!$P$14
    ),
  OFFSET(E702,-$B702+IF($L702,1,0),0)*IF($B702&gt;OFFSET($B702,1,0),ChapterTable!$R$17,1)*
    (VLOOKUP(SUBSTITUTE(SUBSTITUTE(E$1,"standard",""),"|Float","")&amp;IF(OR($L702=TRUE,$A702=0,MOD($A702,ChapterTable!$R$20)&lt;&gt;0),"","보스")&amp;"인게임누적곱배수",ChapterTable!$R:$S,2,0)^C702
    +VLOOKUP(SUBSTITUTE(SUBSTITUTE(E$1,"standard",""),"|Float","")&amp;IF(OR($L702=TRUE,$A702=0,MOD($A702,ChapterTable!$R$20)&lt;&gt;0),"","보스")&amp;"인게임누적합배수",ChapterTable!$R:$S,2,0)*C702)
  )
  )
  )
)</f>
        <v>63056.72021484375</v>
      </c>
      <c r="F702" s="1">
        <f ca="1">IF(AND($A702=0,$B702=1),
    VLOOKUP(1,ChapterTable!$1:$1048576,MATCH("최종"&amp;SUBSTITUTE(SUBSTITUTE(F$1,"standard",""),"|Float",""),ChapterTable!$1:$1,0),0)*ChapterTable!$P$17,
  IF(AND($A702=0,$B702=0),
    F703,
  IF($B702=0,
    VLOOKUP($A702,ChapterTable!$1:$1048576,MATCH("최종"&amp;SUBSTITUTE(SUBSTITUTE(F$1,"standard",""),"|Float",""),ChapterTable!$1:$1,0),0),
  IF($B702=1,
    IF($L702=FALSE,
      VLOOKUP($A702,ChapterTable!$1:$1048576,MATCH("최종"&amp;SUBSTITUTE(SUBSTITUTE(F$1,"standard",""),"|Float",""),ChapterTable!$1:$1,0),0),
      VLOOKUP($A702-ChapterTable!$P$11,ChapterTable!$1:$1048576,MATCH("최종"&amp;SUBSTITUTE(SUBSTITUTE(F$1,"standard",""),"|Float",""),ChapterTable!$1:$1,0),0)*ChapterTable!$P$14
    ),
  OFFSET(F702,-$B702+IF($L702,1,0),0)*
    (VLOOKUP(SUBSTITUTE(SUBSTITUTE(F$1,"standard",""),"|Float","")&amp;IF(OR($L702=TRUE,$A702=0,MOD($A702,ChapterTable!$R$20)&lt;&gt;0),"","보스")&amp;"인게임누적곱배수",ChapterTable!$R:$S,2,0)^D702
    +VLOOKUP(SUBSTITUTE(SUBSTITUTE(F$1,"standard",""),"|Float","")&amp;IF(OR($L702=TRUE,$A702=0,MOD($A702,ChapterTable!$R$20)&lt;&gt;0),"","보스")&amp;"인게임누적합배수",ChapterTable!$R:$S,2,0)*D702)
  )
  )
  )
)</f>
        <v>18975.401916503906</v>
      </c>
      <c r="G702" t="s">
        <v>719</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73"/>
        <v>5</v>
      </c>
      <c r="Q702">
        <f t="shared" si="74"/>
        <v>5</v>
      </c>
      <c r="R702" t="b">
        <f t="shared" ca="1" si="75"/>
        <v>0</v>
      </c>
      <c r="T702" t="b">
        <f t="shared" ca="1" si="7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79"/>
        <v>0.2</v>
      </c>
      <c r="AJ702">
        <f t="shared" si="77"/>
        <v>0.27466666000000001</v>
      </c>
      <c r="AK702">
        <f t="shared" si="78"/>
        <v>1</v>
      </c>
      <c r="AL702">
        <v>1</v>
      </c>
    </row>
    <row r="703" spans="1:38" hidden="1" x14ac:dyDescent="0.3">
      <c r="A703">
        <v>15</v>
      </c>
      <c r="B703">
        <v>43</v>
      </c>
      <c r="C703">
        <f>IF(OR($L703=TRUE,$A703=0,MOD($A703,ChapterTable!$R$20)&lt;&gt;0),
MAX(0,INT(($B703+ChapterTable!$P$26+VLOOKUP(SUBSTITUTE(C$1,"성장단계","")&amp;"단계오프셋",ChapterTable!$R:$S,2,0))/ChapterTable!$P$23)),
MAX(0,INT(($B703+ChapterTable!$R$26+VLOOKUP(SUBSTITUTE(C$1,"성장단계","")&amp;"보스단계오프셋",ChapterTable!$R:$S,2,0))/ChapterTable!$R$23)))</f>
        <v>4</v>
      </c>
      <c r="D703">
        <f>IF(OR($L703=TRUE,$A703=0,MOD($A703,ChapterTable!$R$20)&lt;&gt;0),
MAX(0,INT(($B703+ChapterTable!$P$26+VLOOKUP(SUBSTITUTE(D$1,"성장단계","")&amp;"단계오프셋",ChapterTable!$R:$S,2,0))/ChapterTable!$P$23)),
MAX(0,INT(($B703+ChapterTable!$R$26+VLOOKUP(SUBSTITUTE(D$1,"성장단계","")&amp;"보스단계오프셋",ChapterTable!$R:$S,2,0))/ChapterTable!$R$23)))</f>
        <v>4</v>
      </c>
      <c r="E703" s="1">
        <f ca="1">IF(AND($A703=0,$B703=1),
    VLOOKUP(1,ChapterTable!$1:$1048576,MATCH("최종"&amp;SUBSTITUTE(SUBSTITUTE(E$1,"standard",""),"|Float",""),ChapterTable!$1:$1,0),0)*ChapterTable!$P$17,
  IF(AND($A703=0,$B703=0),
    E704,
  IF($B703=0,
    VLOOKUP($A703,ChapterTable!$1:$1048576,MATCH("최종"&amp;SUBSTITUTE(SUBSTITUTE(E$1,"standard",""),"|Float",""),ChapterTable!$1:$1,0),0),
  IF($B703=1,
    IF($L703=FALSE,
      VLOOKUP($A703,ChapterTable!$1:$1048576,MATCH("최종"&amp;SUBSTITUTE(SUBSTITUTE(E$1,"standard",""),"|Float",""),ChapterTable!$1:$1,0),0),
      VLOOKUP($A703-ChapterTable!$P$11,ChapterTable!$1:$1048576,MATCH("최종"&amp;SUBSTITUTE(SUBSTITUTE(E$1,"standard",""),"|Float",""),ChapterTable!$1:$1,0),0)*ChapterTable!$P$14
    ),
  OFFSET(E703,-$B703+IF($L703,1,0),0)*IF($B703&gt;OFFSET($B703,1,0),ChapterTable!$R$17,1)*
    (VLOOKUP(SUBSTITUTE(SUBSTITUTE(E$1,"standard",""),"|Float","")&amp;IF(OR($L703=TRUE,$A703=0,MOD($A703,ChapterTable!$R$20)&lt;&gt;0),"","보스")&amp;"인게임누적곱배수",ChapterTable!$R:$S,2,0)^C703
    +VLOOKUP(SUBSTITUTE(SUBSTITUTE(E$1,"standard",""),"|Float","")&amp;IF(OR($L703=TRUE,$A703=0,MOD($A703,ChapterTable!$R$20)&lt;&gt;0),"","보스")&amp;"인게임누적합배수",ChapterTable!$R:$S,2,0)*C703)
  )
  )
  )
)</f>
        <v>63056.72021484375</v>
      </c>
      <c r="F703" s="1">
        <f ca="1">IF(AND($A703=0,$B703=1),
    VLOOKUP(1,ChapterTable!$1:$1048576,MATCH("최종"&amp;SUBSTITUTE(SUBSTITUTE(F$1,"standard",""),"|Float",""),ChapterTable!$1:$1,0),0)*ChapterTable!$P$17,
  IF(AND($A703=0,$B703=0),
    F704,
  IF($B703=0,
    VLOOKUP($A703,ChapterTable!$1:$1048576,MATCH("최종"&amp;SUBSTITUTE(SUBSTITUTE(F$1,"standard",""),"|Float",""),ChapterTable!$1:$1,0),0),
  IF($B703=1,
    IF($L703=FALSE,
      VLOOKUP($A703,ChapterTable!$1:$1048576,MATCH("최종"&amp;SUBSTITUTE(SUBSTITUTE(F$1,"standard",""),"|Float",""),ChapterTable!$1:$1,0),0),
      VLOOKUP($A703-ChapterTable!$P$11,ChapterTable!$1:$1048576,MATCH("최종"&amp;SUBSTITUTE(SUBSTITUTE(F$1,"standard",""),"|Float",""),ChapterTable!$1:$1,0),0)*ChapterTable!$P$14
    ),
  OFFSET(F703,-$B703+IF($L703,1,0),0)*
    (VLOOKUP(SUBSTITUTE(SUBSTITUTE(F$1,"standard",""),"|Float","")&amp;IF(OR($L703=TRUE,$A703=0,MOD($A703,ChapterTable!$R$20)&lt;&gt;0),"","보스")&amp;"인게임누적곱배수",ChapterTable!$R:$S,2,0)^D703
    +VLOOKUP(SUBSTITUTE(SUBSTITUTE(F$1,"standard",""),"|Float","")&amp;IF(OR($L703=TRUE,$A703=0,MOD($A703,ChapterTable!$R$20)&lt;&gt;0),"","보스")&amp;"인게임누적합배수",ChapterTable!$R:$S,2,0)*D703)
  )
  )
  )
)</f>
        <v>18975.401916503906</v>
      </c>
      <c r="G703" t="s">
        <v>719</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73"/>
        <v>5</v>
      </c>
      <c r="Q703">
        <f t="shared" si="74"/>
        <v>5</v>
      </c>
      <c r="R703" t="b">
        <f t="shared" ca="1" si="75"/>
        <v>0</v>
      </c>
      <c r="T703" t="b">
        <f t="shared" ca="1" si="7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79"/>
        <v>0.2</v>
      </c>
      <c r="AJ703">
        <f t="shared" si="77"/>
        <v>0.27466666000000001</v>
      </c>
      <c r="AK703">
        <f t="shared" si="78"/>
        <v>1</v>
      </c>
      <c r="AL703">
        <v>1</v>
      </c>
    </row>
    <row r="704" spans="1:38" hidden="1" x14ac:dyDescent="0.3">
      <c r="A704">
        <v>15</v>
      </c>
      <c r="B704">
        <v>44</v>
      </c>
      <c r="C704">
        <f>IF(OR($L704=TRUE,$A704=0,MOD($A704,ChapterTable!$R$20)&lt;&gt;0),
MAX(0,INT(($B704+ChapterTable!$P$26+VLOOKUP(SUBSTITUTE(C$1,"성장단계","")&amp;"단계오프셋",ChapterTable!$R:$S,2,0))/ChapterTable!$P$23)),
MAX(0,INT(($B704+ChapterTable!$R$26+VLOOKUP(SUBSTITUTE(C$1,"성장단계","")&amp;"보스단계오프셋",ChapterTable!$R:$S,2,0))/ChapterTable!$R$23)))</f>
        <v>4</v>
      </c>
      <c r="D704">
        <f>IF(OR($L704=TRUE,$A704=0,MOD($A704,ChapterTable!$R$20)&lt;&gt;0),
MAX(0,INT(($B704+ChapterTable!$P$26+VLOOKUP(SUBSTITUTE(D$1,"성장단계","")&amp;"단계오프셋",ChapterTable!$R:$S,2,0))/ChapterTable!$P$23)),
MAX(0,INT(($B704+ChapterTable!$R$26+VLOOKUP(SUBSTITUTE(D$1,"성장단계","")&amp;"보스단계오프셋",ChapterTable!$R:$S,2,0))/ChapterTable!$R$23)))</f>
        <v>4</v>
      </c>
      <c r="E704" s="1">
        <f ca="1">IF(AND($A704=0,$B704=1),
    VLOOKUP(1,ChapterTable!$1:$1048576,MATCH("최종"&amp;SUBSTITUTE(SUBSTITUTE(E$1,"standard",""),"|Float",""),ChapterTable!$1:$1,0),0)*ChapterTable!$P$17,
  IF(AND($A704=0,$B704=0),
    E705,
  IF($B704=0,
    VLOOKUP($A704,ChapterTable!$1:$1048576,MATCH("최종"&amp;SUBSTITUTE(SUBSTITUTE(E$1,"standard",""),"|Float",""),ChapterTable!$1:$1,0),0),
  IF($B704=1,
    IF($L704=FALSE,
      VLOOKUP($A704,ChapterTable!$1:$1048576,MATCH("최종"&amp;SUBSTITUTE(SUBSTITUTE(E$1,"standard",""),"|Float",""),ChapterTable!$1:$1,0),0),
      VLOOKUP($A704-ChapterTable!$P$11,ChapterTable!$1:$1048576,MATCH("최종"&amp;SUBSTITUTE(SUBSTITUTE(E$1,"standard",""),"|Float",""),ChapterTable!$1:$1,0),0)*ChapterTable!$P$14
    ),
  OFFSET(E704,-$B704+IF($L704,1,0),0)*IF($B704&gt;OFFSET($B704,1,0),ChapterTable!$R$17,1)*
    (VLOOKUP(SUBSTITUTE(SUBSTITUTE(E$1,"standard",""),"|Float","")&amp;IF(OR($L704=TRUE,$A704=0,MOD($A704,ChapterTable!$R$20)&lt;&gt;0),"","보스")&amp;"인게임누적곱배수",ChapterTable!$R:$S,2,0)^C704
    +VLOOKUP(SUBSTITUTE(SUBSTITUTE(E$1,"standard",""),"|Float","")&amp;IF(OR($L704=TRUE,$A704=0,MOD($A704,ChapterTable!$R$20)&lt;&gt;0),"","보스")&amp;"인게임누적합배수",ChapterTable!$R:$S,2,0)*C704)
  )
  )
  )
)</f>
        <v>63056.72021484375</v>
      </c>
      <c r="F704" s="1">
        <f ca="1">IF(AND($A704=0,$B704=1),
    VLOOKUP(1,ChapterTable!$1:$1048576,MATCH("최종"&amp;SUBSTITUTE(SUBSTITUTE(F$1,"standard",""),"|Float",""),ChapterTable!$1:$1,0),0)*ChapterTable!$P$17,
  IF(AND($A704=0,$B704=0),
    F705,
  IF($B704=0,
    VLOOKUP($A704,ChapterTable!$1:$1048576,MATCH("최종"&amp;SUBSTITUTE(SUBSTITUTE(F$1,"standard",""),"|Float",""),ChapterTable!$1:$1,0),0),
  IF($B704=1,
    IF($L704=FALSE,
      VLOOKUP($A704,ChapterTable!$1:$1048576,MATCH("최종"&amp;SUBSTITUTE(SUBSTITUTE(F$1,"standard",""),"|Float",""),ChapterTable!$1:$1,0),0),
      VLOOKUP($A704-ChapterTable!$P$11,ChapterTable!$1:$1048576,MATCH("최종"&amp;SUBSTITUTE(SUBSTITUTE(F$1,"standard",""),"|Float",""),ChapterTable!$1:$1,0),0)*ChapterTable!$P$14
    ),
  OFFSET(F704,-$B704+IF($L704,1,0),0)*
    (VLOOKUP(SUBSTITUTE(SUBSTITUTE(F$1,"standard",""),"|Float","")&amp;IF(OR($L704=TRUE,$A704=0,MOD($A704,ChapterTable!$R$20)&lt;&gt;0),"","보스")&amp;"인게임누적곱배수",ChapterTable!$R:$S,2,0)^D704
    +VLOOKUP(SUBSTITUTE(SUBSTITUTE(F$1,"standard",""),"|Float","")&amp;IF(OR($L704=TRUE,$A704=0,MOD($A704,ChapterTable!$R$20)&lt;&gt;0),"","보스")&amp;"인게임누적합배수",ChapterTable!$R:$S,2,0)*D704)
  )
  )
  )
)</f>
        <v>18975.401916503906</v>
      </c>
      <c r="G704" t="s">
        <v>719</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73"/>
        <v>5</v>
      </c>
      <c r="Q704">
        <f t="shared" si="74"/>
        <v>5</v>
      </c>
      <c r="R704" t="b">
        <f t="shared" ca="1" si="75"/>
        <v>0</v>
      </c>
      <c r="T704" t="b">
        <f t="shared" ca="1" si="7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79"/>
        <v>0.2</v>
      </c>
      <c r="AJ704">
        <f t="shared" si="77"/>
        <v>0.27466666000000001</v>
      </c>
      <c r="AK704">
        <f t="shared" si="78"/>
        <v>1</v>
      </c>
      <c r="AL704">
        <v>1</v>
      </c>
    </row>
    <row r="705" spans="1:38" hidden="1" x14ac:dyDescent="0.3">
      <c r="A705">
        <v>15</v>
      </c>
      <c r="B705">
        <v>45</v>
      </c>
      <c r="C705">
        <f>IF(OR($L705=TRUE,$A705=0,MOD($A705,ChapterTable!$R$20)&lt;&gt;0),
MAX(0,INT(($B705+ChapterTable!$P$26+VLOOKUP(SUBSTITUTE(C$1,"성장단계","")&amp;"단계오프셋",ChapterTable!$R:$S,2,0))/ChapterTable!$P$23)),
MAX(0,INT(($B705+ChapterTable!$R$26+VLOOKUP(SUBSTITUTE(C$1,"성장단계","")&amp;"보스단계오프셋",ChapterTable!$R:$S,2,0))/ChapterTable!$R$23)))</f>
        <v>4</v>
      </c>
      <c r="D705">
        <f>IF(OR($L705=TRUE,$A705=0,MOD($A705,ChapterTable!$R$20)&lt;&gt;0),
MAX(0,INT(($B705+ChapterTable!$P$26+VLOOKUP(SUBSTITUTE(D$1,"성장단계","")&amp;"단계오프셋",ChapterTable!$R:$S,2,0))/ChapterTable!$P$23)),
MAX(0,INT(($B705+ChapterTable!$R$26+VLOOKUP(SUBSTITUTE(D$1,"성장단계","")&amp;"보스단계오프셋",ChapterTable!$R:$S,2,0))/ChapterTable!$R$23)))</f>
        <v>4</v>
      </c>
      <c r="E705" s="1">
        <f ca="1">IF(AND($A705=0,$B705=1),
    VLOOKUP(1,ChapterTable!$1:$1048576,MATCH("최종"&amp;SUBSTITUTE(SUBSTITUTE(E$1,"standard",""),"|Float",""),ChapterTable!$1:$1,0),0)*ChapterTable!$P$17,
  IF(AND($A705=0,$B705=0),
    E706,
  IF($B705=0,
    VLOOKUP($A705,ChapterTable!$1:$1048576,MATCH("최종"&amp;SUBSTITUTE(SUBSTITUTE(E$1,"standard",""),"|Float",""),ChapterTable!$1:$1,0),0),
  IF($B705=1,
    IF($L705=FALSE,
      VLOOKUP($A705,ChapterTable!$1:$1048576,MATCH("최종"&amp;SUBSTITUTE(SUBSTITUTE(E$1,"standard",""),"|Float",""),ChapterTable!$1:$1,0),0),
      VLOOKUP($A705-ChapterTable!$P$11,ChapterTable!$1:$1048576,MATCH("최종"&amp;SUBSTITUTE(SUBSTITUTE(E$1,"standard",""),"|Float",""),ChapterTable!$1:$1,0),0)*ChapterTable!$P$14
    ),
  OFFSET(E705,-$B705+IF($L705,1,0),0)*IF($B705&gt;OFFSET($B705,1,0),ChapterTable!$R$17,1)*
    (VLOOKUP(SUBSTITUTE(SUBSTITUTE(E$1,"standard",""),"|Float","")&amp;IF(OR($L705=TRUE,$A705=0,MOD($A705,ChapterTable!$R$20)&lt;&gt;0),"","보스")&amp;"인게임누적곱배수",ChapterTable!$R:$S,2,0)^C705
    +VLOOKUP(SUBSTITUTE(SUBSTITUTE(E$1,"standard",""),"|Float","")&amp;IF(OR($L705=TRUE,$A705=0,MOD($A705,ChapterTable!$R$20)&lt;&gt;0),"","보스")&amp;"인게임누적합배수",ChapterTable!$R:$S,2,0)*C705)
  )
  )
  )
)</f>
        <v>63056.72021484375</v>
      </c>
      <c r="F705" s="1">
        <f ca="1">IF(AND($A705=0,$B705=1),
    VLOOKUP(1,ChapterTable!$1:$1048576,MATCH("최종"&amp;SUBSTITUTE(SUBSTITUTE(F$1,"standard",""),"|Float",""),ChapterTable!$1:$1,0),0)*ChapterTable!$P$17,
  IF(AND($A705=0,$B705=0),
    F706,
  IF($B705=0,
    VLOOKUP($A705,ChapterTable!$1:$1048576,MATCH("최종"&amp;SUBSTITUTE(SUBSTITUTE(F$1,"standard",""),"|Float",""),ChapterTable!$1:$1,0),0),
  IF($B705=1,
    IF($L705=FALSE,
      VLOOKUP($A705,ChapterTable!$1:$1048576,MATCH("최종"&amp;SUBSTITUTE(SUBSTITUTE(F$1,"standard",""),"|Float",""),ChapterTable!$1:$1,0),0),
      VLOOKUP($A705-ChapterTable!$P$11,ChapterTable!$1:$1048576,MATCH("최종"&amp;SUBSTITUTE(SUBSTITUTE(F$1,"standard",""),"|Float",""),ChapterTable!$1:$1,0),0)*ChapterTable!$P$14
    ),
  OFFSET(F705,-$B705+IF($L705,1,0),0)*
    (VLOOKUP(SUBSTITUTE(SUBSTITUTE(F$1,"standard",""),"|Float","")&amp;IF(OR($L705=TRUE,$A705=0,MOD($A705,ChapterTable!$R$20)&lt;&gt;0),"","보스")&amp;"인게임누적곱배수",ChapterTable!$R:$S,2,0)^D705
    +VLOOKUP(SUBSTITUTE(SUBSTITUTE(F$1,"standard",""),"|Float","")&amp;IF(OR($L705=TRUE,$A705=0,MOD($A705,ChapterTable!$R$20)&lt;&gt;0),"","보스")&amp;"인게임누적합배수",ChapterTable!$R:$S,2,0)*D705)
  )
  )
  )
)</f>
        <v>18975.401916503906</v>
      </c>
      <c r="G705" t="s">
        <v>719</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73"/>
        <v>11</v>
      </c>
      <c r="Q705">
        <f t="shared" si="74"/>
        <v>11</v>
      </c>
      <c r="R705" t="b">
        <f t="shared" ca="1" si="75"/>
        <v>0</v>
      </c>
      <c r="T705" t="b">
        <f t="shared" ca="1" si="7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79"/>
        <v>0.2</v>
      </c>
      <c r="AJ705">
        <f t="shared" si="77"/>
        <v>0.27466666000000001</v>
      </c>
      <c r="AK705">
        <f t="shared" si="78"/>
        <v>1</v>
      </c>
      <c r="AL705">
        <v>1</v>
      </c>
    </row>
    <row r="706" spans="1:38" hidden="1" x14ac:dyDescent="0.3">
      <c r="A706">
        <v>15</v>
      </c>
      <c r="B706">
        <v>46</v>
      </c>
      <c r="C706">
        <f>IF(OR($L706=TRUE,$A706=0,MOD($A706,ChapterTable!$R$20)&lt;&gt;0),
MAX(0,INT(($B706+ChapterTable!$P$26+VLOOKUP(SUBSTITUTE(C$1,"성장단계","")&amp;"단계오프셋",ChapterTable!$R:$S,2,0))/ChapterTable!$P$23)),
MAX(0,INT(($B706+ChapterTable!$R$26+VLOOKUP(SUBSTITUTE(C$1,"성장단계","")&amp;"보스단계오프셋",ChapterTable!$R:$S,2,0))/ChapterTable!$R$23)))</f>
        <v>5</v>
      </c>
      <c r="D706">
        <f>IF(OR($L706=TRUE,$A706=0,MOD($A706,ChapterTable!$R$20)&lt;&gt;0),
MAX(0,INT(($B706+ChapterTable!$P$26+VLOOKUP(SUBSTITUTE(D$1,"성장단계","")&amp;"단계오프셋",ChapterTable!$R:$S,2,0))/ChapterTable!$P$23)),
MAX(0,INT(($B706+ChapterTable!$R$26+VLOOKUP(SUBSTITUTE(D$1,"성장단계","")&amp;"보스단계오프셋",ChapterTable!$R:$S,2,0))/ChapterTable!$R$23)))</f>
        <v>4</v>
      </c>
      <c r="E706" s="1">
        <f ca="1">IF(AND($A706=0,$B706=1),
    VLOOKUP(1,ChapterTable!$1:$1048576,MATCH("최종"&amp;SUBSTITUTE(SUBSTITUTE(E$1,"standard",""),"|Float",""),ChapterTable!$1:$1,0),0)*ChapterTable!$P$17,
  IF(AND($A706=0,$B706=0),
    E707,
  IF($B706=0,
    VLOOKUP($A706,ChapterTable!$1:$1048576,MATCH("최종"&amp;SUBSTITUTE(SUBSTITUTE(E$1,"standard",""),"|Float",""),ChapterTable!$1:$1,0),0),
  IF($B706=1,
    IF($L706=FALSE,
      VLOOKUP($A706,ChapterTable!$1:$1048576,MATCH("최종"&amp;SUBSTITUTE(SUBSTITUTE(E$1,"standard",""),"|Float",""),ChapterTable!$1:$1,0),0),
      VLOOKUP($A706-ChapterTable!$P$11,ChapterTable!$1:$1048576,MATCH("최종"&amp;SUBSTITUTE(SUBSTITUTE(E$1,"standard",""),"|Float",""),ChapterTable!$1:$1,0),0)*ChapterTable!$P$14
    ),
  OFFSET(E706,-$B706+IF($L706,1,0),0)*IF($B706&gt;OFFSET($B706,1,0),ChapterTable!$R$17,1)*
    (VLOOKUP(SUBSTITUTE(SUBSTITUTE(E$1,"standard",""),"|Float","")&amp;IF(OR($L706=TRUE,$A706=0,MOD($A706,ChapterTable!$R$20)&lt;&gt;0),"","보스")&amp;"인게임누적곱배수",ChapterTable!$R:$S,2,0)^C706
    +VLOOKUP(SUBSTITUTE(SUBSTITUTE(E$1,"standard",""),"|Float","")&amp;IF(OR($L706=TRUE,$A706=0,MOD($A706,ChapterTable!$R$20)&lt;&gt;0),"","보스")&amp;"인게임누적합배수",ChapterTable!$R:$S,2,0)*C706)
  )
  )
  )
)</f>
        <v>70063.0224609375</v>
      </c>
      <c r="F706" s="1">
        <f ca="1">IF(AND($A706=0,$B706=1),
    VLOOKUP(1,ChapterTable!$1:$1048576,MATCH("최종"&amp;SUBSTITUTE(SUBSTITUTE(F$1,"standard",""),"|Float",""),ChapterTable!$1:$1,0),0)*ChapterTable!$P$17,
  IF(AND($A706=0,$B706=0),
    F707,
  IF($B706=0,
    VLOOKUP($A706,ChapterTable!$1:$1048576,MATCH("최종"&amp;SUBSTITUTE(SUBSTITUTE(F$1,"standard",""),"|Float",""),ChapterTable!$1:$1,0),0),
  IF($B706=1,
    IF($L706=FALSE,
      VLOOKUP($A706,ChapterTable!$1:$1048576,MATCH("최종"&amp;SUBSTITUTE(SUBSTITUTE(F$1,"standard",""),"|Float",""),ChapterTable!$1:$1,0),0),
      VLOOKUP($A706-ChapterTable!$P$11,ChapterTable!$1:$1048576,MATCH("최종"&amp;SUBSTITUTE(SUBSTITUTE(F$1,"standard",""),"|Float",""),ChapterTable!$1:$1,0),0)*ChapterTable!$P$14
    ),
  OFFSET(F706,-$B706+IF($L706,1,0),0)*
    (VLOOKUP(SUBSTITUTE(SUBSTITUTE(F$1,"standard",""),"|Float","")&amp;IF(OR($L706=TRUE,$A706=0,MOD($A706,ChapterTable!$R$20)&lt;&gt;0),"","보스")&amp;"인게임누적곱배수",ChapterTable!$R:$S,2,0)^D706
    +VLOOKUP(SUBSTITUTE(SUBSTITUTE(F$1,"standard",""),"|Float","")&amp;IF(OR($L706=TRUE,$A706=0,MOD($A706,ChapterTable!$R$20)&lt;&gt;0),"","보스")&amp;"인게임누적합배수",ChapterTable!$R:$S,2,0)*D706)
  )
  )
  )
)</f>
        <v>18975.401916503906</v>
      </c>
      <c r="G706" t="s">
        <v>719</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73"/>
        <v>5</v>
      </c>
      <c r="Q706">
        <f t="shared" si="74"/>
        <v>5</v>
      </c>
      <c r="R706" t="b">
        <f t="shared" ca="1" si="75"/>
        <v>0</v>
      </c>
      <c r="T706" t="b">
        <f t="shared" ca="1" si="7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79"/>
        <v>0.2</v>
      </c>
      <c r="AJ706">
        <f t="shared" si="77"/>
        <v>0.27466666000000001</v>
      </c>
      <c r="AK706">
        <f t="shared" si="78"/>
        <v>1</v>
      </c>
      <c r="AL706">
        <v>1</v>
      </c>
    </row>
    <row r="707" spans="1:38" hidden="1" x14ac:dyDescent="0.3">
      <c r="A707">
        <v>15</v>
      </c>
      <c r="B707">
        <v>47</v>
      </c>
      <c r="C707">
        <f>IF(OR($L707=TRUE,$A707=0,MOD($A707,ChapterTable!$R$20)&lt;&gt;0),
MAX(0,INT(($B707+ChapterTable!$P$26+VLOOKUP(SUBSTITUTE(C$1,"성장단계","")&amp;"단계오프셋",ChapterTable!$R:$S,2,0))/ChapterTable!$P$23)),
MAX(0,INT(($B707+ChapterTable!$R$26+VLOOKUP(SUBSTITUTE(C$1,"성장단계","")&amp;"보스단계오프셋",ChapterTable!$R:$S,2,0))/ChapterTable!$R$23)))</f>
        <v>5</v>
      </c>
      <c r="D707">
        <f>IF(OR($L707=TRUE,$A707=0,MOD($A707,ChapterTable!$R$20)&lt;&gt;0),
MAX(0,INT(($B707+ChapterTable!$P$26+VLOOKUP(SUBSTITUTE(D$1,"성장단계","")&amp;"단계오프셋",ChapterTable!$R:$S,2,0))/ChapterTable!$P$23)),
MAX(0,INT(($B707+ChapterTable!$R$26+VLOOKUP(SUBSTITUTE(D$1,"성장단계","")&amp;"보스단계오프셋",ChapterTable!$R:$S,2,0))/ChapterTable!$R$23)))</f>
        <v>4</v>
      </c>
      <c r="E707" s="1">
        <f ca="1">IF(AND($A707=0,$B707=1),
    VLOOKUP(1,ChapterTable!$1:$1048576,MATCH("최종"&amp;SUBSTITUTE(SUBSTITUTE(E$1,"standard",""),"|Float",""),ChapterTable!$1:$1,0),0)*ChapterTable!$P$17,
  IF(AND($A707=0,$B707=0),
    E708,
  IF($B707=0,
    VLOOKUP($A707,ChapterTable!$1:$1048576,MATCH("최종"&amp;SUBSTITUTE(SUBSTITUTE(E$1,"standard",""),"|Float",""),ChapterTable!$1:$1,0),0),
  IF($B707=1,
    IF($L707=FALSE,
      VLOOKUP($A707,ChapterTable!$1:$1048576,MATCH("최종"&amp;SUBSTITUTE(SUBSTITUTE(E$1,"standard",""),"|Float",""),ChapterTable!$1:$1,0),0),
      VLOOKUP($A707-ChapterTable!$P$11,ChapterTable!$1:$1048576,MATCH("최종"&amp;SUBSTITUTE(SUBSTITUTE(E$1,"standard",""),"|Float",""),ChapterTable!$1:$1,0),0)*ChapterTable!$P$14
    ),
  OFFSET(E707,-$B707+IF($L707,1,0),0)*IF($B707&gt;OFFSET($B707,1,0),ChapterTable!$R$17,1)*
    (VLOOKUP(SUBSTITUTE(SUBSTITUTE(E$1,"standard",""),"|Float","")&amp;IF(OR($L707=TRUE,$A707=0,MOD($A707,ChapterTable!$R$20)&lt;&gt;0),"","보스")&amp;"인게임누적곱배수",ChapterTable!$R:$S,2,0)^C707
    +VLOOKUP(SUBSTITUTE(SUBSTITUTE(E$1,"standard",""),"|Float","")&amp;IF(OR($L707=TRUE,$A707=0,MOD($A707,ChapterTable!$R$20)&lt;&gt;0),"","보스")&amp;"인게임누적합배수",ChapterTable!$R:$S,2,0)*C707)
  )
  )
  )
)</f>
        <v>70063.0224609375</v>
      </c>
      <c r="F707" s="1">
        <f ca="1">IF(AND($A707=0,$B707=1),
    VLOOKUP(1,ChapterTable!$1:$1048576,MATCH("최종"&amp;SUBSTITUTE(SUBSTITUTE(F$1,"standard",""),"|Float",""),ChapterTable!$1:$1,0),0)*ChapterTable!$P$17,
  IF(AND($A707=0,$B707=0),
    F708,
  IF($B707=0,
    VLOOKUP($A707,ChapterTable!$1:$1048576,MATCH("최종"&amp;SUBSTITUTE(SUBSTITUTE(F$1,"standard",""),"|Float",""),ChapterTable!$1:$1,0),0),
  IF($B707=1,
    IF($L707=FALSE,
      VLOOKUP($A707,ChapterTable!$1:$1048576,MATCH("최종"&amp;SUBSTITUTE(SUBSTITUTE(F$1,"standard",""),"|Float",""),ChapterTable!$1:$1,0),0),
      VLOOKUP($A707-ChapterTable!$P$11,ChapterTable!$1:$1048576,MATCH("최종"&amp;SUBSTITUTE(SUBSTITUTE(F$1,"standard",""),"|Float",""),ChapterTable!$1:$1,0),0)*ChapterTable!$P$14
    ),
  OFFSET(F707,-$B707+IF($L707,1,0),0)*
    (VLOOKUP(SUBSTITUTE(SUBSTITUTE(F$1,"standard",""),"|Float","")&amp;IF(OR($L707=TRUE,$A707=0,MOD($A707,ChapterTable!$R$20)&lt;&gt;0),"","보스")&amp;"인게임누적곱배수",ChapterTable!$R:$S,2,0)^D707
    +VLOOKUP(SUBSTITUTE(SUBSTITUTE(F$1,"standard",""),"|Float","")&amp;IF(OR($L707=TRUE,$A707=0,MOD($A707,ChapterTable!$R$20)&lt;&gt;0),"","보스")&amp;"인게임누적합배수",ChapterTable!$R:$S,2,0)*D707)
  )
  )
  )
)</f>
        <v>18975.401916503906</v>
      </c>
      <c r="G707" t="s">
        <v>719</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80">IF(B707=0,0,
  IF(AND(L707=FALSE,A707&lt;&gt;0,MOD(A707,7)=0),21,
  IF(MOD(B707,10)=0,INT(B707/10)-1+21,
  IF(MOD(B707,10)=5,11,
  IF(MOD(B707,10)=9,INT(B707/10)+91,
  INT(B707/10+1))))))</f>
        <v>5</v>
      </c>
      <c r="Q707">
        <f t="shared" ref="Q707:Q770" si="81">IF(ISBLANK(P707),O707,P707)</f>
        <v>5</v>
      </c>
      <c r="R707" t="b">
        <f t="shared" ref="R707:R770" ca="1" si="82">IF(OR(B707=0,OFFSET(B707,1,0)=0),FALSE,
IF(AND(L707,B707&lt;OFFSET(B707,1,0)),TRUE,
IF(AND(OFFSET(O707,1,0)&gt;=21,OFFSET(O707,1,0)&lt;=25),TRUE,FALSE)))</f>
        <v>0</v>
      </c>
      <c r="T707" t="b">
        <f t="shared" ref="T707:T770" ca="1" si="83">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79"/>
        <v>0.2</v>
      </c>
      <c r="AJ707">
        <f t="shared" ref="AJ707:AJ770" si="84">IF(B707=0,0,
IF(MOD(B707,10)=0,1,
IF(INT((B707-1)/10)+1=1,1,
IF(INT((B707-1)/10)+1=2,0.546666666,
IF(INT((B707-1)/10)+1=3,0.395555555,
IF(INT((B707-1)/10)+1=4,0.32,
IF(INT((B707-1)/10)+1=5,0.27466666,
"이상")))))))</f>
        <v>0.27466666000000001</v>
      </c>
      <c r="AK707">
        <f t="shared" ref="AK707:AK770" si="85">IF(B707=0,0,
IF(B707=20,2,
IF(B707=30,3,
IF(B707=40,4,
1))))</f>
        <v>1</v>
      </c>
      <c r="AL707">
        <v>1</v>
      </c>
    </row>
    <row r="708" spans="1:38" hidden="1" x14ac:dyDescent="0.3">
      <c r="A708">
        <v>15</v>
      </c>
      <c r="B708">
        <v>48</v>
      </c>
      <c r="C708">
        <f>IF(OR($L708=TRUE,$A708=0,MOD($A708,ChapterTable!$R$20)&lt;&gt;0),
MAX(0,INT(($B708+ChapterTable!$P$26+VLOOKUP(SUBSTITUTE(C$1,"성장단계","")&amp;"단계오프셋",ChapterTable!$R:$S,2,0))/ChapterTable!$P$23)),
MAX(0,INT(($B708+ChapterTable!$R$26+VLOOKUP(SUBSTITUTE(C$1,"성장단계","")&amp;"보스단계오프셋",ChapterTable!$R:$S,2,0))/ChapterTable!$R$23)))</f>
        <v>5</v>
      </c>
      <c r="D708">
        <f>IF(OR($L708=TRUE,$A708=0,MOD($A708,ChapterTable!$R$20)&lt;&gt;0),
MAX(0,INT(($B708+ChapterTable!$P$26+VLOOKUP(SUBSTITUTE(D$1,"성장단계","")&amp;"단계오프셋",ChapterTable!$R:$S,2,0))/ChapterTable!$P$23)),
MAX(0,INT(($B708+ChapterTable!$R$26+VLOOKUP(SUBSTITUTE(D$1,"성장단계","")&amp;"보스단계오프셋",ChapterTable!$R:$S,2,0))/ChapterTable!$R$23)))</f>
        <v>4</v>
      </c>
      <c r="E708" s="1">
        <f ca="1">IF(AND($A708=0,$B708=1),
    VLOOKUP(1,ChapterTable!$1:$1048576,MATCH("최종"&amp;SUBSTITUTE(SUBSTITUTE(E$1,"standard",""),"|Float",""),ChapterTable!$1:$1,0),0)*ChapterTable!$P$17,
  IF(AND($A708=0,$B708=0),
    E709,
  IF($B708=0,
    VLOOKUP($A708,ChapterTable!$1:$1048576,MATCH("최종"&amp;SUBSTITUTE(SUBSTITUTE(E$1,"standard",""),"|Float",""),ChapterTable!$1:$1,0),0),
  IF($B708=1,
    IF($L708=FALSE,
      VLOOKUP($A708,ChapterTable!$1:$1048576,MATCH("최종"&amp;SUBSTITUTE(SUBSTITUTE(E$1,"standard",""),"|Float",""),ChapterTable!$1:$1,0),0),
      VLOOKUP($A708-ChapterTable!$P$11,ChapterTable!$1:$1048576,MATCH("최종"&amp;SUBSTITUTE(SUBSTITUTE(E$1,"standard",""),"|Float",""),ChapterTable!$1:$1,0),0)*ChapterTable!$P$14
    ),
  OFFSET(E708,-$B708+IF($L708,1,0),0)*IF($B708&gt;OFFSET($B708,1,0),ChapterTable!$R$17,1)*
    (VLOOKUP(SUBSTITUTE(SUBSTITUTE(E$1,"standard",""),"|Float","")&amp;IF(OR($L708=TRUE,$A708=0,MOD($A708,ChapterTable!$R$20)&lt;&gt;0),"","보스")&amp;"인게임누적곱배수",ChapterTable!$R:$S,2,0)^C708
    +VLOOKUP(SUBSTITUTE(SUBSTITUTE(E$1,"standard",""),"|Float","")&amp;IF(OR($L708=TRUE,$A708=0,MOD($A708,ChapterTable!$R$20)&lt;&gt;0),"","보스")&amp;"인게임누적합배수",ChapterTable!$R:$S,2,0)*C708)
  )
  )
  )
)</f>
        <v>70063.0224609375</v>
      </c>
      <c r="F708" s="1">
        <f ca="1">IF(AND($A708=0,$B708=1),
    VLOOKUP(1,ChapterTable!$1:$1048576,MATCH("최종"&amp;SUBSTITUTE(SUBSTITUTE(F$1,"standard",""),"|Float",""),ChapterTable!$1:$1,0),0)*ChapterTable!$P$17,
  IF(AND($A708=0,$B708=0),
    F709,
  IF($B708=0,
    VLOOKUP($A708,ChapterTable!$1:$1048576,MATCH("최종"&amp;SUBSTITUTE(SUBSTITUTE(F$1,"standard",""),"|Float",""),ChapterTable!$1:$1,0),0),
  IF($B708=1,
    IF($L708=FALSE,
      VLOOKUP($A708,ChapterTable!$1:$1048576,MATCH("최종"&amp;SUBSTITUTE(SUBSTITUTE(F$1,"standard",""),"|Float",""),ChapterTable!$1:$1,0),0),
      VLOOKUP($A708-ChapterTable!$P$11,ChapterTable!$1:$1048576,MATCH("최종"&amp;SUBSTITUTE(SUBSTITUTE(F$1,"standard",""),"|Float",""),ChapterTable!$1:$1,0),0)*ChapterTable!$P$14
    ),
  OFFSET(F708,-$B708+IF($L708,1,0),0)*
    (VLOOKUP(SUBSTITUTE(SUBSTITUTE(F$1,"standard",""),"|Float","")&amp;IF(OR($L708=TRUE,$A708=0,MOD($A708,ChapterTable!$R$20)&lt;&gt;0),"","보스")&amp;"인게임누적곱배수",ChapterTable!$R:$S,2,0)^D708
    +VLOOKUP(SUBSTITUTE(SUBSTITUTE(F$1,"standard",""),"|Float","")&amp;IF(OR($L708=TRUE,$A708=0,MOD($A708,ChapterTable!$R$20)&lt;&gt;0),"","보스")&amp;"인게임누적합배수",ChapterTable!$R:$S,2,0)*D708)
  )
  )
  )
)</f>
        <v>18975.401916503906</v>
      </c>
      <c r="G708" t="s">
        <v>719</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80"/>
        <v>5</v>
      </c>
      <c r="Q708">
        <f t="shared" si="81"/>
        <v>5</v>
      </c>
      <c r="R708" t="b">
        <f t="shared" ca="1" si="82"/>
        <v>0</v>
      </c>
      <c r="T708" t="b">
        <f t="shared" ca="1" si="83"/>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86">IF(B708=0,0,1/(INT((B708-1)/10)+1))</f>
        <v>0.2</v>
      </c>
      <c r="AJ708">
        <f t="shared" si="84"/>
        <v>0.27466666000000001</v>
      </c>
      <c r="AK708">
        <f t="shared" si="85"/>
        <v>1</v>
      </c>
      <c r="AL708">
        <v>1</v>
      </c>
    </row>
    <row r="709" spans="1:38" hidden="1" x14ac:dyDescent="0.3">
      <c r="A709">
        <v>15</v>
      </c>
      <c r="B709">
        <v>49</v>
      </c>
      <c r="C709">
        <f>IF(OR($L709=TRUE,$A709=0,MOD($A709,ChapterTable!$R$20)&lt;&gt;0),
MAX(0,INT(($B709+ChapterTable!$P$26+VLOOKUP(SUBSTITUTE(C$1,"성장단계","")&amp;"단계오프셋",ChapterTable!$R:$S,2,0))/ChapterTable!$P$23)),
MAX(0,INT(($B709+ChapterTable!$R$26+VLOOKUP(SUBSTITUTE(C$1,"성장단계","")&amp;"보스단계오프셋",ChapterTable!$R:$S,2,0))/ChapterTable!$R$23)))</f>
        <v>5</v>
      </c>
      <c r="D709">
        <f>IF(OR($L709=TRUE,$A709=0,MOD($A709,ChapterTable!$R$20)&lt;&gt;0),
MAX(0,INT(($B709+ChapterTable!$P$26+VLOOKUP(SUBSTITUTE(D$1,"성장단계","")&amp;"단계오프셋",ChapterTable!$R:$S,2,0))/ChapterTable!$P$23)),
MAX(0,INT(($B709+ChapterTable!$R$26+VLOOKUP(SUBSTITUTE(D$1,"성장단계","")&amp;"보스단계오프셋",ChapterTable!$R:$S,2,0))/ChapterTable!$R$23)))</f>
        <v>4</v>
      </c>
      <c r="E709" s="1">
        <f ca="1">IF(AND($A709=0,$B709=1),
    VLOOKUP(1,ChapterTable!$1:$1048576,MATCH("최종"&amp;SUBSTITUTE(SUBSTITUTE(E$1,"standard",""),"|Float",""),ChapterTable!$1:$1,0),0)*ChapterTable!$P$17,
  IF(AND($A709=0,$B709=0),
    E710,
  IF($B709=0,
    VLOOKUP($A709,ChapterTable!$1:$1048576,MATCH("최종"&amp;SUBSTITUTE(SUBSTITUTE(E$1,"standard",""),"|Float",""),ChapterTable!$1:$1,0),0),
  IF($B709=1,
    IF($L709=FALSE,
      VLOOKUP($A709,ChapterTable!$1:$1048576,MATCH("최종"&amp;SUBSTITUTE(SUBSTITUTE(E$1,"standard",""),"|Float",""),ChapterTable!$1:$1,0),0),
      VLOOKUP($A709-ChapterTable!$P$11,ChapterTable!$1:$1048576,MATCH("최종"&amp;SUBSTITUTE(SUBSTITUTE(E$1,"standard",""),"|Float",""),ChapterTable!$1:$1,0),0)*ChapterTable!$P$14
    ),
  OFFSET(E709,-$B709+IF($L709,1,0),0)*IF($B709&gt;OFFSET($B709,1,0),ChapterTable!$R$17,1)*
    (VLOOKUP(SUBSTITUTE(SUBSTITUTE(E$1,"standard",""),"|Float","")&amp;IF(OR($L709=TRUE,$A709=0,MOD($A709,ChapterTable!$R$20)&lt;&gt;0),"","보스")&amp;"인게임누적곱배수",ChapterTable!$R:$S,2,0)^C709
    +VLOOKUP(SUBSTITUTE(SUBSTITUTE(E$1,"standard",""),"|Float","")&amp;IF(OR($L709=TRUE,$A709=0,MOD($A709,ChapterTable!$R$20)&lt;&gt;0),"","보스")&amp;"인게임누적합배수",ChapterTable!$R:$S,2,0)*C709)
  )
  )
  )
)</f>
        <v>70063.0224609375</v>
      </c>
      <c r="F709" s="1">
        <f ca="1">IF(AND($A709=0,$B709=1),
    VLOOKUP(1,ChapterTable!$1:$1048576,MATCH("최종"&amp;SUBSTITUTE(SUBSTITUTE(F$1,"standard",""),"|Float",""),ChapterTable!$1:$1,0),0)*ChapterTable!$P$17,
  IF(AND($A709=0,$B709=0),
    F710,
  IF($B709=0,
    VLOOKUP($A709,ChapterTable!$1:$1048576,MATCH("최종"&amp;SUBSTITUTE(SUBSTITUTE(F$1,"standard",""),"|Float",""),ChapterTable!$1:$1,0),0),
  IF($B709=1,
    IF($L709=FALSE,
      VLOOKUP($A709,ChapterTable!$1:$1048576,MATCH("최종"&amp;SUBSTITUTE(SUBSTITUTE(F$1,"standard",""),"|Float",""),ChapterTable!$1:$1,0),0),
      VLOOKUP($A709-ChapterTable!$P$11,ChapterTable!$1:$1048576,MATCH("최종"&amp;SUBSTITUTE(SUBSTITUTE(F$1,"standard",""),"|Float",""),ChapterTable!$1:$1,0),0)*ChapterTable!$P$14
    ),
  OFFSET(F709,-$B709+IF($L709,1,0),0)*
    (VLOOKUP(SUBSTITUTE(SUBSTITUTE(F$1,"standard",""),"|Float","")&amp;IF(OR($L709=TRUE,$A709=0,MOD($A709,ChapterTable!$R$20)&lt;&gt;0),"","보스")&amp;"인게임누적곱배수",ChapterTable!$R:$S,2,0)^D709
    +VLOOKUP(SUBSTITUTE(SUBSTITUTE(F$1,"standard",""),"|Float","")&amp;IF(OR($L709=TRUE,$A709=0,MOD($A709,ChapterTable!$R$20)&lt;&gt;0),"","보스")&amp;"인게임누적합배수",ChapterTable!$R:$S,2,0)*D709)
  )
  )
  )
)</f>
        <v>18975.401916503906</v>
      </c>
      <c r="G709" t="s">
        <v>719</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80"/>
        <v>95</v>
      </c>
      <c r="Q709">
        <f t="shared" si="81"/>
        <v>95</v>
      </c>
      <c r="R709" t="b">
        <f t="shared" ca="1" si="82"/>
        <v>1</v>
      </c>
      <c r="T709" t="b">
        <f t="shared" ca="1" si="83"/>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86"/>
        <v>0.2</v>
      </c>
      <c r="AJ709">
        <f t="shared" si="84"/>
        <v>0.27466666000000001</v>
      </c>
      <c r="AK709">
        <f t="shared" si="85"/>
        <v>1</v>
      </c>
      <c r="AL709">
        <v>1</v>
      </c>
    </row>
    <row r="710" spans="1:38" hidden="1" x14ac:dyDescent="0.3">
      <c r="A710">
        <v>15</v>
      </c>
      <c r="B710">
        <v>50</v>
      </c>
      <c r="C710">
        <f>IF(OR($L710=TRUE,$A710=0,MOD($A710,ChapterTable!$R$20)&lt;&gt;0),
MAX(0,INT(($B710+ChapterTable!$P$26+VLOOKUP(SUBSTITUTE(C$1,"성장단계","")&amp;"단계오프셋",ChapterTable!$R:$S,2,0))/ChapterTable!$P$23)),
MAX(0,INT(($B710+ChapterTable!$R$26+VLOOKUP(SUBSTITUTE(C$1,"성장단계","")&amp;"보스단계오프셋",ChapterTable!$R:$S,2,0))/ChapterTable!$R$23)))</f>
        <v>5</v>
      </c>
      <c r="D710">
        <f>IF(OR($L710=TRUE,$A710=0,MOD($A710,ChapterTable!$R$20)&lt;&gt;0),
MAX(0,INT(($B710+ChapterTable!$P$26+VLOOKUP(SUBSTITUTE(D$1,"성장단계","")&amp;"단계오프셋",ChapterTable!$R:$S,2,0))/ChapterTable!$P$23)),
MAX(0,INT(($B710+ChapterTable!$R$26+VLOOKUP(SUBSTITUTE(D$1,"성장단계","")&amp;"보스단계오프셋",ChapterTable!$R:$S,2,0))/ChapterTable!$R$23)))</f>
        <v>4</v>
      </c>
      <c r="E710" s="1">
        <f ca="1">IF(AND($A710=0,$B710=1),
    VLOOKUP(1,ChapterTable!$1:$1048576,MATCH("최종"&amp;SUBSTITUTE(SUBSTITUTE(E$1,"standard",""),"|Float",""),ChapterTable!$1:$1,0),0)*ChapterTable!$P$17,
  IF(AND($A710=0,$B710=0),
    E711,
  IF($B710=0,
    VLOOKUP($A710,ChapterTable!$1:$1048576,MATCH("최종"&amp;SUBSTITUTE(SUBSTITUTE(E$1,"standard",""),"|Float",""),ChapterTable!$1:$1,0),0),
  IF($B710=1,
    IF($L710=FALSE,
      VLOOKUP($A710,ChapterTable!$1:$1048576,MATCH("최종"&amp;SUBSTITUTE(SUBSTITUTE(E$1,"standard",""),"|Float",""),ChapterTable!$1:$1,0),0),
      VLOOKUP($A710-ChapterTable!$P$11,ChapterTable!$1:$1048576,MATCH("최종"&amp;SUBSTITUTE(SUBSTITUTE(E$1,"standard",""),"|Float",""),ChapterTable!$1:$1,0),0)*ChapterTable!$P$14
    ),
  OFFSET(E710,-$B710+IF($L710,1,0),0)*IF($B710&gt;OFFSET($B710,1,0),ChapterTable!$R$17,1)*
    (VLOOKUP(SUBSTITUTE(SUBSTITUTE(E$1,"standard",""),"|Float","")&amp;IF(OR($L710=TRUE,$A710=0,MOD($A710,ChapterTable!$R$20)&lt;&gt;0),"","보스")&amp;"인게임누적곱배수",ChapterTable!$R:$S,2,0)^C710
    +VLOOKUP(SUBSTITUTE(SUBSTITUTE(E$1,"standard",""),"|Float","")&amp;IF(OR($L710=TRUE,$A710=0,MOD($A710,ChapterTable!$R$20)&lt;&gt;0),"","보스")&amp;"인게임누적합배수",ChapterTable!$R:$S,2,0)*C710)
  )
  )
  )
)</f>
        <v>91081.92919921875</v>
      </c>
      <c r="F710" s="1">
        <f ca="1">IF(AND($A710=0,$B710=1),
    VLOOKUP(1,ChapterTable!$1:$1048576,MATCH("최종"&amp;SUBSTITUTE(SUBSTITUTE(F$1,"standard",""),"|Float",""),ChapterTable!$1:$1,0),0)*ChapterTable!$P$17,
  IF(AND($A710=0,$B710=0),
    F711,
  IF($B710=0,
    VLOOKUP($A710,ChapterTable!$1:$1048576,MATCH("최종"&amp;SUBSTITUTE(SUBSTITUTE(F$1,"standard",""),"|Float",""),ChapterTable!$1:$1,0),0),
  IF($B710=1,
    IF($L710=FALSE,
      VLOOKUP($A710,ChapterTable!$1:$1048576,MATCH("최종"&amp;SUBSTITUTE(SUBSTITUTE(F$1,"standard",""),"|Float",""),ChapterTable!$1:$1,0),0),
      VLOOKUP($A710-ChapterTable!$P$11,ChapterTable!$1:$1048576,MATCH("최종"&amp;SUBSTITUTE(SUBSTITUTE(F$1,"standard",""),"|Float",""),ChapterTable!$1:$1,0),0)*ChapterTable!$P$14
    ),
  OFFSET(F710,-$B710+IF($L710,1,0),0)*
    (VLOOKUP(SUBSTITUTE(SUBSTITUTE(F$1,"standard",""),"|Float","")&amp;IF(OR($L710=TRUE,$A710=0,MOD($A710,ChapterTable!$R$20)&lt;&gt;0),"","보스")&amp;"인게임누적곱배수",ChapterTable!$R:$S,2,0)^D710
    +VLOOKUP(SUBSTITUTE(SUBSTITUTE(F$1,"standard",""),"|Float","")&amp;IF(OR($L710=TRUE,$A710=0,MOD($A710,ChapterTable!$R$20)&lt;&gt;0),"","보스")&amp;"인게임누적합배수",ChapterTable!$R:$S,2,0)*D710)
  )
  )
  )
)</f>
        <v>18975.401916503906</v>
      </c>
      <c r="G710" t="s">
        <v>719</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80"/>
        <v>25</v>
      </c>
      <c r="Q710">
        <f t="shared" si="81"/>
        <v>25</v>
      </c>
      <c r="R710" t="b">
        <f t="shared" ca="1" si="82"/>
        <v>0</v>
      </c>
      <c r="T710" t="b">
        <f t="shared" ca="1" si="83"/>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86"/>
        <v>0.2</v>
      </c>
      <c r="AJ710">
        <f t="shared" si="84"/>
        <v>1</v>
      </c>
      <c r="AK710">
        <f t="shared" si="85"/>
        <v>1</v>
      </c>
      <c r="AL710">
        <v>1</v>
      </c>
    </row>
    <row r="711" spans="1:38" hidden="1" x14ac:dyDescent="0.3">
      <c r="A711">
        <v>16</v>
      </c>
      <c r="B711">
        <v>0</v>
      </c>
      <c r="C711">
        <f>IF(OR($L711=TRUE,$A711=0,MOD($A711,ChapterTable!$R$20)&lt;&gt;0),
MAX(0,INT(($B711+ChapterTable!$P$26+VLOOKUP(SUBSTITUTE(C$1,"성장단계","")&amp;"단계오프셋",ChapterTable!$R:$S,2,0))/ChapterTable!$P$23)),
MAX(0,INT(($B711+ChapterTable!$R$26+VLOOKUP(SUBSTITUTE(C$1,"성장단계","")&amp;"보스단계오프셋",ChapterTable!$R:$S,2,0))/ChapterTable!$R$23)))</f>
        <v>0</v>
      </c>
      <c r="D711">
        <f>IF(OR($L711=TRUE,$A711=0,MOD($A711,ChapterTable!$R$20)&lt;&gt;0),
MAX(0,INT(($B711+ChapterTable!$P$26+VLOOKUP(SUBSTITUTE(D$1,"성장단계","")&amp;"단계오프셋",ChapterTable!$R:$S,2,0))/ChapterTable!$P$23)),
MAX(0,INT(($B711+ChapterTable!$R$26+VLOOKUP(SUBSTITUTE(D$1,"성장단계","")&amp;"보스단계오프셋",ChapterTable!$R:$S,2,0))/ChapterTable!$R$23)))</f>
        <v>0</v>
      </c>
      <c r="E711" s="1">
        <f ca="1">IF(AND($A711=0,$B711=1),
    VLOOKUP(1,ChapterTable!$1:$1048576,MATCH("최종"&amp;SUBSTITUTE(SUBSTITUTE(E$1,"standard",""),"|Float",""),ChapterTable!$1:$1,0),0)*ChapterTable!$P$17,
  IF(AND($A711=0,$B711=0),
    E712,
  IF($B711=0,
    VLOOKUP($A711,ChapterTable!$1:$1048576,MATCH("최종"&amp;SUBSTITUTE(SUBSTITUTE(E$1,"standard",""),"|Float",""),ChapterTable!$1:$1,0),0),
  IF($B711=1,
    IF($L711=FALSE,
      VLOOKUP($A711,ChapterTable!$1:$1048576,MATCH("최종"&amp;SUBSTITUTE(SUBSTITUTE(E$1,"standard",""),"|Float",""),ChapterTable!$1:$1,0),0),
      VLOOKUP($A711-ChapterTable!$P$11,ChapterTable!$1:$1048576,MATCH("최종"&amp;SUBSTITUTE(SUBSTITUTE(E$1,"standard",""),"|Float",""),ChapterTable!$1:$1,0),0)*ChapterTable!$P$14
    ),
  OFFSET(E711,-$B711+IF($L711,1,0),0)*IF($B711&gt;OFFSET($B711,1,0),ChapterTable!$R$17,1)*
    (VLOOKUP(SUBSTITUTE(SUBSTITUTE(E$1,"standard",""),"|Float","")&amp;IF(OR($L711=TRUE,$A711=0,MOD($A711,ChapterTable!$R$20)&lt;&gt;0),"","보스")&amp;"인게임누적곱배수",ChapterTable!$R:$S,2,0)^C711
    +VLOOKUP(SUBSTITUTE(SUBSTITUTE(E$1,"standard",""),"|Float","")&amp;IF(OR($L711=TRUE,$A711=0,MOD($A711,ChapterTable!$R$20)&lt;&gt;0),"","보스")&amp;"인게임누적합배수",ChapterTable!$R:$S,2,0)*C711)
  )
  )
  )
)</f>
        <v>52547.266845703125</v>
      </c>
      <c r="F711" s="1">
        <f ca="1">IF(AND($A711=0,$B711=1),
    VLOOKUP(1,ChapterTable!$1:$1048576,MATCH("최종"&amp;SUBSTITUTE(SUBSTITUTE(F$1,"standard",""),"|Float",""),ChapterTable!$1:$1,0),0)*ChapterTable!$P$17,
  IF(AND($A711=0,$B711=0),
    F712,
  IF($B711=0,
    VLOOKUP($A711,ChapterTable!$1:$1048576,MATCH("최종"&amp;SUBSTITUTE(SUBSTITUTE(F$1,"standard",""),"|Float",""),ChapterTable!$1:$1,0),0),
  IF($B711=1,
    IF($L711=FALSE,
      VLOOKUP($A711,ChapterTable!$1:$1048576,MATCH("최종"&amp;SUBSTITUTE(SUBSTITUTE(F$1,"standard",""),"|Float",""),ChapterTable!$1:$1,0),0),
      VLOOKUP($A711-ChapterTable!$P$11,ChapterTable!$1:$1048576,MATCH("최종"&amp;SUBSTITUTE(SUBSTITUTE(F$1,"standard",""),"|Float",""),ChapterTable!$1:$1,0),0)*ChapterTable!$P$14
    ),
  OFFSET(F711,-$B711+IF($L711,1,0),0)*
    (VLOOKUP(SUBSTITUTE(SUBSTITUTE(F$1,"standard",""),"|Float","")&amp;IF(OR($L711=TRUE,$A711=0,MOD($A711,ChapterTable!$R$20)&lt;&gt;0),"","보스")&amp;"인게임누적곱배수",ChapterTable!$R:$S,2,0)^D711
    +VLOOKUP(SUBSTITUTE(SUBSTITUTE(F$1,"standard",""),"|Float","")&amp;IF(OR($L711=TRUE,$A711=0,MOD($A711,ChapterTable!$R$20)&lt;&gt;0),"","보스")&amp;"인게임누적합배수",ChapterTable!$R:$S,2,0)*D711)
  )
  )
  )
)</f>
        <v>21894.694519042969</v>
      </c>
      <c r="G711" t="s">
        <v>719</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80"/>
        <v>0</v>
      </c>
      <c r="Q711">
        <f t="shared" si="81"/>
        <v>0</v>
      </c>
      <c r="R711" t="b">
        <f t="shared" ca="1" si="82"/>
        <v>0</v>
      </c>
      <c r="T711" t="b">
        <f t="shared" ca="1" si="83"/>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86"/>
        <v>0</v>
      </c>
      <c r="AJ711">
        <f t="shared" si="84"/>
        <v>0</v>
      </c>
      <c r="AK711">
        <f t="shared" si="85"/>
        <v>0</v>
      </c>
      <c r="AL711">
        <v>1</v>
      </c>
    </row>
    <row r="712" spans="1:38" hidden="1" x14ac:dyDescent="0.3">
      <c r="A712">
        <v>16</v>
      </c>
      <c r="B712">
        <v>1</v>
      </c>
      <c r="C712">
        <f>IF(OR($L712=TRUE,$A712=0,MOD($A712,ChapterTable!$R$20)&lt;&gt;0),
MAX(0,INT(($B712+ChapterTable!$P$26+VLOOKUP(SUBSTITUTE(C$1,"성장단계","")&amp;"단계오프셋",ChapterTable!$R:$S,2,0))/ChapterTable!$P$23)),
MAX(0,INT(($B712+ChapterTable!$R$26+VLOOKUP(SUBSTITUTE(C$1,"성장단계","")&amp;"보스단계오프셋",ChapterTable!$R:$S,2,0))/ChapterTable!$R$23)))</f>
        <v>0</v>
      </c>
      <c r="D712">
        <f>IF(OR($L712=TRUE,$A712=0,MOD($A712,ChapterTable!$R$20)&lt;&gt;0),
MAX(0,INT(($B712+ChapterTable!$P$26+VLOOKUP(SUBSTITUTE(D$1,"성장단계","")&amp;"단계오프셋",ChapterTable!$R:$S,2,0))/ChapterTable!$P$23)),
MAX(0,INT(($B712+ChapterTable!$R$26+VLOOKUP(SUBSTITUTE(D$1,"성장단계","")&amp;"보스단계오프셋",ChapterTable!$R:$S,2,0))/ChapterTable!$R$23)))</f>
        <v>0</v>
      </c>
      <c r="E712" s="1">
        <f ca="1">IF(AND($A712=0,$B712=1),
    VLOOKUP(1,ChapterTable!$1:$1048576,MATCH("최종"&amp;SUBSTITUTE(SUBSTITUTE(E$1,"standard",""),"|Float",""),ChapterTable!$1:$1,0),0)*ChapterTable!$P$17,
  IF(AND($A712=0,$B712=0),
    E713,
  IF($B712=0,
    VLOOKUP($A712,ChapterTable!$1:$1048576,MATCH("최종"&amp;SUBSTITUTE(SUBSTITUTE(E$1,"standard",""),"|Float",""),ChapterTable!$1:$1,0),0),
  IF($B712=1,
    IF($L712=FALSE,
      VLOOKUP($A712,ChapterTable!$1:$1048576,MATCH("최종"&amp;SUBSTITUTE(SUBSTITUTE(E$1,"standard",""),"|Float",""),ChapterTable!$1:$1,0),0),
      VLOOKUP($A712-ChapterTable!$P$11,ChapterTable!$1:$1048576,MATCH("최종"&amp;SUBSTITUTE(SUBSTITUTE(E$1,"standard",""),"|Float",""),ChapterTable!$1:$1,0),0)*ChapterTable!$P$14
    ),
  OFFSET(E712,-$B712+IF($L712,1,0),0)*IF($B712&gt;OFFSET($B712,1,0),ChapterTable!$R$17,1)*
    (VLOOKUP(SUBSTITUTE(SUBSTITUTE(E$1,"standard",""),"|Float","")&amp;IF(OR($L712=TRUE,$A712=0,MOD($A712,ChapterTable!$R$20)&lt;&gt;0),"","보스")&amp;"인게임누적곱배수",ChapterTable!$R:$S,2,0)^C712
    +VLOOKUP(SUBSTITUTE(SUBSTITUTE(E$1,"standard",""),"|Float","")&amp;IF(OR($L712=TRUE,$A712=0,MOD($A712,ChapterTable!$R$20)&lt;&gt;0),"","보스")&amp;"인게임누적합배수",ChapterTable!$R:$S,2,0)*C712)
  )
  )
  )
)</f>
        <v>52547.266845703125</v>
      </c>
      <c r="F712" s="1">
        <f ca="1">IF(AND($A712=0,$B712=1),
    VLOOKUP(1,ChapterTable!$1:$1048576,MATCH("최종"&amp;SUBSTITUTE(SUBSTITUTE(F$1,"standard",""),"|Float",""),ChapterTable!$1:$1,0),0)*ChapterTable!$P$17,
  IF(AND($A712=0,$B712=0),
    F713,
  IF($B712=0,
    VLOOKUP($A712,ChapterTable!$1:$1048576,MATCH("최종"&amp;SUBSTITUTE(SUBSTITUTE(F$1,"standard",""),"|Float",""),ChapterTable!$1:$1,0),0),
  IF($B712=1,
    IF($L712=FALSE,
      VLOOKUP($A712,ChapterTable!$1:$1048576,MATCH("최종"&amp;SUBSTITUTE(SUBSTITUTE(F$1,"standard",""),"|Float",""),ChapterTable!$1:$1,0),0),
      VLOOKUP($A712-ChapterTable!$P$11,ChapterTable!$1:$1048576,MATCH("최종"&amp;SUBSTITUTE(SUBSTITUTE(F$1,"standard",""),"|Float",""),ChapterTable!$1:$1,0),0)*ChapterTable!$P$14
    ),
  OFFSET(F712,-$B712+IF($L712,1,0),0)*
    (VLOOKUP(SUBSTITUTE(SUBSTITUTE(F$1,"standard",""),"|Float","")&amp;IF(OR($L712=TRUE,$A712=0,MOD($A712,ChapterTable!$R$20)&lt;&gt;0),"","보스")&amp;"인게임누적곱배수",ChapterTable!$R:$S,2,0)^D712
    +VLOOKUP(SUBSTITUTE(SUBSTITUTE(F$1,"standard",""),"|Float","")&amp;IF(OR($L712=TRUE,$A712=0,MOD($A712,ChapterTable!$R$20)&lt;&gt;0),"","보스")&amp;"인게임누적합배수",ChapterTable!$R:$S,2,0)*D712)
  )
  )
  )
)</f>
        <v>21894.694519042969</v>
      </c>
      <c r="G712" t="s">
        <v>719</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80"/>
        <v>1</v>
      </c>
      <c r="Q712">
        <f t="shared" si="81"/>
        <v>1</v>
      </c>
      <c r="R712" t="b">
        <f t="shared" ca="1" si="82"/>
        <v>0</v>
      </c>
      <c r="T712" t="b">
        <f t="shared" ca="1" si="83"/>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86"/>
        <v>1</v>
      </c>
      <c r="AJ712">
        <f t="shared" si="84"/>
        <v>1</v>
      </c>
      <c r="AK712">
        <f t="shared" si="85"/>
        <v>1</v>
      </c>
      <c r="AL712">
        <v>2</v>
      </c>
    </row>
    <row r="713" spans="1:38" hidden="1" x14ac:dyDescent="0.3">
      <c r="A713">
        <v>16</v>
      </c>
      <c r="B713">
        <v>2</v>
      </c>
      <c r="C713">
        <f>IF(OR($L713=TRUE,$A713=0,MOD($A713,ChapterTable!$R$20)&lt;&gt;0),
MAX(0,INT(($B713+ChapterTable!$P$26+VLOOKUP(SUBSTITUTE(C$1,"성장단계","")&amp;"단계오프셋",ChapterTable!$R:$S,2,0))/ChapterTable!$P$23)),
MAX(0,INT(($B713+ChapterTable!$R$26+VLOOKUP(SUBSTITUTE(C$1,"성장단계","")&amp;"보스단계오프셋",ChapterTable!$R:$S,2,0))/ChapterTable!$R$23)))</f>
        <v>0</v>
      </c>
      <c r="D713">
        <f>IF(OR($L713=TRUE,$A713=0,MOD($A713,ChapterTable!$R$20)&lt;&gt;0),
MAX(0,INT(($B713+ChapterTable!$P$26+VLOOKUP(SUBSTITUTE(D$1,"성장단계","")&amp;"단계오프셋",ChapterTable!$R:$S,2,0))/ChapterTable!$P$23)),
MAX(0,INT(($B713+ChapterTable!$R$26+VLOOKUP(SUBSTITUTE(D$1,"성장단계","")&amp;"보스단계오프셋",ChapterTable!$R:$S,2,0))/ChapterTable!$R$23)))</f>
        <v>0</v>
      </c>
      <c r="E713" s="1">
        <f ca="1">IF(AND($A713=0,$B713=1),
    VLOOKUP(1,ChapterTable!$1:$1048576,MATCH("최종"&amp;SUBSTITUTE(SUBSTITUTE(E$1,"standard",""),"|Float",""),ChapterTable!$1:$1,0),0)*ChapterTable!$P$17,
  IF(AND($A713=0,$B713=0),
    E714,
  IF($B713=0,
    VLOOKUP($A713,ChapterTable!$1:$1048576,MATCH("최종"&amp;SUBSTITUTE(SUBSTITUTE(E$1,"standard",""),"|Float",""),ChapterTable!$1:$1,0),0),
  IF($B713=1,
    IF($L713=FALSE,
      VLOOKUP($A713,ChapterTable!$1:$1048576,MATCH("최종"&amp;SUBSTITUTE(SUBSTITUTE(E$1,"standard",""),"|Float",""),ChapterTable!$1:$1,0),0),
      VLOOKUP($A713-ChapterTable!$P$11,ChapterTable!$1:$1048576,MATCH("최종"&amp;SUBSTITUTE(SUBSTITUTE(E$1,"standard",""),"|Float",""),ChapterTable!$1:$1,0),0)*ChapterTable!$P$14
    ),
  OFFSET(E713,-$B713+IF($L713,1,0),0)*IF($B713&gt;OFFSET($B713,1,0),ChapterTable!$R$17,1)*
    (VLOOKUP(SUBSTITUTE(SUBSTITUTE(E$1,"standard",""),"|Float","")&amp;IF(OR($L713=TRUE,$A713=0,MOD($A713,ChapterTable!$R$20)&lt;&gt;0),"","보스")&amp;"인게임누적곱배수",ChapterTable!$R:$S,2,0)^C713
    +VLOOKUP(SUBSTITUTE(SUBSTITUTE(E$1,"standard",""),"|Float","")&amp;IF(OR($L713=TRUE,$A713=0,MOD($A713,ChapterTable!$R$20)&lt;&gt;0),"","보스")&amp;"인게임누적합배수",ChapterTable!$R:$S,2,0)*C713)
  )
  )
  )
)</f>
        <v>52547.266845703125</v>
      </c>
      <c r="F713" s="1">
        <f ca="1">IF(AND($A713=0,$B713=1),
    VLOOKUP(1,ChapterTable!$1:$1048576,MATCH("최종"&amp;SUBSTITUTE(SUBSTITUTE(F$1,"standard",""),"|Float",""),ChapterTable!$1:$1,0),0)*ChapterTable!$P$17,
  IF(AND($A713=0,$B713=0),
    F714,
  IF($B713=0,
    VLOOKUP($A713,ChapterTable!$1:$1048576,MATCH("최종"&amp;SUBSTITUTE(SUBSTITUTE(F$1,"standard",""),"|Float",""),ChapterTable!$1:$1,0),0),
  IF($B713=1,
    IF($L713=FALSE,
      VLOOKUP($A713,ChapterTable!$1:$1048576,MATCH("최종"&amp;SUBSTITUTE(SUBSTITUTE(F$1,"standard",""),"|Float",""),ChapterTable!$1:$1,0),0),
      VLOOKUP($A713-ChapterTable!$P$11,ChapterTable!$1:$1048576,MATCH("최종"&amp;SUBSTITUTE(SUBSTITUTE(F$1,"standard",""),"|Float",""),ChapterTable!$1:$1,0),0)*ChapterTable!$P$14
    ),
  OFFSET(F713,-$B713+IF($L713,1,0),0)*
    (VLOOKUP(SUBSTITUTE(SUBSTITUTE(F$1,"standard",""),"|Float","")&amp;IF(OR($L713=TRUE,$A713=0,MOD($A713,ChapterTable!$R$20)&lt;&gt;0),"","보스")&amp;"인게임누적곱배수",ChapterTable!$R:$S,2,0)^D713
    +VLOOKUP(SUBSTITUTE(SUBSTITUTE(F$1,"standard",""),"|Float","")&amp;IF(OR($L713=TRUE,$A713=0,MOD($A713,ChapterTable!$R$20)&lt;&gt;0),"","보스")&amp;"인게임누적합배수",ChapterTable!$R:$S,2,0)*D713)
  )
  )
  )
)</f>
        <v>21894.694519042969</v>
      </c>
      <c r="G713" t="s">
        <v>719</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80"/>
        <v>1</v>
      </c>
      <c r="Q713">
        <f t="shared" si="81"/>
        <v>1</v>
      </c>
      <c r="R713" t="b">
        <f t="shared" ca="1" si="82"/>
        <v>0</v>
      </c>
      <c r="T713" t="b">
        <f t="shared" ca="1" si="83"/>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86"/>
        <v>1</v>
      </c>
      <c r="AJ713">
        <f t="shared" si="84"/>
        <v>1</v>
      </c>
      <c r="AK713">
        <f t="shared" si="85"/>
        <v>1</v>
      </c>
      <c r="AL713">
        <v>2</v>
      </c>
    </row>
    <row r="714" spans="1:38" hidden="1" x14ac:dyDescent="0.3">
      <c r="A714">
        <v>16</v>
      </c>
      <c r="B714">
        <v>3</v>
      </c>
      <c r="C714">
        <f>IF(OR($L714=TRUE,$A714=0,MOD($A714,ChapterTable!$R$20)&lt;&gt;0),
MAX(0,INT(($B714+ChapterTable!$P$26+VLOOKUP(SUBSTITUTE(C$1,"성장단계","")&amp;"단계오프셋",ChapterTable!$R:$S,2,0))/ChapterTable!$P$23)),
MAX(0,INT(($B714+ChapterTable!$R$26+VLOOKUP(SUBSTITUTE(C$1,"성장단계","")&amp;"보스단계오프셋",ChapterTable!$R:$S,2,0))/ChapterTable!$R$23)))</f>
        <v>0</v>
      </c>
      <c r="D714">
        <f>IF(OR($L714=TRUE,$A714=0,MOD($A714,ChapterTable!$R$20)&lt;&gt;0),
MAX(0,INT(($B714+ChapterTable!$P$26+VLOOKUP(SUBSTITUTE(D$1,"성장단계","")&amp;"단계오프셋",ChapterTable!$R:$S,2,0))/ChapterTable!$P$23)),
MAX(0,INT(($B714+ChapterTable!$R$26+VLOOKUP(SUBSTITUTE(D$1,"성장단계","")&amp;"보스단계오프셋",ChapterTable!$R:$S,2,0))/ChapterTable!$R$23)))</f>
        <v>0</v>
      </c>
      <c r="E714" s="1">
        <f ca="1">IF(AND($A714=0,$B714=1),
    VLOOKUP(1,ChapterTable!$1:$1048576,MATCH("최종"&amp;SUBSTITUTE(SUBSTITUTE(E$1,"standard",""),"|Float",""),ChapterTable!$1:$1,0),0)*ChapterTable!$P$17,
  IF(AND($A714=0,$B714=0),
    E715,
  IF($B714=0,
    VLOOKUP($A714,ChapterTable!$1:$1048576,MATCH("최종"&amp;SUBSTITUTE(SUBSTITUTE(E$1,"standard",""),"|Float",""),ChapterTable!$1:$1,0),0),
  IF($B714=1,
    IF($L714=FALSE,
      VLOOKUP($A714,ChapterTable!$1:$1048576,MATCH("최종"&amp;SUBSTITUTE(SUBSTITUTE(E$1,"standard",""),"|Float",""),ChapterTable!$1:$1,0),0),
      VLOOKUP($A714-ChapterTable!$P$11,ChapterTable!$1:$1048576,MATCH("최종"&amp;SUBSTITUTE(SUBSTITUTE(E$1,"standard",""),"|Float",""),ChapterTable!$1:$1,0),0)*ChapterTable!$P$14
    ),
  OFFSET(E714,-$B714+IF($L714,1,0),0)*IF($B714&gt;OFFSET($B714,1,0),ChapterTable!$R$17,1)*
    (VLOOKUP(SUBSTITUTE(SUBSTITUTE(E$1,"standard",""),"|Float","")&amp;IF(OR($L714=TRUE,$A714=0,MOD($A714,ChapterTable!$R$20)&lt;&gt;0),"","보스")&amp;"인게임누적곱배수",ChapterTable!$R:$S,2,0)^C714
    +VLOOKUP(SUBSTITUTE(SUBSTITUTE(E$1,"standard",""),"|Float","")&amp;IF(OR($L714=TRUE,$A714=0,MOD($A714,ChapterTable!$R$20)&lt;&gt;0),"","보스")&amp;"인게임누적합배수",ChapterTable!$R:$S,2,0)*C714)
  )
  )
  )
)</f>
        <v>52547.266845703125</v>
      </c>
      <c r="F714" s="1">
        <f ca="1">IF(AND($A714=0,$B714=1),
    VLOOKUP(1,ChapterTable!$1:$1048576,MATCH("최종"&amp;SUBSTITUTE(SUBSTITUTE(F$1,"standard",""),"|Float",""),ChapterTable!$1:$1,0),0)*ChapterTable!$P$17,
  IF(AND($A714=0,$B714=0),
    F715,
  IF($B714=0,
    VLOOKUP($A714,ChapterTable!$1:$1048576,MATCH("최종"&amp;SUBSTITUTE(SUBSTITUTE(F$1,"standard",""),"|Float",""),ChapterTable!$1:$1,0),0),
  IF($B714=1,
    IF($L714=FALSE,
      VLOOKUP($A714,ChapterTable!$1:$1048576,MATCH("최종"&amp;SUBSTITUTE(SUBSTITUTE(F$1,"standard",""),"|Float",""),ChapterTable!$1:$1,0),0),
      VLOOKUP($A714-ChapterTable!$P$11,ChapterTable!$1:$1048576,MATCH("최종"&amp;SUBSTITUTE(SUBSTITUTE(F$1,"standard",""),"|Float",""),ChapterTable!$1:$1,0),0)*ChapterTable!$P$14
    ),
  OFFSET(F714,-$B714+IF($L714,1,0),0)*
    (VLOOKUP(SUBSTITUTE(SUBSTITUTE(F$1,"standard",""),"|Float","")&amp;IF(OR($L714=TRUE,$A714=0,MOD($A714,ChapterTable!$R$20)&lt;&gt;0),"","보스")&amp;"인게임누적곱배수",ChapterTable!$R:$S,2,0)^D714
    +VLOOKUP(SUBSTITUTE(SUBSTITUTE(F$1,"standard",""),"|Float","")&amp;IF(OR($L714=TRUE,$A714=0,MOD($A714,ChapterTable!$R$20)&lt;&gt;0),"","보스")&amp;"인게임누적합배수",ChapterTable!$R:$S,2,0)*D714)
  )
  )
  )
)</f>
        <v>21894.694519042969</v>
      </c>
      <c r="G714" t="s">
        <v>719</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80"/>
        <v>1</v>
      </c>
      <c r="Q714">
        <f t="shared" si="81"/>
        <v>1</v>
      </c>
      <c r="R714" t="b">
        <f t="shared" ca="1" si="82"/>
        <v>0</v>
      </c>
      <c r="T714" t="b">
        <f t="shared" ca="1" si="83"/>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86"/>
        <v>1</v>
      </c>
      <c r="AJ714">
        <f t="shared" si="84"/>
        <v>1</v>
      </c>
      <c r="AK714">
        <f t="shared" si="85"/>
        <v>1</v>
      </c>
      <c r="AL714">
        <v>2</v>
      </c>
    </row>
    <row r="715" spans="1:38" hidden="1" x14ac:dyDescent="0.3">
      <c r="A715">
        <v>16</v>
      </c>
      <c r="B715">
        <v>4</v>
      </c>
      <c r="C715">
        <f>IF(OR($L715=TRUE,$A715=0,MOD($A715,ChapterTable!$R$20)&lt;&gt;0),
MAX(0,INT(($B715+ChapterTable!$P$26+VLOOKUP(SUBSTITUTE(C$1,"성장단계","")&amp;"단계오프셋",ChapterTable!$R:$S,2,0))/ChapterTable!$P$23)),
MAX(0,INT(($B715+ChapterTable!$R$26+VLOOKUP(SUBSTITUTE(C$1,"성장단계","")&amp;"보스단계오프셋",ChapterTable!$R:$S,2,0))/ChapterTable!$R$23)))</f>
        <v>0</v>
      </c>
      <c r="D715">
        <f>IF(OR($L715=TRUE,$A715=0,MOD($A715,ChapterTable!$R$20)&lt;&gt;0),
MAX(0,INT(($B715+ChapterTable!$P$26+VLOOKUP(SUBSTITUTE(D$1,"성장단계","")&amp;"단계오프셋",ChapterTable!$R:$S,2,0))/ChapterTable!$P$23)),
MAX(0,INT(($B715+ChapterTable!$R$26+VLOOKUP(SUBSTITUTE(D$1,"성장단계","")&amp;"보스단계오프셋",ChapterTable!$R:$S,2,0))/ChapterTable!$R$23)))</f>
        <v>0</v>
      </c>
      <c r="E715" s="1">
        <f ca="1">IF(AND($A715=0,$B715=1),
    VLOOKUP(1,ChapterTable!$1:$1048576,MATCH("최종"&amp;SUBSTITUTE(SUBSTITUTE(E$1,"standard",""),"|Float",""),ChapterTable!$1:$1,0),0)*ChapterTable!$P$17,
  IF(AND($A715=0,$B715=0),
    E716,
  IF($B715=0,
    VLOOKUP($A715,ChapterTable!$1:$1048576,MATCH("최종"&amp;SUBSTITUTE(SUBSTITUTE(E$1,"standard",""),"|Float",""),ChapterTable!$1:$1,0),0),
  IF($B715=1,
    IF($L715=FALSE,
      VLOOKUP($A715,ChapterTable!$1:$1048576,MATCH("최종"&amp;SUBSTITUTE(SUBSTITUTE(E$1,"standard",""),"|Float",""),ChapterTable!$1:$1,0),0),
      VLOOKUP($A715-ChapterTable!$P$11,ChapterTable!$1:$1048576,MATCH("최종"&amp;SUBSTITUTE(SUBSTITUTE(E$1,"standard",""),"|Float",""),ChapterTable!$1:$1,0),0)*ChapterTable!$P$14
    ),
  OFFSET(E715,-$B715+IF($L715,1,0),0)*IF($B715&gt;OFFSET($B715,1,0),ChapterTable!$R$17,1)*
    (VLOOKUP(SUBSTITUTE(SUBSTITUTE(E$1,"standard",""),"|Float","")&amp;IF(OR($L715=TRUE,$A715=0,MOD($A715,ChapterTable!$R$20)&lt;&gt;0),"","보스")&amp;"인게임누적곱배수",ChapterTable!$R:$S,2,0)^C715
    +VLOOKUP(SUBSTITUTE(SUBSTITUTE(E$1,"standard",""),"|Float","")&amp;IF(OR($L715=TRUE,$A715=0,MOD($A715,ChapterTable!$R$20)&lt;&gt;0),"","보스")&amp;"인게임누적합배수",ChapterTable!$R:$S,2,0)*C715)
  )
  )
  )
)</f>
        <v>52547.266845703125</v>
      </c>
      <c r="F715" s="1">
        <f ca="1">IF(AND($A715=0,$B715=1),
    VLOOKUP(1,ChapterTable!$1:$1048576,MATCH("최종"&amp;SUBSTITUTE(SUBSTITUTE(F$1,"standard",""),"|Float",""),ChapterTable!$1:$1,0),0)*ChapterTable!$P$17,
  IF(AND($A715=0,$B715=0),
    F716,
  IF($B715=0,
    VLOOKUP($A715,ChapterTable!$1:$1048576,MATCH("최종"&amp;SUBSTITUTE(SUBSTITUTE(F$1,"standard",""),"|Float",""),ChapterTable!$1:$1,0),0),
  IF($B715=1,
    IF($L715=FALSE,
      VLOOKUP($A715,ChapterTable!$1:$1048576,MATCH("최종"&amp;SUBSTITUTE(SUBSTITUTE(F$1,"standard",""),"|Float",""),ChapterTable!$1:$1,0),0),
      VLOOKUP($A715-ChapterTable!$P$11,ChapterTable!$1:$1048576,MATCH("최종"&amp;SUBSTITUTE(SUBSTITUTE(F$1,"standard",""),"|Float",""),ChapterTable!$1:$1,0),0)*ChapterTable!$P$14
    ),
  OFFSET(F715,-$B715+IF($L715,1,0),0)*
    (VLOOKUP(SUBSTITUTE(SUBSTITUTE(F$1,"standard",""),"|Float","")&amp;IF(OR($L715=TRUE,$A715=0,MOD($A715,ChapterTable!$R$20)&lt;&gt;0),"","보스")&amp;"인게임누적곱배수",ChapterTable!$R:$S,2,0)^D715
    +VLOOKUP(SUBSTITUTE(SUBSTITUTE(F$1,"standard",""),"|Float","")&amp;IF(OR($L715=TRUE,$A715=0,MOD($A715,ChapterTable!$R$20)&lt;&gt;0),"","보스")&amp;"인게임누적합배수",ChapterTable!$R:$S,2,0)*D715)
  )
  )
  )
)</f>
        <v>21894.694519042969</v>
      </c>
      <c r="G715" t="s">
        <v>719</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80"/>
        <v>1</v>
      </c>
      <c r="Q715">
        <f t="shared" si="81"/>
        <v>1</v>
      </c>
      <c r="R715" t="b">
        <f t="shared" ca="1" si="82"/>
        <v>0</v>
      </c>
      <c r="T715" t="b">
        <f t="shared" ca="1" si="83"/>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86"/>
        <v>1</v>
      </c>
      <c r="AJ715">
        <f t="shared" si="84"/>
        <v>1</v>
      </c>
      <c r="AK715">
        <f t="shared" si="85"/>
        <v>1</v>
      </c>
      <c r="AL715">
        <v>2</v>
      </c>
    </row>
    <row r="716" spans="1:38" hidden="1" x14ac:dyDescent="0.3">
      <c r="A716">
        <v>16</v>
      </c>
      <c r="B716">
        <v>5</v>
      </c>
      <c r="C716">
        <f>IF(OR($L716=TRUE,$A716=0,MOD($A716,ChapterTable!$R$20)&lt;&gt;0),
MAX(0,INT(($B716+ChapterTable!$P$26+VLOOKUP(SUBSTITUTE(C$1,"성장단계","")&amp;"단계오프셋",ChapterTable!$R:$S,2,0))/ChapterTable!$P$23)),
MAX(0,INT(($B716+ChapterTable!$R$26+VLOOKUP(SUBSTITUTE(C$1,"성장단계","")&amp;"보스단계오프셋",ChapterTable!$R:$S,2,0))/ChapterTable!$R$23)))</f>
        <v>0</v>
      </c>
      <c r="D716">
        <f>IF(OR($L716=TRUE,$A716=0,MOD($A716,ChapterTable!$R$20)&lt;&gt;0),
MAX(0,INT(($B716+ChapterTable!$P$26+VLOOKUP(SUBSTITUTE(D$1,"성장단계","")&amp;"단계오프셋",ChapterTable!$R:$S,2,0))/ChapterTable!$P$23)),
MAX(0,INT(($B716+ChapterTable!$R$26+VLOOKUP(SUBSTITUTE(D$1,"성장단계","")&amp;"보스단계오프셋",ChapterTable!$R:$S,2,0))/ChapterTable!$R$23)))</f>
        <v>0</v>
      </c>
      <c r="E716" s="1">
        <f ca="1">IF(AND($A716=0,$B716=1),
    VLOOKUP(1,ChapterTable!$1:$1048576,MATCH("최종"&amp;SUBSTITUTE(SUBSTITUTE(E$1,"standard",""),"|Float",""),ChapterTable!$1:$1,0),0)*ChapterTable!$P$17,
  IF(AND($A716=0,$B716=0),
    E717,
  IF($B716=0,
    VLOOKUP($A716,ChapterTable!$1:$1048576,MATCH("최종"&amp;SUBSTITUTE(SUBSTITUTE(E$1,"standard",""),"|Float",""),ChapterTable!$1:$1,0),0),
  IF($B716=1,
    IF($L716=FALSE,
      VLOOKUP($A716,ChapterTable!$1:$1048576,MATCH("최종"&amp;SUBSTITUTE(SUBSTITUTE(E$1,"standard",""),"|Float",""),ChapterTable!$1:$1,0),0),
      VLOOKUP($A716-ChapterTable!$P$11,ChapterTable!$1:$1048576,MATCH("최종"&amp;SUBSTITUTE(SUBSTITUTE(E$1,"standard",""),"|Float",""),ChapterTable!$1:$1,0),0)*ChapterTable!$P$14
    ),
  OFFSET(E716,-$B716+IF($L716,1,0),0)*IF($B716&gt;OFFSET($B716,1,0),ChapterTable!$R$17,1)*
    (VLOOKUP(SUBSTITUTE(SUBSTITUTE(E$1,"standard",""),"|Float","")&amp;IF(OR($L716=TRUE,$A716=0,MOD($A716,ChapterTable!$R$20)&lt;&gt;0),"","보스")&amp;"인게임누적곱배수",ChapterTable!$R:$S,2,0)^C716
    +VLOOKUP(SUBSTITUTE(SUBSTITUTE(E$1,"standard",""),"|Float","")&amp;IF(OR($L716=TRUE,$A716=0,MOD($A716,ChapterTable!$R$20)&lt;&gt;0),"","보스")&amp;"인게임누적합배수",ChapterTable!$R:$S,2,0)*C716)
  )
  )
  )
)</f>
        <v>52547.266845703125</v>
      </c>
      <c r="F716" s="1">
        <f ca="1">IF(AND($A716=0,$B716=1),
    VLOOKUP(1,ChapterTable!$1:$1048576,MATCH("최종"&amp;SUBSTITUTE(SUBSTITUTE(F$1,"standard",""),"|Float",""),ChapterTable!$1:$1,0),0)*ChapterTable!$P$17,
  IF(AND($A716=0,$B716=0),
    F717,
  IF($B716=0,
    VLOOKUP($A716,ChapterTable!$1:$1048576,MATCH("최종"&amp;SUBSTITUTE(SUBSTITUTE(F$1,"standard",""),"|Float",""),ChapterTable!$1:$1,0),0),
  IF($B716=1,
    IF($L716=FALSE,
      VLOOKUP($A716,ChapterTable!$1:$1048576,MATCH("최종"&amp;SUBSTITUTE(SUBSTITUTE(F$1,"standard",""),"|Float",""),ChapterTable!$1:$1,0),0),
      VLOOKUP($A716-ChapterTable!$P$11,ChapterTable!$1:$1048576,MATCH("최종"&amp;SUBSTITUTE(SUBSTITUTE(F$1,"standard",""),"|Float",""),ChapterTable!$1:$1,0),0)*ChapterTable!$P$14
    ),
  OFFSET(F716,-$B716+IF($L716,1,0),0)*
    (VLOOKUP(SUBSTITUTE(SUBSTITUTE(F$1,"standard",""),"|Float","")&amp;IF(OR($L716=TRUE,$A716=0,MOD($A716,ChapterTable!$R$20)&lt;&gt;0),"","보스")&amp;"인게임누적곱배수",ChapterTable!$R:$S,2,0)^D716
    +VLOOKUP(SUBSTITUTE(SUBSTITUTE(F$1,"standard",""),"|Float","")&amp;IF(OR($L716=TRUE,$A716=0,MOD($A716,ChapterTable!$R$20)&lt;&gt;0),"","보스")&amp;"인게임누적합배수",ChapterTable!$R:$S,2,0)*D716)
  )
  )
  )
)</f>
        <v>21894.694519042969</v>
      </c>
      <c r="G716" t="s">
        <v>719</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80"/>
        <v>11</v>
      </c>
      <c r="Q716">
        <f t="shared" si="81"/>
        <v>11</v>
      </c>
      <c r="R716" t="b">
        <f t="shared" ca="1" si="82"/>
        <v>0</v>
      </c>
      <c r="T716" t="b">
        <f t="shared" ca="1" si="83"/>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86"/>
        <v>1</v>
      </c>
      <c r="AJ716">
        <f t="shared" si="84"/>
        <v>1</v>
      </c>
      <c r="AK716">
        <f t="shared" si="85"/>
        <v>1</v>
      </c>
      <c r="AL716">
        <v>2</v>
      </c>
    </row>
    <row r="717" spans="1:38" hidden="1" x14ac:dyDescent="0.3">
      <c r="A717">
        <v>16</v>
      </c>
      <c r="B717">
        <v>6</v>
      </c>
      <c r="C717">
        <f>IF(OR($L717=TRUE,$A717=0,MOD($A717,ChapterTable!$R$20)&lt;&gt;0),
MAX(0,INT(($B717+ChapterTable!$P$26+VLOOKUP(SUBSTITUTE(C$1,"성장단계","")&amp;"단계오프셋",ChapterTable!$R:$S,2,0))/ChapterTable!$P$23)),
MAX(0,INT(($B717+ChapterTable!$R$26+VLOOKUP(SUBSTITUTE(C$1,"성장단계","")&amp;"보스단계오프셋",ChapterTable!$R:$S,2,0))/ChapterTable!$R$23)))</f>
        <v>1</v>
      </c>
      <c r="D717">
        <f>IF(OR($L717=TRUE,$A717=0,MOD($A717,ChapterTable!$R$20)&lt;&gt;0),
MAX(0,INT(($B717+ChapterTable!$P$26+VLOOKUP(SUBSTITUTE(D$1,"성장단계","")&amp;"단계오프셋",ChapterTable!$R:$S,2,0))/ChapterTable!$P$23)),
MAX(0,INT(($B717+ChapterTable!$R$26+VLOOKUP(SUBSTITUTE(D$1,"성장단계","")&amp;"보스단계오프셋",ChapterTable!$R:$S,2,0))/ChapterTable!$R$23)))</f>
        <v>0</v>
      </c>
      <c r="E717" s="1">
        <f ca="1">IF(AND($A717=0,$B717=1),
    VLOOKUP(1,ChapterTable!$1:$1048576,MATCH("최종"&amp;SUBSTITUTE(SUBSTITUTE(E$1,"standard",""),"|Float",""),ChapterTable!$1:$1,0),0)*ChapterTable!$P$17,
  IF(AND($A717=0,$B717=0),
    E718,
  IF($B717=0,
    VLOOKUP($A717,ChapterTable!$1:$1048576,MATCH("최종"&amp;SUBSTITUTE(SUBSTITUTE(E$1,"standard",""),"|Float",""),ChapterTable!$1:$1,0),0),
  IF($B717=1,
    IF($L717=FALSE,
      VLOOKUP($A717,ChapterTable!$1:$1048576,MATCH("최종"&amp;SUBSTITUTE(SUBSTITUTE(E$1,"standard",""),"|Float",""),ChapterTable!$1:$1,0),0),
      VLOOKUP($A717-ChapterTable!$P$11,ChapterTable!$1:$1048576,MATCH("최종"&amp;SUBSTITUTE(SUBSTITUTE(E$1,"standard",""),"|Float",""),ChapterTable!$1:$1,0),0)*ChapterTable!$P$14
    ),
  OFFSET(E717,-$B717+IF($L717,1,0),0)*IF($B717&gt;OFFSET($B717,1,0),ChapterTable!$R$17,1)*
    (VLOOKUP(SUBSTITUTE(SUBSTITUTE(E$1,"standard",""),"|Float","")&amp;IF(OR($L717=TRUE,$A717=0,MOD($A717,ChapterTable!$R$20)&lt;&gt;0),"","보스")&amp;"인게임누적곱배수",ChapterTable!$R:$S,2,0)^C717
    +VLOOKUP(SUBSTITUTE(SUBSTITUTE(E$1,"standard",""),"|Float","")&amp;IF(OR($L717=TRUE,$A717=0,MOD($A717,ChapterTable!$R$20)&lt;&gt;0),"","보스")&amp;"인게임누적합배수",ChapterTable!$R:$S,2,0)*C717)
  )
  )
  )
)</f>
        <v>63056.72021484375</v>
      </c>
      <c r="F717" s="1">
        <f ca="1">IF(AND($A717=0,$B717=1),
    VLOOKUP(1,ChapterTable!$1:$1048576,MATCH("최종"&amp;SUBSTITUTE(SUBSTITUTE(F$1,"standard",""),"|Float",""),ChapterTable!$1:$1,0),0)*ChapterTable!$P$17,
  IF(AND($A717=0,$B717=0),
    F718,
  IF($B717=0,
    VLOOKUP($A717,ChapterTable!$1:$1048576,MATCH("최종"&amp;SUBSTITUTE(SUBSTITUTE(F$1,"standard",""),"|Float",""),ChapterTable!$1:$1,0),0),
  IF($B717=1,
    IF($L717=FALSE,
      VLOOKUP($A717,ChapterTable!$1:$1048576,MATCH("최종"&amp;SUBSTITUTE(SUBSTITUTE(F$1,"standard",""),"|Float",""),ChapterTable!$1:$1,0),0),
      VLOOKUP($A717-ChapterTable!$P$11,ChapterTable!$1:$1048576,MATCH("최종"&amp;SUBSTITUTE(SUBSTITUTE(F$1,"standard",""),"|Float",""),ChapterTable!$1:$1,0),0)*ChapterTable!$P$14
    ),
  OFFSET(F717,-$B717+IF($L717,1,0),0)*
    (VLOOKUP(SUBSTITUTE(SUBSTITUTE(F$1,"standard",""),"|Float","")&amp;IF(OR($L717=TRUE,$A717=0,MOD($A717,ChapterTable!$R$20)&lt;&gt;0),"","보스")&amp;"인게임누적곱배수",ChapterTable!$R:$S,2,0)^D717
    +VLOOKUP(SUBSTITUTE(SUBSTITUTE(F$1,"standard",""),"|Float","")&amp;IF(OR($L717=TRUE,$A717=0,MOD($A717,ChapterTable!$R$20)&lt;&gt;0),"","보스")&amp;"인게임누적합배수",ChapterTable!$R:$S,2,0)*D717)
  )
  )
  )
)</f>
        <v>21894.694519042969</v>
      </c>
      <c r="G717" t="s">
        <v>719</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80"/>
        <v>1</v>
      </c>
      <c r="Q717">
        <f t="shared" si="81"/>
        <v>1</v>
      </c>
      <c r="R717" t="b">
        <f t="shared" ca="1" si="82"/>
        <v>0</v>
      </c>
      <c r="T717" t="b">
        <f t="shared" ca="1" si="83"/>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86"/>
        <v>1</v>
      </c>
      <c r="AJ717">
        <f t="shared" si="84"/>
        <v>1</v>
      </c>
      <c r="AK717">
        <f t="shared" si="85"/>
        <v>1</v>
      </c>
      <c r="AL717">
        <v>2</v>
      </c>
    </row>
    <row r="718" spans="1:38" hidden="1" x14ac:dyDescent="0.3">
      <c r="A718">
        <v>16</v>
      </c>
      <c r="B718">
        <v>7</v>
      </c>
      <c r="C718">
        <f>IF(OR($L718=TRUE,$A718=0,MOD($A718,ChapterTable!$R$20)&lt;&gt;0),
MAX(0,INT(($B718+ChapterTable!$P$26+VLOOKUP(SUBSTITUTE(C$1,"성장단계","")&amp;"단계오프셋",ChapterTable!$R:$S,2,0))/ChapterTable!$P$23)),
MAX(0,INT(($B718+ChapterTable!$R$26+VLOOKUP(SUBSTITUTE(C$1,"성장단계","")&amp;"보스단계오프셋",ChapterTable!$R:$S,2,0))/ChapterTable!$R$23)))</f>
        <v>1</v>
      </c>
      <c r="D718">
        <f>IF(OR($L718=TRUE,$A718=0,MOD($A718,ChapterTable!$R$20)&lt;&gt;0),
MAX(0,INT(($B718+ChapterTable!$P$26+VLOOKUP(SUBSTITUTE(D$1,"성장단계","")&amp;"단계오프셋",ChapterTable!$R:$S,2,0))/ChapterTable!$P$23)),
MAX(0,INT(($B718+ChapterTable!$R$26+VLOOKUP(SUBSTITUTE(D$1,"성장단계","")&amp;"보스단계오프셋",ChapterTable!$R:$S,2,0))/ChapterTable!$R$23)))</f>
        <v>0</v>
      </c>
      <c r="E718" s="1">
        <f ca="1">IF(AND($A718=0,$B718=1),
    VLOOKUP(1,ChapterTable!$1:$1048576,MATCH("최종"&amp;SUBSTITUTE(SUBSTITUTE(E$1,"standard",""),"|Float",""),ChapterTable!$1:$1,0),0)*ChapterTable!$P$17,
  IF(AND($A718=0,$B718=0),
    E719,
  IF($B718=0,
    VLOOKUP($A718,ChapterTable!$1:$1048576,MATCH("최종"&amp;SUBSTITUTE(SUBSTITUTE(E$1,"standard",""),"|Float",""),ChapterTable!$1:$1,0),0),
  IF($B718=1,
    IF($L718=FALSE,
      VLOOKUP($A718,ChapterTable!$1:$1048576,MATCH("최종"&amp;SUBSTITUTE(SUBSTITUTE(E$1,"standard",""),"|Float",""),ChapterTable!$1:$1,0),0),
      VLOOKUP($A718-ChapterTable!$P$11,ChapterTable!$1:$1048576,MATCH("최종"&amp;SUBSTITUTE(SUBSTITUTE(E$1,"standard",""),"|Float",""),ChapterTable!$1:$1,0),0)*ChapterTable!$P$14
    ),
  OFFSET(E718,-$B718+IF($L718,1,0),0)*IF($B718&gt;OFFSET($B718,1,0),ChapterTable!$R$17,1)*
    (VLOOKUP(SUBSTITUTE(SUBSTITUTE(E$1,"standard",""),"|Float","")&amp;IF(OR($L718=TRUE,$A718=0,MOD($A718,ChapterTable!$R$20)&lt;&gt;0),"","보스")&amp;"인게임누적곱배수",ChapterTable!$R:$S,2,0)^C718
    +VLOOKUP(SUBSTITUTE(SUBSTITUTE(E$1,"standard",""),"|Float","")&amp;IF(OR($L718=TRUE,$A718=0,MOD($A718,ChapterTable!$R$20)&lt;&gt;0),"","보스")&amp;"인게임누적합배수",ChapterTable!$R:$S,2,0)*C718)
  )
  )
  )
)</f>
        <v>63056.72021484375</v>
      </c>
      <c r="F718" s="1">
        <f ca="1">IF(AND($A718=0,$B718=1),
    VLOOKUP(1,ChapterTable!$1:$1048576,MATCH("최종"&amp;SUBSTITUTE(SUBSTITUTE(F$1,"standard",""),"|Float",""),ChapterTable!$1:$1,0),0)*ChapterTable!$P$17,
  IF(AND($A718=0,$B718=0),
    F719,
  IF($B718=0,
    VLOOKUP($A718,ChapterTable!$1:$1048576,MATCH("최종"&amp;SUBSTITUTE(SUBSTITUTE(F$1,"standard",""),"|Float",""),ChapterTable!$1:$1,0),0),
  IF($B718=1,
    IF($L718=FALSE,
      VLOOKUP($A718,ChapterTable!$1:$1048576,MATCH("최종"&amp;SUBSTITUTE(SUBSTITUTE(F$1,"standard",""),"|Float",""),ChapterTable!$1:$1,0),0),
      VLOOKUP($A718-ChapterTable!$P$11,ChapterTable!$1:$1048576,MATCH("최종"&amp;SUBSTITUTE(SUBSTITUTE(F$1,"standard",""),"|Float",""),ChapterTable!$1:$1,0),0)*ChapterTable!$P$14
    ),
  OFFSET(F718,-$B718+IF($L718,1,0),0)*
    (VLOOKUP(SUBSTITUTE(SUBSTITUTE(F$1,"standard",""),"|Float","")&amp;IF(OR($L718=TRUE,$A718=0,MOD($A718,ChapterTable!$R$20)&lt;&gt;0),"","보스")&amp;"인게임누적곱배수",ChapterTable!$R:$S,2,0)^D718
    +VLOOKUP(SUBSTITUTE(SUBSTITUTE(F$1,"standard",""),"|Float","")&amp;IF(OR($L718=TRUE,$A718=0,MOD($A718,ChapterTable!$R$20)&lt;&gt;0),"","보스")&amp;"인게임누적합배수",ChapterTable!$R:$S,2,0)*D718)
  )
  )
  )
)</f>
        <v>21894.694519042969</v>
      </c>
      <c r="G718" t="s">
        <v>719</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80"/>
        <v>1</v>
      </c>
      <c r="Q718">
        <f t="shared" si="81"/>
        <v>1</v>
      </c>
      <c r="R718" t="b">
        <f t="shared" ca="1" si="82"/>
        <v>0</v>
      </c>
      <c r="T718" t="b">
        <f t="shared" ca="1" si="83"/>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86"/>
        <v>1</v>
      </c>
      <c r="AJ718">
        <f t="shared" si="84"/>
        <v>1</v>
      </c>
      <c r="AK718">
        <f t="shared" si="85"/>
        <v>1</v>
      </c>
      <c r="AL718">
        <v>2</v>
      </c>
    </row>
    <row r="719" spans="1:38" hidden="1" x14ac:dyDescent="0.3">
      <c r="A719">
        <v>16</v>
      </c>
      <c r="B719">
        <v>8</v>
      </c>
      <c r="C719">
        <f>IF(OR($L719=TRUE,$A719=0,MOD($A719,ChapterTable!$R$20)&lt;&gt;0),
MAX(0,INT(($B719+ChapterTable!$P$26+VLOOKUP(SUBSTITUTE(C$1,"성장단계","")&amp;"단계오프셋",ChapterTable!$R:$S,2,0))/ChapterTable!$P$23)),
MAX(0,INT(($B719+ChapterTable!$R$26+VLOOKUP(SUBSTITUTE(C$1,"성장단계","")&amp;"보스단계오프셋",ChapterTable!$R:$S,2,0))/ChapterTable!$R$23)))</f>
        <v>1</v>
      </c>
      <c r="D719">
        <f>IF(OR($L719=TRUE,$A719=0,MOD($A719,ChapterTable!$R$20)&lt;&gt;0),
MAX(0,INT(($B719+ChapterTable!$P$26+VLOOKUP(SUBSTITUTE(D$1,"성장단계","")&amp;"단계오프셋",ChapterTable!$R:$S,2,0))/ChapterTable!$P$23)),
MAX(0,INT(($B719+ChapterTable!$R$26+VLOOKUP(SUBSTITUTE(D$1,"성장단계","")&amp;"보스단계오프셋",ChapterTable!$R:$S,2,0))/ChapterTable!$R$23)))</f>
        <v>0</v>
      </c>
      <c r="E719" s="1">
        <f ca="1">IF(AND($A719=0,$B719=1),
    VLOOKUP(1,ChapterTable!$1:$1048576,MATCH("최종"&amp;SUBSTITUTE(SUBSTITUTE(E$1,"standard",""),"|Float",""),ChapterTable!$1:$1,0),0)*ChapterTable!$P$17,
  IF(AND($A719=0,$B719=0),
    E720,
  IF($B719=0,
    VLOOKUP($A719,ChapterTable!$1:$1048576,MATCH("최종"&amp;SUBSTITUTE(SUBSTITUTE(E$1,"standard",""),"|Float",""),ChapterTable!$1:$1,0),0),
  IF($B719=1,
    IF($L719=FALSE,
      VLOOKUP($A719,ChapterTable!$1:$1048576,MATCH("최종"&amp;SUBSTITUTE(SUBSTITUTE(E$1,"standard",""),"|Float",""),ChapterTable!$1:$1,0),0),
      VLOOKUP($A719-ChapterTable!$P$11,ChapterTable!$1:$1048576,MATCH("최종"&amp;SUBSTITUTE(SUBSTITUTE(E$1,"standard",""),"|Float",""),ChapterTable!$1:$1,0),0)*ChapterTable!$P$14
    ),
  OFFSET(E719,-$B719+IF($L719,1,0),0)*IF($B719&gt;OFFSET($B719,1,0),ChapterTable!$R$17,1)*
    (VLOOKUP(SUBSTITUTE(SUBSTITUTE(E$1,"standard",""),"|Float","")&amp;IF(OR($L719=TRUE,$A719=0,MOD($A719,ChapterTable!$R$20)&lt;&gt;0),"","보스")&amp;"인게임누적곱배수",ChapterTable!$R:$S,2,0)^C719
    +VLOOKUP(SUBSTITUTE(SUBSTITUTE(E$1,"standard",""),"|Float","")&amp;IF(OR($L719=TRUE,$A719=0,MOD($A719,ChapterTable!$R$20)&lt;&gt;0),"","보스")&amp;"인게임누적합배수",ChapterTable!$R:$S,2,0)*C719)
  )
  )
  )
)</f>
        <v>63056.72021484375</v>
      </c>
      <c r="F719" s="1">
        <f ca="1">IF(AND($A719=0,$B719=1),
    VLOOKUP(1,ChapterTable!$1:$1048576,MATCH("최종"&amp;SUBSTITUTE(SUBSTITUTE(F$1,"standard",""),"|Float",""),ChapterTable!$1:$1,0),0)*ChapterTable!$P$17,
  IF(AND($A719=0,$B719=0),
    F720,
  IF($B719=0,
    VLOOKUP($A719,ChapterTable!$1:$1048576,MATCH("최종"&amp;SUBSTITUTE(SUBSTITUTE(F$1,"standard",""),"|Float",""),ChapterTable!$1:$1,0),0),
  IF($B719=1,
    IF($L719=FALSE,
      VLOOKUP($A719,ChapterTable!$1:$1048576,MATCH("최종"&amp;SUBSTITUTE(SUBSTITUTE(F$1,"standard",""),"|Float",""),ChapterTable!$1:$1,0),0),
      VLOOKUP($A719-ChapterTable!$P$11,ChapterTable!$1:$1048576,MATCH("최종"&amp;SUBSTITUTE(SUBSTITUTE(F$1,"standard",""),"|Float",""),ChapterTable!$1:$1,0),0)*ChapterTable!$P$14
    ),
  OFFSET(F719,-$B719+IF($L719,1,0),0)*
    (VLOOKUP(SUBSTITUTE(SUBSTITUTE(F$1,"standard",""),"|Float","")&amp;IF(OR($L719=TRUE,$A719=0,MOD($A719,ChapterTable!$R$20)&lt;&gt;0),"","보스")&amp;"인게임누적곱배수",ChapterTable!$R:$S,2,0)^D719
    +VLOOKUP(SUBSTITUTE(SUBSTITUTE(F$1,"standard",""),"|Float","")&amp;IF(OR($L719=TRUE,$A719=0,MOD($A719,ChapterTable!$R$20)&lt;&gt;0),"","보스")&amp;"인게임누적합배수",ChapterTable!$R:$S,2,0)*D719)
  )
  )
  )
)</f>
        <v>21894.694519042969</v>
      </c>
      <c r="G719" t="s">
        <v>719</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80"/>
        <v>1</v>
      </c>
      <c r="Q719">
        <f t="shared" si="81"/>
        <v>1</v>
      </c>
      <c r="R719" t="b">
        <f t="shared" ca="1" si="82"/>
        <v>0</v>
      </c>
      <c r="T719" t="b">
        <f t="shared" ca="1" si="83"/>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86"/>
        <v>1</v>
      </c>
      <c r="AJ719">
        <f t="shared" si="84"/>
        <v>1</v>
      </c>
      <c r="AK719">
        <f t="shared" si="85"/>
        <v>1</v>
      </c>
      <c r="AL719">
        <v>2</v>
      </c>
    </row>
    <row r="720" spans="1:38" hidden="1" x14ac:dyDescent="0.3">
      <c r="A720">
        <v>16</v>
      </c>
      <c r="B720">
        <v>9</v>
      </c>
      <c r="C720">
        <f>IF(OR($L720=TRUE,$A720=0,MOD($A720,ChapterTable!$R$20)&lt;&gt;0),
MAX(0,INT(($B720+ChapterTable!$P$26+VLOOKUP(SUBSTITUTE(C$1,"성장단계","")&amp;"단계오프셋",ChapterTable!$R:$S,2,0))/ChapterTable!$P$23)),
MAX(0,INT(($B720+ChapterTable!$R$26+VLOOKUP(SUBSTITUTE(C$1,"성장단계","")&amp;"보스단계오프셋",ChapterTable!$R:$S,2,0))/ChapterTable!$R$23)))</f>
        <v>1</v>
      </c>
      <c r="D720">
        <f>IF(OR($L720=TRUE,$A720=0,MOD($A720,ChapterTable!$R$20)&lt;&gt;0),
MAX(0,INT(($B720+ChapterTable!$P$26+VLOOKUP(SUBSTITUTE(D$1,"성장단계","")&amp;"단계오프셋",ChapterTable!$R:$S,2,0))/ChapterTable!$P$23)),
MAX(0,INT(($B720+ChapterTable!$R$26+VLOOKUP(SUBSTITUTE(D$1,"성장단계","")&amp;"보스단계오프셋",ChapterTable!$R:$S,2,0))/ChapterTable!$R$23)))</f>
        <v>0</v>
      </c>
      <c r="E720" s="1">
        <f ca="1">IF(AND($A720=0,$B720=1),
    VLOOKUP(1,ChapterTable!$1:$1048576,MATCH("최종"&amp;SUBSTITUTE(SUBSTITUTE(E$1,"standard",""),"|Float",""),ChapterTable!$1:$1,0),0)*ChapterTable!$P$17,
  IF(AND($A720=0,$B720=0),
    E721,
  IF($B720=0,
    VLOOKUP($A720,ChapterTable!$1:$1048576,MATCH("최종"&amp;SUBSTITUTE(SUBSTITUTE(E$1,"standard",""),"|Float",""),ChapterTable!$1:$1,0),0),
  IF($B720=1,
    IF($L720=FALSE,
      VLOOKUP($A720,ChapterTable!$1:$1048576,MATCH("최종"&amp;SUBSTITUTE(SUBSTITUTE(E$1,"standard",""),"|Float",""),ChapterTable!$1:$1,0),0),
      VLOOKUP($A720-ChapterTable!$P$11,ChapterTable!$1:$1048576,MATCH("최종"&amp;SUBSTITUTE(SUBSTITUTE(E$1,"standard",""),"|Float",""),ChapterTable!$1:$1,0),0)*ChapterTable!$P$14
    ),
  OFFSET(E720,-$B720+IF($L720,1,0),0)*IF($B720&gt;OFFSET($B720,1,0),ChapterTable!$R$17,1)*
    (VLOOKUP(SUBSTITUTE(SUBSTITUTE(E$1,"standard",""),"|Float","")&amp;IF(OR($L720=TRUE,$A720=0,MOD($A720,ChapterTable!$R$20)&lt;&gt;0),"","보스")&amp;"인게임누적곱배수",ChapterTable!$R:$S,2,0)^C720
    +VLOOKUP(SUBSTITUTE(SUBSTITUTE(E$1,"standard",""),"|Float","")&amp;IF(OR($L720=TRUE,$A720=0,MOD($A720,ChapterTable!$R$20)&lt;&gt;0),"","보스")&amp;"인게임누적합배수",ChapterTable!$R:$S,2,0)*C720)
  )
  )
  )
)</f>
        <v>63056.72021484375</v>
      </c>
      <c r="F720" s="1">
        <f ca="1">IF(AND($A720=0,$B720=1),
    VLOOKUP(1,ChapterTable!$1:$1048576,MATCH("최종"&amp;SUBSTITUTE(SUBSTITUTE(F$1,"standard",""),"|Float",""),ChapterTable!$1:$1,0),0)*ChapterTable!$P$17,
  IF(AND($A720=0,$B720=0),
    F721,
  IF($B720=0,
    VLOOKUP($A720,ChapterTable!$1:$1048576,MATCH("최종"&amp;SUBSTITUTE(SUBSTITUTE(F$1,"standard",""),"|Float",""),ChapterTable!$1:$1,0),0),
  IF($B720=1,
    IF($L720=FALSE,
      VLOOKUP($A720,ChapterTable!$1:$1048576,MATCH("최종"&amp;SUBSTITUTE(SUBSTITUTE(F$1,"standard",""),"|Float",""),ChapterTable!$1:$1,0),0),
      VLOOKUP($A720-ChapterTable!$P$11,ChapterTable!$1:$1048576,MATCH("최종"&amp;SUBSTITUTE(SUBSTITUTE(F$1,"standard",""),"|Float",""),ChapterTable!$1:$1,0),0)*ChapterTable!$P$14
    ),
  OFFSET(F720,-$B720+IF($L720,1,0),0)*
    (VLOOKUP(SUBSTITUTE(SUBSTITUTE(F$1,"standard",""),"|Float","")&amp;IF(OR($L720=TRUE,$A720=0,MOD($A720,ChapterTable!$R$20)&lt;&gt;0),"","보스")&amp;"인게임누적곱배수",ChapterTable!$R:$S,2,0)^D720
    +VLOOKUP(SUBSTITUTE(SUBSTITUTE(F$1,"standard",""),"|Float","")&amp;IF(OR($L720=TRUE,$A720=0,MOD($A720,ChapterTable!$R$20)&lt;&gt;0),"","보스")&amp;"인게임누적합배수",ChapterTable!$R:$S,2,0)*D720)
  )
  )
  )
)</f>
        <v>21894.694519042969</v>
      </c>
      <c r="G720" t="s">
        <v>719</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80"/>
        <v>91</v>
      </c>
      <c r="Q720">
        <f t="shared" si="81"/>
        <v>91</v>
      </c>
      <c r="R720" t="b">
        <f t="shared" ca="1" si="82"/>
        <v>1</v>
      </c>
      <c r="T720" t="b">
        <f t="shared" ca="1" si="83"/>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86"/>
        <v>1</v>
      </c>
      <c r="AJ720">
        <f t="shared" si="84"/>
        <v>1</v>
      </c>
      <c r="AK720">
        <f t="shared" si="85"/>
        <v>1</v>
      </c>
      <c r="AL720">
        <v>2</v>
      </c>
    </row>
    <row r="721" spans="1:38" hidden="1" x14ac:dyDescent="0.3">
      <c r="A721">
        <v>16</v>
      </c>
      <c r="B721">
        <v>10</v>
      </c>
      <c r="C721">
        <f>IF(OR($L721=TRUE,$A721=0,MOD($A721,ChapterTable!$R$20)&lt;&gt;0),
MAX(0,INT(($B721+ChapterTable!$P$26+VLOOKUP(SUBSTITUTE(C$1,"성장단계","")&amp;"단계오프셋",ChapterTable!$R:$S,2,0))/ChapterTable!$P$23)),
MAX(0,INT(($B721+ChapterTable!$R$26+VLOOKUP(SUBSTITUTE(C$1,"성장단계","")&amp;"보스단계오프셋",ChapterTable!$R:$S,2,0))/ChapterTable!$R$23)))</f>
        <v>1</v>
      </c>
      <c r="D721">
        <f>IF(OR($L721=TRUE,$A721=0,MOD($A721,ChapterTable!$R$20)&lt;&gt;0),
MAX(0,INT(($B721+ChapterTable!$P$26+VLOOKUP(SUBSTITUTE(D$1,"성장단계","")&amp;"단계오프셋",ChapterTable!$R:$S,2,0))/ChapterTable!$P$23)),
MAX(0,INT(($B721+ChapterTable!$R$26+VLOOKUP(SUBSTITUTE(D$1,"성장단계","")&amp;"보스단계오프셋",ChapterTable!$R:$S,2,0))/ChapterTable!$R$23)))</f>
        <v>0</v>
      </c>
      <c r="E721" s="1">
        <f ca="1">IF(AND($A721=0,$B721=1),
    VLOOKUP(1,ChapterTable!$1:$1048576,MATCH("최종"&amp;SUBSTITUTE(SUBSTITUTE(E$1,"standard",""),"|Float",""),ChapterTable!$1:$1,0),0)*ChapterTable!$P$17,
  IF(AND($A721=0,$B721=0),
    E722,
  IF($B721=0,
    VLOOKUP($A721,ChapterTable!$1:$1048576,MATCH("최종"&amp;SUBSTITUTE(SUBSTITUTE(E$1,"standard",""),"|Float",""),ChapterTable!$1:$1,0),0),
  IF($B721=1,
    IF($L721=FALSE,
      VLOOKUP($A721,ChapterTable!$1:$1048576,MATCH("최종"&amp;SUBSTITUTE(SUBSTITUTE(E$1,"standard",""),"|Float",""),ChapterTable!$1:$1,0),0),
      VLOOKUP($A721-ChapterTable!$P$11,ChapterTable!$1:$1048576,MATCH("최종"&amp;SUBSTITUTE(SUBSTITUTE(E$1,"standard",""),"|Float",""),ChapterTable!$1:$1,0),0)*ChapterTable!$P$14
    ),
  OFFSET(E721,-$B721+IF($L721,1,0),0)*IF($B721&gt;OFFSET($B721,1,0),ChapterTable!$R$17,1)*
    (VLOOKUP(SUBSTITUTE(SUBSTITUTE(E$1,"standard",""),"|Float","")&amp;IF(OR($L721=TRUE,$A721=0,MOD($A721,ChapterTable!$R$20)&lt;&gt;0),"","보스")&amp;"인게임누적곱배수",ChapterTable!$R:$S,2,0)^C721
    +VLOOKUP(SUBSTITUTE(SUBSTITUTE(E$1,"standard",""),"|Float","")&amp;IF(OR($L721=TRUE,$A721=0,MOD($A721,ChapterTable!$R$20)&lt;&gt;0),"","보스")&amp;"인게임누적합배수",ChapterTable!$R:$S,2,0)*C721)
  )
  )
  )
)</f>
        <v>63056.72021484375</v>
      </c>
      <c r="F721" s="1">
        <f ca="1">IF(AND($A721=0,$B721=1),
    VLOOKUP(1,ChapterTable!$1:$1048576,MATCH("최종"&amp;SUBSTITUTE(SUBSTITUTE(F$1,"standard",""),"|Float",""),ChapterTable!$1:$1,0),0)*ChapterTable!$P$17,
  IF(AND($A721=0,$B721=0),
    F722,
  IF($B721=0,
    VLOOKUP($A721,ChapterTable!$1:$1048576,MATCH("최종"&amp;SUBSTITUTE(SUBSTITUTE(F$1,"standard",""),"|Float",""),ChapterTable!$1:$1,0),0),
  IF($B721=1,
    IF($L721=FALSE,
      VLOOKUP($A721,ChapterTable!$1:$1048576,MATCH("최종"&amp;SUBSTITUTE(SUBSTITUTE(F$1,"standard",""),"|Float",""),ChapterTable!$1:$1,0),0),
      VLOOKUP($A721-ChapterTable!$P$11,ChapterTable!$1:$1048576,MATCH("최종"&amp;SUBSTITUTE(SUBSTITUTE(F$1,"standard",""),"|Float",""),ChapterTable!$1:$1,0),0)*ChapterTable!$P$14
    ),
  OFFSET(F721,-$B721+IF($L721,1,0),0)*
    (VLOOKUP(SUBSTITUTE(SUBSTITUTE(F$1,"standard",""),"|Float","")&amp;IF(OR($L721=TRUE,$A721=0,MOD($A721,ChapterTable!$R$20)&lt;&gt;0),"","보스")&amp;"인게임누적곱배수",ChapterTable!$R:$S,2,0)^D721
    +VLOOKUP(SUBSTITUTE(SUBSTITUTE(F$1,"standard",""),"|Float","")&amp;IF(OR($L721=TRUE,$A721=0,MOD($A721,ChapterTable!$R$20)&lt;&gt;0),"","보스")&amp;"인게임누적합배수",ChapterTable!$R:$S,2,0)*D721)
  )
  )
  )
)</f>
        <v>21894.694519042969</v>
      </c>
      <c r="G721" t="s">
        <v>719</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80"/>
        <v>21</v>
      </c>
      <c r="Q721">
        <f t="shared" si="81"/>
        <v>21</v>
      </c>
      <c r="R721" t="b">
        <f t="shared" ca="1" si="82"/>
        <v>0</v>
      </c>
      <c r="T721" t="b">
        <f t="shared" ca="1" si="83"/>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86"/>
        <v>1</v>
      </c>
      <c r="AJ721">
        <f t="shared" si="84"/>
        <v>1</v>
      </c>
      <c r="AK721">
        <f t="shared" si="85"/>
        <v>1</v>
      </c>
      <c r="AL721">
        <v>2</v>
      </c>
    </row>
    <row r="722" spans="1:38" hidden="1" x14ac:dyDescent="0.3">
      <c r="A722">
        <v>16</v>
      </c>
      <c r="B722">
        <v>11</v>
      </c>
      <c r="C722">
        <f>IF(OR($L722=TRUE,$A722=0,MOD($A722,ChapterTable!$R$20)&lt;&gt;0),
MAX(0,INT(($B722+ChapterTable!$P$26+VLOOKUP(SUBSTITUTE(C$1,"성장단계","")&amp;"단계오프셋",ChapterTable!$R:$S,2,0))/ChapterTable!$P$23)),
MAX(0,INT(($B722+ChapterTable!$R$26+VLOOKUP(SUBSTITUTE(C$1,"성장단계","")&amp;"보스단계오프셋",ChapterTable!$R:$S,2,0))/ChapterTable!$R$23)))</f>
        <v>1</v>
      </c>
      <c r="D722">
        <f>IF(OR($L722=TRUE,$A722=0,MOD($A722,ChapterTable!$R$20)&lt;&gt;0),
MAX(0,INT(($B722+ChapterTable!$P$26+VLOOKUP(SUBSTITUTE(D$1,"성장단계","")&amp;"단계오프셋",ChapterTable!$R:$S,2,0))/ChapterTable!$P$23)),
MAX(0,INT(($B722+ChapterTable!$R$26+VLOOKUP(SUBSTITUTE(D$1,"성장단계","")&amp;"보스단계오프셋",ChapterTable!$R:$S,2,0))/ChapterTable!$R$23)))</f>
        <v>1</v>
      </c>
      <c r="E722" s="1">
        <f ca="1">IF(AND($A722=0,$B722=1),
    VLOOKUP(1,ChapterTable!$1:$1048576,MATCH("최종"&amp;SUBSTITUTE(SUBSTITUTE(E$1,"standard",""),"|Float",""),ChapterTable!$1:$1,0),0)*ChapterTable!$P$17,
  IF(AND($A722=0,$B722=0),
    E723,
  IF($B722=0,
    VLOOKUP($A722,ChapterTable!$1:$1048576,MATCH("최종"&amp;SUBSTITUTE(SUBSTITUTE(E$1,"standard",""),"|Float",""),ChapterTable!$1:$1,0),0),
  IF($B722=1,
    IF($L722=FALSE,
      VLOOKUP($A722,ChapterTable!$1:$1048576,MATCH("최종"&amp;SUBSTITUTE(SUBSTITUTE(E$1,"standard",""),"|Float",""),ChapterTable!$1:$1,0),0),
      VLOOKUP($A722-ChapterTable!$P$11,ChapterTable!$1:$1048576,MATCH("최종"&amp;SUBSTITUTE(SUBSTITUTE(E$1,"standard",""),"|Float",""),ChapterTable!$1:$1,0),0)*ChapterTable!$P$14
    ),
  OFFSET(E722,-$B722+IF($L722,1,0),0)*IF($B722&gt;OFFSET($B722,1,0),ChapterTable!$R$17,1)*
    (VLOOKUP(SUBSTITUTE(SUBSTITUTE(E$1,"standard",""),"|Float","")&amp;IF(OR($L722=TRUE,$A722=0,MOD($A722,ChapterTable!$R$20)&lt;&gt;0),"","보스")&amp;"인게임누적곱배수",ChapterTable!$R:$S,2,0)^C722
    +VLOOKUP(SUBSTITUTE(SUBSTITUTE(E$1,"standard",""),"|Float","")&amp;IF(OR($L722=TRUE,$A722=0,MOD($A722,ChapterTable!$R$20)&lt;&gt;0),"","보스")&amp;"인게임누적합배수",ChapterTable!$R:$S,2,0)*C722)
  )
  )
  )
)</f>
        <v>63056.72021484375</v>
      </c>
      <c r="F722" s="1">
        <f ca="1">IF(AND($A722=0,$B722=1),
    VLOOKUP(1,ChapterTable!$1:$1048576,MATCH("최종"&amp;SUBSTITUTE(SUBSTITUTE(F$1,"standard",""),"|Float",""),ChapterTable!$1:$1,0),0)*ChapterTable!$P$17,
  IF(AND($A722=0,$B722=0),
    F723,
  IF($B722=0,
    VLOOKUP($A722,ChapterTable!$1:$1048576,MATCH("최종"&amp;SUBSTITUTE(SUBSTITUTE(F$1,"standard",""),"|Float",""),ChapterTable!$1:$1,0),0),
  IF($B722=1,
    IF($L722=FALSE,
      VLOOKUP($A722,ChapterTable!$1:$1048576,MATCH("최종"&amp;SUBSTITUTE(SUBSTITUTE(F$1,"standard",""),"|Float",""),ChapterTable!$1:$1,0),0),
      VLOOKUP($A722-ChapterTable!$P$11,ChapterTable!$1:$1048576,MATCH("최종"&amp;SUBSTITUTE(SUBSTITUTE(F$1,"standard",""),"|Float",""),ChapterTable!$1:$1,0),0)*ChapterTable!$P$14
    ),
  OFFSET(F722,-$B722+IF($L722,1,0),0)*
    (VLOOKUP(SUBSTITUTE(SUBSTITUTE(F$1,"standard",""),"|Float","")&amp;IF(OR($L722=TRUE,$A722=0,MOD($A722,ChapterTable!$R$20)&lt;&gt;0),"","보스")&amp;"인게임누적곱배수",ChapterTable!$R:$S,2,0)^D722
    +VLOOKUP(SUBSTITUTE(SUBSTITUTE(F$1,"standard",""),"|Float","")&amp;IF(OR($L722=TRUE,$A722=0,MOD($A722,ChapterTable!$R$20)&lt;&gt;0),"","보스")&amp;"인게임누적합배수",ChapterTable!$R:$S,2,0)*D722)
  )
  )
  )
)</f>
        <v>23536.796607971191</v>
      </c>
      <c r="G722" t="s">
        <v>719</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80"/>
        <v>2</v>
      </c>
      <c r="Q722">
        <f t="shared" si="81"/>
        <v>2</v>
      </c>
      <c r="R722" t="b">
        <f t="shared" ca="1" si="82"/>
        <v>0</v>
      </c>
      <c r="T722" t="b">
        <f t="shared" ca="1" si="83"/>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86"/>
        <v>0.5</v>
      </c>
      <c r="AJ722">
        <f t="shared" si="84"/>
        <v>0.54666666600000002</v>
      </c>
      <c r="AK722">
        <f t="shared" si="85"/>
        <v>1</v>
      </c>
      <c r="AL722">
        <v>2</v>
      </c>
    </row>
    <row r="723" spans="1:38" hidden="1" x14ac:dyDescent="0.3">
      <c r="A723">
        <v>16</v>
      </c>
      <c r="B723">
        <v>12</v>
      </c>
      <c r="C723">
        <f>IF(OR($L723=TRUE,$A723=0,MOD($A723,ChapterTable!$R$20)&lt;&gt;0),
MAX(0,INT(($B723+ChapterTable!$P$26+VLOOKUP(SUBSTITUTE(C$1,"성장단계","")&amp;"단계오프셋",ChapterTable!$R:$S,2,0))/ChapterTable!$P$23)),
MAX(0,INT(($B723+ChapterTable!$R$26+VLOOKUP(SUBSTITUTE(C$1,"성장단계","")&amp;"보스단계오프셋",ChapterTable!$R:$S,2,0))/ChapterTable!$R$23)))</f>
        <v>1</v>
      </c>
      <c r="D723">
        <f>IF(OR($L723=TRUE,$A723=0,MOD($A723,ChapterTable!$R$20)&lt;&gt;0),
MAX(0,INT(($B723+ChapterTable!$P$26+VLOOKUP(SUBSTITUTE(D$1,"성장단계","")&amp;"단계오프셋",ChapterTable!$R:$S,2,0))/ChapterTable!$P$23)),
MAX(0,INT(($B723+ChapterTable!$R$26+VLOOKUP(SUBSTITUTE(D$1,"성장단계","")&amp;"보스단계오프셋",ChapterTable!$R:$S,2,0))/ChapterTable!$R$23)))</f>
        <v>1</v>
      </c>
      <c r="E723" s="1">
        <f ca="1">IF(AND($A723=0,$B723=1),
    VLOOKUP(1,ChapterTable!$1:$1048576,MATCH("최종"&amp;SUBSTITUTE(SUBSTITUTE(E$1,"standard",""),"|Float",""),ChapterTable!$1:$1,0),0)*ChapterTable!$P$17,
  IF(AND($A723=0,$B723=0),
    E724,
  IF($B723=0,
    VLOOKUP($A723,ChapterTable!$1:$1048576,MATCH("최종"&amp;SUBSTITUTE(SUBSTITUTE(E$1,"standard",""),"|Float",""),ChapterTable!$1:$1,0),0),
  IF($B723=1,
    IF($L723=FALSE,
      VLOOKUP($A723,ChapterTable!$1:$1048576,MATCH("최종"&amp;SUBSTITUTE(SUBSTITUTE(E$1,"standard",""),"|Float",""),ChapterTable!$1:$1,0),0),
      VLOOKUP($A723-ChapterTable!$P$11,ChapterTable!$1:$1048576,MATCH("최종"&amp;SUBSTITUTE(SUBSTITUTE(E$1,"standard",""),"|Float",""),ChapterTable!$1:$1,0),0)*ChapterTable!$P$14
    ),
  OFFSET(E723,-$B723+IF($L723,1,0),0)*IF($B723&gt;OFFSET($B723,1,0),ChapterTable!$R$17,1)*
    (VLOOKUP(SUBSTITUTE(SUBSTITUTE(E$1,"standard",""),"|Float","")&amp;IF(OR($L723=TRUE,$A723=0,MOD($A723,ChapterTable!$R$20)&lt;&gt;0),"","보스")&amp;"인게임누적곱배수",ChapterTable!$R:$S,2,0)^C723
    +VLOOKUP(SUBSTITUTE(SUBSTITUTE(E$1,"standard",""),"|Float","")&amp;IF(OR($L723=TRUE,$A723=0,MOD($A723,ChapterTable!$R$20)&lt;&gt;0),"","보스")&amp;"인게임누적합배수",ChapterTable!$R:$S,2,0)*C723)
  )
  )
  )
)</f>
        <v>63056.72021484375</v>
      </c>
      <c r="F723" s="1">
        <f ca="1">IF(AND($A723=0,$B723=1),
    VLOOKUP(1,ChapterTable!$1:$1048576,MATCH("최종"&amp;SUBSTITUTE(SUBSTITUTE(F$1,"standard",""),"|Float",""),ChapterTable!$1:$1,0),0)*ChapterTable!$P$17,
  IF(AND($A723=0,$B723=0),
    F724,
  IF($B723=0,
    VLOOKUP($A723,ChapterTable!$1:$1048576,MATCH("최종"&amp;SUBSTITUTE(SUBSTITUTE(F$1,"standard",""),"|Float",""),ChapterTable!$1:$1,0),0),
  IF($B723=1,
    IF($L723=FALSE,
      VLOOKUP($A723,ChapterTable!$1:$1048576,MATCH("최종"&amp;SUBSTITUTE(SUBSTITUTE(F$1,"standard",""),"|Float",""),ChapterTable!$1:$1,0),0),
      VLOOKUP($A723-ChapterTable!$P$11,ChapterTable!$1:$1048576,MATCH("최종"&amp;SUBSTITUTE(SUBSTITUTE(F$1,"standard",""),"|Float",""),ChapterTable!$1:$1,0),0)*ChapterTable!$P$14
    ),
  OFFSET(F723,-$B723+IF($L723,1,0),0)*
    (VLOOKUP(SUBSTITUTE(SUBSTITUTE(F$1,"standard",""),"|Float","")&amp;IF(OR($L723=TRUE,$A723=0,MOD($A723,ChapterTable!$R$20)&lt;&gt;0),"","보스")&amp;"인게임누적곱배수",ChapterTable!$R:$S,2,0)^D723
    +VLOOKUP(SUBSTITUTE(SUBSTITUTE(F$1,"standard",""),"|Float","")&amp;IF(OR($L723=TRUE,$A723=0,MOD($A723,ChapterTable!$R$20)&lt;&gt;0),"","보스")&amp;"인게임누적합배수",ChapterTable!$R:$S,2,0)*D723)
  )
  )
  )
)</f>
        <v>23536.796607971191</v>
      </c>
      <c r="G723" t="s">
        <v>719</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80"/>
        <v>2</v>
      </c>
      <c r="Q723">
        <f t="shared" si="81"/>
        <v>2</v>
      </c>
      <c r="R723" t="b">
        <f t="shared" ca="1" si="82"/>
        <v>0</v>
      </c>
      <c r="T723" t="b">
        <f t="shared" ca="1" si="83"/>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86"/>
        <v>0.5</v>
      </c>
      <c r="AJ723">
        <f t="shared" si="84"/>
        <v>0.54666666600000002</v>
      </c>
      <c r="AK723">
        <f t="shared" si="85"/>
        <v>1</v>
      </c>
      <c r="AL723">
        <v>2</v>
      </c>
    </row>
    <row r="724" spans="1:38" hidden="1" x14ac:dyDescent="0.3">
      <c r="A724">
        <v>16</v>
      </c>
      <c r="B724">
        <v>13</v>
      </c>
      <c r="C724">
        <f>IF(OR($L724=TRUE,$A724=0,MOD($A724,ChapterTable!$R$20)&lt;&gt;0),
MAX(0,INT(($B724+ChapterTable!$P$26+VLOOKUP(SUBSTITUTE(C$1,"성장단계","")&amp;"단계오프셋",ChapterTable!$R:$S,2,0))/ChapterTable!$P$23)),
MAX(0,INT(($B724+ChapterTable!$R$26+VLOOKUP(SUBSTITUTE(C$1,"성장단계","")&amp;"보스단계오프셋",ChapterTable!$R:$S,2,0))/ChapterTable!$R$23)))</f>
        <v>1</v>
      </c>
      <c r="D724">
        <f>IF(OR($L724=TRUE,$A724=0,MOD($A724,ChapterTable!$R$20)&lt;&gt;0),
MAX(0,INT(($B724+ChapterTable!$P$26+VLOOKUP(SUBSTITUTE(D$1,"성장단계","")&amp;"단계오프셋",ChapterTable!$R:$S,2,0))/ChapterTable!$P$23)),
MAX(0,INT(($B724+ChapterTable!$R$26+VLOOKUP(SUBSTITUTE(D$1,"성장단계","")&amp;"보스단계오프셋",ChapterTable!$R:$S,2,0))/ChapterTable!$R$23)))</f>
        <v>1</v>
      </c>
      <c r="E724" s="1">
        <f ca="1">IF(AND($A724=0,$B724=1),
    VLOOKUP(1,ChapterTable!$1:$1048576,MATCH("최종"&amp;SUBSTITUTE(SUBSTITUTE(E$1,"standard",""),"|Float",""),ChapterTable!$1:$1,0),0)*ChapterTable!$P$17,
  IF(AND($A724=0,$B724=0),
    E725,
  IF($B724=0,
    VLOOKUP($A724,ChapterTable!$1:$1048576,MATCH("최종"&amp;SUBSTITUTE(SUBSTITUTE(E$1,"standard",""),"|Float",""),ChapterTable!$1:$1,0),0),
  IF($B724=1,
    IF($L724=FALSE,
      VLOOKUP($A724,ChapterTable!$1:$1048576,MATCH("최종"&amp;SUBSTITUTE(SUBSTITUTE(E$1,"standard",""),"|Float",""),ChapterTable!$1:$1,0),0),
      VLOOKUP($A724-ChapterTable!$P$11,ChapterTable!$1:$1048576,MATCH("최종"&amp;SUBSTITUTE(SUBSTITUTE(E$1,"standard",""),"|Float",""),ChapterTable!$1:$1,0),0)*ChapterTable!$P$14
    ),
  OFFSET(E724,-$B724+IF($L724,1,0),0)*IF($B724&gt;OFFSET($B724,1,0),ChapterTable!$R$17,1)*
    (VLOOKUP(SUBSTITUTE(SUBSTITUTE(E$1,"standard",""),"|Float","")&amp;IF(OR($L724=TRUE,$A724=0,MOD($A724,ChapterTable!$R$20)&lt;&gt;0),"","보스")&amp;"인게임누적곱배수",ChapterTable!$R:$S,2,0)^C724
    +VLOOKUP(SUBSTITUTE(SUBSTITUTE(E$1,"standard",""),"|Float","")&amp;IF(OR($L724=TRUE,$A724=0,MOD($A724,ChapterTable!$R$20)&lt;&gt;0),"","보스")&amp;"인게임누적합배수",ChapterTable!$R:$S,2,0)*C724)
  )
  )
  )
)</f>
        <v>63056.72021484375</v>
      </c>
      <c r="F724" s="1">
        <f ca="1">IF(AND($A724=0,$B724=1),
    VLOOKUP(1,ChapterTable!$1:$1048576,MATCH("최종"&amp;SUBSTITUTE(SUBSTITUTE(F$1,"standard",""),"|Float",""),ChapterTable!$1:$1,0),0)*ChapterTable!$P$17,
  IF(AND($A724=0,$B724=0),
    F725,
  IF($B724=0,
    VLOOKUP($A724,ChapterTable!$1:$1048576,MATCH("최종"&amp;SUBSTITUTE(SUBSTITUTE(F$1,"standard",""),"|Float",""),ChapterTable!$1:$1,0),0),
  IF($B724=1,
    IF($L724=FALSE,
      VLOOKUP($A724,ChapterTable!$1:$1048576,MATCH("최종"&amp;SUBSTITUTE(SUBSTITUTE(F$1,"standard",""),"|Float",""),ChapterTable!$1:$1,0),0),
      VLOOKUP($A724-ChapterTable!$P$11,ChapterTable!$1:$1048576,MATCH("최종"&amp;SUBSTITUTE(SUBSTITUTE(F$1,"standard",""),"|Float",""),ChapterTable!$1:$1,0),0)*ChapterTable!$P$14
    ),
  OFFSET(F724,-$B724+IF($L724,1,0),0)*
    (VLOOKUP(SUBSTITUTE(SUBSTITUTE(F$1,"standard",""),"|Float","")&amp;IF(OR($L724=TRUE,$A724=0,MOD($A724,ChapterTable!$R$20)&lt;&gt;0),"","보스")&amp;"인게임누적곱배수",ChapterTable!$R:$S,2,0)^D724
    +VLOOKUP(SUBSTITUTE(SUBSTITUTE(F$1,"standard",""),"|Float","")&amp;IF(OR($L724=TRUE,$A724=0,MOD($A724,ChapterTable!$R$20)&lt;&gt;0),"","보스")&amp;"인게임누적합배수",ChapterTable!$R:$S,2,0)*D724)
  )
  )
  )
)</f>
        <v>23536.796607971191</v>
      </c>
      <c r="G724" t="s">
        <v>719</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80"/>
        <v>2</v>
      </c>
      <c r="Q724">
        <f t="shared" si="81"/>
        <v>2</v>
      </c>
      <c r="R724" t="b">
        <f t="shared" ca="1" si="82"/>
        <v>0</v>
      </c>
      <c r="T724" t="b">
        <f t="shared" ca="1" si="83"/>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86"/>
        <v>0.5</v>
      </c>
      <c r="AJ724">
        <f t="shared" si="84"/>
        <v>0.54666666600000002</v>
      </c>
      <c r="AK724">
        <f t="shared" si="85"/>
        <v>1</v>
      </c>
      <c r="AL724">
        <v>2</v>
      </c>
    </row>
    <row r="725" spans="1:38" hidden="1" x14ac:dyDescent="0.3">
      <c r="A725">
        <v>16</v>
      </c>
      <c r="B725">
        <v>14</v>
      </c>
      <c r="C725">
        <f>IF(OR($L725=TRUE,$A725=0,MOD($A725,ChapterTable!$R$20)&lt;&gt;0),
MAX(0,INT(($B725+ChapterTable!$P$26+VLOOKUP(SUBSTITUTE(C$1,"성장단계","")&amp;"단계오프셋",ChapterTable!$R:$S,2,0))/ChapterTable!$P$23)),
MAX(0,INT(($B725+ChapterTable!$R$26+VLOOKUP(SUBSTITUTE(C$1,"성장단계","")&amp;"보스단계오프셋",ChapterTable!$R:$S,2,0))/ChapterTable!$R$23)))</f>
        <v>1</v>
      </c>
      <c r="D725">
        <f>IF(OR($L725=TRUE,$A725=0,MOD($A725,ChapterTable!$R$20)&lt;&gt;0),
MAX(0,INT(($B725+ChapterTable!$P$26+VLOOKUP(SUBSTITUTE(D$1,"성장단계","")&amp;"단계오프셋",ChapterTable!$R:$S,2,0))/ChapterTable!$P$23)),
MAX(0,INT(($B725+ChapterTable!$R$26+VLOOKUP(SUBSTITUTE(D$1,"성장단계","")&amp;"보스단계오프셋",ChapterTable!$R:$S,2,0))/ChapterTable!$R$23)))</f>
        <v>1</v>
      </c>
      <c r="E725" s="1">
        <f ca="1">IF(AND($A725=0,$B725=1),
    VLOOKUP(1,ChapterTable!$1:$1048576,MATCH("최종"&amp;SUBSTITUTE(SUBSTITUTE(E$1,"standard",""),"|Float",""),ChapterTable!$1:$1,0),0)*ChapterTable!$P$17,
  IF(AND($A725=0,$B725=0),
    E726,
  IF($B725=0,
    VLOOKUP($A725,ChapterTable!$1:$1048576,MATCH("최종"&amp;SUBSTITUTE(SUBSTITUTE(E$1,"standard",""),"|Float",""),ChapterTable!$1:$1,0),0),
  IF($B725=1,
    IF($L725=FALSE,
      VLOOKUP($A725,ChapterTable!$1:$1048576,MATCH("최종"&amp;SUBSTITUTE(SUBSTITUTE(E$1,"standard",""),"|Float",""),ChapterTable!$1:$1,0),0),
      VLOOKUP($A725-ChapterTable!$P$11,ChapterTable!$1:$1048576,MATCH("최종"&amp;SUBSTITUTE(SUBSTITUTE(E$1,"standard",""),"|Float",""),ChapterTable!$1:$1,0),0)*ChapterTable!$P$14
    ),
  OFFSET(E725,-$B725+IF($L725,1,0),0)*IF($B725&gt;OFFSET($B725,1,0),ChapterTable!$R$17,1)*
    (VLOOKUP(SUBSTITUTE(SUBSTITUTE(E$1,"standard",""),"|Float","")&amp;IF(OR($L725=TRUE,$A725=0,MOD($A725,ChapterTable!$R$20)&lt;&gt;0),"","보스")&amp;"인게임누적곱배수",ChapterTable!$R:$S,2,0)^C725
    +VLOOKUP(SUBSTITUTE(SUBSTITUTE(E$1,"standard",""),"|Float","")&amp;IF(OR($L725=TRUE,$A725=0,MOD($A725,ChapterTable!$R$20)&lt;&gt;0),"","보스")&amp;"인게임누적합배수",ChapterTable!$R:$S,2,0)*C725)
  )
  )
  )
)</f>
        <v>63056.72021484375</v>
      </c>
      <c r="F725" s="1">
        <f ca="1">IF(AND($A725=0,$B725=1),
    VLOOKUP(1,ChapterTable!$1:$1048576,MATCH("최종"&amp;SUBSTITUTE(SUBSTITUTE(F$1,"standard",""),"|Float",""),ChapterTable!$1:$1,0),0)*ChapterTable!$P$17,
  IF(AND($A725=0,$B725=0),
    F726,
  IF($B725=0,
    VLOOKUP($A725,ChapterTable!$1:$1048576,MATCH("최종"&amp;SUBSTITUTE(SUBSTITUTE(F$1,"standard",""),"|Float",""),ChapterTable!$1:$1,0),0),
  IF($B725=1,
    IF($L725=FALSE,
      VLOOKUP($A725,ChapterTable!$1:$1048576,MATCH("최종"&amp;SUBSTITUTE(SUBSTITUTE(F$1,"standard",""),"|Float",""),ChapterTable!$1:$1,0),0),
      VLOOKUP($A725-ChapterTable!$P$11,ChapterTable!$1:$1048576,MATCH("최종"&amp;SUBSTITUTE(SUBSTITUTE(F$1,"standard",""),"|Float",""),ChapterTable!$1:$1,0),0)*ChapterTable!$P$14
    ),
  OFFSET(F725,-$B725+IF($L725,1,0),0)*
    (VLOOKUP(SUBSTITUTE(SUBSTITUTE(F$1,"standard",""),"|Float","")&amp;IF(OR($L725=TRUE,$A725=0,MOD($A725,ChapterTable!$R$20)&lt;&gt;0),"","보스")&amp;"인게임누적곱배수",ChapterTable!$R:$S,2,0)^D725
    +VLOOKUP(SUBSTITUTE(SUBSTITUTE(F$1,"standard",""),"|Float","")&amp;IF(OR($L725=TRUE,$A725=0,MOD($A725,ChapterTable!$R$20)&lt;&gt;0),"","보스")&amp;"인게임누적합배수",ChapterTable!$R:$S,2,0)*D725)
  )
  )
  )
)</f>
        <v>23536.796607971191</v>
      </c>
      <c r="G725" t="s">
        <v>719</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80"/>
        <v>2</v>
      </c>
      <c r="Q725">
        <f t="shared" si="81"/>
        <v>2</v>
      </c>
      <c r="R725" t="b">
        <f t="shared" ca="1" si="82"/>
        <v>0</v>
      </c>
      <c r="T725" t="b">
        <f t="shared" ca="1" si="83"/>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86"/>
        <v>0.5</v>
      </c>
      <c r="AJ725">
        <f t="shared" si="84"/>
        <v>0.54666666600000002</v>
      </c>
      <c r="AK725">
        <f t="shared" si="85"/>
        <v>1</v>
      </c>
      <c r="AL725">
        <v>2</v>
      </c>
    </row>
    <row r="726" spans="1:38" hidden="1" x14ac:dyDescent="0.3">
      <c r="A726">
        <v>16</v>
      </c>
      <c r="B726">
        <v>15</v>
      </c>
      <c r="C726">
        <f>IF(OR($L726=TRUE,$A726=0,MOD($A726,ChapterTable!$R$20)&lt;&gt;0),
MAX(0,INT(($B726+ChapterTable!$P$26+VLOOKUP(SUBSTITUTE(C$1,"성장단계","")&amp;"단계오프셋",ChapterTable!$R:$S,2,0))/ChapterTable!$P$23)),
MAX(0,INT(($B726+ChapterTable!$R$26+VLOOKUP(SUBSTITUTE(C$1,"성장단계","")&amp;"보스단계오프셋",ChapterTable!$R:$S,2,0))/ChapterTable!$R$23)))</f>
        <v>1</v>
      </c>
      <c r="D726">
        <f>IF(OR($L726=TRUE,$A726=0,MOD($A726,ChapterTable!$R$20)&lt;&gt;0),
MAX(0,INT(($B726+ChapterTable!$P$26+VLOOKUP(SUBSTITUTE(D$1,"성장단계","")&amp;"단계오프셋",ChapterTable!$R:$S,2,0))/ChapterTable!$P$23)),
MAX(0,INT(($B726+ChapterTable!$R$26+VLOOKUP(SUBSTITUTE(D$1,"성장단계","")&amp;"보스단계오프셋",ChapterTable!$R:$S,2,0))/ChapterTable!$R$23)))</f>
        <v>1</v>
      </c>
      <c r="E726" s="1">
        <f ca="1">IF(AND($A726=0,$B726=1),
    VLOOKUP(1,ChapterTable!$1:$1048576,MATCH("최종"&amp;SUBSTITUTE(SUBSTITUTE(E$1,"standard",""),"|Float",""),ChapterTable!$1:$1,0),0)*ChapterTable!$P$17,
  IF(AND($A726=0,$B726=0),
    E727,
  IF($B726=0,
    VLOOKUP($A726,ChapterTable!$1:$1048576,MATCH("최종"&amp;SUBSTITUTE(SUBSTITUTE(E$1,"standard",""),"|Float",""),ChapterTable!$1:$1,0),0),
  IF($B726=1,
    IF($L726=FALSE,
      VLOOKUP($A726,ChapterTable!$1:$1048576,MATCH("최종"&amp;SUBSTITUTE(SUBSTITUTE(E$1,"standard",""),"|Float",""),ChapterTable!$1:$1,0),0),
      VLOOKUP($A726-ChapterTable!$P$11,ChapterTable!$1:$1048576,MATCH("최종"&amp;SUBSTITUTE(SUBSTITUTE(E$1,"standard",""),"|Float",""),ChapterTable!$1:$1,0),0)*ChapterTable!$P$14
    ),
  OFFSET(E726,-$B726+IF($L726,1,0),0)*IF($B726&gt;OFFSET($B726,1,0),ChapterTable!$R$17,1)*
    (VLOOKUP(SUBSTITUTE(SUBSTITUTE(E$1,"standard",""),"|Float","")&amp;IF(OR($L726=TRUE,$A726=0,MOD($A726,ChapterTable!$R$20)&lt;&gt;0),"","보스")&amp;"인게임누적곱배수",ChapterTable!$R:$S,2,0)^C726
    +VLOOKUP(SUBSTITUTE(SUBSTITUTE(E$1,"standard",""),"|Float","")&amp;IF(OR($L726=TRUE,$A726=0,MOD($A726,ChapterTable!$R$20)&lt;&gt;0),"","보스")&amp;"인게임누적합배수",ChapterTable!$R:$S,2,0)*C726)
  )
  )
  )
)</f>
        <v>63056.72021484375</v>
      </c>
      <c r="F726" s="1">
        <f ca="1">IF(AND($A726=0,$B726=1),
    VLOOKUP(1,ChapterTable!$1:$1048576,MATCH("최종"&amp;SUBSTITUTE(SUBSTITUTE(F$1,"standard",""),"|Float",""),ChapterTable!$1:$1,0),0)*ChapterTable!$P$17,
  IF(AND($A726=0,$B726=0),
    F727,
  IF($B726=0,
    VLOOKUP($A726,ChapterTable!$1:$1048576,MATCH("최종"&amp;SUBSTITUTE(SUBSTITUTE(F$1,"standard",""),"|Float",""),ChapterTable!$1:$1,0),0),
  IF($B726=1,
    IF($L726=FALSE,
      VLOOKUP($A726,ChapterTable!$1:$1048576,MATCH("최종"&amp;SUBSTITUTE(SUBSTITUTE(F$1,"standard",""),"|Float",""),ChapterTable!$1:$1,0),0),
      VLOOKUP($A726-ChapterTable!$P$11,ChapterTable!$1:$1048576,MATCH("최종"&amp;SUBSTITUTE(SUBSTITUTE(F$1,"standard",""),"|Float",""),ChapterTable!$1:$1,0),0)*ChapterTable!$P$14
    ),
  OFFSET(F726,-$B726+IF($L726,1,0),0)*
    (VLOOKUP(SUBSTITUTE(SUBSTITUTE(F$1,"standard",""),"|Float","")&amp;IF(OR($L726=TRUE,$A726=0,MOD($A726,ChapterTable!$R$20)&lt;&gt;0),"","보스")&amp;"인게임누적곱배수",ChapterTable!$R:$S,2,0)^D726
    +VLOOKUP(SUBSTITUTE(SUBSTITUTE(F$1,"standard",""),"|Float","")&amp;IF(OR($L726=TRUE,$A726=0,MOD($A726,ChapterTable!$R$20)&lt;&gt;0),"","보스")&amp;"인게임누적합배수",ChapterTable!$R:$S,2,0)*D726)
  )
  )
  )
)</f>
        <v>23536.796607971191</v>
      </c>
      <c r="G726" t="s">
        <v>719</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80"/>
        <v>11</v>
      </c>
      <c r="Q726">
        <f t="shared" si="81"/>
        <v>11</v>
      </c>
      <c r="R726" t="b">
        <f t="shared" ca="1" si="82"/>
        <v>0</v>
      </c>
      <c r="T726" t="b">
        <f t="shared" ca="1" si="83"/>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86"/>
        <v>0.5</v>
      </c>
      <c r="AJ726">
        <f t="shared" si="84"/>
        <v>0.54666666600000002</v>
      </c>
      <c r="AK726">
        <f t="shared" si="85"/>
        <v>1</v>
      </c>
      <c r="AL726">
        <v>2</v>
      </c>
    </row>
    <row r="727" spans="1:38" hidden="1" x14ac:dyDescent="0.3">
      <c r="A727">
        <v>16</v>
      </c>
      <c r="B727">
        <v>16</v>
      </c>
      <c r="C727">
        <f>IF(OR($L727=TRUE,$A727=0,MOD($A727,ChapterTable!$R$20)&lt;&gt;0),
MAX(0,INT(($B727+ChapterTable!$P$26+VLOOKUP(SUBSTITUTE(C$1,"성장단계","")&amp;"단계오프셋",ChapterTable!$R:$S,2,0))/ChapterTable!$P$23)),
MAX(0,INT(($B727+ChapterTable!$R$26+VLOOKUP(SUBSTITUTE(C$1,"성장단계","")&amp;"보스단계오프셋",ChapterTable!$R:$S,2,0))/ChapterTable!$R$23)))</f>
        <v>2</v>
      </c>
      <c r="D727">
        <f>IF(OR($L727=TRUE,$A727=0,MOD($A727,ChapterTable!$R$20)&lt;&gt;0),
MAX(0,INT(($B727+ChapterTable!$P$26+VLOOKUP(SUBSTITUTE(D$1,"성장단계","")&amp;"단계오프셋",ChapterTable!$R:$S,2,0))/ChapterTable!$P$23)),
MAX(0,INT(($B727+ChapterTable!$R$26+VLOOKUP(SUBSTITUTE(D$1,"성장단계","")&amp;"보스단계오프셋",ChapterTable!$R:$S,2,0))/ChapterTable!$R$23)))</f>
        <v>1</v>
      </c>
      <c r="E727" s="1">
        <f ca="1">IF(AND($A727=0,$B727=1),
    VLOOKUP(1,ChapterTable!$1:$1048576,MATCH("최종"&amp;SUBSTITUTE(SUBSTITUTE(E$1,"standard",""),"|Float",""),ChapterTable!$1:$1,0),0)*ChapterTable!$P$17,
  IF(AND($A727=0,$B727=0),
    E728,
  IF($B727=0,
    VLOOKUP($A727,ChapterTable!$1:$1048576,MATCH("최종"&amp;SUBSTITUTE(SUBSTITUTE(E$1,"standard",""),"|Float",""),ChapterTable!$1:$1,0),0),
  IF($B727=1,
    IF($L727=FALSE,
      VLOOKUP($A727,ChapterTable!$1:$1048576,MATCH("최종"&amp;SUBSTITUTE(SUBSTITUTE(E$1,"standard",""),"|Float",""),ChapterTable!$1:$1,0),0),
      VLOOKUP($A727-ChapterTable!$P$11,ChapterTable!$1:$1048576,MATCH("최종"&amp;SUBSTITUTE(SUBSTITUTE(E$1,"standard",""),"|Float",""),ChapterTable!$1:$1,0),0)*ChapterTable!$P$14
    ),
  OFFSET(E727,-$B727+IF($L727,1,0),0)*IF($B727&gt;OFFSET($B727,1,0),ChapterTable!$R$17,1)*
    (VLOOKUP(SUBSTITUTE(SUBSTITUTE(E$1,"standard",""),"|Float","")&amp;IF(OR($L727=TRUE,$A727=0,MOD($A727,ChapterTable!$R$20)&lt;&gt;0),"","보스")&amp;"인게임누적곱배수",ChapterTable!$R:$S,2,0)^C727
    +VLOOKUP(SUBSTITUTE(SUBSTITUTE(E$1,"standard",""),"|Float","")&amp;IF(OR($L727=TRUE,$A727=0,MOD($A727,ChapterTable!$R$20)&lt;&gt;0),"","보스")&amp;"인게임누적합배수",ChapterTable!$R:$S,2,0)*C727)
  )
  )
  )
)</f>
        <v>73566.173583984375</v>
      </c>
      <c r="F727" s="1">
        <f ca="1">IF(AND($A727=0,$B727=1),
    VLOOKUP(1,ChapterTable!$1:$1048576,MATCH("최종"&amp;SUBSTITUTE(SUBSTITUTE(F$1,"standard",""),"|Float",""),ChapterTable!$1:$1,0),0)*ChapterTable!$P$17,
  IF(AND($A727=0,$B727=0),
    F728,
  IF($B727=0,
    VLOOKUP($A727,ChapterTable!$1:$1048576,MATCH("최종"&amp;SUBSTITUTE(SUBSTITUTE(F$1,"standard",""),"|Float",""),ChapterTable!$1:$1,0),0),
  IF($B727=1,
    IF($L727=FALSE,
      VLOOKUP($A727,ChapterTable!$1:$1048576,MATCH("최종"&amp;SUBSTITUTE(SUBSTITUTE(F$1,"standard",""),"|Float",""),ChapterTable!$1:$1,0),0),
      VLOOKUP($A727-ChapterTable!$P$11,ChapterTable!$1:$1048576,MATCH("최종"&amp;SUBSTITUTE(SUBSTITUTE(F$1,"standard",""),"|Float",""),ChapterTable!$1:$1,0),0)*ChapterTable!$P$14
    ),
  OFFSET(F727,-$B727+IF($L727,1,0),0)*
    (VLOOKUP(SUBSTITUTE(SUBSTITUTE(F$1,"standard",""),"|Float","")&amp;IF(OR($L727=TRUE,$A727=0,MOD($A727,ChapterTable!$R$20)&lt;&gt;0),"","보스")&amp;"인게임누적곱배수",ChapterTable!$R:$S,2,0)^D727
    +VLOOKUP(SUBSTITUTE(SUBSTITUTE(F$1,"standard",""),"|Float","")&amp;IF(OR($L727=TRUE,$A727=0,MOD($A727,ChapterTable!$R$20)&lt;&gt;0),"","보스")&amp;"인게임누적합배수",ChapterTable!$R:$S,2,0)*D727)
  )
  )
  )
)</f>
        <v>23536.796607971191</v>
      </c>
      <c r="G727" t="s">
        <v>719</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80"/>
        <v>2</v>
      </c>
      <c r="Q727">
        <f t="shared" si="81"/>
        <v>2</v>
      </c>
      <c r="R727" t="b">
        <f t="shared" ca="1" si="82"/>
        <v>0</v>
      </c>
      <c r="T727" t="b">
        <f t="shared" ca="1" si="83"/>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86"/>
        <v>0.5</v>
      </c>
      <c r="AJ727">
        <f t="shared" si="84"/>
        <v>0.54666666600000002</v>
      </c>
      <c r="AK727">
        <f t="shared" si="85"/>
        <v>1</v>
      </c>
      <c r="AL727">
        <v>2</v>
      </c>
    </row>
    <row r="728" spans="1:38" hidden="1" x14ac:dyDescent="0.3">
      <c r="A728">
        <v>16</v>
      </c>
      <c r="B728">
        <v>17</v>
      </c>
      <c r="C728">
        <f>IF(OR($L728=TRUE,$A728=0,MOD($A728,ChapterTable!$R$20)&lt;&gt;0),
MAX(0,INT(($B728+ChapterTable!$P$26+VLOOKUP(SUBSTITUTE(C$1,"성장단계","")&amp;"단계오프셋",ChapterTable!$R:$S,2,0))/ChapterTable!$P$23)),
MAX(0,INT(($B728+ChapterTable!$R$26+VLOOKUP(SUBSTITUTE(C$1,"성장단계","")&amp;"보스단계오프셋",ChapterTable!$R:$S,2,0))/ChapterTable!$R$23)))</f>
        <v>2</v>
      </c>
      <c r="D728">
        <f>IF(OR($L728=TRUE,$A728=0,MOD($A728,ChapterTable!$R$20)&lt;&gt;0),
MAX(0,INT(($B728+ChapterTable!$P$26+VLOOKUP(SUBSTITUTE(D$1,"성장단계","")&amp;"단계오프셋",ChapterTable!$R:$S,2,0))/ChapterTable!$P$23)),
MAX(0,INT(($B728+ChapterTable!$R$26+VLOOKUP(SUBSTITUTE(D$1,"성장단계","")&amp;"보스단계오프셋",ChapterTable!$R:$S,2,0))/ChapterTable!$R$23)))</f>
        <v>1</v>
      </c>
      <c r="E728" s="1">
        <f ca="1">IF(AND($A728=0,$B728=1),
    VLOOKUP(1,ChapterTable!$1:$1048576,MATCH("최종"&amp;SUBSTITUTE(SUBSTITUTE(E$1,"standard",""),"|Float",""),ChapterTable!$1:$1,0),0)*ChapterTable!$P$17,
  IF(AND($A728=0,$B728=0),
    E729,
  IF($B728=0,
    VLOOKUP($A728,ChapterTable!$1:$1048576,MATCH("최종"&amp;SUBSTITUTE(SUBSTITUTE(E$1,"standard",""),"|Float",""),ChapterTable!$1:$1,0),0),
  IF($B728=1,
    IF($L728=FALSE,
      VLOOKUP($A728,ChapterTable!$1:$1048576,MATCH("최종"&amp;SUBSTITUTE(SUBSTITUTE(E$1,"standard",""),"|Float",""),ChapterTable!$1:$1,0),0),
      VLOOKUP($A728-ChapterTable!$P$11,ChapterTable!$1:$1048576,MATCH("최종"&amp;SUBSTITUTE(SUBSTITUTE(E$1,"standard",""),"|Float",""),ChapterTable!$1:$1,0),0)*ChapterTable!$P$14
    ),
  OFFSET(E728,-$B728+IF($L728,1,0),0)*IF($B728&gt;OFFSET($B728,1,0),ChapterTable!$R$17,1)*
    (VLOOKUP(SUBSTITUTE(SUBSTITUTE(E$1,"standard",""),"|Float","")&amp;IF(OR($L728=TRUE,$A728=0,MOD($A728,ChapterTable!$R$20)&lt;&gt;0),"","보스")&amp;"인게임누적곱배수",ChapterTable!$R:$S,2,0)^C728
    +VLOOKUP(SUBSTITUTE(SUBSTITUTE(E$1,"standard",""),"|Float","")&amp;IF(OR($L728=TRUE,$A728=0,MOD($A728,ChapterTable!$R$20)&lt;&gt;0),"","보스")&amp;"인게임누적합배수",ChapterTable!$R:$S,2,0)*C728)
  )
  )
  )
)</f>
        <v>73566.173583984375</v>
      </c>
      <c r="F728" s="1">
        <f ca="1">IF(AND($A728=0,$B728=1),
    VLOOKUP(1,ChapterTable!$1:$1048576,MATCH("최종"&amp;SUBSTITUTE(SUBSTITUTE(F$1,"standard",""),"|Float",""),ChapterTable!$1:$1,0),0)*ChapterTable!$P$17,
  IF(AND($A728=0,$B728=0),
    F729,
  IF($B728=0,
    VLOOKUP($A728,ChapterTable!$1:$1048576,MATCH("최종"&amp;SUBSTITUTE(SUBSTITUTE(F$1,"standard",""),"|Float",""),ChapterTable!$1:$1,0),0),
  IF($B728=1,
    IF($L728=FALSE,
      VLOOKUP($A728,ChapterTable!$1:$1048576,MATCH("최종"&amp;SUBSTITUTE(SUBSTITUTE(F$1,"standard",""),"|Float",""),ChapterTable!$1:$1,0),0),
      VLOOKUP($A728-ChapterTable!$P$11,ChapterTable!$1:$1048576,MATCH("최종"&amp;SUBSTITUTE(SUBSTITUTE(F$1,"standard",""),"|Float",""),ChapterTable!$1:$1,0),0)*ChapterTable!$P$14
    ),
  OFFSET(F728,-$B728+IF($L728,1,0),0)*
    (VLOOKUP(SUBSTITUTE(SUBSTITUTE(F$1,"standard",""),"|Float","")&amp;IF(OR($L728=TRUE,$A728=0,MOD($A728,ChapterTable!$R$20)&lt;&gt;0),"","보스")&amp;"인게임누적곱배수",ChapterTable!$R:$S,2,0)^D728
    +VLOOKUP(SUBSTITUTE(SUBSTITUTE(F$1,"standard",""),"|Float","")&amp;IF(OR($L728=TRUE,$A728=0,MOD($A728,ChapterTable!$R$20)&lt;&gt;0),"","보스")&amp;"인게임누적합배수",ChapterTable!$R:$S,2,0)*D728)
  )
  )
  )
)</f>
        <v>23536.796607971191</v>
      </c>
      <c r="G728" t="s">
        <v>719</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80"/>
        <v>2</v>
      </c>
      <c r="Q728">
        <f t="shared" si="81"/>
        <v>2</v>
      </c>
      <c r="R728" t="b">
        <f t="shared" ca="1" si="82"/>
        <v>0</v>
      </c>
      <c r="T728" t="b">
        <f t="shared" ca="1" si="83"/>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86"/>
        <v>0.5</v>
      </c>
      <c r="AJ728">
        <f t="shared" si="84"/>
        <v>0.54666666600000002</v>
      </c>
      <c r="AK728">
        <f t="shared" si="85"/>
        <v>1</v>
      </c>
      <c r="AL728">
        <v>2</v>
      </c>
    </row>
    <row r="729" spans="1:38" hidden="1" x14ac:dyDescent="0.3">
      <c r="A729">
        <v>16</v>
      </c>
      <c r="B729">
        <v>18</v>
      </c>
      <c r="C729">
        <f>IF(OR($L729=TRUE,$A729=0,MOD($A729,ChapterTable!$R$20)&lt;&gt;0),
MAX(0,INT(($B729+ChapterTable!$P$26+VLOOKUP(SUBSTITUTE(C$1,"성장단계","")&amp;"단계오프셋",ChapterTable!$R:$S,2,0))/ChapterTable!$P$23)),
MAX(0,INT(($B729+ChapterTable!$R$26+VLOOKUP(SUBSTITUTE(C$1,"성장단계","")&amp;"보스단계오프셋",ChapterTable!$R:$S,2,0))/ChapterTable!$R$23)))</f>
        <v>2</v>
      </c>
      <c r="D729">
        <f>IF(OR($L729=TRUE,$A729=0,MOD($A729,ChapterTable!$R$20)&lt;&gt;0),
MAX(0,INT(($B729+ChapterTable!$P$26+VLOOKUP(SUBSTITUTE(D$1,"성장단계","")&amp;"단계오프셋",ChapterTable!$R:$S,2,0))/ChapterTable!$P$23)),
MAX(0,INT(($B729+ChapterTable!$R$26+VLOOKUP(SUBSTITUTE(D$1,"성장단계","")&amp;"보스단계오프셋",ChapterTable!$R:$S,2,0))/ChapterTable!$R$23)))</f>
        <v>1</v>
      </c>
      <c r="E729" s="1">
        <f ca="1">IF(AND($A729=0,$B729=1),
    VLOOKUP(1,ChapterTable!$1:$1048576,MATCH("최종"&amp;SUBSTITUTE(SUBSTITUTE(E$1,"standard",""),"|Float",""),ChapterTable!$1:$1,0),0)*ChapterTable!$P$17,
  IF(AND($A729=0,$B729=0),
    E730,
  IF($B729=0,
    VLOOKUP($A729,ChapterTable!$1:$1048576,MATCH("최종"&amp;SUBSTITUTE(SUBSTITUTE(E$1,"standard",""),"|Float",""),ChapterTable!$1:$1,0),0),
  IF($B729=1,
    IF($L729=FALSE,
      VLOOKUP($A729,ChapterTable!$1:$1048576,MATCH("최종"&amp;SUBSTITUTE(SUBSTITUTE(E$1,"standard",""),"|Float",""),ChapterTable!$1:$1,0),0),
      VLOOKUP($A729-ChapterTable!$P$11,ChapterTable!$1:$1048576,MATCH("최종"&amp;SUBSTITUTE(SUBSTITUTE(E$1,"standard",""),"|Float",""),ChapterTable!$1:$1,0),0)*ChapterTable!$P$14
    ),
  OFFSET(E729,-$B729+IF($L729,1,0),0)*IF($B729&gt;OFFSET($B729,1,0),ChapterTable!$R$17,1)*
    (VLOOKUP(SUBSTITUTE(SUBSTITUTE(E$1,"standard",""),"|Float","")&amp;IF(OR($L729=TRUE,$A729=0,MOD($A729,ChapterTable!$R$20)&lt;&gt;0),"","보스")&amp;"인게임누적곱배수",ChapterTable!$R:$S,2,0)^C729
    +VLOOKUP(SUBSTITUTE(SUBSTITUTE(E$1,"standard",""),"|Float","")&amp;IF(OR($L729=TRUE,$A729=0,MOD($A729,ChapterTable!$R$20)&lt;&gt;0),"","보스")&amp;"인게임누적합배수",ChapterTable!$R:$S,2,0)*C729)
  )
  )
  )
)</f>
        <v>73566.173583984375</v>
      </c>
      <c r="F729" s="1">
        <f ca="1">IF(AND($A729=0,$B729=1),
    VLOOKUP(1,ChapterTable!$1:$1048576,MATCH("최종"&amp;SUBSTITUTE(SUBSTITUTE(F$1,"standard",""),"|Float",""),ChapterTable!$1:$1,0),0)*ChapterTable!$P$17,
  IF(AND($A729=0,$B729=0),
    F730,
  IF($B729=0,
    VLOOKUP($A729,ChapterTable!$1:$1048576,MATCH("최종"&amp;SUBSTITUTE(SUBSTITUTE(F$1,"standard",""),"|Float",""),ChapterTable!$1:$1,0),0),
  IF($B729=1,
    IF($L729=FALSE,
      VLOOKUP($A729,ChapterTable!$1:$1048576,MATCH("최종"&amp;SUBSTITUTE(SUBSTITUTE(F$1,"standard",""),"|Float",""),ChapterTable!$1:$1,0),0),
      VLOOKUP($A729-ChapterTable!$P$11,ChapterTable!$1:$1048576,MATCH("최종"&amp;SUBSTITUTE(SUBSTITUTE(F$1,"standard",""),"|Float",""),ChapterTable!$1:$1,0),0)*ChapterTable!$P$14
    ),
  OFFSET(F729,-$B729+IF($L729,1,0),0)*
    (VLOOKUP(SUBSTITUTE(SUBSTITUTE(F$1,"standard",""),"|Float","")&amp;IF(OR($L729=TRUE,$A729=0,MOD($A729,ChapterTable!$R$20)&lt;&gt;0),"","보스")&amp;"인게임누적곱배수",ChapterTable!$R:$S,2,0)^D729
    +VLOOKUP(SUBSTITUTE(SUBSTITUTE(F$1,"standard",""),"|Float","")&amp;IF(OR($L729=TRUE,$A729=0,MOD($A729,ChapterTable!$R$20)&lt;&gt;0),"","보스")&amp;"인게임누적합배수",ChapterTable!$R:$S,2,0)*D729)
  )
  )
  )
)</f>
        <v>23536.796607971191</v>
      </c>
      <c r="G729" t="s">
        <v>719</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80"/>
        <v>2</v>
      </c>
      <c r="Q729">
        <f t="shared" si="81"/>
        <v>2</v>
      </c>
      <c r="R729" t="b">
        <f t="shared" ca="1" si="82"/>
        <v>0</v>
      </c>
      <c r="T729" t="b">
        <f t="shared" ca="1" si="83"/>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86"/>
        <v>0.5</v>
      </c>
      <c r="AJ729">
        <f t="shared" si="84"/>
        <v>0.54666666600000002</v>
      </c>
      <c r="AK729">
        <f t="shared" si="85"/>
        <v>1</v>
      </c>
      <c r="AL729">
        <v>2</v>
      </c>
    </row>
    <row r="730" spans="1:38" hidden="1" x14ac:dyDescent="0.3">
      <c r="A730">
        <v>16</v>
      </c>
      <c r="B730">
        <v>19</v>
      </c>
      <c r="C730">
        <f>IF(OR($L730=TRUE,$A730=0,MOD($A730,ChapterTable!$R$20)&lt;&gt;0),
MAX(0,INT(($B730+ChapterTable!$P$26+VLOOKUP(SUBSTITUTE(C$1,"성장단계","")&amp;"단계오프셋",ChapterTable!$R:$S,2,0))/ChapterTable!$P$23)),
MAX(0,INT(($B730+ChapterTable!$R$26+VLOOKUP(SUBSTITUTE(C$1,"성장단계","")&amp;"보스단계오프셋",ChapterTable!$R:$S,2,0))/ChapterTable!$R$23)))</f>
        <v>2</v>
      </c>
      <c r="D730">
        <f>IF(OR($L730=TRUE,$A730=0,MOD($A730,ChapterTable!$R$20)&lt;&gt;0),
MAX(0,INT(($B730+ChapterTable!$P$26+VLOOKUP(SUBSTITUTE(D$1,"성장단계","")&amp;"단계오프셋",ChapterTable!$R:$S,2,0))/ChapterTable!$P$23)),
MAX(0,INT(($B730+ChapterTable!$R$26+VLOOKUP(SUBSTITUTE(D$1,"성장단계","")&amp;"보스단계오프셋",ChapterTable!$R:$S,2,0))/ChapterTable!$R$23)))</f>
        <v>1</v>
      </c>
      <c r="E730" s="1">
        <f ca="1">IF(AND($A730=0,$B730=1),
    VLOOKUP(1,ChapterTable!$1:$1048576,MATCH("최종"&amp;SUBSTITUTE(SUBSTITUTE(E$1,"standard",""),"|Float",""),ChapterTable!$1:$1,0),0)*ChapterTable!$P$17,
  IF(AND($A730=0,$B730=0),
    E731,
  IF($B730=0,
    VLOOKUP($A730,ChapterTable!$1:$1048576,MATCH("최종"&amp;SUBSTITUTE(SUBSTITUTE(E$1,"standard",""),"|Float",""),ChapterTable!$1:$1,0),0),
  IF($B730=1,
    IF($L730=FALSE,
      VLOOKUP($A730,ChapterTable!$1:$1048576,MATCH("최종"&amp;SUBSTITUTE(SUBSTITUTE(E$1,"standard",""),"|Float",""),ChapterTable!$1:$1,0),0),
      VLOOKUP($A730-ChapterTable!$P$11,ChapterTable!$1:$1048576,MATCH("최종"&amp;SUBSTITUTE(SUBSTITUTE(E$1,"standard",""),"|Float",""),ChapterTable!$1:$1,0),0)*ChapterTable!$P$14
    ),
  OFFSET(E730,-$B730+IF($L730,1,0),0)*IF($B730&gt;OFFSET($B730,1,0),ChapterTable!$R$17,1)*
    (VLOOKUP(SUBSTITUTE(SUBSTITUTE(E$1,"standard",""),"|Float","")&amp;IF(OR($L730=TRUE,$A730=0,MOD($A730,ChapterTable!$R$20)&lt;&gt;0),"","보스")&amp;"인게임누적곱배수",ChapterTable!$R:$S,2,0)^C730
    +VLOOKUP(SUBSTITUTE(SUBSTITUTE(E$1,"standard",""),"|Float","")&amp;IF(OR($L730=TRUE,$A730=0,MOD($A730,ChapterTable!$R$20)&lt;&gt;0),"","보스")&amp;"인게임누적합배수",ChapterTable!$R:$S,2,0)*C730)
  )
  )
  )
)</f>
        <v>73566.173583984375</v>
      </c>
      <c r="F730" s="1">
        <f ca="1">IF(AND($A730=0,$B730=1),
    VLOOKUP(1,ChapterTable!$1:$1048576,MATCH("최종"&amp;SUBSTITUTE(SUBSTITUTE(F$1,"standard",""),"|Float",""),ChapterTable!$1:$1,0),0)*ChapterTable!$P$17,
  IF(AND($A730=0,$B730=0),
    F731,
  IF($B730=0,
    VLOOKUP($A730,ChapterTable!$1:$1048576,MATCH("최종"&amp;SUBSTITUTE(SUBSTITUTE(F$1,"standard",""),"|Float",""),ChapterTable!$1:$1,0),0),
  IF($B730=1,
    IF($L730=FALSE,
      VLOOKUP($A730,ChapterTable!$1:$1048576,MATCH("최종"&amp;SUBSTITUTE(SUBSTITUTE(F$1,"standard",""),"|Float",""),ChapterTable!$1:$1,0),0),
      VLOOKUP($A730-ChapterTable!$P$11,ChapterTable!$1:$1048576,MATCH("최종"&amp;SUBSTITUTE(SUBSTITUTE(F$1,"standard",""),"|Float",""),ChapterTable!$1:$1,0),0)*ChapterTable!$P$14
    ),
  OFFSET(F730,-$B730+IF($L730,1,0),0)*
    (VLOOKUP(SUBSTITUTE(SUBSTITUTE(F$1,"standard",""),"|Float","")&amp;IF(OR($L730=TRUE,$A730=0,MOD($A730,ChapterTable!$R$20)&lt;&gt;0),"","보스")&amp;"인게임누적곱배수",ChapterTable!$R:$S,2,0)^D730
    +VLOOKUP(SUBSTITUTE(SUBSTITUTE(F$1,"standard",""),"|Float","")&amp;IF(OR($L730=TRUE,$A730=0,MOD($A730,ChapterTable!$R$20)&lt;&gt;0),"","보스")&amp;"인게임누적합배수",ChapterTable!$R:$S,2,0)*D730)
  )
  )
  )
)</f>
        <v>23536.796607971191</v>
      </c>
      <c r="G730" t="s">
        <v>719</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80"/>
        <v>92</v>
      </c>
      <c r="Q730">
        <f t="shared" si="81"/>
        <v>92</v>
      </c>
      <c r="R730" t="b">
        <f t="shared" ca="1" si="82"/>
        <v>1</v>
      </c>
      <c r="T730" t="b">
        <f t="shared" ca="1" si="83"/>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86"/>
        <v>0.5</v>
      </c>
      <c r="AJ730">
        <f t="shared" si="84"/>
        <v>0.54666666600000002</v>
      </c>
      <c r="AK730">
        <f t="shared" si="85"/>
        <v>1</v>
      </c>
      <c r="AL730">
        <v>2</v>
      </c>
    </row>
    <row r="731" spans="1:38" hidden="1" x14ac:dyDescent="0.3">
      <c r="A731">
        <v>16</v>
      </c>
      <c r="B731">
        <v>20</v>
      </c>
      <c r="C731">
        <f>IF(OR($L731=TRUE,$A731=0,MOD($A731,ChapterTable!$R$20)&lt;&gt;0),
MAX(0,INT(($B731+ChapterTable!$P$26+VLOOKUP(SUBSTITUTE(C$1,"성장단계","")&amp;"단계오프셋",ChapterTable!$R:$S,2,0))/ChapterTable!$P$23)),
MAX(0,INT(($B731+ChapterTable!$R$26+VLOOKUP(SUBSTITUTE(C$1,"성장단계","")&amp;"보스단계오프셋",ChapterTable!$R:$S,2,0))/ChapterTable!$R$23)))</f>
        <v>2</v>
      </c>
      <c r="D731">
        <f>IF(OR($L731=TRUE,$A731=0,MOD($A731,ChapterTable!$R$20)&lt;&gt;0),
MAX(0,INT(($B731+ChapterTable!$P$26+VLOOKUP(SUBSTITUTE(D$1,"성장단계","")&amp;"단계오프셋",ChapterTable!$R:$S,2,0))/ChapterTable!$P$23)),
MAX(0,INT(($B731+ChapterTable!$R$26+VLOOKUP(SUBSTITUTE(D$1,"성장단계","")&amp;"보스단계오프셋",ChapterTable!$R:$S,2,0))/ChapterTable!$R$23)))</f>
        <v>1</v>
      </c>
      <c r="E731" s="1">
        <f ca="1">IF(AND($A731=0,$B731=1),
    VLOOKUP(1,ChapterTable!$1:$1048576,MATCH("최종"&amp;SUBSTITUTE(SUBSTITUTE(E$1,"standard",""),"|Float",""),ChapterTable!$1:$1,0),0)*ChapterTable!$P$17,
  IF(AND($A731=0,$B731=0),
    E732,
  IF($B731=0,
    VLOOKUP($A731,ChapterTable!$1:$1048576,MATCH("최종"&amp;SUBSTITUTE(SUBSTITUTE(E$1,"standard",""),"|Float",""),ChapterTable!$1:$1,0),0),
  IF($B731=1,
    IF($L731=FALSE,
      VLOOKUP($A731,ChapterTable!$1:$1048576,MATCH("최종"&amp;SUBSTITUTE(SUBSTITUTE(E$1,"standard",""),"|Float",""),ChapterTable!$1:$1,0),0),
      VLOOKUP($A731-ChapterTable!$P$11,ChapterTable!$1:$1048576,MATCH("최종"&amp;SUBSTITUTE(SUBSTITUTE(E$1,"standard",""),"|Float",""),ChapterTable!$1:$1,0),0)*ChapterTable!$P$14
    ),
  OFFSET(E731,-$B731+IF($L731,1,0),0)*IF($B731&gt;OFFSET($B731,1,0),ChapterTable!$R$17,1)*
    (VLOOKUP(SUBSTITUTE(SUBSTITUTE(E$1,"standard",""),"|Float","")&amp;IF(OR($L731=TRUE,$A731=0,MOD($A731,ChapterTable!$R$20)&lt;&gt;0),"","보스")&amp;"인게임누적곱배수",ChapterTable!$R:$S,2,0)^C731
    +VLOOKUP(SUBSTITUTE(SUBSTITUTE(E$1,"standard",""),"|Float","")&amp;IF(OR($L731=TRUE,$A731=0,MOD($A731,ChapterTable!$R$20)&lt;&gt;0),"","보스")&amp;"인게임누적합배수",ChapterTable!$R:$S,2,0)*C731)
  )
  )
  )
)</f>
        <v>73566.173583984375</v>
      </c>
      <c r="F731" s="1">
        <f ca="1">IF(AND($A731=0,$B731=1),
    VLOOKUP(1,ChapterTable!$1:$1048576,MATCH("최종"&amp;SUBSTITUTE(SUBSTITUTE(F$1,"standard",""),"|Float",""),ChapterTable!$1:$1,0),0)*ChapterTable!$P$17,
  IF(AND($A731=0,$B731=0),
    F732,
  IF($B731=0,
    VLOOKUP($A731,ChapterTable!$1:$1048576,MATCH("최종"&amp;SUBSTITUTE(SUBSTITUTE(F$1,"standard",""),"|Float",""),ChapterTable!$1:$1,0),0),
  IF($B731=1,
    IF($L731=FALSE,
      VLOOKUP($A731,ChapterTable!$1:$1048576,MATCH("최종"&amp;SUBSTITUTE(SUBSTITUTE(F$1,"standard",""),"|Float",""),ChapterTable!$1:$1,0),0),
      VLOOKUP($A731-ChapterTable!$P$11,ChapterTable!$1:$1048576,MATCH("최종"&amp;SUBSTITUTE(SUBSTITUTE(F$1,"standard",""),"|Float",""),ChapterTable!$1:$1,0),0)*ChapterTable!$P$14
    ),
  OFFSET(F731,-$B731+IF($L731,1,0),0)*
    (VLOOKUP(SUBSTITUTE(SUBSTITUTE(F$1,"standard",""),"|Float","")&amp;IF(OR($L731=TRUE,$A731=0,MOD($A731,ChapterTable!$R$20)&lt;&gt;0),"","보스")&amp;"인게임누적곱배수",ChapterTable!$R:$S,2,0)^D731
    +VLOOKUP(SUBSTITUTE(SUBSTITUTE(F$1,"standard",""),"|Float","")&amp;IF(OR($L731=TRUE,$A731=0,MOD($A731,ChapterTable!$R$20)&lt;&gt;0),"","보스")&amp;"인게임누적합배수",ChapterTable!$R:$S,2,0)*D731)
  )
  )
  )
)</f>
        <v>23536.796607971191</v>
      </c>
      <c r="G731" t="s">
        <v>719</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80"/>
        <v>22</v>
      </c>
      <c r="Q731">
        <f t="shared" si="81"/>
        <v>22</v>
      </c>
      <c r="R731" t="b">
        <f t="shared" ca="1" si="82"/>
        <v>0</v>
      </c>
      <c r="T731" t="b">
        <f t="shared" ca="1" si="83"/>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86"/>
        <v>0.5</v>
      </c>
      <c r="AJ731">
        <f t="shared" si="84"/>
        <v>1</v>
      </c>
      <c r="AK731">
        <f t="shared" si="85"/>
        <v>2</v>
      </c>
      <c r="AL731">
        <v>2</v>
      </c>
    </row>
    <row r="732" spans="1:38" hidden="1" x14ac:dyDescent="0.3">
      <c r="A732">
        <v>16</v>
      </c>
      <c r="B732">
        <v>21</v>
      </c>
      <c r="C732">
        <f>IF(OR($L732=TRUE,$A732=0,MOD($A732,ChapterTable!$R$20)&lt;&gt;0),
MAX(0,INT(($B732+ChapterTable!$P$26+VLOOKUP(SUBSTITUTE(C$1,"성장단계","")&amp;"단계오프셋",ChapterTable!$R:$S,2,0))/ChapterTable!$P$23)),
MAX(0,INT(($B732+ChapterTable!$R$26+VLOOKUP(SUBSTITUTE(C$1,"성장단계","")&amp;"보스단계오프셋",ChapterTable!$R:$S,2,0))/ChapterTable!$R$23)))</f>
        <v>2</v>
      </c>
      <c r="D732">
        <f>IF(OR($L732=TRUE,$A732=0,MOD($A732,ChapterTable!$R$20)&lt;&gt;0),
MAX(0,INT(($B732+ChapterTable!$P$26+VLOOKUP(SUBSTITUTE(D$1,"성장단계","")&amp;"단계오프셋",ChapterTable!$R:$S,2,0))/ChapterTable!$P$23)),
MAX(0,INT(($B732+ChapterTable!$R$26+VLOOKUP(SUBSTITUTE(D$1,"성장단계","")&amp;"보스단계오프셋",ChapterTable!$R:$S,2,0))/ChapterTable!$R$23)))</f>
        <v>2</v>
      </c>
      <c r="E732" s="1">
        <f ca="1">IF(AND($A732=0,$B732=1),
    VLOOKUP(1,ChapterTable!$1:$1048576,MATCH("최종"&amp;SUBSTITUTE(SUBSTITUTE(E$1,"standard",""),"|Float",""),ChapterTable!$1:$1,0),0)*ChapterTable!$P$17,
  IF(AND($A732=0,$B732=0),
    E733,
  IF($B732=0,
    VLOOKUP($A732,ChapterTable!$1:$1048576,MATCH("최종"&amp;SUBSTITUTE(SUBSTITUTE(E$1,"standard",""),"|Float",""),ChapterTable!$1:$1,0),0),
  IF($B732=1,
    IF($L732=FALSE,
      VLOOKUP($A732,ChapterTable!$1:$1048576,MATCH("최종"&amp;SUBSTITUTE(SUBSTITUTE(E$1,"standard",""),"|Float",""),ChapterTable!$1:$1,0),0),
      VLOOKUP($A732-ChapterTable!$P$11,ChapterTable!$1:$1048576,MATCH("최종"&amp;SUBSTITUTE(SUBSTITUTE(E$1,"standard",""),"|Float",""),ChapterTable!$1:$1,0),0)*ChapterTable!$P$14
    ),
  OFFSET(E732,-$B732+IF($L732,1,0),0)*IF($B732&gt;OFFSET($B732,1,0),ChapterTable!$R$17,1)*
    (VLOOKUP(SUBSTITUTE(SUBSTITUTE(E$1,"standard",""),"|Float","")&amp;IF(OR($L732=TRUE,$A732=0,MOD($A732,ChapterTable!$R$20)&lt;&gt;0),"","보스")&amp;"인게임누적곱배수",ChapterTable!$R:$S,2,0)^C732
    +VLOOKUP(SUBSTITUTE(SUBSTITUTE(E$1,"standard",""),"|Float","")&amp;IF(OR($L732=TRUE,$A732=0,MOD($A732,ChapterTable!$R$20)&lt;&gt;0),"","보스")&amp;"인게임누적합배수",ChapterTable!$R:$S,2,0)*C732)
  )
  )
  )
)</f>
        <v>73566.173583984375</v>
      </c>
      <c r="F732" s="1">
        <f ca="1">IF(AND($A732=0,$B732=1),
    VLOOKUP(1,ChapterTable!$1:$1048576,MATCH("최종"&amp;SUBSTITUTE(SUBSTITUTE(F$1,"standard",""),"|Float",""),ChapterTable!$1:$1,0),0)*ChapterTable!$P$17,
  IF(AND($A732=0,$B732=0),
    F733,
  IF($B732=0,
    VLOOKUP($A732,ChapterTable!$1:$1048576,MATCH("최종"&amp;SUBSTITUTE(SUBSTITUTE(F$1,"standard",""),"|Float",""),ChapterTable!$1:$1,0),0),
  IF($B732=1,
    IF($L732=FALSE,
      VLOOKUP($A732,ChapterTable!$1:$1048576,MATCH("최종"&amp;SUBSTITUTE(SUBSTITUTE(F$1,"standard",""),"|Float",""),ChapterTable!$1:$1,0),0),
      VLOOKUP($A732-ChapterTable!$P$11,ChapterTable!$1:$1048576,MATCH("최종"&amp;SUBSTITUTE(SUBSTITUTE(F$1,"standard",""),"|Float",""),ChapterTable!$1:$1,0),0)*ChapterTable!$P$14
    ),
  OFFSET(F732,-$B732+IF($L732,1,0),0)*
    (VLOOKUP(SUBSTITUTE(SUBSTITUTE(F$1,"standard",""),"|Float","")&amp;IF(OR($L732=TRUE,$A732=0,MOD($A732,ChapterTable!$R$20)&lt;&gt;0),"","보스")&amp;"인게임누적곱배수",ChapterTable!$R:$S,2,0)^D732
    +VLOOKUP(SUBSTITUTE(SUBSTITUTE(F$1,"standard",""),"|Float","")&amp;IF(OR($L732=TRUE,$A732=0,MOD($A732,ChapterTable!$R$20)&lt;&gt;0),"","보스")&amp;"인게임누적합배수",ChapterTable!$R:$S,2,0)*D732)
  )
  )
  )
)</f>
        <v>25178.89869689941</v>
      </c>
      <c r="G732" t="s">
        <v>719</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80"/>
        <v>3</v>
      </c>
      <c r="Q732">
        <f t="shared" si="81"/>
        <v>3</v>
      </c>
      <c r="R732" t="b">
        <f t="shared" ca="1" si="82"/>
        <v>0</v>
      </c>
      <c r="T732" t="b">
        <f t="shared" ca="1" si="83"/>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86"/>
        <v>0.33333333333333331</v>
      </c>
      <c r="AJ732">
        <f t="shared" si="84"/>
        <v>0.395555555</v>
      </c>
      <c r="AK732">
        <f t="shared" si="85"/>
        <v>1</v>
      </c>
      <c r="AL732">
        <v>2</v>
      </c>
    </row>
    <row r="733" spans="1:38" hidden="1" x14ac:dyDescent="0.3">
      <c r="A733">
        <v>16</v>
      </c>
      <c r="B733">
        <v>22</v>
      </c>
      <c r="C733">
        <f>IF(OR($L733=TRUE,$A733=0,MOD($A733,ChapterTable!$R$20)&lt;&gt;0),
MAX(0,INT(($B733+ChapterTable!$P$26+VLOOKUP(SUBSTITUTE(C$1,"성장단계","")&amp;"단계오프셋",ChapterTable!$R:$S,2,0))/ChapterTable!$P$23)),
MAX(0,INT(($B733+ChapterTable!$R$26+VLOOKUP(SUBSTITUTE(C$1,"성장단계","")&amp;"보스단계오프셋",ChapterTable!$R:$S,2,0))/ChapterTable!$R$23)))</f>
        <v>2</v>
      </c>
      <c r="D733">
        <f>IF(OR($L733=TRUE,$A733=0,MOD($A733,ChapterTable!$R$20)&lt;&gt;0),
MAX(0,INT(($B733+ChapterTable!$P$26+VLOOKUP(SUBSTITUTE(D$1,"성장단계","")&amp;"단계오프셋",ChapterTable!$R:$S,2,0))/ChapterTable!$P$23)),
MAX(0,INT(($B733+ChapterTable!$R$26+VLOOKUP(SUBSTITUTE(D$1,"성장단계","")&amp;"보스단계오프셋",ChapterTable!$R:$S,2,0))/ChapterTable!$R$23)))</f>
        <v>2</v>
      </c>
      <c r="E733" s="1">
        <f ca="1">IF(AND($A733=0,$B733=1),
    VLOOKUP(1,ChapterTable!$1:$1048576,MATCH("최종"&amp;SUBSTITUTE(SUBSTITUTE(E$1,"standard",""),"|Float",""),ChapterTable!$1:$1,0),0)*ChapterTable!$P$17,
  IF(AND($A733=0,$B733=0),
    E734,
  IF($B733=0,
    VLOOKUP($A733,ChapterTable!$1:$1048576,MATCH("최종"&amp;SUBSTITUTE(SUBSTITUTE(E$1,"standard",""),"|Float",""),ChapterTable!$1:$1,0),0),
  IF($B733=1,
    IF($L733=FALSE,
      VLOOKUP($A733,ChapterTable!$1:$1048576,MATCH("최종"&amp;SUBSTITUTE(SUBSTITUTE(E$1,"standard",""),"|Float",""),ChapterTable!$1:$1,0),0),
      VLOOKUP($A733-ChapterTable!$P$11,ChapterTable!$1:$1048576,MATCH("최종"&amp;SUBSTITUTE(SUBSTITUTE(E$1,"standard",""),"|Float",""),ChapterTable!$1:$1,0),0)*ChapterTable!$P$14
    ),
  OFFSET(E733,-$B733+IF($L733,1,0),0)*IF($B733&gt;OFFSET($B733,1,0),ChapterTable!$R$17,1)*
    (VLOOKUP(SUBSTITUTE(SUBSTITUTE(E$1,"standard",""),"|Float","")&amp;IF(OR($L733=TRUE,$A733=0,MOD($A733,ChapterTable!$R$20)&lt;&gt;0),"","보스")&amp;"인게임누적곱배수",ChapterTable!$R:$S,2,0)^C733
    +VLOOKUP(SUBSTITUTE(SUBSTITUTE(E$1,"standard",""),"|Float","")&amp;IF(OR($L733=TRUE,$A733=0,MOD($A733,ChapterTable!$R$20)&lt;&gt;0),"","보스")&amp;"인게임누적합배수",ChapterTable!$R:$S,2,0)*C733)
  )
  )
  )
)</f>
        <v>73566.173583984375</v>
      </c>
      <c r="F733" s="1">
        <f ca="1">IF(AND($A733=0,$B733=1),
    VLOOKUP(1,ChapterTable!$1:$1048576,MATCH("최종"&amp;SUBSTITUTE(SUBSTITUTE(F$1,"standard",""),"|Float",""),ChapterTable!$1:$1,0),0)*ChapterTable!$P$17,
  IF(AND($A733=0,$B733=0),
    F734,
  IF($B733=0,
    VLOOKUP($A733,ChapterTable!$1:$1048576,MATCH("최종"&amp;SUBSTITUTE(SUBSTITUTE(F$1,"standard",""),"|Float",""),ChapterTable!$1:$1,0),0),
  IF($B733=1,
    IF($L733=FALSE,
      VLOOKUP($A733,ChapterTable!$1:$1048576,MATCH("최종"&amp;SUBSTITUTE(SUBSTITUTE(F$1,"standard",""),"|Float",""),ChapterTable!$1:$1,0),0),
      VLOOKUP($A733-ChapterTable!$P$11,ChapterTable!$1:$1048576,MATCH("최종"&amp;SUBSTITUTE(SUBSTITUTE(F$1,"standard",""),"|Float",""),ChapterTable!$1:$1,0),0)*ChapterTable!$P$14
    ),
  OFFSET(F733,-$B733+IF($L733,1,0),0)*
    (VLOOKUP(SUBSTITUTE(SUBSTITUTE(F$1,"standard",""),"|Float","")&amp;IF(OR($L733=TRUE,$A733=0,MOD($A733,ChapterTable!$R$20)&lt;&gt;0),"","보스")&amp;"인게임누적곱배수",ChapterTable!$R:$S,2,0)^D733
    +VLOOKUP(SUBSTITUTE(SUBSTITUTE(F$1,"standard",""),"|Float","")&amp;IF(OR($L733=TRUE,$A733=0,MOD($A733,ChapterTable!$R$20)&lt;&gt;0),"","보스")&amp;"인게임누적합배수",ChapterTable!$R:$S,2,0)*D733)
  )
  )
  )
)</f>
        <v>25178.89869689941</v>
      </c>
      <c r="G733" t="s">
        <v>719</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80"/>
        <v>3</v>
      </c>
      <c r="Q733">
        <f t="shared" si="81"/>
        <v>3</v>
      </c>
      <c r="R733" t="b">
        <f t="shared" ca="1" si="82"/>
        <v>0</v>
      </c>
      <c r="T733" t="b">
        <f t="shared" ca="1" si="83"/>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86"/>
        <v>0.33333333333333331</v>
      </c>
      <c r="AJ733">
        <f t="shared" si="84"/>
        <v>0.395555555</v>
      </c>
      <c r="AK733">
        <f t="shared" si="85"/>
        <v>1</v>
      </c>
      <c r="AL733">
        <v>2</v>
      </c>
    </row>
    <row r="734" spans="1:38" hidden="1" x14ac:dyDescent="0.3">
      <c r="A734">
        <v>16</v>
      </c>
      <c r="B734">
        <v>23</v>
      </c>
      <c r="C734">
        <f>IF(OR($L734=TRUE,$A734=0,MOD($A734,ChapterTable!$R$20)&lt;&gt;0),
MAX(0,INT(($B734+ChapterTable!$P$26+VLOOKUP(SUBSTITUTE(C$1,"성장단계","")&amp;"단계오프셋",ChapterTable!$R:$S,2,0))/ChapterTable!$P$23)),
MAX(0,INT(($B734+ChapterTable!$R$26+VLOOKUP(SUBSTITUTE(C$1,"성장단계","")&amp;"보스단계오프셋",ChapterTable!$R:$S,2,0))/ChapterTable!$R$23)))</f>
        <v>2</v>
      </c>
      <c r="D734">
        <f>IF(OR($L734=TRUE,$A734=0,MOD($A734,ChapterTable!$R$20)&lt;&gt;0),
MAX(0,INT(($B734+ChapterTable!$P$26+VLOOKUP(SUBSTITUTE(D$1,"성장단계","")&amp;"단계오프셋",ChapterTable!$R:$S,2,0))/ChapterTable!$P$23)),
MAX(0,INT(($B734+ChapterTable!$R$26+VLOOKUP(SUBSTITUTE(D$1,"성장단계","")&amp;"보스단계오프셋",ChapterTable!$R:$S,2,0))/ChapterTable!$R$23)))</f>
        <v>2</v>
      </c>
      <c r="E734" s="1">
        <f ca="1">IF(AND($A734=0,$B734=1),
    VLOOKUP(1,ChapterTable!$1:$1048576,MATCH("최종"&amp;SUBSTITUTE(SUBSTITUTE(E$1,"standard",""),"|Float",""),ChapterTable!$1:$1,0),0)*ChapterTable!$P$17,
  IF(AND($A734=0,$B734=0),
    E735,
  IF($B734=0,
    VLOOKUP($A734,ChapterTable!$1:$1048576,MATCH("최종"&amp;SUBSTITUTE(SUBSTITUTE(E$1,"standard",""),"|Float",""),ChapterTable!$1:$1,0),0),
  IF($B734=1,
    IF($L734=FALSE,
      VLOOKUP($A734,ChapterTable!$1:$1048576,MATCH("최종"&amp;SUBSTITUTE(SUBSTITUTE(E$1,"standard",""),"|Float",""),ChapterTable!$1:$1,0),0),
      VLOOKUP($A734-ChapterTable!$P$11,ChapterTable!$1:$1048576,MATCH("최종"&amp;SUBSTITUTE(SUBSTITUTE(E$1,"standard",""),"|Float",""),ChapterTable!$1:$1,0),0)*ChapterTable!$P$14
    ),
  OFFSET(E734,-$B734+IF($L734,1,0),0)*IF($B734&gt;OFFSET($B734,1,0),ChapterTable!$R$17,1)*
    (VLOOKUP(SUBSTITUTE(SUBSTITUTE(E$1,"standard",""),"|Float","")&amp;IF(OR($L734=TRUE,$A734=0,MOD($A734,ChapterTable!$R$20)&lt;&gt;0),"","보스")&amp;"인게임누적곱배수",ChapterTable!$R:$S,2,0)^C734
    +VLOOKUP(SUBSTITUTE(SUBSTITUTE(E$1,"standard",""),"|Float","")&amp;IF(OR($L734=TRUE,$A734=0,MOD($A734,ChapterTable!$R$20)&lt;&gt;0),"","보스")&amp;"인게임누적합배수",ChapterTable!$R:$S,2,0)*C734)
  )
  )
  )
)</f>
        <v>73566.173583984375</v>
      </c>
      <c r="F734" s="1">
        <f ca="1">IF(AND($A734=0,$B734=1),
    VLOOKUP(1,ChapterTable!$1:$1048576,MATCH("최종"&amp;SUBSTITUTE(SUBSTITUTE(F$1,"standard",""),"|Float",""),ChapterTable!$1:$1,0),0)*ChapterTable!$P$17,
  IF(AND($A734=0,$B734=0),
    F735,
  IF($B734=0,
    VLOOKUP($A734,ChapterTable!$1:$1048576,MATCH("최종"&amp;SUBSTITUTE(SUBSTITUTE(F$1,"standard",""),"|Float",""),ChapterTable!$1:$1,0),0),
  IF($B734=1,
    IF($L734=FALSE,
      VLOOKUP($A734,ChapterTable!$1:$1048576,MATCH("최종"&amp;SUBSTITUTE(SUBSTITUTE(F$1,"standard",""),"|Float",""),ChapterTable!$1:$1,0),0),
      VLOOKUP($A734-ChapterTable!$P$11,ChapterTable!$1:$1048576,MATCH("최종"&amp;SUBSTITUTE(SUBSTITUTE(F$1,"standard",""),"|Float",""),ChapterTable!$1:$1,0),0)*ChapterTable!$P$14
    ),
  OFFSET(F734,-$B734+IF($L734,1,0),0)*
    (VLOOKUP(SUBSTITUTE(SUBSTITUTE(F$1,"standard",""),"|Float","")&amp;IF(OR($L734=TRUE,$A734=0,MOD($A734,ChapterTable!$R$20)&lt;&gt;0),"","보스")&amp;"인게임누적곱배수",ChapterTable!$R:$S,2,0)^D734
    +VLOOKUP(SUBSTITUTE(SUBSTITUTE(F$1,"standard",""),"|Float","")&amp;IF(OR($L734=TRUE,$A734=0,MOD($A734,ChapterTable!$R$20)&lt;&gt;0),"","보스")&amp;"인게임누적합배수",ChapterTable!$R:$S,2,0)*D734)
  )
  )
  )
)</f>
        <v>25178.89869689941</v>
      </c>
      <c r="G734" t="s">
        <v>719</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80"/>
        <v>3</v>
      </c>
      <c r="Q734">
        <f t="shared" si="81"/>
        <v>3</v>
      </c>
      <c r="R734" t="b">
        <f t="shared" ca="1" si="82"/>
        <v>0</v>
      </c>
      <c r="T734" t="b">
        <f t="shared" ca="1" si="83"/>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86"/>
        <v>0.33333333333333331</v>
      </c>
      <c r="AJ734">
        <f t="shared" si="84"/>
        <v>0.395555555</v>
      </c>
      <c r="AK734">
        <f t="shared" si="85"/>
        <v>1</v>
      </c>
      <c r="AL734">
        <v>2</v>
      </c>
    </row>
    <row r="735" spans="1:38" hidden="1" x14ac:dyDescent="0.3">
      <c r="A735">
        <v>16</v>
      </c>
      <c r="B735">
        <v>24</v>
      </c>
      <c r="C735">
        <f>IF(OR($L735=TRUE,$A735=0,MOD($A735,ChapterTable!$R$20)&lt;&gt;0),
MAX(0,INT(($B735+ChapterTable!$P$26+VLOOKUP(SUBSTITUTE(C$1,"성장단계","")&amp;"단계오프셋",ChapterTable!$R:$S,2,0))/ChapterTable!$P$23)),
MAX(0,INT(($B735+ChapterTable!$R$26+VLOOKUP(SUBSTITUTE(C$1,"성장단계","")&amp;"보스단계오프셋",ChapterTable!$R:$S,2,0))/ChapterTable!$R$23)))</f>
        <v>2</v>
      </c>
      <c r="D735">
        <f>IF(OR($L735=TRUE,$A735=0,MOD($A735,ChapterTable!$R$20)&lt;&gt;0),
MAX(0,INT(($B735+ChapterTable!$P$26+VLOOKUP(SUBSTITUTE(D$1,"성장단계","")&amp;"단계오프셋",ChapterTable!$R:$S,2,0))/ChapterTable!$P$23)),
MAX(0,INT(($B735+ChapterTable!$R$26+VLOOKUP(SUBSTITUTE(D$1,"성장단계","")&amp;"보스단계오프셋",ChapterTable!$R:$S,2,0))/ChapterTable!$R$23)))</f>
        <v>2</v>
      </c>
      <c r="E735" s="1">
        <f ca="1">IF(AND($A735=0,$B735=1),
    VLOOKUP(1,ChapterTable!$1:$1048576,MATCH("최종"&amp;SUBSTITUTE(SUBSTITUTE(E$1,"standard",""),"|Float",""),ChapterTable!$1:$1,0),0)*ChapterTable!$P$17,
  IF(AND($A735=0,$B735=0),
    E736,
  IF($B735=0,
    VLOOKUP($A735,ChapterTable!$1:$1048576,MATCH("최종"&amp;SUBSTITUTE(SUBSTITUTE(E$1,"standard",""),"|Float",""),ChapterTable!$1:$1,0),0),
  IF($B735=1,
    IF($L735=FALSE,
      VLOOKUP($A735,ChapterTable!$1:$1048576,MATCH("최종"&amp;SUBSTITUTE(SUBSTITUTE(E$1,"standard",""),"|Float",""),ChapterTable!$1:$1,0),0),
      VLOOKUP($A735-ChapterTable!$P$11,ChapterTable!$1:$1048576,MATCH("최종"&amp;SUBSTITUTE(SUBSTITUTE(E$1,"standard",""),"|Float",""),ChapterTable!$1:$1,0),0)*ChapterTable!$P$14
    ),
  OFFSET(E735,-$B735+IF($L735,1,0),0)*IF($B735&gt;OFFSET($B735,1,0),ChapterTable!$R$17,1)*
    (VLOOKUP(SUBSTITUTE(SUBSTITUTE(E$1,"standard",""),"|Float","")&amp;IF(OR($L735=TRUE,$A735=0,MOD($A735,ChapterTable!$R$20)&lt;&gt;0),"","보스")&amp;"인게임누적곱배수",ChapterTable!$R:$S,2,0)^C735
    +VLOOKUP(SUBSTITUTE(SUBSTITUTE(E$1,"standard",""),"|Float","")&amp;IF(OR($L735=TRUE,$A735=0,MOD($A735,ChapterTable!$R$20)&lt;&gt;0),"","보스")&amp;"인게임누적합배수",ChapterTable!$R:$S,2,0)*C735)
  )
  )
  )
)</f>
        <v>73566.173583984375</v>
      </c>
      <c r="F735" s="1">
        <f ca="1">IF(AND($A735=0,$B735=1),
    VLOOKUP(1,ChapterTable!$1:$1048576,MATCH("최종"&amp;SUBSTITUTE(SUBSTITUTE(F$1,"standard",""),"|Float",""),ChapterTable!$1:$1,0),0)*ChapterTable!$P$17,
  IF(AND($A735=0,$B735=0),
    F736,
  IF($B735=0,
    VLOOKUP($A735,ChapterTable!$1:$1048576,MATCH("최종"&amp;SUBSTITUTE(SUBSTITUTE(F$1,"standard",""),"|Float",""),ChapterTable!$1:$1,0),0),
  IF($B735=1,
    IF($L735=FALSE,
      VLOOKUP($A735,ChapterTable!$1:$1048576,MATCH("최종"&amp;SUBSTITUTE(SUBSTITUTE(F$1,"standard",""),"|Float",""),ChapterTable!$1:$1,0),0),
      VLOOKUP($A735-ChapterTable!$P$11,ChapterTable!$1:$1048576,MATCH("최종"&amp;SUBSTITUTE(SUBSTITUTE(F$1,"standard",""),"|Float",""),ChapterTable!$1:$1,0),0)*ChapterTable!$P$14
    ),
  OFFSET(F735,-$B735+IF($L735,1,0),0)*
    (VLOOKUP(SUBSTITUTE(SUBSTITUTE(F$1,"standard",""),"|Float","")&amp;IF(OR($L735=TRUE,$A735=0,MOD($A735,ChapterTable!$R$20)&lt;&gt;0),"","보스")&amp;"인게임누적곱배수",ChapterTable!$R:$S,2,0)^D735
    +VLOOKUP(SUBSTITUTE(SUBSTITUTE(F$1,"standard",""),"|Float","")&amp;IF(OR($L735=TRUE,$A735=0,MOD($A735,ChapterTable!$R$20)&lt;&gt;0),"","보스")&amp;"인게임누적합배수",ChapterTable!$R:$S,2,0)*D735)
  )
  )
  )
)</f>
        <v>25178.89869689941</v>
      </c>
      <c r="G735" t="s">
        <v>719</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80"/>
        <v>3</v>
      </c>
      <c r="Q735">
        <f t="shared" si="81"/>
        <v>3</v>
      </c>
      <c r="R735" t="b">
        <f t="shared" ca="1" si="82"/>
        <v>0</v>
      </c>
      <c r="T735" t="b">
        <f t="shared" ca="1" si="83"/>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86"/>
        <v>0.33333333333333331</v>
      </c>
      <c r="AJ735">
        <f t="shared" si="84"/>
        <v>0.395555555</v>
      </c>
      <c r="AK735">
        <f t="shared" si="85"/>
        <v>1</v>
      </c>
      <c r="AL735">
        <v>2</v>
      </c>
    </row>
    <row r="736" spans="1:38" hidden="1" x14ac:dyDescent="0.3">
      <c r="A736">
        <v>16</v>
      </c>
      <c r="B736">
        <v>25</v>
      </c>
      <c r="C736">
        <f>IF(OR($L736=TRUE,$A736=0,MOD($A736,ChapterTable!$R$20)&lt;&gt;0),
MAX(0,INT(($B736+ChapterTable!$P$26+VLOOKUP(SUBSTITUTE(C$1,"성장단계","")&amp;"단계오프셋",ChapterTable!$R:$S,2,0))/ChapterTable!$P$23)),
MAX(0,INT(($B736+ChapterTable!$R$26+VLOOKUP(SUBSTITUTE(C$1,"성장단계","")&amp;"보스단계오프셋",ChapterTable!$R:$S,2,0))/ChapterTable!$R$23)))</f>
        <v>2</v>
      </c>
      <c r="D736">
        <f>IF(OR($L736=TRUE,$A736=0,MOD($A736,ChapterTable!$R$20)&lt;&gt;0),
MAX(0,INT(($B736+ChapterTable!$P$26+VLOOKUP(SUBSTITUTE(D$1,"성장단계","")&amp;"단계오프셋",ChapterTable!$R:$S,2,0))/ChapterTable!$P$23)),
MAX(0,INT(($B736+ChapterTable!$R$26+VLOOKUP(SUBSTITUTE(D$1,"성장단계","")&amp;"보스단계오프셋",ChapterTable!$R:$S,2,0))/ChapterTable!$R$23)))</f>
        <v>2</v>
      </c>
      <c r="E736" s="1">
        <f ca="1">IF(AND($A736=0,$B736=1),
    VLOOKUP(1,ChapterTable!$1:$1048576,MATCH("최종"&amp;SUBSTITUTE(SUBSTITUTE(E$1,"standard",""),"|Float",""),ChapterTable!$1:$1,0),0)*ChapterTable!$P$17,
  IF(AND($A736=0,$B736=0),
    E737,
  IF($B736=0,
    VLOOKUP($A736,ChapterTable!$1:$1048576,MATCH("최종"&amp;SUBSTITUTE(SUBSTITUTE(E$1,"standard",""),"|Float",""),ChapterTable!$1:$1,0),0),
  IF($B736=1,
    IF($L736=FALSE,
      VLOOKUP($A736,ChapterTable!$1:$1048576,MATCH("최종"&amp;SUBSTITUTE(SUBSTITUTE(E$1,"standard",""),"|Float",""),ChapterTable!$1:$1,0),0),
      VLOOKUP($A736-ChapterTable!$P$11,ChapterTable!$1:$1048576,MATCH("최종"&amp;SUBSTITUTE(SUBSTITUTE(E$1,"standard",""),"|Float",""),ChapterTable!$1:$1,0),0)*ChapterTable!$P$14
    ),
  OFFSET(E736,-$B736+IF($L736,1,0),0)*IF($B736&gt;OFFSET($B736,1,0),ChapterTable!$R$17,1)*
    (VLOOKUP(SUBSTITUTE(SUBSTITUTE(E$1,"standard",""),"|Float","")&amp;IF(OR($L736=TRUE,$A736=0,MOD($A736,ChapterTable!$R$20)&lt;&gt;0),"","보스")&amp;"인게임누적곱배수",ChapterTable!$R:$S,2,0)^C736
    +VLOOKUP(SUBSTITUTE(SUBSTITUTE(E$1,"standard",""),"|Float","")&amp;IF(OR($L736=TRUE,$A736=0,MOD($A736,ChapterTable!$R$20)&lt;&gt;0),"","보스")&amp;"인게임누적합배수",ChapterTable!$R:$S,2,0)*C736)
  )
  )
  )
)</f>
        <v>73566.173583984375</v>
      </c>
      <c r="F736" s="1">
        <f ca="1">IF(AND($A736=0,$B736=1),
    VLOOKUP(1,ChapterTable!$1:$1048576,MATCH("최종"&amp;SUBSTITUTE(SUBSTITUTE(F$1,"standard",""),"|Float",""),ChapterTable!$1:$1,0),0)*ChapterTable!$P$17,
  IF(AND($A736=0,$B736=0),
    F737,
  IF($B736=0,
    VLOOKUP($A736,ChapterTable!$1:$1048576,MATCH("최종"&amp;SUBSTITUTE(SUBSTITUTE(F$1,"standard",""),"|Float",""),ChapterTable!$1:$1,0),0),
  IF($B736=1,
    IF($L736=FALSE,
      VLOOKUP($A736,ChapterTable!$1:$1048576,MATCH("최종"&amp;SUBSTITUTE(SUBSTITUTE(F$1,"standard",""),"|Float",""),ChapterTable!$1:$1,0),0),
      VLOOKUP($A736-ChapterTable!$P$11,ChapterTable!$1:$1048576,MATCH("최종"&amp;SUBSTITUTE(SUBSTITUTE(F$1,"standard",""),"|Float",""),ChapterTable!$1:$1,0),0)*ChapterTable!$P$14
    ),
  OFFSET(F736,-$B736+IF($L736,1,0),0)*
    (VLOOKUP(SUBSTITUTE(SUBSTITUTE(F$1,"standard",""),"|Float","")&amp;IF(OR($L736=TRUE,$A736=0,MOD($A736,ChapterTable!$R$20)&lt;&gt;0),"","보스")&amp;"인게임누적곱배수",ChapterTable!$R:$S,2,0)^D736
    +VLOOKUP(SUBSTITUTE(SUBSTITUTE(F$1,"standard",""),"|Float","")&amp;IF(OR($L736=TRUE,$A736=0,MOD($A736,ChapterTable!$R$20)&lt;&gt;0),"","보스")&amp;"인게임누적합배수",ChapterTable!$R:$S,2,0)*D736)
  )
  )
  )
)</f>
        <v>25178.89869689941</v>
      </c>
      <c r="G736" t="s">
        <v>719</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80"/>
        <v>11</v>
      </c>
      <c r="Q736">
        <f t="shared" si="81"/>
        <v>11</v>
      </c>
      <c r="R736" t="b">
        <f t="shared" ca="1" si="82"/>
        <v>0</v>
      </c>
      <c r="T736" t="b">
        <f t="shared" ca="1" si="83"/>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86"/>
        <v>0.33333333333333331</v>
      </c>
      <c r="AJ736">
        <f t="shared" si="84"/>
        <v>0.395555555</v>
      </c>
      <c r="AK736">
        <f t="shared" si="85"/>
        <v>1</v>
      </c>
      <c r="AL736">
        <v>2</v>
      </c>
    </row>
    <row r="737" spans="1:38" hidden="1" x14ac:dyDescent="0.3">
      <c r="A737">
        <v>16</v>
      </c>
      <c r="B737">
        <v>26</v>
      </c>
      <c r="C737">
        <f>IF(OR($L737=TRUE,$A737=0,MOD($A737,ChapterTable!$R$20)&lt;&gt;0),
MAX(0,INT(($B737+ChapterTable!$P$26+VLOOKUP(SUBSTITUTE(C$1,"성장단계","")&amp;"단계오프셋",ChapterTable!$R:$S,2,0))/ChapterTable!$P$23)),
MAX(0,INT(($B737+ChapterTable!$R$26+VLOOKUP(SUBSTITUTE(C$1,"성장단계","")&amp;"보스단계오프셋",ChapterTable!$R:$S,2,0))/ChapterTable!$R$23)))</f>
        <v>3</v>
      </c>
      <c r="D737">
        <f>IF(OR($L737=TRUE,$A737=0,MOD($A737,ChapterTable!$R$20)&lt;&gt;0),
MAX(0,INT(($B737+ChapterTable!$P$26+VLOOKUP(SUBSTITUTE(D$1,"성장단계","")&amp;"단계오프셋",ChapterTable!$R:$S,2,0))/ChapterTable!$P$23)),
MAX(0,INT(($B737+ChapterTable!$R$26+VLOOKUP(SUBSTITUTE(D$1,"성장단계","")&amp;"보스단계오프셋",ChapterTable!$R:$S,2,0))/ChapterTable!$R$23)))</f>
        <v>2</v>
      </c>
      <c r="E737" s="1">
        <f ca="1">IF(AND($A737=0,$B737=1),
    VLOOKUP(1,ChapterTable!$1:$1048576,MATCH("최종"&amp;SUBSTITUTE(SUBSTITUTE(E$1,"standard",""),"|Float",""),ChapterTable!$1:$1,0),0)*ChapterTable!$P$17,
  IF(AND($A737=0,$B737=0),
    E738,
  IF($B737=0,
    VLOOKUP($A737,ChapterTable!$1:$1048576,MATCH("최종"&amp;SUBSTITUTE(SUBSTITUTE(E$1,"standard",""),"|Float",""),ChapterTable!$1:$1,0),0),
  IF($B737=1,
    IF($L737=FALSE,
      VLOOKUP($A737,ChapterTable!$1:$1048576,MATCH("최종"&amp;SUBSTITUTE(SUBSTITUTE(E$1,"standard",""),"|Float",""),ChapterTable!$1:$1,0),0),
      VLOOKUP($A737-ChapterTable!$P$11,ChapterTable!$1:$1048576,MATCH("최종"&amp;SUBSTITUTE(SUBSTITUTE(E$1,"standard",""),"|Float",""),ChapterTable!$1:$1,0),0)*ChapterTable!$P$14
    ),
  OFFSET(E737,-$B737+IF($L737,1,0),0)*IF($B737&gt;OFFSET($B737,1,0),ChapterTable!$R$17,1)*
    (VLOOKUP(SUBSTITUTE(SUBSTITUTE(E$1,"standard",""),"|Float","")&amp;IF(OR($L737=TRUE,$A737=0,MOD($A737,ChapterTable!$R$20)&lt;&gt;0),"","보스")&amp;"인게임누적곱배수",ChapterTable!$R:$S,2,0)^C737
    +VLOOKUP(SUBSTITUTE(SUBSTITUTE(E$1,"standard",""),"|Float","")&amp;IF(OR($L737=TRUE,$A737=0,MOD($A737,ChapterTable!$R$20)&lt;&gt;0),"","보스")&amp;"인게임누적합배수",ChapterTable!$R:$S,2,0)*C737)
  )
  )
  )
)</f>
        <v>84075.626953125</v>
      </c>
      <c r="F737" s="1">
        <f ca="1">IF(AND($A737=0,$B737=1),
    VLOOKUP(1,ChapterTable!$1:$1048576,MATCH("최종"&amp;SUBSTITUTE(SUBSTITUTE(F$1,"standard",""),"|Float",""),ChapterTable!$1:$1,0),0)*ChapterTable!$P$17,
  IF(AND($A737=0,$B737=0),
    F738,
  IF($B737=0,
    VLOOKUP($A737,ChapterTable!$1:$1048576,MATCH("최종"&amp;SUBSTITUTE(SUBSTITUTE(F$1,"standard",""),"|Float",""),ChapterTable!$1:$1,0),0),
  IF($B737=1,
    IF($L737=FALSE,
      VLOOKUP($A737,ChapterTable!$1:$1048576,MATCH("최종"&amp;SUBSTITUTE(SUBSTITUTE(F$1,"standard",""),"|Float",""),ChapterTable!$1:$1,0),0),
      VLOOKUP($A737-ChapterTable!$P$11,ChapterTable!$1:$1048576,MATCH("최종"&amp;SUBSTITUTE(SUBSTITUTE(F$1,"standard",""),"|Float",""),ChapterTable!$1:$1,0),0)*ChapterTable!$P$14
    ),
  OFFSET(F737,-$B737+IF($L737,1,0),0)*
    (VLOOKUP(SUBSTITUTE(SUBSTITUTE(F$1,"standard",""),"|Float","")&amp;IF(OR($L737=TRUE,$A737=0,MOD($A737,ChapterTable!$R$20)&lt;&gt;0),"","보스")&amp;"인게임누적곱배수",ChapterTable!$R:$S,2,0)^D737
    +VLOOKUP(SUBSTITUTE(SUBSTITUTE(F$1,"standard",""),"|Float","")&amp;IF(OR($L737=TRUE,$A737=0,MOD($A737,ChapterTable!$R$20)&lt;&gt;0),"","보스")&amp;"인게임누적합배수",ChapterTable!$R:$S,2,0)*D737)
  )
  )
  )
)</f>
        <v>25178.89869689941</v>
      </c>
      <c r="G737" t="s">
        <v>719</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80"/>
        <v>3</v>
      </c>
      <c r="Q737">
        <f t="shared" si="81"/>
        <v>3</v>
      </c>
      <c r="R737" t="b">
        <f t="shared" ca="1" si="82"/>
        <v>0</v>
      </c>
      <c r="T737" t="b">
        <f t="shared" ca="1" si="83"/>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86"/>
        <v>0.33333333333333331</v>
      </c>
      <c r="AJ737">
        <f t="shared" si="84"/>
        <v>0.395555555</v>
      </c>
      <c r="AK737">
        <f t="shared" si="85"/>
        <v>1</v>
      </c>
      <c r="AL737">
        <v>2</v>
      </c>
    </row>
    <row r="738" spans="1:38" hidden="1" x14ac:dyDescent="0.3">
      <c r="A738">
        <v>16</v>
      </c>
      <c r="B738">
        <v>27</v>
      </c>
      <c r="C738">
        <f>IF(OR($L738=TRUE,$A738=0,MOD($A738,ChapterTable!$R$20)&lt;&gt;0),
MAX(0,INT(($B738+ChapterTable!$P$26+VLOOKUP(SUBSTITUTE(C$1,"성장단계","")&amp;"단계오프셋",ChapterTable!$R:$S,2,0))/ChapterTable!$P$23)),
MAX(0,INT(($B738+ChapterTable!$R$26+VLOOKUP(SUBSTITUTE(C$1,"성장단계","")&amp;"보스단계오프셋",ChapterTable!$R:$S,2,0))/ChapterTable!$R$23)))</f>
        <v>3</v>
      </c>
      <c r="D738">
        <f>IF(OR($L738=TRUE,$A738=0,MOD($A738,ChapterTable!$R$20)&lt;&gt;0),
MAX(0,INT(($B738+ChapterTable!$P$26+VLOOKUP(SUBSTITUTE(D$1,"성장단계","")&amp;"단계오프셋",ChapterTable!$R:$S,2,0))/ChapterTable!$P$23)),
MAX(0,INT(($B738+ChapterTable!$R$26+VLOOKUP(SUBSTITUTE(D$1,"성장단계","")&amp;"보스단계오프셋",ChapterTable!$R:$S,2,0))/ChapterTable!$R$23)))</f>
        <v>2</v>
      </c>
      <c r="E738" s="1">
        <f ca="1">IF(AND($A738=0,$B738=1),
    VLOOKUP(1,ChapterTable!$1:$1048576,MATCH("최종"&amp;SUBSTITUTE(SUBSTITUTE(E$1,"standard",""),"|Float",""),ChapterTable!$1:$1,0),0)*ChapterTable!$P$17,
  IF(AND($A738=0,$B738=0),
    E739,
  IF($B738=0,
    VLOOKUP($A738,ChapterTable!$1:$1048576,MATCH("최종"&amp;SUBSTITUTE(SUBSTITUTE(E$1,"standard",""),"|Float",""),ChapterTable!$1:$1,0),0),
  IF($B738=1,
    IF($L738=FALSE,
      VLOOKUP($A738,ChapterTable!$1:$1048576,MATCH("최종"&amp;SUBSTITUTE(SUBSTITUTE(E$1,"standard",""),"|Float",""),ChapterTable!$1:$1,0),0),
      VLOOKUP($A738-ChapterTable!$P$11,ChapterTable!$1:$1048576,MATCH("최종"&amp;SUBSTITUTE(SUBSTITUTE(E$1,"standard",""),"|Float",""),ChapterTable!$1:$1,0),0)*ChapterTable!$P$14
    ),
  OFFSET(E738,-$B738+IF($L738,1,0),0)*IF($B738&gt;OFFSET($B738,1,0),ChapterTable!$R$17,1)*
    (VLOOKUP(SUBSTITUTE(SUBSTITUTE(E$1,"standard",""),"|Float","")&amp;IF(OR($L738=TRUE,$A738=0,MOD($A738,ChapterTable!$R$20)&lt;&gt;0),"","보스")&amp;"인게임누적곱배수",ChapterTable!$R:$S,2,0)^C738
    +VLOOKUP(SUBSTITUTE(SUBSTITUTE(E$1,"standard",""),"|Float","")&amp;IF(OR($L738=TRUE,$A738=0,MOD($A738,ChapterTable!$R$20)&lt;&gt;0),"","보스")&amp;"인게임누적합배수",ChapterTable!$R:$S,2,0)*C738)
  )
  )
  )
)</f>
        <v>84075.626953125</v>
      </c>
      <c r="F738" s="1">
        <f ca="1">IF(AND($A738=0,$B738=1),
    VLOOKUP(1,ChapterTable!$1:$1048576,MATCH("최종"&amp;SUBSTITUTE(SUBSTITUTE(F$1,"standard",""),"|Float",""),ChapterTable!$1:$1,0),0)*ChapterTable!$P$17,
  IF(AND($A738=0,$B738=0),
    F739,
  IF($B738=0,
    VLOOKUP($A738,ChapterTable!$1:$1048576,MATCH("최종"&amp;SUBSTITUTE(SUBSTITUTE(F$1,"standard",""),"|Float",""),ChapterTable!$1:$1,0),0),
  IF($B738=1,
    IF($L738=FALSE,
      VLOOKUP($A738,ChapterTable!$1:$1048576,MATCH("최종"&amp;SUBSTITUTE(SUBSTITUTE(F$1,"standard",""),"|Float",""),ChapterTable!$1:$1,0),0),
      VLOOKUP($A738-ChapterTable!$P$11,ChapterTable!$1:$1048576,MATCH("최종"&amp;SUBSTITUTE(SUBSTITUTE(F$1,"standard",""),"|Float",""),ChapterTable!$1:$1,0),0)*ChapterTable!$P$14
    ),
  OFFSET(F738,-$B738+IF($L738,1,0),0)*
    (VLOOKUP(SUBSTITUTE(SUBSTITUTE(F$1,"standard",""),"|Float","")&amp;IF(OR($L738=TRUE,$A738=0,MOD($A738,ChapterTable!$R$20)&lt;&gt;0),"","보스")&amp;"인게임누적곱배수",ChapterTable!$R:$S,2,0)^D738
    +VLOOKUP(SUBSTITUTE(SUBSTITUTE(F$1,"standard",""),"|Float","")&amp;IF(OR($L738=TRUE,$A738=0,MOD($A738,ChapterTable!$R$20)&lt;&gt;0),"","보스")&amp;"인게임누적합배수",ChapterTable!$R:$S,2,0)*D738)
  )
  )
  )
)</f>
        <v>25178.89869689941</v>
      </c>
      <c r="G738" t="s">
        <v>719</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80"/>
        <v>3</v>
      </c>
      <c r="Q738">
        <f t="shared" si="81"/>
        <v>3</v>
      </c>
      <c r="R738" t="b">
        <f t="shared" ca="1" si="82"/>
        <v>0</v>
      </c>
      <c r="T738" t="b">
        <f t="shared" ca="1" si="83"/>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86"/>
        <v>0.33333333333333331</v>
      </c>
      <c r="AJ738">
        <f t="shared" si="84"/>
        <v>0.395555555</v>
      </c>
      <c r="AK738">
        <f t="shared" si="85"/>
        <v>1</v>
      </c>
      <c r="AL738">
        <v>2</v>
      </c>
    </row>
    <row r="739" spans="1:38" hidden="1" x14ac:dyDescent="0.3">
      <c r="A739">
        <v>16</v>
      </c>
      <c r="B739">
        <v>28</v>
      </c>
      <c r="C739">
        <f>IF(OR($L739=TRUE,$A739=0,MOD($A739,ChapterTable!$R$20)&lt;&gt;0),
MAX(0,INT(($B739+ChapterTable!$P$26+VLOOKUP(SUBSTITUTE(C$1,"성장단계","")&amp;"단계오프셋",ChapterTable!$R:$S,2,0))/ChapterTable!$P$23)),
MAX(0,INT(($B739+ChapterTable!$R$26+VLOOKUP(SUBSTITUTE(C$1,"성장단계","")&amp;"보스단계오프셋",ChapterTable!$R:$S,2,0))/ChapterTable!$R$23)))</f>
        <v>3</v>
      </c>
      <c r="D739">
        <f>IF(OR($L739=TRUE,$A739=0,MOD($A739,ChapterTable!$R$20)&lt;&gt;0),
MAX(0,INT(($B739+ChapterTable!$P$26+VLOOKUP(SUBSTITUTE(D$1,"성장단계","")&amp;"단계오프셋",ChapterTable!$R:$S,2,0))/ChapterTable!$P$23)),
MAX(0,INT(($B739+ChapterTable!$R$26+VLOOKUP(SUBSTITUTE(D$1,"성장단계","")&amp;"보스단계오프셋",ChapterTable!$R:$S,2,0))/ChapterTable!$R$23)))</f>
        <v>2</v>
      </c>
      <c r="E739" s="1">
        <f ca="1">IF(AND($A739=0,$B739=1),
    VLOOKUP(1,ChapterTable!$1:$1048576,MATCH("최종"&amp;SUBSTITUTE(SUBSTITUTE(E$1,"standard",""),"|Float",""),ChapterTable!$1:$1,0),0)*ChapterTable!$P$17,
  IF(AND($A739=0,$B739=0),
    E740,
  IF($B739=0,
    VLOOKUP($A739,ChapterTable!$1:$1048576,MATCH("최종"&amp;SUBSTITUTE(SUBSTITUTE(E$1,"standard",""),"|Float",""),ChapterTable!$1:$1,0),0),
  IF($B739=1,
    IF($L739=FALSE,
      VLOOKUP($A739,ChapterTable!$1:$1048576,MATCH("최종"&amp;SUBSTITUTE(SUBSTITUTE(E$1,"standard",""),"|Float",""),ChapterTable!$1:$1,0),0),
      VLOOKUP($A739-ChapterTable!$P$11,ChapterTable!$1:$1048576,MATCH("최종"&amp;SUBSTITUTE(SUBSTITUTE(E$1,"standard",""),"|Float",""),ChapterTable!$1:$1,0),0)*ChapterTable!$P$14
    ),
  OFFSET(E739,-$B739+IF($L739,1,0),0)*IF($B739&gt;OFFSET($B739,1,0),ChapterTable!$R$17,1)*
    (VLOOKUP(SUBSTITUTE(SUBSTITUTE(E$1,"standard",""),"|Float","")&amp;IF(OR($L739=TRUE,$A739=0,MOD($A739,ChapterTable!$R$20)&lt;&gt;0),"","보스")&amp;"인게임누적곱배수",ChapterTable!$R:$S,2,0)^C739
    +VLOOKUP(SUBSTITUTE(SUBSTITUTE(E$1,"standard",""),"|Float","")&amp;IF(OR($L739=TRUE,$A739=0,MOD($A739,ChapterTable!$R$20)&lt;&gt;0),"","보스")&amp;"인게임누적합배수",ChapterTable!$R:$S,2,0)*C739)
  )
  )
  )
)</f>
        <v>84075.626953125</v>
      </c>
      <c r="F739" s="1">
        <f ca="1">IF(AND($A739=0,$B739=1),
    VLOOKUP(1,ChapterTable!$1:$1048576,MATCH("최종"&amp;SUBSTITUTE(SUBSTITUTE(F$1,"standard",""),"|Float",""),ChapterTable!$1:$1,0),0)*ChapterTable!$P$17,
  IF(AND($A739=0,$B739=0),
    F740,
  IF($B739=0,
    VLOOKUP($A739,ChapterTable!$1:$1048576,MATCH("최종"&amp;SUBSTITUTE(SUBSTITUTE(F$1,"standard",""),"|Float",""),ChapterTable!$1:$1,0),0),
  IF($B739=1,
    IF($L739=FALSE,
      VLOOKUP($A739,ChapterTable!$1:$1048576,MATCH("최종"&amp;SUBSTITUTE(SUBSTITUTE(F$1,"standard",""),"|Float",""),ChapterTable!$1:$1,0),0),
      VLOOKUP($A739-ChapterTable!$P$11,ChapterTable!$1:$1048576,MATCH("최종"&amp;SUBSTITUTE(SUBSTITUTE(F$1,"standard",""),"|Float",""),ChapterTable!$1:$1,0),0)*ChapterTable!$P$14
    ),
  OFFSET(F739,-$B739+IF($L739,1,0),0)*
    (VLOOKUP(SUBSTITUTE(SUBSTITUTE(F$1,"standard",""),"|Float","")&amp;IF(OR($L739=TRUE,$A739=0,MOD($A739,ChapterTable!$R$20)&lt;&gt;0),"","보스")&amp;"인게임누적곱배수",ChapterTable!$R:$S,2,0)^D739
    +VLOOKUP(SUBSTITUTE(SUBSTITUTE(F$1,"standard",""),"|Float","")&amp;IF(OR($L739=TRUE,$A739=0,MOD($A739,ChapterTable!$R$20)&lt;&gt;0),"","보스")&amp;"인게임누적합배수",ChapterTable!$R:$S,2,0)*D739)
  )
  )
  )
)</f>
        <v>25178.89869689941</v>
      </c>
      <c r="G739" t="s">
        <v>719</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80"/>
        <v>3</v>
      </c>
      <c r="Q739">
        <f t="shared" si="81"/>
        <v>3</v>
      </c>
      <c r="R739" t="b">
        <f t="shared" ca="1" si="82"/>
        <v>0</v>
      </c>
      <c r="T739" t="b">
        <f t="shared" ca="1" si="83"/>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86"/>
        <v>0.33333333333333331</v>
      </c>
      <c r="AJ739">
        <f t="shared" si="84"/>
        <v>0.395555555</v>
      </c>
      <c r="AK739">
        <f t="shared" si="85"/>
        <v>1</v>
      </c>
      <c r="AL739">
        <v>2</v>
      </c>
    </row>
    <row r="740" spans="1:38" hidden="1" x14ac:dyDescent="0.3">
      <c r="A740">
        <v>16</v>
      </c>
      <c r="B740">
        <v>29</v>
      </c>
      <c r="C740">
        <f>IF(OR($L740=TRUE,$A740=0,MOD($A740,ChapterTable!$R$20)&lt;&gt;0),
MAX(0,INT(($B740+ChapterTable!$P$26+VLOOKUP(SUBSTITUTE(C$1,"성장단계","")&amp;"단계오프셋",ChapterTable!$R:$S,2,0))/ChapterTable!$P$23)),
MAX(0,INT(($B740+ChapterTable!$R$26+VLOOKUP(SUBSTITUTE(C$1,"성장단계","")&amp;"보스단계오프셋",ChapterTable!$R:$S,2,0))/ChapterTable!$R$23)))</f>
        <v>3</v>
      </c>
      <c r="D740">
        <f>IF(OR($L740=TRUE,$A740=0,MOD($A740,ChapterTable!$R$20)&lt;&gt;0),
MAX(0,INT(($B740+ChapterTable!$P$26+VLOOKUP(SUBSTITUTE(D$1,"성장단계","")&amp;"단계오프셋",ChapterTable!$R:$S,2,0))/ChapterTable!$P$23)),
MAX(0,INT(($B740+ChapterTable!$R$26+VLOOKUP(SUBSTITUTE(D$1,"성장단계","")&amp;"보스단계오프셋",ChapterTable!$R:$S,2,0))/ChapterTable!$R$23)))</f>
        <v>2</v>
      </c>
      <c r="E740" s="1">
        <f ca="1">IF(AND($A740=0,$B740=1),
    VLOOKUP(1,ChapterTable!$1:$1048576,MATCH("최종"&amp;SUBSTITUTE(SUBSTITUTE(E$1,"standard",""),"|Float",""),ChapterTable!$1:$1,0),0)*ChapterTable!$P$17,
  IF(AND($A740=0,$B740=0),
    E741,
  IF($B740=0,
    VLOOKUP($A740,ChapterTable!$1:$1048576,MATCH("최종"&amp;SUBSTITUTE(SUBSTITUTE(E$1,"standard",""),"|Float",""),ChapterTable!$1:$1,0),0),
  IF($B740=1,
    IF($L740=FALSE,
      VLOOKUP($A740,ChapterTable!$1:$1048576,MATCH("최종"&amp;SUBSTITUTE(SUBSTITUTE(E$1,"standard",""),"|Float",""),ChapterTable!$1:$1,0),0),
      VLOOKUP($A740-ChapterTable!$P$11,ChapterTable!$1:$1048576,MATCH("최종"&amp;SUBSTITUTE(SUBSTITUTE(E$1,"standard",""),"|Float",""),ChapterTable!$1:$1,0),0)*ChapterTable!$P$14
    ),
  OFFSET(E740,-$B740+IF($L740,1,0),0)*IF($B740&gt;OFFSET($B740,1,0),ChapterTable!$R$17,1)*
    (VLOOKUP(SUBSTITUTE(SUBSTITUTE(E$1,"standard",""),"|Float","")&amp;IF(OR($L740=TRUE,$A740=0,MOD($A740,ChapterTable!$R$20)&lt;&gt;0),"","보스")&amp;"인게임누적곱배수",ChapterTable!$R:$S,2,0)^C740
    +VLOOKUP(SUBSTITUTE(SUBSTITUTE(E$1,"standard",""),"|Float","")&amp;IF(OR($L740=TRUE,$A740=0,MOD($A740,ChapterTable!$R$20)&lt;&gt;0),"","보스")&amp;"인게임누적합배수",ChapterTable!$R:$S,2,0)*C740)
  )
  )
  )
)</f>
        <v>84075.626953125</v>
      </c>
      <c r="F740" s="1">
        <f ca="1">IF(AND($A740=0,$B740=1),
    VLOOKUP(1,ChapterTable!$1:$1048576,MATCH("최종"&amp;SUBSTITUTE(SUBSTITUTE(F$1,"standard",""),"|Float",""),ChapterTable!$1:$1,0),0)*ChapterTable!$P$17,
  IF(AND($A740=0,$B740=0),
    F741,
  IF($B740=0,
    VLOOKUP($A740,ChapterTable!$1:$1048576,MATCH("최종"&amp;SUBSTITUTE(SUBSTITUTE(F$1,"standard",""),"|Float",""),ChapterTable!$1:$1,0),0),
  IF($B740=1,
    IF($L740=FALSE,
      VLOOKUP($A740,ChapterTable!$1:$1048576,MATCH("최종"&amp;SUBSTITUTE(SUBSTITUTE(F$1,"standard",""),"|Float",""),ChapterTable!$1:$1,0),0),
      VLOOKUP($A740-ChapterTable!$P$11,ChapterTable!$1:$1048576,MATCH("최종"&amp;SUBSTITUTE(SUBSTITUTE(F$1,"standard",""),"|Float",""),ChapterTable!$1:$1,0),0)*ChapterTable!$P$14
    ),
  OFFSET(F740,-$B740+IF($L740,1,0),0)*
    (VLOOKUP(SUBSTITUTE(SUBSTITUTE(F$1,"standard",""),"|Float","")&amp;IF(OR($L740=TRUE,$A740=0,MOD($A740,ChapterTable!$R$20)&lt;&gt;0),"","보스")&amp;"인게임누적곱배수",ChapterTable!$R:$S,2,0)^D740
    +VLOOKUP(SUBSTITUTE(SUBSTITUTE(F$1,"standard",""),"|Float","")&amp;IF(OR($L740=TRUE,$A740=0,MOD($A740,ChapterTable!$R$20)&lt;&gt;0),"","보스")&amp;"인게임누적합배수",ChapterTable!$R:$S,2,0)*D740)
  )
  )
  )
)</f>
        <v>25178.89869689941</v>
      </c>
      <c r="G740" t="s">
        <v>719</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80"/>
        <v>93</v>
      </c>
      <c r="Q740">
        <f t="shared" si="81"/>
        <v>93</v>
      </c>
      <c r="R740" t="b">
        <f t="shared" ca="1" si="82"/>
        <v>1</v>
      </c>
      <c r="T740" t="b">
        <f t="shared" ca="1" si="83"/>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86"/>
        <v>0.33333333333333331</v>
      </c>
      <c r="AJ740">
        <f t="shared" si="84"/>
        <v>0.395555555</v>
      </c>
      <c r="AK740">
        <f t="shared" si="85"/>
        <v>1</v>
      </c>
      <c r="AL740">
        <v>2</v>
      </c>
    </row>
    <row r="741" spans="1:38" hidden="1" x14ac:dyDescent="0.3">
      <c r="A741">
        <v>16</v>
      </c>
      <c r="B741">
        <v>30</v>
      </c>
      <c r="C741">
        <f>IF(OR($L741=TRUE,$A741=0,MOD($A741,ChapterTable!$R$20)&lt;&gt;0),
MAX(0,INT(($B741+ChapterTable!$P$26+VLOOKUP(SUBSTITUTE(C$1,"성장단계","")&amp;"단계오프셋",ChapterTable!$R:$S,2,0))/ChapterTable!$P$23)),
MAX(0,INT(($B741+ChapterTable!$R$26+VLOOKUP(SUBSTITUTE(C$1,"성장단계","")&amp;"보스단계오프셋",ChapterTable!$R:$S,2,0))/ChapterTable!$R$23)))</f>
        <v>3</v>
      </c>
      <c r="D741">
        <f>IF(OR($L741=TRUE,$A741=0,MOD($A741,ChapterTable!$R$20)&lt;&gt;0),
MAX(0,INT(($B741+ChapterTable!$P$26+VLOOKUP(SUBSTITUTE(D$1,"성장단계","")&amp;"단계오프셋",ChapterTable!$R:$S,2,0))/ChapterTable!$P$23)),
MAX(0,INT(($B741+ChapterTable!$R$26+VLOOKUP(SUBSTITUTE(D$1,"성장단계","")&amp;"보스단계오프셋",ChapterTable!$R:$S,2,0))/ChapterTable!$R$23)))</f>
        <v>2</v>
      </c>
      <c r="E741" s="1">
        <f ca="1">IF(AND($A741=0,$B741=1),
    VLOOKUP(1,ChapterTable!$1:$1048576,MATCH("최종"&amp;SUBSTITUTE(SUBSTITUTE(E$1,"standard",""),"|Float",""),ChapterTable!$1:$1,0),0)*ChapterTable!$P$17,
  IF(AND($A741=0,$B741=0),
    E742,
  IF($B741=0,
    VLOOKUP($A741,ChapterTable!$1:$1048576,MATCH("최종"&amp;SUBSTITUTE(SUBSTITUTE(E$1,"standard",""),"|Float",""),ChapterTable!$1:$1,0),0),
  IF($B741=1,
    IF($L741=FALSE,
      VLOOKUP($A741,ChapterTable!$1:$1048576,MATCH("최종"&amp;SUBSTITUTE(SUBSTITUTE(E$1,"standard",""),"|Float",""),ChapterTable!$1:$1,0),0),
      VLOOKUP($A741-ChapterTable!$P$11,ChapterTable!$1:$1048576,MATCH("최종"&amp;SUBSTITUTE(SUBSTITUTE(E$1,"standard",""),"|Float",""),ChapterTable!$1:$1,0),0)*ChapterTable!$P$14
    ),
  OFFSET(E741,-$B741+IF($L741,1,0),0)*IF($B741&gt;OFFSET($B741,1,0),ChapterTable!$R$17,1)*
    (VLOOKUP(SUBSTITUTE(SUBSTITUTE(E$1,"standard",""),"|Float","")&amp;IF(OR($L741=TRUE,$A741=0,MOD($A741,ChapterTable!$R$20)&lt;&gt;0),"","보스")&amp;"인게임누적곱배수",ChapterTable!$R:$S,2,0)^C741
    +VLOOKUP(SUBSTITUTE(SUBSTITUTE(E$1,"standard",""),"|Float","")&amp;IF(OR($L741=TRUE,$A741=0,MOD($A741,ChapterTable!$R$20)&lt;&gt;0),"","보스")&amp;"인게임누적합배수",ChapterTable!$R:$S,2,0)*C741)
  )
  )
  )
)</f>
        <v>84075.626953125</v>
      </c>
      <c r="F741" s="1">
        <f ca="1">IF(AND($A741=0,$B741=1),
    VLOOKUP(1,ChapterTable!$1:$1048576,MATCH("최종"&amp;SUBSTITUTE(SUBSTITUTE(F$1,"standard",""),"|Float",""),ChapterTable!$1:$1,0),0)*ChapterTable!$P$17,
  IF(AND($A741=0,$B741=0),
    F742,
  IF($B741=0,
    VLOOKUP($A741,ChapterTable!$1:$1048576,MATCH("최종"&amp;SUBSTITUTE(SUBSTITUTE(F$1,"standard",""),"|Float",""),ChapterTable!$1:$1,0),0),
  IF($B741=1,
    IF($L741=FALSE,
      VLOOKUP($A741,ChapterTable!$1:$1048576,MATCH("최종"&amp;SUBSTITUTE(SUBSTITUTE(F$1,"standard",""),"|Float",""),ChapterTable!$1:$1,0),0),
      VLOOKUP($A741-ChapterTable!$P$11,ChapterTable!$1:$1048576,MATCH("최종"&amp;SUBSTITUTE(SUBSTITUTE(F$1,"standard",""),"|Float",""),ChapterTable!$1:$1,0),0)*ChapterTable!$P$14
    ),
  OFFSET(F741,-$B741+IF($L741,1,0),0)*
    (VLOOKUP(SUBSTITUTE(SUBSTITUTE(F$1,"standard",""),"|Float","")&amp;IF(OR($L741=TRUE,$A741=0,MOD($A741,ChapterTable!$R$20)&lt;&gt;0),"","보스")&amp;"인게임누적곱배수",ChapterTable!$R:$S,2,0)^D741
    +VLOOKUP(SUBSTITUTE(SUBSTITUTE(F$1,"standard",""),"|Float","")&amp;IF(OR($L741=TRUE,$A741=0,MOD($A741,ChapterTable!$R$20)&lt;&gt;0),"","보스")&amp;"인게임누적합배수",ChapterTable!$R:$S,2,0)*D741)
  )
  )
  )
)</f>
        <v>25178.89869689941</v>
      </c>
      <c r="G741" t="s">
        <v>719</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80"/>
        <v>23</v>
      </c>
      <c r="Q741">
        <f t="shared" si="81"/>
        <v>23</v>
      </c>
      <c r="R741" t="b">
        <f t="shared" ca="1" si="82"/>
        <v>0</v>
      </c>
      <c r="T741" t="b">
        <f t="shared" ca="1" si="83"/>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86"/>
        <v>0.33333333333333331</v>
      </c>
      <c r="AJ741">
        <f t="shared" si="84"/>
        <v>1</v>
      </c>
      <c r="AK741">
        <f t="shared" si="85"/>
        <v>3</v>
      </c>
      <c r="AL741">
        <v>2</v>
      </c>
    </row>
    <row r="742" spans="1:38" hidden="1" x14ac:dyDescent="0.3">
      <c r="A742">
        <v>16</v>
      </c>
      <c r="B742">
        <v>31</v>
      </c>
      <c r="C742">
        <f>IF(OR($L742=TRUE,$A742=0,MOD($A742,ChapterTable!$R$20)&lt;&gt;0),
MAX(0,INT(($B742+ChapterTable!$P$26+VLOOKUP(SUBSTITUTE(C$1,"성장단계","")&amp;"단계오프셋",ChapterTable!$R:$S,2,0))/ChapterTable!$P$23)),
MAX(0,INT(($B742+ChapterTable!$R$26+VLOOKUP(SUBSTITUTE(C$1,"성장단계","")&amp;"보스단계오프셋",ChapterTable!$R:$S,2,0))/ChapterTable!$R$23)))</f>
        <v>3</v>
      </c>
      <c r="D742">
        <f>IF(OR($L742=TRUE,$A742=0,MOD($A742,ChapterTable!$R$20)&lt;&gt;0),
MAX(0,INT(($B742+ChapterTable!$P$26+VLOOKUP(SUBSTITUTE(D$1,"성장단계","")&amp;"단계오프셋",ChapterTable!$R:$S,2,0))/ChapterTable!$P$23)),
MAX(0,INT(($B742+ChapterTable!$R$26+VLOOKUP(SUBSTITUTE(D$1,"성장단계","")&amp;"보스단계오프셋",ChapterTable!$R:$S,2,0))/ChapterTable!$R$23)))</f>
        <v>3</v>
      </c>
      <c r="E742" s="1">
        <f ca="1">IF(AND($A742=0,$B742=1),
    VLOOKUP(1,ChapterTable!$1:$1048576,MATCH("최종"&amp;SUBSTITUTE(SUBSTITUTE(E$1,"standard",""),"|Float",""),ChapterTable!$1:$1,0),0)*ChapterTable!$P$17,
  IF(AND($A742=0,$B742=0),
    E743,
  IF($B742=0,
    VLOOKUP($A742,ChapterTable!$1:$1048576,MATCH("최종"&amp;SUBSTITUTE(SUBSTITUTE(E$1,"standard",""),"|Float",""),ChapterTable!$1:$1,0),0),
  IF($B742=1,
    IF($L742=FALSE,
      VLOOKUP($A742,ChapterTable!$1:$1048576,MATCH("최종"&amp;SUBSTITUTE(SUBSTITUTE(E$1,"standard",""),"|Float",""),ChapterTable!$1:$1,0),0),
      VLOOKUP($A742-ChapterTable!$P$11,ChapterTable!$1:$1048576,MATCH("최종"&amp;SUBSTITUTE(SUBSTITUTE(E$1,"standard",""),"|Float",""),ChapterTable!$1:$1,0),0)*ChapterTable!$P$14
    ),
  OFFSET(E742,-$B742+IF($L742,1,0),0)*IF($B742&gt;OFFSET($B742,1,0),ChapterTable!$R$17,1)*
    (VLOOKUP(SUBSTITUTE(SUBSTITUTE(E$1,"standard",""),"|Float","")&amp;IF(OR($L742=TRUE,$A742=0,MOD($A742,ChapterTable!$R$20)&lt;&gt;0),"","보스")&amp;"인게임누적곱배수",ChapterTable!$R:$S,2,0)^C742
    +VLOOKUP(SUBSTITUTE(SUBSTITUTE(E$1,"standard",""),"|Float","")&amp;IF(OR($L742=TRUE,$A742=0,MOD($A742,ChapterTable!$R$20)&lt;&gt;0),"","보스")&amp;"인게임누적합배수",ChapterTable!$R:$S,2,0)*C742)
  )
  )
  )
)</f>
        <v>84075.626953125</v>
      </c>
      <c r="F742" s="1">
        <f ca="1">IF(AND($A742=0,$B742=1),
    VLOOKUP(1,ChapterTable!$1:$1048576,MATCH("최종"&amp;SUBSTITUTE(SUBSTITUTE(F$1,"standard",""),"|Float",""),ChapterTable!$1:$1,0),0)*ChapterTable!$P$17,
  IF(AND($A742=0,$B742=0),
    F743,
  IF($B742=0,
    VLOOKUP($A742,ChapterTable!$1:$1048576,MATCH("최종"&amp;SUBSTITUTE(SUBSTITUTE(F$1,"standard",""),"|Float",""),ChapterTable!$1:$1,0),0),
  IF($B742=1,
    IF($L742=FALSE,
      VLOOKUP($A742,ChapterTable!$1:$1048576,MATCH("최종"&amp;SUBSTITUTE(SUBSTITUTE(F$1,"standard",""),"|Float",""),ChapterTable!$1:$1,0),0),
      VLOOKUP($A742-ChapterTable!$P$11,ChapterTable!$1:$1048576,MATCH("최종"&amp;SUBSTITUTE(SUBSTITUTE(F$1,"standard",""),"|Float",""),ChapterTable!$1:$1,0),0)*ChapterTable!$P$14
    ),
  OFFSET(F742,-$B742+IF($L742,1,0),0)*
    (VLOOKUP(SUBSTITUTE(SUBSTITUTE(F$1,"standard",""),"|Float","")&amp;IF(OR($L742=TRUE,$A742=0,MOD($A742,ChapterTable!$R$20)&lt;&gt;0),"","보스")&amp;"인게임누적곱배수",ChapterTable!$R:$S,2,0)^D742
    +VLOOKUP(SUBSTITUTE(SUBSTITUTE(F$1,"standard",""),"|Float","")&amp;IF(OR($L742=TRUE,$A742=0,MOD($A742,ChapterTable!$R$20)&lt;&gt;0),"","보스")&amp;"인게임누적합배수",ChapterTable!$R:$S,2,0)*D742)
  )
  )
  )
)</f>
        <v>26821.00078582764</v>
      </c>
      <c r="G742" t="s">
        <v>719</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80"/>
        <v>4</v>
      </c>
      <c r="Q742">
        <f t="shared" si="81"/>
        <v>4</v>
      </c>
      <c r="R742" t="b">
        <f t="shared" ca="1" si="82"/>
        <v>0</v>
      </c>
      <c r="T742" t="b">
        <f t="shared" ca="1" si="83"/>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86"/>
        <v>0.25</v>
      </c>
      <c r="AJ742">
        <f t="shared" si="84"/>
        <v>0.32</v>
      </c>
      <c r="AK742">
        <f t="shared" si="85"/>
        <v>1</v>
      </c>
      <c r="AL742">
        <v>2</v>
      </c>
    </row>
    <row r="743" spans="1:38" hidden="1" x14ac:dyDescent="0.3">
      <c r="A743">
        <v>16</v>
      </c>
      <c r="B743">
        <v>32</v>
      </c>
      <c r="C743">
        <f>IF(OR($L743=TRUE,$A743=0,MOD($A743,ChapterTable!$R$20)&lt;&gt;0),
MAX(0,INT(($B743+ChapterTable!$P$26+VLOOKUP(SUBSTITUTE(C$1,"성장단계","")&amp;"단계오프셋",ChapterTable!$R:$S,2,0))/ChapterTable!$P$23)),
MAX(0,INT(($B743+ChapterTable!$R$26+VLOOKUP(SUBSTITUTE(C$1,"성장단계","")&amp;"보스단계오프셋",ChapterTable!$R:$S,2,0))/ChapterTable!$R$23)))</f>
        <v>3</v>
      </c>
      <c r="D743">
        <f>IF(OR($L743=TRUE,$A743=0,MOD($A743,ChapterTable!$R$20)&lt;&gt;0),
MAX(0,INT(($B743+ChapterTable!$P$26+VLOOKUP(SUBSTITUTE(D$1,"성장단계","")&amp;"단계오프셋",ChapterTable!$R:$S,2,0))/ChapterTable!$P$23)),
MAX(0,INT(($B743+ChapterTable!$R$26+VLOOKUP(SUBSTITUTE(D$1,"성장단계","")&amp;"보스단계오프셋",ChapterTable!$R:$S,2,0))/ChapterTable!$R$23)))</f>
        <v>3</v>
      </c>
      <c r="E743" s="1">
        <f ca="1">IF(AND($A743=0,$B743=1),
    VLOOKUP(1,ChapterTable!$1:$1048576,MATCH("최종"&amp;SUBSTITUTE(SUBSTITUTE(E$1,"standard",""),"|Float",""),ChapterTable!$1:$1,0),0)*ChapterTable!$P$17,
  IF(AND($A743=0,$B743=0),
    E744,
  IF($B743=0,
    VLOOKUP($A743,ChapterTable!$1:$1048576,MATCH("최종"&amp;SUBSTITUTE(SUBSTITUTE(E$1,"standard",""),"|Float",""),ChapterTable!$1:$1,0),0),
  IF($B743=1,
    IF($L743=FALSE,
      VLOOKUP($A743,ChapterTable!$1:$1048576,MATCH("최종"&amp;SUBSTITUTE(SUBSTITUTE(E$1,"standard",""),"|Float",""),ChapterTable!$1:$1,0),0),
      VLOOKUP($A743-ChapterTable!$P$11,ChapterTable!$1:$1048576,MATCH("최종"&amp;SUBSTITUTE(SUBSTITUTE(E$1,"standard",""),"|Float",""),ChapterTable!$1:$1,0),0)*ChapterTable!$P$14
    ),
  OFFSET(E743,-$B743+IF($L743,1,0),0)*IF($B743&gt;OFFSET($B743,1,0),ChapterTable!$R$17,1)*
    (VLOOKUP(SUBSTITUTE(SUBSTITUTE(E$1,"standard",""),"|Float","")&amp;IF(OR($L743=TRUE,$A743=0,MOD($A743,ChapterTable!$R$20)&lt;&gt;0),"","보스")&amp;"인게임누적곱배수",ChapterTable!$R:$S,2,0)^C743
    +VLOOKUP(SUBSTITUTE(SUBSTITUTE(E$1,"standard",""),"|Float","")&amp;IF(OR($L743=TRUE,$A743=0,MOD($A743,ChapterTable!$R$20)&lt;&gt;0),"","보스")&amp;"인게임누적합배수",ChapterTable!$R:$S,2,0)*C743)
  )
  )
  )
)</f>
        <v>84075.626953125</v>
      </c>
      <c r="F743" s="1">
        <f ca="1">IF(AND($A743=0,$B743=1),
    VLOOKUP(1,ChapterTable!$1:$1048576,MATCH("최종"&amp;SUBSTITUTE(SUBSTITUTE(F$1,"standard",""),"|Float",""),ChapterTable!$1:$1,0),0)*ChapterTable!$P$17,
  IF(AND($A743=0,$B743=0),
    F744,
  IF($B743=0,
    VLOOKUP($A743,ChapterTable!$1:$1048576,MATCH("최종"&amp;SUBSTITUTE(SUBSTITUTE(F$1,"standard",""),"|Float",""),ChapterTable!$1:$1,0),0),
  IF($B743=1,
    IF($L743=FALSE,
      VLOOKUP($A743,ChapterTable!$1:$1048576,MATCH("최종"&amp;SUBSTITUTE(SUBSTITUTE(F$1,"standard",""),"|Float",""),ChapterTable!$1:$1,0),0),
      VLOOKUP($A743-ChapterTable!$P$11,ChapterTable!$1:$1048576,MATCH("최종"&amp;SUBSTITUTE(SUBSTITUTE(F$1,"standard",""),"|Float",""),ChapterTable!$1:$1,0),0)*ChapterTable!$P$14
    ),
  OFFSET(F743,-$B743+IF($L743,1,0),0)*
    (VLOOKUP(SUBSTITUTE(SUBSTITUTE(F$1,"standard",""),"|Float","")&amp;IF(OR($L743=TRUE,$A743=0,MOD($A743,ChapterTable!$R$20)&lt;&gt;0),"","보스")&amp;"인게임누적곱배수",ChapterTable!$R:$S,2,0)^D743
    +VLOOKUP(SUBSTITUTE(SUBSTITUTE(F$1,"standard",""),"|Float","")&amp;IF(OR($L743=TRUE,$A743=0,MOD($A743,ChapterTable!$R$20)&lt;&gt;0),"","보스")&amp;"인게임누적합배수",ChapterTable!$R:$S,2,0)*D743)
  )
  )
  )
)</f>
        <v>26821.00078582764</v>
      </c>
      <c r="G743" t="s">
        <v>719</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80"/>
        <v>4</v>
      </c>
      <c r="Q743">
        <f t="shared" si="81"/>
        <v>4</v>
      </c>
      <c r="R743" t="b">
        <f t="shared" ca="1" si="82"/>
        <v>0</v>
      </c>
      <c r="T743" t="b">
        <f t="shared" ca="1" si="83"/>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86"/>
        <v>0.25</v>
      </c>
      <c r="AJ743">
        <f t="shared" si="84"/>
        <v>0.32</v>
      </c>
      <c r="AK743">
        <f t="shared" si="85"/>
        <v>1</v>
      </c>
      <c r="AL743">
        <v>2</v>
      </c>
    </row>
    <row r="744" spans="1:38" hidden="1" x14ac:dyDescent="0.3">
      <c r="A744">
        <v>16</v>
      </c>
      <c r="B744">
        <v>33</v>
      </c>
      <c r="C744">
        <f>IF(OR($L744=TRUE,$A744=0,MOD($A744,ChapterTable!$R$20)&lt;&gt;0),
MAX(0,INT(($B744+ChapterTable!$P$26+VLOOKUP(SUBSTITUTE(C$1,"성장단계","")&amp;"단계오프셋",ChapterTable!$R:$S,2,0))/ChapterTable!$P$23)),
MAX(0,INT(($B744+ChapterTable!$R$26+VLOOKUP(SUBSTITUTE(C$1,"성장단계","")&amp;"보스단계오프셋",ChapterTable!$R:$S,2,0))/ChapterTable!$R$23)))</f>
        <v>3</v>
      </c>
      <c r="D744">
        <f>IF(OR($L744=TRUE,$A744=0,MOD($A744,ChapterTable!$R$20)&lt;&gt;0),
MAX(0,INT(($B744+ChapterTable!$P$26+VLOOKUP(SUBSTITUTE(D$1,"성장단계","")&amp;"단계오프셋",ChapterTable!$R:$S,2,0))/ChapterTable!$P$23)),
MAX(0,INT(($B744+ChapterTable!$R$26+VLOOKUP(SUBSTITUTE(D$1,"성장단계","")&amp;"보스단계오프셋",ChapterTable!$R:$S,2,0))/ChapterTable!$R$23)))</f>
        <v>3</v>
      </c>
      <c r="E744" s="1">
        <f ca="1">IF(AND($A744=0,$B744=1),
    VLOOKUP(1,ChapterTable!$1:$1048576,MATCH("최종"&amp;SUBSTITUTE(SUBSTITUTE(E$1,"standard",""),"|Float",""),ChapterTable!$1:$1,0),0)*ChapterTable!$P$17,
  IF(AND($A744=0,$B744=0),
    E745,
  IF($B744=0,
    VLOOKUP($A744,ChapterTable!$1:$1048576,MATCH("최종"&amp;SUBSTITUTE(SUBSTITUTE(E$1,"standard",""),"|Float",""),ChapterTable!$1:$1,0),0),
  IF($B744=1,
    IF($L744=FALSE,
      VLOOKUP($A744,ChapterTable!$1:$1048576,MATCH("최종"&amp;SUBSTITUTE(SUBSTITUTE(E$1,"standard",""),"|Float",""),ChapterTable!$1:$1,0),0),
      VLOOKUP($A744-ChapterTable!$P$11,ChapterTable!$1:$1048576,MATCH("최종"&amp;SUBSTITUTE(SUBSTITUTE(E$1,"standard",""),"|Float",""),ChapterTable!$1:$1,0),0)*ChapterTable!$P$14
    ),
  OFFSET(E744,-$B744+IF($L744,1,0),0)*IF($B744&gt;OFFSET($B744,1,0),ChapterTable!$R$17,1)*
    (VLOOKUP(SUBSTITUTE(SUBSTITUTE(E$1,"standard",""),"|Float","")&amp;IF(OR($L744=TRUE,$A744=0,MOD($A744,ChapterTable!$R$20)&lt;&gt;0),"","보스")&amp;"인게임누적곱배수",ChapterTable!$R:$S,2,0)^C744
    +VLOOKUP(SUBSTITUTE(SUBSTITUTE(E$1,"standard",""),"|Float","")&amp;IF(OR($L744=TRUE,$A744=0,MOD($A744,ChapterTable!$R$20)&lt;&gt;0),"","보스")&amp;"인게임누적합배수",ChapterTable!$R:$S,2,0)*C744)
  )
  )
  )
)</f>
        <v>84075.626953125</v>
      </c>
      <c r="F744" s="1">
        <f ca="1">IF(AND($A744=0,$B744=1),
    VLOOKUP(1,ChapterTable!$1:$1048576,MATCH("최종"&amp;SUBSTITUTE(SUBSTITUTE(F$1,"standard",""),"|Float",""),ChapterTable!$1:$1,0),0)*ChapterTable!$P$17,
  IF(AND($A744=0,$B744=0),
    F745,
  IF($B744=0,
    VLOOKUP($A744,ChapterTable!$1:$1048576,MATCH("최종"&amp;SUBSTITUTE(SUBSTITUTE(F$1,"standard",""),"|Float",""),ChapterTable!$1:$1,0),0),
  IF($B744=1,
    IF($L744=FALSE,
      VLOOKUP($A744,ChapterTable!$1:$1048576,MATCH("최종"&amp;SUBSTITUTE(SUBSTITUTE(F$1,"standard",""),"|Float",""),ChapterTable!$1:$1,0),0),
      VLOOKUP($A744-ChapterTable!$P$11,ChapterTable!$1:$1048576,MATCH("최종"&amp;SUBSTITUTE(SUBSTITUTE(F$1,"standard",""),"|Float",""),ChapterTable!$1:$1,0),0)*ChapterTable!$P$14
    ),
  OFFSET(F744,-$B744+IF($L744,1,0),0)*
    (VLOOKUP(SUBSTITUTE(SUBSTITUTE(F$1,"standard",""),"|Float","")&amp;IF(OR($L744=TRUE,$A744=0,MOD($A744,ChapterTable!$R$20)&lt;&gt;0),"","보스")&amp;"인게임누적곱배수",ChapterTable!$R:$S,2,0)^D744
    +VLOOKUP(SUBSTITUTE(SUBSTITUTE(F$1,"standard",""),"|Float","")&amp;IF(OR($L744=TRUE,$A744=0,MOD($A744,ChapterTable!$R$20)&lt;&gt;0),"","보스")&amp;"인게임누적합배수",ChapterTable!$R:$S,2,0)*D744)
  )
  )
  )
)</f>
        <v>26821.00078582764</v>
      </c>
      <c r="G744" t="s">
        <v>719</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80"/>
        <v>4</v>
      </c>
      <c r="Q744">
        <f t="shared" si="81"/>
        <v>4</v>
      </c>
      <c r="R744" t="b">
        <f t="shared" ca="1" si="82"/>
        <v>0</v>
      </c>
      <c r="T744" t="b">
        <f t="shared" ca="1" si="83"/>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86"/>
        <v>0.25</v>
      </c>
      <c r="AJ744">
        <f t="shared" si="84"/>
        <v>0.32</v>
      </c>
      <c r="AK744">
        <f t="shared" si="85"/>
        <v>1</v>
      </c>
      <c r="AL744">
        <v>2</v>
      </c>
    </row>
    <row r="745" spans="1:38" hidden="1" x14ac:dyDescent="0.3">
      <c r="A745">
        <v>16</v>
      </c>
      <c r="B745">
        <v>34</v>
      </c>
      <c r="C745">
        <f>IF(OR($L745=TRUE,$A745=0,MOD($A745,ChapterTable!$R$20)&lt;&gt;0),
MAX(0,INT(($B745+ChapterTable!$P$26+VLOOKUP(SUBSTITUTE(C$1,"성장단계","")&amp;"단계오프셋",ChapterTable!$R:$S,2,0))/ChapterTable!$P$23)),
MAX(0,INT(($B745+ChapterTable!$R$26+VLOOKUP(SUBSTITUTE(C$1,"성장단계","")&amp;"보스단계오프셋",ChapterTable!$R:$S,2,0))/ChapterTable!$R$23)))</f>
        <v>3</v>
      </c>
      <c r="D745">
        <f>IF(OR($L745=TRUE,$A745=0,MOD($A745,ChapterTable!$R$20)&lt;&gt;0),
MAX(0,INT(($B745+ChapterTable!$P$26+VLOOKUP(SUBSTITUTE(D$1,"성장단계","")&amp;"단계오프셋",ChapterTable!$R:$S,2,0))/ChapterTable!$P$23)),
MAX(0,INT(($B745+ChapterTable!$R$26+VLOOKUP(SUBSTITUTE(D$1,"성장단계","")&amp;"보스단계오프셋",ChapterTable!$R:$S,2,0))/ChapterTable!$R$23)))</f>
        <v>3</v>
      </c>
      <c r="E745" s="1">
        <f ca="1">IF(AND($A745=0,$B745=1),
    VLOOKUP(1,ChapterTable!$1:$1048576,MATCH("최종"&amp;SUBSTITUTE(SUBSTITUTE(E$1,"standard",""),"|Float",""),ChapterTable!$1:$1,0),0)*ChapterTable!$P$17,
  IF(AND($A745=0,$B745=0),
    E746,
  IF($B745=0,
    VLOOKUP($A745,ChapterTable!$1:$1048576,MATCH("최종"&amp;SUBSTITUTE(SUBSTITUTE(E$1,"standard",""),"|Float",""),ChapterTable!$1:$1,0),0),
  IF($B745=1,
    IF($L745=FALSE,
      VLOOKUP($A745,ChapterTable!$1:$1048576,MATCH("최종"&amp;SUBSTITUTE(SUBSTITUTE(E$1,"standard",""),"|Float",""),ChapterTable!$1:$1,0),0),
      VLOOKUP($A745-ChapterTable!$P$11,ChapterTable!$1:$1048576,MATCH("최종"&amp;SUBSTITUTE(SUBSTITUTE(E$1,"standard",""),"|Float",""),ChapterTable!$1:$1,0),0)*ChapterTable!$P$14
    ),
  OFFSET(E745,-$B745+IF($L745,1,0),0)*IF($B745&gt;OFFSET($B745,1,0),ChapterTable!$R$17,1)*
    (VLOOKUP(SUBSTITUTE(SUBSTITUTE(E$1,"standard",""),"|Float","")&amp;IF(OR($L745=TRUE,$A745=0,MOD($A745,ChapterTable!$R$20)&lt;&gt;0),"","보스")&amp;"인게임누적곱배수",ChapterTable!$R:$S,2,0)^C745
    +VLOOKUP(SUBSTITUTE(SUBSTITUTE(E$1,"standard",""),"|Float","")&amp;IF(OR($L745=TRUE,$A745=0,MOD($A745,ChapterTable!$R$20)&lt;&gt;0),"","보스")&amp;"인게임누적합배수",ChapterTable!$R:$S,2,0)*C745)
  )
  )
  )
)</f>
        <v>84075.626953125</v>
      </c>
      <c r="F745" s="1">
        <f ca="1">IF(AND($A745=0,$B745=1),
    VLOOKUP(1,ChapterTable!$1:$1048576,MATCH("최종"&amp;SUBSTITUTE(SUBSTITUTE(F$1,"standard",""),"|Float",""),ChapterTable!$1:$1,0),0)*ChapterTable!$P$17,
  IF(AND($A745=0,$B745=0),
    F746,
  IF($B745=0,
    VLOOKUP($A745,ChapterTable!$1:$1048576,MATCH("최종"&amp;SUBSTITUTE(SUBSTITUTE(F$1,"standard",""),"|Float",""),ChapterTable!$1:$1,0),0),
  IF($B745=1,
    IF($L745=FALSE,
      VLOOKUP($A745,ChapterTable!$1:$1048576,MATCH("최종"&amp;SUBSTITUTE(SUBSTITUTE(F$1,"standard",""),"|Float",""),ChapterTable!$1:$1,0),0),
      VLOOKUP($A745-ChapterTable!$P$11,ChapterTable!$1:$1048576,MATCH("최종"&amp;SUBSTITUTE(SUBSTITUTE(F$1,"standard",""),"|Float",""),ChapterTable!$1:$1,0),0)*ChapterTable!$P$14
    ),
  OFFSET(F745,-$B745+IF($L745,1,0),0)*
    (VLOOKUP(SUBSTITUTE(SUBSTITUTE(F$1,"standard",""),"|Float","")&amp;IF(OR($L745=TRUE,$A745=0,MOD($A745,ChapterTable!$R$20)&lt;&gt;0),"","보스")&amp;"인게임누적곱배수",ChapterTable!$R:$S,2,0)^D745
    +VLOOKUP(SUBSTITUTE(SUBSTITUTE(F$1,"standard",""),"|Float","")&amp;IF(OR($L745=TRUE,$A745=0,MOD($A745,ChapterTable!$R$20)&lt;&gt;0),"","보스")&amp;"인게임누적합배수",ChapterTable!$R:$S,2,0)*D745)
  )
  )
  )
)</f>
        <v>26821.00078582764</v>
      </c>
      <c r="G745" t="s">
        <v>719</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80"/>
        <v>4</v>
      </c>
      <c r="Q745">
        <f t="shared" si="81"/>
        <v>4</v>
      </c>
      <c r="R745" t="b">
        <f t="shared" ca="1" si="82"/>
        <v>0</v>
      </c>
      <c r="T745" t="b">
        <f t="shared" ca="1" si="83"/>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86"/>
        <v>0.25</v>
      </c>
      <c r="AJ745">
        <f t="shared" si="84"/>
        <v>0.32</v>
      </c>
      <c r="AK745">
        <f t="shared" si="85"/>
        <v>1</v>
      </c>
      <c r="AL745">
        <v>2</v>
      </c>
    </row>
    <row r="746" spans="1:38" hidden="1" x14ac:dyDescent="0.3">
      <c r="A746">
        <v>16</v>
      </c>
      <c r="B746">
        <v>35</v>
      </c>
      <c r="C746">
        <f>IF(OR($L746=TRUE,$A746=0,MOD($A746,ChapterTable!$R$20)&lt;&gt;0),
MAX(0,INT(($B746+ChapterTable!$P$26+VLOOKUP(SUBSTITUTE(C$1,"성장단계","")&amp;"단계오프셋",ChapterTable!$R:$S,2,0))/ChapterTable!$P$23)),
MAX(0,INT(($B746+ChapterTable!$R$26+VLOOKUP(SUBSTITUTE(C$1,"성장단계","")&amp;"보스단계오프셋",ChapterTable!$R:$S,2,0))/ChapterTable!$R$23)))</f>
        <v>3</v>
      </c>
      <c r="D746">
        <f>IF(OR($L746=TRUE,$A746=0,MOD($A746,ChapterTable!$R$20)&lt;&gt;0),
MAX(0,INT(($B746+ChapterTable!$P$26+VLOOKUP(SUBSTITUTE(D$1,"성장단계","")&amp;"단계오프셋",ChapterTable!$R:$S,2,0))/ChapterTable!$P$23)),
MAX(0,INT(($B746+ChapterTable!$R$26+VLOOKUP(SUBSTITUTE(D$1,"성장단계","")&amp;"보스단계오프셋",ChapterTable!$R:$S,2,0))/ChapterTable!$R$23)))</f>
        <v>3</v>
      </c>
      <c r="E746" s="1">
        <f ca="1">IF(AND($A746=0,$B746=1),
    VLOOKUP(1,ChapterTable!$1:$1048576,MATCH("최종"&amp;SUBSTITUTE(SUBSTITUTE(E$1,"standard",""),"|Float",""),ChapterTable!$1:$1,0),0)*ChapterTable!$P$17,
  IF(AND($A746=0,$B746=0),
    E747,
  IF($B746=0,
    VLOOKUP($A746,ChapterTable!$1:$1048576,MATCH("최종"&amp;SUBSTITUTE(SUBSTITUTE(E$1,"standard",""),"|Float",""),ChapterTable!$1:$1,0),0),
  IF($B746=1,
    IF($L746=FALSE,
      VLOOKUP($A746,ChapterTable!$1:$1048576,MATCH("최종"&amp;SUBSTITUTE(SUBSTITUTE(E$1,"standard",""),"|Float",""),ChapterTable!$1:$1,0),0),
      VLOOKUP($A746-ChapterTable!$P$11,ChapterTable!$1:$1048576,MATCH("최종"&amp;SUBSTITUTE(SUBSTITUTE(E$1,"standard",""),"|Float",""),ChapterTable!$1:$1,0),0)*ChapterTable!$P$14
    ),
  OFFSET(E746,-$B746+IF($L746,1,0),0)*IF($B746&gt;OFFSET($B746,1,0),ChapterTable!$R$17,1)*
    (VLOOKUP(SUBSTITUTE(SUBSTITUTE(E$1,"standard",""),"|Float","")&amp;IF(OR($L746=TRUE,$A746=0,MOD($A746,ChapterTable!$R$20)&lt;&gt;0),"","보스")&amp;"인게임누적곱배수",ChapterTable!$R:$S,2,0)^C746
    +VLOOKUP(SUBSTITUTE(SUBSTITUTE(E$1,"standard",""),"|Float","")&amp;IF(OR($L746=TRUE,$A746=0,MOD($A746,ChapterTable!$R$20)&lt;&gt;0),"","보스")&amp;"인게임누적합배수",ChapterTable!$R:$S,2,0)*C746)
  )
  )
  )
)</f>
        <v>84075.626953125</v>
      </c>
      <c r="F746" s="1">
        <f ca="1">IF(AND($A746=0,$B746=1),
    VLOOKUP(1,ChapterTable!$1:$1048576,MATCH("최종"&amp;SUBSTITUTE(SUBSTITUTE(F$1,"standard",""),"|Float",""),ChapterTable!$1:$1,0),0)*ChapterTable!$P$17,
  IF(AND($A746=0,$B746=0),
    F747,
  IF($B746=0,
    VLOOKUP($A746,ChapterTable!$1:$1048576,MATCH("최종"&amp;SUBSTITUTE(SUBSTITUTE(F$1,"standard",""),"|Float",""),ChapterTable!$1:$1,0),0),
  IF($B746=1,
    IF($L746=FALSE,
      VLOOKUP($A746,ChapterTable!$1:$1048576,MATCH("최종"&amp;SUBSTITUTE(SUBSTITUTE(F$1,"standard",""),"|Float",""),ChapterTable!$1:$1,0),0),
      VLOOKUP($A746-ChapterTable!$P$11,ChapterTable!$1:$1048576,MATCH("최종"&amp;SUBSTITUTE(SUBSTITUTE(F$1,"standard",""),"|Float",""),ChapterTable!$1:$1,0),0)*ChapterTable!$P$14
    ),
  OFFSET(F746,-$B746+IF($L746,1,0),0)*
    (VLOOKUP(SUBSTITUTE(SUBSTITUTE(F$1,"standard",""),"|Float","")&amp;IF(OR($L746=TRUE,$A746=0,MOD($A746,ChapterTable!$R$20)&lt;&gt;0),"","보스")&amp;"인게임누적곱배수",ChapterTable!$R:$S,2,0)^D746
    +VLOOKUP(SUBSTITUTE(SUBSTITUTE(F$1,"standard",""),"|Float","")&amp;IF(OR($L746=TRUE,$A746=0,MOD($A746,ChapterTable!$R$20)&lt;&gt;0),"","보스")&amp;"인게임누적합배수",ChapterTable!$R:$S,2,0)*D746)
  )
  )
  )
)</f>
        <v>26821.00078582764</v>
      </c>
      <c r="G746" t="s">
        <v>719</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80"/>
        <v>11</v>
      </c>
      <c r="Q746">
        <f t="shared" si="81"/>
        <v>11</v>
      </c>
      <c r="R746" t="b">
        <f t="shared" ca="1" si="82"/>
        <v>0</v>
      </c>
      <c r="T746" t="b">
        <f t="shared" ca="1" si="83"/>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86"/>
        <v>0.25</v>
      </c>
      <c r="AJ746">
        <f t="shared" si="84"/>
        <v>0.32</v>
      </c>
      <c r="AK746">
        <f t="shared" si="85"/>
        <v>1</v>
      </c>
      <c r="AL746">
        <v>2</v>
      </c>
    </row>
    <row r="747" spans="1:38" hidden="1" x14ac:dyDescent="0.3">
      <c r="A747">
        <v>16</v>
      </c>
      <c r="B747">
        <v>36</v>
      </c>
      <c r="C747">
        <f>IF(OR($L747=TRUE,$A747=0,MOD($A747,ChapterTable!$R$20)&lt;&gt;0),
MAX(0,INT(($B747+ChapterTable!$P$26+VLOOKUP(SUBSTITUTE(C$1,"성장단계","")&amp;"단계오프셋",ChapterTable!$R:$S,2,0))/ChapterTable!$P$23)),
MAX(0,INT(($B747+ChapterTable!$R$26+VLOOKUP(SUBSTITUTE(C$1,"성장단계","")&amp;"보스단계오프셋",ChapterTable!$R:$S,2,0))/ChapterTable!$R$23)))</f>
        <v>4</v>
      </c>
      <c r="D747">
        <f>IF(OR($L747=TRUE,$A747=0,MOD($A747,ChapterTable!$R$20)&lt;&gt;0),
MAX(0,INT(($B747+ChapterTable!$P$26+VLOOKUP(SUBSTITUTE(D$1,"성장단계","")&amp;"단계오프셋",ChapterTable!$R:$S,2,0))/ChapterTable!$P$23)),
MAX(0,INT(($B747+ChapterTable!$R$26+VLOOKUP(SUBSTITUTE(D$1,"성장단계","")&amp;"보스단계오프셋",ChapterTable!$R:$S,2,0))/ChapterTable!$R$23)))</f>
        <v>3</v>
      </c>
      <c r="E747" s="1">
        <f ca="1">IF(AND($A747=0,$B747=1),
    VLOOKUP(1,ChapterTable!$1:$1048576,MATCH("최종"&amp;SUBSTITUTE(SUBSTITUTE(E$1,"standard",""),"|Float",""),ChapterTable!$1:$1,0),0)*ChapterTable!$P$17,
  IF(AND($A747=0,$B747=0),
    E748,
  IF($B747=0,
    VLOOKUP($A747,ChapterTable!$1:$1048576,MATCH("최종"&amp;SUBSTITUTE(SUBSTITUTE(E$1,"standard",""),"|Float",""),ChapterTable!$1:$1,0),0),
  IF($B747=1,
    IF($L747=FALSE,
      VLOOKUP($A747,ChapterTable!$1:$1048576,MATCH("최종"&amp;SUBSTITUTE(SUBSTITUTE(E$1,"standard",""),"|Float",""),ChapterTable!$1:$1,0),0),
      VLOOKUP($A747-ChapterTable!$P$11,ChapterTable!$1:$1048576,MATCH("최종"&amp;SUBSTITUTE(SUBSTITUTE(E$1,"standard",""),"|Float",""),ChapterTable!$1:$1,0),0)*ChapterTable!$P$14
    ),
  OFFSET(E747,-$B747+IF($L747,1,0),0)*IF($B747&gt;OFFSET($B747,1,0),ChapterTable!$R$17,1)*
    (VLOOKUP(SUBSTITUTE(SUBSTITUTE(E$1,"standard",""),"|Float","")&amp;IF(OR($L747=TRUE,$A747=0,MOD($A747,ChapterTable!$R$20)&lt;&gt;0),"","보스")&amp;"인게임누적곱배수",ChapterTable!$R:$S,2,0)^C747
    +VLOOKUP(SUBSTITUTE(SUBSTITUTE(E$1,"standard",""),"|Float","")&amp;IF(OR($L747=TRUE,$A747=0,MOD($A747,ChapterTable!$R$20)&lt;&gt;0),"","보스")&amp;"인게임누적합배수",ChapterTable!$R:$S,2,0)*C747)
  )
  )
  )
)</f>
        <v>94585.080322265625</v>
      </c>
      <c r="F747" s="1">
        <f ca="1">IF(AND($A747=0,$B747=1),
    VLOOKUP(1,ChapterTable!$1:$1048576,MATCH("최종"&amp;SUBSTITUTE(SUBSTITUTE(F$1,"standard",""),"|Float",""),ChapterTable!$1:$1,0),0)*ChapterTable!$P$17,
  IF(AND($A747=0,$B747=0),
    F748,
  IF($B747=0,
    VLOOKUP($A747,ChapterTable!$1:$1048576,MATCH("최종"&amp;SUBSTITUTE(SUBSTITUTE(F$1,"standard",""),"|Float",""),ChapterTable!$1:$1,0),0),
  IF($B747=1,
    IF($L747=FALSE,
      VLOOKUP($A747,ChapterTable!$1:$1048576,MATCH("최종"&amp;SUBSTITUTE(SUBSTITUTE(F$1,"standard",""),"|Float",""),ChapterTable!$1:$1,0),0),
      VLOOKUP($A747-ChapterTable!$P$11,ChapterTable!$1:$1048576,MATCH("최종"&amp;SUBSTITUTE(SUBSTITUTE(F$1,"standard",""),"|Float",""),ChapterTable!$1:$1,0),0)*ChapterTable!$P$14
    ),
  OFFSET(F747,-$B747+IF($L747,1,0),0)*
    (VLOOKUP(SUBSTITUTE(SUBSTITUTE(F$1,"standard",""),"|Float","")&amp;IF(OR($L747=TRUE,$A747=0,MOD($A747,ChapterTable!$R$20)&lt;&gt;0),"","보스")&amp;"인게임누적곱배수",ChapterTable!$R:$S,2,0)^D747
    +VLOOKUP(SUBSTITUTE(SUBSTITUTE(F$1,"standard",""),"|Float","")&amp;IF(OR($L747=TRUE,$A747=0,MOD($A747,ChapterTable!$R$20)&lt;&gt;0),"","보스")&amp;"인게임누적합배수",ChapterTable!$R:$S,2,0)*D747)
  )
  )
  )
)</f>
        <v>26821.00078582764</v>
      </c>
      <c r="G747" t="s">
        <v>719</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80"/>
        <v>4</v>
      </c>
      <c r="Q747">
        <f t="shared" si="81"/>
        <v>4</v>
      </c>
      <c r="R747" t="b">
        <f t="shared" ca="1" si="82"/>
        <v>0</v>
      </c>
      <c r="T747" t="b">
        <f t="shared" ca="1" si="83"/>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86"/>
        <v>0.25</v>
      </c>
      <c r="AJ747">
        <f t="shared" si="84"/>
        <v>0.32</v>
      </c>
      <c r="AK747">
        <f t="shared" si="85"/>
        <v>1</v>
      </c>
      <c r="AL747">
        <v>2</v>
      </c>
    </row>
    <row r="748" spans="1:38" hidden="1" x14ac:dyDescent="0.3">
      <c r="A748">
        <v>16</v>
      </c>
      <c r="B748">
        <v>37</v>
      </c>
      <c r="C748">
        <f>IF(OR($L748=TRUE,$A748=0,MOD($A748,ChapterTable!$R$20)&lt;&gt;0),
MAX(0,INT(($B748+ChapterTable!$P$26+VLOOKUP(SUBSTITUTE(C$1,"성장단계","")&amp;"단계오프셋",ChapterTable!$R:$S,2,0))/ChapterTable!$P$23)),
MAX(0,INT(($B748+ChapterTable!$R$26+VLOOKUP(SUBSTITUTE(C$1,"성장단계","")&amp;"보스단계오프셋",ChapterTable!$R:$S,2,0))/ChapterTable!$R$23)))</f>
        <v>4</v>
      </c>
      <c r="D748">
        <f>IF(OR($L748=TRUE,$A748=0,MOD($A748,ChapterTable!$R$20)&lt;&gt;0),
MAX(0,INT(($B748+ChapterTable!$P$26+VLOOKUP(SUBSTITUTE(D$1,"성장단계","")&amp;"단계오프셋",ChapterTable!$R:$S,2,0))/ChapterTable!$P$23)),
MAX(0,INT(($B748+ChapterTable!$R$26+VLOOKUP(SUBSTITUTE(D$1,"성장단계","")&amp;"보스단계오프셋",ChapterTable!$R:$S,2,0))/ChapterTable!$R$23)))</f>
        <v>3</v>
      </c>
      <c r="E748" s="1">
        <f ca="1">IF(AND($A748=0,$B748=1),
    VLOOKUP(1,ChapterTable!$1:$1048576,MATCH("최종"&amp;SUBSTITUTE(SUBSTITUTE(E$1,"standard",""),"|Float",""),ChapterTable!$1:$1,0),0)*ChapterTable!$P$17,
  IF(AND($A748=0,$B748=0),
    E749,
  IF($B748=0,
    VLOOKUP($A748,ChapterTable!$1:$1048576,MATCH("최종"&amp;SUBSTITUTE(SUBSTITUTE(E$1,"standard",""),"|Float",""),ChapterTable!$1:$1,0),0),
  IF($B748=1,
    IF($L748=FALSE,
      VLOOKUP($A748,ChapterTable!$1:$1048576,MATCH("최종"&amp;SUBSTITUTE(SUBSTITUTE(E$1,"standard",""),"|Float",""),ChapterTable!$1:$1,0),0),
      VLOOKUP($A748-ChapterTable!$P$11,ChapterTable!$1:$1048576,MATCH("최종"&amp;SUBSTITUTE(SUBSTITUTE(E$1,"standard",""),"|Float",""),ChapterTable!$1:$1,0),0)*ChapterTable!$P$14
    ),
  OFFSET(E748,-$B748+IF($L748,1,0),0)*IF($B748&gt;OFFSET($B748,1,0),ChapterTable!$R$17,1)*
    (VLOOKUP(SUBSTITUTE(SUBSTITUTE(E$1,"standard",""),"|Float","")&amp;IF(OR($L748=TRUE,$A748=0,MOD($A748,ChapterTable!$R$20)&lt;&gt;0),"","보스")&amp;"인게임누적곱배수",ChapterTable!$R:$S,2,0)^C748
    +VLOOKUP(SUBSTITUTE(SUBSTITUTE(E$1,"standard",""),"|Float","")&amp;IF(OR($L748=TRUE,$A748=0,MOD($A748,ChapterTable!$R$20)&lt;&gt;0),"","보스")&amp;"인게임누적합배수",ChapterTable!$R:$S,2,0)*C748)
  )
  )
  )
)</f>
        <v>94585.080322265625</v>
      </c>
      <c r="F748" s="1">
        <f ca="1">IF(AND($A748=0,$B748=1),
    VLOOKUP(1,ChapterTable!$1:$1048576,MATCH("최종"&amp;SUBSTITUTE(SUBSTITUTE(F$1,"standard",""),"|Float",""),ChapterTable!$1:$1,0),0)*ChapterTable!$P$17,
  IF(AND($A748=0,$B748=0),
    F749,
  IF($B748=0,
    VLOOKUP($A748,ChapterTable!$1:$1048576,MATCH("최종"&amp;SUBSTITUTE(SUBSTITUTE(F$1,"standard",""),"|Float",""),ChapterTable!$1:$1,0),0),
  IF($B748=1,
    IF($L748=FALSE,
      VLOOKUP($A748,ChapterTable!$1:$1048576,MATCH("최종"&amp;SUBSTITUTE(SUBSTITUTE(F$1,"standard",""),"|Float",""),ChapterTable!$1:$1,0),0),
      VLOOKUP($A748-ChapterTable!$P$11,ChapterTable!$1:$1048576,MATCH("최종"&amp;SUBSTITUTE(SUBSTITUTE(F$1,"standard",""),"|Float",""),ChapterTable!$1:$1,0),0)*ChapterTable!$P$14
    ),
  OFFSET(F748,-$B748+IF($L748,1,0),0)*
    (VLOOKUP(SUBSTITUTE(SUBSTITUTE(F$1,"standard",""),"|Float","")&amp;IF(OR($L748=TRUE,$A748=0,MOD($A748,ChapterTable!$R$20)&lt;&gt;0),"","보스")&amp;"인게임누적곱배수",ChapterTable!$R:$S,2,0)^D748
    +VLOOKUP(SUBSTITUTE(SUBSTITUTE(F$1,"standard",""),"|Float","")&amp;IF(OR($L748=TRUE,$A748=0,MOD($A748,ChapterTable!$R$20)&lt;&gt;0),"","보스")&amp;"인게임누적합배수",ChapterTable!$R:$S,2,0)*D748)
  )
  )
  )
)</f>
        <v>26821.00078582764</v>
      </c>
      <c r="G748" t="s">
        <v>719</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80"/>
        <v>4</v>
      </c>
      <c r="Q748">
        <f t="shared" si="81"/>
        <v>4</v>
      </c>
      <c r="R748" t="b">
        <f t="shared" ca="1" si="82"/>
        <v>0</v>
      </c>
      <c r="T748" t="b">
        <f t="shared" ca="1" si="83"/>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86"/>
        <v>0.25</v>
      </c>
      <c r="AJ748">
        <f t="shared" si="84"/>
        <v>0.32</v>
      </c>
      <c r="AK748">
        <f t="shared" si="85"/>
        <v>1</v>
      </c>
      <c r="AL748">
        <v>2</v>
      </c>
    </row>
    <row r="749" spans="1:38" hidden="1" x14ac:dyDescent="0.3">
      <c r="A749">
        <v>16</v>
      </c>
      <c r="B749">
        <v>38</v>
      </c>
      <c r="C749">
        <f>IF(OR($L749=TRUE,$A749=0,MOD($A749,ChapterTable!$R$20)&lt;&gt;0),
MAX(0,INT(($B749+ChapterTable!$P$26+VLOOKUP(SUBSTITUTE(C$1,"성장단계","")&amp;"단계오프셋",ChapterTable!$R:$S,2,0))/ChapterTable!$P$23)),
MAX(0,INT(($B749+ChapterTable!$R$26+VLOOKUP(SUBSTITUTE(C$1,"성장단계","")&amp;"보스단계오프셋",ChapterTable!$R:$S,2,0))/ChapterTable!$R$23)))</f>
        <v>4</v>
      </c>
      <c r="D749">
        <f>IF(OR($L749=TRUE,$A749=0,MOD($A749,ChapterTable!$R$20)&lt;&gt;0),
MAX(0,INT(($B749+ChapterTable!$P$26+VLOOKUP(SUBSTITUTE(D$1,"성장단계","")&amp;"단계오프셋",ChapterTable!$R:$S,2,0))/ChapterTable!$P$23)),
MAX(0,INT(($B749+ChapterTable!$R$26+VLOOKUP(SUBSTITUTE(D$1,"성장단계","")&amp;"보스단계오프셋",ChapterTable!$R:$S,2,0))/ChapterTable!$R$23)))</f>
        <v>3</v>
      </c>
      <c r="E749" s="1">
        <f ca="1">IF(AND($A749=0,$B749=1),
    VLOOKUP(1,ChapterTable!$1:$1048576,MATCH("최종"&amp;SUBSTITUTE(SUBSTITUTE(E$1,"standard",""),"|Float",""),ChapterTable!$1:$1,0),0)*ChapterTable!$P$17,
  IF(AND($A749=0,$B749=0),
    E750,
  IF($B749=0,
    VLOOKUP($A749,ChapterTable!$1:$1048576,MATCH("최종"&amp;SUBSTITUTE(SUBSTITUTE(E$1,"standard",""),"|Float",""),ChapterTable!$1:$1,0),0),
  IF($B749=1,
    IF($L749=FALSE,
      VLOOKUP($A749,ChapterTable!$1:$1048576,MATCH("최종"&amp;SUBSTITUTE(SUBSTITUTE(E$1,"standard",""),"|Float",""),ChapterTable!$1:$1,0),0),
      VLOOKUP($A749-ChapterTable!$P$11,ChapterTable!$1:$1048576,MATCH("최종"&amp;SUBSTITUTE(SUBSTITUTE(E$1,"standard",""),"|Float",""),ChapterTable!$1:$1,0),0)*ChapterTable!$P$14
    ),
  OFFSET(E749,-$B749+IF($L749,1,0),0)*IF($B749&gt;OFFSET($B749,1,0),ChapterTable!$R$17,1)*
    (VLOOKUP(SUBSTITUTE(SUBSTITUTE(E$1,"standard",""),"|Float","")&amp;IF(OR($L749=TRUE,$A749=0,MOD($A749,ChapterTable!$R$20)&lt;&gt;0),"","보스")&amp;"인게임누적곱배수",ChapterTable!$R:$S,2,0)^C749
    +VLOOKUP(SUBSTITUTE(SUBSTITUTE(E$1,"standard",""),"|Float","")&amp;IF(OR($L749=TRUE,$A749=0,MOD($A749,ChapterTable!$R$20)&lt;&gt;0),"","보스")&amp;"인게임누적합배수",ChapterTable!$R:$S,2,0)*C749)
  )
  )
  )
)</f>
        <v>94585.080322265625</v>
      </c>
      <c r="F749" s="1">
        <f ca="1">IF(AND($A749=0,$B749=1),
    VLOOKUP(1,ChapterTable!$1:$1048576,MATCH("최종"&amp;SUBSTITUTE(SUBSTITUTE(F$1,"standard",""),"|Float",""),ChapterTable!$1:$1,0),0)*ChapterTable!$P$17,
  IF(AND($A749=0,$B749=0),
    F750,
  IF($B749=0,
    VLOOKUP($A749,ChapterTable!$1:$1048576,MATCH("최종"&amp;SUBSTITUTE(SUBSTITUTE(F$1,"standard",""),"|Float",""),ChapterTable!$1:$1,0),0),
  IF($B749=1,
    IF($L749=FALSE,
      VLOOKUP($A749,ChapterTable!$1:$1048576,MATCH("최종"&amp;SUBSTITUTE(SUBSTITUTE(F$1,"standard",""),"|Float",""),ChapterTable!$1:$1,0),0),
      VLOOKUP($A749-ChapterTable!$P$11,ChapterTable!$1:$1048576,MATCH("최종"&amp;SUBSTITUTE(SUBSTITUTE(F$1,"standard",""),"|Float",""),ChapterTable!$1:$1,0),0)*ChapterTable!$P$14
    ),
  OFFSET(F749,-$B749+IF($L749,1,0),0)*
    (VLOOKUP(SUBSTITUTE(SUBSTITUTE(F$1,"standard",""),"|Float","")&amp;IF(OR($L749=TRUE,$A749=0,MOD($A749,ChapterTable!$R$20)&lt;&gt;0),"","보스")&amp;"인게임누적곱배수",ChapterTable!$R:$S,2,0)^D749
    +VLOOKUP(SUBSTITUTE(SUBSTITUTE(F$1,"standard",""),"|Float","")&amp;IF(OR($L749=TRUE,$A749=0,MOD($A749,ChapterTable!$R$20)&lt;&gt;0),"","보스")&amp;"인게임누적합배수",ChapterTable!$R:$S,2,0)*D749)
  )
  )
  )
)</f>
        <v>26821.00078582764</v>
      </c>
      <c r="G749" t="s">
        <v>719</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80"/>
        <v>4</v>
      </c>
      <c r="Q749">
        <f t="shared" si="81"/>
        <v>4</v>
      </c>
      <c r="R749" t="b">
        <f t="shared" ca="1" si="82"/>
        <v>0</v>
      </c>
      <c r="T749" t="b">
        <f t="shared" ca="1" si="83"/>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86"/>
        <v>0.25</v>
      </c>
      <c r="AJ749">
        <f t="shared" si="84"/>
        <v>0.32</v>
      </c>
      <c r="AK749">
        <f t="shared" si="85"/>
        <v>1</v>
      </c>
      <c r="AL749">
        <v>2</v>
      </c>
    </row>
    <row r="750" spans="1:38" hidden="1" x14ac:dyDescent="0.3">
      <c r="A750">
        <v>16</v>
      </c>
      <c r="B750">
        <v>39</v>
      </c>
      <c r="C750">
        <f>IF(OR($L750=TRUE,$A750=0,MOD($A750,ChapterTable!$R$20)&lt;&gt;0),
MAX(0,INT(($B750+ChapterTable!$P$26+VLOOKUP(SUBSTITUTE(C$1,"성장단계","")&amp;"단계오프셋",ChapterTable!$R:$S,2,0))/ChapterTable!$P$23)),
MAX(0,INT(($B750+ChapterTable!$R$26+VLOOKUP(SUBSTITUTE(C$1,"성장단계","")&amp;"보스단계오프셋",ChapterTable!$R:$S,2,0))/ChapterTable!$R$23)))</f>
        <v>4</v>
      </c>
      <c r="D750">
        <f>IF(OR($L750=TRUE,$A750=0,MOD($A750,ChapterTable!$R$20)&lt;&gt;0),
MAX(0,INT(($B750+ChapterTable!$P$26+VLOOKUP(SUBSTITUTE(D$1,"성장단계","")&amp;"단계오프셋",ChapterTable!$R:$S,2,0))/ChapterTable!$P$23)),
MAX(0,INT(($B750+ChapterTable!$R$26+VLOOKUP(SUBSTITUTE(D$1,"성장단계","")&amp;"보스단계오프셋",ChapterTable!$R:$S,2,0))/ChapterTable!$R$23)))</f>
        <v>3</v>
      </c>
      <c r="E750" s="1">
        <f ca="1">IF(AND($A750=0,$B750=1),
    VLOOKUP(1,ChapterTable!$1:$1048576,MATCH("최종"&amp;SUBSTITUTE(SUBSTITUTE(E$1,"standard",""),"|Float",""),ChapterTable!$1:$1,0),0)*ChapterTable!$P$17,
  IF(AND($A750=0,$B750=0),
    E751,
  IF($B750=0,
    VLOOKUP($A750,ChapterTable!$1:$1048576,MATCH("최종"&amp;SUBSTITUTE(SUBSTITUTE(E$1,"standard",""),"|Float",""),ChapterTable!$1:$1,0),0),
  IF($B750=1,
    IF($L750=FALSE,
      VLOOKUP($A750,ChapterTable!$1:$1048576,MATCH("최종"&amp;SUBSTITUTE(SUBSTITUTE(E$1,"standard",""),"|Float",""),ChapterTable!$1:$1,0),0),
      VLOOKUP($A750-ChapterTable!$P$11,ChapterTable!$1:$1048576,MATCH("최종"&amp;SUBSTITUTE(SUBSTITUTE(E$1,"standard",""),"|Float",""),ChapterTable!$1:$1,0),0)*ChapterTable!$P$14
    ),
  OFFSET(E750,-$B750+IF($L750,1,0),0)*IF($B750&gt;OFFSET($B750,1,0),ChapterTable!$R$17,1)*
    (VLOOKUP(SUBSTITUTE(SUBSTITUTE(E$1,"standard",""),"|Float","")&amp;IF(OR($L750=TRUE,$A750=0,MOD($A750,ChapterTable!$R$20)&lt;&gt;0),"","보스")&amp;"인게임누적곱배수",ChapterTable!$R:$S,2,0)^C750
    +VLOOKUP(SUBSTITUTE(SUBSTITUTE(E$1,"standard",""),"|Float","")&amp;IF(OR($L750=TRUE,$A750=0,MOD($A750,ChapterTable!$R$20)&lt;&gt;0),"","보스")&amp;"인게임누적합배수",ChapterTable!$R:$S,2,0)*C750)
  )
  )
  )
)</f>
        <v>94585.080322265625</v>
      </c>
      <c r="F750" s="1">
        <f ca="1">IF(AND($A750=0,$B750=1),
    VLOOKUP(1,ChapterTable!$1:$1048576,MATCH("최종"&amp;SUBSTITUTE(SUBSTITUTE(F$1,"standard",""),"|Float",""),ChapterTable!$1:$1,0),0)*ChapterTable!$P$17,
  IF(AND($A750=0,$B750=0),
    F751,
  IF($B750=0,
    VLOOKUP($A750,ChapterTable!$1:$1048576,MATCH("최종"&amp;SUBSTITUTE(SUBSTITUTE(F$1,"standard",""),"|Float",""),ChapterTable!$1:$1,0),0),
  IF($B750=1,
    IF($L750=FALSE,
      VLOOKUP($A750,ChapterTable!$1:$1048576,MATCH("최종"&amp;SUBSTITUTE(SUBSTITUTE(F$1,"standard",""),"|Float",""),ChapterTable!$1:$1,0),0),
      VLOOKUP($A750-ChapterTable!$P$11,ChapterTable!$1:$1048576,MATCH("최종"&amp;SUBSTITUTE(SUBSTITUTE(F$1,"standard",""),"|Float",""),ChapterTable!$1:$1,0),0)*ChapterTable!$P$14
    ),
  OFFSET(F750,-$B750+IF($L750,1,0),0)*
    (VLOOKUP(SUBSTITUTE(SUBSTITUTE(F$1,"standard",""),"|Float","")&amp;IF(OR($L750=TRUE,$A750=0,MOD($A750,ChapterTable!$R$20)&lt;&gt;0),"","보스")&amp;"인게임누적곱배수",ChapterTable!$R:$S,2,0)^D750
    +VLOOKUP(SUBSTITUTE(SUBSTITUTE(F$1,"standard",""),"|Float","")&amp;IF(OR($L750=TRUE,$A750=0,MOD($A750,ChapterTable!$R$20)&lt;&gt;0),"","보스")&amp;"인게임누적합배수",ChapterTable!$R:$S,2,0)*D750)
  )
  )
  )
)</f>
        <v>26821.00078582764</v>
      </c>
      <c r="G750" t="s">
        <v>719</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80"/>
        <v>94</v>
      </c>
      <c r="Q750">
        <f t="shared" si="81"/>
        <v>94</v>
      </c>
      <c r="R750" t="b">
        <f t="shared" ca="1" si="82"/>
        <v>1</v>
      </c>
      <c r="T750" t="b">
        <f t="shared" ca="1" si="83"/>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86"/>
        <v>0.25</v>
      </c>
      <c r="AJ750">
        <f t="shared" si="84"/>
        <v>0.32</v>
      </c>
      <c r="AK750">
        <f t="shared" si="85"/>
        <v>1</v>
      </c>
      <c r="AL750">
        <v>2</v>
      </c>
    </row>
    <row r="751" spans="1:38" hidden="1" x14ac:dyDescent="0.3">
      <c r="A751">
        <v>16</v>
      </c>
      <c r="B751">
        <v>40</v>
      </c>
      <c r="C751">
        <f>IF(OR($L751=TRUE,$A751=0,MOD($A751,ChapterTable!$R$20)&lt;&gt;0),
MAX(0,INT(($B751+ChapterTable!$P$26+VLOOKUP(SUBSTITUTE(C$1,"성장단계","")&amp;"단계오프셋",ChapterTable!$R:$S,2,0))/ChapterTable!$P$23)),
MAX(0,INT(($B751+ChapterTable!$R$26+VLOOKUP(SUBSTITUTE(C$1,"성장단계","")&amp;"보스단계오프셋",ChapterTable!$R:$S,2,0))/ChapterTable!$R$23)))</f>
        <v>4</v>
      </c>
      <c r="D751">
        <f>IF(OR($L751=TRUE,$A751=0,MOD($A751,ChapterTable!$R$20)&lt;&gt;0),
MAX(0,INT(($B751+ChapterTable!$P$26+VLOOKUP(SUBSTITUTE(D$1,"성장단계","")&amp;"단계오프셋",ChapterTable!$R:$S,2,0))/ChapterTable!$P$23)),
MAX(0,INT(($B751+ChapterTable!$R$26+VLOOKUP(SUBSTITUTE(D$1,"성장단계","")&amp;"보스단계오프셋",ChapterTable!$R:$S,2,0))/ChapterTable!$R$23)))</f>
        <v>3</v>
      </c>
      <c r="E751" s="1">
        <f ca="1">IF(AND($A751=0,$B751=1),
    VLOOKUP(1,ChapterTable!$1:$1048576,MATCH("최종"&amp;SUBSTITUTE(SUBSTITUTE(E$1,"standard",""),"|Float",""),ChapterTable!$1:$1,0),0)*ChapterTable!$P$17,
  IF(AND($A751=0,$B751=0),
    E752,
  IF($B751=0,
    VLOOKUP($A751,ChapterTable!$1:$1048576,MATCH("최종"&amp;SUBSTITUTE(SUBSTITUTE(E$1,"standard",""),"|Float",""),ChapterTable!$1:$1,0),0),
  IF($B751=1,
    IF($L751=FALSE,
      VLOOKUP($A751,ChapterTable!$1:$1048576,MATCH("최종"&amp;SUBSTITUTE(SUBSTITUTE(E$1,"standard",""),"|Float",""),ChapterTable!$1:$1,0),0),
      VLOOKUP($A751-ChapterTable!$P$11,ChapterTable!$1:$1048576,MATCH("최종"&amp;SUBSTITUTE(SUBSTITUTE(E$1,"standard",""),"|Float",""),ChapterTable!$1:$1,0),0)*ChapterTable!$P$14
    ),
  OFFSET(E751,-$B751+IF($L751,1,0),0)*IF($B751&gt;OFFSET($B751,1,0),ChapterTable!$R$17,1)*
    (VLOOKUP(SUBSTITUTE(SUBSTITUTE(E$1,"standard",""),"|Float","")&amp;IF(OR($L751=TRUE,$A751=0,MOD($A751,ChapterTable!$R$20)&lt;&gt;0),"","보스")&amp;"인게임누적곱배수",ChapterTable!$R:$S,2,0)^C751
    +VLOOKUP(SUBSTITUTE(SUBSTITUTE(E$1,"standard",""),"|Float","")&amp;IF(OR($L751=TRUE,$A751=0,MOD($A751,ChapterTable!$R$20)&lt;&gt;0),"","보스")&amp;"인게임누적합배수",ChapterTable!$R:$S,2,0)*C751)
  )
  )
  )
)</f>
        <v>94585.080322265625</v>
      </c>
      <c r="F751" s="1">
        <f ca="1">IF(AND($A751=0,$B751=1),
    VLOOKUP(1,ChapterTable!$1:$1048576,MATCH("최종"&amp;SUBSTITUTE(SUBSTITUTE(F$1,"standard",""),"|Float",""),ChapterTable!$1:$1,0),0)*ChapterTable!$P$17,
  IF(AND($A751=0,$B751=0),
    F752,
  IF($B751=0,
    VLOOKUP($A751,ChapterTable!$1:$1048576,MATCH("최종"&amp;SUBSTITUTE(SUBSTITUTE(F$1,"standard",""),"|Float",""),ChapterTable!$1:$1,0),0),
  IF($B751=1,
    IF($L751=FALSE,
      VLOOKUP($A751,ChapterTable!$1:$1048576,MATCH("최종"&amp;SUBSTITUTE(SUBSTITUTE(F$1,"standard",""),"|Float",""),ChapterTable!$1:$1,0),0),
      VLOOKUP($A751-ChapterTable!$P$11,ChapterTable!$1:$1048576,MATCH("최종"&amp;SUBSTITUTE(SUBSTITUTE(F$1,"standard",""),"|Float",""),ChapterTable!$1:$1,0),0)*ChapterTable!$P$14
    ),
  OFFSET(F751,-$B751+IF($L751,1,0),0)*
    (VLOOKUP(SUBSTITUTE(SUBSTITUTE(F$1,"standard",""),"|Float","")&amp;IF(OR($L751=TRUE,$A751=0,MOD($A751,ChapterTable!$R$20)&lt;&gt;0),"","보스")&amp;"인게임누적곱배수",ChapterTable!$R:$S,2,0)^D751
    +VLOOKUP(SUBSTITUTE(SUBSTITUTE(F$1,"standard",""),"|Float","")&amp;IF(OR($L751=TRUE,$A751=0,MOD($A751,ChapterTable!$R$20)&lt;&gt;0),"","보스")&amp;"인게임누적합배수",ChapterTable!$R:$S,2,0)*D751)
  )
  )
  )
)</f>
        <v>26821.00078582764</v>
      </c>
      <c r="G751" t="s">
        <v>719</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80"/>
        <v>24</v>
      </c>
      <c r="Q751">
        <f t="shared" si="81"/>
        <v>24</v>
      </c>
      <c r="R751" t="b">
        <f t="shared" ca="1" si="82"/>
        <v>0</v>
      </c>
      <c r="T751" t="b">
        <f t="shared" ca="1" si="83"/>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86"/>
        <v>0.25</v>
      </c>
      <c r="AJ751">
        <f t="shared" si="84"/>
        <v>1</v>
      </c>
      <c r="AK751">
        <f t="shared" si="85"/>
        <v>4</v>
      </c>
      <c r="AL751">
        <v>2</v>
      </c>
    </row>
    <row r="752" spans="1:38" hidden="1" x14ac:dyDescent="0.3">
      <c r="A752">
        <v>16</v>
      </c>
      <c r="B752">
        <v>41</v>
      </c>
      <c r="C752">
        <f>IF(OR($L752=TRUE,$A752=0,MOD($A752,ChapterTable!$R$20)&lt;&gt;0),
MAX(0,INT(($B752+ChapterTable!$P$26+VLOOKUP(SUBSTITUTE(C$1,"성장단계","")&amp;"단계오프셋",ChapterTable!$R:$S,2,0))/ChapterTable!$P$23)),
MAX(0,INT(($B752+ChapterTable!$R$26+VLOOKUP(SUBSTITUTE(C$1,"성장단계","")&amp;"보스단계오프셋",ChapterTable!$R:$S,2,0))/ChapterTable!$R$23)))</f>
        <v>4</v>
      </c>
      <c r="D752">
        <f>IF(OR($L752=TRUE,$A752=0,MOD($A752,ChapterTable!$R$20)&lt;&gt;0),
MAX(0,INT(($B752+ChapterTable!$P$26+VLOOKUP(SUBSTITUTE(D$1,"성장단계","")&amp;"단계오프셋",ChapterTable!$R:$S,2,0))/ChapterTable!$P$23)),
MAX(0,INT(($B752+ChapterTable!$R$26+VLOOKUP(SUBSTITUTE(D$1,"성장단계","")&amp;"보스단계오프셋",ChapterTable!$R:$S,2,0))/ChapterTable!$R$23)))</f>
        <v>4</v>
      </c>
      <c r="E752" s="1">
        <f ca="1">IF(AND($A752=0,$B752=1),
    VLOOKUP(1,ChapterTable!$1:$1048576,MATCH("최종"&amp;SUBSTITUTE(SUBSTITUTE(E$1,"standard",""),"|Float",""),ChapterTable!$1:$1,0),0)*ChapterTable!$P$17,
  IF(AND($A752=0,$B752=0),
    E753,
  IF($B752=0,
    VLOOKUP($A752,ChapterTable!$1:$1048576,MATCH("최종"&amp;SUBSTITUTE(SUBSTITUTE(E$1,"standard",""),"|Float",""),ChapterTable!$1:$1,0),0),
  IF($B752=1,
    IF($L752=FALSE,
      VLOOKUP($A752,ChapterTable!$1:$1048576,MATCH("최종"&amp;SUBSTITUTE(SUBSTITUTE(E$1,"standard",""),"|Float",""),ChapterTable!$1:$1,0),0),
      VLOOKUP($A752-ChapterTable!$P$11,ChapterTable!$1:$1048576,MATCH("최종"&amp;SUBSTITUTE(SUBSTITUTE(E$1,"standard",""),"|Float",""),ChapterTable!$1:$1,0),0)*ChapterTable!$P$14
    ),
  OFFSET(E752,-$B752+IF($L752,1,0),0)*IF($B752&gt;OFFSET($B752,1,0),ChapterTable!$R$17,1)*
    (VLOOKUP(SUBSTITUTE(SUBSTITUTE(E$1,"standard",""),"|Float","")&amp;IF(OR($L752=TRUE,$A752=0,MOD($A752,ChapterTable!$R$20)&lt;&gt;0),"","보스")&amp;"인게임누적곱배수",ChapterTable!$R:$S,2,0)^C752
    +VLOOKUP(SUBSTITUTE(SUBSTITUTE(E$1,"standard",""),"|Float","")&amp;IF(OR($L752=TRUE,$A752=0,MOD($A752,ChapterTable!$R$20)&lt;&gt;0),"","보스")&amp;"인게임누적합배수",ChapterTable!$R:$S,2,0)*C752)
  )
  )
  )
)</f>
        <v>94585.080322265625</v>
      </c>
      <c r="F752" s="1">
        <f ca="1">IF(AND($A752=0,$B752=1),
    VLOOKUP(1,ChapterTable!$1:$1048576,MATCH("최종"&amp;SUBSTITUTE(SUBSTITUTE(F$1,"standard",""),"|Float",""),ChapterTable!$1:$1,0),0)*ChapterTable!$P$17,
  IF(AND($A752=0,$B752=0),
    F753,
  IF($B752=0,
    VLOOKUP($A752,ChapterTable!$1:$1048576,MATCH("최종"&amp;SUBSTITUTE(SUBSTITUTE(F$1,"standard",""),"|Float",""),ChapterTable!$1:$1,0),0),
  IF($B752=1,
    IF($L752=FALSE,
      VLOOKUP($A752,ChapterTable!$1:$1048576,MATCH("최종"&amp;SUBSTITUTE(SUBSTITUTE(F$1,"standard",""),"|Float",""),ChapterTable!$1:$1,0),0),
      VLOOKUP($A752-ChapterTable!$P$11,ChapterTable!$1:$1048576,MATCH("최종"&amp;SUBSTITUTE(SUBSTITUTE(F$1,"standard",""),"|Float",""),ChapterTable!$1:$1,0),0)*ChapterTable!$P$14
    ),
  OFFSET(F752,-$B752+IF($L752,1,0),0)*
    (VLOOKUP(SUBSTITUTE(SUBSTITUTE(F$1,"standard",""),"|Float","")&amp;IF(OR($L752=TRUE,$A752=0,MOD($A752,ChapterTable!$R$20)&lt;&gt;0),"","보스")&amp;"인게임누적곱배수",ChapterTable!$R:$S,2,0)^D752
    +VLOOKUP(SUBSTITUTE(SUBSTITUTE(F$1,"standard",""),"|Float","")&amp;IF(OR($L752=TRUE,$A752=0,MOD($A752,ChapterTable!$R$20)&lt;&gt;0),"","보스")&amp;"인게임누적합배수",ChapterTable!$R:$S,2,0)*D752)
  )
  )
  )
)</f>
        <v>28463.102874755859</v>
      </c>
      <c r="G752" t="s">
        <v>719</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80"/>
        <v>5</v>
      </c>
      <c r="Q752">
        <f t="shared" si="81"/>
        <v>5</v>
      </c>
      <c r="R752" t="b">
        <f t="shared" ca="1" si="82"/>
        <v>0</v>
      </c>
      <c r="T752" t="b">
        <f t="shared" ca="1" si="83"/>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86"/>
        <v>0.2</v>
      </c>
      <c r="AJ752">
        <f t="shared" si="84"/>
        <v>0.27466666000000001</v>
      </c>
      <c r="AK752">
        <f t="shared" si="85"/>
        <v>1</v>
      </c>
      <c r="AL752">
        <v>2</v>
      </c>
    </row>
    <row r="753" spans="1:38" hidden="1" x14ac:dyDescent="0.3">
      <c r="A753">
        <v>16</v>
      </c>
      <c r="B753">
        <v>42</v>
      </c>
      <c r="C753">
        <f>IF(OR($L753=TRUE,$A753=0,MOD($A753,ChapterTable!$R$20)&lt;&gt;0),
MAX(0,INT(($B753+ChapterTable!$P$26+VLOOKUP(SUBSTITUTE(C$1,"성장단계","")&amp;"단계오프셋",ChapterTable!$R:$S,2,0))/ChapterTable!$P$23)),
MAX(0,INT(($B753+ChapterTable!$R$26+VLOOKUP(SUBSTITUTE(C$1,"성장단계","")&amp;"보스단계오프셋",ChapterTable!$R:$S,2,0))/ChapterTable!$R$23)))</f>
        <v>4</v>
      </c>
      <c r="D753">
        <f>IF(OR($L753=TRUE,$A753=0,MOD($A753,ChapterTable!$R$20)&lt;&gt;0),
MAX(0,INT(($B753+ChapterTable!$P$26+VLOOKUP(SUBSTITUTE(D$1,"성장단계","")&amp;"단계오프셋",ChapterTable!$R:$S,2,0))/ChapterTable!$P$23)),
MAX(0,INT(($B753+ChapterTable!$R$26+VLOOKUP(SUBSTITUTE(D$1,"성장단계","")&amp;"보스단계오프셋",ChapterTable!$R:$S,2,0))/ChapterTable!$R$23)))</f>
        <v>4</v>
      </c>
      <c r="E753" s="1">
        <f ca="1">IF(AND($A753=0,$B753=1),
    VLOOKUP(1,ChapterTable!$1:$1048576,MATCH("최종"&amp;SUBSTITUTE(SUBSTITUTE(E$1,"standard",""),"|Float",""),ChapterTable!$1:$1,0),0)*ChapterTable!$P$17,
  IF(AND($A753=0,$B753=0),
    E754,
  IF($B753=0,
    VLOOKUP($A753,ChapterTable!$1:$1048576,MATCH("최종"&amp;SUBSTITUTE(SUBSTITUTE(E$1,"standard",""),"|Float",""),ChapterTable!$1:$1,0),0),
  IF($B753=1,
    IF($L753=FALSE,
      VLOOKUP($A753,ChapterTable!$1:$1048576,MATCH("최종"&amp;SUBSTITUTE(SUBSTITUTE(E$1,"standard",""),"|Float",""),ChapterTable!$1:$1,0),0),
      VLOOKUP($A753-ChapterTable!$P$11,ChapterTable!$1:$1048576,MATCH("최종"&amp;SUBSTITUTE(SUBSTITUTE(E$1,"standard",""),"|Float",""),ChapterTable!$1:$1,0),0)*ChapterTable!$P$14
    ),
  OFFSET(E753,-$B753+IF($L753,1,0),0)*IF($B753&gt;OFFSET($B753,1,0),ChapterTable!$R$17,1)*
    (VLOOKUP(SUBSTITUTE(SUBSTITUTE(E$1,"standard",""),"|Float","")&amp;IF(OR($L753=TRUE,$A753=0,MOD($A753,ChapterTable!$R$20)&lt;&gt;0),"","보스")&amp;"인게임누적곱배수",ChapterTable!$R:$S,2,0)^C753
    +VLOOKUP(SUBSTITUTE(SUBSTITUTE(E$1,"standard",""),"|Float","")&amp;IF(OR($L753=TRUE,$A753=0,MOD($A753,ChapterTable!$R$20)&lt;&gt;0),"","보스")&amp;"인게임누적합배수",ChapterTable!$R:$S,2,0)*C753)
  )
  )
  )
)</f>
        <v>94585.080322265625</v>
      </c>
      <c r="F753" s="1">
        <f ca="1">IF(AND($A753=0,$B753=1),
    VLOOKUP(1,ChapterTable!$1:$1048576,MATCH("최종"&amp;SUBSTITUTE(SUBSTITUTE(F$1,"standard",""),"|Float",""),ChapterTable!$1:$1,0),0)*ChapterTable!$P$17,
  IF(AND($A753=0,$B753=0),
    F754,
  IF($B753=0,
    VLOOKUP($A753,ChapterTable!$1:$1048576,MATCH("최종"&amp;SUBSTITUTE(SUBSTITUTE(F$1,"standard",""),"|Float",""),ChapterTable!$1:$1,0),0),
  IF($B753=1,
    IF($L753=FALSE,
      VLOOKUP($A753,ChapterTable!$1:$1048576,MATCH("최종"&amp;SUBSTITUTE(SUBSTITUTE(F$1,"standard",""),"|Float",""),ChapterTable!$1:$1,0),0),
      VLOOKUP($A753-ChapterTable!$P$11,ChapterTable!$1:$1048576,MATCH("최종"&amp;SUBSTITUTE(SUBSTITUTE(F$1,"standard",""),"|Float",""),ChapterTable!$1:$1,0),0)*ChapterTable!$P$14
    ),
  OFFSET(F753,-$B753+IF($L753,1,0),0)*
    (VLOOKUP(SUBSTITUTE(SUBSTITUTE(F$1,"standard",""),"|Float","")&amp;IF(OR($L753=TRUE,$A753=0,MOD($A753,ChapterTable!$R$20)&lt;&gt;0),"","보스")&amp;"인게임누적곱배수",ChapterTable!$R:$S,2,0)^D753
    +VLOOKUP(SUBSTITUTE(SUBSTITUTE(F$1,"standard",""),"|Float","")&amp;IF(OR($L753=TRUE,$A753=0,MOD($A753,ChapterTable!$R$20)&lt;&gt;0),"","보스")&amp;"인게임누적합배수",ChapterTable!$R:$S,2,0)*D753)
  )
  )
  )
)</f>
        <v>28463.102874755859</v>
      </c>
      <c r="G753" t="s">
        <v>719</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80"/>
        <v>5</v>
      </c>
      <c r="Q753">
        <f t="shared" si="81"/>
        <v>5</v>
      </c>
      <c r="R753" t="b">
        <f t="shared" ca="1" si="82"/>
        <v>0</v>
      </c>
      <c r="T753" t="b">
        <f t="shared" ca="1" si="83"/>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86"/>
        <v>0.2</v>
      </c>
      <c r="AJ753">
        <f t="shared" si="84"/>
        <v>0.27466666000000001</v>
      </c>
      <c r="AK753">
        <f t="shared" si="85"/>
        <v>1</v>
      </c>
      <c r="AL753">
        <v>2</v>
      </c>
    </row>
    <row r="754" spans="1:38" hidden="1" x14ac:dyDescent="0.3">
      <c r="A754">
        <v>16</v>
      </c>
      <c r="B754">
        <v>43</v>
      </c>
      <c r="C754">
        <f>IF(OR($L754=TRUE,$A754=0,MOD($A754,ChapterTable!$R$20)&lt;&gt;0),
MAX(0,INT(($B754+ChapterTable!$P$26+VLOOKUP(SUBSTITUTE(C$1,"성장단계","")&amp;"단계오프셋",ChapterTable!$R:$S,2,0))/ChapterTable!$P$23)),
MAX(0,INT(($B754+ChapterTable!$R$26+VLOOKUP(SUBSTITUTE(C$1,"성장단계","")&amp;"보스단계오프셋",ChapterTable!$R:$S,2,0))/ChapterTable!$R$23)))</f>
        <v>4</v>
      </c>
      <c r="D754">
        <f>IF(OR($L754=TRUE,$A754=0,MOD($A754,ChapterTable!$R$20)&lt;&gt;0),
MAX(0,INT(($B754+ChapterTable!$P$26+VLOOKUP(SUBSTITUTE(D$1,"성장단계","")&amp;"단계오프셋",ChapterTable!$R:$S,2,0))/ChapterTable!$P$23)),
MAX(0,INT(($B754+ChapterTable!$R$26+VLOOKUP(SUBSTITUTE(D$1,"성장단계","")&amp;"보스단계오프셋",ChapterTable!$R:$S,2,0))/ChapterTable!$R$23)))</f>
        <v>4</v>
      </c>
      <c r="E754" s="1">
        <f ca="1">IF(AND($A754=0,$B754=1),
    VLOOKUP(1,ChapterTable!$1:$1048576,MATCH("최종"&amp;SUBSTITUTE(SUBSTITUTE(E$1,"standard",""),"|Float",""),ChapterTable!$1:$1,0),0)*ChapterTable!$P$17,
  IF(AND($A754=0,$B754=0),
    E755,
  IF($B754=0,
    VLOOKUP($A754,ChapterTable!$1:$1048576,MATCH("최종"&amp;SUBSTITUTE(SUBSTITUTE(E$1,"standard",""),"|Float",""),ChapterTable!$1:$1,0),0),
  IF($B754=1,
    IF($L754=FALSE,
      VLOOKUP($A754,ChapterTable!$1:$1048576,MATCH("최종"&amp;SUBSTITUTE(SUBSTITUTE(E$1,"standard",""),"|Float",""),ChapterTable!$1:$1,0),0),
      VLOOKUP($A754-ChapterTable!$P$11,ChapterTable!$1:$1048576,MATCH("최종"&amp;SUBSTITUTE(SUBSTITUTE(E$1,"standard",""),"|Float",""),ChapterTable!$1:$1,0),0)*ChapterTable!$P$14
    ),
  OFFSET(E754,-$B754+IF($L754,1,0),0)*IF($B754&gt;OFFSET($B754,1,0),ChapterTable!$R$17,1)*
    (VLOOKUP(SUBSTITUTE(SUBSTITUTE(E$1,"standard",""),"|Float","")&amp;IF(OR($L754=TRUE,$A754=0,MOD($A754,ChapterTable!$R$20)&lt;&gt;0),"","보스")&amp;"인게임누적곱배수",ChapterTable!$R:$S,2,0)^C754
    +VLOOKUP(SUBSTITUTE(SUBSTITUTE(E$1,"standard",""),"|Float","")&amp;IF(OR($L754=TRUE,$A754=0,MOD($A754,ChapterTable!$R$20)&lt;&gt;0),"","보스")&amp;"인게임누적합배수",ChapterTable!$R:$S,2,0)*C754)
  )
  )
  )
)</f>
        <v>94585.080322265625</v>
      </c>
      <c r="F754" s="1">
        <f ca="1">IF(AND($A754=0,$B754=1),
    VLOOKUP(1,ChapterTable!$1:$1048576,MATCH("최종"&amp;SUBSTITUTE(SUBSTITUTE(F$1,"standard",""),"|Float",""),ChapterTable!$1:$1,0),0)*ChapterTable!$P$17,
  IF(AND($A754=0,$B754=0),
    F755,
  IF($B754=0,
    VLOOKUP($A754,ChapterTable!$1:$1048576,MATCH("최종"&amp;SUBSTITUTE(SUBSTITUTE(F$1,"standard",""),"|Float",""),ChapterTable!$1:$1,0),0),
  IF($B754=1,
    IF($L754=FALSE,
      VLOOKUP($A754,ChapterTable!$1:$1048576,MATCH("최종"&amp;SUBSTITUTE(SUBSTITUTE(F$1,"standard",""),"|Float",""),ChapterTable!$1:$1,0),0),
      VLOOKUP($A754-ChapterTable!$P$11,ChapterTable!$1:$1048576,MATCH("최종"&amp;SUBSTITUTE(SUBSTITUTE(F$1,"standard",""),"|Float",""),ChapterTable!$1:$1,0),0)*ChapterTable!$P$14
    ),
  OFFSET(F754,-$B754+IF($L754,1,0),0)*
    (VLOOKUP(SUBSTITUTE(SUBSTITUTE(F$1,"standard",""),"|Float","")&amp;IF(OR($L754=TRUE,$A754=0,MOD($A754,ChapterTable!$R$20)&lt;&gt;0),"","보스")&amp;"인게임누적곱배수",ChapterTable!$R:$S,2,0)^D754
    +VLOOKUP(SUBSTITUTE(SUBSTITUTE(F$1,"standard",""),"|Float","")&amp;IF(OR($L754=TRUE,$A754=0,MOD($A754,ChapterTable!$R$20)&lt;&gt;0),"","보스")&amp;"인게임누적합배수",ChapterTable!$R:$S,2,0)*D754)
  )
  )
  )
)</f>
        <v>28463.102874755859</v>
      </c>
      <c r="G754" t="s">
        <v>719</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80"/>
        <v>5</v>
      </c>
      <c r="Q754">
        <f t="shared" si="81"/>
        <v>5</v>
      </c>
      <c r="R754" t="b">
        <f t="shared" ca="1" si="82"/>
        <v>0</v>
      </c>
      <c r="T754" t="b">
        <f t="shared" ca="1" si="83"/>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86"/>
        <v>0.2</v>
      </c>
      <c r="AJ754">
        <f t="shared" si="84"/>
        <v>0.27466666000000001</v>
      </c>
      <c r="AK754">
        <f t="shared" si="85"/>
        <v>1</v>
      </c>
      <c r="AL754">
        <v>2</v>
      </c>
    </row>
    <row r="755" spans="1:38" hidden="1" x14ac:dyDescent="0.3">
      <c r="A755">
        <v>16</v>
      </c>
      <c r="B755">
        <v>44</v>
      </c>
      <c r="C755">
        <f>IF(OR($L755=TRUE,$A755=0,MOD($A755,ChapterTable!$R$20)&lt;&gt;0),
MAX(0,INT(($B755+ChapterTable!$P$26+VLOOKUP(SUBSTITUTE(C$1,"성장단계","")&amp;"단계오프셋",ChapterTable!$R:$S,2,0))/ChapterTable!$P$23)),
MAX(0,INT(($B755+ChapterTable!$R$26+VLOOKUP(SUBSTITUTE(C$1,"성장단계","")&amp;"보스단계오프셋",ChapterTable!$R:$S,2,0))/ChapterTable!$R$23)))</f>
        <v>4</v>
      </c>
      <c r="D755">
        <f>IF(OR($L755=TRUE,$A755=0,MOD($A755,ChapterTable!$R$20)&lt;&gt;0),
MAX(0,INT(($B755+ChapterTable!$P$26+VLOOKUP(SUBSTITUTE(D$1,"성장단계","")&amp;"단계오프셋",ChapterTable!$R:$S,2,0))/ChapterTable!$P$23)),
MAX(0,INT(($B755+ChapterTable!$R$26+VLOOKUP(SUBSTITUTE(D$1,"성장단계","")&amp;"보스단계오프셋",ChapterTable!$R:$S,2,0))/ChapterTable!$R$23)))</f>
        <v>4</v>
      </c>
      <c r="E755" s="1">
        <f ca="1">IF(AND($A755=0,$B755=1),
    VLOOKUP(1,ChapterTable!$1:$1048576,MATCH("최종"&amp;SUBSTITUTE(SUBSTITUTE(E$1,"standard",""),"|Float",""),ChapterTable!$1:$1,0),0)*ChapterTable!$P$17,
  IF(AND($A755=0,$B755=0),
    E756,
  IF($B755=0,
    VLOOKUP($A755,ChapterTable!$1:$1048576,MATCH("최종"&amp;SUBSTITUTE(SUBSTITUTE(E$1,"standard",""),"|Float",""),ChapterTable!$1:$1,0),0),
  IF($B755=1,
    IF($L755=FALSE,
      VLOOKUP($A755,ChapterTable!$1:$1048576,MATCH("최종"&amp;SUBSTITUTE(SUBSTITUTE(E$1,"standard",""),"|Float",""),ChapterTable!$1:$1,0),0),
      VLOOKUP($A755-ChapterTable!$P$11,ChapterTable!$1:$1048576,MATCH("최종"&amp;SUBSTITUTE(SUBSTITUTE(E$1,"standard",""),"|Float",""),ChapterTable!$1:$1,0),0)*ChapterTable!$P$14
    ),
  OFFSET(E755,-$B755+IF($L755,1,0),0)*IF($B755&gt;OFFSET($B755,1,0),ChapterTable!$R$17,1)*
    (VLOOKUP(SUBSTITUTE(SUBSTITUTE(E$1,"standard",""),"|Float","")&amp;IF(OR($L755=TRUE,$A755=0,MOD($A755,ChapterTable!$R$20)&lt;&gt;0),"","보스")&amp;"인게임누적곱배수",ChapterTable!$R:$S,2,0)^C755
    +VLOOKUP(SUBSTITUTE(SUBSTITUTE(E$1,"standard",""),"|Float","")&amp;IF(OR($L755=TRUE,$A755=0,MOD($A755,ChapterTable!$R$20)&lt;&gt;0),"","보스")&amp;"인게임누적합배수",ChapterTable!$R:$S,2,0)*C755)
  )
  )
  )
)</f>
        <v>94585.080322265625</v>
      </c>
      <c r="F755" s="1">
        <f ca="1">IF(AND($A755=0,$B755=1),
    VLOOKUP(1,ChapterTable!$1:$1048576,MATCH("최종"&amp;SUBSTITUTE(SUBSTITUTE(F$1,"standard",""),"|Float",""),ChapterTable!$1:$1,0),0)*ChapterTable!$P$17,
  IF(AND($A755=0,$B755=0),
    F756,
  IF($B755=0,
    VLOOKUP($A755,ChapterTable!$1:$1048576,MATCH("최종"&amp;SUBSTITUTE(SUBSTITUTE(F$1,"standard",""),"|Float",""),ChapterTable!$1:$1,0),0),
  IF($B755=1,
    IF($L755=FALSE,
      VLOOKUP($A755,ChapterTable!$1:$1048576,MATCH("최종"&amp;SUBSTITUTE(SUBSTITUTE(F$1,"standard",""),"|Float",""),ChapterTable!$1:$1,0),0),
      VLOOKUP($A755-ChapterTable!$P$11,ChapterTable!$1:$1048576,MATCH("최종"&amp;SUBSTITUTE(SUBSTITUTE(F$1,"standard",""),"|Float",""),ChapterTable!$1:$1,0),0)*ChapterTable!$P$14
    ),
  OFFSET(F755,-$B755+IF($L755,1,0),0)*
    (VLOOKUP(SUBSTITUTE(SUBSTITUTE(F$1,"standard",""),"|Float","")&amp;IF(OR($L755=TRUE,$A755=0,MOD($A755,ChapterTable!$R$20)&lt;&gt;0),"","보스")&amp;"인게임누적곱배수",ChapterTable!$R:$S,2,0)^D755
    +VLOOKUP(SUBSTITUTE(SUBSTITUTE(F$1,"standard",""),"|Float","")&amp;IF(OR($L755=TRUE,$A755=0,MOD($A755,ChapterTable!$R$20)&lt;&gt;0),"","보스")&amp;"인게임누적합배수",ChapterTable!$R:$S,2,0)*D755)
  )
  )
  )
)</f>
        <v>28463.102874755859</v>
      </c>
      <c r="G755" t="s">
        <v>719</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80"/>
        <v>5</v>
      </c>
      <c r="Q755">
        <f t="shared" si="81"/>
        <v>5</v>
      </c>
      <c r="R755" t="b">
        <f t="shared" ca="1" si="82"/>
        <v>0</v>
      </c>
      <c r="T755" t="b">
        <f t="shared" ca="1" si="83"/>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86"/>
        <v>0.2</v>
      </c>
      <c r="AJ755">
        <f t="shared" si="84"/>
        <v>0.27466666000000001</v>
      </c>
      <c r="AK755">
        <f t="shared" si="85"/>
        <v>1</v>
      </c>
      <c r="AL755">
        <v>2</v>
      </c>
    </row>
    <row r="756" spans="1:38" hidden="1" x14ac:dyDescent="0.3">
      <c r="A756">
        <v>16</v>
      </c>
      <c r="B756">
        <v>45</v>
      </c>
      <c r="C756">
        <f>IF(OR($L756=TRUE,$A756=0,MOD($A756,ChapterTable!$R$20)&lt;&gt;0),
MAX(0,INT(($B756+ChapterTable!$P$26+VLOOKUP(SUBSTITUTE(C$1,"성장단계","")&amp;"단계오프셋",ChapterTable!$R:$S,2,0))/ChapterTable!$P$23)),
MAX(0,INT(($B756+ChapterTable!$R$26+VLOOKUP(SUBSTITUTE(C$1,"성장단계","")&amp;"보스단계오프셋",ChapterTable!$R:$S,2,0))/ChapterTable!$R$23)))</f>
        <v>4</v>
      </c>
      <c r="D756">
        <f>IF(OR($L756=TRUE,$A756=0,MOD($A756,ChapterTable!$R$20)&lt;&gt;0),
MAX(0,INT(($B756+ChapterTable!$P$26+VLOOKUP(SUBSTITUTE(D$1,"성장단계","")&amp;"단계오프셋",ChapterTable!$R:$S,2,0))/ChapterTable!$P$23)),
MAX(0,INT(($B756+ChapterTable!$R$26+VLOOKUP(SUBSTITUTE(D$1,"성장단계","")&amp;"보스단계오프셋",ChapterTable!$R:$S,2,0))/ChapterTable!$R$23)))</f>
        <v>4</v>
      </c>
      <c r="E756" s="1">
        <f ca="1">IF(AND($A756=0,$B756=1),
    VLOOKUP(1,ChapterTable!$1:$1048576,MATCH("최종"&amp;SUBSTITUTE(SUBSTITUTE(E$1,"standard",""),"|Float",""),ChapterTable!$1:$1,0),0)*ChapterTable!$P$17,
  IF(AND($A756=0,$B756=0),
    E757,
  IF($B756=0,
    VLOOKUP($A756,ChapterTable!$1:$1048576,MATCH("최종"&amp;SUBSTITUTE(SUBSTITUTE(E$1,"standard",""),"|Float",""),ChapterTable!$1:$1,0),0),
  IF($B756=1,
    IF($L756=FALSE,
      VLOOKUP($A756,ChapterTable!$1:$1048576,MATCH("최종"&amp;SUBSTITUTE(SUBSTITUTE(E$1,"standard",""),"|Float",""),ChapterTable!$1:$1,0),0),
      VLOOKUP($A756-ChapterTable!$P$11,ChapterTable!$1:$1048576,MATCH("최종"&amp;SUBSTITUTE(SUBSTITUTE(E$1,"standard",""),"|Float",""),ChapterTable!$1:$1,0),0)*ChapterTable!$P$14
    ),
  OFFSET(E756,-$B756+IF($L756,1,0),0)*IF($B756&gt;OFFSET($B756,1,0),ChapterTable!$R$17,1)*
    (VLOOKUP(SUBSTITUTE(SUBSTITUTE(E$1,"standard",""),"|Float","")&amp;IF(OR($L756=TRUE,$A756=0,MOD($A756,ChapterTable!$R$20)&lt;&gt;0),"","보스")&amp;"인게임누적곱배수",ChapterTable!$R:$S,2,0)^C756
    +VLOOKUP(SUBSTITUTE(SUBSTITUTE(E$1,"standard",""),"|Float","")&amp;IF(OR($L756=TRUE,$A756=0,MOD($A756,ChapterTable!$R$20)&lt;&gt;0),"","보스")&amp;"인게임누적합배수",ChapterTable!$R:$S,2,0)*C756)
  )
  )
  )
)</f>
        <v>94585.080322265625</v>
      </c>
      <c r="F756" s="1">
        <f ca="1">IF(AND($A756=0,$B756=1),
    VLOOKUP(1,ChapterTable!$1:$1048576,MATCH("최종"&amp;SUBSTITUTE(SUBSTITUTE(F$1,"standard",""),"|Float",""),ChapterTable!$1:$1,0),0)*ChapterTable!$P$17,
  IF(AND($A756=0,$B756=0),
    F757,
  IF($B756=0,
    VLOOKUP($A756,ChapterTable!$1:$1048576,MATCH("최종"&amp;SUBSTITUTE(SUBSTITUTE(F$1,"standard",""),"|Float",""),ChapterTable!$1:$1,0),0),
  IF($B756=1,
    IF($L756=FALSE,
      VLOOKUP($A756,ChapterTable!$1:$1048576,MATCH("최종"&amp;SUBSTITUTE(SUBSTITUTE(F$1,"standard",""),"|Float",""),ChapterTable!$1:$1,0),0),
      VLOOKUP($A756-ChapterTable!$P$11,ChapterTable!$1:$1048576,MATCH("최종"&amp;SUBSTITUTE(SUBSTITUTE(F$1,"standard",""),"|Float",""),ChapterTable!$1:$1,0),0)*ChapterTable!$P$14
    ),
  OFFSET(F756,-$B756+IF($L756,1,0),0)*
    (VLOOKUP(SUBSTITUTE(SUBSTITUTE(F$1,"standard",""),"|Float","")&amp;IF(OR($L756=TRUE,$A756=0,MOD($A756,ChapterTable!$R$20)&lt;&gt;0),"","보스")&amp;"인게임누적곱배수",ChapterTable!$R:$S,2,0)^D756
    +VLOOKUP(SUBSTITUTE(SUBSTITUTE(F$1,"standard",""),"|Float","")&amp;IF(OR($L756=TRUE,$A756=0,MOD($A756,ChapterTable!$R$20)&lt;&gt;0),"","보스")&amp;"인게임누적합배수",ChapterTable!$R:$S,2,0)*D756)
  )
  )
  )
)</f>
        <v>28463.102874755859</v>
      </c>
      <c r="G756" t="s">
        <v>719</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80"/>
        <v>11</v>
      </c>
      <c r="Q756">
        <f t="shared" si="81"/>
        <v>11</v>
      </c>
      <c r="R756" t="b">
        <f t="shared" ca="1" si="82"/>
        <v>0</v>
      </c>
      <c r="T756" t="b">
        <f t="shared" ca="1" si="83"/>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86"/>
        <v>0.2</v>
      </c>
      <c r="AJ756">
        <f t="shared" si="84"/>
        <v>0.27466666000000001</v>
      </c>
      <c r="AK756">
        <f t="shared" si="85"/>
        <v>1</v>
      </c>
      <c r="AL756">
        <v>2</v>
      </c>
    </row>
    <row r="757" spans="1:38" hidden="1" x14ac:dyDescent="0.3">
      <c r="A757">
        <v>16</v>
      </c>
      <c r="B757">
        <v>46</v>
      </c>
      <c r="C757">
        <f>IF(OR($L757=TRUE,$A757=0,MOD($A757,ChapterTable!$R$20)&lt;&gt;0),
MAX(0,INT(($B757+ChapterTable!$P$26+VLOOKUP(SUBSTITUTE(C$1,"성장단계","")&amp;"단계오프셋",ChapterTable!$R:$S,2,0))/ChapterTable!$P$23)),
MAX(0,INT(($B757+ChapterTable!$R$26+VLOOKUP(SUBSTITUTE(C$1,"성장단계","")&amp;"보스단계오프셋",ChapterTable!$R:$S,2,0))/ChapterTable!$R$23)))</f>
        <v>5</v>
      </c>
      <c r="D757">
        <f>IF(OR($L757=TRUE,$A757=0,MOD($A757,ChapterTable!$R$20)&lt;&gt;0),
MAX(0,INT(($B757+ChapterTable!$P$26+VLOOKUP(SUBSTITUTE(D$1,"성장단계","")&amp;"단계오프셋",ChapterTable!$R:$S,2,0))/ChapterTable!$P$23)),
MAX(0,INT(($B757+ChapterTable!$R$26+VLOOKUP(SUBSTITUTE(D$1,"성장단계","")&amp;"보스단계오프셋",ChapterTable!$R:$S,2,0))/ChapterTable!$R$23)))</f>
        <v>4</v>
      </c>
      <c r="E757" s="1">
        <f ca="1">IF(AND($A757=0,$B757=1),
    VLOOKUP(1,ChapterTable!$1:$1048576,MATCH("최종"&amp;SUBSTITUTE(SUBSTITUTE(E$1,"standard",""),"|Float",""),ChapterTable!$1:$1,0),0)*ChapterTable!$P$17,
  IF(AND($A757=0,$B757=0),
    E758,
  IF($B757=0,
    VLOOKUP($A757,ChapterTable!$1:$1048576,MATCH("최종"&amp;SUBSTITUTE(SUBSTITUTE(E$1,"standard",""),"|Float",""),ChapterTable!$1:$1,0),0),
  IF($B757=1,
    IF($L757=FALSE,
      VLOOKUP($A757,ChapterTable!$1:$1048576,MATCH("최종"&amp;SUBSTITUTE(SUBSTITUTE(E$1,"standard",""),"|Float",""),ChapterTable!$1:$1,0),0),
      VLOOKUP($A757-ChapterTable!$P$11,ChapterTable!$1:$1048576,MATCH("최종"&amp;SUBSTITUTE(SUBSTITUTE(E$1,"standard",""),"|Float",""),ChapterTable!$1:$1,0),0)*ChapterTable!$P$14
    ),
  OFFSET(E757,-$B757+IF($L757,1,0),0)*IF($B757&gt;OFFSET($B757,1,0),ChapterTable!$R$17,1)*
    (VLOOKUP(SUBSTITUTE(SUBSTITUTE(E$1,"standard",""),"|Float","")&amp;IF(OR($L757=TRUE,$A757=0,MOD($A757,ChapterTable!$R$20)&lt;&gt;0),"","보스")&amp;"인게임누적곱배수",ChapterTable!$R:$S,2,0)^C757
    +VLOOKUP(SUBSTITUTE(SUBSTITUTE(E$1,"standard",""),"|Float","")&amp;IF(OR($L757=TRUE,$A757=0,MOD($A757,ChapterTable!$R$20)&lt;&gt;0),"","보스")&amp;"인게임누적합배수",ChapterTable!$R:$S,2,0)*C757)
  )
  )
  )
)</f>
        <v>105094.53369140625</v>
      </c>
      <c r="F757" s="1">
        <f ca="1">IF(AND($A757=0,$B757=1),
    VLOOKUP(1,ChapterTable!$1:$1048576,MATCH("최종"&amp;SUBSTITUTE(SUBSTITUTE(F$1,"standard",""),"|Float",""),ChapterTable!$1:$1,0),0)*ChapterTable!$P$17,
  IF(AND($A757=0,$B757=0),
    F758,
  IF($B757=0,
    VLOOKUP($A757,ChapterTable!$1:$1048576,MATCH("최종"&amp;SUBSTITUTE(SUBSTITUTE(F$1,"standard",""),"|Float",""),ChapterTable!$1:$1,0),0),
  IF($B757=1,
    IF($L757=FALSE,
      VLOOKUP($A757,ChapterTable!$1:$1048576,MATCH("최종"&amp;SUBSTITUTE(SUBSTITUTE(F$1,"standard",""),"|Float",""),ChapterTable!$1:$1,0),0),
      VLOOKUP($A757-ChapterTable!$P$11,ChapterTable!$1:$1048576,MATCH("최종"&amp;SUBSTITUTE(SUBSTITUTE(F$1,"standard",""),"|Float",""),ChapterTable!$1:$1,0),0)*ChapterTable!$P$14
    ),
  OFFSET(F757,-$B757+IF($L757,1,0),0)*
    (VLOOKUP(SUBSTITUTE(SUBSTITUTE(F$1,"standard",""),"|Float","")&amp;IF(OR($L757=TRUE,$A757=0,MOD($A757,ChapterTable!$R$20)&lt;&gt;0),"","보스")&amp;"인게임누적곱배수",ChapterTable!$R:$S,2,0)^D757
    +VLOOKUP(SUBSTITUTE(SUBSTITUTE(F$1,"standard",""),"|Float","")&amp;IF(OR($L757=TRUE,$A757=0,MOD($A757,ChapterTable!$R$20)&lt;&gt;0),"","보스")&amp;"인게임누적합배수",ChapterTable!$R:$S,2,0)*D757)
  )
  )
  )
)</f>
        <v>28463.102874755859</v>
      </c>
      <c r="G757" t="s">
        <v>719</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80"/>
        <v>5</v>
      </c>
      <c r="Q757">
        <f t="shared" si="81"/>
        <v>5</v>
      </c>
      <c r="R757" t="b">
        <f t="shared" ca="1" si="82"/>
        <v>0</v>
      </c>
      <c r="T757" t="b">
        <f t="shared" ca="1" si="83"/>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86"/>
        <v>0.2</v>
      </c>
      <c r="AJ757">
        <f t="shared" si="84"/>
        <v>0.27466666000000001</v>
      </c>
      <c r="AK757">
        <f t="shared" si="85"/>
        <v>1</v>
      </c>
      <c r="AL757">
        <v>2</v>
      </c>
    </row>
    <row r="758" spans="1:38" hidden="1" x14ac:dyDescent="0.3">
      <c r="A758">
        <v>16</v>
      </c>
      <c r="B758">
        <v>47</v>
      </c>
      <c r="C758">
        <f>IF(OR($L758=TRUE,$A758=0,MOD($A758,ChapterTable!$R$20)&lt;&gt;0),
MAX(0,INT(($B758+ChapterTable!$P$26+VLOOKUP(SUBSTITUTE(C$1,"성장단계","")&amp;"단계오프셋",ChapterTable!$R:$S,2,0))/ChapterTable!$P$23)),
MAX(0,INT(($B758+ChapterTable!$R$26+VLOOKUP(SUBSTITUTE(C$1,"성장단계","")&amp;"보스단계오프셋",ChapterTable!$R:$S,2,0))/ChapterTable!$R$23)))</f>
        <v>5</v>
      </c>
      <c r="D758">
        <f>IF(OR($L758=TRUE,$A758=0,MOD($A758,ChapterTable!$R$20)&lt;&gt;0),
MAX(0,INT(($B758+ChapterTable!$P$26+VLOOKUP(SUBSTITUTE(D$1,"성장단계","")&amp;"단계오프셋",ChapterTable!$R:$S,2,0))/ChapterTable!$P$23)),
MAX(0,INT(($B758+ChapterTable!$R$26+VLOOKUP(SUBSTITUTE(D$1,"성장단계","")&amp;"보스단계오프셋",ChapterTable!$R:$S,2,0))/ChapterTable!$R$23)))</f>
        <v>4</v>
      </c>
      <c r="E758" s="1">
        <f ca="1">IF(AND($A758=0,$B758=1),
    VLOOKUP(1,ChapterTable!$1:$1048576,MATCH("최종"&amp;SUBSTITUTE(SUBSTITUTE(E$1,"standard",""),"|Float",""),ChapterTable!$1:$1,0),0)*ChapterTable!$P$17,
  IF(AND($A758=0,$B758=0),
    E759,
  IF($B758=0,
    VLOOKUP($A758,ChapterTable!$1:$1048576,MATCH("최종"&amp;SUBSTITUTE(SUBSTITUTE(E$1,"standard",""),"|Float",""),ChapterTable!$1:$1,0),0),
  IF($B758=1,
    IF($L758=FALSE,
      VLOOKUP($A758,ChapterTable!$1:$1048576,MATCH("최종"&amp;SUBSTITUTE(SUBSTITUTE(E$1,"standard",""),"|Float",""),ChapterTable!$1:$1,0),0),
      VLOOKUP($A758-ChapterTable!$P$11,ChapterTable!$1:$1048576,MATCH("최종"&amp;SUBSTITUTE(SUBSTITUTE(E$1,"standard",""),"|Float",""),ChapterTable!$1:$1,0),0)*ChapterTable!$P$14
    ),
  OFFSET(E758,-$B758+IF($L758,1,0),0)*IF($B758&gt;OFFSET($B758,1,0),ChapterTable!$R$17,1)*
    (VLOOKUP(SUBSTITUTE(SUBSTITUTE(E$1,"standard",""),"|Float","")&amp;IF(OR($L758=TRUE,$A758=0,MOD($A758,ChapterTable!$R$20)&lt;&gt;0),"","보스")&amp;"인게임누적곱배수",ChapterTable!$R:$S,2,0)^C758
    +VLOOKUP(SUBSTITUTE(SUBSTITUTE(E$1,"standard",""),"|Float","")&amp;IF(OR($L758=TRUE,$A758=0,MOD($A758,ChapterTable!$R$20)&lt;&gt;0),"","보스")&amp;"인게임누적합배수",ChapterTable!$R:$S,2,0)*C758)
  )
  )
  )
)</f>
        <v>105094.53369140625</v>
      </c>
      <c r="F758" s="1">
        <f ca="1">IF(AND($A758=0,$B758=1),
    VLOOKUP(1,ChapterTable!$1:$1048576,MATCH("최종"&amp;SUBSTITUTE(SUBSTITUTE(F$1,"standard",""),"|Float",""),ChapterTable!$1:$1,0),0)*ChapterTable!$P$17,
  IF(AND($A758=0,$B758=0),
    F759,
  IF($B758=0,
    VLOOKUP($A758,ChapterTable!$1:$1048576,MATCH("최종"&amp;SUBSTITUTE(SUBSTITUTE(F$1,"standard",""),"|Float",""),ChapterTable!$1:$1,0),0),
  IF($B758=1,
    IF($L758=FALSE,
      VLOOKUP($A758,ChapterTable!$1:$1048576,MATCH("최종"&amp;SUBSTITUTE(SUBSTITUTE(F$1,"standard",""),"|Float",""),ChapterTable!$1:$1,0),0),
      VLOOKUP($A758-ChapterTable!$P$11,ChapterTable!$1:$1048576,MATCH("최종"&amp;SUBSTITUTE(SUBSTITUTE(F$1,"standard",""),"|Float",""),ChapterTable!$1:$1,0),0)*ChapterTable!$P$14
    ),
  OFFSET(F758,-$B758+IF($L758,1,0),0)*
    (VLOOKUP(SUBSTITUTE(SUBSTITUTE(F$1,"standard",""),"|Float","")&amp;IF(OR($L758=TRUE,$A758=0,MOD($A758,ChapterTable!$R$20)&lt;&gt;0),"","보스")&amp;"인게임누적곱배수",ChapterTable!$R:$S,2,0)^D758
    +VLOOKUP(SUBSTITUTE(SUBSTITUTE(F$1,"standard",""),"|Float","")&amp;IF(OR($L758=TRUE,$A758=0,MOD($A758,ChapterTable!$R$20)&lt;&gt;0),"","보스")&amp;"인게임누적합배수",ChapterTable!$R:$S,2,0)*D758)
  )
  )
  )
)</f>
        <v>28463.102874755859</v>
      </c>
      <c r="G758" t="s">
        <v>719</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80"/>
        <v>5</v>
      </c>
      <c r="Q758">
        <f t="shared" si="81"/>
        <v>5</v>
      </c>
      <c r="R758" t="b">
        <f t="shared" ca="1" si="82"/>
        <v>0</v>
      </c>
      <c r="T758" t="b">
        <f t="shared" ca="1" si="83"/>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86"/>
        <v>0.2</v>
      </c>
      <c r="AJ758">
        <f t="shared" si="84"/>
        <v>0.27466666000000001</v>
      </c>
      <c r="AK758">
        <f t="shared" si="85"/>
        <v>1</v>
      </c>
      <c r="AL758">
        <v>2</v>
      </c>
    </row>
    <row r="759" spans="1:38" hidden="1" x14ac:dyDescent="0.3">
      <c r="A759">
        <v>16</v>
      </c>
      <c r="B759">
        <v>48</v>
      </c>
      <c r="C759">
        <f>IF(OR($L759=TRUE,$A759=0,MOD($A759,ChapterTable!$R$20)&lt;&gt;0),
MAX(0,INT(($B759+ChapterTable!$P$26+VLOOKUP(SUBSTITUTE(C$1,"성장단계","")&amp;"단계오프셋",ChapterTable!$R:$S,2,0))/ChapterTable!$P$23)),
MAX(0,INT(($B759+ChapterTable!$R$26+VLOOKUP(SUBSTITUTE(C$1,"성장단계","")&amp;"보스단계오프셋",ChapterTable!$R:$S,2,0))/ChapterTable!$R$23)))</f>
        <v>5</v>
      </c>
      <c r="D759">
        <f>IF(OR($L759=TRUE,$A759=0,MOD($A759,ChapterTable!$R$20)&lt;&gt;0),
MAX(0,INT(($B759+ChapterTable!$P$26+VLOOKUP(SUBSTITUTE(D$1,"성장단계","")&amp;"단계오프셋",ChapterTable!$R:$S,2,0))/ChapterTable!$P$23)),
MAX(0,INT(($B759+ChapterTable!$R$26+VLOOKUP(SUBSTITUTE(D$1,"성장단계","")&amp;"보스단계오프셋",ChapterTable!$R:$S,2,0))/ChapterTable!$R$23)))</f>
        <v>4</v>
      </c>
      <c r="E759" s="1">
        <f ca="1">IF(AND($A759=0,$B759=1),
    VLOOKUP(1,ChapterTable!$1:$1048576,MATCH("최종"&amp;SUBSTITUTE(SUBSTITUTE(E$1,"standard",""),"|Float",""),ChapterTable!$1:$1,0),0)*ChapterTable!$P$17,
  IF(AND($A759=0,$B759=0),
    E760,
  IF($B759=0,
    VLOOKUP($A759,ChapterTable!$1:$1048576,MATCH("최종"&amp;SUBSTITUTE(SUBSTITUTE(E$1,"standard",""),"|Float",""),ChapterTable!$1:$1,0),0),
  IF($B759=1,
    IF($L759=FALSE,
      VLOOKUP($A759,ChapterTable!$1:$1048576,MATCH("최종"&amp;SUBSTITUTE(SUBSTITUTE(E$1,"standard",""),"|Float",""),ChapterTable!$1:$1,0),0),
      VLOOKUP($A759-ChapterTable!$P$11,ChapterTable!$1:$1048576,MATCH("최종"&amp;SUBSTITUTE(SUBSTITUTE(E$1,"standard",""),"|Float",""),ChapterTable!$1:$1,0),0)*ChapterTable!$P$14
    ),
  OFFSET(E759,-$B759+IF($L759,1,0),0)*IF($B759&gt;OFFSET($B759,1,0),ChapterTable!$R$17,1)*
    (VLOOKUP(SUBSTITUTE(SUBSTITUTE(E$1,"standard",""),"|Float","")&amp;IF(OR($L759=TRUE,$A759=0,MOD($A759,ChapterTable!$R$20)&lt;&gt;0),"","보스")&amp;"인게임누적곱배수",ChapterTable!$R:$S,2,0)^C759
    +VLOOKUP(SUBSTITUTE(SUBSTITUTE(E$1,"standard",""),"|Float","")&amp;IF(OR($L759=TRUE,$A759=0,MOD($A759,ChapterTable!$R$20)&lt;&gt;0),"","보스")&amp;"인게임누적합배수",ChapterTable!$R:$S,2,0)*C759)
  )
  )
  )
)</f>
        <v>105094.53369140625</v>
      </c>
      <c r="F759" s="1">
        <f ca="1">IF(AND($A759=0,$B759=1),
    VLOOKUP(1,ChapterTable!$1:$1048576,MATCH("최종"&amp;SUBSTITUTE(SUBSTITUTE(F$1,"standard",""),"|Float",""),ChapterTable!$1:$1,0),0)*ChapterTable!$P$17,
  IF(AND($A759=0,$B759=0),
    F760,
  IF($B759=0,
    VLOOKUP($A759,ChapterTable!$1:$1048576,MATCH("최종"&amp;SUBSTITUTE(SUBSTITUTE(F$1,"standard",""),"|Float",""),ChapterTable!$1:$1,0),0),
  IF($B759=1,
    IF($L759=FALSE,
      VLOOKUP($A759,ChapterTable!$1:$1048576,MATCH("최종"&amp;SUBSTITUTE(SUBSTITUTE(F$1,"standard",""),"|Float",""),ChapterTable!$1:$1,0),0),
      VLOOKUP($A759-ChapterTable!$P$11,ChapterTable!$1:$1048576,MATCH("최종"&amp;SUBSTITUTE(SUBSTITUTE(F$1,"standard",""),"|Float",""),ChapterTable!$1:$1,0),0)*ChapterTable!$P$14
    ),
  OFFSET(F759,-$B759+IF($L759,1,0),0)*
    (VLOOKUP(SUBSTITUTE(SUBSTITUTE(F$1,"standard",""),"|Float","")&amp;IF(OR($L759=TRUE,$A759=0,MOD($A759,ChapterTable!$R$20)&lt;&gt;0),"","보스")&amp;"인게임누적곱배수",ChapterTable!$R:$S,2,0)^D759
    +VLOOKUP(SUBSTITUTE(SUBSTITUTE(F$1,"standard",""),"|Float","")&amp;IF(OR($L759=TRUE,$A759=0,MOD($A759,ChapterTable!$R$20)&lt;&gt;0),"","보스")&amp;"인게임누적합배수",ChapterTable!$R:$S,2,0)*D759)
  )
  )
  )
)</f>
        <v>28463.102874755859</v>
      </c>
      <c r="G759" t="s">
        <v>719</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80"/>
        <v>5</v>
      </c>
      <c r="Q759">
        <f t="shared" si="81"/>
        <v>5</v>
      </c>
      <c r="R759" t="b">
        <f t="shared" ca="1" si="82"/>
        <v>0</v>
      </c>
      <c r="T759" t="b">
        <f t="shared" ca="1" si="83"/>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86"/>
        <v>0.2</v>
      </c>
      <c r="AJ759">
        <f t="shared" si="84"/>
        <v>0.27466666000000001</v>
      </c>
      <c r="AK759">
        <f t="shared" si="85"/>
        <v>1</v>
      </c>
      <c r="AL759">
        <v>2</v>
      </c>
    </row>
    <row r="760" spans="1:38" hidden="1" x14ac:dyDescent="0.3">
      <c r="A760">
        <v>16</v>
      </c>
      <c r="B760">
        <v>49</v>
      </c>
      <c r="C760">
        <f>IF(OR($L760=TRUE,$A760=0,MOD($A760,ChapterTable!$R$20)&lt;&gt;0),
MAX(0,INT(($B760+ChapterTable!$P$26+VLOOKUP(SUBSTITUTE(C$1,"성장단계","")&amp;"단계오프셋",ChapterTable!$R:$S,2,0))/ChapterTable!$P$23)),
MAX(0,INT(($B760+ChapterTable!$R$26+VLOOKUP(SUBSTITUTE(C$1,"성장단계","")&amp;"보스단계오프셋",ChapterTable!$R:$S,2,0))/ChapterTable!$R$23)))</f>
        <v>5</v>
      </c>
      <c r="D760">
        <f>IF(OR($L760=TRUE,$A760=0,MOD($A760,ChapterTable!$R$20)&lt;&gt;0),
MAX(0,INT(($B760+ChapterTable!$P$26+VLOOKUP(SUBSTITUTE(D$1,"성장단계","")&amp;"단계오프셋",ChapterTable!$R:$S,2,0))/ChapterTable!$P$23)),
MAX(0,INT(($B760+ChapterTable!$R$26+VLOOKUP(SUBSTITUTE(D$1,"성장단계","")&amp;"보스단계오프셋",ChapterTable!$R:$S,2,0))/ChapterTable!$R$23)))</f>
        <v>4</v>
      </c>
      <c r="E760" s="1">
        <f ca="1">IF(AND($A760=0,$B760=1),
    VLOOKUP(1,ChapterTable!$1:$1048576,MATCH("최종"&amp;SUBSTITUTE(SUBSTITUTE(E$1,"standard",""),"|Float",""),ChapterTable!$1:$1,0),0)*ChapterTable!$P$17,
  IF(AND($A760=0,$B760=0),
    E761,
  IF($B760=0,
    VLOOKUP($A760,ChapterTable!$1:$1048576,MATCH("최종"&amp;SUBSTITUTE(SUBSTITUTE(E$1,"standard",""),"|Float",""),ChapterTable!$1:$1,0),0),
  IF($B760=1,
    IF($L760=FALSE,
      VLOOKUP($A760,ChapterTable!$1:$1048576,MATCH("최종"&amp;SUBSTITUTE(SUBSTITUTE(E$1,"standard",""),"|Float",""),ChapterTable!$1:$1,0),0),
      VLOOKUP($A760-ChapterTable!$P$11,ChapterTable!$1:$1048576,MATCH("최종"&amp;SUBSTITUTE(SUBSTITUTE(E$1,"standard",""),"|Float",""),ChapterTable!$1:$1,0),0)*ChapterTable!$P$14
    ),
  OFFSET(E760,-$B760+IF($L760,1,0),0)*IF($B760&gt;OFFSET($B760,1,0),ChapterTable!$R$17,1)*
    (VLOOKUP(SUBSTITUTE(SUBSTITUTE(E$1,"standard",""),"|Float","")&amp;IF(OR($L760=TRUE,$A760=0,MOD($A760,ChapterTable!$R$20)&lt;&gt;0),"","보스")&amp;"인게임누적곱배수",ChapterTable!$R:$S,2,0)^C760
    +VLOOKUP(SUBSTITUTE(SUBSTITUTE(E$1,"standard",""),"|Float","")&amp;IF(OR($L760=TRUE,$A760=0,MOD($A760,ChapterTable!$R$20)&lt;&gt;0),"","보스")&amp;"인게임누적합배수",ChapterTable!$R:$S,2,0)*C760)
  )
  )
  )
)</f>
        <v>105094.53369140625</v>
      </c>
      <c r="F760" s="1">
        <f ca="1">IF(AND($A760=0,$B760=1),
    VLOOKUP(1,ChapterTable!$1:$1048576,MATCH("최종"&amp;SUBSTITUTE(SUBSTITUTE(F$1,"standard",""),"|Float",""),ChapterTable!$1:$1,0),0)*ChapterTable!$P$17,
  IF(AND($A760=0,$B760=0),
    F761,
  IF($B760=0,
    VLOOKUP($A760,ChapterTable!$1:$1048576,MATCH("최종"&amp;SUBSTITUTE(SUBSTITUTE(F$1,"standard",""),"|Float",""),ChapterTable!$1:$1,0),0),
  IF($B760=1,
    IF($L760=FALSE,
      VLOOKUP($A760,ChapterTable!$1:$1048576,MATCH("최종"&amp;SUBSTITUTE(SUBSTITUTE(F$1,"standard",""),"|Float",""),ChapterTable!$1:$1,0),0),
      VLOOKUP($A760-ChapterTable!$P$11,ChapterTable!$1:$1048576,MATCH("최종"&amp;SUBSTITUTE(SUBSTITUTE(F$1,"standard",""),"|Float",""),ChapterTable!$1:$1,0),0)*ChapterTable!$P$14
    ),
  OFFSET(F760,-$B760+IF($L760,1,0),0)*
    (VLOOKUP(SUBSTITUTE(SUBSTITUTE(F$1,"standard",""),"|Float","")&amp;IF(OR($L760=TRUE,$A760=0,MOD($A760,ChapterTable!$R$20)&lt;&gt;0),"","보스")&amp;"인게임누적곱배수",ChapterTable!$R:$S,2,0)^D760
    +VLOOKUP(SUBSTITUTE(SUBSTITUTE(F$1,"standard",""),"|Float","")&amp;IF(OR($L760=TRUE,$A760=0,MOD($A760,ChapterTable!$R$20)&lt;&gt;0),"","보스")&amp;"인게임누적합배수",ChapterTable!$R:$S,2,0)*D760)
  )
  )
  )
)</f>
        <v>28463.102874755859</v>
      </c>
      <c r="G760" t="s">
        <v>719</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80"/>
        <v>95</v>
      </c>
      <c r="Q760">
        <f t="shared" si="81"/>
        <v>95</v>
      </c>
      <c r="R760" t="b">
        <f t="shared" ca="1" si="82"/>
        <v>1</v>
      </c>
      <c r="T760" t="b">
        <f t="shared" ca="1" si="83"/>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86"/>
        <v>0.2</v>
      </c>
      <c r="AJ760">
        <f t="shared" si="84"/>
        <v>0.27466666000000001</v>
      </c>
      <c r="AK760">
        <f t="shared" si="85"/>
        <v>1</v>
      </c>
      <c r="AL760">
        <v>2</v>
      </c>
    </row>
    <row r="761" spans="1:38" hidden="1" x14ac:dyDescent="0.3">
      <c r="A761">
        <v>16</v>
      </c>
      <c r="B761">
        <v>50</v>
      </c>
      <c r="C761">
        <f>IF(OR($L761=TRUE,$A761=0,MOD($A761,ChapterTable!$R$20)&lt;&gt;0),
MAX(0,INT(($B761+ChapterTable!$P$26+VLOOKUP(SUBSTITUTE(C$1,"성장단계","")&amp;"단계오프셋",ChapterTable!$R:$S,2,0))/ChapterTable!$P$23)),
MAX(0,INT(($B761+ChapterTable!$R$26+VLOOKUP(SUBSTITUTE(C$1,"성장단계","")&amp;"보스단계오프셋",ChapterTable!$R:$S,2,0))/ChapterTable!$R$23)))</f>
        <v>5</v>
      </c>
      <c r="D761">
        <f>IF(OR($L761=TRUE,$A761=0,MOD($A761,ChapterTable!$R$20)&lt;&gt;0),
MAX(0,INT(($B761+ChapterTable!$P$26+VLOOKUP(SUBSTITUTE(D$1,"성장단계","")&amp;"단계오프셋",ChapterTable!$R:$S,2,0))/ChapterTable!$P$23)),
MAX(0,INT(($B761+ChapterTable!$R$26+VLOOKUP(SUBSTITUTE(D$1,"성장단계","")&amp;"보스단계오프셋",ChapterTable!$R:$S,2,0))/ChapterTable!$R$23)))</f>
        <v>4</v>
      </c>
      <c r="E761" s="1">
        <f ca="1">IF(AND($A761=0,$B761=1),
    VLOOKUP(1,ChapterTable!$1:$1048576,MATCH("최종"&amp;SUBSTITUTE(SUBSTITUTE(E$1,"standard",""),"|Float",""),ChapterTable!$1:$1,0),0)*ChapterTable!$P$17,
  IF(AND($A761=0,$B761=0),
    E762,
  IF($B761=0,
    VLOOKUP($A761,ChapterTable!$1:$1048576,MATCH("최종"&amp;SUBSTITUTE(SUBSTITUTE(E$1,"standard",""),"|Float",""),ChapterTable!$1:$1,0),0),
  IF($B761=1,
    IF($L761=FALSE,
      VLOOKUP($A761,ChapterTable!$1:$1048576,MATCH("최종"&amp;SUBSTITUTE(SUBSTITUTE(E$1,"standard",""),"|Float",""),ChapterTable!$1:$1,0),0),
      VLOOKUP($A761-ChapterTable!$P$11,ChapterTable!$1:$1048576,MATCH("최종"&amp;SUBSTITUTE(SUBSTITUTE(E$1,"standard",""),"|Float",""),ChapterTable!$1:$1,0),0)*ChapterTable!$P$14
    ),
  OFFSET(E761,-$B761+IF($L761,1,0),0)*IF($B761&gt;OFFSET($B761,1,0),ChapterTable!$R$17,1)*
    (VLOOKUP(SUBSTITUTE(SUBSTITUTE(E$1,"standard",""),"|Float","")&amp;IF(OR($L761=TRUE,$A761=0,MOD($A761,ChapterTable!$R$20)&lt;&gt;0),"","보스")&amp;"인게임누적곱배수",ChapterTable!$R:$S,2,0)^C761
    +VLOOKUP(SUBSTITUTE(SUBSTITUTE(E$1,"standard",""),"|Float","")&amp;IF(OR($L761=TRUE,$A761=0,MOD($A761,ChapterTable!$R$20)&lt;&gt;0),"","보스")&amp;"인게임누적합배수",ChapterTable!$R:$S,2,0)*C761)
  )
  )
  )
)</f>
        <v>136622.89379882813</v>
      </c>
      <c r="F761" s="1">
        <f ca="1">IF(AND($A761=0,$B761=1),
    VLOOKUP(1,ChapterTable!$1:$1048576,MATCH("최종"&amp;SUBSTITUTE(SUBSTITUTE(F$1,"standard",""),"|Float",""),ChapterTable!$1:$1,0),0)*ChapterTable!$P$17,
  IF(AND($A761=0,$B761=0),
    F762,
  IF($B761=0,
    VLOOKUP($A761,ChapterTable!$1:$1048576,MATCH("최종"&amp;SUBSTITUTE(SUBSTITUTE(F$1,"standard",""),"|Float",""),ChapterTable!$1:$1,0),0),
  IF($B761=1,
    IF($L761=FALSE,
      VLOOKUP($A761,ChapterTable!$1:$1048576,MATCH("최종"&amp;SUBSTITUTE(SUBSTITUTE(F$1,"standard",""),"|Float",""),ChapterTable!$1:$1,0),0),
      VLOOKUP($A761-ChapterTable!$P$11,ChapterTable!$1:$1048576,MATCH("최종"&amp;SUBSTITUTE(SUBSTITUTE(F$1,"standard",""),"|Float",""),ChapterTable!$1:$1,0),0)*ChapterTable!$P$14
    ),
  OFFSET(F761,-$B761+IF($L761,1,0),0)*
    (VLOOKUP(SUBSTITUTE(SUBSTITUTE(F$1,"standard",""),"|Float","")&amp;IF(OR($L761=TRUE,$A761=0,MOD($A761,ChapterTable!$R$20)&lt;&gt;0),"","보스")&amp;"인게임누적곱배수",ChapterTable!$R:$S,2,0)^D761
    +VLOOKUP(SUBSTITUTE(SUBSTITUTE(F$1,"standard",""),"|Float","")&amp;IF(OR($L761=TRUE,$A761=0,MOD($A761,ChapterTable!$R$20)&lt;&gt;0),"","보스")&amp;"인게임누적합배수",ChapterTable!$R:$S,2,0)*D761)
  )
  )
  )
)</f>
        <v>28463.102874755859</v>
      </c>
      <c r="G761" t="s">
        <v>719</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80"/>
        <v>25</v>
      </c>
      <c r="Q761">
        <f t="shared" si="81"/>
        <v>25</v>
      </c>
      <c r="R761" t="b">
        <f t="shared" ca="1" si="82"/>
        <v>0</v>
      </c>
      <c r="T761" t="b">
        <f t="shared" ca="1" si="83"/>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86"/>
        <v>0.2</v>
      </c>
      <c r="AJ761">
        <f t="shared" si="84"/>
        <v>1</v>
      </c>
      <c r="AK761">
        <f t="shared" si="85"/>
        <v>1</v>
      </c>
      <c r="AL761">
        <v>2</v>
      </c>
    </row>
    <row r="762" spans="1:38" hidden="1" x14ac:dyDescent="0.3">
      <c r="A762">
        <v>17</v>
      </c>
      <c r="B762">
        <v>0</v>
      </c>
      <c r="C762">
        <f>IF(OR($L762=TRUE,$A762=0,MOD($A762,ChapterTable!$R$20)&lt;&gt;0),
MAX(0,INT(($B762+ChapterTable!$P$26+VLOOKUP(SUBSTITUTE(C$1,"성장단계","")&amp;"단계오프셋",ChapterTable!$R:$S,2,0))/ChapterTable!$P$23)),
MAX(0,INT(($B762+ChapterTable!$R$26+VLOOKUP(SUBSTITUTE(C$1,"성장단계","")&amp;"보스단계오프셋",ChapterTable!$R:$S,2,0))/ChapterTable!$R$23)))</f>
        <v>0</v>
      </c>
      <c r="D762">
        <f>IF(OR($L762=TRUE,$A762=0,MOD($A762,ChapterTable!$R$20)&lt;&gt;0),
MAX(0,INT(($B762+ChapterTable!$P$26+VLOOKUP(SUBSTITUTE(D$1,"성장단계","")&amp;"단계오프셋",ChapterTable!$R:$S,2,0))/ChapterTable!$P$23)),
MAX(0,INT(($B762+ChapterTable!$R$26+VLOOKUP(SUBSTITUTE(D$1,"성장단계","")&amp;"보스단계오프셋",ChapterTable!$R:$S,2,0))/ChapterTable!$R$23)))</f>
        <v>0</v>
      </c>
      <c r="E762" s="1">
        <f ca="1">IF(AND($A762=0,$B762=1),
    VLOOKUP(1,ChapterTable!$1:$1048576,MATCH("최종"&amp;SUBSTITUTE(SUBSTITUTE(E$1,"standard",""),"|Float",""),ChapterTable!$1:$1,0),0)*ChapterTable!$P$17,
  IF(AND($A762=0,$B762=0),
    E763,
  IF($B762=0,
    VLOOKUP($A762,ChapterTable!$1:$1048576,MATCH("최종"&amp;SUBSTITUTE(SUBSTITUTE(E$1,"standard",""),"|Float",""),ChapterTable!$1:$1,0),0),
  IF($B762=1,
    IF($L762=FALSE,
      VLOOKUP($A762,ChapterTable!$1:$1048576,MATCH("최종"&amp;SUBSTITUTE(SUBSTITUTE(E$1,"standard",""),"|Float",""),ChapterTable!$1:$1,0),0),
      VLOOKUP($A762-ChapterTable!$P$11,ChapterTable!$1:$1048576,MATCH("최종"&amp;SUBSTITUTE(SUBSTITUTE(E$1,"standard",""),"|Float",""),ChapterTable!$1:$1,0),0)*ChapterTable!$P$14
    ),
  OFFSET(E762,-$B762+IF($L762,1,0),0)*IF($B762&gt;OFFSET($B762,1,0),ChapterTable!$R$17,1)*
    (VLOOKUP(SUBSTITUTE(SUBSTITUTE(E$1,"standard",""),"|Float","")&amp;IF(OR($L762=TRUE,$A762=0,MOD($A762,ChapterTable!$R$20)&lt;&gt;0),"","보스")&amp;"인게임누적곱배수",ChapterTable!$R:$S,2,0)^C762
    +VLOOKUP(SUBSTITUTE(SUBSTITUTE(E$1,"standard",""),"|Float","")&amp;IF(OR($L762=TRUE,$A762=0,MOD($A762,ChapterTable!$R$20)&lt;&gt;0),"","보스")&amp;"인게임누적합배수",ChapterTable!$R:$S,2,0)*C762)
  )
  )
  )
)</f>
        <v>78820.900268554688</v>
      </c>
      <c r="F762" s="1">
        <f ca="1">IF(AND($A762=0,$B762=1),
    VLOOKUP(1,ChapterTable!$1:$1048576,MATCH("최종"&amp;SUBSTITUTE(SUBSTITUTE(F$1,"standard",""),"|Float",""),ChapterTable!$1:$1,0),0)*ChapterTable!$P$17,
  IF(AND($A762=0,$B762=0),
    F763,
  IF($B762=0,
    VLOOKUP($A762,ChapterTable!$1:$1048576,MATCH("최종"&amp;SUBSTITUTE(SUBSTITUTE(F$1,"standard",""),"|Float",""),ChapterTable!$1:$1,0),0),
  IF($B762=1,
    IF($L762=FALSE,
      VLOOKUP($A762,ChapterTable!$1:$1048576,MATCH("최종"&amp;SUBSTITUTE(SUBSTITUTE(F$1,"standard",""),"|Float",""),ChapterTable!$1:$1,0),0),
      VLOOKUP($A762-ChapterTable!$P$11,ChapterTable!$1:$1048576,MATCH("최종"&amp;SUBSTITUTE(SUBSTITUTE(F$1,"standard",""),"|Float",""),ChapterTable!$1:$1,0),0)*ChapterTable!$P$14
    ),
  OFFSET(F762,-$B762+IF($L762,1,0),0)*
    (VLOOKUP(SUBSTITUTE(SUBSTITUTE(F$1,"standard",""),"|Float","")&amp;IF(OR($L762=TRUE,$A762=0,MOD($A762,ChapterTable!$R$20)&lt;&gt;0),"","보스")&amp;"인게임누적곱배수",ChapterTable!$R:$S,2,0)^D762
    +VLOOKUP(SUBSTITUTE(SUBSTITUTE(F$1,"standard",""),"|Float","")&amp;IF(OR($L762=TRUE,$A762=0,MOD($A762,ChapterTable!$R$20)&lt;&gt;0),"","보스")&amp;"인게임누적합배수",ChapterTable!$R:$S,2,0)*D762)
  )
  )
  )
)</f>
        <v>32842.041778564453</v>
      </c>
      <c r="G762" t="s">
        <v>719</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80"/>
        <v>0</v>
      </c>
      <c r="Q762">
        <f t="shared" si="81"/>
        <v>0</v>
      </c>
      <c r="R762" t="b">
        <f t="shared" ca="1" si="82"/>
        <v>0</v>
      </c>
      <c r="T762" t="b">
        <f t="shared" ca="1" si="83"/>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86"/>
        <v>0</v>
      </c>
      <c r="AJ762">
        <f t="shared" si="84"/>
        <v>0</v>
      </c>
      <c r="AK762">
        <f t="shared" si="85"/>
        <v>0</v>
      </c>
      <c r="AL762">
        <v>2</v>
      </c>
    </row>
    <row r="763" spans="1:38" hidden="1" x14ac:dyDescent="0.3">
      <c r="A763">
        <v>17</v>
      </c>
      <c r="B763">
        <v>1</v>
      </c>
      <c r="C763">
        <f>IF(OR($L763=TRUE,$A763=0,MOD($A763,ChapterTable!$R$20)&lt;&gt;0),
MAX(0,INT(($B763+ChapterTable!$P$26+VLOOKUP(SUBSTITUTE(C$1,"성장단계","")&amp;"단계오프셋",ChapterTable!$R:$S,2,0))/ChapterTable!$P$23)),
MAX(0,INT(($B763+ChapterTable!$R$26+VLOOKUP(SUBSTITUTE(C$1,"성장단계","")&amp;"보스단계오프셋",ChapterTable!$R:$S,2,0))/ChapterTable!$R$23)))</f>
        <v>0</v>
      </c>
      <c r="D763">
        <f>IF(OR($L763=TRUE,$A763=0,MOD($A763,ChapterTable!$R$20)&lt;&gt;0),
MAX(0,INT(($B763+ChapterTable!$P$26+VLOOKUP(SUBSTITUTE(D$1,"성장단계","")&amp;"단계오프셋",ChapterTable!$R:$S,2,0))/ChapterTable!$P$23)),
MAX(0,INT(($B763+ChapterTable!$R$26+VLOOKUP(SUBSTITUTE(D$1,"성장단계","")&amp;"보스단계오프셋",ChapterTable!$R:$S,2,0))/ChapterTable!$R$23)))</f>
        <v>0</v>
      </c>
      <c r="E763" s="1">
        <f ca="1">IF(AND($A763=0,$B763=1),
    VLOOKUP(1,ChapterTable!$1:$1048576,MATCH("최종"&amp;SUBSTITUTE(SUBSTITUTE(E$1,"standard",""),"|Float",""),ChapterTable!$1:$1,0),0)*ChapterTable!$P$17,
  IF(AND($A763=0,$B763=0),
    E764,
  IF($B763=0,
    VLOOKUP($A763,ChapterTable!$1:$1048576,MATCH("최종"&amp;SUBSTITUTE(SUBSTITUTE(E$1,"standard",""),"|Float",""),ChapterTable!$1:$1,0),0),
  IF($B763=1,
    IF($L763=FALSE,
      VLOOKUP($A763,ChapterTable!$1:$1048576,MATCH("최종"&amp;SUBSTITUTE(SUBSTITUTE(E$1,"standard",""),"|Float",""),ChapterTable!$1:$1,0),0),
      VLOOKUP($A763-ChapterTable!$P$11,ChapterTable!$1:$1048576,MATCH("최종"&amp;SUBSTITUTE(SUBSTITUTE(E$1,"standard",""),"|Float",""),ChapterTable!$1:$1,0),0)*ChapterTable!$P$14
    ),
  OFFSET(E763,-$B763+IF($L763,1,0),0)*IF($B763&gt;OFFSET($B763,1,0),ChapterTable!$R$17,1)*
    (VLOOKUP(SUBSTITUTE(SUBSTITUTE(E$1,"standard",""),"|Float","")&amp;IF(OR($L763=TRUE,$A763=0,MOD($A763,ChapterTable!$R$20)&lt;&gt;0),"","보스")&amp;"인게임누적곱배수",ChapterTable!$R:$S,2,0)^C763
    +VLOOKUP(SUBSTITUTE(SUBSTITUTE(E$1,"standard",""),"|Float","")&amp;IF(OR($L763=TRUE,$A763=0,MOD($A763,ChapterTable!$R$20)&lt;&gt;0),"","보스")&amp;"인게임누적합배수",ChapterTable!$R:$S,2,0)*C763)
  )
  )
  )
)</f>
        <v>78820.900268554688</v>
      </c>
      <c r="F763" s="1">
        <f ca="1">IF(AND($A763=0,$B763=1),
    VLOOKUP(1,ChapterTable!$1:$1048576,MATCH("최종"&amp;SUBSTITUTE(SUBSTITUTE(F$1,"standard",""),"|Float",""),ChapterTable!$1:$1,0),0)*ChapterTable!$P$17,
  IF(AND($A763=0,$B763=0),
    F764,
  IF($B763=0,
    VLOOKUP($A763,ChapterTable!$1:$1048576,MATCH("최종"&amp;SUBSTITUTE(SUBSTITUTE(F$1,"standard",""),"|Float",""),ChapterTable!$1:$1,0),0),
  IF($B763=1,
    IF($L763=FALSE,
      VLOOKUP($A763,ChapterTable!$1:$1048576,MATCH("최종"&amp;SUBSTITUTE(SUBSTITUTE(F$1,"standard",""),"|Float",""),ChapterTable!$1:$1,0),0),
      VLOOKUP($A763-ChapterTable!$P$11,ChapterTable!$1:$1048576,MATCH("최종"&amp;SUBSTITUTE(SUBSTITUTE(F$1,"standard",""),"|Float",""),ChapterTable!$1:$1,0),0)*ChapterTable!$P$14
    ),
  OFFSET(F763,-$B763+IF($L763,1,0),0)*
    (VLOOKUP(SUBSTITUTE(SUBSTITUTE(F$1,"standard",""),"|Float","")&amp;IF(OR($L763=TRUE,$A763=0,MOD($A763,ChapterTable!$R$20)&lt;&gt;0),"","보스")&amp;"인게임누적곱배수",ChapterTable!$R:$S,2,0)^D763
    +VLOOKUP(SUBSTITUTE(SUBSTITUTE(F$1,"standard",""),"|Float","")&amp;IF(OR($L763=TRUE,$A763=0,MOD($A763,ChapterTable!$R$20)&lt;&gt;0),"","보스")&amp;"인게임누적합배수",ChapterTable!$R:$S,2,0)*D763)
  )
  )
  )
)</f>
        <v>32842.041778564453</v>
      </c>
      <c r="G763" t="s">
        <v>719</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80"/>
        <v>1</v>
      </c>
      <c r="Q763">
        <f t="shared" si="81"/>
        <v>1</v>
      </c>
      <c r="R763" t="b">
        <f t="shared" ca="1" si="82"/>
        <v>0</v>
      </c>
      <c r="T763" t="b">
        <f t="shared" ca="1" si="83"/>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86"/>
        <v>1</v>
      </c>
      <c r="AJ763">
        <f t="shared" si="84"/>
        <v>1</v>
      </c>
      <c r="AK763">
        <f t="shared" si="85"/>
        <v>1</v>
      </c>
      <c r="AL763">
        <v>3</v>
      </c>
    </row>
    <row r="764" spans="1:38" hidden="1" x14ac:dyDescent="0.3">
      <c r="A764">
        <v>17</v>
      </c>
      <c r="B764">
        <v>2</v>
      </c>
      <c r="C764">
        <f>IF(OR($L764=TRUE,$A764=0,MOD($A764,ChapterTable!$R$20)&lt;&gt;0),
MAX(0,INT(($B764+ChapterTable!$P$26+VLOOKUP(SUBSTITUTE(C$1,"성장단계","")&amp;"단계오프셋",ChapterTable!$R:$S,2,0))/ChapterTable!$P$23)),
MAX(0,INT(($B764+ChapterTable!$R$26+VLOOKUP(SUBSTITUTE(C$1,"성장단계","")&amp;"보스단계오프셋",ChapterTable!$R:$S,2,0))/ChapterTable!$R$23)))</f>
        <v>0</v>
      </c>
      <c r="D764">
        <f>IF(OR($L764=TRUE,$A764=0,MOD($A764,ChapterTable!$R$20)&lt;&gt;0),
MAX(0,INT(($B764+ChapterTable!$P$26+VLOOKUP(SUBSTITUTE(D$1,"성장단계","")&amp;"단계오프셋",ChapterTable!$R:$S,2,0))/ChapterTable!$P$23)),
MAX(0,INT(($B764+ChapterTable!$R$26+VLOOKUP(SUBSTITUTE(D$1,"성장단계","")&amp;"보스단계오프셋",ChapterTable!$R:$S,2,0))/ChapterTable!$R$23)))</f>
        <v>0</v>
      </c>
      <c r="E764" s="1">
        <f ca="1">IF(AND($A764=0,$B764=1),
    VLOOKUP(1,ChapterTable!$1:$1048576,MATCH("최종"&amp;SUBSTITUTE(SUBSTITUTE(E$1,"standard",""),"|Float",""),ChapterTable!$1:$1,0),0)*ChapterTable!$P$17,
  IF(AND($A764=0,$B764=0),
    E765,
  IF($B764=0,
    VLOOKUP($A764,ChapterTable!$1:$1048576,MATCH("최종"&amp;SUBSTITUTE(SUBSTITUTE(E$1,"standard",""),"|Float",""),ChapterTable!$1:$1,0),0),
  IF($B764=1,
    IF($L764=FALSE,
      VLOOKUP($A764,ChapterTable!$1:$1048576,MATCH("최종"&amp;SUBSTITUTE(SUBSTITUTE(E$1,"standard",""),"|Float",""),ChapterTable!$1:$1,0),0),
      VLOOKUP($A764-ChapterTable!$P$11,ChapterTable!$1:$1048576,MATCH("최종"&amp;SUBSTITUTE(SUBSTITUTE(E$1,"standard",""),"|Float",""),ChapterTable!$1:$1,0),0)*ChapterTable!$P$14
    ),
  OFFSET(E764,-$B764+IF($L764,1,0),0)*IF($B764&gt;OFFSET($B764,1,0),ChapterTable!$R$17,1)*
    (VLOOKUP(SUBSTITUTE(SUBSTITUTE(E$1,"standard",""),"|Float","")&amp;IF(OR($L764=TRUE,$A764=0,MOD($A764,ChapterTable!$R$20)&lt;&gt;0),"","보스")&amp;"인게임누적곱배수",ChapterTable!$R:$S,2,0)^C764
    +VLOOKUP(SUBSTITUTE(SUBSTITUTE(E$1,"standard",""),"|Float","")&amp;IF(OR($L764=TRUE,$A764=0,MOD($A764,ChapterTable!$R$20)&lt;&gt;0),"","보스")&amp;"인게임누적합배수",ChapterTable!$R:$S,2,0)*C764)
  )
  )
  )
)</f>
        <v>78820.900268554688</v>
      </c>
      <c r="F764" s="1">
        <f ca="1">IF(AND($A764=0,$B764=1),
    VLOOKUP(1,ChapterTable!$1:$1048576,MATCH("최종"&amp;SUBSTITUTE(SUBSTITUTE(F$1,"standard",""),"|Float",""),ChapterTable!$1:$1,0),0)*ChapterTable!$P$17,
  IF(AND($A764=0,$B764=0),
    F765,
  IF($B764=0,
    VLOOKUP($A764,ChapterTable!$1:$1048576,MATCH("최종"&amp;SUBSTITUTE(SUBSTITUTE(F$1,"standard",""),"|Float",""),ChapterTable!$1:$1,0),0),
  IF($B764=1,
    IF($L764=FALSE,
      VLOOKUP($A764,ChapterTable!$1:$1048576,MATCH("최종"&amp;SUBSTITUTE(SUBSTITUTE(F$1,"standard",""),"|Float",""),ChapterTable!$1:$1,0),0),
      VLOOKUP($A764-ChapterTable!$P$11,ChapterTable!$1:$1048576,MATCH("최종"&amp;SUBSTITUTE(SUBSTITUTE(F$1,"standard",""),"|Float",""),ChapterTable!$1:$1,0),0)*ChapterTable!$P$14
    ),
  OFFSET(F764,-$B764+IF($L764,1,0),0)*
    (VLOOKUP(SUBSTITUTE(SUBSTITUTE(F$1,"standard",""),"|Float","")&amp;IF(OR($L764=TRUE,$A764=0,MOD($A764,ChapterTable!$R$20)&lt;&gt;0),"","보스")&amp;"인게임누적곱배수",ChapterTable!$R:$S,2,0)^D764
    +VLOOKUP(SUBSTITUTE(SUBSTITUTE(F$1,"standard",""),"|Float","")&amp;IF(OR($L764=TRUE,$A764=0,MOD($A764,ChapterTable!$R$20)&lt;&gt;0),"","보스")&amp;"인게임누적합배수",ChapterTable!$R:$S,2,0)*D764)
  )
  )
  )
)</f>
        <v>32842.041778564453</v>
      </c>
      <c r="G764" t="s">
        <v>719</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80"/>
        <v>1</v>
      </c>
      <c r="Q764">
        <f t="shared" si="81"/>
        <v>1</v>
      </c>
      <c r="R764" t="b">
        <f t="shared" ca="1" si="82"/>
        <v>0</v>
      </c>
      <c r="T764" t="b">
        <f t="shared" ca="1" si="83"/>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86"/>
        <v>1</v>
      </c>
      <c r="AJ764">
        <f t="shared" si="84"/>
        <v>1</v>
      </c>
      <c r="AK764">
        <f t="shared" si="85"/>
        <v>1</v>
      </c>
      <c r="AL764">
        <v>3</v>
      </c>
    </row>
    <row r="765" spans="1:38" hidden="1" x14ac:dyDescent="0.3">
      <c r="A765">
        <v>17</v>
      </c>
      <c r="B765">
        <v>3</v>
      </c>
      <c r="C765">
        <f>IF(OR($L765=TRUE,$A765=0,MOD($A765,ChapterTable!$R$20)&lt;&gt;0),
MAX(0,INT(($B765+ChapterTable!$P$26+VLOOKUP(SUBSTITUTE(C$1,"성장단계","")&amp;"단계오프셋",ChapterTable!$R:$S,2,0))/ChapterTable!$P$23)),
MAX(0,INT(($B765+ChapterTable!$R$26+VLOOKUP(SUBSTITUTE(C$1,"성장단계","")&amp;"보스단계오프셋",ChapterTable!$R:$S,2,0))/ChapterTable!$R$23)))</f>
        <v>0</v>
      </c>
      <c r="D765">
        <f>IF(OR($L765=TRUE,$A765=0,MOD($A765,ChapterTable!$R$20)&lt;&gt;0),
MAX(0,INT(($B765+ChapterTable!$P$26+VLOOKUP(SUBSTITUTE(D$1,"성장단계","")&amp;"단계오프셋",ChapterTable!$R:$S,2,0))/ChapterTable!$P$23)),
MAX(0,INT(($B765+ChapterTable!$R$26+VLOOKUP(SUBSTITUTE(D$1,"성장단계","")&amp;"보스단계오프셋",ChapterTable!$R:$S,2,0))/ChapterTable!$R$23)))</f>
        <v>0</v>
      </c>
      <c r="E765" s="1">
        <f ca="1">IF(AND($A765=0,$B765=1),
    VLOOKUP(1,ChapterTable!$1:$1048576,MATCH("최종"&amp;SUBSTITUTE(SUBSTITUTE(E$1,"standard",""),"|Float",""),ChapterTable!$1:$1,0),0)*ChapterTable!$P$17,
  IF(AND($A765=0,$B765=0),
    E766,
  IF($B765=0,
    VLOOKUP($A765,ChapterTable!$1:$1048576,MATCH("최종"&amp;SUBSTITUTE(SUBSTITUTE(E$1,"standard",""),"|Float",""),ChapterTable!$1:$1,0),0),
  IF($B765=1,
    IF($L765=FALSE,
      VLOOKUP($A765,ChapterTable!$1:$1048576,MATCH("최종"&amp;SUBSTITUTE(SUBSTITUTE(E$1,"standard",""),"|Float",""),ChapterTable!$1:$1,0),0),
      VLOOKUP($A765-ChapterTable!$P$11,ChapterTable!$1:$1048576,MATCH("최종"&amp;SUBSTITUTE(SUBSTITUTE(E$1,"standard",""),"|Float",""),ChapterTable!$1:$1,0),0)*ChapterTable!$P$14
    ),
  OFFSET(E765,-$B765+IF($L765,1,0),0)*IF($B765&gt;OFFSET($B765,1,0),ChapterTable!$R$17,1)*
    (VLOOKUP(SUBSTITUTE(SUBSTITUTE(E$1,"standard",""),"|Float","")&amp;IF(OR($L765=TRUE,$A765=0,MOD($A765,ChapterTable!$R$20)&lt;&gt;0),"","보스")&amp;"인게임누적곱배수",ChapterTable!$R:$S,2,0)^C765
    +VLOOKUP(SUBSTITUTE(SUBSTITUTE(E$1,"standard",""),"|Float","")&amp;IF(OR($L765=TRUE,$A765=0,MOD($A765,ChapterTable!$R$20)&lt;&gt;0),"","보스")&amp;"인게임누적합배수",ChapterTable!$R:$S,2,0)*C765)
  )
  )
  )
)</f>
        <v>78820.900268554688</v>
      </c>
      <c r="F765" s="1">
        <f ca="1">IF(AND($A765=0,$B765=1),
    VLOOKUP(1,ChapterTable!$1:$1048576,MATCH("최종"&amp;SUBSTITUTE(SUBSTITUTE(F$1,"standard",""),"|Float",""),ChapterTable!$1:$1,0),0)*ChapterTable!$P$17,
  IF(AND($A765=0,$B765=0),
    F766,
  IF($B765=0,
    VLOOKUP($A765,ChapterTable!$1:$1048576,MATCH("최종"&amp;SUBSTITUTE(SUBSTITUTE(F$1,"standard",""),"|Float",""),ChapterTable!$1:$1,0),0),
  IF($B765=1,
    IF($L765=FALSE,
      VLOOKUP($A765,ChapterTable!$1:$1048576,MATCH("최종"&amp;SUBSTITUTE(SUBSTITUTE(F$1,"standard",""),"|Float",""),ChapterTable!$1:$1,0),0),
      VLOOKUP($A765-ChapterTable!$P$11,ChapterTable!$1:$1048576,MATCH("최종"&amp;SUBSTITUTE(SUBSTITUTE(F$1,"standard",""),"|Float",""),ChapterTable!$1:$1,0),0)*ChapterTable!$P$14
    ),
  OFFSET(F765,-$B765+IF($L765,1,0),0)*
    (VLOOKUP(SUBSTITUTE(SUBSTITUTE(F$1,"standard",""),"|Float","")&amp;IF(OR($L765=TRUE,$A765=0,MOD($A765,ChapterTable!$R$20)&lt;&gt;0),"","보스")&amp;"인게임누적곱배수",ChapterTable!$R:$S,2,0)^D765
    +VLOOKUP(SUBSTITUTE(SUBSTITUTE(F$1,"standard",""),"|Float","")&amp;IF(OR($L765=TRUE,$A765=0,MOD($A765,ChapterTable!$R$20)&lt;&gt;0),"","보스")&amp;"인게임누적합배수",ChapterTable!$R:$S,2,0)*D765)
  )
  )
  )
)</f>
        <v>32842.041778564453</v>
      </c>
      <c r="G765" t="s">
        <v>719</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80"/>
        <v>1</v>
      </c>
      <c r="Q765">
        <f t="shared" si="81"/>
        <v>1</v>
      </c>
      <c r="R765" t="b">
        <f t="shared" ca="1" si="82"/>
        <v>0</v>
      </c>
      <c r="T765" t="b">
        <f t="shared" ca="1" si="83"/>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86"/>
        <v>1</v>
      </c>
      <c r="AJ765">
        <f t="shared" si="84"/>
        <v>1</v>
      </c>
      <c r="AK765">
        <f t="shared" si="85"/>
        <v>1</v>
      </c>
      <c r="AL765">
        <v>3</v>
      </c>
    </row>
    <row r="766" spans="1:38" hidden="1" x14ac:dyDescent="0.3">
      <c r="A766">
        <v>17</v>
      </c>
      <c r="B766">
        <v>4</v>
      </c>
      <c r="C766">
        <f>IF(OR($L766=TRUE,$A766=0,MOD($A766,ChapterTable!$R$20)&lt;&gt;0),
MAX(0,INT(($B766+ChapterTable!$P$26+VLOOKUP(SUBSTITUTE(C$1,"성장단계","")&amp;"단계오프셋",ChapterTable!$R:$S,2,0))/ChapterTable!$P$23)),
MAX(0,INT(($B766+ChapterTable!$R$26+VLOOKUP(SUBSTITUTE(C$1,"성장단계","")&amp;"보스단계오프셋",ChapterTable!$R:$S,2,0))/ChapterTable!$R$23)))</f>
        <v>0</v>
      </c>
      <c r="D766">
        <f>IF(OR($L766=TRUE,$A766=0,MOD($A766,ChapterTable!$R$20)&lt;&gt;0),
MAX(0,INT(($B766+ChapterTable!$P$26+VLOOKUP(SUBSTITUTE(D$1,"성장단계","")&amp;"단계오프셋",ChapterTable!$R:$S,2,0))/ChapterTable!$P$23)),
MAX(0,INT(($B766+ChapterTable!$R$26+VLOOKUP(SUBSTITUTE(D$1,"성장단계","")&amp;"보스단계오프셋",ChapterTable!$R:$S,2,0))/ChapterTable!$R$23)))</f>
        <v>0</v>
      </c>
      <c r="E766" s="1">
        <f ca="1">IF(AND($A766=0,$B766=1),
    VLOOKUP(1,ChapterTable!$1:$1048576,MATCH("최종"&amp;SUBSTITUTE(SUBSTITUTE(E$1,"standard",""),"|Float",""),ChapterTable!$1:$1,0),0)*ChapterTable!$P$17,
  IF(AND($A766=0,$B766=0),
    E767,
  IF($B766=0,
    VLOOKUP($A766,ChapterTable!$1:$1048576,MATCH("최종"&amp;SUBSTITUTE(SUBSTITUTE(E$1,"standard",""),"|Float",""),ChapterTable!$1:$1,0),0),
  IF($B766=1,
    IF($L766=FALSE,
      VLOOKUP($A766,ChapterTable!$1:$1048576,MATCH("최종"&amp;SUBSTITUTE(SUBSTITUTE(E$1,"standard",""),"|Float",""),ChapterTable!$1:$1,0),0),
      VLOOKUP($A766-ChapterTable!$P$11,ChapterTable!$1:$1048576,MATCH("최종"&amp;SUBSTITUTE(SUBSTITUTE(E$1,"standard",""),"|Float",""),ChapterTable!$1:$1,0),0)*ChapterTable!$P$14
    ),
  OFFSET(E766,-$B766+IF($L766,1,0),0)*IF($B766&gt;OFFSET($B766,1,0),ChapterTable!$R$17,1)*
    (VLOOKUP(SUBSTITUTE(SUBSTITUTE(E$1,"standard",""),"|Float","")&amp;IF(OR($L766=TRUE,$A766=0,MOD($A766,ChapterTable!$R$20)&lt;&gt;0),"","보스")&amp;"인게임누적곱배수",ChapterTable!$R:$S,2,0)^C766
    +VLOOKUP(SUBSTITUTE(SUBSTITUTE(E$1,"standard",""),"|Float","")&amp;IF(OR($L766=TRUE,$A766=0,MOD($A766,ChapterTable!$R$20)&lt;&gt;0),"","보스")&amp;"인게임누적합배수",ChapterTable!$R:$S,2,0)*C766)
  )
  )
  )
)</f>
        <v>78820.900268554688</v>
      </c>
      <c r="F766" s="1">
        <f ca="1">IF(AND($A766=0,$B766=1),
    VLOOKUP(1,ChapterTable!$1:$1048576,MATCH("최종"&amp;SUBSTITUTE(SUBSTITUTE(F$1,"standard",""),"|Float",""),ChapterTable!$1:$1,0),0)*ChapterTable!$P$17,
  IF(AND($A766=0,$B766=0),
    F767,
  IF($B766=0,
    VLOOKUP($A766,ChapterTable!$1:$1048576,MATCH("최종"&amp;SUBSTITUTE(SUBSTITUTE(F$1,"standard",""),"|Float",""),ChapterTable!$1:$1,0),0),
  IF($B766=1,
    IF($L766=FALSE,
      VLOOKUP($A766,ChapterTable!$1:$1048576,MATCH("최종"&amp;SUBSTITUTE(SUBSTITUTE(F$1,"standard",""),"|Float",""),ChapterTable!$1:$1,0),0),
      VLOOKUP($A766-ChapterTable!$P$11,ChapterTable!$1:$1048576,MATCH("최종"&amp;SUBSTITUTE(SUBSTITUTE(F$1,"standard",""),"|Float",""),ChapterTable!$1:$1,0),0)*ChapterTable!$P$14
    ),
  OFFSET(F766,-$B766+IF($L766,1,0),0)*
    (VLOOKUP(SUBSTITUTE(SUBSTITUTE(F$1,"standard",""),"|Float","")&amp;IF(OR($L766=TRUE,$A766=0,MOD($A766,ChapterTable!$R$20)&lt;&gt;0),"","보스")&amp;"인게임누적곱배수",ChapterTable!$R:$S,2,0)^D766
    +VLOOKUP(SUBSTITUTE(SUBSTITUTE(F$1,"standard",""),"|Float","")&amp;IF(OR($L766=TRUE,$A766=0,MOD($A766,ChapterTable!$R$20)&lt;&gt;0),"","보스")&amp;"인게임누적합배수",ChapterTable!$R:$S,2,0)*D766)
  )
  )
  )
)</f>
        <v>32842.041778564453</v>
      </c>
      <c r="G766" t="s">
        <v>719</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80"/>
        <v>1</v>
      </c>
      <c r="Q766">
        <f t="shared" si="81"/>
        <v>1</v>
      </c>
      <c r="R766" t="b">
        <f t="shared" ca="1" si="82"/>
        <v>0</v>
      </c>
      <c r="T766" t="b">
        <f t="shared" ca="1" si="83"/>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86"/>
        <v>1</v>
      </c>
      <c r="AJ766">
        <f t="shared" si="84"/>
        <v>1</v>
      </c>
      <c r="AK766">
        <f t="shared" si="85"/>
        <v>1</v>
      </c>
      <c r="AL766">
        <v>3</v>
      </c>
    </row>
    <row r="767" spans="1:38" hidden="1" x14ac:dyDescent="0.3">
      <c r="A767">
        <v>17</v>
      </c>
      <c r="B767">
        <v>5</v>
      </c>
      <c r="C767">
        <f>IF(OR($L767=TRUE,$A767=0,MOD($A767,ChapterTable!$R$20)&lt;&gt;0),
MAX(0,INT(($B767+ChapterTable!$P$26+VLOOKUP(SUBSTITUTE(C$1,"성장단계","")&amp;"단계오프셋",ChapterTable!$R:$S,2,0))/ChapterTable!$P$23)),
MAX(0,INT(($B767+ChapterTable!$R$26+VLOOKUP(SUBSTITUTE(C$1,"성장단계","")&amp;"보스단계오프셋",ChapterTable!$R:$S,2,0))/ChapterTable!$R$23)))</f>
        <v>0</v>
      </c>
      <c r="D767">
        <f>IF(OR($L767=TRUE,$A767=0,MOD($A767,ChapterTable!$R$20)&lt;&gt;0),
MAX(0,INT(($B767+ChapterTable!$P$26+VLOOKUP(SUBSTITUTE(D$1,"성장단계","")&amp;"단계오프셋",ChapterTable!$R:$S,2,0))/ChapterTable!$P$23)),
MAX(0,INT(($B767+ChapterTable!$R$26+VLOOKUP(SUBSTITUTE(D$1,"성장단계","")&amp;"보스단계오프셋",ChapterTable!$R:$S,2,0))/ChapterTable!$R$23)))</f>
        <v>0</v>
      </c>
      <c r="E767" s="1">
        <f ca="1">IF(AND($A767=0,$B767=1),
    VLOOKUP(1,ChapterTable!$1:$1048576,MATCH("최종"&amp;SUBSTITUTE(SUBSTITUTE(E$1,"standard",""),"|Float",""),ChapterTable!$1:$1,0),0)*ChapterTable!$P$17,
  IF(AND($A767=0,$B767=0),
    E768,
  IF($B767=0,
    VLOOKUP($A767,ChapterTable!$1:$1048576,MATCH("최종"&amp;SUBSTITUTE(SUBSTITUTE(E$1,"standard",""),"|Float",""),ChapterTable!$1:$1,0),0),
  IF($B767=1,
    IF($L767=FALSE,
      VLOOKUP($A767,ChapterTable!$1:$1048576,MATCH("최종"&amp;SUBSTITUTE(SUBSTITUTE(E$1,"standard",""),"|Float",""),ChapterTable!$1:$1,0),0),
      VLOOKUP($A767-ChapterTable!$P$11,ChapterTable!$1:$1048576,MATCH("최종"&amp;SUBSTITUTE(SUBSTITUTE(E$1,"standard",""),"|Float",""),ChapterTable!$1:$1,0),0)*ChapterTable!$P$14
    ),
  OFFSET(E767,-$B767+IF($L767,1,0),0)*IF($B767&gt;OFFSET($B767,1,0),ChapterTable!$R$17,1)*
    (VLOOKUP(SUBSTITUTE(SUBSTITUTE(E$1,"standard",""),"|Float","")&amp;IF(OR($L767=TRUE,$A767=0,MOD($A767,ChapterTable!$R$20)&lt;&gt;0),"","보스")&amp;"인게임누적곱배수",ChapterTable!$R:$S,2,0)^C767
    +VLOOKUP(SUBSTITUTE(SUBSTITUTE(E$1,"standard",""),"|Float","")&amp;IF(OR($L767=TRUE,$A767=0,MOD($A767,ChapterTable!$R$20)&lt;&gt;0),"","보스")&amp;"인게임누적합배수",ChapterTable!$R:$S,2,0)*C767)
  )
  )
  )
)</f>
        <v>78820.900268554688</v>
      </c>
      <c r="F767" s="1">
        <f ca="1">IF(AND($A767=0,$B767=1),
    VLOOKUP(1,ChapterTable!$1:$1048576,MATCH("최종"&amp;SUBSTITUTE(SUBSTITUTE(F$1,"standard",""),"|Float",""),ChapterTable!$1:$1,0),0)*ChapterTable!$P$17,
  IF(AND($A767=0,$B767=0),
    F768,
  IF($B767=0,
    VLOOKUP($A767,ChapterTable!$1:$1048576,MATCH("최종"&amp;SUBSTITUTE(SUBSTITUTE(F$1,"standard",""),"|Float",""),ChapterTable!$1:$1,0),0),
  IF($B767=1,
    IF($L767=FALSE,
      VLOOKUP($A767,ChapterTable!$1:$1048576,MATCH("최종"&amp;SUBSTITUTE(SUBSTITUTE(F$1,"standard",""),"|Float",""),ChapterTable!$1:$1,0),0),
      VLOOKUP($A767-ChapterTable!$P$11,ChapterTable!$1:$1048576,MATCH("최종"&amp;SUBSTITUTE(SUBSTITUTE(F$1,"standard",""),"|Float",""),ChapterTable!$1:$1,0),0)*ChapterTable!$P$14
    ),
  OFFSET(F767,-$B767+IF($L767,1,0),0)*
    (VLOOKUP(SUBSTITUTE(SUBSTITUTE(F$1,"standard",""),"|Float","")&amp;IF(OR($L767=TRUE,$A767=0,MOD($A767,ChapterTable!$R$20)&lt;&gt;0),"","보스")&amp;"인게임누적곱배수",ChapterTable!$R:$S,2,0)^D767
    +VLOOKUP(SUBSTITUTE(SUBSTITUTE(F$1,"standard",""),"|Float","")&amp;IF(OR($L767=TRUE,$A767=0,MOD($A767,ChapterTable!$R$20)&lt;&gt;0),"","보스")&amp;"인게임누적합배수",ChapterTable!$R:$S,2,0)*D767)
  )
  )
  )
)</f>
        <v>32842.041778564453</v>
      </c>
      <c r="G767" t="s">
        <v>719</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80"/>
        <v>11</v>
      </c>
      <c r="Q767">
        <f t="shared" si="81"/>
        <v>11</v>
      </c>
      <c r="R767" t="b">
        <f t="shared" ca="1" si="82"/>
        <v>0</v>
      </c>
      <c r="T767" t="b">
        <f t="shared" ca="1" si="83"/>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86"/>
        <v>1</v>
      </c>
      <c r="AJ767">
        <f t="shared" si="84"/>
        <v>1</v>
      </c>
      <c r="AK767">
        <f t="shared" si="85"/>
        <v>1</v>
      </c>
      <c r="AL767">
        <v>3</v>
      </c>
    </row>
    <row r="768" spans="1:38" hidden="1" x14ac:dyDescent="0.3">
      <c r="A768">
        <v>17</v>
      </c>
      <c r="B768">
        <v>6</v>
      </c>
      <c r="C768">
        <f>IF(OR($L768=TRUE,$A768=0,MOD($A768,ChapterTable!$R$20)&lt;&gt;0),
MAX(0,INT(($B768+ChapterTable!$P$26+VLOOKUP(SUBSTITUTE(C$1,"성장단계","")&amp;"단계오프셋",ChapterTable!$R:$S,2,0))/ChapterTable!$P$23)),
MAX(0,INT(($B768+ChapterTable!$R$26+VLOOKUP(SUBSTITUTE(C$1,"성장단계","")&amp;"보스단계오프셋",ChapterTable!$R:$S,2,0))/ChapterTable!$R$23)))</f>
        <v>1</v>
      </c>
      <c r="D768">
        <f>IF(OR($L768=TRUE,$A768=0,MOD($A768,ChapterTable!$R$20)&lt;&gt;0),
MAX(0,INT(($B768+ChapterTable!$P$26+VLOOKUP(SUBSTITUTE(D$1,"성장단계","")&amp;"단계오프셋",ChapterTable!$R:$S,2,0))/ChapterTable!$P$23)),
MAX(0,INT(($B768+ChapterTable!$R$26+VLOOKUP(SUBSTITUTE(D$1,"성장단계","")&amp;"보스단계오프셋",ChapterTable!$R:$S,2,0))/ChapterTable!$R$23)))</f>
        <v>0</v>
      </c>
      <c r="E768" s="1">
        <f ca="1">IF(AND($A768=0,$B768=1),
    VLOOKUP(1,ChapterTable!$1:$1048576,MATCH("최종"&amp;SUBSTITUTE(SUBSTITUTE(E$1,"standard",""),"|Float",""),ChapterTable!$1:$1,0),0)*ChapterTable!$P$17,
  IF(AND($A768=0,$B768=0),
    E769,
  IF($B768=0,
    VLOOKUP($A768,ChapterTable!$1:$1048576,MATCH("최종"&amp;SUBSTITUTE(SUBSTITUTE(E$1,"standard",""),"|Float",""),ChapterTable!$1:$1,0),0),
  IF($B768=1,
    IF($L768=FALSE,
      VLOOKUP($A768,ChapterTable!$1:$1048576,MATCH("최종"&amp;SUBSTITUTE(SUBSTITUTE(E$1,"standard",""),"|Float",""),ChapterTable!$1:$1,0),0),
      VLOOKUP($A768-ChapterTable!$P$11,ChapterTable!$1:$1048576,MATCH("최종"&amp;SUBSTITUTE(SUBSTITUTE(E$1,"standard",""),"|Float",""),ChapterTable!$1:$1,0),0)*ChapterTable!$P$14
    ),
  OFFSET(E768,-$B768+IF($L768,1,0),0)*IF($B768&gt;OFFSET($B768,1,0),ChapterTable!$R$17,1)*
    (VLOOKUP(SUBSTITUTE(SUBSTITUTE(E$1,"standard",""),"|Float","")&amp;IF(OR($L768=TRUE,$A768=0,MOD($A768,ChapterTable!$R$20)&lt;&gt;0),"","보스")&amp;"인게임누적곱배수",ChapterTable!$R:$S,2,0)^C768
    +VLOOKUP(SUBSTITUTE(SUBSTITUTE(E$1,"standard",""),"|Float","")&amp;IF(OR($L768=TRUE,$A768=0,MOD($A768,ChapterTable!$R$20)&lt;&gt;0),"","보스")&amp;"인게임누적합배수",ChapterTable!$R:$S,2,0)*C768)
  )
  )
  )
)</f>
        <v>94585.080322265625</v>
      </c>
      <c r="F768" s="1">
        <f ca="1">IF(AND($A768=0,$B768=1),
    VLOOKUP(1,ChapterTable!$1:$1048576,MATCH("최종"&amp;SUBSTITUTE(SUBSTITUTE(F$1,"standard",""),"|Float",""),ChapterTable!$1:$1,0),0)*ChapterTable!$P$17,
  IF(AND($A768=0,$B768=0),
    F769,
  IF($B768=0,
    VLOOKUP($A768,ChapterTable!$1:$1048576,MATCH("최종"&amp;SUBSTITUTE(SUBSTITUTE(F$1,"standard",""),"|Float",""),ChapterTable!$1:$1,0),0),
  IF($B768=1,
    IF($L768=FALSE,
      VLOOKUP($A768,ChapterTable!$1:$1048576,MATCH("최종"&amp;SUBSTITUTE(SUBSTITUTE(F$1,"standard",""),"|Float",""),ChapterTable!$1:$1,0),0),
      VLOOKUP($A768-ChapterTable!$P$11,ChapterTable!$1:$1048576,MATCH("최종"&amp;SUBSTITUTE(SUBSTITUTE(F$1,"standard",""),"|Float",""),ChapterTable!$1:$1,0),0)*ChapterTable!$P$14
    ),
  OFFSET(F768,-$B768+IF($L768,1,0),0)*
    (VLOOKUP(SUBSTITUTE(SUBSTITUTE(F$1,"standard",""),"|Float","")&amp;IF(OR($L768=TRUE,$A768=0,MOD($A768,ChapterTable!$R$20)&lt;&gt;0),"","보스")&amp;"인게임누적곱배수",ChapterTable!$R:$S,2,0)^D768
    +VLOOKUP(SUBSTITUTE(SUBSTITUTE(F$1,"standard",""),"|Float","")&amp;IF(OR($L768=TRUE,$A768=0,MOD($A768,ChapterTable!$R$20)&lt;&gt;0),"","보스")&amp;"인게임누적합배수",ChapterTable!$R:$S,2,0)*D768)
  )
  )
  )
)</f>
        <v>32842.041778564453</v>
      </c>
      <c r="G768" t="s">
        <v>719</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80"/>
        <v>1</v>
      </c>
      <c r="Q768">
        <f t="shared" si="81"/>
        <v>1</v>
      </c>
      <c r="R768" t="b">
        <f t="shared" ca="1" si="82"/>
        <v>0</v>
      </c>
      <c r="T768" t="b">
        <f t="shared" ca="1" si="83"/>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86"/>
        <v>1</v>
      </c>
      <c r="AJ768">
        <f t="shared" si="84"/>
        <v>1</v>
      </c>
      <c r="AK768">
        <f t="shared" si="85"/>
        <v>1</v>
      </c>
      <c r="AL768">
        <v>3</v>
      </c>
    </row>
    <row r="769" spans="1:38" hidden="1" x14ac:dyDescent="0.3">
      <c r="A769">
        <v>17</v>
      </c>
      <c r="B769">
        <v>7</v>
      </c>
      <c r="C769">
        <f>IF(OR($L769=TRUE,$A769=0,MOD($A769,ChapterTable!$R$20)&lt;&gt;0),
MAX(0,INT(($B769+ChapterTable!$P$26+VLOOKUP(SUBSTITUTE(C$1,"성장단계","")&amp;"단계오프셋",ChapterTable!$R:$S,2,0))/ChapterTable!$P$23)),
MAX(0,INT(($B769+ChapterTable!$R$26+VLOOKUP(SUBSTITUTE(C$1,"성장단계","")&amp;"보스단계오프셋",ChapterTable!$R:$S,2,0))/ChapterTable!$R$23)))</f>
        <v>1</v>
      </c>
      <c r="D769">
        <f>IF(OR($L769=TRUE,$A769=0,MOD($A769,ChapterTable!$R$20)&lt;&gt;0),
MAX(0,INT(($B769+ChapterTable!$P$26+VLOOKUP(SUBSTITUTE(D$1,"성장단계","")&amp;"단계오프셋",ChapterTable!$R:$S,2,0))/ChapterTable!$P$23)),
MAX(0,INT(($B769+ChapterTable!$R$26+VLOOKUP(SUBSTITUTE(D$1,"성장단계","")&amp;"보스단계오프셋",ChapterTable!$R:$S,2,0))/ChapterTable!$R$23)))</f>
        <v>0</v>
      </c>
      <c r="E769" s="1">
        <f ca="1">IF(AND($A769=0,$B769=1),
    VLOOKUP(1,ChapterTable!$1:$1048576,MATCH("최종"&amp;SUBSTITUTE(SUBSTITUTE(E$1,"standard",""),"|Float",""),ChapterTable!$1:$1,0),0)*ChapterTable!$P$17,
  IF(AND($A769=0,$B769=0),
    E770,
  IF($B769=0,
    VLOOKUP($A769,ChapterTable!$1:$1048576,MATCH("최종"&amp;SUBSTITUTE(SUBSTITUTE(E$1,"standard",""),"|Float",""),ChapterTable!$1:$1,0),0),
  IF($B769=1,
    IF($L769=FALSE,
      VLOOKUP($A769,ChapterTable!$1:$1048576,MATCH("최종"&amp;SUBSTITUTE(SUBSTITUTE(E$1,"standard",""),"|Float",""),ChapterTable!$1:$1,0),0),
      VLOOKUP($A769-ChapterTable!$P$11,ChapterTable!$1:$1048576,MATCH("최종"&amp;SUBSTITUTE(SUBSTITUTE(E$1,"standard",""),"|Float",""),ChapterTable!$1:$1,0),0)*ChapterTable!$P$14
    ),
  OFFSET(E769,-$B769+IF($L769,1,0),0)*IF($B769&gt;OFFSET($B769,1,0),ChapterTable!$R$17,1)*
    (VLOOKUP(SUBSTITUTE(SUBSTITUTE(E$1,"standard",""),"|Float","")&amp;IF(OR($L769=TRUE,$A769=0,MOD($A769,ChapterTable!$R$20)&lt;&gt;0),"","보스")&amp;"인게임누적곱배수",ChapterTable!$R:$S,2,0)^C769
    +VLOOKUP(SUBSTITUTE(SUBSTITUTE(E$1,"standard",""),"|Float","")&amp;IF(OR($L769=TRUE,$A769=0,MOD($A769,ChapterTable!$R$20)&lt;&gt;0),"","보스")&amp;"인게임누적합배수",ChapterTable!$R:$S,2,0)*C769)
  )
  )
  )
)</f>
        <v>94585.080322265625</v>
      </c>
      <c r="F769" s="1">
        <f ca="1">IF(AND($A769=0,$B769=1),
    VLOOKUP(1,ChapterTable!$1:$1048576,MATCH("최종"&amp;SUBSTITUTE(SUBSTITUTE(F$1,"standard",""),"|Float",""),ChapterTable!$1:$1,0),0)*ChapterTable!$P$17,
  IF(AND($A769=0,$B769=0),
    F770,
  IF($B769=0,
    VLOOKUP($A769,ChapterTable!$1:$1048576,MATCH("최종"&amp;SUBSTITUTE(SUBSTITUTE(F$1,"standard",""),"|Float",""),ChapterTable!$1:$1,0),0),
  IF($B769=1,
    IF($L769=FALSE,
      VLOOKUP($A769,ChapterTable!$1:$1048576,MATCH("최종"&amp;SUBSTITUTE(SUBSTITUTE(F$1,"standard",""),"|Float",""),ChapterTable!$1:$1,0),0),
      VLOOKUP($A769-ChapterTable!$P$11,ChapterTable!$1:$1048576,MATCH("최종"&amp;SUBSTITUTE(SUBSTITUTE(F$1,"standard",""),"|Float",""),ChapterTable!$1:$1,0),0)*ChapterTable!$P$14
    ),
  OFFSET(F769,-$B769+IF($L769,1,0),0)*
    (VLOOKUP(SUBSTITUTE(SUBSTITUTE(F$1,"standard",""),"|Float","")&amp;IF(OR($L769=TRUE,$A769=0,MOD($A769,ChapterTable!$R$20)&lt;&gt;0),"","보스")&amp;"인게임누적곱배수",ChapterTable!$R:$S,2,0)^D769
    +VLOOKUP(SUBSTITUTE(SUBSTITUTE(F$1,"standard",""),"|Float","")&amp;IF(OR($L769=TRUE,$A769=0,MOD($A769,ChapterTable!$R$20)&lt;&gt;0),"","보스")&amp;"인게임누적합배수",ChapterTable!$R:$S,2,0)*D769)
  )
  )
  )
)</f>
        <v>32842.041778564453</v>
      </c>
      <c r="G769" t="s">
        <v>719</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80"/>
        <v>1</v>
      </c>
      <c r="Q769">
        <f t="shared" si="81"/>
        <v>1</v>
      </c>
      <c r="R769" t="b">
        <f t="shared" ca="1" si="82"/>
        <v>0</v>
      </c>
      <c r="T769" t="b">
        <f t="shared" ca="1" si="83"/>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86"/>
        <v>1</v>
      </c>
      <c r="AJ769">
        <f t="shared" si="84"/>
        <v>1</v>
      </c>
      <c r="AK769">
        <f t="shared" si="85"/>
        <v>1</v>
      </c>
      <c r="AL769">
        <v>3</v>
      </c>
    </row>
    <row r="770" spans="1:38" hidden="1" x14ac:dyDescent="0.3">
      <c r="A770">
        <v>17</v>
      </c>
      <c r="B770">
        <v>8</v>
      </c>
      <c r="C770">
        <f>IF(OR($L770=TRUE,$A770=0,MOD($A770,ChapterTable!$R$20)&lt;&gt;0),
MAX(0,INT(($B770+ChapterTable!$P$26+VLOOKUP(SUBSTITUTE(C$1,"성장단계","")&amp;"단계오프셋",ChapterTable!$R:$S,2,0))/ChapterTable!$P$23)),
MAX(0,INT(($B770+ChapterTable!$R$26+VLOOKUP(SUBSTITUTE(C$1,"성장단계","")&amp;"보스단계오프셋",ChapterTable!$R:$S,2,0))/ChapterTable!$R$23)))</f>
        <v>1</v>
      </c>
      <c r="D770">
        <f>IF(OR($L770=TRUE,$A770=0,MOD($A770,ChapterTable!$R$20)&lt;&gt;0),
MAX(0,INT(($B770+ChapterTable!$P$26+VLOOKUP(SUBSTITUTE(D$1,"성장단계","")&amp;"단계오프셋",ChapterTable!$R:$S,2,0))/ChapterTable!$P$23)),
MAX(0,INT(($B770+ChapterTable!$R$26+VLOOKUP(SUBSTITUTE(D$1,"성장단계","")&amp;"보스단계오프셋",ChapterTable!$R:$S,2,0))/ChapterTable!$R$23)))</f>
        <v>0</v>
      </c>
      <c r="E770" s="1">
        <f ca="1">IF(AND($A770=0,$B770=1),
    VLOOKUP(1,ChapterTable!$1:$1048576,MATCH("최종"&amp;SUBSTITUTE(SUBSTITUTE(E$1,"standard",""),"|Float",""),ChapterTable!$1:$1,0),0)*ChapterTable!$P$17,
  IF(AND($A770=0,$B770=0),
    E771,
  IF($B770=0,
    VLOOKUP($A770,ChapterTable!$1:$1048576,MATCH("최종"&amp;SUBSTITUTE(SUBSTITUTE(E$1,"standard",""),"|Float",""),ChapterTable!$1:$1,0),0),
  IF($B770=1,
    IF($L770=FALSE,
      VLOOKUP($A770,ChapterTable!$1:$1048576,MATCH("최종"&amp;SUBSTITUTE(SUBSTITUTE(E$1,"standard",""),"|Float",""),ChapterTable!$1:$1,0),0),
      VLOOKUP($A770-ChapterTable!$P$11,ChapterTable!$1:$1048576,MATCH("최종"&amp;SUBSTITUTE(SUBSTITUTE(E$1,"standard",""),"|Float",""),ChapterTable!$1:$1,0),0)*ChapterTable!$P$14
    ),
  OFFSET(E770,-$B770+IF($L770,1,0),0)*IF($B770&gt;OFFSET($B770,1,0),ChapterTable!$R$17,1)*
    (VLOOKUP(SUBSTITUTE(SUBSTITUTE(E$1,"standard",""),"|Float","")&amp;IF(OR($L770=TRUE,$A770=0,MOD($A770,ChapterTable!$R$20)&lt;&gt;0),"","보스")&amp;"인게임누적곱배수",ChapterTable!$R:$S,2,0)^C770
    +VLOOKUP(SUBSTITUTE(SUBSTITUTE(E$1,"standard",""),"|Float","")&amp;IF(OR($L770=TRUE,$A770=0,MOD($A770,ChapterTable!$R$20)&lt;&gt;0),"","보스")&amp;"인게임누적합배수",ChapterTable!$R:$S,2,0)*C770)
  )
  )
  )
)</f>
        <v>94585.080322265625</v>
      </c>
      <c r="F770" s="1">
        <f ca="1">IF(AND($A770=0,$B770=1),
    VLOOKUP(1,ChapterTable!$1:$1048576,MATCH("최종"&amp;SUBSTITUTE(SUBSTITUTE(F$1,"standard",""),"|Float",""),ChapterTable!$1:$1,0),0)*ChapterTable!$P$17,
  IF(AND($A770=0,$B770=0),
    F771,
  IF($B770=0,
    VLOOKUP($A770,ChapterTable!$1:$1048576,MATCH("최종"&amp;SUBSTITUTE(SUBSTITUTE(F$1,"standard",""),"|Float",""),ChapterTable!$1:$1,0),0),
  IF($B770=1,
    IF($L770=FALSE,
      VLOOKUP($A770,ChapterTable!$1:$1048576,MATCH("최종"&amp;SUBSTITUTE(SUBSTITUTE(F$1,"standard",""),"|Float",""),ChapterTable!$1:$1,0),0),
      VLOOKUP($A770-ChapterTable!$P$11,ChapterTable!$1:$1048576,MATCH("최종"&amp;SUBSTITUTE(SUBSTITUTE(F$1,"standard",""),"|Float",""),ChapterTable!$1:$1,0),0)*ChapterTable!$P$14
    ),
  OFFSET(F770,-$B770+IF($L770,1,0),0)*
    (VLOOKUP(SUBSTITUTE(SUBSTITUTE(F$1,"standard",""),"|Float","")&amp;IF(OR($L770=TRUE,$A770=0,MOD($A770,ChapterTable!$R$20)&lt;&gt;0),"","보스")&amp;"인게임누적곱배수",ChapterTable!$R:$S,2,0)^D770
    +VLOOKUP(SUBSTITUTE(SUBSTITUTE(F$1,"standard",""),"|Float","")&amp;IF(OR($L770=TRUE,$A770=0,MOD($A770,ChapterTable!$R$20)&lt;&gt;0),"","보스")&amp;"인게임누적합배수",ChapterTable!$R:$S,2,0)*D770)
  )
  )
  )
)</f>
        <v>32842.041778564453</v>
      </c>
      <c r="G770" t="s">
        <v>719</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80"/>
        <v>1</v>
      </c>
      <c r="Q770">
        <f t="shared" si="81"/>
        <v>1</v>
      </c>
      <c r="R770" t="b">
        <f t="shared" ca="1" si="82"/>
        <v>0</v>
      </c>
      <c r="T770" t="b">
        <f t="shared" ca="1" si="83"/>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86"/>
        <v>1</v>
      </c>
      <c r="AJ770">
        <f t="shared" si="84"/>
        <v>1</v>
      </c>
      <c r="AK770">
        <f t="shared" si="85"/>
        <v>1</v>
      </c>
      <c r="AL770">
        <v>3</v>
      </c>
    </row>
    <row r="771" spans="1:38" hidden="1" x14ac:dyDescent="0.3">
      <c r="A771">
        <v>17</v>
      </c>
      <c r="B771">
        <v>9</v>
      </c>
      <c r="C771">
        <f>IF(OR($L771=TRUE,$A771=0,MOD($A771,ChapterTable!$R$20)&lt;&gt;0),
MAX(0,INT(($B771+ChapterTable!$P$26+VLOOKUP(SUBSTITUTE(C$1,"성장단계","")&amp;"단계오프셋",ChapterTable!$R:$S,2,0))/ChapterTable!$P$23)),
MAX(0,INT(($B771+ChapterTable!$R$26+VLOOKUP(SUBSTITUTE(C$1,"성장단계","")&amp;"보스단계오프셋",ChapterTable!$R:$S,2,0))/ChapterTable!$R$23)))</f>
        <v>1</v>
      </c>
      <c r="D771">
        <f>IF(OR($L771=TRUE,$A771=0,MOD($A771,ChapterTable!$R$20)&lt;&gt;0),
MAX(0,INT(($B771+ChapterTable!$P$26+VLOOKUP(SUBSTITUTE(D$1,"성장단계","")&amp;"단계오프셋",ChapterTable!$R:$S,2,0))/ChapterTable!$P$23)),
MAX(0,INT(($B771+ChapterTable!$R$26+VLOOKUP(SUBSTITUTE(D$1,"성장단계","")&amp;"보스단계오프셋",ChapterTable!$R:$S,2,0))/ChapterTable!$R$23)))</f>
        <v>0</v>
      </c>
      <c r="E771" s="1">
        <f ca="1">IF(AND($A771=0,$B771=1),
    VLOOKUP(1,ChapterTable!$1:$1048576,MATCH("최종"&amp;SUBSTITUTE(SUBSTITUTE(E$1,"standard",""),"|Float",""),ChapterTable!$1:$1,0),0)*ChapterTable!$P$17,
  IF(AND($A771=0,$B771=0),
    E772,
  IF($B771=0,
    VLOOKUP($A771,ChapterTable!$1:$1048576,MATCH("최종"&amp;SUBSTITUTE(SUBSTITUTE(E$1,"standard",""),"|Float",""),ChapterTable!$1:$1,0),0),
  IF($B771=1,
    IF($L771=FALSE,
      VLOOKUP($A771,ChapterTable!$1:$1048576,MATCH("최종"&amp;SUBSTITUTE(SUBSTITUTE(E$1,"standard",""),"|Float",""),ChapterTable!$1:$1,0),0),
      VLOOKUP($A771-ChapterTable!$P$11,ChapterTable!$1:$1048576,MATCH("최종"&amp;SUBSTITUTE(SUBSTITUTE(E$1,"standard",""),"|Float",""),ChapterTable!$1:$1,0),0)*ChapterTable!$P$14
    ),
  OFFSET(E771,-$B771+IF($L771,1,0),0)*IF($B771&gt;OFFSET($B771,1,0),ChapterTable!$R$17,1)*
    (VLOOKUP(SUBSTITUTE(SUBSTITUTE(E$1,"standard",""),"|Float","")&amp;IF(OR($L771=TRUE,$A771=0,MOD($A771,ChapterTable!$R$20)&lt;&gt;0),"","보스")&amp;"인게임누적곱배수",ChapterTable!$R:$S,2,0)^C771
    +VLOOKUP(SUBSTITUTE(SUBSTITUTE(E$1,"standard",""),"|Float","")&amp;IF(OR($L771=TRUE,$A771=0,MOD($A771,ChapterTable!$R$20)&lt;&gt;0),"","보스")&amp;"인게임누적합배수",ChapterTable!$R:$S,2,0)*C771)
  )
  )
  )
)</f>
        <v>94585.080322265625</v>
      </c>
      <c r="F771" s="1">
        <f ca="1">IF(AND($A771=0,$B771=1),
    VLOOKUP(1,ChapterTable!$1:$1048576,MATCH("최종"&amp;SUBSTITUTE(SUBSTITUTE(F$1,"standard",""),"|Float",""),ChapterTable!$1:$1,0),0)*ChapterTable!$P$17,
  IF(AND($A771=0,$B771=0),
    F772,
  IF($B771=0,
    VLOOKUP($A771,ChapterTable!$1:$1048576,MATCH("최종"&amp;SUBSTITUTE(SUBSTITUTE(F$1,"standard",""),"|Float",""),ChapterTable!$1:$1,0),0),
  IF($B771=1,
    IF($L771=FALSE,
      VLOOKUP($A771,ChapterTable!$1:$1048576,MATCH("최종"&amp;SUBSTITUTE(SUBSTITUTE(F$1,"standard",""),"|Float",""),ChapterTable!$1:$1,0),0),
      VLOOKUP($A771-ChapterTable!$P$11,ChapterTable!$1:$1048576,MATCH("최종"&amp;SUBSTITUTE(SUBSTITUTE(F$1,"standard",""),"|Float",""),ChapterTable!$1:$1,0),0)*ChapterTable!$P$14
    ),
  OFFSET(F771,-$B771+IF($L771,1,0),0)*
    (VLOOKUP(SUBSTITUTE(SUBSTITUTE(F$1,"standard",""),"|Float","")&amp;IF(OR($L771=TRUE,$A771=0,MOD($A771,ChapterTable!$R$20)&lt;&gt;0),"","보스")&amp;"인게임누적곱배수",ChapterTable!$R:$S,2,0)^D771
    +VLOOKUP(SUBSTITUTE(SUBSTITUTE(F$1,"standard",""),"|Float","")&amp;IF(OR($L771=TRUE,$A771=0,MOD($A771,ChapterTable!$R$20)&lt;&gt;0),"","보스")&amp;"인게임누적합배수",ChapterTable!$R:$S,2,0)*D771)
  )
  )
  )
)</f>
        <v>32842.041778564453</v>
      </c>
      <c r="G771" t="s">
        <v>719</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87">IF(B771=0,0,
  IF(AND(L771=FALSE,A771&lt;&gt;0,MOD(A771,7)=0),21,
  IF(MOD(B771,10)=0,INT(B771/10)-1+21,
  IF(MOD(B771,10)=5,11,
  IF(MOD(B771,10)=9,INT(B771/10)+91,
  INT(B771/10+1))))))</f>
        <v>91</v>
      </c>
      <c r="Q771">
        <f t="shared" ref="Q771:Q834" si="88">IF(ISBLANK(P771),O771,P771)</f>
        <v>91</v>
      </c>
      <c r="R771" t="b">
        <f t="shared" ref="R771:R834" ca="1" si="89">IF(OR(B771=0,OFFSET(B771,1,0)=0),FALSE,
IF(AND(L771,B771&lt;OFFSET(B771,1,0)),TRUE,
IF(AND(OFFSET(O771,1,0)&gt;=21,OFFSET(O771,1,0)&lt;=25),TRUE,FALSE)))</f>
        <v>1</v>
      </c>
      <c r="T771" t="b">
        <f t="shared" ref="T771:T834" ca="1" si="90">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86"/>
        <v>1</v>
      </c>
      <c r="AJ771">
        <f t="shared" ref="AJ771:AJ834" si="91">IF(B771=0,0,
IF(MOD(B771,10)=0,1,
IF(INT((B771-1)/10)+1=1,1,
IF(INT((B771-1)/10)+1=2,0.546666666,
IF(INT((B771-1)/10)+1=3,0.395555555,
IF(INT((B771-1)/10)+1=4,0.32,
IF(INT((B771-1)/10)+1=5,0.27466666,
"이상")))))))</f>
        <v>1</v>
      </c>
      <c r="AK771">
        <f t="shared" ref="AK771:AK834" si="92">IF(B771=0,0,
IF(B771=20,2,
IF(B771=30,3,
IF(B771=40,4,
1))))</f>
        <v>1</v>
      </c>
      <c r="AL771">
        <v>3</v>
      </c>
    </row>
    <row r="772" spans="1:38" hidden="1" x14ac:dyDescent="0.3">
      <c r="A772">
        <v>17</v>
      </c>
      <c r="B772">
        <v>10</v>
      </c>
      <c r="C772">
        <f>IF(OR($L772=TRUE,$A772=0,MOD($A772,ChapterTable!$R$20)&lt;&gt;0),
MAX(0,INT(($B772+ChapterTable!$P$26+VLOOKUP(SUBSTITUTE(C$1,"성장단계","")&amp;"단계오프셋",ChapterTable!$R:$S,2,0))/ChapterTable!$P$23)),
MAX(0,INT(($B772+ChapterTable!$R$26+VLOOKUP(SUBSTITUTE(C$1,"성장단계","")&amp;"보스단계오프셋",ChapterTable!$R:$S,2,0))/ChapterTable!$R$23)))</f>
        <v>1</v>
      </c>
      <c r="D772">
        <f>IF(OR($L772=TRUE,$A772=0,MOD($A772,ChapterTable!$R$20)&lt;&gt;0),
MAX(0,INT(($B772+ChapterTable!$P$26+VLOOKUP(SUBSTITUTE(D$1,"성장단계","")&amp;"단계오프셋",ChapterTable!$R:$S,2,0))/ChapterTable!$P$23)),
MAX(0,INT(($B772+ChapterTable!$R$26+VLOOKUP(SUBSTITUTE(D$1,"성장단계","")&amp;"보스단계오프셋",ChapterTable!$R:$S,2,0))/ChapterTable!$R$23)))</f>
        <v>0</v>
      </c>
      <c r="E772" s="1">
        <f ca="1">IF(AND($A772=0,$B772=1),
    VLOOKUP(1,ChapterTable!$1:$1048576,MATCH("최종"&amp;SUBSTITUTE(SUBSTITUTE(E$1,"standard",""),"|Float",""),ChapterTable!$1:$1,0),0)*ChapterTable!$P$17,
  IF(AND($A772=0,$B772=0),
    E773,
  IF($B772=0,
    VLOOKUP($A772,ChapterTable!$1:$1048576,MATCH("최종"&amp;SUBSTITUTE(SUBSTITUTE(E$1,"standard",""),"|Float",""),ChapterTable!$1:$1,0),0),
  IF($B772=1,
    IF($L772=FALSE,
      VLOOKUP($A772,ChapterTable!$1:$1048576,MATCH("최종"&amp;SUBSTITUTE(SUBSTITUTE(E$1,"standard",""),"|Float",""),ChapterTable!$1:$1,0),0),
      VLOOKUP($A772-ChapterTable!$P$11,ChapterTable!$1:$1048576,MATCH("최종"&amp;SUBSTITUTE(SUBSTITUTE(E$1,"standard",""),"|Float",""),ChapterTable!$1:$1,0),0)*ChapterTable!$P$14
    ),
  OFFSET(E772,-$B772+IF($L772,1,0),0)*IF($B772&gt;OFFSET($B772,1,0),ChapterTable!$R$17,1)*
    (VLOOKUP(SUBSTITUTE(SUBSTITUTE(E$1,"standard",""),"|Float","")&amp;IF(OR($L772=TRUE,$A772=0,MOD($A772,ChapterTable!$R$20)&lt;&gt;0),"","보스")&amp;"인게임누적곱배수",ChapterTable!$R:$S,2,0)^C772
    +VLOOKUP(SUBSTITUTE(SUBSTITUTE(E$1,"standard",""),"|Float","")&amp;IF(OR($L772=TRUE,$A772=0,MOD($A772,ChapterTable!$R$20)&lt;&gt;0),"","보스")&amp;"인게임누적합배수",ChapterTable!$R:$S,2,0)*C772)
  )
  )
  )
)</f>
        <v>94585.080322265625</v>
      </c>
      <c r="F772" s="1">
        <f ca="1">IF(AND($A772=0,$B772=1),
    VLOOKUP(1,ChapterTable!$1:$1048576,MATCH("최종"&amp;SUBSTITUTE(SUBSTITUTE(F$1,"standard",""),"|Float",""),ChapterTable!$1:$1,0),0)*ChapterTable!$P$17,
  IF(AND($A772=0,$B772=0),
    F773,
  IF($B772=0,
    VLOOKUP($A772,ChapterTable!$1:$1048576,MATCH("최종"&amp;SUBSTITUTE(SUBSTITUTE(F$1,"standard",""),"|Float",""),ChapterTable!$1:$1,0),0),
  IF($B772=1,
    IF($L772=FALSE,
      VLOOKUP($A772,ChapterTable!$1:$1048576,MATCH("최종"&amp;SUBSTITUTE(SUBSTITUTE(F$1,"standard",""),"|Float",""),ChapterTable!$1:$1,0),0),
      VLOOKUP($A772-ChapterTable!$P$11,ChapterTable!$1:$1048576,MATCH("최종"&amp;SUBSTITUTE(SUBSTITUTE(F$1,"standard",""),"|Float",""),ChapterTable!$1:$1,0),0)*ChapterTable!$P$14
    ),
  OFFSET(F772,-$B772+IF($L772,1,0),0)*
    (VLOOKUP(SUBSTITUTE(SUBSTITUTE(F$1,"standard",""),"|Float","")&amp;IF(OR($L772=TRUE,$A772=0,MOD($A772,ChapterTable!$R$20)&lt;&gt;0),"","보스")&amp;"인게임누적곱배수",ChapterTable!$R:$S,2,0)^D772
    +VLOOKUP(SUBSTITUTE(SUBSTITUTE(F$1,"standard",""),"|Float","")&amp;IF(OR($L772=TRUE,$A772=0,MOD($A772,ChapterTable!$R$20)&lt;&gt;0),"","보스")&amp;"인게임누적합배수",ChapterTable!$R:$S,2,0)*D772)
  )
  )
  )
)</f>
        <v>32842.041778564453</v>
      </c>
      <c r="G772" t="s">
        <v>719</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87"/>
        <v>21</v>
      </c>
      <c r="Q772">
        <f t="shared" si="88"/>
        <v>21</v>
      </c>
      <c r="R772" t="b">
        <f t="shared" ca="1" si="89"/>
        <v>0</v>
      </c>
      <c r="T772" t="b">
        <f t="shared" ca="1" si="90"/>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93">IF(B772=0,0,1/(INT((B772-1)/10)+1))</f>
        <v>1</v>
      </c>
      <c r="AJ772">
        <f t="shared" si="91"/>
        <v>1</v>
      </c>
      <c r="AK772">
        <f t="shared" si="92"/>
        <v>1</v>
      </c>
      <c r="AL772">
        <v>3</v>
      </c>
    </row>
    <row r="773" spans="1:38" hidden="1" x14ac:dyDescent="0.3">
      <c r="A773">
        <v>17</v>
      </c>
      <c r="B773">
        <v>11</v>
      </c>
      <c r="C773">
        <f>IF(OR($L773=TRUE,$A773=0,MOD($A773,ChapterTable!$R$20)&lt;&gt;0),
MAX(0,INT(($B773+ChapterTable!$P$26+VLOOKUP(SUBSTITUTE(C$1,"성장단계","")&amp;"단계오프셋",ChapterTable!$R:$S,2,0))/ChapterTable!$P$23)),
MAX(0,INT(($B773+ChapterTable!$R$26+VLOOKUP(SUBSTITUTE(C$1,"성장단계","")&amp;"보스단계오프셋",ChapterTable!$R:$S,2,0))/ChapterTable!$R$23)))</f>
        <v>1</v>
      </c>
      <c r="D773">
        <f>IF(OR($L773=TRUE,$A773=0,MOD($A773,ChapterTable!$R$20)&lt;&gt;0),
MAX(0,INT(($B773+ChapterTable!$P$26+VLOOKUP(SUBSTITUTE(D$1,"성장단계","")&amp;"단계오프셋",ChapterTable!$R:$S,2,0))/ChapterTable!$P$23)),
MAX(0,INT(($B773+ChapterTable!$R$26+VLOOKUP(SUBSTITUTE(D$1,"성장단계","")&amp;"보스단계오프셋",ChapterTable!$R:$S,2,0))/ChapterTable!$R$23)))</f>
        <v>1</v>
      </c>
      <c r="E773" s="1">
        <f ca="1">IF(AND($A773=0,$B773=1),
    VLOOKUP(1,ChapterTable!$1:$1048576,MATCH("최종"&amp;SUBSTITUTE(SUBSTITUTE(E$1,"standard",""),"|Float",""),ChapterTable!$1:$1,0),0)*ChapterTable!$P$17,
  IF(AND($A773=0,$B773=0),
    E774,
  IF($B773=0,
    VLOOKUP($A773,ChapterTable!$1:$1048576,MATCH("최종"&amp;SUBSTITUTE(SUBSTITUTE(E$1,"standard",""),"|Float",""),ChapterTable!$1:$1,0),0),
  IF($B773=1,
    IF($L773=FALSE,
      VLOOKUP($A773,ChapterTable!$1:$1048576,MATCH("최종"&amp;SUBSTITUTE(SUBSTITUTE(E$1,"standard",""),"|Float",""),ChapterTable!$1:$1,0),0),
      VLOOKUP($A773-ChapterTable!$P$11,ChapterTable!$1:$1048576,MATCH("최종"&amp;SUBSTITUTE(SUBSTITUTE(E$1,"standard",""),"|Float",""),ChapterTable!$1:$1,0),0)*ChapterTable!$P$14
    ),
  OFFSET(E773,-$B773+IF($L773,1,0),0)*IF($B773&gt;OFFSET($B773,1,0),ChapterTable!$R$17,1)*
    (VLOOKUP(SUBSTITUTE(SUBSTITUTE(E$1,"standard",""),"|Float","")&amp;IF(OR($L773=TRUE,$A773=0,MOD($A773,ChapterTable!$R$20)&lt;&gt;0),"","보스")&amp;"인게임누적곱배수",ChapterTable!$R:$S,2,0)^C773
    +VLOOKUP(SUBSTITUTE(SUBSTITUTE(E$1,"standard",""),"|Float","")&amp;IF(OR($L773=TRUE,$A773=0,MOD($A773,ChapterTable!$R$20)&lt;&gt;0),"","보스")&amp;"인게임누적합배수",ChapterTable!$R:$S,2,0)*C773)
  )
  )
  )
)</f>
        <v>94585.080322265625</v>
      </c>
      <c r="F773" s="1">
        <f ca="1">IF(AND($A773=0,$B773=1),
    VLOOKUP(1,ChapterTable!$1:$1048576,MATCH("최종"&amp;SUBSTITUTE(SUBSTITUTE(F$1,"standard",""),"|Float",""),ChapterTable!$1:$1,0),0)*ChapterTable!$P$17,
  IF(AND($A773=0,$B773=0),
    F774,
  IF($B773=0,
    VLOOKUP($A773,ChapterTable!$1:$1048576,MATCH("최종"&amp;SUBSTITUTE(SUBSTITUTE(F$1,"standard",""),"|Float",""),ChapterTable!$1:$1,0),0),
  IF($B773=1,
    IF($L773=FALSE,
      VLOOKUP($A773,ChapterTable!$1:$1048576,MATCH("최종"&amp;SUBSTITUTE(SUBSTITUTE(F$1,"standard",""),"|Float",""),ChapterTable!$1:$1,0),0),
      VLOOKUP($A773-ChapterTable!$P$11,ChapterTable!$1:$1048576,MATCH("최종"&amp;SUBSTITUTE(SUBSTITUTE(F$1,"standard",""),"|Float",""),ChapterTable!$1:$1,0),0)*ChapterTable!$P$14
    ),
  OFFSET(F773,-$B773+IF($L773,1,0),0)*
    (VLOOKUP(SUBSTITUTE(SUBSTITUTE(F$1,"standard",""),"|Float","")&amp;IF(OR($L773=TRUE,$A773=0,MOD($A773,ChapterTable!$R$20)&lt;&gt;0),"","보스")&amp;"인게임누적곱배수",ChapterTable!$R:$S,2,0)^D773
    +VLOOKUP(SUBSTITUTE(SUBSTITUTE(F$1,"standard",""),"|Float","")&amp;IF(OR($L773=TRUE,$A773=0,MOD($A773,ChapterTable!$R$20)&lt;&gt;0),"","보스")&amp;"인게임누적합배수",ChapterTable!$R:$S,2,0)*D773)
  )
  )
  )
)</f>
        <v>35305.194911956787</v>
      </c>
      <c r="G773" t="s">
        <v>719</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87"/>
        <v>2</v>
      </c>
      <c r="Q773">
        <f t="shared" si="88"/>
        <v>2</v>
      </c>
      <c r="R773" t="b">
        <f t="shared" ca="1" si="89"/>
        <v>0</v>
      </c>
      <c r="T773" t="b">
        <f t="shared" ca="1" si="90"/>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93"/>
        <v>0.5</v>
      </c>
      <c r="AJ773">
        <f t="shared" si="91"/>
        <v>0.54666666600000002</v>
      </c>
      <c r="AK773">
        <f t="shared" si="92"/>
        <v>1</v>
      </c>
      <c r="AL773">
        <v>3</v>
      </c>
    </row>
    <row r="774" spans="1:38" hidden="1" x14ac:dyDescent="0.3">
      <c r="A774">
        <v>17</v>
      </c>
      <c r="B774">
        <v>12</v>
      </c>
      <c r="C774">
        <f>IF(OR($L774=TRUE,$A774=0,MOD($A774,ChapterTable!$R$20)&lt;&gt;0),
MAX(0,INT(($B774+ChapterTable!$P$26+VLOOKUP(SUBSTITUTE(C$1,"성장단계","")&amp;"단계오프셋",ChapterTable!$R:$S,2,0))/ChapterTable!$P$23)),
MAX(0,INT(($B774+ChapterTable!$R$26+VLOOKUP(SUBSTITUTE(C$1,"성장단계","")&amp;"보스단계오프셋",ChapterTable!$R:$S,2,0))/ChapterTable!$R$23)))</f>
        <v>1</v>
      </c>
      <c r="D774">
        <f>IF(OR($L774=TRUE,$A774=0,MOD($A774,ChapterTable!$R$20)&lt;&gt;0),
MAX(0,INT(($B774+ChapterTable!$P$26+VLOOKUP(SUBSTITUTE(D$1,"성장단계","")&amp;"단계오프셋",ChapterTable!$R:$S,2,0))/ChapterTable!$P$23)),
MAX(0,INT(($B774+ChapterTable!$R$26+VLOOKUP(SUBSTITUTE(D$1,"성장단계","")&amp;"보스단계오프셋",ChapterTable!$R:$S,2,0))/ChapterTable!$R$23)))</f>
        <v>1</v>
      </c>
      <c r="E774" s="1">
        <f ca="1">IF(AND($A774=0,$B774=1),
    VLOOKUP(1,ChapterTable!$1:$1048576,MATCH("최종"&amp;SUBSTITUTE(SUBSTITUTE(E$1,"standard",""),"|Float",""),ChapterTable!$1:$1,0),0)*ChapterTable!$P$17,
  IF(AND($A774=0,$B774=0),
    E775,
  IF($B774=0,
    VLOOKUP($A774,ChapterTable!$1:$1048576,MATCH("최종"&amp;SUBSTITUTE(SUBSTITUTE(E$1,"standard",""),"|Float",""),ChapterTable!$1:$1,0),0),
  IF($B774=1,
    IF($L774=FALSE,
      VLOOKUP($A774,ChapterTable!$1:$1048576,MATCH("최종"&amp;SUBSTITUTE(SUBSTITUTE(E$1,"standard",""),"|Float",""),ChapterTable!$1:$1,0),0),
      VLOOKUP($A774-ChapterTable!$P$11,ChapterTable!$1:$1048576,MATCH("최종"&amp;SUBSTITUTE(SUBSTITUTE(E$1,"standard",""),"|Float",""),ChapterTable!$1:$1,0),0)*ChapterTable!$P$14
    ),
  OFFSET(E774,-$B774+IF($L774,1,0),0)*IF($B774&gt;OFFSET($B774,1,0),ChapterTable!$R$17,1)*
    (VLOOKUP(SUBSTITUTE(SUBSTITUTE(E$1,"standard",""),"|Float","")&amp;IF(OR($L774=TRUE,$A774=0,MOD($A774,ChapterTable!$R$20)&lt;&gt;0),"","보스")&amp;"인게임누적곱배수",ChapterTable!$R:$S,2,0)^C774
    +VLOOKUP(SUBSTITUTE(SUBSTITUTE(E$1,"standard",""),"|Float","")&amp;IF(OR($L774=TRUE,$A774=0,MOD($A774,ChapterTable!$R$20)&lt;&gt;0),"","보스")&amp;"인게임누적합배수",ChapterTable!$R:$S,2,0)*C774)
  )
  )
  )
)</f>
        <v>94585.080322265625</v>
      </c>
      <c r="F774" s="1">
        <f ca="1">IF(AND($A774=0,$B774=1),
    VLOOKUP(1,ChapterTable!$1:$1048576,MATCH("최종"&amp;SUBSTITUTE(SUBSTITUTE(F$1,"standard",""),"|Float",""),ChapterTable!$1:$1,0),0)*ChapterTable!$P$17,
  IF(AND($A774=0,$B774=0),
    F775,
  IF($B774=0,
    VLOOKUP($A774,ChapterTable!$1:$1048576,MATCH("최종"&amp;SUBSTITUTE(SUBSTITUTE(F$1,"standard",""),"|Float",""),ChapterTable!$1:$1,0),0),
  IF($B774=1,
    IF($L774=FALSE,
      VLOOKUP($A774,ChapterTable!$1:$1048576,MATCH("최종"&amp;SUBSTITUTE(SUBSTITUTE(F$1,"standard",""),"|Float",""),ChapterTable!$1:$1,0),0),
      VLOOKUP($A774-ChapterTable!$P$11,ChapterTable!$1:$1048576,MATCH("최종"&amp;SUBSTITUTE(SUBSTITUTE(F$1,"standard",""),"|Float",""),ChapterTable!$1:$1,0),0)*ChapterTable!$P$14
    ),
  OFFSET(F774,-$B774+IF($L774,1,0),0)*
    (VLOOKUP(SUBSTITUTE(SUBSTITUTE(F$1,"standard",""),"|Float","")&amp;IF(OR($L774=TRUE,$A774=0,MOD($A774,ChapterTable!$R$20)&lt;&gt;0),"","보스")&amp;"인게임누적곱배수",ChapterTable!$R:$S,2,0)^D774
    +VLOOKUP(SUBSTITUTE(SUBSTITUTE(F$1,"standard",""),"|Float","")&amp;IF(OR($L774=TRUE,$A774=0,MOD($A774,ChapterTable!$R$20)&lt;&gt;0),"","보스")&amp;"인게임누적합배수",ChapterTable!$R:$S,2,0)*D774)
  )
  )
  )
)</f>
        <v>35305.194911956787</v>
      </c>
      <c r="G774" t="s">
        <v>719</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87"/>
        <v>2</v>
      </c>
      <c r="Q774">
        <f t="shared" si="88"/>
        <v>2</v>
      </c>
      <c r="R774" t="b">
        <f t="shared" ca="1" si="89"/>
        <v>0</v>
      </c>
      <c r="T774" t="b">
        <f t="shared" ca="1" si="90"/>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93"/>
        <v>0.5</v>
      </c>
      <c r="AJ774">
        <f t="shared" si="91"/>
        <v>0.54666666600000002</v>
      </c>
      <c r="AK774">
        <f t="shared" si="92"/>
        <v>1</v>
      </c>
      <c r="AL774">
        <v>3</v>
      </c>
    </row>
    <row r="775" spans="1:38" hidden="1" x14ac:dyDescent="0.3">
      <c r="A775">
        <v>17</v>
      </c>
      <c r="B775">
        <v>13</v>
      </c>
      <c r="C775">
        <f>IF(OR($L775=TRUE,$A775=0,MOD($A775,ChapterTable!$R$20)&lt;&gt;0),
MAX(0,INT(($B775+ChapterTable!$P$26+VLOOKUP(SUBSTITUTE(C$1,"성장단계","")&amp;"단계오프셋",ChapterTable!$R:$S,2,0))/ChapterTable!$P$23)),
MAX(0,INT(($B775+ChapterTable!$R$26+VLOOKUP(SUBSTITUTE(C$1,"성장단계","")&amp;"보스단계오프셋",ChapterTable!$R:$S,2,0))/ChapterTable!$R$23)))</f>
        <v>1</v>
      </c>
      <c r="D775">
        <f>IF(OR($L775=TRUE,$A775=0,MOD($A775,ChapterTable!$R$20)&lt;&gt;0),
MAX(0,INT(($B775+ChapterTable!$P$26+VLOOKUP(SUBSTITUTE(D$1,"성장단계","")&amp;"단계오프셋",ChapterTable!$R:$S,2,0))/ChapterTable!$P$23)),
MAX(0,INT(($B775+ChapterTable!$R$26+VLOOKUP(SUBSTITUTE(D$1,"성장단계","")&amp;"보스단계오프셋",ChapterTable!$R:$S,2,0))/ChapterTable!$R$23)))</f>
        <v>1</v>
      </c>
      <c r="E775" s="1">
        <f ca="1">IF(AND($A775=0,$B775=1),
    VLOOKUP(1,ChapterTable!$1:$1048576,MATCH("최종"&amp;SUBSTITUTE(SUBSTITUTE(E$1,"standard",""),"|Float",""),ChapterTable!$1:$1,0),0)*ChapterTable!$P$17,
  IF(AND($A775=0,$B775=0),
    E776,
  IF($B775=0,
    VLOOKUP($A775,ChapterTable!$1:$1048576,MATCH("최종"&amp;SUBSTITUTE(SUBSTITUTE(E$1,"standard",""),"|Float",""),ChapterTable!$1:$1,0),0),
  IF($B775=1,
    IF($L775=FALSE,
      VLOOKUP($A775,ChapterTable!$1:$1048576,MATCH("최종"&amp;SUBSTITUTE(SUBSTITUTE(E$1,"standard",""),"|Float",""),ChapterTable!$1:$1,0),0),
      VLOOKUP($A775-ChapterTable!$P$11,ChapterTable!$1:$1048576,MATCH("최종"&amp;SUBSTITUTE(SUBSTITUTE(E$1,"standard",""),"|Float",""),ChapterTable!$1:$1,0),0)*ChapterTable!$P$14
    ),
  OFFSET(E775,-$B775+IF($L775,1,0),0)*IF($B775&gt;OFFSET($B775,1,0),ChapterTable!$R$17,1)*
    (VLOOKUP(SUBSTITUTE(SUBSTITUTE(E$1,"standard",""),"|Float","")&amp;IF(OR($L775=TRUE,$A775=0,MOD($A775,ChapterTable!$R$20)&lt;&gt;0),"","보스")&amp;"인게임누적곱배수",ChapterTable!$R:$S,2,0)^C775
    +VLOOKUP(SUBSTITUTE(SUBSTITUTE(E$1,"standard",""),"|Float","")&amp;IF(OR($L775=TRUE,$A775=0,MOD($A775,ChapterTable!$R$20)&lt;&gt;0),"","보스")&amp;"인게임누적합배수",ChapterTable!$R:$S,2,0)*C775)
  )
  )
  )
)</f>
        <v>94585.080322265625</v>
      </c>
      <c r="F775" s="1">
        <f ca="1">IF(AND($A775=0,$B775=1),
    VLOOKUP(1,ChapterTable!$1:$1048576,MATCH("최종"&amp;SUBSTITUTE(SUBSTITUTE(F$1,"standard",""),"|Float",""),ChapterTable!$1:$1,0),0)*ChapterTable!$P$17,
  IF(AND($A775=0,$B775=0),
    F776,
  IF($B775=0,
    VLOOKUP($A775,ChapterTable!$1:$1048576,MATCH("최종"&amp;SUBSTITUTE(SUBSTITUTE(F$1,"standard",""),"|Float",""),ChapterTable!$1:$1,0),0),
  IF($B775=1,
    IF($L775=FALSE,
      VLOOKUP($A775,ChapterTable!$1:$1048576,MATCH("최종"&amp;SUBSTITUTE(SUBSTITUTE(F$1,"standard",""),"|Float",""),ChapterTable!$1:$1,0),0),
      VLOOKUP($A775-ChapterTable!$P$11,ChapterTable!$1:$1048576,MATCH("최종"&amp;SUBSTITUTE(SUBSTITUTE(F$1,"standard",""),"|Float",""),ChapterTable!$1:$1,0),0)*ChapterTable!$P$14
    ),
  OFFSET(F775,-$B775+IF($L775,1,0),0)*
    (VLOOKUP(SUBSTITUTE(SUBSTITUTE(F$1,"standard",""),"|Float","")&amp;IF(OR($L775=TRUE,$A775=0,MOD($A775,ChapterTable!$R$20)&lt;&gt;0),"","보스")&amp;"인게임누적곱배수",ChapterTable!$R:$S,2,0)^D775
    +VLOOKUP(SUBSTITUTE(SUBSTITUTE(F$1,"standard",""),"|Float","")&amp;IF(OR($L775=TRUE,$A775=0,MOD($A775,ChapterTable!$R$20)&lt;&gt;0),"","보스")&amp;"인게임누적합배수",ChapterTable!$R:$S,2,0)*D775)
  )
  )
  )
)</f>
        <v>35305.194911956787</v>
      </c>
      <c r="G775" t="s">
        <v>719</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87"/>
        <v>2</v>
      </c>
      <c r="Q775">
        <f t="shared" si="88"/>
        <v>2</v>
      </c>
      <c r="R775" t="b">
        <f t="shared" ca="1" si="89"/>
        <v>0</v>
      </c>
      <c r="T775" t="b">
        <f t="shared" ca="1" si="90"/>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93"/>
        <v>0.5</v>
      </c>
      <c r="AJ775">
        <f t="shared" si="91"/>
        <v>0.54666666600000002</v>
      </c>
      <c r="AK775">
        <f t="shared" si="92"/>
        <v>1</v>
      </c>
      <c r="AL775">
        <v>3</v>
      </c>
    </row>
    <row r="776" spans="1:38" hidden="1" x14ac:dyDescent="0.3">
      <c r="A776">
        <v>17</v>
      </c>
      <c r="B776">
        <v>14</v>
      </c>
      <c r="C776">
        <f>IF(OR($L776=TRUE,$A776=0,MOD($A776,ChapterTable!$R$20)&lt;&gt;0),
MAX(0,INT(($B776+ChapterTable!$P$26+VLOOKUP(SUBSTITUTE(C$1,"성장단계","")&amp;"단계오프셋",ChapterTable!$R:$S,2,0))/ChapterTable!$P$23)),
MAX(0,INT(($B776+ChapterTable!$R$26+VLOOKUP(SUBSTITUTE(C$1,"성장단계","")&amp;"보스단계오프셋",ChapterTable!$R:$S,2,0))/ChapterTable!$R$23)))</f>
        <v>1</v>
      </c>
      <c r="D776">
        <f>IF(OR($L776=TRUE,$A776=0,MOD($A776,ChapterTable!$R$20)&lt;&gt;0),
MAX(0,INT(($B776+ChapterTable!$P$26+VLOOKUP(SUBSTITUTE(D$1,"성장단계","")&amp;"단계오프셋",ChapterTable!$R:$S,2,0))/ChapterTable!$P$23)),
MAX(0,INT(($B776+ChapterTable!$R$26+VLOOKUP(SUBSTITUTE(D$1,"성장단계","")&amp;"보스단계오프셋",ChapterTable!$R:$S,2,0))/ChapterTable!$R$23)))</f>
        <v>1</v>
      </c>
      <c r="E776" s="1">
        <f ca="1">IF(AND($A776=0,$B776=1),
    VLOOKUP(1,ChapterTable!$1:$1048576,MATCH("최종"&amp;SUBSTITUTE(SUBSTITUTE(E$1,"standard",""),"|Float",""),ChapterTable!$1:$1,0),0)*ChapterTable!$P$17,
  IF(AND($A776=0,$B776=0),
    E777,
  IF($B776=0,
    VLOOKUP($A776,ChapterTable!$1:$1048576,MATCH("최종"&amp;SUBSTITUTE(SUBSTITUTE(E$1,"standard",""),"|Float",""),ChapterTable!$1:$1,0),0),
  IF($B776=1,
    IF($L776=FALSE,
      VLOOKUP($A776,ChapterTable!$1:$1048576,MATCH("최종"&amp;SUBSTITUTE(SUBSTITUTE(E$1,"standard",""),"|Float",""),ChapterTable!$1:$1,0),0),
      VLOOKUP($A776-ChapterTable!$P$11,ChapterTable!$1:$1048576,MATCH("최종"&amp;SUBSTITUTE(SUBSTITUTE(E$1,"standard",""),"|Float",""),ChapterTable!$1:$1,0),0)*ChapterTable!$P$14
    ),
  OFFSET(E776,-$B776+IF($L776,1,0),0)*IF($B776&gt;OFFSET($B776,1,0),ChapterTable!$R$17,1)*
    (VLOOKUP(SUBSTITUTE(SUBSTITUTE(E$1,"standard",""),"|Float","")&amp;IF(OR($L776=TRUE,$A776=0,MOD($A776,ChapterTable!$R$20)&lt;&gt;0),"","보스")&amp;"인게임누적곱배수",ChapterTable!$R:$S,2,0)^C776
    +VLOOKUP(SUBSTITUTE(SUBSTITUTE(E$1,"standard",""),"|Float","")&amp;IF(OR($L776=TRUE,$A776=0,MOD($A776,ChapterTable!$R$20)&lt;&gt;0),"","보스")&amp;"인게임누적합배수",ChapterTable!$R:$S,2,0)*C776)
  )
  )
  )
)</f>
        <v>94585.080322265625</v>
      </c>
      <c r="F776" s="1">
        <f ca="1">IF(AND($A776=0,$B776=1),
    VLOOKUP(1,ChapterTable!$1:$1048576,MATCH("최종"&amp;SUBSTITUTE(SUBSTITUTE(F$1,"standard",""),"|Float",""),ChapterTable!$1:$1,0),0)*ChapterTable!$P$17,
  IF(AND($A776=0,$B776=0),
    F777,
  IF($B776=0,
    VLOOKUP($A776,ChapterTable!$1:$1048576,MATCH("최종"&amp;SUBSTITUTE(SUBSTITUTE(F$1,"standard",""),"|Float",""),ChapterTable!$1:$1,0),0),
  IF($B776=1,
    IF($L776=FALSE,
      VLOOKUP($A776,ChapterTable!$1:$1048576,MATCH("최종"&amp;SUBSTITUTE(SUBSTITUTE(F$1,"standard",""),"|Float",""),ChapterTable!$1:$1,0),0),
      VLOOKUP($A776-ChapterTable!$P$11,ChapterTable!$1:$1048576,MATCH("최종"&amp;SUBSTITUTE(SUBSTITUTE(F$1,"standard",""),"|Float",""),ChapterTable!$1:$1,0),0)*ChapterTable!$P$14
    ),
  OFFSET(F776,-$B776+IF($L776,1,0),0)*
    (VLOOKUP(SUBSTITUTE(SUBSTITUTE(F$1,"standard",""),"|Float","")&amp;IF(OR($L776=TRUE,$A776=0,MOD($A776,ChapterTable!$R$20)&lt;&gt;0),"","보스")&amp;"인게임누적곱배수",ChapterTable!$R:$S,2,0)^D776
    +VLOOKUP(SUBSTITUTE(SUBSTITUTE(F$1,"standard",""),"|Float","")&amp;IF(OR($L776=TRUE,$A776=0,MOD($A776,ChapterTable!$R$20)&lt;&gt;0),"","보스")&amp;"인게임누적합배수",ChapterTable!$R:$S,2,0)*D776)
  )
  )
  )
)</f>
        <v>35305.194911956787</v>
      </c>
      <c r="G776" t="s">
        <v>719</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87"/>
        <v>2</v>
      </c>
      <c r="Q776">
        <f t="shared" si="88"/>
        <v>2</v>
      </c>
      <c r="R776" t="b">
        <f t="shared" ca="1" si="89"/>
        <v>0</v>
      </c>
      <c r="T776" t="b">
        <f t="shared" ca="1" si="90"/>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93"/>
        <v>0.5</v>
      </c>
      <c r="AJ776">
        <f t="shared" si="91"/>
        <v>0.54666666600000002</v>
      </c>
      <c r="AK776">
        <f t="shared" si="92"/>
        <v>1</v>
      </c>
      <c r="AL776">
        <v>3</v>
      </c>
    </row>
    <row r="777" spans="1:38" hidden="1" x14ac:dyDescent="0.3">
      <c r="A777">
        <v>17</v>
      </c>
      <c r="B777">
        <v>15</v>
      </c>
      <c r="C777">
        <f>IF(OR($L777=TRUE,$A777=0,MOD($A777,ChapterTable!$R$20)&lt;&gt;0),
MAX(0,INT(($B777+ChapterTable!$P$26+VLOOKUP(SUBSTITUTE(C$1,"성장단계","")&amp;"단계오프셋",ChapterTable!$R:$S,2,0))/ChapterTable!$P$23)),
MAX(0,INT(($B777+ChapterTable!$R$26+VLOOKUP(SUBSTITUTE(C$1,"성장단계","")&amp;"보스단계오프셋",ChapterTable!$R:$S,2,0))/ChapterTable!$R$23)))</f>
        <v>1</v>
      </c>
      <c r="D777">
        <f>IF(OR($L777=TRUE,$A777=0,MOD($A777,ChapterTable!$R$20)&lt;&gt;0),
MAX(0,INT(($B777+ChapterTable!$P$26+VLOOKUP(SUBSTITUTE(D$1,"성장단계","")&amp;"단계오프셋",ChapterTable!$R:$S,2,0))/ChapterTable!$P$23)),
MAX(0,INT(($B777+ChapterTable!$R$26+VLOOKUP(SUBSTITUTE(D$1,"성장단계","")&amp;"보스단계오프셋",ChapterTable!$R:$S,2,0))/ChapterTable!$R$23)))</f>
        <v>1</v>
      </c>
      <c r="E777" s="1">
        <f ca="1">IF(AND($A777=0,$B777=1),
    VLOOKUP(1,ChapterTable!$1:$1048576,MATCH("최종"&amp;SUBSTITUTE(SUBSTITUTE(E$1,"standard",""),"|Float",""),ChapterTable!$1:$1,0),0)*ChapterTable!$P$17,
  IF(AND($A777=0,$B777=0),
    E778,
  IF($B777=0,
    VLOOKUP($A777,ChapterTable!$1:$1048576,MATCH("최종"&amp;SUBSTITUTE(SUBSTITUTE(E$1,"standard",""),"|Float",""),ChapterTable!$1:$1,0),0),
  IF($B777=1,
    IF($L777=FALSE,
      VLOOKUP($A777,ChapterTable!$1:$1048576,MATCH("최종"&amp;SUBSTITUTE(SUBSTITUTE(E$1,"standard",""),"|Float",""),ChapterTable!$1:$1,0),0),
      VLOOKUP($A777-ChapterTable!$P$11,ChapterTable!$1:$1048576,MATCH("최종"&amp;SUBSTITUTE(SUBSTITUTE(E$1,"standard",""),"|Float",""),ChapterTable!$1:$1,0),0)*ChapterTable!$P$14
    ),
  OFFSET(E777,-$B777+IF($L777,1,0),0)*IF($B777&gt;OFFSET($B777,1,0),ChapterTable!$R$17,1)*
    (VLOOKUP(SUBSTITUTE(SUBSTITUTE(E$1,"standard",""),"|Float","")&amp;IF(OR($L777=TRUE,$A777=0,MOD($A777,ChapterTable!$R$20)&lt;&gt;0),"","보스")&amp;"인게임누적곱배수",ChapterTable!$R:$S,2,0)^C777
    +VLOOKUP(SUBSTITUTE(SUBSTITUTE(E$1,"standard",""),"|Float","")&amp;IF(OR($L777=TRUE,$A777=0,MOD($A777,ChapterTable!$R$20)&lt;&gt;0),"","보스")&amp;"인게임누적합배수",ChapterTable!$R:$S,2,0)*C777)
  )
  )
  )
)</f>
        <v>94585.080322265625</v>
      </c>
      <c r="F777" s="1">
        <f ca="1">IF(AND($A777=0,$B777=1),
    VLOOKUP(1,ChapterTable!$1:$1048576,MATCH("최종"&amp;SUBSTITUTE(SUBSTITUTE(F$1,"standard",""),"|Float",""),ChapterTable!$1:$1,0),0)*ChapterTable!$P$17,
  IF(AND($A777=0,$B777=0),
    F778,
  IF($B777=0,
    VLOOKUP($A777,ChapterTable!$1:$1048576,MATCH("최종"&amp;SUBSTITUTE(SUBSTITUTE(F$1,"standard",""),"|Float",""),ChapterTable!$1:$1,0),0),
  IF($B777=1,
    IF($L777=FALSE,
      VLOOKUP($A777,ChapterTable!$1:$1048576,MATCH("최종"&amp;SUBSTITUTE(SUBSTITUTE(F$1,"standard",""),"|Float",""),ChapterTable!$1:$1,0),0),
      VLOOKUP($A777-ChapterTable!$P$11,ChapterTable!$1:$1048576,MATCH("최종"&amp;SUBSTITUTE(SUBSTITUTE(F$1,"standard",""),"|Float",""),ChapterTable!$1:$1,0),0)*ChapterTable!$P$14
    ),
  OFFSET(F777,-$B777+IF($L777,1,0),0)*
    (VLOOKUP(SUBSTITUTE(SUBSTITUTE(F$1,"standard",""),"|Float","")&amp;IF(OR($L777=TRUE,$A777=0,MOD($A777,ChapterTable!$R$20)&lt;&gt;0),"","보스")&amp;"인게임누적곱배수",ChapterTable!$R:$S,2,0)^D777
    +VLOOKUP(SUBSTITUTE(SUBSTITUTE(F$1,"standard",""),"|Float","")&amp;IF(OR($L777=TRUE,$A777=0,MOD($A777,ChapterTable!$R$20)&lt;&gt;0),"","보스")&amp;"인게임누적합배수",ChapterTable!$R:$S,2,0)*D777)
  )
  )
  )
)</f>
        <v>35305.194911956787</v>
      </c>
      <c r="G777" t="s">
        <v>719</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87"/>
        <v>11</v>
      </c>
      <c r="Q777">
        <f t="shared" si="88"/>
        <v>11</v>
      </c>
      <c r="R777" t="b">
        <f t="shared" ca="1" si="89"/>
        <v>0</v>
      </c>
      <c r="T777" t="b">
        <f t="shared" ca="1" si="90"/>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93"/>
        <v>0.5</v>
      </c>
      <c r="AJ777">
        <f t="shared" si="91"/>
        <v>0.54666666600000002</v>
      </c>
      <c r="AK777">
        <f t="shared" si="92"/>
        <v>1</v>
      </c>
      <c r="AL777">
        <v>3</v>
      </c>
    </row>
    <row r="778" spans="1:38" hidden="1" x14ac:dyDescent="0.3">
      <c r="A778">
        <v>17</v>
      </c>
      <c r="B778">
        <v>16</v>
      </c>
      <c r="C778">
        <f>IF(OR($L778=TRUE,$A778=0,MOD($A778,ChapterTable!$R$20)&lt;&gt;0),
MAX(0,INT(($B778+ChapterTable!$P$26+VLOOKUP(SUBSTITUTE(C$1,"성장단계","")&amp;"단계오프셋",ChapterTable!$R:$S,2,0))/ChapterTable!$P$23)),
MAX(0,INT(($B778+ChapterTable!$R$26+VLOOKUP(SUBSTITUTE(C$1,"성장단계","")&amp;"보스단계오프셋",ChapterTable!$R:$S,2,0))/ChapterTable!$R$23)))</f>
        <v>2</v>
      </c>
      <c r="D778">
        <f>IF(OR($L778=TRUE,$A778=0,MOD($A778,ChapterTable!$R$20)&lt;&gt;0),
MAX(0,INT(($B778+ChapterTable!$P$26+VLOOKUP(SUBSTITUTE(D$1,"성장단계","")&amp;"단계오프셋",ChapterTable!$R:$S,2,0))/ChapterTable!$P$23)),
MAX(0,INT(($B778+ChapterTable!$R$26+VLOOKUP(SUBSTITUTE(D$1,"성장단계","")&amp;"보스단계오프셋",ChapterTable!$R:$S,2,0))/ChapterTable!$R$23)))</f>
        <v>1</v>
      </c>
      <c r="E778" s="1">
        <f ca="1">IF(AND($A778=0,$B778=1),
    VLOOKUP(1,ChapterTable!$1:$1048576,MATCH("최종"&amp;SUBSTITUTE(SUBSTITUTE(E$1,"standard",""),"|Float",""),ChapterTable!$1:$1,0),0)*ChapterTable!$P$17,
  IF(AND($A778=0,$B778=0),
    E779,
  IF($B778=0,
    VLOOKUP($A778,ChapterTable!$1:$1048576,MATCH("최종"&amp;SUBSTITUTE(SUBSTITUTE(E$1,"standard",""),"|Float",""),ChapterTable!$1:$1,0),0),
  IF($B778=1,
    IF($L778=FALSE,
      VLOOKUP($A778,ChapterTable!$1:$1048576,MATCH("최종"&amp;SUBSTITUTE(SUBSTITUTE(E$1,"standard",""),"|Float",""),ChapterTable!$1:$1,0),0),
      VLOOKUP($A778-ChapterTable!$P$11,ChapterTable!$1:$1048576,MATCH("최종"&amp;SUBSTITUTE(SUBSTITUTE(E$1,"standard",""),"|Float",""),ChapterTable!$1:$1,0),0)*ChapterTable!$P$14
    ),
  OFFSET(E778,-$B778+IF($L778,1,0),0)*IF($B778&gt;OFFSET($B778,1,0),ChapterTable!$R$17,1)*
    (VLOOKUP(SUBSTITUTE(SUBSTITUTE(E$1,"standard",""),"|Float","")&amp;IF(OR($L778=TRUE,$A778=0,MOD($A778,ChapterTable!$R$20)&lt;&gt;0),"","보스")&amp;"인게임누적곱배수",ChapterTable!$R:$S,2,0)^C778
    +VLOOKUP(SUBSTITUTE(SUBSTITUTE(E$1,"standard",""),"|Float","")&amp;IF(OR($L778=TRUE,$A778=0,MOD($A778,ChapterTable!$R$20)&lt;&gt;0),"","보스")&amp;"인게임누적합배수",ChapterTable!$R:$S,2,0)*C778)
  )
  )
  )
)</f>
        <v>110349.26037597656</v>
      </c>
      <c r="F778" s="1">
        <f ca="1">IF(AND($A778=0,$B778=1),
    VLOOKUP(1,ChapterTable!$1:$1048576,MATCH("최종"&amp;SUBSTITUTE(SUBSTITUTE(F$1,"standard",""),"|Float",""),ChapterTable!$1:$1,0),0)*ChapterTable!$P$17,
  IF(AND($A778=0,$B778=0),
    F779,
  IF($B778=0,
    VLOOKUP($A778,ChapterTable!$1:$1048576,MATCH("최종"&amp;SUBSTITUTE(SUBSTITUTE(F$1,"standard",""),"|Float",""),ChapterTable!$1:$1,0),0),
  IF($B778=1,
    IF($L778=FALSE,
      VLOOKUP($A778,ChapterTable!$1:$1048576,MATCH("최종"&amp;SUBSTITUTE(SUBSTITUTE(F$1,"standard",""),"|Float",""),ChapterTable!$1:$1,0),0),
      VLOOKUP($A778-ChapterTable!$P$11,ChapterTable!$1:$1048576,MATCH("최종"&amp;SUBSTITUTE(SUBSTITUTE(F$1,"standard",""),"|Float",""),ChapterTable!$1:$1,0),0)*ChapterTable!$P$14
    ),
  OFFSET(F778,-$B778+IF($L778,1,0),0)*
    (VLOOKUP(SUBSTITUTE(SUBSTITUTE(F$1,"standard",""),"|Float","")&amp;IF(OR($L778=TRUE,$A778=0,MOD($A778,ChapterTable!$R$20)&lt;&gt;0),"","보스")&amp;"인게임누적곱배수",ChapterTable!$R:$S,2,0)^D778
    +VLOOKUP(SUBSTITUTE(SUBSTITUTE(F$1,"standard",""),"|Float","")&amp;IF(OR($L778=TRUE,$A778=0,MOD($A778,ChapterTable!$R$20)&lt;&gt;0),"","보스")&amp;"인게임누적합배수",ChapterTable!$R:$S,2,0)*D778)
  )
  )
  )
)</f>
        <v>35305.194911956787</v>
      </c>
      <c r="G778" t="s">
        <v>719</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87"/>
        <v>2</v>
      </c>
      <c r="Q778">
        <f t="shared" si="88"/>
        <v>2</v>
      </c>
      <c r="R778" t="b">
        <f t="shared" ca="1" si="89"/>
        <v>0</v>
      </c>
      <c r="T778" t="b">
        <f t="shared" ca="1" si="90"/>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93"/>
        <v>0.5</v>
      </c>
      <c r="AJ778">
        <f t="shared" si="91"/>
        <v>0.54666666600000002</v>
      </c>
      <c r="AK778">
        <f t="shared" si="92"/>
        <v>1</v>
      </c>
      <c r="AL778">
        <v>3</v>
      </c>
    </row>
    <row r="779" spans="1:38" hidden="1" x14ac:dyDescent="0.3">
      <c r="A779">
        <v>17</v>
      </c>
      <c r="B779">
        <v>17</v>
      </c>
      <c r="C779">
        <f>IF(OR($L779=TRUE,$A779=0,MOD($A779,ChapterTable!$R$20)&lt;&gt;0),
MAX(0,INT(($B779+ChapterTable!$P$26+VLOOKUP(SUBSTITUTE(C$1,"성장단계","")&amp;"단계오프셋",ChapterTable!$R:$S,2,0))/ChapterTable!$P$23)),
MAX(0,INT(($B779+ChapterTable!$R$26+VLOOKUP(SUBSTITUTE(C$1,"성장단계","")&amp;"보스단계오프셋",ChapterTable!$R:$S,2,0))/ChapterTable!$R$23)))</f>
        <v>2</v>
      </c>
      <c r="D779">
        <f>IF(OR($L779=TRUE,$A779=0,MOD($A779,ChapterTable!$R$20)&lt;&gt;0),
MAX(0,INT(($B779+ChapterTable!$P$26+VLOOKUP(SUBSTITUTE(D$1,"성장단계","")&amp;"단계오프셋",ChapterTable!$R:$S,2,0))/ChapterTable!$P$23)),
MAX(0,INT(($B779+ChapterTable!$R$26+VLOOKUP(SUBSTITUTE(D$1,"성장단계","")&amp;"보스단계오프셋",ChapterTable!$R:$S,2,0))/ChapterTable!$R$23)))</f>
        <v>1</v>
      </c>
      <c r="E779" s="1">
        <f ca="1">IF(AND($A779=0,$B779=1),
    VLOOKUP(1,ChapterTable!$1:$1048576,MATCH("최종"&amp;SUBSTITUTE(SUBSTITUTE(E$1,"standard",""),"|Float",""),ChapterTable!$1:$1,0),0)*ChapterTable!$P$17,
  IF(AND($A779=0,$B779=0),
    E780,
  IF($B779=0,
    VLOOKUP($A779,ChapterTable!$1:$1048576,MATCH("최종"&amp;SUBSTITUTE(SUBSTITUTE(E$1,"standard",""),"|Float",""),ChapterTable!$1:$1,0),0),
  IF($B779=1,
    IF($L779=FALSE,
      VLOOKUP($A779,ChapterTable!$1:$1048576,MATCH("최종"&amp;SUBSTITUTE(SUBSTITUTE(E$1,"standard",""),"|Float",""),ChapterTable!$1:$1,0),0),
      VLOOKUP($A779-ChapterTable!$P$11,ChapterTable!$1:$1048576,MATCH("최종"&amp;SUBSTITUTE(SUBSTITUTE(E$1,"standard",""),"|Float",""),ChapterTable!$1:$1,0),0)*ChapterTable!$P$14
    ),
  OFFSET(E779,-$B779+IF($L779,1,0),0)*IF($B779&gt;OFFSET($B779,1,0),ChapterTable!$R$17,1)*
    (VLOOKUP(SUBSTITUTE(SUBSTITUTE(E$1,"standard",""),"|Float","")&amp;IF(OR($L779=TRUE,$A779=0,MOD($A779,ChapterTable!$R$20)&lt;&gt;0),"","보스")&amp;"인게임누적곱배수",ChapterTable!$R:$S,2,0)^C779
    +VLOOKUP(SUBSTITUTE(SUBSTITUTE(E$1,"standard",""),"|Float","")&amp;IF(OR($L779=TRUE,$A779=0,MOD($A779,ChapterTable!$R$20)&lt;&gt;0),"","보스")&amp;"인게임누적합배수",ChapterTable!$R:$S,2,0)*C779)
  )
  )
  )
)</f>
        <v>110349.26037597656</v>
      </c>
      <c r="F779" s="1">
        <f ca="1">IF(AND($A779=0,$B779=1),
    VLOOKUP(1,ChapterTable!$1:$1048576,MATCH("최종"&amp;SUBSTITUTE(SUBSTITUTE(F$1,"standard",""),"|Float",""),ChapterTable!$1:$1,0),0)*ChapterTable!$P$17,
  IF(AND($A779=0,$B779=0),
    F780,
  IF($B779=0,
    VLOOKUP($A779,ChapterTable!$1:$1048576,MATCH("최종"&amp;SUBSTITUTE(SUBSTITUTE(F$1,"standard",""),"|Float",""),ChapterTable!$1:$1,0),0),
  IF($B779=1,
    IF($L779=FALSE,
      VLOOKUP($A779,ChapterTable!$1:$1048576,MATCH("최종"&amp;SUBSTITUTE(SUBSTITUTE(F$1,"standard",""),"|Float",""),ChapterTable!$1:$1,0),0),
      VLOOKUP($A779-ChapterTable!$P$11,ChapterTable!$1:$1048576,MATCH("최종"&amp;SUBSTITUTE(SUBSTITUTE(F$1,"standard",""),"|Float",""),ChapterTable!$1:$1,0),0)*ChapterTable!$P$14
    ),
  OFFSET(F779,-$B779+IF($L779,1,0),0)*
    (VLOOKUP(SUBSTITUTE(SUBSTITUTE(F$1,"standard",""),"|Float","")&amp;IF(OR($L779=TRUE,$A779=0,MOD($A779,ChapterTable!$R$20)&lt;&gt;0),"","보스")&amp;"인게임누적곱배수",ChapterTable!$R:$S,2,0)^D779
    +VLOOKUP(SUBSTITUTE(SUBSTITUTE(F$1,"standard",""),"|Float","")&amp;IF(OR($L779=TRUE,$A779=0,MOD($A779,ChapterTable!$R$20)&lt;&gt;0),"","보스")&amp;"인게임누적합배수",ChapterTable!$R:$S,2,0)*D779)
  )
  )
  )
)</f>
        <v>35305.194911956787</v>
      </c>
      <c r="G779" t="s">
        <v>719</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87"/>
        <v>2</v>
      </c>
      <c r="Q779">
        <f t="shared" si="88"/>
        <v>2</v>
      </c>
      <c r="R779" t="b">
        <f t="shared" ca="1" si="89"/>
        <v>0</v>
      </c>
      <c r="T779" t="b">
        <f t="shared" ca="1" si="90"/>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93"/>
        <v>0.5</v>
      </c>
      <c r="AJ779">
        <f t="shared" si="91"/>
        <v>0.54666666600000002</v>
      </c>
      <c r="AK779">
        <f t="shared" si="92"/>
        <v>1</v>
      </c>
      <c r="AL779">
        <v>3</v>
      </c>
    </row>
    <row r="780" spans="1:38" hidden="1" x14ac:dyDescent="0.3">
      <c r="A780">
        <v>17</v>
      </c>
      <c r="B780">
        <v>18</v>
      </c>
      <c r="C780">
        <f>IF(OR($L780=TRUE,$A780=0,MOD($A780,ChapterTable!$R$20)&lt;&gt;0),
MAX(0,INT(($B780+ChapterTable!$P$26+VLOOKUP(SUBSTITUTE(C$1,"성장단계","")&amp;"단계오프셋",ChapterTable!$R:$S,2,0))/ChapterTable!$P$23)),
MAX(0,INT(($B780+ChapterTable!$R$26+VLOOKUP(SUBSTITUTE(C$1,"성장단계","")&amp;"보스단계오프셋",ChapterTable!$R:$S,2,0))/ChapterTable!$R$23)))</f>
        <v>2</v>
      </c>
      <c r="D780">
        <f>IF(OR($L780=TRUE,$A780=0,MOD($A780,ChapterTable!$R$20)&lt;&gt;0),
MAX(0,INT(($B780+ChapterTable!$P$26+VLOOKUP(SUBSTITUTE(D$1,"성장단계","")&amp;"단계오프셋",ChapterTable!$R:$S,2,0))/ChapterTable!$P$23)),
MAX(0,INT(($B780+ChapterTable!$R$26+VLOOKUP(SUBSTITUTE(D$1,"성장단계","")&amp;"보스단계오프셋",ChapterTable!$R:$S,2,0))/ChapterTable!$R$23)))</f>
        <v>1</v>
      </c>
      <c r="E780" s="1">
        <f ca="1">IF(AND($A780=0,$B780=1),
    VLOOKUP(1,ChapterTable!$1:$1048576,MATCH("최종"&amp;SUBSTITUTE(SUBSTITUTE(E$1,"standard",""),"|Float",""),ChapterTable!$1:$1,0),0)*ChapterTable!$P$17,
  IF(AND($A780=0,$B780=0),
    E781,
  IF($B780=0,
    VLOOKUP($A780,ChapterTable!$1:$1048576,MATCH("최종"&amp;SUBSTITUTE(SUBSTITUTE(E$1,"standard",""),"|Float",""),ChapterTable!$1:$1,0),0),
  IF($B780=1,
    IF($L780=FALSE,
      VLOOKUP($A780,ChapterTable!$1:$1048576,MATCH("최종"&amp;SUBSTITUTE(SUBSTITUTE(E$1,"standard",""),"|Float",""),ChapterTable!$1:$1,0),0),
      VLOOKUP($A780-ChapterTable!$P$11,ChapterTable!$1:$1048576,MATCH("최종"&amp;SUBSTITUTE(SUBSTITUTE(E$1,"standard",""),"|Float",""),ChapterTable!$1:$1,0),0)*ChapterTable!$P$14
    ),
  OFFSET(E780,-$B780+IF($L780,1,0),0)*IF($B780&gt;OFFSET($B780,1,0),ChapterTable!$R$17,1)*
    (VLOOKUP(SUBSTITUTE(SUBSTITUTE(E$1,"standard",""),"|Float","")&amp;IF(OR($L780=TRUE,$A780=0,MOD($A780,ChapterTable!$R$20)&lt;&gt;0),"","보스")&amp;"인게임누적곱배수",ChapterTable!$R:$S,2,0)^C780
    +VLOOKUP(SUBSTITUTE(SUBSTITUTE(E$1,"standard",""),"|Float","")&amp;IF(OR($L780=TRUE,$A780=0,MOD($A780,ChapterTable!$R$20)&lt;&gt;0),"","보스")&amp;"인게임누적합배수",ChapterTable!$R:$S,2,0)*C780)
  )
  )
  )
)</f>
        <v>110349.26037597656</v>
      </c>
      <c r="F780" s="1">
        <f ca="1">IF(AND($A780=0,$B780=1),
    VLOOKUP(1,ChapterTable!$1:$1048576,MATCH("최종"&amp;SUBSTITUTE(SUBSTITUTE(F$1,"standard",""),"|Float",""),ChapterTable!$1:$1,0),0)*ChapterTable!$P$17,
  IF(AND($A780=0,$B780=0),
    F781,
  IF($B780=0,
    VLOOKUP($A780,ChapterTable!$1:$1048576,MATCH("최종"&amp;SUBSTITUTE(SUBSTITUTE(F$1,"standard",""),"|Float",""),ChapterTable!$1:$1,0),0),
  IF($B780=1,
    IF($L780=FALSE,
      VLOOKUP($A780,ChapterTable!$1:$1048576,MATCH("최종"&amp;SUBSTITUTE(SUBSTITUTE(F$1,"standard",""),"|Float",""),ChapterTable!$1:$1,0),0),
      VLOOKUP($A780-ChapterTable!$P$11,ChapterTable!$1:$1048576,MATCH("최종"&amp;SUBSTITUTE(SUBSTITUTE(F$1,"standard",""),"|Float",""),ChapterTable!$1:$1,0),0)*ChapterTable!$P$14
    ),
  OFFSET(F780,-$B780+IF($L780,1,0),0)*
    (VLOOKUP(SUBSTITUTE(SUBSTITUTE(F$1,"standard",""),"|Float","")&amp;IF(OR($L780=TRUE,$A780=0,MOD($A780,ChapterTable!$R$20)&lt;&gt;0),"","보스")&amp;"인게임누적곱배수",ChapterTable!$R:$S,2,0)^D780
    +VLOOKUP(SUBSTITUTE(SUBSTITUTE(F$1,"standard",""),"|Float","")&amp;IF(OR($L780=TRUE,$A780=0,MOD($A780,ChapterTable!$R$20)&lt;&gt;0),"","보스")&amp;"인게임누적합배수",ChapterTable!$R:$S,2,0)*D780)
  )
  )
  )
)</f>
        <v>35305.194911956787</v>
      </c>
      <c r="G780" t="s">
        <v>719</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87"/>
        <v>2</v>
      </c>
      <c r="Q780">
        <f t="shared" si="88"/>
        <v>2</v>
      </c>
      <c r="R780" t="b">
        <f t="shared" ca="1" si="89"/>
        <v>0</v>
      </c>
      <c r="T780" t="b">
        <f t="shared" ca="1" si="90"/>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93"/>
        <v>0.5</v>
      </c>
      <c r="AJ780">
        <f t="shared" si="91"/>
        <v>0.54666666600000002</v>
      </c>
      <c r="AK780">
        <f t="shared" si="92"/>
        <v>1</v>
      </c>
      <c r="AL780">
        <v>3</v>
      </c>
    </row>
    <row r="781" spans="1:38" hidden="1" x14ac:dyDescent="0.3">
      <c r="A781">
        <v>17</v>
      </c>
      <c r="B781">
        <v>19</v>
      </c>
      <c r="C781">
        <f>IF(OR($L781=TRUE,$A781=0,MOD($A781,ChapterTable!$R$20)&lt;&gt;0),
MAX(0,INT(($B781+ChapterTable!$P$26+VLOOKUP(SUBSTITUTE(C$1,"성장단계","")&amp;"단계오프셋",ChapterTable!$R:$S,2,0))/ChapterTable!$P$23)),
MAX(0,INT(($B781+ChapterTable!$R$26+VLOOKUP(SUBSTITUTE(C$1,"성장단계","")&amp;"보스단계오프셋",ChapterTable!$R:$S,2,0))/ChapterTable!$R$23)))</f>
        <v>2</v>
      </c>
      <c r="D781">
        <f>IF(OR($L781=TRUE,$A781=0,MOD($A781,ChapterTable!$R$20)&lt;&gt;0),
MAX(0,INT(($B781+ChapterTable!$P$26+VLOOKUP(SUBSTITUTE(D$1,"성장단계","")&amp;"단계오프셋",ChapterTable!$R:$S,2,0))/ChapterTable!$P$23)),
MAX(0,INT(($B781+ChapterTable!$R$26+VLOOKUP(SUBSTITUTE(D$1,"성장단계","")&amp;"보스단계오프셋",ChapterTable!$R:$S,2,0))/ChapterTable!$R$23)))</f>
        <v>1</v>
      </c>
      <c r="E781" s="1">
        <f ca="1">IF(AND($A781=0,$B781=1),
    VLOOKUP(1,ChapterTable!$1:$1048576,MATCH("최종"&amp;SUBSTITUTE(SUBSTITUTE(E$1,"standard",""),"|Float",""),ChapterTable!$1:$1,0),0)*ChapterTable!$P$17,
  IF(AND($A781=0,$B781=0),
    E782,
  IF($B781=0,
    VLOOKUP($A781,ChapterTable!$1:$1048576,MATCH("최종"&amp;SUBSTITUTE(SUBSTITUTE(E$1,"standard",""),"|Float",""),ChapterTable!$1:$1,0),0),
  IF($B781=1,
    IF($L781=FALSE,
      VLOOKUP($A781,ChapterTable!$1:$1048576,MATCH("최종"&amp;SUBSTITUTE(SUBSTITUTE(E$1,"standard",""),"|Float",""),ChapterTable!$1:$1,0),0),
      VLOOKUP($A781-ChapterTable!$P$11,ChapterTable!$1:$1048576,MATCH("최종"&amp;SUBSTITUTE(SUBSTITUTE(E$1,"standard",""),"|Float",""),ChapterTable!$1:$1,0),0)*ChapterTable!$P$14
    ),
  OFFSET(E781,-$B781+IF($L781,1,0),0)*IF($B781&gt;OFFSET($B781,1,0),ChapterTable!$R$17,1)*
    (VLOOKUP(SUBSTITUTE(SUBSTITUTE(E$1,"standard",""),"|Float","")&amp;IF(OR($L781=TRUE,$A781=0,MOD($A781,ChapterTable!$R$20)&lt;&gt;0),"","보스")&amp;"인게임누적곱배수",ChapterTable!$R:$S,2,0)^C781
    +VLOOKUP(SUBSTITUTE(SUBSTITUTE(E$1,"standard",""),"|Float","")&amp;IF(OR($L781=TRUE,$A781=0,MOD($A781,ChapterTable!$R$20)&lt;&gt;0),"","보스")&amp;"인게임누적합배수",ChapterTable!$R:$S,2,0)*C781)
  )
  )
  )
)</f>
        <v>110349.26037597656</v>
      </c>
      <c r="F781" s="1">
        <f ca="1">IF(AND($A781=0,$B781=1),
    VLOOKUP(1,ChapterTable!$1:$1048576,MATCH("최종"&amp;SUBSTITUTE(SUBSTITUTE(F$1,"standard",""),"|Float",""),ChapterTable!$1:$1,0),0)*ChapterTable!$P$17,
  IF(AND($A781=0,$B781=0),
    F782,
  IF($B781=0,
    VLOOKUP($A781,ChapterTable!$1:$1048576,MATCH("최종"&amp;SUBSTITUTE(SUBSTITUTE(F$1,"standard",""),"|Float",""),ChapterTable!$1:$1,0),0),
  IF($B781=1,
    IF($L781=FALSE,
      VLOOKUP($A781,ChapterTable!$1:$1048576,MATCH("최종"&amp;SUBSTITUTE(SUBSTITUTE(F$1,"standard",""),"|Float",""),ChapterTable!$1:$1,0),0),
      VLOOKUP($A781-ChapterTable!$P$11,ChapterTable!$1:$1048576,MATCH("최종"&amp;SUBSTITUTE(SUBSTITUTE(F$1,"standard",""),"|Float",""),ChapterTable!$1:$1,0),0)*ChapterTable!$P$14
    ),
  OFFSET(F781,-$B781+IF($L781,1,0),0)*
    (VLOOKUP(SUBSTITUTE(SUBSTITUTE(F$1,"standard",""),"|Float","")&amp;IF(OR($L781=TRUE,$A781=0,MOD($A781,ChapterTable!$R$20)&lt;&gt;0),"","보스")&amp;"인게임누적곱배수",ChapterTable!$R:$S,2,0)^D781
    +VLOOKUP(SUBSTITUTE(SUBSTITUTE(F$1,"standard",""),"|Float","")&amp;IF(OR($L781=TRUE,$A781=0,MOD($A781,ChapterTable!$R$20)&lt;&gt;0),"","보스")&amp;"인게임누적합배수",ChapterTable!$R:$S,2,0)*D781)
  )
  )
  )
)</f>
        <v>35305.194911956787</v>
      </c>
      <c r="G781" t="s">
        <v>719</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87"/>
        <v>92</v>
      </c>
      <c r="Q781">
        <f t="shared" si="88"/>
        <v>92</v>
      </c>
      <c r="R781" t="b">
        <f t="shared" ca="1" si="89"/>
        <v>1</v>
      </c>
      <c r="T781" t="b">
        <f t="shared" ca="1" si="90"/>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93"/>
        <v>0.5</v>
      </c>
      <c r="AJ781">
        <f t="shared" si="91"/>
        <v>0.54666666600000002</v>
      </c>
      <c r="AK781">
        <f t="shared" si="92"/>
        <v>1</v>
      </c>
      <c r="AL781">
        <v>3</v>
      </c>
    </row>
    <row r="782" spans="1:38" hidden="1" x14ac:dyDescent="0.3">
      <c r="A782">
        <v>17</v>
      </c>
      <c r="B782">
        <v>20</v>
      </c>
      <c r="C782">
        <f>IF(OR($L782=TRUE,$A782=0,MOD($A782,ChapterTable!$R$20)&lt;&gt;0),
MAX(0,INT(($B782+ChapterTable!$P$26+VLOOKUP(SUBSTITUTE(C$1,"성장단계","")&amp;"단계오프셋",ChapterTable!$R:$S,2,0))/ChapterTable!$P$23)),
MAX(0,INT(($B782+ChapterTable!$R$26+VLOOKUP(SUBSTITUTE(C$1,"성장단계","")&amp;"보스단계오프셋",ChapterTable!$R:$S,2,0))/ChapterTable!$R$23)))</f>
        <v>2</v>
      </c>
      <c r="D782">
        <f>IF(OR($L782=TRUE,$A782=0,MOD($A782,ChapterTable!$R$20)&lt;&gt;0),
MAX(0,INT(($B782+ChapterTable!$P$26+VLOOKUP(SUBSTITUTE(D$1,"성장단계","")&amp;"단계오프셋",ChapterTable!$R:$S,2,0))/ChapterTable!$P$23)),
MAX(0,INT(($B782+ChapterTable!$R$26+VLOOKUP(SUBSTITUTE(D$1,"성장단계","")&amp;"보스단계오프셋",ChapterTable!$R:$S,2,0))/ChapterTable!$R$23)))</f>
        <v>1</v>
      </c>
      <c r="E782" s="1">
        <f ca="1">IF(AND($A782=0,$B782=1),
    VLOOKUP(1,ChapterTable!$1:$1048576,MATCH("최종"&amp;SUBSTITUTE(SUBSTITUTE(E$1,"standard",""),"|Float",""),ChapterTable!$1:$1,0),0)*ChapterTable!$P$17,
  IF(AND($A782=0,$B782=0),
    E783,
  IF($B782=0,
    VLOOKUP($A782,ChapterTable!$1:$1048576,MATCH("최종"&amp;SUBSTITUTE(SUBSTITUTE(E$1,"standard",""),"|Float",""),ChapterTable!$1:$1,0),0),
  IF($B782=1,
    IF($L782=FALSE,
      VLOOKUP($A782,ChapterTable!$1:$1048576,MATCH("최종"&amp;SUBSTITUTE(SUBSTITUTE(E$1,"standard",""),"|Float",""),ChapterTable!$1:$1,0),0),
      VLOOKUP($A782-ChapterTable!$P$11,ChapterTable!$1:$1048576,MATCH("최종"&amp;SUBSTITUTE(SUBSTITUTE(E$1,"standard",""),"|Float",""),ChapterTable!$1:$1,0),0)*ChapterTable!$P$14
    ),
  OFFSET(E782,-$B782+IF($L782,1,0),0)*IF($B782&gt;OFFSET($B782,1,0),ChapterTable!$R$17,1)*
    (VLOOKUP(SUBSTITUTE(SUBSTITUTE(E$1,"standard",""),"|Float","")&amp;IF(OR($L782=TRUE,$A782=0,MOD($A782,ChapterTable!$R$20)&lt;&gt;0),"","보스")&amp;"인게임누적곱배수",ChapterTable!$R:$S,2,0)^C782
    +VLOOKUP(SUBSTITUTE(SUBSTITUTE(E$1,"standard",""),"|Float","")&amp;IF(OR($L782=TRUE,$A782=0,MOD($A782,ChapterTable!$R$20)&lt;&gt;0),"","보스")&amp;"인게임누적합배수",ChapterTable!$R:$S,2,0)*C782)
  )
  )
  )
)</f>
        <v>110349.26037597656</v>
      </c>
      <c r="F782" s="1">
        <f ca="1">IF(AND($A782=0,$B782=1),
    VLOOKUP(1,ChapterTable!$1:$1048576,MATCH("최종"&amp;SUBSTITUTE(SUBSTITUTE(F$1,"standard",""),"|Float",""),ChapterTable!$1:$1,0),0)*ChapterTable!$P$17,
  IF(AND($A782=0,$B782=0),
    F783,
  IF($B782=0,
    VLOOKUP($A782,ChapterTable!$1:$1048576,MATCH("최종"&amp;SUBSTITUTE(SUBSTITUTE(F$1,"standard",""),"|Float",""),ChapterTable!$1:$1,0),0),
  IF($B782=1,
    IF($L782=FALSE,
      VLOOKUP($A782,ChapterTable!$1:$1048576,MATCH("최종"&amp;SUBSTITUTE(SUBSTITUTE(F$1,"standard",""),"|Float",""),ChapterTable!$1:$1,0),0),
      VLOOKUP($A782-ChapterTable!$P$11,ChapterTable!$1:$1048576,MATCH("최종"&amp;SUBSTITUTE(SUBSTITUTE(F$1,"standard",""),"|Float",""),ChapterTable!$1:$1,0),0)*ChapterTable!$P$14
    ),
  OFFSET(F782,-$B782+IF($L782,1,0),0)*
    (VLOOKUP(SUBSTITUTE(SUBSTITUTE(F$1,"standard",""),"|Float","")&amp;IF(OR($L782=TRUE,$A782=0,MOD($A782,ChapterTable!$R$20)&lt;&gt;0),"","보스")&amp;"인게임누적곱배수",ChapterTable!$R:$S,2,0)^D782
    +VLOOKUP(SUBSTITUTE(SUBSTITUTE(F$1,"standard",""),"|Float","")&amp;IF(OR($L782=TRUE,$A782=0,MOD($A782,ChapterTable!$R$20)&lt;&gt;0),"","보스")&amp;"인게임누적합배수",ChapterTable!$R:$S,2,0)*D782)
  )
  )
  )
)</f>
        <v>35305.194911956787</v>
      </c>
      <c r="G782" t="s">
        <v>719</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87"/>
        <v>22</v>
      </c>
      <c r="Q782">
        <f t="shared" si="88"/>
        <v>22</v>
      </c>
      <c r="R782" t="b">
        <f t="shared" ca="1" si="89"/>
        <v>0</v>
      </c>
      <c r="T782" t="b">
        <f t="shared" ca="1" si="90"/>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93"/>
        <v>0.5</v>
      </c>
      <c r="AJ782">
        <f t="shared" si="91"/>
        <v>1</v>
      </c>
      <c r="AK782">
        <f t="shared" si="92"/>
        <v>2</v>
      </c>
      <c r="AL782">
        <v>3</v>
      </c>
    </row>
    <row r="783" spans="1:38" hidden="1" x14ac:dyDescent="0.3">
      <c r="A783">
        <v>17</v>
      </c>
      <c r="B783">
        <v>21</v>
      </c>
      <c r="C783">
        <f>IF(OR($L783=TRUE,$A783=0,MOD($A783,ChapterTable!$R$20)&lt;&gt;0),
MAX(0,INT(($B783+ChapterTable!$P$26+VLOOKUP(SUBSTITUTE(C$1,"성장단계","")&amp;"단계오프셋",ChapterTable!$R:$S,2,0))/ChapterTable!$P$23)),
MAX(0,INT(($B783+ChapterTable!$R$26+VLOOKUP(SUBSTITUTE(C$1,"성장단계","")&amp;"보스단계오프셋",ChapterTable!$R:$S,2,0))/ChapterTable!$R$23)))</f>
        <v>2</v>
      </c>
      <c r="D783">
        <f>IF(OR($L783=TRUE,$A783=0,MOD($A783,ChapterTable!$R$20)&lt;&gt;0),
MAX(0,INT(($B783+ChapterTable!$P$26+VLOOKUP(SUBSTITUTE(D$1,"성장단계","")&amp;"단계오프셋",ChapterTable!$R:$S,2,0))/ChapterTable!$P$23)),
MAX(0,INT(($B783+ChapterTable!$R$26+VLOOKUP(SUBSTITUTE(D$1,"성장단계","")&amp;"보스단계오프셋",ChapterTable!$R:$S,2,0))/ChapterTable!$R$23)))</f>
        <v>2</v>
      </c>
      <c r="E783" s="1">
        <f ca="1">IF(AND($A783=0,$B783=1),
    VLOOKUP(1,ChapterTable!$1:$1048576,MATCH("최종"&amp;SUBSTITUTE(SUBSTITUTE(E$1,"standard",""),"|Float",""),ChapterTable!$1:$1,0),0)*ChapterTable!$P$17,
  IF(AND($A783=0,$B783=0),
    E784,
  IF($B783=0,
    VLOOKUP($A783,ChapterTable!$1:$1048576,MATCH("최종"&amp;SUBSTITUTE(SUBSTITUTE(E$1,"standard",""),"|Float",""),ChapterTable!$1:$1,0),0),
  IF($B783=1,
    IF($L783=FALSE,
      VLOOKUP($A783,ChapterTable!$1:$1048576,MATCH("최종"&amp;SUBSTITUTE(SUBSTITUTE(E$1,"standard",""),"|Float",""),ChapterTable!$1:$1,0),0),
      VLOOKUP($A783-ChapterTable!$P$11,ChapterTable!$1:$1048576,MATCH("최종"&amp;SUBSTITUTE(SUBSTITUTE(E$1,"standard",""),"|Float",""),ChapterTable!$1:$1,0),0)*ChapterTable!$P$14
    ),
  OFFSET(E783,-$B783+IF($L783,1,0),0)*IF($B783&gt;OFFSET($B783,1,0),ChapterTable!$R$17,1)*
    (VLOOKUP(SUBSTITUTE(SUBSTITUTE(E$1,"standard",""),"|Float","")&amp;IF(OR($L783=TRUE,$A783=0,MOD($A783,ChapterTable!$R$20)&lt;&gt;0),"","보스")&amp;"인게임누적곱배수",ChapterTable!$R:$S,2,0)^C783
    +VLOOKUP(SUBSTITUTE(SUBSTITUTE(E$1,"standard",""),"|Float","")&amp;IF(OR($L783=TRUE,$A783=0,MOD($A783,ChapterTable!$R$20)&lt;&gt;0),"","보스")&amp;"인게임누적합배수",ChapterTable!$R:$S,2,0)*C783)
  )
  )
  )
)</f>
        <v>110349.26037597656</v>
      </c>
      <c r="F783" s="1">
        <f ca="1">IF(AND($A783=0,$B783=1),
    VLOOKUP(1,ChapterTable!$1:$1048576,MATCH("최종"&amp;SUBSTITUTE(SUBSTITUTE(F$1,"standard",""),"|Float",""),ChapterTable!$1:$1,0),0)*ChapterTable!$P$17,
  IF(AND($A783=0,$B783=0),
    F784,
  IF($B783=0,
    VLOOKUP($A783,ChapterTable!$1:$1048576,MATCH("최종"&amp;SUBSTITUTE(SUBSTITUTE(F$1,"standard",""),"|Float",""),ChapterTable!$1:$1,0),0),
  IF($B783=1,
    IF($L783=FALSE,
      VLOOKUP($A783,ChapterTable!$1:$1048576,MATCH("최종"&amp;SUBSTITUTE(SUBSTITUTE(F$1,"standard",""),"|Float",""),ChapterTable!$1:$1,0),0),
      VLOOKUP($A783-ChapterTable!$P$11,ChapterTable!$1:$1048576,MATCH("최종"&amp;SUBSTITUTE(SUBSTITUTE(F$1,"standard",""),"|Float",""),ChapterTable!$1:$1,0),0)*ChapterTable!$P$14
    ),
  OFFSET(F783,-$B783+IF($L783,1,0),0)*
    (VLOOKUP(SUBSTITUTE(SUBSTITUTE(F$1,"standard",""),"|Float","")&amp;IF(OR($L783=TRUE,$A783=0,MOD($A783,ChapterTable!$R$20)&lt;&gt;0),"","보스")&amp;"인게임누적곱배수",ChapterTable!$R:$S,2,0)^D783
    +VLOOKUP(SUBSTITUTE(SUBSTITUTE(F$1,"standard",""),"|Float","")&amp;IF(OR($L783=TRUE,$A783=0,MOD($A783,ChapterTable!$R$20)&lt;&gt;0),"","보스")&amp;"인게임누적합배수",ChapterTable!$R:$S,2,0)*D783)
  )
  )
  )
)</f>
        <v>37768.348045349121</v>
      </c>
      <c r="G783" t="s">
        <v>719</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87"/>
        <v>3</v>
      </c>
      <c r="Q783">
        <f t="shared" si="88"/>
        <v>3</v>
      </c>
      <c r="R783" t="b">
        <f t="shared" ca="1" si="89"/>
        <v>0</v>
      </c>
      <c r="T783" t="b">
        <f t="shared" ca="1" si="90"/>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93"/>
        <v>0.33333333333333331</v>
      </c>
      <c r="AJ783">
        <f t="shared" si="91"/>
        <v>0.395555555</v>
      </c>
      <c r="AK783">
        <f t="shared" si="92"/>
        <v>1</v>
      </c>
      <c r="AL783">
        <v>3</v>
      </c>
    </row>
    <row r="784" spans="1:38" hidden="1" x14ac:dyDescent="0.3">
      <c r="A784">
        <v>17</v>
      </c>
      <c r="B784">
        <v>22</v>
      </c>
      <c r="C784">
        <f>IF(OR($L784=TRUE,$A784=0,MOD($A784,ChapterTable!$R$20)&lt;&gt;0),
MAX(0,INT(($B784+ChapterTable!$P$26+VLOOKUP(SUBSTITUTE(C$1,"성장단계","")&amp;"단계오프셋",ChapterTable!$R:$S,2,0))/ChapterTable!$P$23)),
MAX(0,INT(($B784+ChapterTable!$R$26+VLOOKUP(SUBSTITUTE(C$1,"성장단계","")&amp;"보스단계오프셋",ChapterTable!$R:$S,2,0))/ChapterTable!$R$23)))</f>
        <v>2</v>
      </c>
      <c r="D784">
        <f>IF(OR($L784=TRUE,$A784=0,MOD($A784,ChapterTable!$R$20)&lt;&gt;0),
MAX(0,INT(($B784+ChapterTable!$P$26+VLOOKUP(SUBSTITUTE(D$1,"성장단계","")&amp;"단계오프셋",ChapterTable!$R:$S,2,0))/ChapterTable!$P$23)),
MAX(0,INT(($B784+ChapterTable!$R$26+VLOOKUP(SUBSTITUTE(D$1,"성장단계","")&amp;"보스단계오프셋",ChapterTable!$R:$S,2,0))/ChapterTable!$R$23)))</f>
        <v>2</v>
      </c>
      <c r="E784" s="1">
        <f ca="1">IF(AND($A784=0,$B784=1),
    VLOOKUP(1,ChapterTable!$1:$1048576,MATCH("최종"&amp;SUBSTITUTE(SUBSTITUTE(E$1,"standard",""),"|Float",""),ChapterTable!$1:$1,0),0)*ChapterTable!$P$17,
  IF(AND($A784=0,$B784=0),
    E785,
  IF($B784=0,
    VLOOKUP($A784,ChapterTable!$1:$1048576,MATCH("최종"&amp;SUBSTITUTE(SUBSTITUTE(E$1,"standard",""),"|Float",""),ChapterTable!$1:$1,0),0),
  IF($B784=1,
    IF($L784=FALSE,
      VLOOKUP($A784,ChapterTable!$1:$1048576,MATCH("최종"&amp;SUBSTITUTE(SUBSTITUTE(E$1,"standard",""),"|Float",""),ChapterTable!$1:$1,0),0),
      VLOOKUP($A784-ChapterTable!$P$11,ChapterTable!$1:$1048576,MATCH("최종"&amp;SUBSTITUTE(SUBSTITUTE(E$1,"standard",""),"|Float",""),ChapterTable!$1:$1,0),0)*ChapterTable!$P$14
    ),
  OFFSET(E784,-$B784+IF($L784,1,0),0)*IF($B784&gt;OFFSET($B784,1,0),ChapterTable!$R$17,1)*
    (VLOOKUP(SUBSTITUTE(SUBSTITUTE(E$1,"standard",""),"|Float","")&amp;IF(OR($L784=TRUE,$A784=0,MOD($A784,ChapterTable!$R$20)&lt;&gt;0),"","보스")&amp;"인게임누적곱배수",ChapterTable!$R:$S,2,0)^C784
    +VLOOKUP(SUBSTITUTE(SUBSTITUTE(E$1,"standard",""),"|Float","")&amp;IF(OR($L784=TRUE,$A784=0,MOD($A784,ChapterTable!$R$20)&lt;&gt;0),"","보스")&amp;"인게임누적합배수",ChapterTable!$R:$S,2,0)*C784)
  )
  )
  )
)</f>
        <v>110349.26037597656</v>
      </c>
      <c r="F784" s="1">
        <f ca="1">IF(AND($A784=0,$B784=1),
    VLOOKUP(1,ChapterTable!$1:$1048576,MATCH("최종"&amp;SUBSTITUTE(SUBSTITUTE(F$1,"standard",""),"|Float",""),ChapterTable!$1:$1,0),0)*ChapterTable!$P$17,
  IF(AND($A784=0,$B784=0),
    F785,
  IF($B784=0,
    VLOOKUP($A784,ChapterTable!$1:$1048576,MATCH("최종"&amp;SUBSTITUTE(SUBSTITUTE(F$1,"standard",""),"|Float",""),ChapterTable!$1:$1,0),0),
  IF($B784=1,
    IF($L784=FALSE,
      VLOOKUP($A784,ChapterTable!$1:$1048576,MATCH("최종"&amp;SUBSTITUTE(SUBSTITUTE(F$1,"standard",""),"|Float",""),ChapterTable!$1:$1,0),0),
      VLOOKUP($A784-ChapterTable!$P$11,ChapterTable!$1:$1048576,MATCH("최종"&amp;SUBSTITUTE(SUBSTITUTE(F$1,"standard",""),"|Float",""),ChapterTable!$1:$1,0),0)*ChapterTable!$P$14
    ),
  OFFSET(F784,-$B784+IF($L784,1,0),0)*
    (VLOOKUP(SUBSTITUTE(SUBSTITUTE(F$1,"standard",""),"|Float","")&amp;IF(OR($L784=TRUE,$A784=0,MOD($A784,ChapterTable!$R$20)&lt;&gt;0),"","보스")&amp;"인게임누적곱배수",ChapterTable!$R:$S,2,0)^D784
    +VLOOKUP(SUBSTITUTE(SUBSTITUTE(F$1,"standard",""),"|Float","")&amp;IF(OR($L784=TRUE,$A784=0,MOD($A784,ChapterTable!$R$20)&lt;&gt;0),"","보스")&amp;"인게임누적합배수",ChapterTable!$R:$S,2,0)*D784)
  )
  )
  )
)</f>
        <v>37768.348045349121</v>
      </c>
      <c r="G784" t="s">
        <v>719</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87"/>
        <v>3</v>
      </c>
      <c r="Q784">
        <f t="shared" si="88"/>
        <v>3</v>
      </c>
      <c r="R784" t="b">
        <f t="shared" ca="1" si="89"/>
        <v>0</v>
      </c>
      <c r="T784" t="b">
        <f t="shared" ca="1" si="90"/>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93"/>
        <v>0.33333333333333331</v>
      </c>
      <c r="AJ784">
        <f t="shared" si="91"/>
        <v>0.395555555</v>
      </c>
      <c r="AK784">
        <f t="shared" si="92"/>
        <v>1</v>
      </c>
      <c r="AL784">
        <v>3</v>
      </c>
    </row>
    <row r="785" spans="1:38" hidden="1" x14ac:dyDescent="0.3">
      <c r="A785">
        <v>17</v>
      </c>
      <c r="B785">
        <v>23</v>
      </c>
      <c r="C785">
        <f>IF(OR($L785=TRUE,$A785=0,MOD($A785,ChapterTable!$R$20)&lt;&gt;0),
MAX(0,INT(($B785+ChapterTable!$P$26+VLOOKUP(SUBSTITUTE(C$1,"성장단계","")&amp;"단계오프셋",ChapterTable!$R:$S,2,0))/ChapterTable!$P$23)),
MAX(0,INT(($B785+ChapterTable!$R$26+VLOOKUP(SUBSTITUTE(C$1,"성장단계","")&amp;"보스단계오프셋",ChapterTable!$R:$S,2,0))/ChapterTable!$R$23)))</f>
        <v>2</v>
      </c>
      <c r="D785">
        <f>IF(OR($L785=TRUE,$A785=0,MOD($A785,ChapterTable!$R$20)&lt;&gt;0),
MAX(0,INT(($B785+ChapterTable!$P$26+VLOOKUP(SUBSTITUTE(D$1,"성장단계","")&amp;"단계오프셋",ChapterTable!$R:$S,2,0))/ChapterTable!$P$23)),
MAX(0,INT(($B785+ChapterTable!$R$26+VLOOKUP(SUBSTITUTE(D$1,"성장단계","")&amp;"보스단계오프셋",ChapterTable!$R:$S,2,0))/ChapterTable!$R$23)))</f>
        <v>2</v>
      </c>
      <c r="E785" s="1">
        <f ca="1">IF(AND($A785=0,$B785=1),
    VLOOKUP(1,ChapterTable!$1:$1048576,MATCH("최종"&amp;SUBSTITUTE(SUBSTITUTE(E$1,"standard",""),"|Float",""),ChapterTable!$1:$1,0),0)*ChapterTable!$P$17,
  IF(AND($A785=0,$B785=0),
    E786,
  IF($B785=0,
    VLOOKUP($A785,ChapterTable!$1:$1048576,MATCH("최종"&amp;SUBSTITUTE(SUBSTITUTE(E$1,"standard",""),"|Float",""),ChapterTable!$1:$1,0),0),
  IF($B785=1,
    IF($L785=FALSE,
      VLOOKUP($A785,ChapterTable!$1:$1048576,MATCH("최종"&amp;SUBSTITUTE(SUBSTITUTE(E$1,"standard",""),"|Float",""),ChapterTable!$1:$1,0),0),
      VLOOKUP($A785-ChapterTable!$P$11,ChapterTable!$1:$1048576,MATCH("최종"&amp;SUBSTITUTE(SUBSTITUTE(E$1,"standard",""),"|Float",""),ChapterTable!$1:$1,0),0)*ChapterTable!$P$14
    ),
  OFFSET(E785,-$B785+IF($L785,1,0),0)*IF($B785&gt;OFFSET($B785,1,0),ChapterTable!$R$17,1)*
    (VLOOKUP(SUBSTITUTE(SUBSTITUTE(E$1,"standard",""),"|Float","")&amp;IF(OR($L785=TRUE,$A785=0,MOD($A785,ChapterTable!$R$20)&lt;&gt;0),"","보스")&amp;"인게임누적곱배수",ChapterTable!$R:$S,2,0)^C785
    +VLOOKUP(SUBSTITUTE(SUBSTITUTE(E$1,"standard",""),"|Float","")&amp;IF(OR($L785=TRUE,$A785=0,MOD($A785,ChapterTable!$R$20)&lt;&gt;0),"","보스")&amp;"인게임누적합배수",ChapterTable!$R:$S,2,0)*C785)
  )
  )
  )
)</f>
        <v>110349.26037597656</v>
      </c>
      <c r="F785" s="1">
        <f ca="1">IF(AND($A785=0,$B785=1),
    VLOOKUP(1,ChapterTable!$1:$1048576,MATCH("최종"&amp;SUBSTITUTE(SUBSTITUTE(F$1,"standard",""),"|Float",""),ChapterTable!$1:$1,0),0)*ChapterTable!$P$17,
  IF(AND($A785=0,$B785=0),
    F786,
  IF($B785=0,
    VLOOKUP($A785,ChapterTable!$1:$1048576,MATCH("최종"&amp;SUBSTITUTE(SUBSTITUTE(F$1,"standard",""),"|Float",""),ChapterTable!$1:$1,0),0),
  IF($B785=1,
    IF($L785=FALSE,
      VLOOKUP($A785,ChapterTable!$1:$1048576,MATCH("최종"&amp;SUBSTITUTE(SUBSTITUTE(F$1,"standard",""),"|Float",""),ChapterTable!$1:$1,0),0),
      VLOOKUP($A785-ChapterTable!$P$11,ChapterTable!$1:$1048576,MATCH("최종"&amp;SUBSTITUTE(SUBSTITUTE(F$1,"standard",""),"|Float",""),ChapterTable!$1:$1,0),0)*ChapterTable!$P$14
    ),
  OFFSET(F785,-$B785+IF($L785,1,0),0)*
    (VLOOKUP(SUBSTITUTE(SUBSTITUTE(F$1,"standard",""),"|Float","")&amp;IF(OR($L785=TRUE,$A785=0,MOD($A785,ChapterTable!$R$20)&lt;&gt;0),"","보스")&amp;"인게임누적곱배수",ChapterTable!$R:$S,2,0)^D785
    +VLOOKUP(SUBSTITUTE(SUBSTITUTE(F$1,"standard",""),"|Float","")&amp;IF(OR($L785=TRUE,$A785=0,MOD($A785,ChapterTable!$R$20)&lt;&gt;0),"","보스")&amp;"인게임누적합배수",ChapterTable!$R:$S,2,0)*D785)
  )
  )
  )
)</f>
        <v>37768.348045349121</v>
      </c>
      <c r="G785" t="s">
        <v>719</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87"/>
        <v>3</v>
      </c>
      <c r="Q785">
        <f t="shared" si="88"/>
        <v>3</v>
      </c>
      <c r="R785" t="b">
        <f t="shared" ca="1" si="89"/>
        <v>0</v>
      </c>
      <c r="T785" t="b">
        <f t="shared" ca="1" si="90"/>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93"/>
        <v>0.33333333333333331</v>
      </c>
      <c r="AJ785">
        <f t="shared" si="91"/>
        <v>0.395555555</v>
      </c>
      <c r="AK785">
        <f t="shared" si="92"/>
        <v>1</v>
      </c>
      <c r="AL785">
        <v>3</v>
      </c>
    </row>
    <row r="786" spans="1:38" hidden="1" x14ac:dyDescent="0.3">
      <c r="A786">
        <v>17</v>
      </c>
      <c r="B786">
        <v>24</v>
      </c>
      <c r="C786">
        <f>IF(OR($L786=TRUE,$A786=0,MOD($A786,ChapterTable!$R$20)&lt;&gt;0),
MAX(0,INT(($B786+ChapterTable!$P$26+VLOOKUP(SUBSTITUTE(C$1,"성장단계","")&amp;"단계오프셋",ChapterTable!$R:$S,2,0))/ChapterTable!$P$23)),
MAX(0,INT(($B786+ChapterTable!$R$26+VLOOKUP(SUBSTITUTE(C$1,"성장단계","")&amp;"보스단계오프셋",ChapterTable!$R:$S,2,0))/ChapterTable!$R$23)))</f>
        <v>2</v>
      </c>
      <c r="D786">
        <f>IF(OR($L786=TRUE,$A786=0,MOD($A786,ChapterTable!$R$20)&lt;&gt;0),
MAX(0,INT(($B786+ChapterTable!$P$26+VLOOKUP(SUBSTITUTE(D$1,"성장단계","")&amp;"단계오프셋",ChapterTable!$R:$S,2,0))/ChapterTable!$P$23)),
MAX(0,INT(($B786+ChapterTable!$R$26+VLOOKUP(SUBSTITUTE(D$1,"성장단계","")&amp;"보스단계오프셋",ChapterTable!$R:$S,2,0))/ChapterTable!$R$23)))</f>
        <v>2</v>
      </c>
      <c r="E786" s="1">
        <f ca="1">IF(AND($A786=0,$B786=1),
    VLOOKUP(1,ChapterTable!$1:$1048576,MATCH("최종"&amp;SUBSTITUTE(SUBSTITUTE(E$1,"standard",""),"|Float",""),ChapterTable!$1:$1,0),0)*ChapterTable!$P$17,
  IF(AND($A786=0,$B786=0),
    E787,
  IF($B786=0,
    VLOOKUP($A786,ChapterTable!$1:$1048576,MATCH("최종"&amp;SUBSTITUTE(SUBSTITUTE(E$1,"standard",""),"|Float",""),ChapterTable!$1:$1,0),0),
  IF($B786=1,
    IF($L786=FALSE,
      VLOOKUP($A786,ChapterTable!$1:$1048576,MATCH("최종"&amp;SUBSTITUTE(SUBSTITUTE(E$1,"standard",""),"|Float",""),ChapterTable!$1:$1,0),0),
      VLOOKUP($A786-ChapterTable!$P$11,ChapterTable!$1:$1048576,MATCH("최종"&amp;SUBSTITUTE(SUBSTITUTE(E$1,"standard",""),"|Float",""),ChapterTable!$1:$1,0),0)*ChapterTable!$P$14
    ),
  OFFSET(E786,-$B786+IF($L786,1,0),0)*IF($B786&gt;OFFSET($B786,1,0),ChapterTable!$R$17,1)*
    (VLOOKUP(SUBSTITUTE(SUBSTITUTE(E$1,"standard",""),"|Float","")&amp;IF(OR($L786=TRUE,$A786=0,MOD($A786,ChapterTable!$R$20)&lt;&gt;0),"","보스")&amp;"인게임누적곱배수",ChapterTable!$R:$S,2,0)^C786
    +VLOOKUP(SUBSTITUTE(SUBSTITUTE(E$1,"standard",""),"|Float","")&amp;IF(OR($L786=TRUE,$A786=0,MOD($A786,ChapterTable!$R$20)&lt;&gt;0),"","보스")&amp;"인게임누적합배수",ChapterTable!$R:$S,2,0)*C786)
  )
  )
  )
)</f>
        <v>110349.26037597656</v>
      </c>
      <c r="F786" s="1">
        <f ca="1">IF(AND($A786=0,$B786=1),
    VLOOKUP(1,ChapterTable!$1:$1048576,MATCH("최종"&amp;SUBSTITUTE(SUBSTITUTE(F$1,"standard",""),"|Float",""),ChapterTable!$1:$1,0),0)*ChapterTable!$P$17,
  IF(AND($A786=0,$B786=0),
    F787,
  IF($B786=0,
    VLOOKUP($A786,ChapterTable!$1:$1048576,MATCH("최종"&amp;SUBSTITUTE(SUBSTITUTE(F$1,"standard",""),"|Float",""),ChapterTable!$1:$1,0),0),
  IF($B786=1,
    IF($L786=FALSE,
      VLOOKUP($A786,ChapterTable!$1:$1048576,MATCH("최종"&amp;SUBSTITUTE(SUBSTITUTE(F$1,"standard",""),"|Float",""),ChapterTable!$1:$1,0),0),
      VLOOKUP($A786-ChapterTable!$P$11,ChapterTable!$1:$1048576,MATCH("최종"&amp;SUBSTITUTE(SUBSTITUTE(F$1,"standard",""),"|Float",""),ChapterTable!$1:$1,0),0)*ChapterTable!$P$14
    ),
  OFFSET(F786,-$B786+IF($L786,1,0),0)*
    (VLOOKUP(SUBSTITUTE(SUBSTITUTE(F$1,"standard",""),"|Float","")&amp;IF(OR($L786=TRUE,$A786=0,MOD($A786,ChapterTable!$R$20)&lt;&gt;0),"","보스")&amp;"인게임누적곱배수",ChapterTable!$R:$S,2,0)^D786
    +VLOOKUP(SUBSTITUTE(SUBSTITUTE(F$1,"standard",""),"|Float","")&amp;IF(OR($L786=TRUE,$A786=0,MOD($A786,ChapterTable!$R$20)&lt;&gt;0),"","보스")&amp;"인게임누적합배수",ChapterTable!$R:$S,2,0)*D786)
  )
  )
  )
)</f>
        <v>37768.348045349121</v>
      </c>
      <c r="G786" t="s">
        <v>719</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87"/>
        <v>3</v>
      </c>
      <c r="Q786">
        <f t="shared" si="88"/>
        <v>3</v>
      </c>
      <c r="R786" t="b">
        <f t="shared" ca="1" si="89"/>
        <v>0</v>
      </c>
      <c r="T786" t="b">
        <f t="shared" ca="1" si="90"/>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93"/>
        <v>0.33333333333333331</v>
      </c>
      <c r="AJ786">
        <f t="shared" si="91"/>
        <v>0.395555555</v>
      </c>
      <c r="AK786">
        <f t="shared" si="92"/>
        <v>1</v>
      </c>
      <c r="AL786">
        <v>3</v>
      </c>
    </row>
    <row r="787" spans="1:38" hidden="1" x14ac:dyDescent="0.3">
      <c r="A787">
        <v>17</v>
      </c>
      <c r="B787">
        <v>25</v>
      </c>
      <c r="C787">
        <f>IF(OR($L787=TRUE,$A787=0,MOD($A787,ChapterTable!$R$20)&lt;&gt;0),
MAX(0,INT(($B787+ChapterTable!$P$26+VLOOKUP(SUBSTITUTE(C$1,"성장단계","")&amp;"단계오프셋",ChapterTable!$R:$S,2,0))/ChapterTable!$P$23)),
MAX(0,INT(($B787+ChapterTable!$R$26+VLOOKUP(SUBSTITUTE(C$1,"성장단계","")&amp;"보스단계오프셋",ChapterTable!$R:$S,2,0))/ChapterTable!$R$23)))</f>
        <v>2</v>
      </c>
      <c r="D787">
        <f>IF(OR($L787=TRUE,$A787=0,MOD($A787,ChapterTable!$R$20)&lt;&gt;0),
MAX(0,INT(($B787+ChapterTable!$P$26+VLOOKUP(SUBSTITUTE(D$1,"성장단계","")&amp;"단계오프셋",ChapterTable!$R:$S,2,0))/ChapterTable!$P$23)),
MAX(0,INT(($B787+ChapterTable!$R$26+VLOOKUP(SUBSTITUTE(D$1,"성장단계","")&amp;"보스단계오프셋",ChapterTable!$R:$S,2,0))/ChapterTable!$R$23)))</f>
        <v>2</v>
      </c>
      <c r="E787" s="1">
        <f ca="1">IF(AND($A787=0,$B787=1),
    VLOOKUP(1,ChapterTable!$1:$1048576,MATCH("최종"&amp;SUBSTITUTE(SUBSTITUTE(E$1,"standard",""),"|Float",""),ChapterTable!$1:$1,0),0)*ChapterTable!$P$17,
  IF(AND($A787=0,$B787=0),
    E788,
  IF($B787=0,
    VLOOKUP($A787,ChapterTable!$1:$1048576,MATCH("최종"&amp;SUBSTITUTE(SUBSTITUTE(E$1,"standard",""),"|Float",""),ChapterTable!$1:$1,0),0),
  IF($B787=1,
    IF($L787=FALSE,
      VLOOKUP($A787,ChapterTable!$1:$1048576,MATCH("최종"&amp;SUBSTITUTE(SUBSTITUTE(E$1,"standard",""),"|Float",""),ChapterTable!$1:$1,0),0),
      VLOOKUP($A787-ChapterTable!$P$11,ChapterTable!$1:$1048576,MATCH("최종"&amp;SUBSTITUTE(SUBSTITUTE(E$1,"standard",""),"|Float",""),ChapterTable!$1:$1,0),0)*ChapterTable!$P$14
    ),
  OFFSET(E787,-$B787+IF($L787,1,0),0)*IF($B787&gt;OFFSET($B787,1,0),ChapterTable!$R$17,1)*
    (VLOOKUP(SUBSTITUTE(SUBSTITUTE(E$1,"standard",""),"|Float","")&amp;IF(OR($L787=TRUE,$A787=0,MOD($A787,ChapterTable!$R$20)&lt;&gt;0),"","보스")&amp;"인게임누적곱배수",ChapterTable!$R:$S,2,0)^C787
    +VLOOKUP(SUBSTITUTE(SUBSTITUTE(E$1,"standard",""),"|Float","")&amp;IF(OR($L787=TRUE,$A787=0,MOD($A787,ChapterTable!$R$20)&lt;&gt;0),"","보스")&amp;"인게임누적합배수",ChapterTable!$R:$S,2,0)*C787)
  )
  )
  )
)</f>
        <v>110349.26037597656</v>
      </c>
      <c r="F787" s="1">
        <f ca="1">IF(AND($A787=0,$B787=1),
    VLOOKUP(1,ChapterTable!$1:$1048576,MATCH("최종"&amp;SUBSTITUTE(SUBSTITUTE(F$1,"standard",""),"|Float",""),ChapterTable!$1:$1,0),0)*ChapterTable!$P$17,
  IF(AND($A787=0,$B787=0),
    F788,
  IF($B787=0,
    VLOOKUP($A787,ChapterTable!$1:$1048576,MATCH("최종"&amp;SUBSTITUTE(SUBSTITUTE(F$1,"standard",""),"|Float",""),ChapterTable!$1:$1,0),0),
  IF($B787=1,
    IF($L787=FALSE,
      VLOOKUP($A787,ChapterTable!$1:$1048576,MATCH("최종"&amp;SUBSTITUTE(SUBSTITUTE(F$1,"standard",""),"|Float",""),ChapterTable!$1:$1,0),0),
      VLOOKUP($A787-ChapterTable!$P$11,ChapterTable!$1:$1048576,MATCH("최종"&amp;SUBSTITUTE(SUBSTITUTE(F$1,"standard",""),"|Float",""),ChapterTable!$1:$1,0),0)*ChapterTable!$P$14
    ),
  OFFSET(F787,-$B787+IF($L787,1,0),0)*
    (VLOOKUP(SUBSTITUTE(SUBSTITUTE(F$1,"standard",""),"|Float","")&amp;IF(OR($L787=TRUE,$A787=0,MOD($A787,ChapterTable!$R$20)&lt;&gt;0),"","보스")&amp;"인게임누적곱배수",ChapterTable!$R:$S,2,0)^D787
    +VLOOKUP(SUBSTITUTE(SUBSTITUTE(F$1,"standard",""),"|Float","")&amp;IF(OR($L787=TRUE,$A787=0,MOD($A787,ChapterTable!$R$20)&lt;&gt;0),"","보스")&amp;"인게임누적합배수",ChapterTable!$R:$S,2,0)*D787)
  )
  )
  )
)</f>
        <v>37768.348045349121</v>
      </c>
      <c r="G787" t="s">
        <v>719</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87"/>
        <v>11</v>
      </c>
      <c r="Q787">
        <f t="shared" si="88"/>
        <v>11</v>
      </c>
      <c r="R787" t="b">
        <f t="shared" ca="1" si="89"/>
        <v>0</v>
      </c>
      <c r="T787" t="b">
        <f t="shared" ca="1" si="90"/>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93"/>
        <v>0.33333333333333331</v>
      </c>
      <c r="AJ787">
        <f t="shared" si="91"/>
        <v>0.395555555</v>
      </c>
      <c r="AK787">
        <f t="shared" si="92"/>
        <v>1</v>
      </c>
      <c r="AL787">
        <v>3</v>
      </c>
    </row>
    <row r="788" spans="1:38" hidden="1" x14ac:dyDescent="0.3">
      <c r="A788">
        <v>17</v>
      </c>
      <c r="B788">
        <v>26</v>
      </c>
      <c r="C788">
        <f>IF(OR($L788=TRUE,$A788=0,MOD($A788,ChapterTable!$R$20)&lt;&gt;0),
MAX(0,INT(($B788+ChapterTable!$P$26+VLOOKUP(SUBSTITUTE(C$1,"성장단계","")&amp;"단계오프셋",ChapterTable!$R:$S,2,0))/ChapterTable!$P$23)),
MAX(0,INT(($B788+ChapterTable!$R$26+VLOOKUP(SUBSTITUTE(C$1,"성장단계","")&amp;"보스단계오프셋",ChapterTable!$R:$S,2,0))/ChapterTable!$R$23)))</f>
        <v>3</v>
      </c>
      <c r="D788">
        <f>IF(OR($L788=TRUE,$A788=0,MOD($A788,ChapterTable!$R$20)&lt;&gt;0),
MAX(0,INT(($B788+ChapterTable!$P$26+VLOOKUP(SUBSTITUTE(D$1,"성장단계","")&amp;"단계오프셋",ChapterTable!$R:$S,2,0))/ChapterTable!$P$23)),
MAX(0,INT(($B788+ChapterTable!$R$26+VLOOKUP(SUBSTITUTE(D$1,"성장단계","")&amp;"보스단계오프셋",ChapterTable!$R:$S,2,0))/ChapterTable!$R$23)))</f>
        <v>2</v>
      </c>
      <c r="E788" s="1">
        <f ca="1">IF(AND($A788=0,$B788=1),
    VLOOKUP(1,ChapterTable!$1:$1048576,MATCH("최종"&amp;SUBSTITUTE(SUBSTITUTE(E$1,"standard",""),"|Float",""),ChapterTable!$1:$1,0),0)*ChapterTable!$P$17,
  IF(AND($A788=0,$B788=0),
    E789,
  IF($B788=0,
    VLOOKUP($A788,ChapterTable!$1:$1048576,MATCH("최종"&amp;SUBSTITUTE(SUBSTITUTE(E$1,"standard",""),"|Float",""),ChapterTable!$1:$1,0),0),
  IF($B788=1,
    IF($L788=FALSE,
      VLOOKUP($A788,ChapterTable!$1:$1048576,MATCH("최종"&amp;SUBSTITUTE(SUBSTITUTE(E$1,"standard",""),"|Float",""),ChapterTable!$1:$1,0),0),
      VLOOKUP($A788-ChapterTable!$P$11,ChapterTable!$1:$1048576,MATCH("최종"&amp;SUBSTITUTE(SUBSTITUTE(E$1,"standard",""),"|Float",""),ChapterTable!$1:$1,0),0)*ChapterTable!$P$14
    ),
  OFFSET(E788,-$B788+IF($L788,1,0),0)*IF($B788&gt;OFFSET($B788,1,0),ChapterTable!$R$17,1)*
    (VLOOKUP(SUBSTITUTE(SUBSTITUTE(E$1,"standard",""),"|Float","")&amp;IF(OR($L788=TRUE,$A788=0,MOD($A788,ChapterTable!$R$20)&lt;&gt;0),"","보스")&amp;"인게임누적곱배수",ChapterTable!$R:$S,2,0)^C788
    +VLOOKUP(SUBSTITUTE(SUBSTITUTE(E$1,"standard",""),"|Float","")&amp;IF(OR($L788=TRUE,$A788=0,MOD($A788,ChapterTable!$R$20)&lt;&gt;0),"","보스")&amp;"인게임누적합배수",ChapterTable!$R:$S,2,0)*C788)
  )
  )
  )
)</f>
        <v>126113.4404296875</v>
      </c>
      <c r="F788" s="1">
        <f ca="1">IF(AND($A788=0,$B788=1),
    VLOOKUP(1,ChapterTable!$1:$1048576,MATCH("최종"&amp;SUBSTITUTE(SUBSTITUTE(F$1,"standard",""),"|Float",""),ChapterTable!$1:$1,0),0)*ChapterTable!$P$17,
  IF(AND($A788=0,$B788=0),
    F789,
  IF($B788=0,
    VLOOKUP($A788,ChapterTable!$1:$1048576,MATCH("최종"&amp;SUBSTITUTE(SUBSTITUTE(F$1,"standard",""),"|Float",""),ChapterTable!$1:$1,0),0),
  IF($B788=1,
    IF($L788=FALSE,
      VLOOKUP($A788,ChapterTable!$1:$1048576,MATCH("최종"&amp;SUBSTITUTE(SUBSTITUTE(F$1,"standard",""),"|Float",""),ChapterTable!$1:$1,0),0),
      VLOOKUP($A788-ChapterTable!$P$11,ChapterTable!$1:$1048576,MATCH("최종"&amp;SUBSTITUTE(SUBSTITUTE(F$1,"standard",""),"|Float",""),ChapterTable!$1:$1,0),0)*ChapterTable!$P$14
    ),
  OFFSET(F788,-$B788+IF($L788,1,0),0)*
    (VLOOKUP(SUBSTITUTE(SUBSTITUTE(F$1,"standard",""),"|Float","")&amp;IF(OR($L788=TRUE,$A788=0,MOD($A788,ChapterTable!$R$20)&lt;&gt;0),"","보스")&amp;"인게임누적곱배수",ChapterTable!$R:$S,2,0)^D788
    +VLOOKUP(SUBSTITUTE(SUBSTITUTE(F$1,"standard",""),"|Float","")&amp;IF(OR($L788=TRUE,$A788=0,MOD($A788,ChapterTable!$R$20)&lt;&gt;0),"","보스")&amp;"인게임누적합배수",ChapterTable!$R:$S,2,0)*D788)
  )
  )
  )
)</f>
        <v>37768.348045349121</v>
      </c>
      <c r="G788" t="s">
        <v>719</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87"/>
        <v>3</v>
      </c>
      <c r="Q788">
        <f t="shared" si="88"/>
        <v>3</v>
      </c>
      <c r="R788" t="b">
        <f t="shared" ca="1" si="89"/>
        <v>0</v>
      </c>
      <c r="T788" t="b">
        <f t="shared" ca="1" si="90"/>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93"/>
        <v>0.33333333333333331</v>
      </c>
      <c r="AJ788">
        <f t="shared" si="91"/>
        <v>0.395555555</v>
      </c>
      <c r="AK788">
        <f t="shared" si="92"/>
        <v>1</v>
      </c>
      <c r="AL788">
        <v>3</v>
      </c>
    </row>
    <row r="789" spans="1:38" hidden="1" x14ac:dyDescent="0.3">
      <c r="A789">
        <v>17</v>
      </c>
      <c r="B789">
        <v>27</v>
      </c>
      <c r="C789">
        <f>IF(OR($L789=TRUE,$A789=0,MOD($A789,ChapterTable!$R$20)&lt;&gt;0),
MAX(0,INT(($B789+ChapterTable!$P$26+VLOOKUP(SUBSTITUTE(C$1,"성장단계","")&amp;"단계오프셋",ChapterTable!$R:$S,2,0))/ChapterTable!$P$23)),
MAX(0,INT(($B789+ChapterTable!$R$26+VLOOKUP(SUBSTITUTE(C$1,"성장단계","")&amp;"보스단계오프셋",ChapterTable!$R:$S,2,0))/ChapterTable!$R$23)))</f>
        <v>3</v>
      </c>
      <c r="D789">
        <f>IF(OR($L789=TRUE,$A789=0,MOD($A789,ChapterTable!$R$20)&lt;&gt;0),
MAX(0,INT(($B789+ChapterTable!$P$26+VLOOKUP(SUBSTITUTE(D$1,"성장단계","")&amp;"단계오프셋",ChapterTable!$R:$S,2,0))/ChapterTable!$P$23)),
MAX(0,INT(($B789+ChapterTable!$R$26+VLOOKUP(SUBSTITUTE(D$1,"성장단계","")&amp;"보스단계오프셋",ChapterTable!$R:$S,2,0))/ChapterTable!$R$23)))</f>
        <v>2</v>
      </c>
      <c r="E789" s="1">
        <f ca="1">IF(AND($A789=0,$B789=1),
    VLOOKUP(1,ChapterTable!$1:$1048576,MATCH("최종"&amp;SUBSTITUTE(SUBSTITUTE(E$1,"standard",""),"|Float",""),ChapterTable!$1:$1,0),0)*ChapterTable!$P$17,
  IF(AND($A789=0,$B789=0),
    E790,
  IF($B789=0,
    VLOOKUP($A789,ChapterTable!$1:$1048576,MATCH("최종"&amp;SUBSTITUTE(SUBSTITUTE(E$1,"standard",""),"|Float",""),ChapterTable!$1:$1,0),0),
  IF($B789=1,
    IF($L789=FALSE,
      VLOOKUP($A789,ChapterTable!$1:$1048576,MATCH("최종"&amp;SUBSTITUTE(SUBSTITUTE(E$1,"standard",""),"|Float",""),ChapterTable!$1:$1,0),0),
      VLOOKUP($A789-ChapterTable!$P$11,ChapterTable!$1:$1048576,MATCH("최종"&amp;SUBSTITUTE(SUBSTITUTE(E$1,"standard",""),"|Float",""),ChapterTable!$1:$1,0),0)*ChapterTable!$P$14
    ),
  OFFSET(E789,-$B789+IF($L789,1,0),0)*IF($B789&gt;OFFSET($B789,1,0),ChapterTable!$R$17,1)*
    (VLOOKUP(SUBSTITUTE(SUBSTITUTE(E$1,"standard",""),"|Float","")&amp;IF(OR($L789=TRUE,$A789=0,MOD($A789,ChapterTable!$R$20)&lt;&gt;0),"","보스")&amp;"인게임누적곱배수",ChapterTable!$R:$S,2,0)^C789
    +VLOOKUP(SUBSTITUTE(SUBSTITUTE(E$1,"standard",""),"|Float","")&amp;IF(OR($L789=TRUE,$A789=0,MOD($A789,ChapterTable!$R$20)&lt;&gt;0),"","보스")&amp;"인게임누적합배수",ChapterTable!$R:$S,2,0)*C789)
  )
  )
  )
)</f>
        <v>126113.4404296875</v>
      </c>
      <c r="F789" s="1">
        <f ca="1">IF(AND($A789=0,$B789=1),
    VLOOKUP(1,ChapterTable!$1:$1048576,MATCH("최종"&amp;SUBSTITUTE(SUBSTITUTE(F$1,"standard",""),"|Float",""),ChapterTable!$1:$1,0),0)*ChapterTable!$P$17,
  IF(AND($A789=0,$B789=0),
    F790,
  IF($B789=0,
    VLOOKUP($A789,ChapterTable!$1:$1048576,MATCH("최종"&amp;SUBSTITUTE(SUBSTITUTE(F$1,"standard",""),"|Float",""),ChapterTable!$1:$1,0),0),
  IF($B789=1,
    IF($L789=FALSE,
      VLOOKUP($A789,ChapterTable!$1:$1048576,MATCH("최종"&amp;SUBSTITUTE(SUBSTITUTE(F$1,"standard",""),"|Float",""),ChapterTable!$1:$1,0),0),
      VLOOKUP($A789-ChapterTable!$P$11,ChapterTable!$1:$1048576,MATCH("최종"&amp;SUBSTITUTE(SUBSTITUTE(F$1,"standard",""),"|Float",""),ChapterTable!$1:$1,0),0)*ChapterTable!$P$14
    ),
  OFFSET(F789,-$B789+IF($L789,1,0),0)*
    (VLOOKUP(SUBSTITUTE(SUBSTITUTE(F$1,"standard",""),"|Float","")&amp;IF(OR($L789=TRUE,$A789=0,MOD($A789,ChapterTable!$R$20)&lt;&gt;0),"","보스")&amp;"인게임누적곱배수",ChapterTable!$R:$S,2,0)^D789
    +VLOOKUP(SUBSTITUTE(SUBSTITUTE(F$1,"standard",""),"|Float","")&amp;IF(OR($L789=TRUE,$A789=0,MOD($A789,ChapterTable!$R$20)&lt;&gt;0),"","보스")&amp;"인게임누적합배수",ChapterTable!$R:$S,2,0)*D789)
  )
  )
  )
)</f>
        <v>37768.348045349121</v>
      </c>
      <c r="G789" t="s">
        <v>719</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87"/>
        <v>3</v>
      </c>
      <c r="Q789">
        <f t="shared" si="88"/>
        <v>3</v>
      </c>
      <c r="R789" t="b">
        <f t="shared" ca="1" si="89"/>
        <v>0</v>
      </c>
      <c r="T789" t="b">
        <f t="shared" ca="1" si="90"/>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93"/>
        <v>0.33333333333333331</v>
      </c>
      <c r="AJ789">
        <f t="shared" si="91"/>
        <v>0.395555555</v>
      </c>
      <c r="AK789">
        <f t="shared" si="92"/>
        <v>1</v>
      </c>
      <c r="AL789">
        <v>3</v>
      </c>
    </row>
    <row r="790" spans="1:38" hidden="1" x14ac:dyDescent="0.3">
      <c r="A790">
        <v>17</v>
      </c>
      <c r="B790">
        <v>28</v>
      </c>
      <c r="C790">
        <f>IF(OR($L790=TRUE,$A790=0,MOD($A790,ChapterTable!$R$20)&lt;&gt;0),
MAX(0,INT(($B790+ChapterTable!$P$26+VLOOKUP(SUBSTITUTE(C$1,"성장단계","")&amp;"단계오프셋",ChapterTable!$R:$S,2,0))/ChapterTable!$P$23)),
MAX(0,INT(($B790+ChapterTable!$R$26+VLOOKUP(SUBSTITUTE(C$1,"성장단계","")&amp;"보스단계오프셋",ChapterTable!$R:$S,2,0))/ChapterTable!$R$23)))</f>
        <v>3</v>
      </c>
      <c r="D790">
        <f>IF(OR($L790=TRUE,$A790=0,MOD($A790,ChapterTable!$R$20)&lt;&gt;0),
MAX(0,INT(($B790+ChapterTable!$P$26+VLOOKUP(SUBSTITUTE(D$1,"성장단계","")&amp;"단계오프셋",ChapterTable!$R:$S,2,0))/ChapterTable!$P$23)),
MAX(0,INT(($B790+ChapterTable!$R$26+VLOOKUP(SUBSTITUTE(D$1,"성장단계","")&amp;"보스단계오프셋",ChapterTable!$R:$S,2,0))/ChapterTable!$R$23)))</f>
        <v>2</v>
      </c>
      <c r="E790" s="1">
        <f ca="1">IF(AND($A790=0,$B790=1),
    VLOOKUP(1,ChapterTable!$1:$1048576,MATCH("최종"&amp;SUBSTITUTE(SUBSTITUTE(E$1,"standard",""),"|Float",""),ChapterTable!$1:$1,0),0)*ChapterTable!$P$17,
  IF(AND($A790=0,$B790=0),
    E791,
  IF($B790=0,
    VLOOKUP($A790,ChapterTable!$1:$1048576,MATCH("최종"&amp;SUBSTITUTE(SUBSTITUTE(E$1,"standard",""),"|Float",""),ChapterTable!$1:$1,0),0),
  IF($B790=1,
    IF($L790=FALSE,
      VLOOKUP($A790,ChapterTable!$1:$1048576,MATCH("최종"&amp;SUBSTITUTE(SUBSTITUTE(E$1,"standard",""),"|Float",""),ChapterTable!$1:$1,0),0),
      VLOOKUP($A790-ChapterTable!$P$11,ChapterTable!$1:$1048576,MATCH("최종"&amp;SUBSTITUTE(SUBSTITUTE(E$1,"standard",""),"|Float",""),ChapterTable!$1:$1,0),0)*ChapterTable!$P$14
    ),
  OFFSET(E790,-$B790+IF($L790,1,0),0)*IF($B790&gt;OFFSET($B790,1,0),ChapterTable!$R$17,1)*
    (VLOOKUP(SUBSTITUTE(SUBSTITUTE(E$1,"standard",""),"|Float","")&amp;IF(OR($L790=TRUE,$A790=0,MOD($A790,ChapterTable!$R$20)&lt;&gt;0),"","보스")&amp;"인게임누적곱배수",ChapterTable!$R:$S,2,0)^C790
    +VLOOKUP(SUBSTITUTE(SUBSTITUTE(E$1,"standard",""),"|Float","")&amp;IF(OR($L790=TRUE,$A790=0,MOD($A790,ChapterTable!$R$20)&lt;&gt;0),"","보스")&amp;"인게임누적합배수",ChapterTable!$R:$S,2,0)*C790)
  )
  )
  )
)</f>
        <v>126113.4404296875</v>
      </c>
      <c r="F790" s="1">
        <f ca="1">IF(AND($A790=0,$B790=1),
    VLOOKUP(1,ChapterTable!$1:$1048576,MATCH("최종"&amp;SUBSTITUTE(SUBSTITUTE(F$1,"standard",""),"|Float",""),ChapterTable!$1:$1,0),0)*ChapterTable!$P$17,
  IF(AND($A790=0,$B790=0),
    F791,
  IF($B790=0,
    VLOOKUP($A790,ChapterTable!$1:$1048576,MATCH("최종"&amp;SUBSTITUTE(SUBSTITUTE(F$1,"standard",""),"|Float",""),ChapterTable!$1:$1,0),0),
  IF($B790=1,
    IF($L790=FALSE,
      VLOOKUP($A790,ChapterTable!$1:$1048576,MATCH("최종"&amp;SUBSTITUTE(SUBSTITUTE(F$1,"standard",""),"|Float",""),ChapterTable!$1:$1,0),0),
      VLOOKUP($A790-ChapterTable!$P$11,ChapterTable!$1:$1048576,MATCH("최종"&amp;SUBSTITUTE(SUBSTITUTE(F$1,"standard",""),"|Float",""),ChapterTable!$1:$1,0),0)*ChapterTable!$P$14
    ),
  OFFSET(F790,-$B790+IF($L790,1,0),0)*
    (VLOOKUP(SUBSTITUTE(SUBSTITUTE(F$1,"standard",""),"|Float","")&amp;IF(OR($L790=TRUE,$A790=0,MOD($A790,ChapterTable!$R$20)&lt;&gt;0),"","보스")&amp;"인게임누적곱배수",ChapterTable!$R:$S,2,0)^D790
    +VLOOKUP(SUBSTITUTE(SUBSTITUTE(F$1,"standard",""),"|Float","")&amp;IF(OR($L790=TRUE,$A790=0,MOD($A790,ChapterTable!$R$20)&lt;&gt;0),"","보스")&amp;"인게임누적합배수",ChapterTable!$R:$S,2,0)*D790)
  )
  )
  )
)</f>
        <v>37768.348045349121</v>
      </c>
      <c r="G790" t="s">
        <v>719</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87"/>
        <v>3</v>
      </c>
      <c r="Q790">
        <f t="shared" si="88"/>
        <v>3</v>
      </c>
      <c r="R790" t="b">
        <f t="shared" ca="1" si="89"/>
        <v>0</v>
      </c>
      <c r="T790" t="b">
        <f t="shared" ca="1" si="90"/>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93"/>
        <v>0.33333333333333331</v>
      </c>
      <c r="AJ790">
        <f t="shared" si="91"/>
        <v>0.395555555</v>
      </c>
      <c r="AK790">
        <f t="shared" si="92"/>
        <v>1</v>
      </c>
      <c r="AL790">
        <v>3</v>
      </c>
    </row>
    <row r="791" spans="1:38" hidden="1" x14ac:dyDescent="0.3">
      <c r="A791">
        <v>17</v>
      </c>
      <c r="B791">
        <v>29</v>
      </c>
      <c r="C791">
        <f>IF(OR($L791=TRUE,$A791=0,MOD($A791,ChapterTable!$R$20)&lt;&gt;0),
MAX(0,INT(($B791+ChapterTable!$P$26+VLOOKUP(SUBSTITUTE(C$1,"성장단계","")&amp;"단계오프셋",ChapterTable!$R:$S,2,0))/ChapterTable!$P$23)),
MAX(0,INT(($B791+ChapterTable!$R$26+VLOOKUP(SUBSTITUTE(C$1,"성장단계","")&amp;"보스단계오프셋",ChapterTable!$R:$S,2,0))/ChapterTable!$R$23)))</f>
        <v>3</v>
      </c>
      <c r="D791">
        <f>IF(OR($L791=TRUE,$A791=0,MOD($A791,ChapterTable!$R$20)&lt;&gt;0),
MAX(0,INT(($B791+ChapterTable!$P$26+VLOOKUP(SUBSTITUTE(D$1,"성장단계","")&amp;"단계오프셋",ChapterTable!$R:$S,2,0))/ChapterTable!$P$23)),
MAX(0,INT(($B791+ChapterTable!$R$26+VLOOKUP(SUBSTITUTE(D$1,"성장단계","")&amp;"보스단계오프셋",ChapterTable!$R:$S,2,0))/ChapterTable!$R$23)))</f>
        <v>2</v>
      </c>
      <c r="E791" s="1">
        <f ca="1">IF(AND($A791=0,$B791=1),
    VLOOKUP(1,ChapterTable!$1:$1048576,MATCH("최종"&amp;SUBSTITUTE(SUBSTITUTE(E$1,"standard",""),"|Float",""),ChapterTable!$1:$1,0),0)*ChapterTable!$P$17,
  IF(AND($A791=0,$B791=0),
    E792,
  IF($B791=0,
    VLOOKUP($A791,ChapterTable!$1:$1048576,MATCH("최종"&amp;SUBSTITUTE(SUBSTITUTE(E$1,"standard",""),"|Float",""),ChapterTable!$1:$1,0),0),
  IF($B791=1,
    IF($L791=FALSE,
      VLOOKUP($A791,ChapterTable!$1:$1048576,MATCH("최종"&amp;SUBSTITUTE(SUBSTITUTE(E$1,"standard",""),"|Float",""),ChapterTable!$1:$1,0),0),
      VLOOKUP($A791-ChapterTable!$P$11,ChapterTable!$1:$1048576,MATCH("최종"&amp;SUBSTITUTE(SUBSTITUTE(E$1,"standard",""),"|Float",""),ChapterTable!$1:$1,0),0)*ChapterTable!$P$14
    ),
  OFFSET(E791,-$B791+IF($L791,1,0),0)*IF($B791&gt;OFFSET($B791,1,0),ChapterTable!$R$17,1)*
    (VLOOKUP(SUBSTITUTE(SUBSTITUTE(E$1,"standard",""),"|Float","")&amp;IF(OR($L791=TRUE,$A791=0,MOD($A791,ChapterTable!$R$20)&lt;&gt;0),"","보스")&amp;"인게임누적곱배수",ChapterTable!$R:$S,2,0)^C791
    +VLOOKUP(SUBSTITUTE(SUBSTITUTE(E$1,"standard",""),"|Float","")&amp;IF(OR($L791=TRUE,$A791=0,MOD($A791,ChapterTable!$R$20)&lt;&gt;0),"","보스")&amp;"인게임누적합배수",ChapterTable!$R:$S,2,0)*C791)
  )
  )
  )
)</f>
        <v>126113.4404296875</v>
      </c>
      <c r="F791" s="1">
        <f ca="1">IF(AND($A791=0,$B791=1),
    VLOOKUP(1,ChapterTable!$1:$1048576,MATCH("최종"&amp;SUBSTITUTE(SUBSTITUTE(F$1,"standard",""),"|Float",""),ChapterTable!$1:$1,0),0)*ChapterTable!$P$17,
  IF(AND($A791=0,$B791=0),
    F792,
  IF($B791=0,
    VLOOKUP($A791,ChapterTable!$1:$1048576,MATCH("최종"&amp;SUBSTITUTE(SUBSTITUTE(F$1,"standard",""),"|Float",""),ChapterTable!$1:$1,0),0),
  IF($B791=1,
    IF($L791=FALSE,
      VLOOKUP($A791,ChapterTable!$1:$1048576,MATCH("최종"&amp;SUBSTITUTE(SUBSTITUTE(F$1,"standard",""),"|Float",""),ChapterTable!$1:$1,0),0),
      VLOOKUP($A791-ChapterTable!$P$11,ChapterTable!$1:$1048576,MATCH("최종"&amp;SUBSTITUTE(SUBSTITUTE(F$1,"standard",""),"|Float",""),ChapterTable!$1:$1,0),0)*ChapterTable!$P$14
    ),
  OFFSET(F791,-$B791+IF($L791,1,0),0)*
    (VLOOKUP(SUBSTITUTE(SUBSTITUTE(F$1,"standard",""),"|Float","")&amp;IF(OR($L791=TRUE,$A791=0,MOD($A791,ChapterTable!$R$20)&lt;&gt;0),"","보스")&amp;"인게임누적곱배수",ChapterTable!$R:$S,2,0)^D791
    +VLOOKUP(SUBSTITUTE(SUBSTITUTE(F$1,"standard",""),"|Float","")&amp;IF(OR($L791=TRUE,$A791=0,MOD($A791,ChapterTable!$R$20)&lt;&gt;0),"","보스")&amp;"인게임누적합배수",ChapterTable!$R:$S,2,0)*D791)
  )
  )
  )
)</f>
        <v>37768.348045349121</v>
      </c>
      <c r="G791" t="s">
        <v>719</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87"/>
        <v>93</v>
      </c>
      <c r="Q791">
        <f t="shared" si="88"/>
        <v>93</v>
      </c>
      <c r="R791" t="b">
        <f t="shared" ca="1" si="89"/>
        <v>1</v>
      </c>
      <c r="T791" t="b">
        <f t="shared" ca="1" si="90"/>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93"/>
        <v>0.33333333333333331</v>
      </c>
      <c r="AJ791">
        <f t="shared" si="91"/>
        <v>0.395555555</v>
      </c>
      <c r="AK791">
        <f t="shared" si="92"/>
        <v>1</v>
      </c>
      <c r="AL791">
        <v>3</v>
      </c>
    </row>
    <row r="792" spans="1:38" hidden="1" x14ac:dyDescent="0.3">
      <c r="A792">
        <v>17</v>
      </c>
      <c r="B792">
        <v>30</v>
      </c>
      <c r="C792">
        <f>IF(OR($L792=TRUE,$A792=0,MOD($A792,ChapterTable!$R$20)&lt;&gt;0),
MAX(0,INT(($B792+ChapterTable!$P$26+VLOOKUP(SUBSTITUTE(C$1,"성장단계","")&amp;"단계오프셋",ChapterTable!$R:$S,2,0))/ChapterTable!$P$23)),
MAX(0,INT(($B792+ChapterTable!$R$26+VLOOKUP(SUBSTITUTE(C$1,"성장단계","")&amp;"보스단계오프셋",ChapterTable!$R:$S,2,0))/ChapterTable!$R$23)))</f>
        <v>3</v>
      </c>
      <c r="D792">
        <f>IF(OR($L792=TRUE,$A792=0,MOD($A792,ChapterTable!$R$20)&lt;&gt;0),
MAX(0,INT(($B792+ChapterTable!$P$26+VLOOKUP(SUBSTITUTE(D$1,"성장단계","")&amp;"단계오프셋",ChapterTable!$R:$S,2,0))/ChapterTable!$P$23)),
MAX(0,INT(($B792+ChapterTable!$R$26+VLOOKUP(SUBSTITUTE(D$1,"성장단계","")&amp;"보스단계오프셋",ChapterTable!$R:$S,2,0))/ChapterTable!$R$23)))</f>
        <v>2</v>
      </c>
      <c r="E792" s="1">
        <f ca="1">IF(AND($A792=0,$B792=1),
    VLOOKUP(1,ChapterTable!$1:$1048576,MATCH("최종"&amp;SUBSTITUTE(SUBSTITUTE(E$1,"standard",""),"|Float",""),ChapterTable!$1:$1,0),0)*ChapterTable!$P$17,
  IF(AND($A792=0,$B792=0),
    E793,
  IF($B792=0,
    VLOOKUP($A792,ChapterTable!$1:$1048576,MATCH("최종"&amp;SUBSTITUTE(SUBSTITUTE(E$1,"standard",""),"|Float",""),ChapterTable!$1:$1,0),0),
  IF($B792=1,
    IF($L792=FALSE,
      VLOOKUP($A792,ChapterTable!$1:$1048576,MATCH("최종"&amp;SUBSTITUTE(SUBSTITUTE(E$1,"standard",""),"|Float",""),ChapterTable!$1:$1,0),0),
      VLOOKUP($A792-ChapterTable!$P$11,ChapterTable!$1:$1048576,MATCH("최종"&amp;SUBSTITUTE(SUBSTITUTE(E$1,"standard",""),"|Float",""),ChapterTable!$1:$1,0),0)*ChapterTable!$P$14
    ),
  OFFSET(E792,-$B792+IF($L792,1,0),0)*IF($B792&gt;OFFSET($B792,1,0),ChapterTable!$R$17,1)*
    (VLOOKUP(SUBSTITUTE(SUBSTITUTE(E$1,"standard",""),"|Float","")&amp;IF(OR($L792=TRUE,$A792=0,MOD($A792,ChapterTable!$R$20)&lt;&gt;0),"","보스")&amp;"인게임누적곱배수",ChapterTable!$R:$S,2,0)^C792
    +VLOOKUP(SUBSTITUTE(SUBSTITUTE(E$1,"standard",""),"|Float","")&amp;IF(OR($L792=TRUE,$A792=0,MOD($A792,ChapterTable!$R$20)&lt;&gt;0),"","보스")&amp;"인게임누적합배수",ChapterTable!$R:$S,2,0)*C792)
  )
  )
  )
)</f>
        <v>126113.4404296875</v>
      </c>
      <c r="F792" s="1">
        <f ca="1">IF(AND($A792=0,$B792=1),
    VLOOKUP(1,ChapterTable!$1:$1048576,MATCH("최종"&amp;SUBSTITUTE(SUBSTITUTE(F$1,"standard",""),"|Float",""),ChapterTable!$1:$1,0),0)*ChapterTable!$P$17,
  IF(AND($A792=0,$B792=0),
    F793,
  IF($B792=0,
    VLOOKUP($A792,ChapterTable!$1:$1048576,MATCH("최종"&amp;SUBSTITUTE(SUBSTITUTE(F$1,"standard",""),"|Float",""),ChapterTable!$1:$1,0),0),
  IF($B792=1,
    IF($L792=FALSE,
      VLOOKUP($A792,ChapterTable!$1:$1048576,MATCH("최종"&amp;SUBSTITUTE(SUBSTITUTE(F$1,"standard",""),"|Float",""),ChapterTable!$1:$1,0),0),
      VLOOKUP($A792-ChapterTable!$P$11,ChapterTable!$1:$1048576,MATCH("최종"&amp;SUBSTITUTE(SUBSTITUTE(F$1,"standard",""),"|Float",""),ChapterTable!$1:$1,0),0)*ChapterTable!$P$14
    ),
  OFFSET(F792,-$B792+IF($L792,1,0),0)*
    (VLOOKUP(SUBSTITUTE(SUBSTITUTE(F$1,"standard",""),"|Float","")&amp;IF(OR($L792=TRUE,$A792=0,MOD($A792,ChapterTable!$R$20)&lt;&gt;0),"","보스")&amp;"인게임누적곱배수",ChapterTable!$R:$S,2,0)^D792
    +VLOOKUP(SUBSTITUTE(SUBSTITUTE(F$1,"standard",""),"|Float","")&amp;IF(OR($L792=TRUE,$A792=0,MOD($A792,ChapterTable!$R$20)&lt;&gt;0),"","보스")&amp;"인게임누적합배수",ChapterTable!$R:$S,2,0)*D792)
  )
  )
  )
)</f>
        <v>37768.348045349121</v>
      </c>
      <c r="G792" t="s">
        <v>719</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87"/>
        <v>23</v>
      </c>
      <c r="Q792">
        <f t="shared" si="88"/>
        <v>23</v>
      </c>
      <c r="R792" t="b">
        <f t="shared" ca="1" si="89"/>
        <v>0</v>
      </c>
      <c r="T792" t="b">
        <f t="shared" ca="1" si="90"/>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93"/>
        <v>0.33333333333333331</v>
      </c>
      <c r="AJ792">
        <f t="shared" si="91"/>
        <v>1</v>
      </c>
      <c r="AK792">
        <f t="shared" si="92"/>
        <v>3</v>
      </c>
      <c r="AL792">
        <v>3</v>
      </c>
    </row>
    <row r="793" spans="1:38" hidden="1" x14ac:dyDescent="0.3">
      <c r="A793">
        <v>17</v>
      </c>
      <c r="B793">
        <v>31</v>
      </c>
      <c r="C793">
        <f>IF(OR($L793=TRUE,$A793=0,MOD($A793,ChapterTable!$R$20)&lt;&gt;0),
MAX(0,INT(($B793+ChapterTable!$P$26+VLOOKUP(SUBSTITUTE(C$1,"성장단계","")&amp;"단계오프셋",ChapterTable!$R:$S,2,0))/ChapterTable!$P$23)),
MAX(0,INT(($B793+ChapterTable!$R$26+VLOOKUP(SUBSTITUTE(C$1,"성장단계","")&amp;"보스단계오프셋",ChapterTable!$R:$S,2,0))/ChapterTable!$R$23)))</f>
        <v>3</v>
      </c>
      <c r="D793">
        <f>IF(OR($L793=TRUE,$A793=0,MOD($A793,ChapterTable!$R$20)&lt;&gt;0),
MAX(0,INT(($B793+ChapterTable!$P$26+VLOOKUP(SUBSTITUTE(D$1,"성장단계","")&amp;"단계오프셋",ChapterTable!$R:$S,2,0))/ChapterTable!$P$23)),
MAX(0,INT(($B793+ChapterTable!$R$26+VLOOKUP(SUBSTITUTE(D$1,"성장단계","")&amp;"보스단계오프셋",ChapterTable!$R:$S,2,0))/ChapterTable!$R$23)))</f>
        <v>3</v>
      </c>
      <c r="E793" s="1">
        <f ca="1">IF(AND($A793=0,$B793=1),
    VLOOKUP(1,ChapterTable!$1:$1048576,MATCH("최종"&amp;SUBSTITUTE(SUBSTITUTE(E$1,"standard",""),"|Float",""),ChapterTable!$1:$1,0),0)*ChapterTable!$P$17,
  IF(AND($A793=0,$B793=0),
    E794,
  IF($B793=0,
    VLOOKUP($A793,ChapterTable!$1:$1048576,MATCH("최종"&amp;SUBSTITUTE(SUBSTITUTE(E$1,"standard",""),"|Float",""),ChapterTable!$1:$1,0),0),
  IF($B793=1,
    IF($L793=FALSE,
      VLOOKUP($A793,ChapterTable!$1:$1048576,MATCH("최종"&amp;SUBSTITUTE(SUBSTITUTE(E$1,"standard",""),"|Float",""),ChapterTable!$1:$1,0),0),
      VLOOKUP($A793-ChapterTable!$P$11,ChapterTable!$1:$1048576,MATCH("최종"&amp;SUBSTITUTE(SUBSTITUTE(E$1,"standard",""),"|Float",""),ChapterTable!$1:$1,0),0)*ChapterTable!$P$14
    ),
  OFFSET(E793,-$B793+IF($L793,1,0),0)*IF($B793&gt;OFFSET($B793,1,0),ChapterTable!$R$17,1)*
    (VLOOKUP(SUBSTITUTE(SUBSTITUTE(E$1,"standard",""),"|Float","")&amp;IF(OR($L793=TRUE,$A793=0,MOD($A793,ChapterTable!$R$20)&lt;&gt;0),"","보스")&amp;"인게임누적곱배수",ChapterTable!$R:$S,2,0)^C793
    +VLOOKUP(SUBSTITUTE(SUBSTITUTE(E$1,"standard",""),"|Float","")&amp;IF(OR($L793=TRUE,$A793=0,MOD($A793,ChapterTable!$R$20)&lt;&gt;0),"","보스")&amp;"인게임누적합배수",ChapterTable!$R:$S,2,0)*C793)
  )
  )
  )
)</f>
        <v>126113.4404296875</v>
      </c>
      <c r="F793" s="1">
        <f ca="1">IF(AND($A793=0,$B793=1),
    VLOOKUP(1,ChapterTable!$1:$1048576,MATCH("최종"&amp;SUBSTITUTE(SUBSTITUTE(F$1,"standard",""),"|Float",""),ChapterTable!$1:$1,0),0)*ChapterTable!$P$17,
  IF(AND($A793=0,$B793=0),
    F794,
  IF($B793=0,
    VLOOKUP($A793,ChapterTable!$1:$1048576,MATCH("최종"&amp;SUBSTITUTE(SUBSTITUTE(F$1,"standard",""),"|Float",""),ChapterTable!$1:$1,0),0),
  IF($B793=1,
    IF($L793=FALSE,
      VLOOKUP($A793,ChapterTable!$1:$1048576,MATCH("최종"&amp;SUBSTITUTE(SUBSTITUTE(F$1,"standard",""),"|Float",""),ChapterTable!$1:$1,0),0),
      VLOOKUP($A793-ChapterTable!$P$11,ChapterTable!$1:$1048576,MATCH("최종"&amp;SUBSTITUTE(SUBSTITUTE(F$1,"standard",""),"|Float",""),ChapterTable!$1:$1,0),0)*ChapterTable!$P$14
    ),
  OFFSET(F793,-$B793+IF($L793,1,0),0)*
    (VLOOKUP(SUBSTITUTE(SUBSTITUTE(F$1,"standard",""),"|Float","")&amp;IF(OR($L793=TRUE,$A793=0,MOD($A793,ChapterTable!$R$20)&lt;&gt;0),"","보스")&amp;"인게임누적곱배수",ChapterTable!$R:$S,2,0)^D793
    +VLOOKUP(SUBSTITUTE(SUBSTITUTE(F$1,"standard",""),"|Float","")&amp;IF(OR($L793=TRUE,$A793=0,MOD($A793,ChapterTable!$R$20)&lt;&gt;0),"","보스")&amp;"인게임누적합배수",ChapterTable!$R:$S,2,0)*D793)
  )
  )
  )
)</f>
        <v>40231.501178741455</v>
      </c>
      <c r="G793" t="s">
        <v>719</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87"/>
        <v>4</v>
      </c>
      <c r="Q793">
        <f t="shared" si="88"/>
        <v>4</v>
      </c>
      <c r="R793" t="b">
        <f t="shared" ca="1" si="89"/>
        <v>0</v>
      </c>
      <c r="T793" t="b">
        <f t="shared" ca="1" si="90"/>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93"/>
        <v>0.25</v>
      </c>
      <c r="AJ793">
        <f t="shared" si="91"/>
        <v>0.32</v>
      </c>
      <c r="AK793">
        <f t="shared" si="92"/>
        <v>1</v>
      </c>
      <c r="AL793">
        <v>3</v>
      </c>
    </row>
    <row r="794" spans="1:38" hidden="1" x14ac:dyDescent="0.3">
      <c r="A794">
        <v>17</v>
      </c>
      <c r="B794">
        <v>32</v>
      </c>
      <c r="C794">
        <f>IF(OR($L794=TRUE,$A794=0,MOD($A794,ChapterTable!$R$20)&lt;&gt;0),
MAX(0,INT(($B794+ChapterTable!$P$26+VLOOKUP(SUBSTITUTE(C$1,"성장단계","")&amp;"단계오프셋",ChapterTable!$R:$S,2,0))/ChapterTable!$P$23)),
MAX(0,INT(($B794+ChapterTable!$R$26+VLOOKUP(SUBSTITUTE(C$1,"성장단계","")&amp;"보스단계오프셋",ChapterTable!$R:$S,2,0))/ChapterTable!$R$23)))</f>
        <v>3</v>
      </c>
      <c r="D794">
        <f>IF(OR($L794=TRUE,$A794=0,MOD($A794,ChapterTable!$R$20)&lt;&gt;0),
MAX(0,INT(($B794+ChapterTable!$P$26+VLOOKUP(SUBSTITUTE(D$1,"성장단계","")&amp;"단계오프셋",ChapterTable!$R:$S,2,0))/ChapterTable!$P$23)),
MAX(0,INT(($B794+ChapterTable!$R$26+VLOOKUP(SUBSTITUTE(D$1,"성장단계","")&amp;"보스단계오프셋",ChapterTable!$R:$S,2,0))/ChapterTable!$R$23)))</f>
        <v>3</v>
      </c>
      <c r="E794" s="1">
        <f ca="1">IF(AND($A794=0,$B794=1),
    VLOOKUP(1,ChapterTable!$1:$1048576,MATCH("최종"&amp;SUBSTITUTE(SUBSTITUTE(E$1,"standard",""),"|Float",""),ChapterTable!$1:$1,0),0)*ChapterTable!$P$17,
  IF(AND($A794=0,$B794=0),
    E795,
  IF($B794=0,
    VLOOKUP($A794,ChapterTable!$1:$1048576,MATCH("최종"&amp;SUBSTITUTE(SUBSTITUTE(E$1,"standard",""),"|Float",""),ChapterTable!$1:$1,0),0),
  IF($B794=1,
    IF($L794=FALSE,
      VLOOKUP($A794,ChapterTable!$1:$1048576,MATCH("최종"&amp;SUBSTITUTE(SUBSTITUTE(E$1,"standard",""),"|Float",""),ChapterTable!$1:$1,0),0),
      VLOOKUP($A794-ChapterTable!$P$11,ChapterTable!$1:$1048576,MATCH("최종"&amp;SUBSTITUTE(SUBSTITUTE(E$1,"standard",""),"|Float",""),ChapterTable!$1:$1,0),0)*ChapterTable!$P$14
    ),
  OFFSET(E794,-$B794+IF($L794,1,0),0)*IF($B794&gt;OFFSET($B794,1,0),ChapterTable!$R$17,1)*
    (VLOOKUP(SUBSTITUTE(SUBSTITUTE(E$1,"standard",""),"|Float","")&amp;IF(OR($L794=TRUE,$A794=0,MOD($A794,ChapterTable!$R$20)&lt;&gt;0),"","보스")&amp;"인게임누적곱배수",ChapterTable!$R:$S,2,0)^C794
    +VLOOKUP(SUBSTITUTE(SUBSTITUTE(E$1,"standard",""),"|Float","")&amp;IF(OR($L794=TRUE,$A794=0,MOD($A794,ChapterTable!$R$20)&lt;&gt;0),"","보스")&amp;"인게임누적합배수",ChapterTable!$R:$S,2,0)*C794)
  )
  )
  )
)</f>
        <v>126113.4404296875</v>
      </c>
      <c r="F794" s="1">
        <f ca="1">IF(AND($A794=0,$B794=1),
    VLOOKUP(1,ChapterTable!$1:$1048576,MATCH("최종"&amp;SUBSTITUTE(SUBSTITUTE(F$1,"standard",""),"|Float",""),ChapterTable!$1:$1,0),0)*ChapterTable!$P$17,
  IF(AND($A794=0,$B794=0),
    F795,
  IF($B794=0,
    VLOOKUP($A794,ChapterTable!$1:$1048576,MATCH("최종"&amp;SUBSTITUTE(SUBSTITUTE(F$1,"standard",""),"|Float",""),ChapterTable!$1:$1,0),0),
  IF($B794=1,
    IF($L794=FALSE,
      VLOOKUP($A794,ChapterTable!$1:$1048576,MATCH("최종"&amp;SUBSTITUTE(SUBSTITUTE(F$1,"standard",""),"|Float",""),ChapterTable!$1:$1,0),0),
      VLOOKUP($A794-ChapterTable!$P$11,ChapterTable!$1:$1048576,MATCH("최종"&amp;SUBSTITUTE(SUBSTITUTE(F$1,"standard",""),"|Float",""),ChapterTable!$1:$1,0),0)*ChapterTable!$P$14
    ),
  OFFSET(F794,-$B794+IF($L794,1,0),0)*
    (VLOOKUP(SUBSTITUTE(SUBSTITUTE(F$1,"standard",""),"|Float","")&amp;IF(OR($L794=TRUE,$A794=0,MOD($A794,ChapterTable!$R$20)&lt;&gt;0),"","보스")&amp;"인게임누적곱배수",ChapterTable!$R:$S,2,0)^D794
    +VLOOKUP(SUBSTITUTE(SUBSTITUTE(F$1,"standard",""),"|Float","")&amp;IF(OR($L794=TRUE,$A794=0,MOD($A794,ChapterTable!$R$20)&lt;&gt;0),"","보스")&amp;"인게임누적합배수",ChapterTable!$R:$S,2,0)*D794)
  )
  )
  )
)</f>
        <v>40231.501178741455</v>
      </c>
      <c r="G794" t="s">
        <v>719</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87"/>
        <v>4</v>
      </c>
      <c r="Q794">
        <f t="shared" si="88"/>
        <v>4</v>
      </c>
      <c r="R794" t="b">
        <f t="shared" ca="1" si="89"/>
        <v>0</v>
      </c>
      <c r="T794" t="b">
        <f t="shared" ca="1" si="90"/>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93"/>
        <v>0.25</v>
      </c>
      <c r="AJ794">
        <f t="shared" si="91"/>
        <v>0.32</v>
      </c>
      <c r="AK794">
        <f t="shared" si="92"/>
        <v>1</v>
      </c>
      <c r="AL794">
        <v>3</v>
      </c>
    </row>
    <row r="795" spans="1:38" hidden="1" x14ac:dyDescent="0.3">
      <c r="A795">
        <v>17</v>
      </c>
      <c r="B795">
        <v>33</v>
      </c>
      <c r="C795">
        <f>IF(OR($L795=TRUE,$A795=0,MOD($A795,ChapterTable!$R$20)&lt;&gt;0),
MAX(0,INT(($B795+ChapterTable!$P$26+VLOOKUP(SUBSTITUTE(C$1,"성장단계","")&amp;"단계오프셋",ChapterTable!$R:$S,2,0))/ChapterTable!$P$23)),
MAX(0,INT(($B795+ChapterTable!$R$26+VLOOKUP(SUBSTITUTE(C$1,"성장단계","")&amp;"보스단계오프셋",ChapterTable!$R:$S,2,0))/ChapterTable!$R$23)))</f>
        <v>3</v>
      </c>
      <c r="D795">
        <f>IF(OR($L795=TRUE,$A795=0,MOD($A795,ChapterTable!$R$20)&lt;&gt;0),
MAX(0,INT(($B795+ChapterTable!$P$26+VLOOKUP(SUBSTITUTE(D$1,"성장단계","")&amp;"단계오프셋",ChapterTable!$R:$S,2,0))/ChapterTable!$P$23)),
MAX(0,INT(($B795+ChapterTable!$R$26+VLOOKUP(SUBSTITUTE(D$1,"성장단계","")&amp;"보스단계오프셋",ChapterTable!$R:$S,2,0))/ChapterTable!$R$23)))</f>
        <v>3</v>
      </c>
      <c r="E795" s="1">
        <f ca="1">IF(AND($A795=0,$B795=1),
    VLOOKUP(1,ChapterTable!$1:$1048576,MATCH("최종"&amp;SUBSTITUTE(SUBSTITUTE(E$1,"standard",""),"|Float",""),ChapterTable!$1:$1,0),0)*ChapterTable!$P$17,
  IF(AND($A795=0,$B795=0),
    E796,
  IF($B795=0,
    VLOOKUP($A795,ChapterTable!$1:$1048576,MATCH("최종"&amp;SUBSTITUTE(SUBSTITUTE(E$1,"standard",""),"|Float",""),ChapterTable!$1:$1,0),0),
  IF($B795=1,
    IF($L795=FALSE,
      VLOOKUP($A795,ChapterTable!$1:$1048576,MATCH("최종"&amp;SUBSTITUTE(SUBSTITUTE(E$1,"standard",""),"|Float",""),ChapterTable!$1:$1,0),0),
      VLOOKUP($A795-ChapterTable!$P$11,ChapterTable!$1:$1048576,MATCH("최종"&amp;SUBSTITUTE(SUBSTITUTE(E$1,"standard",""),"|Float",""),ChapterTable!$1:$1,0),0)*ChapterTable!$P$14
    ),
  OFFSET(E795,-$B795+IF($L795,1,0),0)*IF($B795&gt;OFFSET($B795,1,0),ChapterTable!$R$17,1)*
    (VLOOKUP(SUBSTITUTE(SUBSTITUTE(E$1,"standard",""),"|Float","")&amp;IF(OR($L795=TRUE,$A795=0,MOD($A795,ChapterTable!$R$20)&lt;&gt;0),"","보스")&amp;"인게임누적곱배수",ChapterTable!$R:$S,2,0)^C795
    +VLOOKUP(SUBSTITUTE(SUBSTITUTE(E$1,"standard",""),"|Float","")&amp;IF(OR($L795=TRUE,$A795=0,MOD($A795,ChapterTable!$R$20)&lt;&gt;0),"","보스")&amp;"인게임누적합배수",ChapterTable!$R:$S,2,0)*C795)
  )
  )
  )
)</f>
        <v>126113.4404296875</v>
      </c>
      <c r="F795" s="1">
        <f ca="1">IF(AND($A795=0,$B795=1),
    VLOOKUP(1,ChapterTable!$1:$1048576,MATCH("최종"&amp;SUBSTITUTE(SUBSTITUTE(F$1,"standard",""),"|Float",""),ChapterTable!$1:$1,0),0)*ChapterTable!$P$17,
  IF(AND($A795=0,$B795=0),
    F796,
  IF($B795=0,
    VLOOKUP($A795,ChapterTable!$1:$1048576,MATCH("최종"&amp;SUBSTITUTE(SUBSTITUTE(F$1,"standard",""),"|Float",""),ChapterTable!$1:$1,0),0),
  IF($B795=1,
    IF($L795=FALSE,
      VLOOKUP($A795,ChapterTable!$1:$1048576,MATCH("최종"&amp;SUBSTITUTE(SUBSTITUTE(F$1,"standard",""),"|Float",""),ChapterTable!$1:$1,0),0),
      VLOOKUP($A795-ChapterTable!$P$11,ChapterTable!$1:$1048576,MATCH("최종"&amp;SUBSTITUTE(SUBSTITUTE(F$1,"standard",""),"|Float",""),ChapterTable!$1:$1,0),0)*ChapterTable!$P$14
    ),
  OFFSET(F795,-$B795+IF($L795,1,0),0)*
    (VLOOKUP(SUBSTITUTE(SUBSTITUTE(F$1,"standard",""),"|Float","")&amp;IF(OR($L795=TRUE,$A795=0,MOD($A795,ChapterTable!$R$20)&lt;&gt;0),"","보스")&amp;"인게임누적곱배수",ChapterTable!$R:$S,2,0)^D795
    +VLOOKUP(SUBSTITUTE(SUBSTITUTE(F$1,"standard",""),"|Float","")&amp;IF(OR($L795=TRUE,$A795=0,MOD($A795,ChapterTable!$R$20)&lt;&gt;0),"","보스")&amp;"인게임누적합배수",ChapterTable!$R:$S,2,0)*D795)
  )
  )
  )
)</f>
        <v>40231.501178741455</v>
      </c>
      <c r="G795" t="s">
        <v>719</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87"/>
        <v>4</v>
      </c>
      <c r="Q795">
        <f t="shared" si="88"/>
        <v>4</v>
      </c>
      <c r="R795" t="b">
        <f t="shared" ca="1" si="89"/>
        <v>0</v>
      </c>
      <c r="T795" t="b">
        <f t="shared" ca="1" si="90"/>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93"/>
        <v>0.25</v>
      </c>
      <c r="AJ795">
        <f t="shared" si="91"/>
        <v>0.32</v>
      </c>
      <c r="AK795">
        <f t="shared" si="92"/>
        <v>1</v>
      </c>
      <c r="AL795">
        <v>3</v>
      </c>
    </row>
    <row r="796" spans="1:38" hidden="1" x14ac:dyDescent="0.3">
      <c r="A796">
        <v>17</v>
      </c>
      <c r="B796">
        <v>34</v>
      </c>
      <c r="C796">
        <f>IF(OR($L796=TRUE,$A796=0,MOD($A796,ChapterTable!$R$20)&lt;&gt;0),
MAX(0,INT(($B796+ChapterTable!$P$26+VLOOKUP(SUBSTITUTE(C$1,"성장단계","")&amp;"단계오프셋",ChapterTable!$R:$S,2,0))/ChapterTable!$P$23)),
MAX(0,INT(($B796+ChapterTable!$R$26+VLOOKUP(SUBSTITUTE(C$1,"성장단계","")&amp;"보스단계오프셋",ChapterTable!$R:$S,2,0))/ChapterTable!$R$23)))</f>
        <v>3</v>
      </c>
      <c r="D796">
        <f>IF(OR($L796=TRUE,$A796=0,MOD($A796,ChapterTable!$R$20)&lt;&gt;0),
MAX(0,INT(($B796+ChapterTable!$P$26+VLOOKUP(SUBSTITUTE(D$1,"성장단계","")&amp;"단계오프셋",ChapterTable!$R:$S,2,0))/ChapterTable!$P$23)),
MAX(0,INT(($B796+ChapterTable!$R$26+VLOOKUP(SUBSTITUTE(D$1,"성장단계","")&amp;"보스단계오프셋",ChapterTable!$R:$S,2,0))/ChapterTable!$R$23)))</f>
        <v>3</v>
      </c>
      <c r="E796" s="1">
        <f ca="1">IF(AND($A796=0,$B796=1),
    VLOOKUP(1,ChapterTable!$1:$1048576,MATCH("최종"&amp;SUBSTITUTE(SUBSTITUTE(E$1,"standard",""),"|Float",""),ChapterTable!$1:$1,0),0)*ChapterTable!$P$17,
  IF(AND($A796=0,$B796=0),
    E797,
  IF($B796=0,
    VLOOKUP($A796,ChapterTable!$1:$1048576,MATCH("최종"&amp;SUBSTITUTE(SUBSTITUTE(E$1,"standard",""),"|Float",""),ChapterTable!$1:$1,0),0),
  IF($B796=1,
    IF($L796=FALSE,
      VLOOKUP($A796,ChapterTable!$1:$1048576,MATCH("최종"&amp;SUBSTITUTE(SUBSTITUTE(E$1,"standard",""),"|Float",""),ChapterTable!$1:$1,0),0),
      VLOOKUP($A796-ChapterTable!$P$11,ChapterTable!$1:$1048576,MATCH("최종"&amp;SUBSTITUTE(SUBSTITUTE(E$1,"standard",""),"|Float",""),ChapterTable!$1:$1,0),0)*ChapterTable!$P$14
    ),
  OFFSET(E796,-$B796+IF($L796,1,0),0)*IF($B796&gt;OFFSET($B796,1,0),ChapterTable!$R$17,1)*
    (VLOOKUP(SUBSTITUTE(SUBSTITUTE(E$1,"standard",""),"|Float","")&amp;IF(OR($L796=TRUE,$A796=0,MOD($A796,ChapterTable!$R$20)&lt;&gt;0),"","보스")&amp;"인게임누적곱배수",ChapterTable!$R:$S,2,0)^C796
    +VLOOKUP(SUBSTITUTE(SUBSTITUTE(E$1,"standard",""),"|Float","")&amp;IF(OR($L796=TRUE,$A796=0,MOD($A796,ChapterTable!$R$20)&lt;&gt;0),"","보스")&amp;"인게임누적합배수",ChapterTable!$R:$S,2,0)*C796)
  )
  )
  )
)</f>
        <v>126113.4404296875</v>
      </c>
      <c r="F796" s="1">
        <f ca="1">IF(AND($A796=0,$B796=1),
    VLOOKUP(1,ChapterTable!$1:$1048576,MATCH("최종"&amp;SUBSTITUTE(SUBSTITUTE(F$1,"standard",""),"|Float",""),ChapterTable!$1:$1,0),0)*ChapterTable!$P$17,
  IF(AND($A796=0,$B796=0),
    F797,
  IF($B796=0,
    VLOOKUP($A796,ChapterTable!$1:$1048576,MATCH("최종"&amp;SUBSTITUTE(SUBSTITUTE(F$1,"standard",""),"|Float",""),ChapterTable!$1:$1,0),0),
  IF($B796=1,
    IF($L796=FALSE,
      VLOOKUP($A796,ChapterTable!$1:$1048576,MATCH("최종"&amp;SUBSTITUTE(SUBSTITUTE(F$1,"standard",""),"|Float",""),ChapterTable!$1:$1,0),0),
      VLOOKUP($A796-ChapterTable!$P$11,ChapterTable!$1:$1048576,MATCH("최종"&amp;SUBSTITUTE(SUBSTITUTE(F$1,"standard",""),"|Float",""),ChapterTable!$1:$1,0),0)*ChapterTable!$P$14
    ),
  OFFSET(F796,-$B796+IF($L796,1,0),0)*
    (VLOOKUP(SUBSTITUTE(SUBSTITUTE(F$1,"standard",""),"|Float","")&amp;IF(OR($L796=TRUE,$A796=0,MOD($A796,ChapterTable!$R$20)&lt;&gt;0),"","보스")&amp;"인게임누적곱배수",ChapterTable!$R:$S,2,0)^D796
    +VLOOKUP(SUBSTITUTE(SUBSTITUTE(F$1,"standard",""),"|Float","")&amp;IF(OR($L796=TRUE,$A796=0,MOD($A796,ChapterTable!$R$20)&lt;&gt;0),"","보스")&amp;"인게임누적합배수",ChapterTable!$R:$S,2,0)*D796)
  )
  )
  )
)</f>
        <v>40231.501178741455</v>
      </c>
      <c r="G796" t="s">
        <v>719</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87"/>
        <v>4</v>
      </c>
      <c r="Q796">
        <f t="shared" si="88"/>
        <v>4</v>
      </c>
      <c r="R796" t="b">
        <f t="shared" ca="1" si="89"/>
        <v>0</v>
      </c>
      <c r="T796" t="b">
        <f t="shared" ca="1" si="90"/>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93"/>
        <v>0.25</v>
      </c>
      <c r="AJ796">
        <f t="shared" si="91"/>
        <v>0.32</v>
      </c>
      <c r="AK796">
        <f t="shared" si="92"/>
        <v>1</v>
      </c>
      <c r="AL796">
        <v>3</v>
      </c>
    </row>
    <row r="797" spans="1:38" hidden="1" x14ac:dyDescent="0.3">
      <c r="A797">
        <v>17</v>
      </c>
      <c r="B797">
        <v>35</v>
      </c>
      <c r="C797">
        <f>IF(OR($L797=TRUE,$A797=0,MOD($A797,ChapterTable!$R$20)&lt;&gt;0),
MAX(0,INT(($B797+ChapterTable!$P$26+VLOOKUP(SUBSTITUTE(C$1,"성장단계","")&amp;"단계오프셋",ChapterTable!$R:$S,2,0))/ChapterTable!$P$23)),
MAX(0,INT(($B797+ChapterTable!$R$26+VLOOKUP(SUBSTITUTE(C$1,"성장단계","")&amp;"보스단계오프셋",ChapterTable!$R:$S,2,0))/ChapterTable!$R$23)))</f>
        <v>3</v>
      </c>
      <c r="D797">
        <f>IF(OR($L797=TRUE,$A797=0,MOD($A797,ChapterTable!$R$20)&lt;&gt;0),
MAX(0,INT(($B797+ChapterTable!$P$26+VLOOKUP(SUBSTITUTE(D$1,"성장단계","")&amp;"단계오프셋",ChapterTable!$R:$S,2,0))/ChapterTable!$P$23)),
MAX(0,INT(($B797+ChapterTable!$R$26+VLOOKUP(SUBSTITUTE(D$1,"성장단계","")&amp;"보스단계오프셋",ChapterTable!$R:$S,2,0))/ChapterTable!$R$23)))</f>
        <v>3</v>
      </c>
      <c r="E797" s="1">
        <f ca="1">IF(AND($A797=0,$B797=1),
    VLOOKUP(1,ChapterTable!$1:$1048576,MATCH("최종"&amp;SUBSTITUTE(SUBSTITUTE(E$1,"standard",""),"|Float",""),ChapterTable!$1:$1,0),0)*ChapterTable!$P$17,
  IF(AND($A797=0,$B797=0),
    E798,
  IF($B797=0,
    VLOOKUP($A797,ChapterTable!$1:$1048576,MATCH("최종"&amp;SUBSTITUTE(SUBSTITUTE(E$1,"standard",""),"|Float",""),ChapterTable!$1:$1,0),0),
  IF($B797=1,
    IF($L797=FALSE,
      VLOOKUP($A797,ChapterTable!$1:$1048576,MATCH("최종"&amp;SUBSTITUTE(SUBSTITUTE(E$1,"standard",""),"|Float",""),ChapterTable!$1:$1,0),0),
      VLOOKUP($A797-ChapterTable!$P$11,ChapterTable!$1:$1048576,MATCH("최종"&amp;SUBSTITUTE(SUBSTITUTE(E$1,"standard",""),"|Float",""),ChapterTable!$1:$1,0),0)*ChapterTable!$P$14
    ),
  OFFSET(E797,-$B797+IF($L797,1,0),0)*IF($B797&gt;OFFSET($B797,1,0),ChapterTable!$R$17,1)*
    (VLOOKUP(SUBSTITUTE(SUBSTITUTE(E$1,"standard",""),"|Float","")&amp;IF(OR($L797=TRUE,$A797=0,MOD($A797,ChapterTable!$R$20)&lt;&gt;0),"","보스")&amp;"인게임누적곱배수",ChapterTable!$R:$S,2,0)^C797
    +VLOOKUP(SUBSTITUTE(SUBSTITUTE(E$1,"standard",""),"|Float","")&amp;IF(OR($L797=TRUE,$A797=0,MOD($A797,ChapterTable!$R$20)&lt;&gt;0),"","보스")&amp;"인게임누적합배수",ChapterTable!$R:$S,2,0)*C797)
  )
  )
  )
)</f>
        <v>126113.4404296875</v>
      </c>
      <c r="F797" s="1">
        <f ca="1">IF(AND($A797=0,$B797=1),
    VLOOKUP(1,ChapterTable!$1:$1048576,MATCH("최종"&amp;SUBSTITUTE(SUBSTITUTE(F$1,"standard",""),"|Float",""),ChapterTable!$1:$1,0),0)*ChapterTable!$P$17,
  IF(AND($A797=0,$B797=0),
    F798,
  IF($B797=0,
    VLOOKUP($A797,ChapterTable!$1:$1048576,MATCH("최종"&amp;SUBSTITUTE(SUBSTITUTE(F$1,"standard",""),"|Float",""),ChapterTable!$1:$1,0),0),
  IF($B797=1,
    IF($L797=FALSE,
      VLOOKUP($A797,ChapterTable!$1:$1048576,MATCH("최종"&amp;SUBSTITUTE(SUBSTITUTE(F$1,"standard",""),"|Float",""),ChapterTable!$1:$1,0),0),
      VLOOKUP($A797-ChapterTable!$P$11,ChapterTable!$1:$1048576,MATCH("최종"&amp;SUBSTITUTE(SUBSTITUTE(F$1,"standard",""),"|Float",""),ChapterTable!$1:$1,0),0)*ChapterTable!$P$14
    ),
  OFFSET(F797,-$B797+IF($L797,1,0),0)*
    (VLOOKUP(SUBSTITUTE(SUBSTITUTE(F$1,"standard",""),"|Float","")&amp;IF(OR($L797=TRUE,$A797=0,MOD($A797,ChapterTable!$R$20)&lt;&gt;0),"","보스")&amp;"인게임누적곱배수",ChapterTable!$R:$S,2,0)^D797
    +VLOOKUP(SUBSTITUTE(SUBSTITUTE(F$1,"standard",""),"|Float","")&amp;IF(OR($L797=TRUE,$A797=0,MOD($A797,ChapterTable!$R$20)&lt;&gt;0),"","보스")&amp;"인게임누적합배수",ChapterTable!$R:$S,2,0)*D797)
  )
  )
  )
)</f>
        <v>40231.501178741455</v>
      </c>
      <c r="G797" t="s">
        <v>719</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87"/>
        <v>11</v>
      </c>
      <c r="Q797">
        <f t="shared" si="88"/>
        <v>11</v>
      </c>
      <c r="R797" t="b">
        <f t="shared" ca="1" si="89"/>
        <v>0</v>
      </c>
      <c r="T797" t="b">
        <f t="shared" ca="1" si="90"/>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93"/>
        <v>0.25</v>
      </c>
      <c r="AJ797">
        <f t="shared" si="91"/>
        <v>0.32</v>
      </c>
      <c r="AK797">
        <f t="shared" si="92"/>
        <v>1</v>
      </c>
      <c r="AL797">
        <v>3</v>
      </c>
    </row>
    <row r="798" spans="1:38" hidden="1" x14ac:dyDescent="0.3">
      <c r="A798">
        <v>17</v>
      </c>
      <c r="B798">
        <v>36</v>
      </c>
      <c r="C798">
        <f>IF(OR($L798=TRUE,$A798=0,MOD($A798,ChapterTable!$R$20)&lt;&gt;0),
MAX(0,INT(($B798+ChapterTable!$P$26+VLOOKUP(SUBSTITUTE(C$1,"성장단계","")&amp;"단계오프셋",ChapterTable!$R:$S,2,0))/ChapterTable!$P$23)),
MAX(0,INT(($B798+ChapterTable!$R$26+VLOOKUP(SUBSTITUTE(C$1,"성장단계","")&amp;"보스단계오프셋",ChapterTable!$R:$S,2,0))/ChapterTable!$R$23)))</f>
        <v>4</v>
      </c>
      <c r="D798">
        <f>IF(OR($L798=TRUE,$A798=0,MOD($A798,ChapterTable!$R$20)&lt;&gt;0),
MAX(0,INT(($B798+ChapterTable!$P$26+VLOOKUP(SUBSTITUTE(D$1,"성장단계","")&amp;"단계오프셋",ChapterTable!$R:$S,2,0))/ChapterTable!$P$23)),
MAX(0,INT(($B798+ChapterTable!$R$26+VLOOKUP(SUBSTITUTE(D$1,"성장단계","")&amp;"보스단계오프셋",ChapterTable!$R:$S,2,0))/ChapterTable!$R$23)))</f>
        <v>3</v>
      </c>
      <c r="E798" s="1">
        <f ca="1">IF(AND($A798=0,$B798=1),
    VLOOKUP(1,ChapterTable!$1:$1048576,MATCH("최종"&amp;SUBSTITUTE(SUBSTITUTE(E$1,"standard",""),"|Float",""),ChapterTable!$1:$1,0),0)*ChapterTable!$P$17,
  IF(AND($A798=0,$B798=0),
    E799,
  IF($B798=0,
    VLOOKUP($A798,ChapterTable!$1:$1048576,MATCH("최종"&amp;SUBSTITUTE(SUBSTITUTE(E$1,"standard",""),"|Float",""),ChapterTable!$1:$1,0),0),
  IF($B798=1,
    IF($L798=FALSE,
      VLOOKUP($A798,ChapterTable!$1:$1048576,MATCH("최종"&amp;SUBSTITUTE(SUBSTITUTE(E$1,"standard",""),"|Float",""),ChapterTable!$1:$1,0),0),
      VLOOKUP($A798-ChapterTable!$P$11,ChapterTable!$1:$1048576,MATCH("최종"&amp;SUBSTITUTE(SUBSTITUTE(E$1,"standard",""),"|Float",""),ChapterTable!$1:$1,0),0)*ChapterTable!$P$14
    ),
  OFFSET(E798,-$B798+IF($L798,1,0),0)*IF($B798&gt;OFFSET($B798,1,0),ChapterTable!$R$17,1)*
    (VLOOKUP(SUBSTITUTE(SUBSTITUTE(E$1,"standard",""),"|Float","")&amp;IF(OR($L798=TRUE,$A798=0,MOD($A798,ChapterTable!$R$20)&lt;&gt;0),"","보스")&amp;"인게임누적곱배수",ChapterTable!$R:$S,2,0)^C798
    +VLOOKUP(SUBSTITUTE(SUBSTITUTE(E$1,"standard",""),"|Float","")&amp;IF(OR($L798=TRUE,$A798=0,MOD($A798,ChapterTable!$R$20)&lt;&gt;0),"","보스")&amp;"인게임누적합배수",ChapterTable!$R:$S,2,0)*C798)
  )
  )
  )
)</f>
        <v>141877.62048339844</v>
      </c>
      <c r="F798" s="1">
        <f ca="1">IF(AND($A798=0,$B798=1),
    VLOOKUP(1,ChapterTable!$1:$1048576,MATCH("최종"&amp;SUBSTITUTE(SUBSTITUTE(F$1,"standard",""),"|Float",""),ChapterTable!$1:$1,0),0)*ChapterTable!$P$17,
  IF(AND($A798=0,$B798=0),
    F799,
  IF($B798=0,
    VLOOKUP($A798,ChapterTable!$1:$1048576,MATCH("최종"&amp;SUBSTITUTE(SUBSTITUTE(F$1,"standard",""),"|Float",""),ChapterTable!$1:$1,0),0),
  IF($B798=1,
    IF($L798=FALSE,
      VLOOKUP($A798,ChapterTable!$1:$1048576,MATCH("최종"&amp;SUBSTITUTE(SUBSTITUTE(F$1,"standard",""),"|Float",""),ChapterTable!$1:$1,0),0),
      VLOOKUP($A798-ChapterTable!$P$11,ChapterTable!$1:$1048576,MATCH("최종"&amp;SUBSTITUTE(SUBSTITUTE(F$1,"standard",""),"|Float",""),ChapterTable!$1:$1,0),0)*ChapterTable!$P$14
    ),
  OFFSET(F798,-$B798+IF($L798,1,0),0)*
    (VLOOKUP(SUBSTITUTE(SUBSTITUTE(F$1,"standard",""),"|Float","")&amp;IF(OR($L798=TRUE,$A798=0,MOD($A798,ChapterTable!$R$20)&lt;&gt;0),"","보스")&amp;"인게임누적곱배수",ChapterTable!$R:$S,2,0)^D798
    +VLOOKUP(SUBSTITUTE(SUBSTITUTE(F$1,"standard",""),"|Float","")&amp;IF(OR($L798=TRUE,$A798=0,MOD($A798,ChapterTable!$R$20)&lt;&gt;0),"","보스")&amp;"인게임누적합배수",ChapterTable!$R:$S,2,0)*D798)
  )
  )
  )
)</f>
        <v>40231.501178741455</v>
      </c>
      <c r="G798" t="s">
        <v>719</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87"/>
        <v>4</v>
      </c>
      <c r="Q798">
        <f t="shared" si="88"/>
        <v>4</v>
      </c>
      <c r="R798" t="b">
        <f t="shared" ca="1" si="89"/>
        <v>0</v>
      </c>
      <c r="T798" t="b">
        <f t="shared" ca="1" si="90"/>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93"/>
        <v>0.25</v>
      </c>
      <c r="AJ798">
        <f t="shared" si="91"/>
        <v>0.32</v>
      </c>
      <c r="AK798">
        <f t="shared" si="92"/>
        <v>1</v>
      </c>
      <c r="AL798">
        <v>3</v>
      </c>
    </row>
    <row r="799" spans="1:38" hidden="1" x14ac:dyDescent="0.3">
      <c r="A799">
        <v>17</v>
      </c>
      <c r="B799">
        <v>37</v>
      </c>
      <c r="C799">
        <f>IF(OR($L799=TRUE,$A799=0,MOD($A799,ChapterTable!$R$20)&lt;&gt;0),
MAX(0,INT(($B799+ChapterTable!$P$26+VLOOKUP(SUBSTITUTE(C$1,"성장단계","")&amp;"단계오프셋",ChapterTable!$R:$S,2,0))/ChapterTable!$P$23)),
MAX(0,INT(($B799+ChapterTable!$R$26+VLOOKUP(SUBSTITUTE(C$1,"성장단계","")&amp;"보스단계오프셋",ChapterTable!$R:$S,2,0))/ChapterTable!$R$23)))</f>
        <v>4</v>
      </c>
      <c r="D799">
        <f>IF(OR($L799=TRUE,$A799=0,MOD($A799,ChapterTable!$R$20)&lt;&gt;0),
MAX(0,INT(($B799+ChapterTable!$P$26+VLOOKUP(SUBSTITUTE(D$1,"성장단계","")&amp;"단계오프셋",ChapterTable!$R:$S,2,0))/ChapterTable!$P$23)),
MAX(0,INT(($B799+ChapterTable!$R$26+VLOOKUP(SUBSTITUTE(D$1,"성장단계","")&amp;"보스단계오프셋",ChapterTable!$R:$S,2,0))/ChapterTable!$R$23)))</f>
        <v>3</v>
      </c>
      <c r="E799" s="1">
        <f ca="1">IF(AND($A799=0,$B799=1),
    VLOOKUP(1,ChapterTable!$1:$1048576,MATCH("최종"&amp;SUBSTITUTE(SUBSTITUTE(E$1,"standard",""),"|Float",""),ChapterTable!$1:$1,0),0)*ChapterTable!$P$17,
  IF(AND($A799=0,$B799=0),
    E800,
  IF($B799=0,
    VLOOKUP($A799,ChapterTable!$1:$1048576,MATCH("최종"&amp;SUBSTITUTE(SUBSTITUTE(E$1,"standard",""),"|Float",""),ChapterTable!$1:$1,0),0),
  IF($B799=1,
    IF($L799=FALSE,
      VLOOKUP($A799,ChapterTable!$1:$1048576,MATCH("최종"&amp;SUBSTITUTE(SUBSTITUTE(E$1,"standard",""),"|Float",""),ChapterTable!$1:$1,0),0),
      VLOOKUP($A799-ChapterTable!$P$11,ChapterTable!$1:$1048576,MATCH("최종"&amp;SUBSTITUTE(SUBSTITUTE(E$1,"standard",""),"|Float",""),ChapterTable!$1:$1,0),0)*ChapterTable!$P$14
    ),
  OFFSET(E799,-$B799+IF($L799,1,0),0)*IF($B799&gt;OFFSET($B799,1,0),ChapterTable!$R$17,1)*
    (VLOOKUP(SUBSTITUTE(SUBSTITUTE(E$1,"standard",""),"|Float","")&amp;IF(OR($L799=TRUE,$A799=0,MOD($A799,ChapterTable!$R$20)&lt;&gt;0),"","보스")&amp;"인게임누적곱배수",ChapterTable!$R:$S,2,0)^C799
    +VLOOKUP(SUBSTITUTE(SUBSTITUTE(E$1,"standard",""),"|Float","")&amp;IF(OR($L799=TRUE,$A799=0,MOD($A799,ChapterTable!$R$20)&lt;&gt;0),"","보스")&amp;"인게임누적합배수",ChapterTable!$R:$S,2,0)*C799)
  )
  )
  )
)</f>
        <v>141877.62048339844</v>
      </c>
      <c r="F799" s="1">
        <f ca="1">IF(AND($A799=0,$B799=1),
    VLOOKUP(1,ChapterTable!$1:$1048576,MATCH("최종"&amp;SUBSTITUTE(SUBSTITUTE(F$1,"standard",""),"|Float",""),ChapterTable!$1:$1,0),0)*ChapterTable!$P$17,
  IF(AND($A799=0,$B799=0),
    F800,
  IF($B799=0,
    VLOOKUP($A799,ChapterTable!$1:$1048576,MATCH("최종"&amp;SUBSTITUTE(SUBSTITUTE(F$1,"standard",""),"|Float",""),ChapterTable!$1:$1,0),0),
  IF($B799=1,
    IF($L799=FALSE,
      VLOOKUP($A799,ChapterTable!$1:$1048576,MATCH("최종"&amp;SUBSTITUTE(SUBSTITUTE(F$1,"standard",""),"|Float",""),ChapterTable!$1:$1,0),0),
      VLOOKUP($A799-ChapterTable!$P$11,ChapterTable!$1:$1048576,MATCH("최종"&amp;SUBSTITUTE(SUBSTITUTE(F$1,"standard",""),"|Float",""),ChapterTable!$1:$1,0),0)*ChapterTable!$P$14
    ),
  OFFSET(F799,-$B799+IF($L799,1,0),0)*
    (VLOOKUP(SUBSTITUTE(SUBSTITUTE(F$1,"standard",""),"|Float","")&amp;IF(OR($L799=TRUE,$A799=0,MOD($A799,ChapterTable!$R$20)&lt;&gt;0),"","보스")&amp;"인게임누적곱배수",ChapterTable!$R:$S,2,0)^D799
    +VLOOKUP(SUBSTITUTE(SUBSTITUTE(F$1,"standard",""),"|Float","")&amp;IF(OR($L799=TRUE,$A799=0,MOD($A799,ChapterTable!$R$20)&lt;&gt;0),"","보스")&amp;"인게임누적합배수",ChapterTable!$R:$S,2,0)*D799)
  )
  )
  )
)</f>
        <v>40231.501178741455</v>
      </c>
      <c r="G799" t="s">
        <v>719</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87"/>
        <v>4</v>
      </c>
      <c r="Q799">
        <f t="shared" si="88"/>
        <v>4</v>
      </c>
      <c r="R799" t="b">
        <f t="shared" ca="1" si="89"/>
        <v>0</v>
      </c>
      <c r="T799" t="b">
        <f t="shared" ca="1" si="90"/>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93"/>
        <v>0.25</v>
      </c>
      <c r="AJ799">
        <f t="shared" si="91"/>
        <v>0.32</v>
      </c>
      <c r="AK799">
        <f t="shared" si="92"/>
        <v>1</v>
      </c>
      <c r="AL799">
        <v>3</v>
      </c>
    </row>
    <row r="800" spans="1:38" hidden="1" x14ac:dyDescent="0.3">
      <c r="A800">
        <v>17</v>
      </c>
      <c r="B800">
        <v>38</v>
      </c>
      <c r="C800">
        <f>IF(OR($L800=TRUE,$A800=0,MOD($A800,ChapterTable!$R$20)&lt;&gt;0),
MAX(0,INT(($B800+ChapterTable!$P$26+VLOOKUP(SUBSTITUTE(C$1,"성장단계","")&amp;"단계오프셋",ChapterTable!$R:$S,2,0))/ChapterTable!$P$23)),
MAX(0,INT(($B800+ChapterTable!$R$26+VLOOKUP(SUBSTITUTE(C$1,"성장단계","")&amp;"보스단계오프셋",ChapterTable!$R:$S,2,0))/ChapterTable!$R$23)))</f>
        <v>4</v>
      </c>
      <c r="D800">
        <f>IF(OR($L800=TRUE,$A800=0,MOD($A800,ChapterTable!$R$20)&lt;&gt;0),
MAX(0,INT(($B800+ChapterTable!$P$26+VLOOKUP(SUBSTITUTE(D$1,"성장단계","")&amp;"단계오프셋",ChapterTable!$R:$S,2,0))/ChapterTable!$P$23)),
MAX(0,INT(($B800+ChapterTable!$R$26+VLOOKUP(SUBSTITUTE(D$1,"성장단계","")&amp;"보스단계오프셋",ChapterTable!$R:$S,2,0))/ChapterTable!$R$23)))</f>
        <v>3</v>
      </c>
      <c r="E800" s="1">
        <f ca="1">IF(AND($A800=0,$B800=1),
    VLOOKUP(1,ChapterTable!$1:$1048576,MATCH("최종"&amp;SUBSTITUTE(SUBSTITUTE(E$1,"standard",""),"|Float",""),ChapterTable!$1:$1,0),0)*ChapterTable!$P$17,
  IF(AND($A800=0,$B800=0),
    E801,
  IF($B800=0,
    VLOOKUP($A800,ChapterTable!$1:$1048576,MATCH("최종"&amp;SUBSTITUTE(SUBSTITUTE(E$1,"standard",""),"|Float",""),ChapterTable!$1:$1,0),0),
  IF($B800=1,
    IF($L800=FALSE,
      VLOOKUP($A800,ChapterTable!$1:$1048576,MATCH("최종"&amp;SUBSTITUTE(SUBSTITUTE(E$1,"standard",""),"|Float",""),ChapterTable!$1:$1,0),0),
      VLOOKUP($A800-ChapterTable!$P$11,ChapterTable!$1:$1048576,MATCH("최종"&amp;SUBSTITUTE(SUBSTITUTE(E$1,"standard",""),"|Float",""),ChapterTable!$1:$1,0),0)*ChapterTable!$P$14
    ),
  OFFSET(E800,-$B800+IF($L800,1,0),0)*IF($B800&gt;OFFSET($B800,1,0),ChapterTable!$R$17,1)*
    (VLOOKUP(SUBSTITUTE(SUBSTITUTE(E$1,"standard",""),"|Float","")&amp;IF(OR($L800=TRUE,$A800=0,MOD($A800,ChapterTable!$R$20)&lt;&gt;0),"","보스")&amp;"인게임누적곱배수",ChapterTable!$R:$S,2,0)^C800
    +VLOOKUP(SUBSTITUTE(SUBSTITUTE(E$1,"standard",""),"|Float","")&amp;IF(OR($L800=TRUE,$A800=0,MOD($A800,ChapterTable!$R$20)&lt;&gt;0),"","보스")&amp;"인게임누적합배수",ChapterTable!$R:$S,2,0)*C800)
  )
  )
  )
)</f>
        <v>141877.62048339844</v>
      </c>
      <c r="F800" s="1">
        <f ca="1">IF(AND($A800=0,$B800=1),
    VLOOKUP(1,ChapterTable!$1:$1048576,MATCH("최종"&amp;SUBSTITUTE(SUBSTITUTE(F$1,"standard",""),"|Float",""),ChapterTable!$1:$1,0),0)*ChapterTable!$P$17,
  IF(AND($A800=0,$B800=0),
    F801,
  IF($B800=0,
    VLOOKUP($A800,ChapterTable!$1:$1048576,MATCH("최종"&amp;SUBSTITUTE(SUBSTITUTE(F$1,"standard",""),"|Float",""),ChapterTable!$1:$1,0),0),
  IF($B800=1,
    IF($L800=FALSE,
      VLOOKUP($A800,ChapterTable!$1:$1048576,MATCH("최종"&amp;SUBSTITUTE(SUBSTITUTE(F$1,"standard",""),"|Float",""),ChapterTable!$1:$1,0),0),
      VLOOKUP($A800-ChapterTable!$P$11,ChapterTable!$1:$1048576,MATCH("최종"&amp;SUBSTITUTE(SUBSTITUTE(F$1,"standard",""),"|Float",""),ChapterTable!$1:$1,0),0)*ChapterTable!$P$14
    ),
  OFFSET(F800,-$B800+IF($L800,1,0),0)*
    (VLOOKUP(SUBSTITUTE(SUBSTITUTE(F$1,"standard",""),"|Float","")&amp;IF(OR($L800=TRUE,$A800=0,MOD($A800,ChapterTable!$R$20)&lt;&gt;0),"","보스")&amp;"인게임누적곱배수",ChapterTable!$R:$S,2,0)^D800
    +VLOOKUP(SUBSTITUTE(SUBSTITUTE(F$1,"standard",""),"|Float","")&amp;IF(OR($L800=TRUE,$A800=0,MOD($A800,ChapterTable!$R$20)&lt;&gt;0),"","보스")&amp;"인게임누적합배수",ChapterTable!$R:$S,2,0)*D800)
  )
  )
  )
)</f>
        <v>40231.501178741455</v>
      </c>
      <c r="G800" t="s">
        <v>719</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87"/>
        <v>4</v>
      </c>
      <c r="Q800">
        <f t="shared" si="88"/>
        <v>4</v>
      </c>
      <c r="R800" t="b">
        <f t="shared" ca="1" si="89"/>
        <v>0</v>
      </c>
      <c r="T800" t="b">
        <f t="shared" ca="1" si="90"/>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93"/>
        <v>0.25</v>
      </c>
      <c r="AJ800">
        <f t="shared" si="91"/>
        <v>0.32</v>
      </c>
      <c r="AK800">
        <f t="shared" si="92"/>
        <v>1</v>
      </c>
      <c r="AL800">
        <v>3</v>
      </c>
    </row>
    <row r="801" spans="1:38" hidden="1" x14ac:dyDescent="0.3">
      <c r="A801">
        <v>17</v>
      </c>
      <c r="B801">
        <v>39</v>
      </c>
      <c r="C801">
        <f>IF(OR($L801=TRUE,$A801=0,MOD($A801,ChapterTable!$R$20)&lt;&gt;0),
MAX(0,INT(($B801+ChapterTable!$P$26+VLOOKUP(SUBSTITUTE(C$1,"성장단계","")&amp;"단계오프셋",ChapterTable!$R:$S,2,0))/ChapterTable!$P$23)),
MAX(0,INT(($B801+ChapterTable!$R$26+VLOOKUP(SUBSTITUTE(C$1,"성장단계","")&amp;"보스단계오프셋",ChapterTable!$R:$S,2,0))/ChapterTable!$R$23)))</f>
        <v>4</v>
      </c>
      <c r="D801">
        <f>IF(OR($L801=TRUE,$A801=0,MOD($A801,ChapterTable!$R$20)&lt;&gt;0),
MAX(0,INT(($B801+ChapterTable!$P$26+VLOOKUP(SUBSTITUTE(D$1,"성장단계","")&amp;"단계오프셋",ChapterTable!$R:$S,2,0))/ChapterTable!$P$23)),
MAX(0,INT(($B801+ChapterTable!$R$26+VLOOKUP(SUBSTITUTE(D$1,"성장단계","")&amp;"보스단계오프셋",ChapterTable!$R:$S,2,0))/ChapterTable!$R$23)))</f>
        <v>3</v>
      </c>
      <c r="E801" s="1">
        <f ca="1">IF(AND($A801=0,$B801=1),
    VLOOKUP(1,ChapterTable!$1:$1048576,MATCH("최종"&amp;SUBSTITUTE(SUBSTITUTE(E$1,"standard",""),"|Float",""),ChapterTable!$1:$1,0),0)*ChapterTable!$P$17,
  IF(AND($A801=0,$B801=0),
    E802,
  IF($B801=0,
    VLOOKUP($A801,ChapterTable!$1:$1048576,MATCH("최종"&amp;SUBSTITUTE(SUBSTITUTE(E$1,"standard",""),"|Float",""),ChapterTable!$1:$1,0),0),
  IF($B801=1,
    IF($L801=FALSE,
      VLOOKUP($A801,ChapterTable!$1:$1048576,MATCH("최종"&amp;SUBSTITUTE(SUBSTITUTE(E$1,"standard",""),"|Float",""),ChapterTable!$1:$1,0),0),
      VLOOKUP($A801-ChapterTable!$P$11,ChapterTable!$1:$1048576,MATCH("최종"&amp;SUBSTITUTE(SUBSTITUTE(E$1,"standard",""),"|Float",""),ChapterTable!$1:$1,0),0)*ChapterTable!$P$14
    ),
  OFFSET(E801,-$B801+IF($L801,1,0),0)*IF($B801&gt;OFFSET($B801,1,0),ChapterTable!$R$17,1)*
    (VLOOKUP(SUBSTITUTE(SUBSTITUTE(E$1,"standard",""),"|Float","")&amp;IF(OR($L801=TRUE,$A801=0,MOD($A801,ChapterTable!$R$20)&lt;&gt;0),"","보스")&amp;"인게임누적곱배수",ChapterTable!$R:$S,2,0)^C801
    +VLOOKUP(SUBSTITUTE(SUBSTITUTE(E$1,"standard",""),"|Float","")&amp;IF(OR($L801=TRUE,$A801=0,MOD($A801,ChapterTable!$R$20)&lt;&gt;0),"","보스")&amp;"인게임누적합배수",ChapterTable!$R:$S,2,0)*C801)
  )
  )
  )
)</f>
        <v>141877.62048339844</v>
      </c>
      <c r="F801" s="1">
        <f ca="1">IF(AND($A801=0,$B801=1),
    VLOOKUP(1,ChapterTable!$1:$1048576,MATCH("최종"&amp;SUBSTITUTE(SUBSTITUTE(F$1,"standard",""),"|Float",""),ChapterTable!$1:$1,0),0)*ChapterTable!$P$17,
  IF(AND($A801=0,$B801=0),
    F802,
  IF($B801=0,
    VLOOKUP($A801,ChapterTable!$1:$1048576,MATCH("최종"&amp;SUBSTITUTE(SUBSTITUTE(F$1,"standard",""),"|Float",""),ChapterTable!$1:$1,0),0),
  IF($B801=1,
    IF($L801=FALSE,
      VLOOKUP($A801,ChapterTable!$1:$1048576,MATCH("최종"&amp;SUBSTITUTE(SUBSTITUTE(F$1,"standard",""),"|Float",""),ChapterTable!$1:$1,0),0),
      VLOOKUP($A801-ChapterTable!$P$11,ChapterTable!$1:$1048576,MATCH("최종"&amp;SUBSTITUTE(SUBSTITUTE(F$1,"standard",""),"|Float",""),ChapterTable!$1:$1,0),0)*ChapterTable!$P$14
    ),
  OFFSET(F801,-$B801+IF($L801,1,0),0)*
    (VLOOKUP(SUBSTITUTE(SUBSTITUTE(F$1,"standard",""),"|Float","")&amp;IF(OR($L801=TRUE,$A801=0,MOD($A801,ChapterTable!$R$20)&lt;&gt;0),"","보스")&amp;"인게임누적곱배수",ChapterTable!$R:$S,2,0)^D801
    +VLOOKUP(SUBSTITUTE(SUBSTITUTE(F$1,"standard",""),"|Float","")&amp;IF(OR($L801=TRUE,$A801=0,MOD($A801,ChapterTable!$R$20)&lt;&gt;0),"","보스")&amp;"인게임누적합배수",ChapterTable!$R:$S,2,0)*D801)
  )
  )
  )
)</f>
        <v>40231.501178741455</v>
      </c>
      <c r="G801" t="s">
        <v>719</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87"/>
        <v>94</v>
      </c>
      <c r="Q801">
        <f t="shared" si="88"/>
        <v>94</v>
      </c>
      <c r="R801" t="b">
        <f t="shared" ca="1" si="89"/>
        <v>1</v>
      </c>
      <c r="T801" t="b">
        <f t="shared" ca="1" si="90"/>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93"/>
        <v>0.25</v>
      </c>
      <c r="AJ801">
        <f t="shared" si="91"/>
        <v>0.32</v>
      </c>
      <c r="AK801">
        <f t="shared" si="92"/>
        <v>1</v>
      </c>
      <c r="AL801">
        <v>3</v>
      </c>
    </row>
    <row r="802" spans="1:38" hidden="1" x14ac:dyDescent="0.3">
      <c r="A802">
        <v>17</v>
      </c>
      <c r="B802">
        <v>40</v>
      </c>
      <c r="C802">
        <f>IF(OR($L802=TRUE,$A802=0,MOD($A802,ChapterTable!$R$20)&lt;&gt;0),
MAX(0,INT(($B802+ChapterTable!$P$26+VLOOKUP(SUBSTITUTE(C$1,"성장단계","")&amp;"단계오프셋",ChapterTable!$R:$S,2,0))/ChapterTable!$P$23)),
MAX(0,INT(($B802+ChapterTable!$R$26+VLOOKUP(SUBSTITUTE(C$1,"성장단계","")&amp;"보스단계오프셋",ChapterTable!$R:$S,2,0))/ChapterTable!$R$23)))</f>
        <v>4</v>
      </c>
      <c r="D802">
        <f>IF(OR($L802=TRUE,$A802=0,MOD($A802,ChapterTable!$R$20)&lt;&gt;0),
MAX(0,INT(($B802+ChapterTable!$P$26+VLOOKUP(SUBSTITUTE(D$1,"성장단계","")&amp;"단계오프셋",ChapterTable!$R:$S,2,0))/ChapterTable!$P$23)),
MAX(0,INT(($B802+ChapterTable!$R$26+VLOOKUP(SUBSTITUTE(D$1,"성장단계","")&amp;"보스단계오프셋",ChapterTable!$R:$S,2,0))/ChapterTable!$R$23)))</f>
        <v>3</v>
      </c>
      <c r="E802" s="1">
        <f ca="1">IF(AND($A802=0,$B802=1),
    VLOOKUP(1,ChapterTable!$1:$1048576,MATCH("최종"&amp;SUBSTITUTE(SUBSTITUTE(E$1,"standard",""),"|Float",""),ChapterTable!$1:$1,0),0)*ChapterTable!$P$17,
  IF(AND($A802=0,$B802=0),
    E803,
  IF($B802=0,
    VLOOKUP($A802,ChapterTable!$1:$1048576,MATCH("최종"&amp;SUBSTITUTE(SUBSTITUTE(E$1,"standard",""),"|Float",""),ChapterTable!$1:$1,0),0),
  IF($B802=1,
    IF($L802=FALSE,
      VLOOKUP($A802,ChapterTable!$1:$1048576,MATCH("최종"&amp;SUBSTITUTE(SUBSTITUTE(E$1,"standard",""),"|Float",""),ChapterTable!$1:$1,0),0),
      VLOOKUP($A802-ChapterTable!$P$11,ChapterTable!$1:$1048576,MATCH("최종"&amp;SUBSTITUTE(SUBSTITUTE(E$1,"standard",""),"|Float",""),ChapterTable!$1:$1,0),0)*ChapterTable!$P$14
    ),
  OFFSET(E802,-$B802+IF($L802,1,0),0)*IF($B802&gt;OFFSET($B802,1,0),ChapterTable!$R$17,1)*
    (VLOOKUP(SUBSTITUTE(SUBSTITUTE(E$1,"standard",""),"|Float","")&amp;IF(OR($L802=TRUE,$A802=0,MOD($A802,ChapterTable!$R$20)&lt;&gt;0),"","보스")&amp;"인게임누적곱배수",ChapterTable!$R:$S,2,0)^C802
    +VLOOKUP(SUBSTITUTE(SUBSTITUTE(E$1,"standard",""),"|Float","")&amp;IF(OR($L802=TRUE,$A802=0,MOD($A802,ChapterTable!$R$20)&lt;&gt;0),"","보스")&amp;"인게임누적합배수",ChapterTable!$R:$S,2,0)*C802)
  )
  )
  )
)</f>
        <v>141877.62048339844</v>
      </c>
      <c r="F802" s="1">
        <f ca="1">IF(AND($A802=0,$B802=1),
    VLOOKUP(1,ChapterTable!$1:$1048576,MATCH("최종"&amp;SUBSTITUTE(SUBSTITUTE(F$1,"standard",""),"|Float",""),ChapterTable!$1:$1,0),0)*ChapterTable!$P$17,
  IF(AND($A802=0,$B802=0),
    F803,
  IF($B802=0,
    VLOOKUP($A802,ChapterTable!$1:$1048576,MATCH("최종"&amp;SUBSTITUTE(SUBSTITUTE(F$1,"standard",""),"|Float",""),ChapterTable!$1:$1,0),0),
  IF($B802=1,
    IF($L802=FALSE,
      VLOOKUP($A802,ChapterTable!$1:$1048576,MATCH("최종"&amp;SUBSTITUTE(SUBSTITUTE(F$1,"standard",""),"|Float",""),ChapterTable!$1:$1,0),0),
      VLOOKUP($A802-ChapterTable!$P$11,ChapterTable!$1:$1048576,MATCH("최종"&amp;SUBSTITUTE(SUBSTITUTE(F$1,"standard",""),"|Float",""),ChapterTable!$1:$1,0),0)*ChapterTable!$P$14
    ),
  OFFSET(F802,-$B802+IF($L802,1,0),0)*
    (VLOOKUP(SUBSTITUTE(SUBSTITUTE(F$1,"standard",""),"|Float","")&amp;IF(OR($L802=TRUE,$A802=0,MOD($A802,ChapterTable!$R$20)&lt;&gt;0),"","보스")&amp;"인게임누적곱배수",ChapterTable!$R:$S,2,0)^D802
    +VLOOKUP(SUBSTITUTE(SUBSTITUTE(F$1,"standard",""),"|Float","")&amp;IF(OR($L802=TRUE,$A802=0,MOD($A802,ChapterTable!$R$20)&lt;&gt;0),"","보스")&amp;"인게임누적합배수",ChapterTable!$R:$S,2,0)*D802)
  )
  )
  )
)</f>
        <v>40231.501178741455</v>
      </c>
      <c r="G802" t="s">
        <v>719</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87"/>
        <v>24</v>
      </c>
      <c r="Q802">
        <f t="shared" si="88"/>
        <v>24</v>
      </c>
      <c r="R802" t="b">
        <f t="shared" ca="1" si="89"/>
        <v>0</v>
      </c>
      <c r="T802" t="b">
        <f t="shared" ca="1" si="90"/>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93"/>
        <v>0.25</v>
      </c>
      <c r="AJ802">
        <f t="shared" si="91"/>
        <v>1</v>
      </c>
      <c r="AK802">
        <f t="shared" si="92"/>
        <v>4</v>
      </c>
      <c r="AL802">
        <v>3</v>
      </c>
    </row>
    <row r="803" spans="1:38" hidden="1" x14ac:dyDescent="0.3">
      <c r="A803">
        <v>17</v>
      </c>
      <c r="B803">
        <v>41</v>
      </c>
      <c r="C803">
        <f>IF(OR($L803=TRUE,$A803=0,MOD($A803,ChapterTable!$R$20)&lt;&gt;0),
MAX(0,INT(($B803+ChapterTable!$P$26+VLOOKUP(SUBSTITUTE(C$1,"성장단계","")&amp;"단계오프셋",ChapterTable!$R:$S,2,0))/ChapterTable!$P$23)),
MAX(0,INT(($B803+ChapterTable!$R$26+VLOOKUP(SUBSTITUTE(C$1,"성장단계","")&amp;"보스단계오프셋",ChapterTable!$R:$S,2,0))/ChapterTable!$R$23)))</f>
        <v>4</v>
      </c>
      <c r="D803">
        <f>IF(OR($L803=TRUE,$A803=0,MOD($A803,ChapterTable!$R$20)&lt;&gt;0),
MAX(0,INT(($B803+ChapterTable!$P$26+VLOOKUP(SUBSTITUTE(D$1,"성장단계","")&amp;"단계오프셋",ChapterTable!$R:$S,2,0))/ChapterTable!$P$23)),
MAX(0,INT(($B803+ChapterTable!$R$26+VLOOKUP(SUBSTITUTE(D$1,"성장단계","")&amp;"보스단계오프셋",ChapterTable!$R:$S,2,0))/ChapterTable!$R$23)))</f>
        <v>4</v>
      </c>
      <c r="E803" s="1">
        <f ca="1">IF(AND($A803=0,$B803=1),
    VLOOKUP(1,ChapterTable!$1:$1048576,MATCH("최종"&amp;SUBSTITUTE(SUBSTITUTE(E$1,"standard",""),"|Float",""),ChapterTable!$1:$1,0),0)*ChapterTable!$P$17,
  IF(AND($A803=0,$B803=0),
    E804,
  IF($B803=0,
    VLOOKUP($A803,ChapterTable!$1:$1048576,MATCH("최종"&amp;SUBSTITUTE(SUBSTITUTE(E$1,"standard",""),"|Float",""),ChapterTable!$1:$1,0),0),
  IF($B803=1,
    IF($L803=FALSE,
      VLOOKUP($A803,ChapterTable!$1:$1048576,MATCH("최종"&amp;SUBSTITUTE(SUBSTITUTE(E$1,"standard",""),"|Float",""),ChapterTable!$1:$1,0),0),
      VLOOKUP($A803-ChapterTable!$P$11,ChapterTable!$1:$1048576,MATCH("최종"&amp;SUBSTITUTE(SUBSTITUTE(E$1,"standard",""),"|Float",""),ChapterTable!$1:$1,0),0)*ChapterTable!$P$14
    ),
  OFFSET(E803,-$B803+IF($L803,1,0),0)*IF($B803&gt;OFFSET($B803,1,0),ChapterTable!$R$17,1)*
    (VLOOKUP(SUBSTITUTE(SUBSTITUTE(E$1,"standard",""),"|Float","")&amp;IF(OR($L803=TRUE,$A803=0,MOD($A803,ChapterTable!$R$20)&lt;&gt;0),"","보스")&amp;"인게임누적곱배수",ChapterTable!$R:$S,2,0)^C803
    +VLOOKUP(SUBSTITUTE(SUBSTITUTE(E$1,"standard",""),"|Float","")&amp;IF(OR($L803=TRUE,$A803=0,MOD($A803,ChapterTable!$R$20)&lt;&gt;0),"","보스")&amp;"인게임누적합배수",ChapterTable!$R:$S,2,0)*C803)
  )
  )
  )
)</f>
        <v>141877.62048339844</v>
      </c>
      <c r="F803" s="1">
        <f ca="1">IF(AND($A803=0,$B803=1),
    VLOOKUP(1,ChapterTable!$1:$1048576,MATCH("최종"&amp;SUBSTITUTE(SUBSTITUTE(F$1,"standard",""),"|Float",""),ChapterTable!$1:$1,0),0)*ChapterTable!$P$17,
  IF(AND($A803=0,$B803=0),
    F804,
  IF($B803=0,
    VLOOKUP($A803,ChapterTable!$1:$1048576,MATCH("최종"&amp;SUBSTITUTE(SUBSTITUTE(F$1,"standard",""),"|Float",""),ChapterTable!$1:$1,0),0),
  IF($B803=1,
    IF($L803=FALSE,
      VLOOKUP($A803,ChapterTable!$1:$1048576,MATCH("최종"&amp;SUBSTITUTE(SUBSTITUTE(F$1,"standard",""),"|Float",""),ChapterTable!$1:$1,0),0),
      VLOOKUP($A803-ChapterTable!$P$11,ChapterTable!$1:$1048576,MATCH("최종"&amp;SUBSTITUTE(SUBSTITUTE(F$1,"standard",""),"|Float",""),ChapterTable!$1:$1,0),0)*ChapterTable!$P$14
    ),
  OFFSET(F803,-$B803+IF($L803,1,0),0)*
    (VLOOKUP(SUBSTITUTE(SUBSTITUTE(F$1,"standard",""),"|Float","")&amp;IF(OR($L803=TRUE,$A803=0,MOD($A803,ChapterTable!$R$20)&lt;&gt;0),"","보스")&amp;"인게임누적곱배수",ChapterTable!$R:$S,2,0)^D803
    +VLOOKUP(SUBSTITUTE(SUBSTITUTE(F$1,"standard",""),"|Float","")&amp;IF(OR($L803=TRUE,$A803=0,MOD($A803,ChapterTable!$R$20)&lt;&gt;0),"","보스")&amp;"인게임누적합배수",ChapterTable!$R:$S,2,0)*D803)
  )
  )
  )
)</f>
        <v>42694.654312133789</v>
      </c>
      <c r="G803" t="s">
        <v>719</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87"/>
        <v>5</v>
      </c>
      <c r="Q803">
        <f t="shared" si="88"/>
        <v>5</v>
      </c>
      <c r="R803" t="b">
        <f t="shared" ca="1" si="89"/>
        <v>0</v>
      </c>
      <c r="T803" t="b">
        <f t="shared" ca="1" si="90"/>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93"/>
        <v>0.2</v>
      </c>
      <c r="AJ803">
        <f t="shared" si="91"/>
        <v>0.27466666000000001</v>
      </c>
      <c r="AK803">
        <f t="shared" si="92"/>
        <v>1</v>
      </c>
      <c r="AL803">
        <v>3</v>
      </c>
    </row>
    <row r="804" spans="1:38" hidden="1" x14ac:dyDescent="0.3">
      <c r="A804">
        <v>17</v>
      </c>
      <c r="B804">
        <v>42</v>
      </c>
      <c r="C804">
        <f>IF(OR($L804=TRUE,$A804=0,MOD($A804,ChapterTable!$R$20)&lt;&gt;0),
MAX(0,INT(($B804+ChapterTable!$P$26+VLOOKUP(SUBSTITUTE(C$1,"성장단계","")&amp;"단계오프셋",ChapterTable!$R:$S,2,0))/ChapterTable!$P$23)),
MAX(0,INT(($B804+ChapterTable!$R$26+VLOOKUP(SUBSTITUTE(C$1,"성장단계","")&amp;"보스단계오프셋",ChapterTable!$R:$S,2,0))/ChapterTable!$R$23)))</f>
        <v>4</v>
      </c>
      <c r="D804">
        <f>IF(OR($L804=TRUE,$A804=0,MOD($A804,ChapterTable!$R$20)&lt;&gt;0),
MAX(0,INT(($B804+ChapterTable!$P$26+VLOOKUP(SUBSTITUTE(D$1,"성장단계","")&amp;"단계오프셋",ChapterTable!$R:$S,2,0))/ChapterTable!$P$23)),
MAX(0,INT(($B804+ChapterTable!$R$26+VLOOKUP(SUBSTITUTE(D$1,"성장단계","")&amp;"보스단계오프셋",ChapterTable!$R:$S,2,0))/ChapterTable!$R$23)))</f>
        <v>4</v>
      </c>
      <c r="E804" s="1">
        <f ca="1">IF(AND($A804=0,$B804=1),
    VLOOKUP(1,ChapterTable!$1:$1048576,MATCH("최종"&amp;SUBSTITUTE(SUBSTITUTE(E$1,"standard",""),"|Float",""),ChapterTable!$1:$1,0),0)*ChapterTable!$P$17,
  IF(AND($A804=0,$B804=0),
    E805,
  IF($B804=0,
    VLOOKUP($A804,ChapterTable!$1:$1048576,MATCH("최종"&amp;SUBSTITUTE(SUBSTITUTE(E$1,"standard",""),"|Float",""),ChapterTable!$1:$1,0),0),
  IF($B804=1,
    IF($L804=FALSE,
      VLOOKUP($A804,ChapterTable!$1:$1048576,MATCH("최종"&amp;SUBSTITUTE(SUBSTITUTE(E$1,"standard",""),"|Float",""),ChapterTable!$1:$1,0),0),
      VLOOKUP($A804-ChapterTable!$P$11,ChapterTable!$1:$1048576,MATCH("최종"&amp;SUBSTITUTE(SUBSTITUTE(E$1,"standard",""),"|Float",""),ChapterTable!$1:$1,0),0)*ChapterTable!$P$14
    ),
  OFFSET(E804,-$B804+IF($L804,1,0),0)*IF($B804&gt;OFFSET($B804,1,0),ChapterTable!$R$17,1)*
    (VLOOKUP(SUBSTITUTE(SUBSTITUTE(E$1,"standard",""),"|Float","")&amp;IF(OR($L804=TRUE,$A804=0,MOD($A804,ChapterTable!$R$20)&lt;&gt;0),"","보스")&amp;"인게임누적곱배수",ChapterTable!$R:$S,2,0)^C804
    +VLOOKUP(SUBSTITUTE(SUBSTITUTE(E$1,"standard",""),"|Float","")&amp;IF(OR($L804=TRUE,$A804=0,MOD($A804,ChapterTable!$R$20)&lt;&gt;0),"","보스")&amp;"인게임누적합배수",ChapterTable!$R:$S,2,0)*C804)
  )
  )
  )
)</f>
        <v>141877.62048339844</v>
      </c>
      <c r="F804" s="1">
        <f ca="1">IF(AND($A804=0,$B804=1),
    VLOOKUP(1,ChapterTable!$1:$1048576,MATCH("최종"&amp;SUBSTITUTE(SUBSTITUTE(F$1,"standard",""),"|Float",""),ChapterTable!$1:$1,0),0)*ChapterTable!$P$17,
  IF(AND($A804=0,$B804=0),
    F805,
  IF($B804=0,
    VLOOKUP($A804,ChapterTable!$1:$1048576,MATCH("최종"&amp;SUBSTITUTE(SUBSTITUTE(F$1,"standard",""),"|Float",""),ChapterTable!$1:$1,0),0),
  IF($B804=1,
    IF($L804=FALSE,
      VLOOKUP($A804,ChapterTable!$1:$1048576,MATCH("최종"&amp;SUBSTITUTE(SUBSTITUTE(F$1,"standard",""),"|Float",""),ChapterTable!$1:$1,0),0),
      VLOOKUP($A804-ChapterTable!$P$11,ChapterTable!$1:$1048576,MATCH("최종"&amp;SUBSTITUTE(SUBSTITUTE(F$1,"standard",""),"|Float",""),ChapterTable!$1:$1,0),0)*ChapterTable!$P$14
    ),
  OFFSET(F804,-$B804+IF($L804,1,0),0)*
    (VLOOKUP(SUBSTITUTE(SUBSTITUTE(F$1,"standard",""),"|Float","")&amp;IF(OR($L804=TRUE,$A804=0,MOD($A804,ChapterTable!$R$20)&lt;&gt;0),"","보스")&amp;"인게임누적곱배수",ChapterTable!$R:$S,2,0)^D804
    +VLOOKUP(SUBSTITUTE(SUBSTITUTE(F$1,"standard",""),"|Float","")&amp;IF(OR($L804=TRUE,$A804=0,MOD($A804,ChapterTable!$R$20)&lt;&gt;0),"","보스")&amp;"인게임누적합배수",ChapterTable!$R:$S,2,0)*D804)
  )
  )
  )
)</f>
        <v>42694.654312133789</v>
      </c>
      <c r="G804" t="s">
        <v>719</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87"/>
        <v>5</v>
      </c>
      <c r="Q804">
        <f t="shared" si="88"/>
        <v>5</v>
      </c>
      <c r="R804" t="b">
        <f t="shared" ca="1" si="89"/>
        <v>0</v>
      </c>
      <c r="T804" t="b">
        <f t="shared" ca="1" si="90"/>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93"/>
        <v>0.2</v>
      </c>
      <c r="AJ804">
        <f t="shared" si="91"/>
        <v>0.27466666000000001</v>
      </c>
      <c r="AK804">
        <f t="shared" si="92"/>
        <v>1</v>
      </c>
      <c r="AL804">
        <v>3</v>
      </c>
    </row>
    <row r="805" spans="1:38" hidden="1" x14ac:dyDescent="0.3">
      <c r="A805">
        <v>17</v>
      </c>
      <c r="B805">
        <v>43</v>
      </c>
      <c r="C805">
        <f>IF(OR($L805=TRUE,$A805=0,MOD($A805,ChapterTable!$R$20)&lt;&gt;0),
MAX(0,INT(($B805+ChapterTable!$P$26+VLOOKUP(SUBSTITUTE(C$1,"성장단계","")&amp;"단계오프셋",ChapterTable!$R:$S,2,0))/ChapterTable!$P$23)),
MAX(0,INT(($B805+ChapterTable!$R$26+VLOOKUP(SUBSTITUTE(C$1,"성장단계","")&amp;"보스단계오프셋",ChapterTable!$R:$S,2,0))/ChapterTable!$R$23)))</f>
        <v>4</v>
      </c>
      <c r="D805">
        <f>IF(OR($L805=TRUE,$A805=0,MOD($A805,ChapterTable!$R$20)&lt;&gt;0),
MAX(0,INT(($B805+ChapterTable!$P$26+VLOOKUP(SUBSTITUTE(D$1,"성장단계","")&amp;"단계오프셋",ChapterTable!$R:$S,2,0))/ChapterTable!$P$23)),
MAX(0,INT(($B805+ChapterTable!$R$26+VLOOKUP(SUBSTITUTE(D$1,"성장단계","")&amp;"보스단계오프셋",ChapterTable!$R:$S,2,0))/ChapterTable!$R$23)))</f>
        <v>4</v>
      </c>
      <c r="E805" s="1">
        <f ca="1">IF(AND($A805=0,$B805=1),
    VLOOKUP(1,ChapterTable!$1:$1048576,MATCH("최종"&amp;SUBSTITUTE(SUBSTITUTE(E$1,"standard",""),"|Float",""),ChapterTable!$1:$1,0),0)*ChapterTable!$P$17,
  IF(AND($A805=0,$B805=0),
    E806,
  IF($B805=0,
    VLOOKUP($A805,ChapterTable!$1:$1048576,MATCH("최종"&amp;SUBSTITUTE(SUBSTITUTE(E$1,"standard",""),"|Float",""),ChapterTable!$1:$1,0),0),
  IF($B805=1,
    IF($L805=FALSE,
      VLOOKUP($A805,ChapterTable!$1:$1048576,MATCH("최종"&amp;SUBSTITUTE(SUBSTITUTE(E$1,"standard",""),"|Float",""),ChapterTable!$1:$1,0),0),
      VLOOKUP($A805-ChapterTable!$P$11,ChapterTable!$1:$1048576,MATCH("최종"&amp;SUBSTITUTE(SUBSTITUTE(E$1,"standard",""),"|Float",""),ChapterTable!$1:$1,0),0)*ChapterTable!$P$14
    ),
  OFFSET(E805,-$B805+IF($L805,1,0),0)*IF($B805&gt;OFFSET($B805,1,0),ChapterTable!$R$17,1)*
    (VLOOKUP(SUBSTITUTE(SUBSTITUTE(E$1,"standard",""),"|Float","")&amp;IF(OR($L805=TRUE,$A805=0,MOD($A805,ChapterTable!$R$20)&lt;&gt;0),"","보스")&amp;"인게임누적곱배수",ChapterTable!$R:$S,2,0)^C805
    +VLOOKUP(SUBSTITUTE(SUBSTITUTE(E$1,"standard",""),"|Float","")&amp;IF(OR($L805=TRUE,$A805=0,MOD($A805,ChapterTable!$R$20)&lt;&gt;0),"","보스")&amp;"인게임누적합배수",ChapterTable!$R:$S,2,0)*C805)
  )
  )
  )
)</f>
        <v>141877.62048339844</v>
      </c>
      <c r="F805" s="1">
        <f ca="1">IF(AND($A805=0,$B805=1),
    VLOOKUP(1,ChapterTable!$1:$1048576,MATCH("최종"&amp;SUBSTITUTE(SUBSTITUTE(F$1,"standard",""),"|Float",""),ChapterTable!$1:$1,0),0)*ChapterTable!$P$17,
  IF(AND($A805=0,$B805=0),
    F806,
  IF($B805=0,
    VLOOKUP($A805,ChapterTable!$1:$1048576,MATCH("최종"&amp;SUBSTITUTE(SUBSTITUTE(F$1,"standard",""),"|Float",""),ChapterTable!$1:$1,0),0),
  IF($B805=1,
    IF($L805=FALSE,
      VLOOKUP($A805,ChapterTable!$1:$1048576,MATCH("최종"&amp;SUBSTITUTE(SUBSTITUTE(F$1,"standard",""),"|Float",""),ChapterTable!$1:$1,0),0),
      VLOOKUP($A805-ChapterTable!$P$11,ChapterTable!$1:$1048576,MATCH("최종"&amp;SUBSTITUTE(SUBSTITUTE(F$1,"standard",""),"|Float",""),ChapterTable!$1:$1,0),0)*ChapterTable!$P$14
    ),
  OFFSET(F805,-$B805+IF($L805,1,0),0)*
    (VLOOKUP(SUBSTITUTE(SUBSTITUTE(F$1,"standard",""),"|Float","")&amp;IF(OR($L805=TRUE,$A805=0,MOD($A805,ChapterTable!$R$20)&lt;&gt;0),"","보스")&amp;"인게임누적곱배수",ChapterTable!$R:$S,2,0)^D805
    +VLOOKUP(SUBSTITUTE(SUBSTITUTE(F$1,"standard",""),"|Float","")&amp;IF(OR($L805=TRUE,$A805=0,MOD($A805,ChapterTable!$R$20)&lt;&gt;0),"","보스")&amp;"인게임누적합배수",ChapterTable!$R:$S,2,0)*D805)
  )
  )
  )
)</f>
        <v>42694.654312133789</v>
      </c>
      <c r="G805" t="s">
        <v>719</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87"/>
        <v>5</v>
      </c>
      <c r="Q805">
        <f t="shared" si="88"/>
        <v>5</v>
      </c>
      <c r="R805" t="b">
        <f t="shared" ca="1" si="89"/>
        <v>0</v>
      </c>
      <c r="T805" t="b">
        <f t="shared" ca="1" si="90"/>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93"/>
        <v>0.2</v>
      </c>
      <c r="AJ805">
        <f t="shared" si="91"/>
        <v>0.27466666000000001</v>
      </c>
      <c r="AK805">
        <f t="shared" si="92"/>
        <v>1</v>
      </c>
      <c r="AL805">
        <v>3</v>
      </c>
    </row>
    <row r="806" spans="1:38" hidden="1" x14ac:dyDescent="0.3">
      <c r="A806">
        <v>17</v>
      </c>
      <c r="B806">
        <v>44</v>
      </c>
      <c r="C806">
        <f>IF(OR($L806=TRUE,$A806=0,MOD($A806,ChapterTable!$R$20)&lt;&gt;0),
MAX(0,INT(($B806+ChapterTable!$P$26+VLOOKUP(SUBSTITUTE(C$1,"성장단계","")&amp;"단계오프셋",ChapterTable!$R:$S,2,0))/ChapterTable!$P$23)),
MAX(0,INT(($B806+ChapterTable!$R$26+VLOOKUP(SUBSTITUTE(C$1,"성장단계","")&amp;"보스단계오프셋",ChapterTable!$R:$S,2,0))/ChapterTable!$R$23)))</f>
        <v>4</v>
      </c>
      <c r="D806">
        <f>IF(OR($L806=TRUE,$A806=0,MOD($A806,ChapterTable!$R$20)&lt;&gt;0),
MAX(0,INT(($B806+ChapterTable!$P$26+VLOOKUP(SUBSTITUTE(D$1,"성장단계","")&amp;"단계오프셋",ChapterTable!$R:$S,2,0))/ChapterTable!$P$23)),
MAX(0,INT(($B806+ChapterTable!$R$26+VLOOKUP(SUBSTITUTE(D$1,"성장단계","")&amp;"보스단계오프셋",ChapterTable!$R:$S,2,0))/ChapterTable!$R$23)))</f>
        <v>4</v>
      </c>
      <c r="E806" s="1">
        <f ca="1">IF(AND($A806=0,$B806=1),
    VLOOKUP(1,ChapterTable!$1:$1048576,MATCH("최종"&amp;SUBSTITUTE(SUBSTITUTE(E$1,"standard",""),"|Float",""),ChapterTable!$1:$1,0),0)*ChapterTable!$P$17,
  IF(AND($A806=0,$B806=0),
    E807,
  IF($B806=0,
    VLOOKUP($A806,ChapterTable!$1:$1048576,MATCH("최종"&amp;SUBSTITUTE(SUBSTITUTE(E$1,"standard",""),"|Float",""),ChapterTable!$1:$1,0),0),
  IF($B806=1,
    IF($L806=FALSE,
      VLOOKUP($A806,ChapterTable!$1:$1048576,MATCH("최종"&amp;SUBSTITUTE(SUBSTITUTE(E$1,"standard",""),"|Float",""),ChapterTable!$1:$1,0),0),
      VLOOKUP($A806-ChapterTable!$P$11,ChapterTable!$1:$1048576,MATCH("최종"&amp;SUBSTITUTE(SUBSTITUTE(E$1,"standard",""),"|Float",""),ChapterTable!$1:$1,0),0)*ChapterTable!$P$14
    ),
  OFFSET(E806,-$B806+IF($L806,1,0),0)*IF($B806&gt;OFFSET($B806,1,0),ChapterTable!$R$17,1)*
    (VLOOKUP(SUBSTITUTE(SUBSTITUTE(E$1,"standard",""),"|Float","")&amp;IF(OR($L806=TRUE,$A806=0,MOD($A806,ChapterTable!$R$20)&lt;&gt;0),"","보스")&amp;"인게임누적곱배수",ChapterTable!$R:$S,2,0)^C806
    +VLOOKUP(SUBSTITUTE(SUBSTITUTE(E$1,"standard",""),"|Float","")&amp;IF(OR($L806=TRUE,$A806=0,MOD($A806,ChapterTable!$R$20)&lt;&gt;0),"","보스")&amp;"인게임누적합배수",ChapterTable!$R:$S,2,0)*C806)
  )
  )
  )
)</f>
        <v>141877.62048339844</v>
      </c>
      <c r="F806" s="1">
        <f ca="1">IF(AND($A806=0,$B806=1),
    VLOOKUP(1,ChapterTable!$1:$1048576,MATCH("최종"&amp;SUBSTITUTE(SUBSTITUTE(F$1,"standard",""),"|Float",""),ChapterTable!$1:$1,0),0)*ChapterTable!$P$17,
  IF(AND($A806=0,$B806=0),
    F807,
  IF($B806=0,
    VLOOKUP($A806,ChapterTable!$1:$1048576,MATCH("최종"&amp;SUBSTITUTE(SUBSTITUTE(F$1,"standard",""),"|Float",""),ChapterTable!$1:$1,0),0),
  IF($B806=1,
    IF($L806=FALSE,
      VLOOKUP($A806,ChapterTable!$1:$1048576,MATCH("최종"&amp;SUBSTITUTE(SUBSTITUTE(F$1,"standard",""),"|Float",""),ChapterTable!$1:$1,0),0),
      VLOOKUP($A806-ChapterTable!$P$11,ChapterTable!$1:$1048576,MATCH("최종"&amp;SUBSTITUTE(SUBSTITUTE(F$1,"standard",""),"|Float",""),ChapterTable!$1:$1,0),0)*ChapterTable!$P$14
    ),
  OFFSET(F806,-$B806+IF($L806,1,0),0)*
    (VLOOKUP(SUBSTITUTE(SUBSTITUTE(F$1,"standard",""),"|Float","")&amp;IF(OR($L806=TRUE,$A806=0,MOD($A806,ChapterTable!$R$20)&lt;&gt;0),"","보스")&amp;"인게임누적곱배수",ChapterTable!$R:$S,2,0)^D806
    +VLOOKUP(SUBSTITUTE(SUBSTITUTE(F$1,"standard",""),"|Float","")&amp;IF(OR($L806=TRUE,$A806=0,MOD($A806,ChapterTable!$R$20)&lt;&gt;0),"","보스")&amp;"인게임누적합배수",ChapterTable!$R:$S,2,0)*D806)
  )
  )
  )
)</f>
        <v>42694.654312133789</v>
      </c>
      <c r="G806" t="s">
        <v>719</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87"/>
        <v>5</v>
      </c>
      <c r="Q806">
        <f t="shared" si="88"/>
        <v>5</v>
      </c>
      <c r="R806" t="b">
        <f t="shared" ca="1" si="89"/>
        <v>0</v>
      </c>
      <c r="T806" t="b">
        <f t="shared" ca="1" si="90"/>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93"/>
        <v>0.2</v>
      </c>
      <c r="AJ806">
        <f t="shared" si="91"/>
        <v>0.27466666000000001</v>
      </c>
      <c r="AK806">
        <f t="shared" si="92"/>
        <v>1</v>
      </c>
      <c r="AL806">
        <v>3</v>
      </c>
    </row>
    <row r="807" spans="1:38" hidden="1" x14ac:dyDescent="0.3">
      <c r="A807">
        <v>17</v>
      </c>
      <c r="B807">
        <v>45</v>
      </c>
      <c r="C807">
        <f>IF(OR($L807=TRUE,$A807=0,MOD($A807,ChapterTable!$R$20)&lt;&gt;0),
MAX(0,INT(($B807+ChapterTable!$P$26+VLOOKUP(SUBSTITUTE(C$1,"성장단계","")&amp;"단계오프셋",ChapterTable!$R:$S,2,0))/ChapterTable!$P$23)),
MAX(0,INT(($B807+ChapterTable!$R$26+VLOOKUP(SUBSTITUTE(C$1,"성장단계","")&amp;"보스단계오프셋",ChapterTable!$R:$S,2,0))/ChapterTable!$R$23)))</f>
        <v>4</v>
      </c>
      <c r="D807">
        <f>IF(OR($L807=TRUE,$A807=0,MOD($A807,ChapterTable!$R$20)&lt;&gt;0),
MAX(0,INT(($B807+ChapterTable!$P$26+VLOOKUP(SUBSTITUTE(D$1,"성장단계","")&amp;"단계오프셋",ChapterTable!$R:$S,2,0))/ChapterTable!$P$23)),
MAX(0,INT(($B807+ChapterTable!$R$26+VLOOKUP(SUBSTITUTE(D$1,"성장단계","")&amp;"보스단계오프셋",ChapterTable!$R:$S,2,0))/ChapterTable!$R$23)))</f>
        <v>4</v>
      </c>
      <c r="E807" s="1">
        <f ca="1">IF(AND($A807=0,$B807=1),
    VLOOKUP(1,ChapterTable!$1:$1048576,MATCH("최종"&amp;SUBSTITUTE(SUBSTITUTE(E$1,"standard",""),"|Float",""),ChapterTable!$1:$1,0),0)*ChapterTable!$P$17,
  IF(AND($A807=0,$B807=0),
    E808,
  IF($B807=0,
    VLOOKUP($A807,ChapterTable!$1:$1048576,MATCH("최종"&amp;SUBSTITUTE(SUBSTITUTE(E$1,"standard",""),"|Float",""),ChapterTable!$1:$1,0),0),
  IF($B807=1,
    IF($L807=FALSE,
      VLOOKUP($A807,ChapterTable!$1:$1048576,MATCH("최종"&amp;SUBSTITUTE(SUBSTITUTE(E$1,"standard",""),"|Float",""),ChapterTable!$1:$1,0),0),
      VLOOKUP($A807-ChapterTable!$P$11,ChapterTable!$1:$1048576,MATCH("최종"&amp;SUBSTITUTE(SUBSTITUTE(E$1,"standard",""),"|Float",""),ChapterTable!$1:$1,0),0)*ChapterTable!$P$14
    ),
  OFFSET(E807,-$B807+IF($L807,1,0),0)*IF($B807&gt;OFFSET($B807,1,0),ChapterTable!$R$17,1)*
    (VLOOKUP(SUBSTITUTE(SUBSTITUTE(E$1,"standard",""),"|Float","")&amp;IF(OR($L807=TRUE,$A807=0,MOD($A807,ChapterTable!$R$20)&lt;&gt;0),"","보스")&amp;"인게임누적곱배수",ChapterTable!$R:$S,2,0)^C807
    +VLOOKUP(SUBSTITUTE(SUBSTITUTE(E$1,"standard",""),"|Float","")&amp;IF(OR($L807=TRUE,$A807=0,MOD($A807,ChapterTable!$R$20)&lt;&gt;0),"","보스")&amp;"인게임누적합배수",ChapterTable!$R:$S,2,0)*C807)
  )
  )
  )
)</f>
        <v>141877.62048339844</v>
      </c>
      <c r="F807" s="1">
        <f ca="1">IF(AND($A807=0,$B807=1),
    VLOOKUP(1,ChapterTable!$1:$1048576,MATCH("최종"&amp;SUBSTITUTE(SUBSTITUTE(F$1,"standard",""),"|Float",""),ChapterTable!$1:$1,0),0)*ChapterTable!$P$17,
  IF(AND($A807=0,$B807=0),
    F808,
  IF($B807=0,
    VLOOKUP($A807,ChapterTable!$1:$1048576,MATCH("최종"&amp;SUBSTITUTE(SUBSTITUTE(F$1,"standard",""),"|Float",""),ChapterTable!$1:$1,0),0),
  IF($B807=1,
    IF($L807=FALSE,
      VLOOKUP($A807,ChapterTable!$1:$1048576,MATCH("최종"&amp;SUBSTITUTE(SUBSTITUTE(F$1,"standard",""),"|Float",""),ChapterTable!$1:$1,0),0),
      VLOOKUP($A807-ChapterTable!$P$11,ChapterTable!$1:$1048576,MATCH("최종"&amp;SUBSTITUTE(SUBSTITUTE(F$1,"standard",""),"|Float",""),ChapterTable!$1:$1,0),0)*ChapterTable!$P$14
    ),
  OFFSET(F807,-$B807+IF($L807,1,0),0)*
    (VLOOKUP(SUBSTITUTE(SUBSTITUTE(F$1,"standard",""),"|Float","")&amp;IF(OR($L807=TRUE,$A807=0,MOD($A807,ChapterTable!$R$20)&lt;&gt;0),"","보스")&amp;"인게임누적곱배수",ChapterTable!$R:$S,2,0)^D807
    +VLOOKUP(SUBSTITUTE(SUBSTITUTE(F$1,"standard",""),"|Float","")&amp;IF(OR($L807=TRUE,$A807=0,MOD($A807,ChapterTable!$R$20)&lt;&gt;0),"","보스")&amp;"인게임누적합배수",ChapterTable!$R:$S,2,0)*D807)
  )
  )
  )
)</f>
        <v>42694.654312133789</v>
      </c>
      <c r="G807" t="s">
        <v>719</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87"/>
        <v>11</v>
      </c>
      <c r="Q807">
        <f t="shared" si="88"/>
        <v>11</v>
      </c>
      <c r="R807" t="b">
        <f t="shared" ca="1" si="89"/>
        <v>0</v>
      </c>
      <c r="T807" t="b">
        <f t="shared" ca="1" si="90"/>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93"/>
        <v>0.2</v>
      </c>
      <c r="AJ807">
        <f t="shared" si="91"/>
        <v>0.27466666000000001</v>
      </c>
      <c r="AK807">
        <f t="shared" si="92"/>
        <v>1</v>
      </c>
      <c r="AL807">
        <v>3</v>
      </c>
    </row>
    <row r="808" spans="1:38" hidden="1" x14ac:dyDescent="0.3">
      <c r="A808">
        <v>17</v>
      </c>
      <c r="B808">
        <v>46</v>
      </c>
      <c r="C808">
        <f>IF(OR($L808=TRUE,$A808=0,MOD($A808,ChapterTable!$R$20)&lt;&gt;0),
MAX(0,INT(($B808+ChapterTable!$P$26+VLOOKUP(SUBSTITUTE(C$1,"성장단계","")&amp;"단계오프셋",ChapterTable!$R:$S,2,0))/ChapterTable!$P$23)),
MAX(0,INT(($B808+ChapterTable!$R$26+VLOOKUP(SUBSTITUTE(C$1,"성장단계","")&amp;"보스단계오프셋",ChapterTable!$R:$S,2,0))/ChapterTable!$R$23)))</f>
        <v>5</v>
      </c>
      <c r="D808">
        <f>IF(OR($L808=TRUE,$A808=0,MOD($A808,ChapterTable!$R$20)&lt;&gt;0),
MAX(0,INT(($B808+ChapterTable!$P$26+VLOOKUP(SUBSTITUTE(D$1,"성장단계","")&amp;"단계오프셋",ChapterTable!$R:$S,2,0))/ChapterTable!$P$23)),
MAX(0,INT(($B808+ChapterTable!$R$26+VLOOKUP(SUBSTITUTE(D$1,"성장단계","")&amp;"보스단계오프셋",ChapterTable!$R:$S,2,0))/ChapterTable!$R$23)))</f>
        <v>4</v>
      </c>
      <c r="E808" s="1">
        <f ca="1">IF(AND($A808=0,$B808=1),
    VLOOKUP(1,ChapterTable!$1:$1048576,MATCH("최종"&amp;SUBSTITUTE(SUBSTITUTE(E$1,"standard",""),"|Float",""),ChapterTable!$1:$1,0),0)*ChapterTable!$P$17,
  IF(AND($A808=0,$B808=0),
    E809,
  IF($B808=0,
    VLOOKUP($A808,ChapterTable!$1:$1048576,MATCH("최종"&amp;SUBSTITUTE(SUBSTITUTE(E$1,"standard",""),"|Float",""),ChapterTable!$1:$1,0),0),
  IF($B808=1,
    IF($L808=FALSE,
      VLOOKUP($A808,ChapterTable!$1:$1048576,MATCH("최종"&amp;SUBSTITUTE(SUBSTITUTE(E$1,"standard",""),"|Float",""),ChapterTable!$1:$1,0),0),
      VLOOKUP($A808-ChapterTable!$P$11,ChapterTable!$1:$1048576,MATCH("최종"&amp;SUBSTITUTE(SUBSTITUTE(E$1,"standard",""),"|Float",""),ChapterTable!$1:$1,0),0)*ChapterTable!$P$14
    ),
  OFFSET(E808,-$B808+IF($L808,1,0),0)*IF($B808&gt;OFFSET($B808,1,0),ChapterTable!$R$17,1)*
    (VLOOKUP(SUBSTITUTE(SUBSTITUTE(E$1,"standard",""),"|Float","")&amp;IF(OR($L808=TRUE,$A808=0,MOD($A808,ChapterTable!$R$20)&lt;&gt;0),"","보스")&amp;"인게임누적곱배수",ChapterTable!$R:$S,2,0)^C808
    +VLOOKUP(SUBSTITUTE(SUBSTITUTE(E$1,"standard",""),"|Float","")&amp;IF(OR($L808=TRUE,$A808=0,MOD($A808,ChapterTable!$R$20)&lt;&gt;0),"","보스")&amp;"인게임누적합배수",ChapterTable!$R:$S,2,0)*C808)
  )
  )
  )
)</f>
        <v>157641.80053710938</v>
      </c>
      <c r="F808" s="1">
        <f ca="1">IF(AND($A808=0,$B808=1),
    VLOOKUP(1,ChapterTable!$1:$1048576,MATCH("최종"&amp;SUBSTITUTE(SUBSTITUTE(F$1,"standard",""),"|Float",""),ChapterTable!$1:$1,0),0)*ChapterTable!$P$17,
  IF(AND($A808=0,$B808=0),
    F809,
  IF($B808=0,
    VLOOKUP($A808,ChapterTable!$1:$1048576,MATCH("최종"&amp;SUBSTITUTE(SUBSTITUTE(F$1,"standard",""),"|Float",""),ChapterTable!$1:$1,0),0),
  IF($B808=1,
    IF($L808=FALSE,
      VLOOKUP($A808,ChapterTable!$1:$1048576,MATCH("최종"&amp;SUBSTITUTE(SUBSTITUTE(F$1,"standard",""),"|Float",""),ChapterTable!$1:$1,0),0),
      VLOOKUP($A808-ChapterTable!$P$11,ChapterTable!$1:$1048576,MATCH("최종"&amp;SUBSTITUTE(SUBSTITUTE(F$1,"standard",""),"|Float",""),ChapterTable!$1:$1,0),0)*ChapterTable!$P$14
    ),
  OFFSET(F808,-$B808+IF($L808,1,0),0)*
    (VLOOKUP(SUBSTITUTE(SUBSTITUTE(F$1,"standard",""),"|Float","")&amp;IF(OR($L808=TRUE,$A808=0,MOD($A808,ChapterTable!$R$20)&lt;&gt;0),"","보스")&amp;"인게임누적곱배수",ChapterTable!$R:$S,2,0)^D808
    +VLOOKUP(SUBSTITUTE(SUBSTITUTE(F$1,"standard",""),"|Float","")&amp;IF(OR($L808=TRUE,$A808=0,MOD($A808,ChapterTable!$R$20)&lt;&gt;0),"","보스")&amp;"인게임누적합배수",ChapterTable!$R:$S,2,0)*D808)
  )
  )
  )
)</f>
        <v>42694.654312133789</v>
      </c>
      <c r="G808" t="s">
        <v>719</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87"/>
        <v>5</v>
      </c>
      <c r="Q808">
        <f t="shared" si="88"/>
        <v>5</v>
      </c>
      <c r="R808" t="b">
        <f t="shared" ca="1" si="89"/>
        <v>0</v>
      </c>
      <c r="T808" t="b">
        <f t="shared" ca="1" si="90"/>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93"/>
        <v>0.2</v>
      </c>
      <c r="AJ808">
        <f t="shared" si="91"/>
        <v>0.27466666000000001</v>
      </c>
      <c r="AK808">
        <f t="shared" si="92"/>
        <v>1</v>
      </c>
      <c r="AL808">
        <v>3</v>
      </c>
    </row>
    <row r="809" spans="1:38" hidden="1" x14ac:dyDescent="0.3">
      <c r="A809">
        <v>17</v>
      </c>
      <c r="B809">
        <v>47</v>
      </c>
      <c r="C809">
        <f>IF(OR($L809=TRUE,$A809=0,MOD($A809,ChapterTable!$R$20)&lt;&gt;0),
MAX(0,INT(($B809+ChapterTable!$P$26+VLOOKUP(SUBSTITUTE(C$1,"성장단계","")&amp;"단계오프셋",ChapterTable!$R:$S,2,0))/ChapterTable!$P$23)),
MAX(0,INT(($B809+ChapterTable!$R$26+VLOOKUP(SUBSTITUTE(C$1,"성장단계","")&amp;"보스단계오프셋",ChapterTable!$R:$S,2,0))/ChapterTable!$R$23)))</f>
        <v>5</v>
      </c>
      <c r="D809">
        <f>IF(OR($L809=TRUE,$A809=0,MOD($A809,ChapterTable!$R$20)&lt;&gt;0),
MAX(0,INT(($B809+ChapterTable!$P$26+VLOOKUP(SUBSTITUTE(D$1,"성장단계","")&amp;"단계오프셋",ChapterTable!$R:$S,2,0))/ChapterTable!$P$23)),
MAX(0,INT(($B809+ChapterTable!$R$26+VLOOKUP(SUBSTITUTE(D$1,"성장단계","")&amp;"보스단계오프셋",ChapterTable!$R:$S,2,0))/ChapterTable!$R$23)))</f>
        <v>4</v>
      </c>
      <c r="E809" s="1">
        <f ca="1">IF(AND($A809=0,$B809=1),
    VLOOKUP(1,ChapterTable!$1:$1048576,MATCH("최종"&amp;SUBSTITUTE(SUBSTITUTE(E$1,"standard",""),"|Float",""),ChapterTable!$1:$1,0),0)*ChapterTable!$P$17,
  IF(AND($A809=0,$B809=0),
    E810,
  IF($B809=0,
    VLOOKUP($A809,ChapterTable!$1:$1048576,MATCH("최종"&amp;SUBSTITUTE(SUBSTITUTE(E$1,"standard",""),"|Float",""),ChapterTable!$1:$1,0),0),
  IF($B809=1,
    IF($L809=FALSE,
      VLOOKUP($A809,ChapterTable!$1:$1048576,MATCH("최종"&amp;SUBSTITUTE(SUBSTITUTE(E$1,"standard",""),"|Float",""),ChapterTable!$1:$1,0),0),
      VLOOKUP($A809-ChapterTable!$P$11,ChapterTable!$1:$1048576,MATCH("최종"&amp;SUBSTITUTE(SUBSTITUTE(E$1,"standard",""),"|Float",""),ChapterTable!$1:$1,0),0)*ChapterTable!$P$14
    ),
  OFFSET(E809,-$B809+IF($L809,1,0),0)*IF($B809&gt;OFFSET($B809,1,0),ChapterTable!$R$17,1)*
    (VLOOKUP(SUBSTITUTE(SUBSTITUTE(E$1,"standard",""),"|Float","")&amp;IF(OR($L809=TRUE,$A809=0,MOD($A809,ChapterTable!$R$20)&lt;&gt;0),"","보스")&amp;"인게임누적곱배수",ChapterTable!$R:$S,2,0)^C809
    +VLOOKUP(SUBSTITUTE(SUBSTITUTE(E$1,"standard",""),"|Float","")&amp;IF(OR($L809=TRUE,$A809=0,MOD($A809,ChapterTable!$R$20)&lt;&gt;0),"","보스")&amp;"인게임누적합배수",ChapterTable!$R:$S,2,0)*C809)
  )
  )
  )
)</f>
        <v>157641.80053710938</v>
      </c>
      <c r="F809" s="1">
        <f ca="1">IF(AND($A809=0,$B809=1),
    VLOOKUP(1,ChapterTable!$1:$1048576,MATCH("최종"&amp;SUBSTITUTE(SUBSTITUTE(F$1,"standard",""),"|Float",""),ChapterTable!$1:$1,0),0)*ChapterTable!$P$17,
  IF(AND($A809=0,$B809=0),
    F810,
  IF($B809=0,
    VLOOKUP($A809,ChapterTable!$1:$1048576,MATCH("최종"&amp;SUBSTITUTE(SUBSTITUTE(F$1,"standard",""),"|Float",""),ChapterTable!$1:$1,0),0),
  IF($B809=1,
    IF($L809=FALSE,
      VLOOKUP($A809,ChapterTable!$1:$1048576,MATCH("최종"&amp;SUBSTITUTE(SUBSTITUTE(F$1,"standard",""),"|Float",""),ChapterTable!$1:$1,0),0),
      VLOOKUP($A809-ChapterTable!$P$11,ChapterTable!$1:$1048576,MATCH("최종"&amp;SUBSTITUTE(SUBSTITUTE(F$1,"standard",""),"|Float",""),ChapterTable!$1:$1,0),0)*ChapterTable!$P$14
    ),
  OFFSET(F809,-$B809+IF($L809,1,0),0)*
    (VLOOKUP(SUBSTITUTE(SUBSTITUTE(F$1,"standard",""),"|Float","")&amp;IF(OR($L809=TRUE,$A809=0,MOD($A809,ChapterTable!$R$20)&lt;&gt;0),"","보스")&amp;"인게임누적곱배수",ChapterTable!$R:$S,2,0)^D809
    +VLOOKUP(SUBSTITUTE(SUBSTITUTE(F$1,"standard",""),"|Float","")&amp;IF(OR($L809=TRUE,$A809=0,MOD($A809,ChapterTable!$R$20)&lt;&gt;0),"","보스")&amp;"인게임누적합배수",ChapterTable!$R:$S,2,0)*D809)
  )
  )
  )
)</f>
        <v>42694.654312133789</v>
      </c>
      <c r="G809" t="s">
        <v>719</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87"/>
        <v>5</v>
      </c>
      <c r="Q809">
        <f t="shared" si="88"/>
        <v>5</v>
      </c>
      <c r="R809" t="b">
        <f t="shared" ca="1" si="89"/>
        <v>0</v>
      </c>
      <c r="T809" t="b">
        <f t="shared" ca="1" si="90"/>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93"/>
        <v>0.2</v>
      </c>
      <c r="AJ809">
        <f t="shared" si="91"/>
        <v>0.27466666000000001</v>
      </c>
      <c r="AK809">
        <f t="shared" si="92"/>
        <v>1</v>
      </c>
      <c r="AL809">
        <v>3</v>
      </c>
    </row>
    <row r="810" spans="1:38" hidden="1" x14ac:dyDescent="0.3">
      <c r="A810">
        <v>17</v>
      </c>
      <c r="B810">
        <v>48</v>
      </c>
      <c r="C810">
        <f>IF(OR($L810=TRUE,$A810=0,MOD($A810,ChapterTable!$R$20)&lt;&gt;0),
MAX(0,INT(($B810+ChapterTable!$P$26+VLOOKUP(SUBSTITUTE(C$1,"성장단계","")&amp;"단계오프셋",ChapterTable!$R:$S,2,0))/ChapterTable!$P$23)),
MAX(0,INT(($B810+ChapterTable!$R$26+VLOOKUP(SUBSTITUTE(C$1,"성장단계","")&amp;"보스단계오프셋",ChapterTable!$R:$S,2,0))/ChapterTable!$R$23)))</f>
        <v>5</v>
      </c>
      <c r="D810">
        <f>IF(OR($L810=TRUE,$A810=0,MOD($A810,ChapterTable!$R$20)&lt;&gt;0),
MAX(0,INT(($B810+ChapterTable!$P$26+VLOOKUP(SUBSTITUTE(D$1,"성장단계","")&amp;"단계오프셋",ChapterTable!$R:$S,2,0))/ChapterTable!$P$23)),
MAX(0,INT(($B810+ChapterTable!$R$26+VLOOKUP(SUBSTITUTE(D$1,"성장단계","")&amp;"보스단계오프셋",ChapterTable!$R:$S,2,0))/ChapterTable!$R$23)))</f>
        <v>4</v>
      </c>
      <c r="E810" s="1">
        <f ca="1">IF(AND($A810=0,$B810=1),
    VLOOKUP(1,ChapterTable!$1:$1048576,MATCH("최종"&amp;SUBSTITUTE(SUBSTITUTE(E$1,"standard",""),"|Float",""),ChapterTable!$1:$1,0),0)*ChapterTable!$P$17,
  IF(AND($A810=0,$B810=0),
    E811,
  IF($B810=0,
    VLOOKUP($A810,ChapterTable!$1:$1048576,MATCH("최종"&amp;SUBSTITUTE(SUBSTITUTE(E$1,"standard",""),"|Float",""),ChapterTable!$1:$1,0),0),
  IF($B810=1,
    IF($L810=FALSE,
      VLOOKUP($A810,ChapterTable!$1:$1048576,MATCH("최종"&amp;SUBSTITUTE(SUBSTITUTE(E$1,"standard",""),"|Float",""),ChapterTable!$1:$1,0),0),
      VLOOKUP($A810-ChapterTable!$P$11,ChapterTable!$1:$1048576,MATCH("최종"&amp;SUBSTITUTE(SUBSTITUTE(E$1,"standard",""),"|Float",""),ChapterTable!$1:$1,0),0)*ChapterTable!$P$14
    ),
  OFFSET(E810,-$B810+IF($L810,1,0),0)*IF($B810&gt;OFFSET($B810,1,0),ChapterTable!$R$17,1)*
    (VLOOKUP(SUBSTITUTE(SUBSTITUTE(E$1,"standard",""),"|Float","")&amp;IF(OR($L810=TRUE,$A810=0,MOD($A810,ChapterTable!$R$20)&lt;&gt;0),"","보스")&amp;"인게임누적곱배수",ChapterTable!$R:$S,2,0)^C810
    +VLOOKUP(SUBSTITUTE(SUBSTITUTE(E$1,"standard",""),"|Float","")&amp;IF(OR($L810=TRUE,$A810=0,MOD($A810,ChapterTable!$R$20)&lt;&gt;0),"","보스")&amp;"인게임누적합배수",ChapterTable!$R:$S,2,0)*C810)
  )
  )
  )
)</f>
        <v>157641.80053710938</v>
      </c>
      <c r="F810" s="1">
        <f ca="1">IF(AND($A810=0,$B810=1),
    VLOOKUP(1,ChapterTable!$1:$1048576,MATCH("최종"&amp;SUBSTITUTE(SUBSTITUTE(F$1,"standard",""),"|Float",""),ChapterTable!$1:$1,0),0)*ChapterTable!$P$17,
  IF(AND($A810=0,$B810=0),
    F811,
  IF($B810=0,
    VLOOKUP($A810,ChapterTable!$1:$1048576,MATCH("최종"&amp;SUBSTITUTE(SUBSTITUTE(F$1,"standard",""),"|Float",""),ChapterTable!$1:$1,0),0),
  IF($B810=1,
    IF($L810=FALSE,
      VLOOKUP($A810,ChapterTable!$1:$1048576,MATCH("최종"&amp;SUBSTITUTE(SUBSTITUTE(F$1,"standard",""),"|Float",""),ChapterTable!$1:$1,0),0),
      VLOOKUP($A810-ChapterTable!$P$11,ChapterTable!$1:$1048576,MATCH("최종"&amp;SUBSTITUTE(SUBSTITUTE(F$1,"standard",""),"|Float",""),ChapterTable!$1:$1,0),0)*ChapterTable!$P$14
    ),
  OFFSET(F810,-$B810+IF($L810,1,0),0)*
    (VLOOKUP(SUBSTITUTE(SUBSTITUTE(F$1,"standard",""),"|Float","")&amp;IF(OR($L810=TRUE,$A810=0,MOD($A810,ChapterTable!$R$20)&lt;&gt;0),"","보스")&amp;"인게임누적곱배수",ChapterTable!$R:$S,2,0)^D810
    +VLOOKUP(SUBSTITUTE(SUBSTITUTE(F$1,"standard",""),"|Float","")&amp;IF(OR($L810=TRUE,$A810=0,MOD($A810,ChapterTable!$R$20)&lt;&gt;0),"","보스")&amp;"인게임누적합배수",ChapterTable!$R:$S,2,0)*D810)
  )
  )
  )
)</f>
        <v>42694.654312133789</v>
      </c>
      <c r="G810" t="s">
        <v>719</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87"/>
        <v>5</v>
      </c>
      <c r="Q810">
        <f t="shared" si="88"/>
        <v>5</v>
      </c>
      <c r="R810" t="b">
        <f t="shared" ca="1" si="89"/>
        <v>0</v>
      </c>
      <c r="T810" t="b">
        <f t="shared" ca="1" si="90"/>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93"/>
        <v>0.2</v>
      </c>
      <c r="AJ810">
        <f t="shared" si="91"/>
        <v>0.27466666000000001</v>
      </c>
      <c r="AK810">
        <f t="shared" si="92"/>
        <v>1</v>
      </c>
      <c r="AL810">
        <v>3</v>
      </c>
    </row>
    <row r="811" spans="1:38" hidden="1" x14ac:dyDescent="0.3">
      <c r="A811">
        <v>17</v>
      </c>
      <c r="B811">
        <v>49</v>
      </c>
      <c r="C811">
        <f>IF(OR($L811=TRUE,$A811=0,MOD($A811,ChapterTable!$R$20)&lt;&gt;0),
MAX(0,INT(($B811+ChapterTable!$P$26+VLOOKUP(SUBSTITUTE(C$1,"성장단계","")&amp;"단계오프셋",ChapterTable!$R:$S,2,0))/ChapterTable!$P$23)),
MAX(0,INT(($B811+ChapterTable!$R$26+VLOOKUP(SUBSTITUTE(C$1,"성장단계","")&amp;"보스단계오프셋",ChapterTable!$R:$S,2,0))/ChapterTable!$R$23)))</f>
        <v>5</v>
      </c>
      <c r="D811">
        <f>IF(OR($L811=TRUE,$A811=0,MOD($A811,ChapterTable!$R$20)&lt;&gt;0),
MAX(0,INT(($B811+ChapterTable!$P$26+VLOOKUP(SUBSTITUTE(D$1,"성장단계","")&amp;"단계오프셋",ChapterTable!$R:$S,2,0))/ChapterTable!$P$23)),
MAX(0,INT(($B811+ChapterTable!$R$26+VLOOKUP(SUBSTITUTE(D$1,"성장단계","")&amp;"보스단계오프셋",ChapterTable!$R:$S,2,0))/ChapterTable!$R$23)))</f>
        <v>4</v>
      </c>
      <c r="E811" s="1">
        <f ca="1">IF(AND($A811=0,$B811=1),
    VLOOKUP(1,ChapterTable!$1:$1048576,MATCH("최종"&amp;SUBSTITUTE(SUBSTITUTE(E$1,"standard",""),"|Float",""),ChapterTable!$1:$1,0),0)*ChapterTable!$P$17,
  IF(AND($A811=0,$B811=0),
    E812,
  IF($B811=0,
    VLOOKUP($A811,ChapterTable!$1:$1048576,MATCH("최종"&amp;SUBSTITUTE(SUBSTITUTE(E$1,"standard",""),"|Float",""),ChapterTable!$1:$1,0),0),
  IF($B811=1,
    IF($L811=FALSE,
      VLOOKUP($A811,ChapterTable!$1:$1048576,MATCH("최종"&amp;SUBSTITUTE(SUBSTITUTE(E$1,"standard",""),"|Float",""),ChapterTable!$1:$1,0),0),
      VLOOKUP($A811-ChapterTable!$P$11,ChapterTable!$1:$1048576,MATCH("최종"&amp;SUBSTITUTE(SUBSTITUTE(E$1,"standard",""),"|Float",""),ChapterTable!$1:$1,0),0)*ChapterTable!$P$14
    ),
  OFFSET(E811,-$B811+IF($L811,1,0),0)*IF($B811&gt;OFFSET($B811,1,0),ChapterTable!$R$17,1)*
    (VLOOKUP(SUBSTITUTE(SUBSTITUTE(E$1,"standard",""),"|Float","")&amp;IF(OR($L811=TRUE,$A811=0,MOD($A811,ChapterTable!$R$20)&lt;&gt;0),"","보스")&amp;"인게임누적곱배수",ChapterTable!$R:$S,2,0)^C811
    +VLOOKUP(SUBSTITUTE(SUBSTITUTE(E$1,"standard",""),"|Float","")&amp;IF(OR($L811=TRUE,$A811=0,MOD($A811,ChapterTable!$R$20)&lt;&gt;0),"","보스")&amp;"인게임누적합배수",ChapterTable!$R:$S,2,0)*C811)
  )
  )
  )
)</f>
        <v>157641.80053710938</v>
      </c>
      <c r="F811" s="1">
        <f ca="1">IF(AND($A811=0,$B811=1),
    VLOOKUP(1,ChapterTable!$1:$1048576,MATCH("최종"&amp;SUBSTITUTE(SUBSTITUTE(F$1,"standard",""),"|Float",""),ChapterTable!$1:$1,0),0)*ChapterTable!$P$17,
  IF(AND($A811=0,$B811=0),
    F812,
  IF($B811=0,
    VLOOKUP($A811,ChapterTable!$1:$1048576,MATCH("최종"&amp;SUBSTITUTE(SUBSTITUTE(F$1,"standard",""),"|Float",""),ChapterTable!$1:$1,0),0),
  IF($B811=1,
    IF($L811=FALSE,
      VLOOKUP($A811,ChapterTable!$1:$1048576,MATCH("최종"&amp;SUBSTITUTE(SUBSTITUTE(F$1,"standard",""),"|Float",""),ChapterTable!$1:$1,0),0),
      VLOOKUP($A811-ChapterTable!$P$11,ChapterTable!$1:$1048576,MATCH("최종"&amp;SUBSTITUTE(SUBSTITUTE(F$1,"standard",""),"|Float",""),ChapterTable!$1:$1,0),0)*ChapterTable!$P$14
    ),
  OFFSET(F811,-$B811+IF($L811,1,0),0)*
    (VLOOKUP(SUBSTITUTE(SUBSTITUTE(F$1,"standard",""),"|Float","")&amp;IF(OR($L811=TRUE,$A811=0,MOD($A811,ChapterTable!$R$20)&lt;&gt;0),"","보스")&amp;"인게임누적곱배수",ChapterTable!$R:$S,2,0)^D811
    +VLOOKUP(SUBSTITUTE(SUBSTITUTE(F$1,"standard",""),"|Float","")&amp;IF(OR($L811=TRUE,$A811=0,MOD($A811,ChapterTable!$R$20)&lt;&gt;0),"","보스")&amp;"인게임누적합배수",ChapterTable!$R:$S,2,0)*D811)
  )
  )
  )
)</f>
        <v>42694.654312133789</v>
      </c>
      <c r="G811" t="s">
        <v>719</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87"/>
        <v>95</v>
      </c>
      <c r="Q811">
        <f t="shared" si="88"/>
        <v>95</v>
      </c>
      <c r="R811" t="b">
        <f t="shared" ca="1" si="89"/>
        <v>1</v>
      </c>
      <c r="T811" t="b">
        <f t="shared" ca="1" si="90"/>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93"/>
        <v>0.2</v>
      </c>
      <c r="AJ811">
        <f t="shared" si="91"/>
        <v>0.27466666000000001</v>
      </c>
      <c r="AK811">
        <f t="shared" si="92"/>
        <v>1</v>
      </c>
      <c r="AL811">
        <v>3</v>
      </c>
    </row>
    <row r="812" spans="1:38" hidden="1" x14ac:dyDescent="0.3">
      <c r="A812">
        <v>17</v>
      </c>
      <c r="B812">
        <v>50</v>
      </c>
      <c r="C812">
        <f>IF(OR($L812=TRUE,$A812=0,MOD($A812,ChapterTable!$R$20)&lt;&gt;0),
MAX(0,INT(($B812+ChapterTable!$P$26+VLOOKUP(SUBSTITUTE(C$1,"성장단계","")&amp;"단계오프셋",ChapterTable!$R:$S,2,0))/ChapterTable!$P$23)),
MAX(0,INT(($B812+ChapterTable!$R$26+VLOOKUP(SUBSTITUTE(C$1,"성장단계","")&amp;"보스단계오프셋",ChapterTable!$R:$S,2,0))/ChapterTable!$R$23)))</f>
        <v>5</v>
      </c>
      <c r="D812">
        <f>IF(OR($L812=TRUE,$A812=0,MOD($A812,ChapterTable!$R$20)&lt;&gt;0),
MAX(0,INT(($B812+ChapterTable!$P$26+VLOOKUP(SUBSTITUTE(D$1,"성장단계","")&amp;"단계오프셋",ChapterTable!$R:$S,2,0))/ChapterTable!$P$23)),
MAX(0,INT(($B812+ChapterTable!$R$26+VLOOKUP(SUBSTITUTE(D$1,"성장단계","")&amp;"보스단계오프셋",ChapterTable!$R:$S,2,0))/ChapterTable!$R$23)))</f>
        <v>4</v>
      </c>
      <c r="E812" s="1">
        <f ca="1">IF(AND($A812=0,$B812=1),
    VLOOKUP(1,ChapterTable!$1:$1048576,MATCH("최종"&amp;SUBSTITUTE(SUBSTITUTE(E$1,"standard",""),"|Float",""),ChapterTable!$1:$1,0),0)*ChapterTable!$P$17,
  IF(AND($A812=0,$B812=0),
    E813,
  IF($B812=0,
    VLOOKUP($A812,ChapterTable!$1:$1048576,MATCH("최종"&amp;SUBSTITUTE(SUBSTITUTE(E$1,"standard",""),"|Float",""),ChapterTable!$1:$1,0),0),
  IF($B812=1,
    IF($L812=FALSE,
      VLOOKUP($A812,ChapterTable!$1:$1048576,MATCH("최종"&amp;SUBSTITUTE(SUBSTITUTE(E$1,"standard",""),"|Float",""),ChapterTable!$1:$1,0),0),
      VLOOKUP($A812-ChapterTable!$P$11,ChapterTable!$1:$1048576,MATCH("최종"&amp;SUBSTITUTE(SUBSTITUTE(E$1,"standard",""),"|Float",""),ChapterTable!$1:$1,0),0)*ChapterTable!$P$14
    ),
  OFFSET(E812,-$B812+IF($L812,1,0),0)*IF($B812&gt;OFFSET($B812,1,0),ChapterTable!$R$17,1)*
    (VLOOKUP(SUBSTITUTE(SUBSTITUTE(E$1,"standard",""),"|Float","")&amp;IF(OR($L812=TRUE,$A812=0,MOD($A812,ChapterTable!$R$20)&lt;&gt;0),"","보스")&amp;"인게임누적곱배수",ChapterTable!$R:$S,2,0)^C812
    +VLOOKUP(SUBSTITUTE(SUBSTITUTE(E$1,"standard",""),"|Float","")&amp;IF(OR($L812=TRUE,$A812=0,MOD($A812,ChapterTable!$R$20)&lt;&gt;0),"","보스")&amp;"인게임누적합배수",ChapterTable!$R:$S,2,0)*C812)
  )
  )
  )
)</f>
        <v>204934.34069824219</v>
      </c>
      <c r="F812" s="1">
        <f ca="1">IF(AND($A812=0,$B812=1),
    VLOOKUP(1,ChapterTable!$1:$1048576,MATCH("최종"&amp;SUBSTITUTE(SUBSTITUTE(F$1,"standard",""),"|Float",""),ChapterTable!$1:$1,0),0)*ChapterTable!$P$17,
  IF(AND($A812=0,$B812=0),
    F813,
  IF($B812=0,
    VLOOKUP($A812,ChapterTable!$1:$1048576,MATCH("최종"&amp;SUBSTITUTE(SUBSTITUTE(F$1,"standard",""),"|Float",""),ChapterTable!$1:$1,0),0),
  IF($B812=1,
    IF($L812=FALSE,
      VLOOKUP($A812,ChapterTable!$1:$1048576,MATCH("최종"&amp;SUBSTITUTE(SUBSTITUTE(F$1,"standard",""),"|Float",""),ChapterTable!$1:$1,0),0),
      VLOOKUP($A812-ChapterTable!$P$11,ChapterTable!$1:$1048576,MATCH("최종"&amp;SUBSTITUTE(SUBSTITUTE(F$1,"standard",""),"|Float",""),ChapterTable!$1:$1,0),0)*ChapterTable!$P$14
    ),
  OFFSET(F812,-$B812+IF($L812,1,0),0)*
    (VLOOKUP(SUBSTITUTE(SUBSTITUTE(F$1,"standard",""),"|Float","")&amp;IF(OR($L812=TRUE,$A812=0,MOD($A812,ChapterTable!$R$20)&lt;&gt;0),"","보스")&amp;"인게임누적곱배수",ChapterTable!$R:$S,2,0)^D812
    +VLOOKUP(SUBSTITUTE(SUBSTITUTE(F$1,"standard",""),"|Float","")&amp;IF(OR($L812=TRUE,$A812=0,MOD($A812,ChapterTable!$R$20)&lt;&gt;0),"","보스")&amp;"인게임누적합배수",ChapterTable!$R:$S,2,0)*D812)
  )
  )
  )
)</f>
        <v>42694.654312133789</v>
      </c>
      <c r="G812" t="s">
        <v>719</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87"/>
        <v>25</v>
      </c>
      <c r="Q812">
        <f t="shared" si="88"/>
        <v>25</v>
      </c>
      <c r="R812" t="b">
        <f t="shared" ca="1" si="89"/>
        <v>0</v>
      </c>
      <c r="T812" t="b">
        <f t="shared" ca="1" si="90"/>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93"/>
        <v>0.2</v>
      </c>
      <c r="AJ812">
        <f t="shared" si="91"/>
        <v>1</v>
      </c>
      <c r="AK812">
        <f t="shared" si="92"/>
        <v>1</v>
      </c>
      <c r="AL812">
        <v>3</v>
      </c>
    </row>
    <row r="813" spans="1:38" hidden="1" x14ac:dyDescent="0.3">
      <c r="A813">
        <v>18</v>
      </c>
      <c r="B813">
        <v>0</v>
      </c>
      <c r="C813">
        <f>IF(OR($L813=TRUE,$A813=0,MOD($A813,ChapterTable!$R$20)&lt;&gt;0),
MAX(0,INT(($B813+ChapterTable!$P$26+VLOOKUP(SUBSTITUTE(C$1,"성장단계","")&amp;"단계오프셋",ChapterTable!$R:$S,2,0))/ChapterTable!$P$23)),
MAX(0,INT(($B813+ChapterTable!$R$26+VLOOKUP(SUBSTITUTE(C$1,"성장단계","")&amp;"보스단계오프셋",ChapterTable!$R:$S,2,0))/ChapterTable!$R$23)))</f>
        <v>0</v>
      </c>
      <c r="D813">
        <f>IF(OR($L813=TRUE,$A813=0,MOD($A813,ChapterTable!$R$20)&lt;&gt;0),
MAX(0,INT(($B813+ChapterTable!$P$26+VLOOKUP(SUBSTITUTE(D$1,"성장단계","")&amp;"단계오프셋",ChapterTable!$R:$S,2,0))/ChapterTable!$P$23)),
MAX(0,INT(($B813+ChapterTable!$R$26+VLOOKUP(SUBSTITUTE(D$1,"성장단계","")&amp;"보스단계오프셋",ChapterTable!$R:$S,2,0))/ChapterTable!$R$23)))</f>
        <v>0</v>
      </c>
      <c r="E813" s="1">
        <f ca="1">IF(AND($A813=0,$B813=1),
    VLOOKUP(1,ChapterTable!$1:$1048576,MATCH("최종"&amp;SUBSTITUTE(SUBSTITUTE(E$1,"standard",""),"|Float",""),ChapterTable!$1:$1,0),0)*ChapterTable!$P$17,
  IF(AND($A813=0,$B813=0),
    E814,
  IF($B813=0,
    VLOOKUP($A813,ChapterTable!$1:$1048576,MATCH("최종"&amp;SUBSTITUTE(SUBSTITUTE(E$1,"standard",""),"|Float",""),ChapterTable!$1:$1,0),0),
  IF($B813=1,
    IF($L813=FALSE,
      VLOOKUP($A813,ChapterTable!$1:$1048576,MATCH("최종"&amp;SUBSTITUTE(SUBSTITUTE(E$1,"standard",""),"|Float",""),ChapterTable!$1:$1,0),0),
      VLOOKUP($A813-ChapterTable!$P$11,ChapterTable!$1:$1048576,MATCH("최종"&amp;SUBSTITUTE(SUBSTITUTE(E$1,"standard",""),"|Float",""),ChapterTable!$1:$1,0),0)*ChapterTable!$P$14
    ),
  OFFSET(E813,-$B813+IF($L813,1,0),0)*IF($B813&gt;OFFSET($B813,1,0),ChapterTable!$R$17,1)*
    (VLOOKUP(SUBSTITUTE(SUBSTITUTE(E$1,"standard",""),"|Float","")&amp;IF(OR($L813=TRUE,$A813=0,MOD($A813,ChapterTable!$R$20)&lt;&gt;0),"","보스")&amp;"인게임누적곱배수",ChapterTable!$R:$S,2,0)^C813
    +VLOOKUP(SUBSTITUTE(SUBSTITUTE(E$1,"standard",""),"|Float","")&amp;IF(OR($L813=TRUE,$A813=0,MOD($A813,ChapterTable!$R$20)&lt;&gt;0),"","보스")&amp;"인게임누적합배수",ChapterTable!$R:$S,2,0)*C813)
  )
  )
  )
)</f>
        <v>118231.35040283203</v>
      </c>
      <c r="F813" s="1">
        <f ca="1">IF(AND($A813=0,$B813=1),
    VLOOKUP(1,ChapterTable!$1:$1048576,MATCH("최종"&amp;SUBSTITUTE(SUBSTITUTE(F$1,"standard",""),"|Float",""),ChapterTable!$1:$1,0),0)*ChapterTable!$P$17,
  IF(AND($A813=0,$B813=0),
    F814,
  IF($B813=0,
    VLOOKUP($A813,ChapterTable!$1:$1048576,MATCH("최종"&amp;SUBSTITUTE(SUBSTITUTE(F$1,"standard",""),"|Float",""),ChapterTable!$1:$1,0),0),
  IF($B813=1,
    IF($L813=FALSE,
      VLOOKUP($A813,ChapterTable!$1:$1048576,MATCH("최종"&amp;SUBSTITUTE(SUBSTITUTE(F$1,"standard",""),"|Float",""),ChapterTable!$1:$1,0),0),
      VLOOKUP($A813-ChapterTable!$P$11,ChapterTable!$1:$1048576,MATCH("최종"&amp;SUBSTITUTE(SUBSTITUTE(F$1,"standard",""),"|Float",""),ChapterTable!$1:$1,0),0)*ChapterTable!$P$14
    ),
  OFFSET(F813,-$B813+IF($L813,1,0),0)*
    (VLOOKUP(SUBSTITUTE(SUBSTITUTE(F$1,"standard",""),"|Float","")&amp;IF(OR($L813=TRUE,$A813=0,MOD($A813,ChapterTable!$R$20)&lt;&gt;0),"","보스")&amp;"인게임누적곱배수",ChapterTable!$R:$S,2,0)^D813
    +VLOOKUP(SUBSTITUTE(SUBSTITUTE(F$1,"standard",""),"|Float","")&amp;IF(OR($L813=TRUE,$A813=0,MOD($A813,ChapterTable!$R$20)&lt;&gt;0),"","보스")&amp;"인게임누적합배수",ChapterTable!$R:$S,2,0)*D813)
  )
  )
  )
)</f>
        <v>49263.06266784668</v>
      </c>
      <c r="G813" t="s">
        <v>719</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87"/>
        <v>0</v>
      </c>
      <c r="Q813">
        <f t="shared" si="88"/>
        <v>0</v>
      </c>
      <c r="R813" t="b">
        <f t="shared" ca="1" si="89"/>
        <v>0</v>
      </c>
      <c r="T813" t="b">
        <f t="shared" ca="1" si="90"/>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93"/>
        <v>0</v>
      </c>
      <c r="AJ813">
        <f t="shared" si="91"/>
        <v>0</v>
      </c>
      <c r="AK813">
        <f t="shared" si="92"/>
        <v>0</v>
      </c>
      <c r="AL813">
        <v>3</v>
      </c>
    </row>
    <row r="814" spans="1:38" hidden="1" x14ac:dyDescent="0.3">
      <c r="A814">
        <v>18</v>
      </c>
      <c r="B814">
        <v>1</v>
      </c>
      <c r="C814">
        <f>IF(OR($L814=TRUE,$A814=0,MOD($A814,ChapterTable!$R$20)&lt;&gt;0),
MAX(0,INT(($B814+ChapterTable!$P$26+VLOOKUP(SUBSTITUTE(C$1,"성장단계","")&amp;"단계오프셋",ChapterTable!$R:$S,2,0))/ChapterTable!$P$23)),
MAX(0,INT(($B814+ChapterTable!$R$26+VLOOKUP(SUBSTITUTE(C$1,"성장단계","")&amp;"보스단계오프셋",ChapterTable!$R:$S,2,0))/ChapterTable!$R$23)))</f>
        <v>0</v>
      </c>
      <c r="D814">
        <f>IF(OR($L814=TRUE,$A814=0,MOD($A814,ChapterTable!$R$20)&lt;&gt;0),
MAX(0,INT(($B814+ChapterTable!$P$26+VLOOKUP(SUBSTITUTE(D$1,"성장단계","")&amp;"단계오프셋",ChapterTable!$R:$S,2,0))/ChapterTable!$P$23)),
MAX(0,INT(($B814+ChapterTable!$R$26+VLOOKUP(SUBSTITUTE(D$1,"성장단계","")&amp;"보스단계오프셋",ChapterTable!$R:$S,2,0))/ChapterTable!$R$23)))</f>
        <v>0</v>
      </c>
      <c r="E814" s="1">
        <f ca="1">IF(AND($A814=0,$B814=1),
    VLOOKUP(1,ChapterTable!$1:$1048576,MATCH("최종"&amp;SUBSTITUTE(SUBSTITUTE(E$1,"standard",""),"|Float",""),ChapterTable!$1:$1,0),0)*ChapterTable!$P$17,
  IF(AND($A814=0,$B814=0),
    E815,
  IF($B814=0,
    VLOOKUP($A814,ChapterTable!$1:$1048576,MATCH("최종"&amp;SUBSTITUTE(SUBSTITUTE(E$1,"standard",""),"|Float",""),ChapterTable!$1:$1,0),0),
  IF($B814=1,
    IF($L814=FALSE,
      VLOOKUP($A814,ChapterTable!$1:$1048576,MATCH("최종"&amp;SUBSTITUTE(SUBSTITUTE(E$1,"standard",""),"|Float",""),ChapterTable!$1:$1,0),0),
      VLOOKUP($A814-ChapterTable!$P$11,ChapterTable!$1:$1048576,MATCH("최종"&amp;SUBSTITUTE(SUBSTITUTE(E$1,"standard",""),"|Float",""),ChapterTable!$1:$1,0),0)*ChapterTable!$P$14
    ),
  OFFSET(E814,-$B814+IF($L814,1,0),0)*IF($B814&gt;OFFSET($B814,1,0),ChapterTable!$R$17,1)*
    (VLOOKUP(SUBSTITUTE(SUBSTITUTE(E$1,"standard",""),"|Float","")&amp;IF(OR($L814=TRUE,$A814=0,MOD($A814,ChapterTable!$R$20)&lt;&gt;0),"","보스")&amp;"인게임누적곱배수",ChapterTable!$R:$S,2,0)^C814
    +VLOOKUP(SUBSTITUTE(SUBSTITUTE(E$1,"standard",""),"|Float","")&amp;IF(OR($L814=TRUE,$A814=0,MOD($A814,ChapterTable!$R$20)&lt;&gt;0),"","보스")&amp;"인게임누적합배수",ChapterTable!$R:$S,2,0)*C814)
  )
  )
  )
)</f>
        <v>118231.35040283203</v>
      </c>
      <c r="F814" s="1">
        <f ca="1">IF(AND($A814=0,$B814=1),
    VLOOKUP(1,ChapterTable!$1:$1048576,MATCH("최종"&amp;SUBSTITUTE(SUBSTITUTE(F$1,"standard",""),"|Float",""),ChapterTable!$1:$1,0),0)*ChapterTable!$P$17,
  IF(AND($A814=0,$B814=0),
    F815,
  IF($B814=0,
    VLOOKUP($A814,ChapterTable!$1:$1048576,MATCH("최종"&amp;SUBSTITUTE(SUBSTITUTE(F$1,"standard",""),"|Float",""),ChapterTable!$1:$1,0),0),
  IF($B814=1,
    IF($L814=FALSE,
      VLOOKUP($A814,ChapterTable!$1:$1048576,MATCH("최종"&amp;SUBSTITUTE(SUBSTITUTE(F$1,"standard",""),"|Float",""),ChapterTable!$1:$1,0),0),
      VLOOKUP($A814-ChapterTable!$P$11,ChapterTable!$1:$1048576,MATCH("최종"&amp;SUBSTITUTE(SUBSTITUTE(F$1,"standard",""),"|Float",""),ChapterTable!$1:$1,0),0)*ChapterTable!$P$14
    ),
  OFFSET(F814,-$B814+IF($L814,1,0),0)*
    (VLOOKUP(SUBSTITUTE(SUBSTITUTE(F$1,"standard",""),"|Float","")&amp;IF(OR($L814=TRUE,$A814=0,MOD($A814,ChapterTable!$R$20)&lt;&gt;0),"","보스")&amp;"인게임누적곱배수",ChapterTable!$R:$S,2,0)^D814
    +VLOOKUP(SUBSTITUTE(SUBSTITUTE(F$1,"standard",""),"|Float","")&amp;IF(OR($L814=TRUE,$A814=0,MOD($A814,ChapterTable!$R$20)&lt;&gt;0),"","보스")&amp;"인게임누적합배수",ChapterTable!$R:$S,2,0)*D814)
  )
  )
  )
)</f>
        <v>49263.06266784668</v>
      </c>
      <c r="G814" t="s">
        <v>719</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87"/>
        <v>1</v>
      </c>
      <c r="Q814">
        <f t="shared" si="88"/>
        <v>1</v>
      </c>
      <c r="R814" t="b">
        <f t="shared" ca="1" si="89"/>
        <v>0</v>
      </c>
      <c r="T814" t="b">
        <f t="shared" ca="1" si="90"/>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93"/>
        <v>1</v>
      </c>
      <c r="AJ814">
        <f t="shared" si="91"/>
        <v>1</v>
      </c>
      <c r="AK814">
        <f t="shared" si="92"/>
        <v>1</v>
      </c>
      <c r="AL814">
        <v>4</v>
      </c>
    </row>
    <row r="815" spans="1:38" hidden="1" x14ac:dyDescent="0.3">
      <c r="A815">
        <v>18</v>
      </c>
      <c r="B815">
        <v>2</v>
      </c>
      <c r="C815">
        <f>IF(OR($L815=TRUE,$A815=0,MOD($A815,ChapterTable!$R$20)&lt;&gt;0),
MAX(0,INT(($B815+ChapterTable!$P$26+VLOOKUP(SUBSTITUTE(C$1,"성장단계","")&amp;"단계오프셋",ChapterTable!$R:$S,2,0))/ChapterTable!$P$23)),
MAX(0,INT(($B815+ChapterTable!$R$26+VLOOKUP(SUBSTITUTE(C$1,"성장단계","")&amp;"보스단계오프셋",ChapterTable!$R:$S,2,0))/ChapterTable!$R$23)))</f>
        <v>0</v>
      </c>
      <c r="D815">
        <f>IF(OR($L815=TRUE,$A815=0,MOD($A815,ChapterTable!$R$20)&lt;&gt;0),
MAX(0,INT(($B815+ChapterTable!$P$26+VLOOKUP(SUBSTITUTE(D$1,"성장단계","")&amp;"단계오프셋",ChapterTable!$R:$S,2,0))/ChapterTable!$P$23)),
MAX(0,INT(($B815+ChapterTable!$R$26+VLOOKUP(SUBSTITUTE(D$1,"성장단계","")&amp;"보스단계오프셋",ChapterTable!$R:$S,2,0))/ChapterTable!$R$23)))</f>
        <v>0</v>
      </c>
      <c r="E815" s="1">
        <f ca="1">IF(AND($A815=0,$B815=1),
    VLOOKUP(1,ChapterTable!$1:$1048576,MATCH("최종"&amp;SUBSTITUTE(SUBSTITUTE(E$1,"standard",""),"|Float",""),ChapterTable!$1:$1,0),0)*ChapterTable!$P$17,
  IF(AND($A815=0,$B815=0),
    E816,
  IF($B815=0,
    VLOOKUP($A815,ChapterTable!$1:$1048576,MATCH("최종"&amp;SUBSTITUTE(SUBSTITUTE(E$1,"standard",""),"|Float",""),ChapterTable!$1:$1,0),0),
  IF($B815=1,
    IF($L815=FALSE,
      VLOOKUP($A815,ChapterTable!$1:$1048576,MATCH("최종"&amp;SUBSTITUTE(SUBSTITUTE(E$1,"standard",""),"|Float",""),ChapterTable!$1:$1,0),0),
      VLOOKUP($A815-ChapterTable!$P$11,ChapterTable!$1:$1048576,MATCH("최종"&amp;SUBSTITUTE(SUBSTITUTE(E$1,"standard",""),"|Float",""),ChapterTable!$1:$1,0),0)*ChapterTable!$P$14
    ),
  OFFSET(E815,-$B815+IF($L815,1,0),0)*IF($B815&gt;OFFSET($B815,1,0),ChapterTable!$R$17,1)*
    (VLOOKUP(SUBSTITUTE(SUBSTITUTE(E$1,"standard",""),"|Float","")&amp;IF(OR($L815=TRUE,$A815=0,MOD($A815,ChapterTable!$R$20)&lt;&gt;0),"","보스")&amp;"인게임누적곱배수",ChapterTable!$R:$S,2,0)^C815
    +VLOOKUP(SUBSTITUTE(SUBSTITUTE(E$1,"standard",""),"|Float","")&amp;IF(OR($L815=TRUE,$A815=0,MOD($A815,ChapterTable!$R$20)&lt;&gt;0),"","보스")&amp;"인게임누적합배수",ChapterTable!$R:$S,2,0)*C815)
  )
  )
  )
)</f>
        <v>118231.35040283203</v>
      </c>
      <c r="F815" s="1">
        <f ca="1">IF(AND($A815=0,$B815=1),
    VLOOKUP(1,ChapterTable!$1:$1048576,MATCH("최종"&amp;SUBSTITUTE(SUBSTITUTE(F$1,"standard",""),"|Float",""),ChapterTable!$1:$1,0),0)*ChapterTable!$P$17,
  IF(AND($A815=0,$B815=0),
    F816,
  IF($B815=0,
    VLOOKUP($A815,ChapterTable!$1:$1048576,MATCH("최종"&amp;SUBSTITUTE(SUBSTITUTE(F$1,"standard",""),"|Float",""),ChapterTable!$1:$1,0),0),
  IF($B815=1,
    IF($L815=FALSE,
      VLOOKUP($A815,ChapterTable!$1:$1048576,MATCH("최종"&amp;SUBSTITUTE(SUBSTITUTE(F$1,"standard",""),"|Float",""),ChapterTable!$1:$1,0),0),
      VLOOKUP($A815-ChapterTable!$P$11,ChapterTable!$1:$1048576,MATCH("최종"&amp;SUBSTITUTE(SUBSTITUTE(F$1,"standard",""),"|Float",""),ChapterTable!$1:$1,0),0)*ChapterTable!$P$14
    ),
  OFFSET(F815,-$B815+IF($L815,1,0),0)*
    (VLOOKUP(SUBSTITUTE(SUBSTITUTE(F$1,"standard",""),"|Float","")&amp;IF(OR($L815=TRUE,$A815=0,MOD($A815,ChapterTable!$R$20)&lt;&gt;0),"","보스")&amp;"인게임누적곱배수",ChapterTable!$R:$S,2,0)^D815
    +VLOOKUP(SUBSTITUTE(SUBSTITUTE(F$1,"standard",""),"|Float","")&amp;IF(OR($L815=TRUE,$A815=0,MOD($A815,ChapterTable!$R$20)&lt;&gt;0),"","보스")&amp;"인게임누적합배수",ChapterTable!$R:$S,2,0)*D815)
  )
  )
  )
)</f>
        <v>49263.06266784668</v>
      </c>
      <c r="G815" t="s">
        <v>719</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87"/>
        <v>1</v>
      </c>
      <c r="Q815">
        <f t="shared" si="88"/>
        <v>1</v>
      </c>
      <c r="R815" t="b">
        <f t="shared" ca="1" si="89"/>
        <v>0</v>
      </c>
      <c r="T815" t="b">
        <f t="shared" ca="1" si="90"/>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93"/>
        <v>1</v>
      </c>
      <c r="AJ815">
        <f t="shared" si="91"/>
        <v>1</v>
      </c>
      <c r="AK815">
        <f t="shared" si="92"/>
        <v>1</v>
      </c>
      <c r="AL815">
        <v>4</v>
      </c>
    </row>
    <row r="816" spans="1:38" hidden="1" x14ac:dyDescent="0.3">
      <c r="A816">
        <v>18</v>
      </c>
      <c r="B816">
        <v>3</v>
      </c>
      <c r="C816">
        <f>IF(OR($L816=TRUE,$A816=0,MOD($A816,ChapterTable!$R$20)&lt;&gt;0),
MAX(0,INT(($B816+ChapterTable!$P$26+VLOOKUP(SUBSTITUTE(C$1,"성장단계","")&amp;"단계오프셋",ChapterTable!$R:$S,2,0))/ChapterTable!$P$23)),
MAX(0,INT(($B816+ChapterTable!$R$26+VLOOKUP(SUBSTITUTE(C$1,"성장단계","")&amp;"보스단계오프셋",ChapterTable!$R:$S,2,0))/ChapterTable!$R$23)))</f>
        <v>0</v>
      </c>
      <c r="D816">
        <f>IF(OR($L816=TRUE,$A816=0,MOD($A816,ChapterTable!$R$20)&lt;&gt;0),
MAX(0,INT(($B816+ChapterTable!$P$26+VLOOKUP(SUBSTITUTE(D$1,"성장단계","")&amp;"단계오프셋",ChapterTable!$R:$S,2,0))/ChapterTable!$P$23)),
MAX(0,INT(($B816+ChapterTable!$R$26+VLOOKUP(SUBSTITUTE(D$1,"성장단계","")&amp;"보스단계오프셋",ChapterTable!$R:$S,2,0))/ChapterTable!$R$23)))</f>
        <v>0</v>
      </c>
      <c r="E816" s="1">
        <f ca="1">IF(AND($A816=0,$B816=1),
    VLOOKUP(1,ChapterTable!$1:$1048576,MATCH("최종"&amp;SUBSTITUTE(SUBSTITUTE(E$1,"standard",""),"|Float",""),ChapterTable!$1:$1,0),0)*ChapterTable!$P$17,
  IF(AND($A816=0,$B816=0),
    E817,
  IF($B816=0,
    VLOOKUP($A816,ChapterTable!$1:$1048576,MATCH("최종"&amp;SUBSTITUTE(SUBSTITUTE(E$1,"standard",""),"|Float",""),ChapterTable!$1:$1,0),0),
  IF($B816=1,
    IF($L816=FALSE,
      VLOOKUP($A816,ChapterTable!$1:$1048576,MATCH("최종"&amp;SUBSTITUTE(SUBSTITUTE(E$1,"standard",""),"|Float",""),ChapterTable!$1:$1,0),0),
      VLOOKUP($A816-ChapterTable!$P$11,ChapterTable!$1:$1048576,MATCH("최종"&amp;SUBSTITUTE(SUBSTITUTE(E$1,"standard",""),"|Float",""),ChapterTable!$1:$1,0),0)*ChapterTable!$P$14
    ),
  OFFSET(E816,-$B816+IF($L816,1,0),0)*IF($B816&gt;OFFSET($B816,1,0),ChapterTable!$R$17,1)*
    (VLOOKUP(SUBSTITUTE(SUBSTITUTE(E$1,"standard",""),"|Float","")&amp;IF(OR($L816=TRUE,$A816=0,MOD($A816,ChapterTable!$R$20)&lt;&gt;0),"","보스")&amp;"인게임누적곱배수",ChapterTable!$R:$S,2,0)^C816
    +VLOOKUP(SUBSTITUTE(SUBSTITUTE(E$1,"standard",""),"|Float","")&amp;IF(OR($L816=TRUE,$A816=0,MOD($A816,ChapterTable!$R$20)&lt;&gt;0),"","보스")&amp;"인게임누적합배수",ChapterTable!$R:$S,2,0)*C816)
  )
  )
  )
)</f>
        <v>118231.35040283203</v>
      </c>
      <c r="F816" s="1">
        <f ca="1">IF(AND($A816=0,$B816=1),
    VLOOKUP(1,ChapterTable!$1:$1048576,MATCH("최종"&amp;SUBSTITUTE(SUBSTITUTE(F$1,"standard",""),"|Float",""),ChapterTable!$1:$1,0),0)*ChapterTable!$P$17,
  IF(AND($A816=0,$B816=0),
    F817,
  IF($B816=0,
    VLOOKUP($A816,ChapterTable!$1:$1048576,MATCH("최종"&amp;SUBSTITUTE(SUBSTITUTE(F$1,"standard",""),"|Float",""),ChapterTable!$1:$1,0),0),
  IF($B816=1,
    IF($L816=FALSE,
      VLOOKUP($A816,ChapterTable!$1:$1048576,MATCH("최종"&amp;SUBSTITUTE(SUBSTITUTE(F$1,"standard",""),"|Float",""),ChapterTable!$1:$1,0),0),
      VLOOKUP($A816-ChapterTable!$P$11,ChapterTable!$1:$1048576,MATCH("최종"&amp;SUBSTITUTE(SUBSTITUTE(F$1,"standard",""),"|Float",""),ChapterTable!$1:$1,0),0)*ChapterTable!$P$14
    ),
  OFFSET(F816,-$B816+IF($L816,1,0),0)*
    (VLOOKUP(SUBSTITUTE(SUBSTITUTE(F$1,"standard",""),"|Float","")&amp;IF(OR($L816=TRUE,$A816=0,MOD($A816,ChapterTable!$R$20)&lt;&gt;0),"","보스")&amp;"인게임누적곱배수",ChapterTable!$R:$S,2,0)^D816
    +VLOOKUP(SUBSTITUTE(SUBSTITUTE(F$1,"standard",""),"|Float","")&amp;IF(OR($L816=TRUE,$A816=0,MOD($A816,ChapterTable!$R$20)&lt;&gt;0),"","보스")&amp;"인게임누적합배수",ChapterTable!$R:$S,2,0)*D816)
  )
  )
  )
)</f>
        <v>49263.06266784668</v>
      </c>
      <c r="G816" t="s">
        <v>719</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87"/>
        <v>1</v>
      </c>
      <c r="Q816">
        <f t="shared" si="88"/>
        <v>1</v>
      </c>
      <c r="R816" t="b">
        <f t="shared" ca="1" si="89"/>
        <v>0</v>
      </c>
      <c r="T816" t="b">
        <f t="shared" ca="1" si="90"/>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93"/>
        <v>1</v>
      </c>
      <c r="AJ816">
        <f t="shared" si="91"/>
        <v>1</v>
      </c>
      <c r="AK816">
        <f t="shared" si="92"/>
        <v>1</v>
      </c>
      <c r="AL816">
        <v>4</v>
      </c>
    </row>
    <row r="817" spans="1:38" hidden="1" x14ac:dyDescent="0.3">
      <c r="A817">
        <v>18</v>
      </c>
      <c r="B817">
        <v>4</v>
      </c>
      <c r="C817">
        <f>IF(OR($L817=TRUE,$A817=0,MOD($A817,ChapterTable!$R$20)&lt;&gt;0),
MAX(0,INT(($B817+ChapterTable!$P$26+VLOOKUP(SUBSTITUTE(C$1,"성장단계","")&amp;"단계오프셋",ChapterTable!$R:$S,2,0))/ChapterTable!$P$23)),
MAX(0,INT(($B817+ChapterTable!$R$26+VLOOKUP(SUBSTITUTE(C$1,"성장단계","")&amp;"보스단계오프셋",ChapterTable!$R:$S,2,0))/ChapterTable!$R$23)))</f>
        <v>0</v>
      </c>
      <c r="D817">
        <f>IF(OR($L817=TRUE,$A817=0,MOD($A817,ChapterTable!$R$20)&lt;&gt;0),
MAX(0,INT(($B817+ChapterTable!$P$26+VLOOKUP(SUBSTITUTE(D$1,"성장단계","")&amp;"단계오프셋",ChapterTable!$R:$S,2,0))/ChapterTable!$P$23)),
MAX(0,INT(($B817+ChapterTable!$R$26+VLOOKUP(SUBSTITUTE(D$1,"성장단계","")&amp;"보스단계오프셋",ChapterTable!$R:$S,2,0))/ChapterTable!$R$23)))</f>
        <v>0</v>
      </c>
      <c r="E817" s="1">
        <f ca="1">IF(AND($A817=0,$B817=1),
    VLOOKUP(1,ChapterTable!$1:$1048576,MATCH("최종"&amp;SUBSTITUTE(SUBSTITUTE(E$1,"standard",""),"|Float",""),ChapterTable!$1:$1,0),0)*ChapterTable!$P$17,
  IF(AND($A817=0,$B817=0),
    E818,
  IF($B817=0,
    VLOOKUP($A817,ChapterTable!$1:$1048576,MATCH("최종"&amp;SUBSTITUTE(SUBSTITUTE(E$1,"standard",""),"|Float",""),ChapterTable!$1:$1,0),0),
  IF($B817=1,
    IF($L817=FALSE,
      VLOOKUP($A817,ChapterTable!$1:$1048576,MATCH("최종"&amp;SUBSTITUTE(SUBSTITUTE(E$1,"standard",""),"|Float",""),ChapterTable!$1:$1,0),0),
      VLOOKUP($A817-ChapterTable!$P$11,ChapterTable!$1:$1048576,MATCH("최종"&amp;SUBSTITUTE(SUBSTITUTE(E$1,"standard",""),"|Float",""),ChapterTable!$1:$1,0),0)*ChapterTable!$P$14
    ),
  OFFSET(E817,-$B817+IF($L817,1,0),0)*IF($B817&gt;OFFSET($B817,1,0),ChapterTable!$R$17,1)*
    (VLOOKUP(SUBSTITUTE(SUBSTITUTE(E$1,"standard",""),"|Float","")&amp;IF(OR($L817=TRUE,$A817=0,MOD($A817,ChapterTable!$R$20)&lt;&gt;0),"","보스")&amp;"인게임누적곱배수",ChapterTable!$R:$S,2,0)^C817
    +VLOOKUP(SUBSTITUTE(SUBSTITUTE(E$1,"standard",""),"|Float","")&amp;IF(OR($L817=TRUE,$A817=0,MOD($A817,ChapterTable!$R$20)&lt;&gt;0),"","보스")&amp;"인게임누적합배수",ChapterTable!$R:$S,2,0)*C817)
  )
  )
  )
)</f>
        <v>118231.35040283203</v>
      </c>
      <c r="F817" s="1">
        <f ca="1">IF(AND($A817=0,$B817=1),
    VLOOKUP(1,ChapterTable!$1:$1048576,MATCH("최종"&amp;SUBSTITUTE(SUBSTITUTE(F$1,"standard",""),"|Float",""),ChapterTable!$1:$1,0),0)*ChapterTable!$P$17,
  IF(AND($A817=0,$B817=0),
    F818,
  IF($B817=0,
    VLOOKUP($A817,ChapterTable!$1:$1048576,MATCH("최종"&amp;SUBSTITUTE(SUBSTITUTE(F$1,"standard",""),"|Float",""),ChapterTable!$1:$1,0),0),
  IF($B817=1,
    IF($L817=FALSE,
      VLOOKUP($A817,ChapterTable!$1:$1048576,MATCH("최종"&amp;SUBSTITUTE(SUBSTITUTE(F$1,"standard",""),"|Float",""),ChapterTable!$1:$1,0),0),
      VLOOKUP($A817-ChapterTable!$P$11,ChapterTable!$1:$1048576,MATCH("최종"&amp;SUBSTITUTE(SUBSTITUTE(F$1,"standard",""),"|Float",""),ChapterTable!$1:$1,0),0)*ChapterTable!$P$14
    ),
  OFFSET(F817,-$B817+IF($L817,1,0),0)*
    (VLOOKUP(SUBSTITUTE(SUBSTITUTE(F$1,"standard",""),"|Float","")&amp;IF(OR($L817=TRUE,$A817=0,MOD($A817,ChapterTable!$R$20)&lt;&gt;0),"","보스")&amp;"인게임누적곱배수",ChapterTable!$R:$S,2,0)^D817
    +VLOOKUP(SUBSTITUTE(SUBSTITUTE(F$1,"standard",""),"|Float","")&amp;IF(OR($L817=TRUE,$A817=0,MOD($A817,ChapterTable!$R$20)&lt;&gt;0),"","보스")&amp;"인게임누적합배수",ChapterTable!$R:$S,2,0)*D817)
  )
  )
  )
)</f>
        <v>49263.06266784668</v>
      </c>
      <c r="G817" t="s">
        <v>719</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87"/>
        <v>1</v>
      </c>
      <c r="Q817">
        <f t="shared" si="88"/>
        <v>1</v>
      </c>
      <c r="R817" t="b">
        <f t="shared" ca="1" si="89"/>
        <v>0</v>
      </c>
      <c r="T817" t="b">
        <f t="shared" ca="1" si="90"/>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93"/>
        <v>1</v>
      </c>
      <c r="AJ817">
        <f t="shared" si="91"/>
        <v>1</v>
      </c>
      <c r="AK817">
        <f t="shared" si="92"/>
        <v>1</v>
      </c>
      <c r="AL817">
        <v>4</v>
      </c>
    </row>
    <row r="818" spans="1:38" hidden="1" x14ac:dyDescent="0.3">
      <c r="A818">
        <v>18</v>
      </c>
      <c r="B818">
        <v>5</v>
      </c>
      <c r="C818">
        <f>IF(OR($L818=TRUE,$A818=0,MOD($A818,ChapterTable!$R$20)&lt;&gt;0),
MAX(0,INT(($B818+ChapterTable!$P$26+VLOOKUP(SUBSTITUTE(C$1,"성장단계","")&amp;"단계오프셋",ChapterTable!$R:$S,2,0))/ChapterTable!$P$23)),
MAX(0,INT(($B818+ChapterTable!$R$26+VLOOKUP(SUBSTITUTE(C$1,"성장단계","")&amp;"보스단계오프셋",ChapterTable!$R:$S,2,0))/ChapterTable!$R$23)))</f>
        <v>0</v>
      </c>
      <c r="D818">
        <f>IF(OR($L818=TRUE,$A818=0,MOD($A818,ChapterTable!$R$20)&lt;&gt;0),
MAX(0,INT(($B818+ChapterTable!$P$26+VLOOKUP(SUBSTITUTE(D$1,"성장단계","")&amp;"단계오프셋",ChapterTable!$R:$S,2,0))/ChapterTable!$P$23)),
MAX(0,INT(($B818+ChapterTable!$R$26+VLOOKUP(SUBSTITUTE(D$1,"성장단계","")&amp;"보스단계오프셋",ChapterTable!$R:$S,2,0))/ChapterTable!$R$23)))</f>
        <v>0</v>
      </c>
      <c r="E818" s="1">
        <f ca="1">IF(AND($A818=0,$B818=1),
    VLOOKUP(1,ChapterTable!$1:$1048576,MATCH("최종"&amp;SUBSTITUTE(SUBSTITUTE(E$1,"standard",""),"|Float",""),ChapterTable!$1:$1,0),0)*ChapterTable!$P$17,
  IF(AND($A818=0,$B818=0),
    E819,
  IF($B818=0,
    VLOOKUP($A818,ChapterTable!$1:$1048576,MATCH("최종"&amp;SUBSTITUTE(SUBSTITUTE(E$1,"standard",""),"|Float",""),ChapterTable!$1:$1,0),0),
  IF($B818=1,
    IF($L818=FALSE,
      VLOOKUP($A818,ChapterTable!$1:$1048576,MATCH("최종"&amp;SUBSTITUTE(SUBSTITUTE(E$1,"standard",""),"|Float",""),ChapterTable!$1:$1,0),0),
      VLOOKUP($A818-ChapterTable!$P$11,ChapterTable!$1:$1048576,MATCH("최종"&amp;SUBSTITUTE(SUBSTITUTE(E$1,"standard",""),"|Float",""),ChapterTable!$1:$1,0),0)*ChapterTable!$P$14
    ),
  OFFSET(E818,-$B818+IF($L818,1,0),0)*IF($B818&gt;OFFSET($B818,1,0),ChapterTable!$R$17,1)*
    (VLOOKUP(SUBSTITUTE(SUBSTITUTE(E$1,"standard",""),"|Float","")&amp;IF(OR($L818=TRUE,$A818=0,MOD($A818,ChapterTable!$R$20)&lt;&gt;0),"","보스")&amp;"인게임누적곱배수",ChapterTable!$R:$S,2,0)^C818
    +VLOOKUP(SUBSTITUTE(SUBSTITUTE(E$1,"standard",""),"|Float","")&amp;IF(OR($L818=TRUE,$A818=0,MOD($A818,ChapterTable!$R$20)&lt;&gt;0),"","보스")&amp;"인게임누적합배수",ChapterTable!$R:$S,2,0)*C818)
  )
  )
  )
)</f>
        <v>118231.35040283203</v>
      </c>
      <c r="F818" s="1">
        <f ca="1">IF(AND($A818=0,$B818=1),
    VLOOKUP(1,ChapterTable!$1:$1048576,MATCH("최종"&amp;SUBSTITUTE(SUBSTITUTE(F$1,"standard",""),"|Float",""),ChapterTable!$1:$1,0),0)*ChapterTable!$P$17,
  IF(AND($A818=0,$B818=0),
    F819,
  IF($B818=0,
    VLOOKUP($A818,ChapterTable!$1:$1048576,MATCH("최종"&amp;SUBSTITUTE(SUBSTITUTE(F$1,"standard",""),"|Float",""),ChapterTable!$1:$1,0),0),
  IF($B818=1,
    IF($L818=FALSE,
      VLOOKUP($A818,ChapterTable!$1:$1048576,MATCH("최종"&amp;SUBSTITUTE(SUBSTITUTE(F$1,"standard",""),"|Float",""),ChapterTable!$1:$1,0),0),
      VLOOKUP($A818-ChapterTable!$P$11,ChapterTable!$1:$1048576,MATCH("최종"&amp;SUBSTITUTE(SUBSTITUTE(F$1,"standard",""),"|Float",""),ChapterTable!$1:$1,0),0)*ChapterTable!$P$14
    ),
  OFFSET(F818,-$B818+IF($L818,1,0),0)*
    (VLOOKUP(SUBSTITUTE(SUBSTITUTE(F$1,"standard",""),"|Float","")&amp;IF(OR($L818=TRUE,$A818=0,MOD($A818,ChapterTable!$R$20)&lt;&gt;0),"","보스")&amp;"인게임누적곱배수",ChapterTable!$R:$S,2,0)^D818
    +VLOOKUP(SUBSTITUTE(SUBSTITUTE(F$1,"standard",""),"|Float","")&amp;IF(OR($L818=TRUE,$A818=0,MOD($A818,ChapterTable!$R$20)&lt;&gt;0),"","보스")&amp;"인게임누적합배수",ChapterTable!$R:$S,2,0)*D818)
  )
  )
  )
)</f>
        <v>49263.06266784668</v>
      </c>
      <c r="G818" t="s">
        <v>719</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87"/>
        <v>11</v>
      </c>
      <c r="Q818">
        <f t="shared" si="88"/>
        <v>11</v>
      </c>
      <c r="R818" t="b">
        <f t="shared" ca="1" si="89"/>
        <v>0</v>
      </c>
      <c r="T818" t="b">
        <f t="shared" ca="1" si="90"/>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93"/>
        <v>1</v>
      </c>
      <c r="AJ818">
        <f t="shared" si="91"/>
        <v>1</v>
      </c>
      <c r="AK818">
        <f t="shared" si="92"/>
        <v>1</v>
      </c>
      <c r="AL818">
        <v>4</v>
      </c>
    </row>
    <row r="819" spans="1:38" hidden="1" x14ac:dyDescent="0.3">
      <c r="A819">
        <v>18</v>
      </c>
      <c r="B819">
        <v>6</v>
      </c>
      <c r="C819">
        <f>IF(OR($L819=TRUE,$A819=0,MOD($A819,ChapterTable!$R$20)&lt;&gt;0),
MAX(0,INT(($B819+ChapterTable!$P$26+VLOOKUP(SUBSTITUTE(C$1,"성장단계","")&amp;"단계오프셋",ChapterTable!$R:$S,2,0))/ChapterTable!$P$23)),
MAX(0,INT(($B819+ChapterTable!$R$26+VLOOKUP(SUBSTITUTE(C$1,"성장단계","")&amp;"보스단계오프셋",ChapterTable!$R:$S,2,0))/ChapterTable!$R$23)))</f>
        <v>1</v>
      </c>
      <c r="D819">
        <f>IF(OR($L819=TRUE,$A819=0,MOD($A819,ChapterTable!$R$20)&lt;&gt;0),
MAX(0,INT(($B819+ChapterTable!$P$26+VLOOKUP(SUBSTITUTE(D$1,"성장단계","")&amp;"단계오프셋",ChapterTable!$R:$S,2,0))/ChapterTable!$P$23)),
MAX(0,INT(($B819+ChapterTable!$R$26+VLOOKUP(SUBSTITUTE(D$1,"성장단계","")&amp;"보스단계오프셋",ChapterTable!$R:$S,2,0))/ChapterTable!$R$23)))</f>
        <v>0</v>
      </c>
      <c r="E819" s="1">
        <f ca="1">IF(AND($A819=0,$B819=1),
    VLOOKUP(1,ChapterTable!$1:$1048576,MATCH("최종"&amp;SUBSTITUTE(SUBSTITUTE(E$1,"standard",""),"|Float",""),ChapterTable!$1:$1,0),0)*ChapterTable!$P$17,
  IF(AND($A819=0,$B819=0),
    E820,
  IF($B819=0,
    VLOOKUP($A819,ChapterTable!$1:$1048576,MATCH("최종"&amp;SUBSTITUTE(SUBSTITUTE(E$1,"standard",""),"|Float",""),ChapterTable!$1:$1,0),0),
  IF($B819=1,
    IF($L819=FALSE,
      VLOOKUP($A819,ChapterTable!$1:$1048576,MATCH("최종"&amp;SUBSTITUTE(SUBSTITUTE(E$1,"standard",""),"|Float",""),ChapterTable!$1:$1,0),0),
      VLOOKUP($A819-ChapterTable!$P$11,ChapterTable!$1:$1048576,MATCH("최종"&amp;SUBSTITUTE(SUBSTITUTE(E$1,"standard",""),"|Float",""),ChapterTable!$1:$1,0),0)*ChapterTable!$P$14
    ),
  OFFSET(E819,-$B819+IF($L819,1,0),0)*IF($B819&gt;OFFSET($B819,1,0),ChapterTable!$R$17,1)*
    (VLOOKUP(SUBSTITUTE(SUBSTITUTE(E$1,"standard",""),"|Float","")&amp;IF(OR($L819=TRUE,$A819=0,MOD($A819,ChapterTable!$R$20)&lt;&gt;0),"","보스")&amp;"인게임누적곱배수",ChapterTable!$R:$S,2,0)^C819
    +VLOOKUP(SUBSTITUTE(SUBSTITUTE(E$1,"standard",""),"|Float","")&amp;IF(OR($L819=TRUE,$A819=0,MOD($A819,ChapterTable!$R$20)&lt;&gt;0),"","보스")&amp;"인게임누적합배수",ChapterTable!$R:$S,2,0)*C819)
  )
  )
  )
)</f>
        <v>141877.62048339844</v>
      </c>
      <c r="F819" s="1">
        <f ca="1">IF(AND($A819=0,$B819=1),
    VLOOKUP(1,ChapterTable!$1:$1048576,MATCH("최종"&amp;SUBSTITUTE(SUBSTITUTE(F$1,"standard",""),"|Float",""),ChapterTable!$1:$1,0),0)*ChapterTable!$P$17,
  IF(AND($A819=0,$B819=0),
    F820,
  IF($B819=0,
    VLOOKUP($A819,ChapterTable!$1:$1048576,MATCH("최종"&amp;SUBSTITUTE(SUBSTITUTE(F$1,"standard",""),"|Float",""),ChapterTable!$1:$1,0),0),
  IF($B819=1,
    IF($L819=FALSE,
      VLOOKUP($A819,ChapterTable!$1:$1048576,MATCH("최종"&amp;SUBSTITUTE(SUBSTITUTE(F$1,"standard",""),"|Float",""),ChapterTable!$1:$1,0),0),
      VLOOKUP($A819-ChapterTable!$P$11,ChapterTable!$1:$1048576,MATCH("최종"&amp;SUBSTITUTE(SUBSTITUTE(F$1,"standard",""),"|Float",""),ChapterTable!$1:$1,0),0)*ChapterTable!$P$14
    ),
  OFFSET(F819,-$B819+IF($L819,1,0),0)*
    (VLOOKUP(SUBSTITUTE(SUBSTITUTE(F$1,"standard",""),"|Float","")&amp;IF(OR($L819=TRUE,$A819=0,MOD($A819,ChapterTable!$R$20)&lt;&gt;0),"","보스")&amp;"인게임누적곱배수",ChapterTable!$R:$S,2,0)^D819
    +VLOOKUP(SUBSTITUTE(SUBSTITUTE(F$1,"standard",""),"|Float","")&amp;IF(OR($L819=TRUE,$A819=0,MOD($A819,ChapterTable!$R$20)&lt;&gt;0),"","보스")&amp;"인게임누적합배수",ChapterTable!$R:$S,2,0)*D819)
  )
  )
  )
)</f>
        <v>49263.06266784668</v>
      </c>
      <c r="G819" t="s">
        <v>719</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87"/>
        <v>1</v>
      </c>
      <c r="Q819">
        <f t="shared" si="88"/>
        <v>1</v>
      </c>
      <c r="R819" t="b">
        <f t="shared" ca="1" si="89"/>
        <v>0</v>
      </c>
      <c r="T819" t="b">
        <f t="shared" ca="1" si="90"/>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93"/>
        <v>1</v>
      </c>
      <c r="AJ819">
        <f t="shared" si="91"/>
        <v>1</v>
      </c>
      <c r="AK819">
        <f t="shared" si="92"/>
        <v>1</v>
      </c>
      <c r="AL819">
        <v>4</v>
      </c>
    </row>
    <row r="820" spans="1:38" hidden="1" x14ac:dyDescent="0.3">
      <c r="A820">
        <v>18</v>
      </c>
      <c r="B820">
        <v>7</v>
      </c>
      <c r="C820">
        <f>IF(OR($L820=TRUE,$A820=0,MOD($A820,ChapterTable!$R$20)&lt;&gt;0),
MAX(0,INT(($B820+ChapterTable!$P$26+VLOOKUP(SUBSTITUTE(C$1,"성장단계","")&amp;"단계오프셋",ChapterTable!$R:$S,2,0))/ChapterTable!$P$23)),
MAX(0,INT(($B820+ChapterTable!$R$26+VLOOKUP(SUBSTITUTE(C$1,"성장단계","")&amp;"보스단계오프셋",ChapterTable!$R:$S,2,0))/ChapterTable!$R$23)))</f>
        <v>1</v>
      </c>
      <c r="D820">
        <f>IF(OR($L820=TRUE,$A820=0,MOD($A820,ChapterTable!$R$20)&lt;&gt;0),
MAX(0,INT(($B820+ChapterTable!$P$26+VLOOKUP(SUBSTITUTE(D$1,"성장단계","")&amp;"단계오프셋",ChapterTable!$R:$S,2,0))/ChapterTable!$P$23)),
MAX(0,INT(($B820+ChapterTable!$R$26+VLOOKUP(SUBSTITUTE(D$1,"성장단계","")&amp;"보스단계오프셋",ChapterTable!$R:$S,2,0))/ChapterTable!$R$23)))</f>
        <v>0</v>
      </c>
      <c r="E820" s="1">
        <f ca="1">IF(AND($A820=0,$B820=1),
    VLOOKUP(1,ChapterTable!$1:$1048576,MATCH("최종"&amp;SUBSTITUTE(SUBSTITUTE(E$1,"standard",""),"|Float",""),ChapterTable!$1:$1,0),0)*ChapterTable!$P$17,
  IF(AND($A820=0,$B820=0),
    E821,
  IF($B820=0,
    VLOOKUP($A820,ChapterTable!$1:$1048576,MATCH("최종"&amp;SUBSTITUTE(SUBSTITUTE(E$1,"standard",""),"|Float",""),ChapterTable!$1:$1,0),0),
  IF($B820=1,
    IF($L820=FALSE,
      VLOOKUP($A820,ChapterTable!$1:$1048576,MATCH("최종"&amp;SUBSTITUTE(SUBSTITUTE(E$1,"standard",""),"|Float",""),ChapterTable!$1:$1,0),0),
      VLOOKUP($A820-ChapterTable!$P$11,ChapterTable!$1:$1048576,MATCH("최종"&amp;SUBSTITUTE(SUBSTITUTE(E$1,"standard",""),"|Float",""),ChapterTable!$1:$1,0),0)*ChapterTable!$P$14
    ),
  OFFSET(E820,-$B820+IF($L820,1,0),0)*IF($B820&gt;OFFSET($B820,1,0),ChapterTable!$R$17,1)*
    (VLOOKUP(SUBSTITUTE(SUBSTITUTE(E$1,"standard",""),"|Float","")&amp;IF(OR($L820=TRUE,$A820=0,MOD($A820,ChapterTable!$R$20)&lt;&gt;0),"","보스")&amp;"인게임누적곱배수",ChapterTable!$R:$S,2,0)^C820
    +VLOOKUP(SUBSTITUTE(SUBSTITUTE(E$1,"standard",""),"|Float","")&amp;IF(OR($L820=TRUE,$A820=0,MOD($A820,ChapterTable!$R$20)&lt;&gt;0),"","보스")&amp;"인게임누적합배수",ChapterTable!$R:$S,2,0)*C820)
  )
  )
  )
)</f>
        <v>141877.62048339844</v>
      </c>
      <c r="F820" s="1">
        <f ca="1">IF(AND($A820=0,$B820=1),
    VLOOKUP(1,ChapterTable!$1:$1048576,MATCH("최종"&amp;SUBSTITUTE(SUBSTITUTE(F$1,"standard",""),"|Float",""),ChapterTable!$1:$1,0),0)*ChapterTable!$P$17,
  IF(AND($A820=0,$B820=0),
    F821,
  IF($B820=0,
    VLOOKUP($A820,ChapterTable!$1:$1048576,MATCH("최종"&amp;SUBSTITUTE(SUBSTITUTE(F$1,"standard",""),"|Float",""),ChapterTable!$1:$1,0),0),
  IF($B820=1,
    IF($L820=FALSE,
      VLOOKUP($A820,ChapterTable!$1:$1048576,MATCH("최종"&amp;SUBSTITUTE(SUBSTITUTE(F$1,"standard",""),"|Float",""),ChapterTable!$1:$1,0),0),
      VLOOKUP($A820-ChapterTable!$P$11,ChapterTable!$1:$1048576,MATCH("최종"&amp;SUBSTITUTE(SUBSTITUTE(F$1,"standard",""),"|Float",""),ChapterTable!$1:$1,0),0)*ChapterTable!$P$14
    ),
  OFFSET(F820,-$B820+IF($L820,1,0),0)*
    (VLOOKUP(SUBSTITUTE(SUBSTITUTE(F$1,"standard",""),"|Float","")&amp;IF(OR($L820=TRUE,$A820=0,MOD($A820,ChapterTable!$R$20)&lt;&gt;0),"","보스")&amp;"인게임누적곱배수",ChapterTable!$R:$S,2,0)^D820
    +VLOOKUP(SUBSTITUTE(SUBSTITUTE(F$1,"standard",""),"|Float","")&amp;IF(OR($L820=TRUE,$A820=0,MOD($A820,ChapterTable!$R$20)&lt;&gt;0),"","보스")&amp;"인게임누적합배수",ChapterTable!$R:$S,2,0)*D820)
  )
  )
  )
)</f>
        <v>49263.06266784668</v>
      </c>
      <c r="G820" t="s">
        <v>719</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87"/>
        <v>1</v>
      </c>
      <c r="Q820">
        <f t="shared" si="88"/>
        <v>1</v>
      </c>
      <c r="R820" t="b">
        <f t="shared" ca="1" si="89"/>
        <v>0</v>
      </c>
      <c r="T820" t="b">
        <f t="shared" ca="1" si="90"/>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93"/>
        <v>1</v>
      </c>
      <c r="AJ820">
        <f t="shared" si="91"/>
        <v>1</v>
      </c>
      <c r="AK820">
        <f t="shared" si="92"/>
        <v>1</v>
      </c>
      <c r="AL820">
        <v>4</v>
      </c>
    </row>
    <row r="821" spans="1:38" hidden="1" x14ac:dyDescent="0.3">
      <c r="A821">
        <v>18</v>
      </c>
      <c r="B821">
        <v>8</v>
      </c>
      <c r="C821">
        <f>IF(OR($L821=TRUE,$A821=0,MOD($A821,ChapterTable!$R$20)&lt;&gt;0),
MAX(0,INT(($B821+ChapterTable!$P$26+VLOOKUP(SUBSTITUTE(C$1,"성장단계","")&amp;"단계오프셋",ChapterTable!$R:$S,2,0))/ChapterTable!$P$23)),
MAX(0,INT(($B821+ChapterTable!$R$26+VLOOKUP(SUBSTITUTE(C$1,"성장단계","")&amp;"보스단계오프셋",ChapterTable!$R:$S,2,0))/ChapterTable!$R$23)))</f>
        <v>1</v>
      </c>
      <c r="D821">
        <f>IF(OR($L821=TRUE,$A821=0,MOD($A821,ChapterTable!$R$20)&lt;&gt;0),
MAX(0,INT(($B821+ChapterTable!$P$26+VLOOKUP(SUBSTITUTE(D$1,"성장단계","")&amp;"단계오프셋",ChapterTable!$R:$S,2,0))/ChapterTable!$P$23)),
MAX(0,INT(($B821+ChapterTable!$R$26+VLOOKUP(SUBSTITUTE(D$1,"성장단계","")&amp;"보스단계오프셋",ChapterTable!$R:$S,2,0))/ChapterTable!$R$23)))</f>
        <v>0</v>
      </c>
      <c r="E821" s="1">
        <f ca="1">IF(AND($A821=0,$B821=1),
    VLOOKUP(1,ChapterTable!$1:$1048576,MATCH("최종"&amp;SUBSTITUTE(SUBSTITUTE(E$1,"standard",""),"|Float",""),ChapterTable!$1:$1,0),0)*ChapterTable!$P$17,
  IF(AND($A821=0,$B821=0),
    E822,
  IF($B821=0,
    VLOOKUP($A821,ChapterTable!$1:$1048576,MATCH("최종"&amp;SUBSTITUTE(SUBSTITUTE(E$1,"standard",""),"|Float",""),ChapterTable!$1:$1,0),0),
  IF($B821=1,
    IF($L821=FALSE,
      VLOOKUP($A821,ChapterTable!$1:$1048576,MATCH("최종"&amp;SUBSTITUTE(SUBSTITUTE(E$1,"standard",""),"|Float",""),ChapterTable!$1:$1,0),0),
      VLOOKUP($A821-ChapterTable!$P$11,ChapterTable!$1:$1048576,MATCH("최종"&amp;SUBSTITUTE(SUBSTITUTE(E$1,"standard",""),"|Float",""),ChapterTable!$1:$1,0),0)*ChapterTable!$P$14
    ),
  OFFSET(E821,-$B821+IF($L821,1,0),0)*IF($B821&gt;OFFSET($B821,1,0),ChapterTable!$R$17,1)*
    (VLOOKUP(SUBSTITUTE(SUBSTITUTE(E$1,"standard",""),"|Float","")&amp;IF(OR($L821=TRUE,$A821=0,MOD($A821,ChapterTable!$R$20)&lt;&gt;0),"","보스")&amp;"인게임누적곱배수",ChapterTable!$R:$S,2,0)^C821
    +VLOOKUP(SUBSTITUTE(SUBSTITUTE(E$1,"standard",""),"|Float","")&amp;IF(OR($L821=TRUE,$A821=0,MOD($A821,ChapterTable!$R$20)&lt;&gt;0),"","보스")&amp;"인게임누적합배수",ChapterTable!$R:$S,2,0)*C821)
  )
  )
  )
)</f>
        <v>141877.62048339844</v>
      </c>
      <c r="F821" s="1">
        <f ca="1">IF(AND($A821=0,$B821=1),
    VLOOKUP(1,ChapterTable!$1:$1048576,MATCH("최종"&amp;SUBSTITUTE(SUBSTITUTE(F$1,"standard",""),"|Float",""),ChapterTable!$1:$1,0),0)*ChapterTable!$P$17,
  IF(AND($A821=0,$B821=0),
    F822,
  IF($B821=0,
    VLOOKUP($A821,ChapterTable!$1:$1048576,MATCH("최종"&amp;SUBSTITUTE(SUBSTITUTE(F$1,"standard",""),"|Float",""),ChapterTable!$1:$1,0),0),
  IF($B821=1,
    IF($L821=FALSE,
      VLOOKUP($A821,ChapterTable!$1:$1048576,MATCH("최종"&amp;SUBSTITUTE(SUBSTITUTE(F$1,"standard",""),"|Float",""),ChapterTable!$1:$1,0),0),
      VLOOKUP($A821-ChapterTable!$P$11,ChapterTable!$1:$1048576,MATCH("최종"&amp;SUBSTITUTE(SUBSTITUTE(F$1,"standard",""),"|Float",""),ChapterTable!$1:$1,0),0)*ChapterTable!$P$14
    ),
  OFFSET(F821,-$B821+IF($L821,1,0),0)*
    (VLOOKUP(SUBSTITUTE(SUBSTITUTE(F$1,"standard",""),"|Float","")&amp;IF(OR($L821=TRUE,$A821=0,MOD($A821,ChapterTable!$R$20)&lt;&gt;0),"","보스")&amp;"인게임누적곱배수",ChapterTable!$R:$S,2,0)^D821
    +VLOOKUP(SUBSTITUTE(SUBSTITUTE(F$1,"standard",""),"|Float","")&amp;IF(OR($L821=TRUE,$A821=0,MOD($A821,ChapterTable!$R$20)&lt;&gt;0),"","보스")&amp;"인게임누적합배수",ChapterTable!$R:$S,2,0)*D821)
  )
  )
  )
)</f>
        <v>49263.06266784668</v>
      </c>
      <c r="G821" t="s">
        <v>719</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87"/>
        <v>1</v>
      </c>
      <c r="Q821">
        <f t="shared" si="88"/>
        <v>1</v>
      </c>
      <c r="R821" t="b">
        <f t="shared" ca="1" si="89"/>
        <v>0</v>
      </c>
      <c r="T821" t="b">
        <f t="shared" ca="1" si="90"/>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93"/>
        <v>1</v>
      </c>
      <c r="AJ821">
        <f t="shared" si="91"/>
        <v>1</v>
      </c>
      <c r="AK821">
        <f t="shared" si="92"/>
        <v>1</v>
      </c>
      <c r="AL821">
        <v>4</v>
      </c>
    </row>
    <row r="822" spans="1:38" hidden="1" x14ac:dyDescent="0.3">
      <c r="A822">
        <v>18</v>
      </c>
      <c r="B822">
        <v>9</v>
      </c>
      <c r="C822">
        <f>IF(OR($L822=TRUE,$A822=0,MOD($A822,ChapterTable!$R$20)&lt;&gt;0),
MAX(0,INT(($B822+ChapterTable!$P$26+VLOOKUP(SUBSTITUTE(C$1,"성장단계","")&amp;"단계오프셋",ChapterTable!$R:$S,2,0))/ChapterTable!$P$23)),
MAX(0,INT(($B822+ChapterTable!$R$26+VLOOKUP(SUBSTITUTE(C$1,"성장단계","")&amp;"보스단계오프셋",ChapterTable!$R:$S,2,0))/ChapterTable!$R$23)))</f>
        <v>1</v>
      </c>
      <c r="D822">
        <f>IF(OR($L822=TRUE,$A822=0,MOD($A822,ChapterTable!$R$20)&lt;&gt;0),
MAX(0,INT(($B822+ChapterTable!$P$26+VLOOKUP(SUBSTITUTE(D$1,"성장단계","")&amp;"단계오프셋",ChapterTable!$R:$S,2,0))/ChapterTable!$P$23)),
MAX(0,INT(($B822+ChapterTable!$R$26+VLOOKUP(SUBSTITUTE(D$1,"성장단계","")&amp;"보스단계오프셋",ChapterTable!$R:$S,2,0))/ChapterTable!$R$23)))</f>
        <v>0</v>
      </c>
      <c r="E822" s="1">
        <f ca="1">IF(AND($A822=0,$B822=1),
    VLOOKUP(1,ChapterTable!$1:$1048576,MATCH("최종"&amp;SUBSTITUTE(SUBSTITUTE(E$1,"standard",""),"|Float",""),ChapterTable!$1:$1,0),0)*ChapterTable!$P$17,
  IF(AND($A822=0,$B822=0),
    E823,
  IF($B822=0,
    VLOOKUP($A822,ChapterTable!$1:$1048576,MATCH("최종"&amp;SUBSTITUTE(SUBSTITUTE(E$1,"standard",""),"|Float",""),ChapterTable!$1:$1,0),0),
  IF($B822=1,
    IF($L822=FALSE,
      VLOOKUP($A822,ChapterTable!$1:$1048576,MATCH("최종"&amp;SUBSTITUTE(SUBSTITUTE(E$1,"standard",""),"|Float",""),ChapterTable!$1:$1,0),0),
      VLOOKUP($A822-ChapterTable!$P$11,ChapterTable!$1:$1048576,MATCH("최종"&amp;SUBSTITUTE(SUBSTITUTE(E$1,"standard",""),"|Float",""),ChapterTable!$1:$1,0),0)*ChapterTable!$P$14
    ),
  OFFSET(E822,-$B822+IF($L822,1,0),0)*IF($B822&gt;OFFSET($B822,1,0),ChapterTable!$R$17,1)*
    (VLOOKUP(SUBSTITUTE(SUBSTITUTE(E$1,"standard",""),"|Float","")&amp;IF(OR($L822=TRUE,$A822=0,MOD($A822,ChapterTable!$R$20)&lt;&gt;0),"","보스")&amp;"인게임누적곱배수",ChapterTable!$R:$S,2,0)^C822
    +VLOOKUP(SUBSTITUTE(SUBSTITUTE(E$1,"standard",""),"|Float","")&amp;IF(OR($L822=TRUE,$A822=0,MOD($A822,ChapterTable!$R$20)&lt;&gt;0),"","보스")&amp;"인게임누적합배수",ChapterTable!$R:$S,2,0)*C822)
  )
  )
  )
)</f>
        <v>141877.62048339844</v>
      </c>
      <c r="F822" s="1">
        <f ca="1">IF(AND($A822=0,$B822=1),
    VLOOKUP(1,ChapterTable!$1:$1048576,MATCH("최종"&amp;SUBSTITUTE(SUBSTITUTE(F$1,"standard",""),"|Float",""),ChapterTable!$1:$1,0),0)*ChapterTable!$P$17,
  IF(AND($A822=0,$B822=0),
    F823,
  IF($B822=0,
    VLOOKUP($A822,ChapterTable!$1:$1048576,MATCH("최종"&amp;SUBSTITUTE(SUBSTITUTE(F$1,"standard",""),"|Float",""),ChapterTable!$1:$1,0),0),
  IF($B822=1,
    IF($L822=FALSE,
      VLOOKUP($A822,ChapterTable!$1:$1048576,MATCH("최종"&amp;SUBSTITUTE(SUBSTITUTE(F$1,"standard",""),"|Float",""),ChapterTable!$1:$1,0),0),
      VLOOKUP($A822-ChapterTable!$P$11,ChapterTable!$1:$1048576,MATCH("최종"&amp;SUBSTITUTE(SUBSTITUTE(F$1,"standard",""),"|Float",""),ChapterTable!$1:$1,0),0)*ChapterTable!$P$14
    ),
  OFFSET(F822,-$B822+IF($L822,1,0),0)*
    (VLOOKUP(SUBSTITUTE(SUBSTITUTE(F$1,"standard",""),"|Float","")&amp;IF(OR($L822=TRUE,$A822=0,MOD($A822,ChapterTable!$R$20)&lt;&gt;0),"","보스")&amp;"인게임누적곱배수",ChapterTable!$R:$S,2,0)^D822
    +VLOOKUP(SUBSTITUTE(SUBSTITUTE(F$1,"standard",""),"|Float","")&amp;IF(OR($L822=TRUE,$A822=0,MOD($A822,ChapterTable!$R$20)&lt;&gt;0),"","보스")&amp;"인게임누적합배수",ChapterTable!$R:$S,2,0)*D822)
  )
  )
  )
)</f>
        <v>49263.06266784668</v>
      </c>
      <c r="G822" t="s">
        <v>719</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87"/>
        <v>91</v>
      </c>
      <c r="Q822">
        <f t="shared" si="88"/>
        <v>91</v>
      </c>
      <c r="R822" t="b">
        <f t="shared" ca="1" si="89"/>
        <v>1</v>
      </c>
      <c r="T822" t="b">
        <f t="shared" ca="1" si="90"/>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93"/>
        <v>1</v>
      </c>
      <c r="AJ822">
        <f t="shared" si="91"/>
        <v>1</v>
      </c>
      <c r="AK822">
        <f t="shared" si="92"/>
        <v>1</v>
      </c>
      <c r="AL822">
        <v>4</v>
      </c>
    </row>
    <row r="823" spans="1:38" hidden="1" x14ac:dyDescent="0.3">
      <c r="A823">
        <v>18</v>
      </c>
      <c r="B823">
        <v>10</v>
      </c>
      <c r="C823">
        <f>IF(OR($L823=TRUE,$A823=0,MOD($A823,ChapterTable!$R$20)&lt;&gt;0),
MAX(0,INT(($B823+ChapterTable!$P$26+VLOOKUP(SUBSTITUTE(C$1,"성장단계","")&amp;"단계오프셋",ChapterTable!$R:$S,2,0))/ChapterTable!$P$23)),
MAX(0,INT(($B823+ChapterTable!$R$26+VLOOKUP(SUBSTITUTE(C$1,"성장단계","")&amp;"보스단계오프셋",ChapterTable!$R:$S,2,0))/ChapterTable!$R$23)))</f>
        <v>1</v>
      </c>
      <c r="D823">
        <f>IF(OR($L823=TRUE,$A823=0,MOD($A823,ChapterTable!$R$20)&lt;&gt;0),
MAX(0,INT(($B823+ChapterTable!$P$26+VLOOKUP(SUBSTITUTE(D$1,"성장단계","")&amp;"단계오프셋",ChapterTable!$R:$S,2,0))/ChapterTable!$P$23)),
MAX(0,INT(($B823+ChapterTable!$R$26+VLOOKUP(SUBSTITUTE(D$1,"성장단계","")&amp;"보스단계오프셋",ChapterTable!$R:$S,2,0))/ChapterTable!$R$23)))</f>
        <v>0</v>
      </c>
      <c r="E823" s="1">
        <f ca="1">IF(AND($A823=0,$B823=1),
    VLOOKUP(1,ChapterTable!$1:$1048576,MATCH("최종"&amp;SUBSTITUTE(SUBSTITUTE(E$1,"standard",""),"|Float",""),ChapterTable!$1:$1,0),0)*ChapterTable!$P$17,
  IF(AND($A823=0,$B823=0),
    E824,
  IF($B823=0,
    VLOOKUP($A823,ChapterTable!$1:$1048576,MATCH("최종"&amp;SUBSTITUTE(SUBSTITUTE(E$1,"standard",""),"|Float",""),ChapterTable!$1:$1,0),0),
  IF($B823=1,
    IF($L823=FALSE,
      VLOOKUP($A823,ChapterTable!$1:$1048576,MATCH("최종"&amp;SUBSTITUTE(SUBSTITUTE(E$1,"standard",""),"|Float",""),ChapterTable!$1:$1,0),0),
      VLOOKUP($A823-ChapterTable!$P$11,ChapterTable!$1:$1048576,MATCH("최종"&amp;SUBSTITUTE(SUBSTITUTE(E$1,"standard",""),"|Float",""),ChapterTable!$1:$1,0),0)*ChapterTable!$P$14
    ),
  OFFSET(E823,-$B823+IF($L823,1,0),0)*IF($B823&gt;OFFSET($B823,1,0),ChapterTable!$R$17,1)*
    (VLOOKUP(SUBSTITUTE(SUBSTITUTE(E$1,"standard",""),"|Float","")&amp;IF(OR($L823=TRUE,$A823=0,MOD($A823,ChapterTable!$R$20)&lt;&gt;0),"","보스")&amp;"인게임누적곱배수",ChapterTable!$R:$S,2,0)^C823
    +VLOOKUP(SUBSTITUTE(SUBSTITUTE(E$1,"standard",""),"|Float","")&amp;IF(OR($L823=TRUE,$A823=0,MOD($A823,ChapterTable!$R$20)&lt;&gt;0),"","보스")&amp;"인게임누적합배수",ChapterTable!$R:$S,2,0)*C823)
  )
  )
  )
)</f>
        <v>141877.62048339844</v>
      </c>
      <c r="F823" s="1">
        <f ca="1">IF(AND($A823=0,$B823=1),
    VLOOKUP(1,ChapterTable!$1:$1048576,MATCH("최종"&amp;SUBSTITUTE(SUBSTITUTE(F$1,"standard",""),"|Float",""),ChapterTable!$1:$1,0),0)*ChapterTable!$P$17,
  IF(AND($A823=0,$B823=0),
    F824,
  IF($B823=0,
    VLOOKUP($A823,ChapterTable!$1:$1048576,MATCH("최종"&amp;SUBSTITUTE(SUBSTITUTE(F$1,"standard",""),"|Float",""),ChapterTable!$1:$1,0),0),
  IF($B823=1,
    IF($L823=FALSE,
      VLOOKUP($A823,ChapterTable!$1:$1048576,MATCH("최종"&amp;SUBSTITUTE(SUBSTITUTE(F$1,"standard",""),"|Float",""),ChapterTable!$1:$1,0),0),
      VLOOKUP($A823-ChapterTable!$P$11,ChapterTable!$1:$1048576,MATCH("최종"&amp;SUBSTITUTE(SUBSTITUTE(F$1,"standard",""),"|Float",""),ChapterTable!$1:$1,0),0)*ChapterTable!$P$14
    ),
  OFFSET(F823,-$B823+IF($L823,1,0),0)*
    (VLOOKUP(SUBSTITUTE(SUBSTITUTE(F$1,"standard",""),"|Float","")&amp;IF(OR($L823=TRUE,$A823=0,MOD($A823,ChapterTable!$R$20)&lt;&gt;0),"","보스")&amp;"인게임누적곱배수",ChapterTable!$R:$S,2,0)^D823
    +VLOOKUP(SUBSTITUTE(SUBSTITUTE(F$1,"standard",""),"|Float","")&amp;IF(OR($L823=TRUE,$A823=0,MOD($A823,ChapterTable!$R$20)&lt;&gt;0),"","보스")&amp;"인게임누적합배수",ChapterTable!$R:$S,2,0)*D823)
  )
  )
  )
)</f>
        <v>49263.06266784668</v>
      </c>
      <c r="G823" t="s">
        <v>719</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87"/>
        <v>21</v>
      </c>
      <c r="Q823">
        <f t="shared" si="88"/>
        <v>21</v>
      </c>
      <c r="R823" t="b">
        <f t="shared" ca="1" si="89"/>
        <v>0</v>
      </c>
      <c r="T823" t="b">
        <f t="shared" ca="1" si="90"/>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93"/>
        <v>1</v>
      </c>
      <c r="AJ823">
        <f t="shared" si="91"/>
        <v>1</v>
      </c>
      <c r="AK823">
        <f t="shared" si="92"/>
        <v>1</v>
      </c>
      <c r="AL823">
        <v>4</v>
      </c>
    </row>
    <row r="824" spans="1:38" hidden="1" x14ac:dyDescent="0.3">
      <c r="A824">
        <v>18</v>
      </c>
      <c r="B824">
        <v>11</v>
      </c>
      <c r="C824">
        <f>IF(OR($L824=TRUE,$A824=0,MOD($A824,ChapterTable!$R$20)&lt;&gt;0),
MAX(0,INT(($B824+ChapterTable!$P$26+VLOOKUP(SUBSTITUTE(C$1,"성장단계","")&amp;"단계오프셋",ChapterTable!$R:$S,2,0))/ChapterTable!$P$23)),
MAX(0,INT(($B824+ChapterTable!$R$26+VLOOKUP(SUBSTITUTE(C$1,"성장단계","")&amp;"보스단계오프셋",ChapterTable!$R:$S,2,0))/ChapterTable!$R$23)))</f>
        <v>1</v>
      </c>
      <c r="D824">
        <f>IF(OR($L824=TRUE,$A824=0,MOD($A824,ChapterTable!$R$20)&lt;&gt;0),
MAX(0,INT(($B824+ChapterTable!$P$26+VLOOKUP(SUBSTITUTE(D$1,"성장단계","")&amp;"단계오프셋",ChapterTable!$R:$S,2,0))/ChapterTable!$P$23)),
MAX(0,INT(($B824+ChapterTable!$R$26+VLOOKUP(SUBSTITUTE(D$1,"성장단계","")&amp;"보스단계오프셋",ChapterTable!$R:$S,2,0))/ChapterTable!$R$23)))</f>
        <v>1</v>
      </c>
      <c r="E824" s="1">
        <f ca="1">IF(AND($A824=0,$B824=1),
    VLOOKUP(1,ChapterTable!$1:$1048576,MATCH("최종"&amp;SUBSTITUTE(SUBSTITUTE(E$1,"standard",""),"|Float",""),ChapterTable!$1:$1,0),0)*ChapterTable!$P$17,
  IF(AND($A824=0,$B824=0),
    E825,
  IF($B824=0,
    VLOOKUP($A824,ChapterTable!$1:$1048576,MATCH("최종"&amp;SUBSTITUTE(SUBSTITUTE(E$1,"standard",""),"|Float",""),ChapterTable!$1:$1,0),0),
  IF($B824=1,
    IF($L824=FALSE,
      VLOOKUP($A824,ChapterTable!$1:$1048576,MATCH("최종"&amp;SUBSTITUTE(SUBSTITUTE(E$1,"standard",""),"|Float",""),ChapterTable!$1:$1,0),0),
      VLOOKUP($A824-ChapterTable!$P$11,ChapterTable!$1:$1048576,MATCH("최종"&amp;SUBSTITUTE(SUBSTITUTE(E$1,"standard",""),"|Float",""),ChapterTable!$1:$1,0),0)*ChapterTable!$P$14
    ),
  OFFSET(E824,-$B824+IF($L824,1,0),0)*IF($B824&gt;OFFSET($B824,1,0),ChapterTable!$R$17,1)*
    (VLOOKUP(SUBSTITUTE(SUBSTITUTE(E$1,"standard",""),"|Float","")&amp;IF(OR($L824=TRUE,$A824=0,MOD($A824,ChapterTable!$R$20)&lt;&gt;0),"","보스")&amp;"인게임누적곱배수",ChapterTable!$R:$S,2,0)^C824
    +VLOOKUP(SUBSTITUTE(SUBSTITUTE(E$1,"standard",""),"|Float","")&amp;IF(OR($L824=TRUE,$A824=0,MOD($A824,ChapterTable!$R$20)&lt;&gt;0),"","보스")&amp;"인게임누적합배수",ChapterTable!$R:$S,2,0)*C824)
  )
  )
  )
)</f>
        <v>141877.62048339844</v>
      </c>
      <c r="F824" s="1">
        <f ca="1">IF(AND($A824=0,$B824=1),
    VLOOKUP(1,ChapterTable!$1:$1048576,MATCH("최종"&amp;SUBSTITUTE(SUBSTITUTE(F$1,"standard",""),"|Float",""),ChapterTable!$1:$1,0),0)*ChapterTable!$P$17,
  IF(AND($A824=0,$B824=0),
    F825,
  IF($B824=0,
    VLOOKUP($A824,ChapterTable!$1:$1048576,MATCH("최종"&amp;SUBSTITUTE(SUBSTITUTE(F$1,"standard",""),"|Float",""),ChapterTable!$1:$1,0),0),
  IF($B824=1,
    IF($L824=FALSE,
      VLOOKUP($A824,ChapterTable!$1:$1048576,MATCH("최종"&amp;SUBSTITUTE(SUBSTITUTE(F$1,"standard",""),"|Float",""),ChapterTable!$1:$1,0),0),
      VLOOKUP($A824-ChapterTable!$P$11,ChapterTable!$1:$1048576,MATCH("최종"&amp;SUBSTITUTE(SUBSTITUTE(F$1,"standard",""),"|Float",""),ChapterTable!$1:$1,0),0)*ChapterTable!$P$14
    ),
  OFFSET(F824,-$B824+IF($L824,1,0),0)*
    (VLOOKUP(SUBSTITUTE(SUBSTITUTE(F$1,"standard",""),"|Float","")&amp;IF(OR($L824=TRUE,$A824=0,MOD($A824,ChapterTable!$R$20)&lt;&gt;0),"","보스")&amp;"인게임누적곱배수",ChapterTable!$R:$S,2,0)^D824
    +VLOOKUP(SUBSTITUTE(SUBSTITUTE(F$1,"standard",""),"|Float","")&amp;IF(OR($L824=TRUE,$A824=0,MOD($A824,ChapterTable!$R$20)&lt;&gt;0),"","보스")&amp;"인게임누적합배수",ChapterTable!$R:$S,2,0)*D824)
  )
  )
  )
)</f>
        <v>52957.792367935181</v>
      </c>
      <c r="G824" t="s">
        <v>719</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87"/>
        <v>2</v>
      </c>
      <c r="Q824">
        <f t="shared" si="88"/>
        <v>2</v>
      </c>
      <c r="R824" t="b">
        <f t="shared" ca="1" si="89"/>
        <v>0</v>
      </c>
      <c r="T824" t="b">
        <f t="shared" ca="1" si="90"/>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93"/>
        <v>0.5</v>
      </c>
      <c r="AJ824">
        <f t="shared" si="91"/>
        <v>0.54666666600000002</v>
      </c>
      <c r="AK824">
        <f t="shared" si="92"/>
        <v>1</v>
      </c>
      <c r="AL824">
        <v>4</v>
      </c>
    </row>
    <row r="825" spans="1:38" hidden="1" x14ac:dyDescent="0.3">
      <c r="A825">
        <v>18</v>
      </c>
      <c r="B825">
        <v>12</v>
      </c>
      <c r="C825">
        <f>IF(OR($L825=TRUE,$A825=0,MOD($A825,ChapterTable!$R$20)&lt;&gt;0),
MAX(0,INT(($B825+ChapterTable!$P$26+VLOOKUP(SUBSTITUTE(C$1,"성장단계","")&amp;"단계오프셋",ChapterTable!$R:$S,2,0))/ChapterTable!$P$23)),
MAX(0,INT(($B825+ChapterTable!$R$26+VLOOKUP(SUBSTITUTE(C$1,"성장단계","")&amp;"보스단계오프셋",ChapterTable!$R:$S,2,0))/ChapterTable!$R$23)))</f>
        <v>1</v>
      </c>
      <c r="D825">
        <f>IF(OR($L825=TRUE,$A825=0,MOD($A825,ChapterTable!$R$20)&lt;&gt;0),
MAX(0,INT(($B825+ChapterTable!$P$26+VLOOKUP(SUBSTITUTE(D$1,"성장단계","")&amp;"단계오프셋",ChapterTable!$R:$S,2,0))/ChapterTable!$P$23)),
MAX(0,INT(($B825+ChapterTable!$R$26+VLOOKUP(SUBSTITUTE(D$1,"성장단계","")&amp;"보스단계오프셋",ChapterTable!$R:$S,2,0))/ChapterTable!$R$23)))</f>
        <v>1</v>
      </c>
      <c r="E825" s="1">
        <f ca="1">IF(AND($A825=0,$B825=1),
    VLOOKUP(1,ChapterTable!$1:$1048576,MATCH("최종"&amp;SUBSTITUTE(SUBSTITUTE(E$1,"standard",""),"|Float",""),ChapterTable!$1:$1,0),0)*ChapterTable!$P$17,
  IF(AND($A825=0,$B825=0),
    E826,
  IF($B825=0,
    VLOOKUP($A825,ChapterTable!$1:$1048576,MATCH("최종"&amp;SUBSTITUTE(SUBSTITUTE(E$1,"standard",""),"|Float",""),ChapterTable!$1:$1,0),0),
  IF($B825=1,
    IF($L825=FALSE,
      VLOOKUP($A825,ChapterTable!$1:$1048576,MATCH("최종"&amp;SUBSTITUTE(SUBSTITUTE(E$1,"standard",""),"|Float",""),ChapterTable!$1:$1,0),0),
      VLOOKUP($A825-ChapterTable!$P$11,ChapterTable!$1:$1048576,MATCH("최종"&amp;SUBSTITUTE(SUBSTITUTE(E$1,"standard",""),"|Float",""),ChapterTable!$1:$1,0),0)*ChapterTable!$P$14
    ),
  OFFSET(E825,-$B825+IF($L825,1,0),0)*IF($B825&gt;OFFSET($B825,1,0),ChapterTable!$R$17,1)*
    (VLOOKUP(SUBSTITUTE(SUBSTITUTE(E$1,"standard",""),"|Float","")&amp;IF(OR($L825=TRUE,$A825=0,MOD($A825,ChapterTable!$R$20)&lt;&gt;0),"","보스")&amp;"인게임누적곱배수",ChapterTable!$R:$S,2,0)^C825
    +VLOOKUP(SUBSTITUTE(SUBSTITUTE(E$1,"standard",""),"|Float","")&amp;IF(OR($L825=TRUE,$A825=0,MOD($A825,ChapterTable!$R$20)&lt;&gt;0),"","보스")&amp;"인게임누적합배수",ChapterTable!$R:$S,2,0)*C825)
  )
  )
  )
)</f>
        <v>141877.62048339844</v>
      </c>
      <c r="F825" s="1">
        <f ca="1">IF(AND($A825=0,$B825=1),
    VLOOKUP(1,ChapterTable!$1:$1048576,MATCH("최종"&amp;SUBSTITUTE(SUBSTITUTE(F$1,"standard",""),"|Float",""),ChapterTable!$1:$1,0),0)*ChapterTable!$P$17,
  IF(AND($A825=0,$B825=0),
    F826,
  IF($B825=0,
    VLOOKUP($A825,ChapterTable!$1:$1048576,MATCH("최종"&amp;SUBSTITUTE(SUBSTITUTE(F$1,"standard",""),"|Float",""),ChapterTable!$1:$1,0),0),
  IF($B825=1,
    IF($L825=FALSE,
      VLOOKUP($A825,ChapterTable!$1:$1048576,MATCH("최종"&amp;SUBSTITUTE(SUBSTITUTE(F$1,"standard",""),"|Float",""),ChapterTable!$1:$1,0),0),
      VLOOKUP($A825-ChapterTable!$P$11,ChapterTable!$1:$1048576,MATCH("최종"&amp;SUBSTITUTE(SUBSTITUTE(F$1,"standard",""),"|Float",""),ChapterTable!$1:$1,0),0)*ChapterTable!$P$14
    ),
  OFFSET(F825,-$B825+IF($L825,1,0),0)*
    (VLOOKUP(SUBSTITUTE(SUBSTITUTE(F$1,"standard",""),"|Float","")&amp;IF(OR($L825=TRUE,$A825=0,MOD($A825,ChapterTable!$R$20)&lt;&gt;0),"","보스")&amp;"인게임누적곱배수",ChapterTable!$R:$S,2,0)^D825
    +VLOOKUP(SUBSTITUTE(SUBSTITUTE(F$1,"standard",""),"|Float","")&amp;IF(OR($L825=TRUE,$A825=0,MOD($A825,ChapterTable!$R$20)&lt;&gt;0),"","보스")&amp;"인게임누적합배수",ChapterTable!$R:$S,2,0)*D825)
  )
  )
  )
)</f>
        <v>52957.792367935181</v>
      </c>
      <c r="G825" t="s">
        <v>719</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87"/>
        <v>2</v>
      </c>
      <c r="Q825">
        <f t="shared" si="88"/>
        <v>2</v>
      </c>
      <c r="R825" t="b">
        <f t="shared" ca="1" si="89"/>
        <v>0</v>
      </c>
      <c r="T825" t="b">
        <f t="shared" ca="1" si="90"/>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93"/>
        <v>0.5</v>
      </c>
      <c r="AJ825">
        <f t="shared" si="91"/>
        <v>0.54666666600000002</v>
      </c>
      <c r="AK825">
        <f t="shared" si="92"/>
        <v>1</v>
      </c>
      <c r="AL825">
        <v>4</v>
      </c>
    </row>
    <row r="826" spans="1:38" hidden="1" x14ac:dyDescent="0.3">
      <c r="A826">
        <v>18</v>
      </c>
      <c r="B826">
        <v>13</v>
      </c>
      <c r="C826">
        <f>IF(OR($L826=TRUE,$A826=0,MOD($A826,ChapterTable!$R$20)&lt;&gt;0),
MAX(0,INT(($B826+ChapterTable!$P$26+VLOOKUP(SUBSTITUTE(C$1,"성장단계","")&amp;"단계오프셋",ChapterTable!$R:$S,2,0))/ChapterTable!$P$23)),
MAX(0,INT(($B826+ChapterTable!$R$26+VLOOKUP(SUBSTITUTE(C$1,"성장단계","")&amp;"보스단계오프셋",ChapterTable!$R:$S,2,0))/ChapterTable!$R$23)))</f>
        <v>1</v>
      </c>
      <c r="D826">
        <f>IF(OR($L826=TRUE,$A826=0,MOD($A826,ChapterTable!$R$20)&lt;&gt;0),
MAX(0,INT(($B826+ChapterTable!$P$26+VLOOKUP(SUBSTITUTE(D$1,"성장단계","")&amp;"단계오프셋",ChapterTable!$R:$S,2,0))/ChapterTable!$P$23)),
MAX(0,INT(($B826+ChapterTable!$R$26+VLOOKUP(SUBSTITUTE(D$1,"성장단계","")&amp;"보스단계오프셋",ChapterTable!$R:$S,2,0))/ChapterTable!$R$23)))</f>
        <v>1</v>
      </c>
      <c r="E826" s="1">
        <f ca="1">IF(AND($A826=0,$B826=1),
    VLOOKUP(1,ChapterTable!$1:$1048576,MATCH("최종"&amp;SUBSTITUTE(SUBSTITUTE(E$1,"standard",""),"|Float",""),ChapterTable!$1:$1,0),0)*ChapterTable!$P$17,
  IF(AND($A826=0,$B826=0),
    E827,
  IF($B826=0,
    VLOOKUP($A826,ChapterTable!$1:$1048576,MATCH("최종"&amp;SUBSTITUTE(SUBSTITUTE(E$1,"standard",""),"|Float",""),ChapterTable!$1:$1,0),0),
  IF($B826=1,
    IF($L826=FALSE,
      VLOOKUP($A826,ChapterTable!$1:$1048576,MATCH("최종"&amp;SUBSTITUTE(SUBSTITUTE(E$1,"standard",""),"|Float",""),ChapterTable!$1:$1,0),0),
      VLOOKUP($A826-ChapterTable!$P$11,ChapterTable!$1:$1048576,MATCH("최종"&amp;SUBSTITUTE(SUBSTITUTE(E$1,"standard",""),"|Float",""),ChapterTable!$1:$1,0),0)*ChapterTable!$P$14
    ),
  OFFSET(E826,-$B826+IF($L826,1,0),0)*IF($B826&gt;OFFSET($B826,1,0),ChapterTable!$R$17,1)*
    (VLOOKUP(SUBSTITUTE(SUBSTITUTE(E$1,"standard",""),"|Float","")&amp;IF(OR($L826=TRUE,$A826=0,MOD($A826,ChapterTable!$R$20)&lt;&gt;0),"","보스")&amp;"인게임누적곱배수",ChapterTable!$R:$S,2,0)^C826
    +VLOOKUP(SUBSTITUTE(SUBSTITUTE(E$1,"standard",""),"|Float","")&amp;IF(OR($L826=TRUE,$A826=0,MOD($A826,ChapterTable!$R$20)&lt;&gt;0),"","보스")&amp;"인게임누적합배수",ChapterTable!$R:$S,2,0)*C826)
  )
  )
  )
)</f>
        <v>141877.62048339844</v>
      </c>
      <c r="F826" s="1">
        <f ca="1">IF(AND($A826=0,$B826=1),
    VLOOKUP(1,ChapterTable!$1:$1048576,MATCH("최종"&amp;SUBSTITUTE(SUBSTITUTE(F$1,"standard",""),"|Float",""),ChapterTable!$1:$1,0),0)*ChapterTable!$P$17,
  IF(AND($A826=0,$B826=0),
    F827,
  IF($B826=0,
    VLOOKUP($A826,ChapterTable!$1:$1048576,MATCH("최종"&amp;SUBSTITUTE(SUBSTITUTE(F$1,"standard",""),"|Float",""),ChapterTable!$1:$1,0),0),
  IF($B826=1,
    IF($L826=FALSE,
      VLOOKUP($A826,ChapterTable!$1:$1048576,MATCH("최종"&amp;SUBSTITUTE(SUBSTITUTE(F$1,"standard",""),"|Float",""),ChapterTable!$1:$1,0),0),
      VLOOKUP($A826-ChapterTable!$P$11,ChapterTable!$1:$1048576,MATCH("최종"&amp;SUBSTITUTE(SUBSTITUTE(F$1,"standard",""),"|Float",""),ChapterTable!$1:$1,0),0)*ChapterTable!$P$14
    ),
  OFFSET(F826,-$B826+IF($L826,1,0),0)*
    (VLOOKUP(SUBSTITUTE(SUBSTITUTE(F$1,"standard",""),"|Float","")&amp;IF(OR($L826=TRUE,$A826=0,MOD($A826,ChapterTable!$R$20)&lt;&gt;0),"","보스")&amp;"인게임누적곱배수",ChapterTable!$R:$S,2,0)^D826
    +VLOOKUP(SUBSTITUTE(SUBSTITUTE(F$1,"standard",""),"|Float","")&amp;IF(OR($L826=TRUE,$A826=0,MOD($A826,ChapterTable!$R$20)&lt;&gt;0),"","보스")&amp;"인게임누적합배수",ChapterTable!$R:$S,2,0)*D826)
  )
  )
  )
)</f>
        <v>52957.792367935181</v>
      </c>
      <c r="G826" t="s">
        <v>719</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87"/>
        <v>2</v>
      </c>
      <c r="Q826">
        <f t="shared" si="88"/>
        <v>2</v>
      </c>
      <c r="R826" t="b">
        <f t="shared" ca="1" si="89"/>
        <v>0</v>
      </c>
      <c r="T826" t="b">
        <f t="shared" ca="1" si="90"/>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93"/>
        <v>0.5</v>
      </c>
      <c r="AJ826">
        <f t="shared" si="91"/>
        <v>0.54666666600000002</v>
      </c>
      <c r="AK826">
        <f t="shared" si="92"/>
        <v>1</v>
      </c>
      <c r="AL826">
        <v>4</v>
      </c>
    </row>
    <row r="827" spans="1:38" hidden="1" x14ac:dyDescent="0.3">
      <c r="A827">
        <v>18</v>
      </c>
      <c r="B827">
        <v>14</v>
      </c>
      <c r="C827">
        <f>IF(OR($L827=TRUE,$A827=0,MOD($A827,ChapterTable!$R$20)&lt;&gt;0),
MAX(0,INT(($B827+ChapterTable!$P$26+VLOOKUP(SUBSTITUTE(C$1,"성장단계","")&amp;"단계오프셋",ChapterTable!$R:$S,2,0))/ChapterTable!$P$23)),
MAX(0,INT(($B827+ChapterTable!$R$26+VLOOKUP(SUBSTITUTE(C$1,"성장단계","")&amp;"보스단계오프셋",ChapterTable!$R:$S,2,0))/ChapterTable!$R$23)))</f>
        <v>1</v>
      </c>
      <c r="D827">
        <f>IF(OR($L827=TRUE,$A827=0,MOD($A827,ChapterTable!$R$20)&lt;&gt;0),
MAX(0,INT(($B827+ChapterTable!$P$26+VLOOKUP(SUBSTITUTE(D$1,"성장단계","")&amp;"단계오프셋",ChapterTable!$R:$S,2,0))/ChapterTable!$P$23)),
MAX(0,INT(($B827+ChapterTable!$R$26+VLOOKUP(SUBSTITUTE(D$1,"성장단계","")&amp;"보스단계오프셋",ChapterTable!$R:$S,2,0))/ChapterTable!$R$23)))</f>
        <v>1</v>
      </c>
      <c r="E827" s="1">
        <f ca="1">IF(AND($A827=0,$B827=1),
    VLOOKUP(1,ChapterTable!$1:$1048576,MATCH("최종"&amp;SUBSTITUTE(SUBSTITUTE(E$1,"standard",""),"|Float",""),ChapterTable!$1:$1,0),0)*ChapterTable!$P$17,
  IF(AND($A827=0,$B827=0),
    E828,
  IF($B827=0,
    VLOOKUP($A827,ChapterTable!$1:$1048576,MATCH("최종"&amp;SUBSTITUTE(SUBSTITUTE(E$1,"standard",""),"|Float",""),ChapterTable!$1:$1,0),0),
  IF($B827=1,
    IF($L827=FALSE,
      VLOOKUP($A827,ChapterTable!$1:$1048576,MATCH("최종"&amp;SUBSTITUTE(SUBSTITUTE(E$1,"standard",""),"|Float",""),ChapterTable!$1:$1,0),0),
      VLOOKUP($A827-ChapterTable!$P$11,ChapterTable!$1:$1048576,MATCH("최종"&amp;SUBSTITUTE(SUBSTITUTE(E$1,"standard",""),"|Float",""),ChapterTable!$1:$1,0),0)*ChapterTable!$P$14
    ),
  OFFSET(E827,-$B827+IF($L827,1,0),0)*IF($B827&gt;OFFSET($B827,1,0),ChapterTable!$R$17,1)*
    (VLOOKUP(SUBSTITUTE(SUBSTITUTE(E$1,"standard",""),"|Float","")&amp;IF(OR($L827=TRUE,$A827=0,MOD($A827,ChapterTable!$R$20)&lt;&gt;0),"","보스")&amp;"인게임누적곱배수",ChapterTable!$R:$S,2,0)^C827
    +VLOOKUP(SUBSTITUTE(SUBSTITUTE(E$1,"standard",""),"|Float","")&amp;IF(OR($L827=TRUE,$A827=0,MOD($A827,ChapterTable!$R$20)&lt;&gt;0),"","보스")&amp;"인게임누적합배수",ChapterTable!$R:$S,2,0)*C827)
  )
  )
  )
)</f>
        <v>141877.62048339844</v>
      </c>
      <c r="F827" s="1">
        <f ca="1">IF(AND($A827=0,$B827=1),
    VLOOKUP(1,ChapterTable!$1:$1048576,MATCH("최종"&amp;SUBSTITUTE(SUBSTITUTE(F$1,"standard",""),"|Float",""),ChapterTable!$1:$1,0),0)*ChapterTable!$P$17,
  IF(AND($A827=0,$B827=0),
    F828,
  IF($B827=0,
    VLOOKUP($A827,ChapterTable!$1:$1048576,MATCH("최종"&amp;SUBSTITUTE(SUBSTITUTE(F$1,"standard",""),"|Float",""),ChapterTable!$1:$1,0),0),
  IF($B827=1,
    IF($L827=FALSE,
      VLOOKUP($A827,ChapterTable!$1:$1048576,MATCH("최종"&amp;SUBSTITUTE(SUBSTITUTE(F$1,"standard",""),"|Float",""),ChapterTable!$1:$1,0),0),
      VLOOKUP($A827-ChapterTable!$P$11,ChapterTable!$1:$1048576,MATCH("최종"&amp;SUBSTITUTE(SUBSTITUTE(F$1,"standard",""),"|Float",""),ChapterTable!$1:$1,0),0)*ChapterTable!$P$14
    ),
  OFFSET(F827,-$B827+IF($L827,1,0),0)*
    (VLOOKUP(SUBSTITUTE(SUBSTITUTE(F$1,"standard",""),"|Float","")&amp;IF(OR($L827=TRUE,$A827=0,MOD($A827,ChapterTable!$R$20)&lt;&gt;0),"","보스")&amp;"인게임누적곱배수",ChapterTable!$R:$S,2,0)^D827
    +VLOOKUP(SUBSTITUTE(SUBSTITUTE(F$1,"standard",""),"|Float","")&amp;IF(OR($L827=TRUE,$A827=0,MOD($A827,ChapterTable!$R$20)&lt;&gt;0),"","보스")&amp;"인게임누적합배수",ChapterTable!$R:$S,2,0)*D827)
  )
  )
  )
)</f>
        <v>52957.792367935181</v>
      </c>
      <c r="G827" t="s">
        <v>719</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87"/>
        <v>2</v>
      </c>
      <c r="Q827">
        <f t="shared" si="88"/>
        <v>2</v>
      </c>
      <c r="R827" t="b">
        <f t="shared" ca="1" si="89"/>
        <v>0</v>
      </c>
      <c r="T827" t="b">
        <f t="shared" ca="1" si="90"/>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93"/>
        <v>0.5</v>
      </c>
      <c r="AJ827">
        <f t="shared" si="91"/>
        <v>0.54666666600000002</v>
      </c>
      <c r="AK827">
        <f t="shared" si="92"/>
        <v>1</v>
      </c>
      <c r="AL827">
        <v>4</v>
      </c>
    </row>
    <row r="828" spans="1:38" hidden="1" x14ac:dyDescent="0.3">
      <c r="A828">
        <v>18</v>
      </c>
      <c r="B828">
        <v>15</v>
      </c>
      <c r="C828">
        <f>IF(OR($L828=TRUE,$A828=0,MOD($A828,ChapterTable!$R$20)&lt;&gt;0),
MAX(0,INT(($B828+ChapterTable!$P$26+VLOOKUP(SUBSTITUTE(C$1,"성장단계","")&amp;"단계오프셋",ChapterTable!$R:$S,2,0))/ChapterTable!$P$23)),
MAX(0,INT(($B828+ChapterTable!$R$26+VLOOKUP(SUBSTITUTE(C$1,"성장단계","")&amp;"보스단계오프셋",ChapterTable!$R:$S,2,0))/ChapterTable!$R$23)))</f>
        <v>1</v>
      </c>
      <c r="D828">
        <f>IF(OR($L828=TRUE,$A828=0,MOD($A828,ChapterTable!$R$20)&lt;&gt;0),
MAX(0,INT(($B828+ChapterTable!$P$26+VLOOKUP(SUBSTITUTE(D$1,"성장단계","")&amp;"단계오프셋",ChapterTable!$R:$S,2,0))/ChapterTable!$P$23)),
MAX(0,INT(($B828+ChapterTable!$R$26+VLOOKUP(SUBSTITUTE(D$1,"성장단계","")&amp;"보스단계오프셋",ChapterTable!$R:$S,2,0))/ChapterTable!$R$23)))</f>
        <v>1</v>
      </c>
      <c r="E828" s="1">
        <f ca="1">IF(AND($A828=0,$B828=1),
    VLOOKUP(1,ChapterTable!$1:$1048576,MATCH("최종"&amp;SUBSTITUTE(SUBSTITUTE(E$1,"standard",""),"|Float",""),ChapterTable!$1:$1,0),0)*ChapterTable!$P$17,
  IF(AND($A828=0,$B828=0),
    E829,
  IF($B828=0,
    VLOOKUP($A828,ChapterTable!$1:$1048576,MATCH("최종"&amp;SUBSTITUTE(SUBSTITUTE(E$1,"standard",""),"|Float",""),ChapterTable!$1:$1,0),0),
  IF($B828=1,
    IF($L828=FALSE,
      VLOOKUP($A828,ChapterTable!$1:$1048576,MATCH("최종"&amp;SUBSTITUTE(SUBSTITUTE(E$1,"standard",""),"|Float",""),ChapterTable!$1:$1,0),0),
      VLOOKUP($A828-ChapterTable!$P$11,ChapterTable!$1:$1048576,MATCH("최종"&amp;SUBSTITUTE(SUBSTITUTE(E$1,"standard",""),"|Float",""),ChapterTable!$1:$1,0),0)*ChapterTable!$P$14
    ),
  OFFSET(E828,-$B828+IF($L828,1,0),0)*IF($B828&gt;OFFSET($B828,1,0),ChapterTable!$R$17,1)*
    (VLOOKUP(SUBSTITUTE(SUBSTITUTE(E$1,"standard",""),"|Float","")&amp;IF(OR($L828=TRUE,$A828=0,MOD($A828,ChapterTable!$R$20)&lt;&gt;0),"","보스")&amp;"인게임누적곱배수",ChapterTable!$R:$S,2,0)^C828
    +VLOOKUP(SUBSTITUTE(SUBSTITUTE(E$1,"standard",""),"|Float","")&amp;IF(OR($L828=TRUE,$A828=0,MOD($A828,ChapterTable!$R$20)&lt;&gt;0),"","보스")&amp;"인게임누적합배수",ChapterTable!$R:$S,2,0)*C828)
  )
  )
  )
)</f>
        <v>141877.62048339844</v>
      </c>
      <c r="F828" s="1">
        <f ca="1">IF(AND($A828=0,$B828=1),
    VLOOKUP(1,ChapterTable!$1:$1048576,MATCH("최종"&amp;SUBSTITUTE(SUBSTITUTE(F$1,"standard",""),"|Float",""),ChapterTable!$1:$1,0),0)*ChapterTable!$P$17,
  IF(AND($A828=0,$B828=0),
    F829,
  IF($B828=0,
    VLOOKUP($A828,ChapterTable!$1:$1048576,MATCH("최종"&amp;SUBSTITUTE(SUBSTITUTE(F$1,"standard",""),"|Float",""),ChapterTable!$1:$1,0),0),
  IF($B828=1,
    IF($L828=FALSE,
      VLOOKUP($A828,ChapterTable!$1:$1048576,MATCH("최종"&amp;SUBSTITUTE(SUBSTITUTE(F$1,"standard",""),"|Float",""),ChapterTable!$1:$1,0),0),
      VLOOKUP($A828-ChapterTable!$P$11,ChapterTable!$1:$1048576,MATCH("최종"&amp;SUBSTITUTE(SUBSTITUTE(F$1,"standard",""),"|Float",""),ChapterTable!$1:$1,0),0)*ChapterTable!$P$14
    ),
  OFFSET(F828,-$B828+IF($L828,1,0),0)*
    (VLOOKUP(SUBSTITUTE(SUBSTITUTE(F$1,"standard",""),"|Float","")&amp;IF(OR($L828=TRUE,$A828=0,MOD($A828,ChapterTable!$R$20)&lt;&gt;0),"","보스")&amp;"인게임누적곱배수",ChapterTable!$R:$S,2,0)^D828
    +VLOOKUP(SUBSTITUTE(SUBSTITUTE(F$1,"standard",""),"|Float","")&amp;IF(OR($L828=TRUE,$A828=0,MOD($A828,ChapterTable!$R$20)&lt;&gt;0),"","보스")&amp;"인게임누적합배수",ChapterTable!$R:$S,2,0)*D828)
  )
  )
  )
)</f>
        <v>52957.792367935181</v>
      </c>
      <c r="G828" t="s">
        <v>719</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87"/>
        <v>11</v>
      </c>
      <c r="Q828">
        <f t="shared" si="88"/>
        <v>11</v>
      </c>
      <c r="R828" t="b">
        <f t="shared" ca="1" si="89"/>
        <v>0</v>
      </c>
      <c r="T828" t="b">
        <f t="shared" ca="1" si="90"/>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93"/>
        <v>0.5</v>
      </c>
      <c r="AJ828">
        <f t="shared" si="91"/>
        <v>0.54666666600000002</v>
      </c>
      <c r="AK828">
        <f t="shared" si="92"/>
        <v>1</v>
      </c>
      <c r="AL828">
        <v>4</v>
      </c>
    </row>
    <row r="829" spans="1:38" hidden="1" x14ac:dyDescent="0.3">
      <c r="A829">
        <v>18</v>
      </c>
      <c r="B829">
        <v>16</v>
      </c>
      <c r="C829">
        <f>IF(OR($L829=TRUE,$A829=0,MOD($A829,ChapterTable!$R$20)&lt;&gt;0),
MAX(0,INT(($B829+ChapterTable!$P$26+VLOOKUP(SUBSTITUTE(C$1,"성장단계","")&amp;"단계오프셋",ChapterTable!$R:$S,2,0))/ChapterTable!$P$23)),
MAX(0,INT(($B829+ChapterTable!$R$26+VLOOKUP(SUBSTITUTE(C$1,"성장단계","")&amp;"보스단계오프셋",ChapterTable!$R:$S,2,0))/ChapterTable!$R$23)))</f>
        <v>2</v>
      </c>
      <c r="D829">
        <f>IF(OR($L829=TRUE,$A829=0,MOD($A829,ChapterTable!$R$20)&lt;&gt;0),
MAX(0,INT(($B829+ChapterTable!$P$26+VLOOKUP(SUBSTITUTE(D$1,"성장단계","")&amp;"단계오프셋",ChapterTable!$R:$S,2,0))/ChapterTable!$P$23)),
MAX(0,INT(($B829+ChapterTable!$R$26+VLOOKUP(SUBSTITUTE(D$1,"성장단계","")&amp;"보스단계오프셋",ChapterTable!$R:$S,2,0))/ChapterTable!$R$23)))</f>
        <v>1</v>
      </c>
      <c r="E829" s="1">
        <f ca="1">IF(AND($A829=0,$B829=1),
    VLOOKUP(1,ChapterTable!$1:$1048576,MATCH("최종"&amp;SUBSTITUTE(SUBSTITUTE(E$1,"standard",""),"|Float",""),ChapterTable!$1:$1,0),0)*ChapterTable!$P$17,
  IF(AND($A829=0,$B829=0),
    E830,
  IF($B829=0,
    VLOOKUP($A829,ChapterTable!$1:$1048576,MATCH("최종"&amp;SUBSTITUTE(SUBSTITUTE(E$1,"standard",""),"|Float",""),ChapterTable!$1:$1,0),0),
  IF($B829=1,
    IF($L829=FALSE,
      VLOOKUP($A829,ChapterTable!$1:$1048576,MATCH("최종"&amp;SUBSTITUTE(SUBSTITUTE(E$1,"standard",""),"|Float",""),ChapterTable!$1:$1,0),0),
      VLOOKUP($A829-ChapterTable!$P$11,ChapterTable!$1:$1048576,MATCH("최종"&amp;SUBSTITUTE(SUBSTITUTE(E$1,"standard",""),"|Float",""),ChapterTable!$1:$1,0),0)*ChapterTable!$P$14
    ),
  OFFSET(E829,-$B829+IF($L829,1,0),0)*IF($B829&gt;OFFSET($B829,1,0),ChapterTable!$R$17,1)*
    (VLOOKUP(SUBSTITUTE(SUBSTITUTE(E$1,"standard",""),"|Float","")&amp;IF(OR($L829=TRUE,$A829=0,MOD($A829,ChapterTable!$R$20)&lt;&gt;0),"","보스")&amp;"인게임누적곱배수",ChapterTable!$R:$S,2,0)^C829
    +VLOOKUP(SUBSTITUTE(SUBSTITUTE(E$1,"standard",""),"|Float","")&amp;IF(OR($L829=TRUE,$A829=0,MOD($A829,ChapterTable!$R$20)&lt;&gt;0),"","보스")&amp;"인게임누적합배수",ChapterTable!$R:$S,2,0)*C829)
  )
  )
  )
)</f>
        <v>165523.89056396484</v>
      </c>
      <c r="F829" s="1">
        <f ca="1">IF(AND($A829=0,$B829=1),
    VLOOKUP(1,ChapterTable!$1:$1048576,MATCH("최종"&amp;SUBSTITUTE(SUBSTITUTE(F$1,"standard",""),"|Float",""),ChapterTable!$1:$1,0),0)*ChapterTable!$P$17,
  IF(AND($A829=0,$B829=0),
    F830,
  IF($B829=0,
    VLOOKUP($A829,ChapterTable!$1:$1048576,MATCH("최종"&amp;SUBSTITUTE(SUBSTITUTE(F$1,"standard",""),"|Float",""),ChapterTable!$1:$1,0),0),
  IF($B829=1,
    IF($L829=FALSE,
      VLOOKUP($A829,ChapterTable!$1:$1048576,MATCH("최종"&amp;SUBSTITUTE(SUBSTITUTE(F$1,"standard",""),"|Float",""),ChapterTable!$1:$1,0),0),
      VLOOKUP($A829-ChapterTable!$P$11,ChapterTable!$1:$1048576,MATCH("최종"&amp;SUBSTITUTE(SUBSTITUTE(F$1,"standard",""),"|Float",""),ChapterTable!$1:$1,0),0)*ChapterTable!$P$14
    ),
  OFFSET(F829,-$B829+IF($L829,1,0),0)*
    (VLOOKUP(SUBSTITUTE(SUBSTITUTE(F$1,"standard",""),"|Float","")&amp;IF(OR($L829=TRUE,$A829=0,MOD($A829,ChapterTable!$R$20)&lt;&gt;0),"","보스")&amp;"인게임누적곱배수",ChapterTable!$R:$S,2,0)^D829
    +VLOOKUP(SUBSTITUTE(SUBSTITUTE(F$1,"standard",""),"|Float","")&amp;IF(OR($L829=TRUE,$A829=0,MOD($A829,ChapterTable!$R$20)&lt;&gt;0),"","보스")&amp;"인게임누적합배수",ChapterTable!$R:$S,2,0)*D829)
  )
  )
  )
)</f>
        <v>52957.792367935181</v>
      </c>
      <c r="G829" t="s">
        <v>719</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87"/>
        <v>2</v>
      </c>
      <c r="Q829">
        <f t="shared" si="88"/>
        <v>2</v>
      </c>
      <c r="R829" t="b">
        <f t="shared" ca="1" si="89"/>
        <v>0</v>
      </c>
      <c r="T829" t="b">
        <f t="shared" ca="1" si="90"/>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93"/>
        <v>0.5</v>
      </c>
      <c r="AJ829">
        <f t="shared" si="91"/>
        <v>0.54666666600000002</v>
      </c>
      <c r="AK829">
        <f t="shared" si="92"/>
        <v>1</v>
      </c>
      <c r="AL829">
        <v>4</v>
      </c>
    </row>
    <row r="830" spans="1:38" hidden="1" x14ac:dyDescent="0.3">
      <c r="A830">
        <v>18</v>
      </c>
      <c r="B830">
        <v>17</v>
      </c>
      <c r="C830">
        <f>IF(OR($L830=TRUE,$A830=0,MOD($A830,ChapterTable!$R$20)&lt;&gt;0),
MAX(0,INT(($B830+ChapterTable!$P$26+VLOOKUP(SUBSTITUTE(C$1,"성장단계","")&amp;"단계오프셋",ChapterTable!$R:$S,2,0))/ChapterTable!$P$23)),
MAX(0,INT(($B830+ChapterTable!$R$26+VLOOKUP(SUBSTITUTE(C$1,"성장단계","")&amp;"보스단계오프셋",ChapterTable!$R:$S,2,0))/ChapterTable!$R$23)))</f>
        <v>2</v>
      </c>
      <c r="D830">
        <f>IF(OR($L830=TRUE,$A830=0,MOD($A830,ChapterTable!$R$20)&lt;&gt;0),
MAX(0,INT(($B830+ChapterTable!$P$26+VLOOKUP(SUBSTITUTE(D$1,"성장단계","")&amp;"단계오프셋",ChapterTable!$R:$S,2,0))/ChapterTable!$P$23)),
MAX(0,INT(($B830+ChapterTable!$R$26+VLOOKUP(SUBSTITUTE(D$1,"성장단계","")&amp;"보스단계오프셋",ChapterTable!$R:$S,2,0))/ChapterTable!$R$23)))</f>
        <v>1</v>
      </c>
      <c r="E830" s="1">
        <f ca="1">IF(AND($A830=0,$B830=1),
    VLOOKUP(1,ChapterTable!$1:$1048576,MATCH("최종"&amp;SUBSTITUTE(SUBSTITUTE(E$1,"standard",""),"|Float",""),ChapterTable!$1:$1,0),0)*ChapterTable!$P$17,
  IF(AND($A830=0,$B830=0),
    E831,
  IF($B830=0,
    VLOOKUP($A830,ChapterTable!$1:$1048576,MATCH("최종"&amp;SUBSTITUTE(SUBSTITUTE(E$1,"standard",""),"|Float",""),ChapterTable!$1:$1,0),0),
  IF($B830=1,
    IF($L830=FALSE,
      VLOOKUP($A830,ChapterTable!$1:$1048576,MATCH("최종"&amp;SUBSTITUTE(SUBSTITUTE(E$1,"standard",""),"|Float",""),ChapterTable!$1:$1,0),0),
      VLOOKUP($A830-ChapterTable!$P$11,ChapterTable!$1:$1048576,MATCH("최종"&amp;SUBSTITUTE(SUBSTITUTE(E$1,"standard",""),"|Float",""),ChapterTable!$1:$1,0),0)*ChapterTable!$P$14
    ),
  OFFSET(E830,-$B830+IF($L830,1,0),0)*IF($B830&gt;OFFSET($B830,1,0),ChapterTable!$R$17,1)*
    (VLOOKUP(SUBSTITUTE(SUBSTITUTE(E$1,"standard",""),"|Float","")&amp;IF(OR($L830=TRUE,$A830=0,MOD($A830,ChapterTable!$R$20)&lt;&gt;0),"","보스")&amp;"인게임누적곱배수",ChapterTable!$R:$S,2,0)^C830
    +VLOOKUP(SUBSTITUTE(SUBSTITUTE(E$1,"standard",""),"|Float","")&amp;IF(OR($L830=TRUE,$A830=0,MOD($A830,ChapterTable!$R$20)&lt;&gt;0),"","보스")&amp;"인게임누적합배수",ChapterTable!$R:$S,2,0)*C830)
  )
  )
  )
)</f>
        <v>165523.89056396484</v>
      </c>
      <c r="F830" s="1">
        <f ca="1">IF(AND($A830=0,$B830=1),
    VLOOKUP(1,ChapterTable!$1:$1048576,MATCH("최종"&amp;SUBSTITUTE(SUBSTITUTE(F$1,"standard",""),"|Float",""),ChapterTable!$1:$1,0),0)*ChapterTable!$P$17,
  IF(AND($A830=0,$B830=0),
    F831,
  IF($B830=0,
    VLOOKUP($A830,ChapterTable!$1:$1048576,MATCH("최종"&amp;SUBSTITUTE(SUBSTITUTE(F$1,"standard",""),"|Float",""),ChapterTable!$1:$1,0),0),
  IF($B830=1,
    IF($L830=FALSE,
      VLOOKUP($A830,ChapterTable!$1:$1048576,MATCH("최종"&amp;SUBSTITUTE(SUBSTITUTE(F$1,"standard",""),"|Float",""),ChapterTable!$1:$1,0),0),
      VLOOKUP($A830-ChapterTable!$P$11,ChapterTable!$1:$1048576,MATCH("최종"&amp;SUBSTITUTE(SUBSTITUTE(F$1,"standard",""),"|Float",""),ChapterTable!$1:$1,0),0)*ChapterTable!$P$14
    ),
  OFFSET(F830,-$B830+IF($L830,1,0),0)*
    (VLOOKUP(SUBSTITUTE(SUBSTITUTE(F$1,"standard",""),"|Float","")&amp;IF(OR($L830=TRUE,$A830=0,MOD($A830,ChapterTable!$R$20)&lt;&gt;0),"","보스")&amp;"인게임누적곱배수",ChapterTable!$R:$S,2,0)^D830
    +VLOOKUP(SUBSTITUTE(SUBSTITUTE(F$1,"standard",""),"|Float","")&amp;IF(OR($L830=TRUE,$A830=0,MOD($A830,ChapterTable!$R$20)&lt;&gt;0),"","보스")&amp;"인게임누적합배수",ChapterTable!$R:$S,2,0)*D830)
  )
  )
  )
)</f>
        <v>52957.792367935181</v>
      </c>
      <c r="G830" t="s">
        <v>719</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87"/>
        <v>2</v>
      </c>
      <c r="Q830">
        <f t="shared" si="88"/>
        <v>2</v>
      </c>
      <c r="R830" t="b">
        <f t="shared" ca="1" si="89"/>
        <v>0</v>
      </c>
      <c r="T830" t="b">
        <f t="shared" ca="1" si="90"/>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93"/>
        <v>0.5</v>
      </c>
      <c r="AJ830">
        <f t="shared" si="91"/>
        <v>0.54666666600000002</v>
      </c>
      <c r="AK830">
        <f t="shared" si="92"/>
        <v>1</v>
      </c>
      <c r="AL830">
        <v>4</v>
      </c>
    </row>
    <row r="831" spans="1:38" hidden="1" x14ac:dyDescent="0.3">
      <c r="A831">
        <v>18</v>
      </c>
      <c r="B831">
        <v>18</v>
      </c>
      <c r="C831">
        <f>IF(OR($L831=TRUE,$A831=0,MOD($A831,ChapterTable!$R$20)&lt;&gt;0),
MAX(0,INT(($B831+ChapterTable!$P$26+VLOOKUP(SUBSTITUTE(C$1,"성장단계","")&amp;"단계오프셋",ChapterTable!$R:$S,2,0))/ChapterTable!$P$23)),
MAX(0,INT(($B831+ChapterTable!$R$26+VLOOKUP(SUBSTITUTE(C$1,"성장단계","")&amp;"보스단계오프셋",ChapterTable!$R:$S,2,0))/ChapterTable!$R$23)))</f>
        <v>2</v>
      </c>
      <c r="D831">
        <f>IF(OR($L831=TRUE,$A831=0,MOD($A831,ChapterTable!$R$20)&lt;&gt;0),
MAX(0,INT(($B831+ChapterTable!$P$26+VLOOKUP(SUBSTITUTE(D$1,"성장단계","")&amp;"단계오프셋",ChapterTable!$R:$S,2,0))/ChapterTable!$P$23)),
MAX(0,INT(($B831+ChapterTable!$R$26+VLOOKUP(SUBSTITUTE(D$1,"성장단계","")&amp;"보스단계오프셋",ChapterTable!$R:$S,2,0))/ChapterTable!$R$23)))</f>
        <v>1</v>
      </c>
      <c r="E831" s="1">
        <f ca="1">IF(AND($A831=0,$B831=1),
    VLOOKUP(1,ChapterTable!$1:$1048576,MATCH("최종"&amp;SUBSTITUTE(SUBSTITUTE(E$1,"standard",""),"|Float",""),ChapterTable!$1:$1,0),0)*ChapterTable!$P$17,
  IF(AND($A831=0,$B831=0),
    E832,
  IF($B831=0,
    VLOOKUP($A831,ChapterTable!$1:$1048576,MATCH("최종"&amp;SUBSTITUTE(SUBSTITUTE(E$1,"standard",""),"|Float",""),ChapterTable!$1:$1,0),0),
  IF($B831=1,
    IF($L831=FALSE,
      VLOOKUP($A831,ChapterTable!$1:$1048576,MATCH("최종"&amp;SUBSTITUTE(SUBSTITUTE(E$1,"standard",""),"|Float",""),ChapterTable!$1:$1,0),0),
      VLOOKUP($A831-ChapterTable!$P$11,ChapterTable!$1:$1048576,MATCH("최종"&amp;SUBSTITUTE(SUBSTITUTE(E$1,"standard",""),"|Float",""),ChapterTable!$1:$1,0),0)*ChapterTable!$P$14
    ),
  OFFSET(E831,-$B831+IF($L831,1,0),0)*IF($B831&gt;OFFSET($B831,1,0),ChapterTable!$R$17,1)*
    (VLOOKUP(SUBSTITUTE(SUBSTITUTE(E$1,"standard",""),"|Float","")&amp;IF(OR($L831=TRUE,$A831=0,MOD($A831,ChapterTable!$R$20)&lt;&gt;0),"","보스")&amp;"인게임누적곱배수",ChapterTable!$R:$S,2,0)^C831
    +VLOOKUP(SUBSTITUTE(SUBSTITUTE(E$1,"standard",""),"|Float","")&amp;IF(OR($L831=TRUE,$A831=0,MOD($A831,ChapterTable!$R$20)&lt;&gt;0),"","보스")&amp;"인게임누적합배수",ChapterTable!$R:$S,2,0)*C831)
  )
  )
  )
)</f>
        <v>165523.89056396484</v>
      </c>
      <c r="F831" s="1">
        <f ca="1">IF(AND($A831=0,$B831=1),
    VLOOKUP(1,ChapterTable!$1:$1048576,MATCH("최종"&amp;SUBSTITUTE(SUBSTITUTE(F$1,"standard",""),"|Float",""),ChapterTable!$1:$1,0),0)*ChapterTable!$P$17,
  IF(AND($A831=0,$B831=0),
    F832,
  IF($B831=0,
    VLOOKUP($A831,ChapterTable!$1:$1048576,MATCH("최종"&amp;SUBSTITUTE(SUBSTITUTE(F$1,"standard",""),"|Float",""),ChapterTable!$1:$1,0),0),
  IF($B831=1,
    IF($L831=FALSE,
      VLOOKUP($A831,ChapterTable!$1:$1048576,MATCH("최종"&amp;SUBSTITUTE(SUBSTITUTE(F$1,"standard",""),"|Float",""),ChapterTable!$1:$1,0),0),
      VLOOKUP($A831-ChapterTable!$P$11,ChapterTable!$1:$1048576,MATCH("최종"&amp;SUBSTITUTE(SUBSTITUTE(F$1,"standard",""),"|Float",""),ChapterTable!$1:$1,0),0)*ChapterTable!$P$14
    ),
  OFFSET(F831,-$B831+IF($L831,1,0),0)*
    (VLOOKUP(SUBSTITUTE(SUBSTITUTE(F$1,"standard",""),"|Float","")&amp;IF(OR($L831=TRUE,$A831=0,MOD($A831,ChapterTable!$R$20)&lt;&gt;0),"","보스")&amp;"인게임누적곱배수",ChapterTable!$R:$S,2,0)^D831
    +VLOOKUP(SUBSTITUTE(SUBSTITUTE(F$1,"standard",""),"|Float","")&amp;IF(OR($L831=TRUE,$A831=0,MOD($A831,ChapterTable!$R$20)&lt;&gt;0),"","보스")&amp;"인게임누적합배수",ChapterTable!$R:$S,2,0)*D831)
  )
  )
  )
)</f>
        <v>52957.792367935181</v>
      </c>
      <c r="G831" t="s">
        <v>719</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87"/>
        <v>2</v>
      </c>
      <c r="Q831">
        <f t="shared" si="88"/>
        <v>2</v>
      </c>
      <c r="R831" t="b">
        <f t="shared" ca="1" si="89"/>
        <v>0</v>
      </c>
      <c r="T831" t="b">
        <f t="shared" ca="1" si="90"/>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93"/>
        <v>0.5</v>
      </c>
      <c r="AJ831">
        <f t="shared" si="91"/>
        <v>0.54666666600000002</v>
      </c>
      <c r="AK831">
        <f t="shared" si="92"/>
        <v>1</v>
      </c>
      <c r="AL831">
        <v>4</v>
      </c>
    </row>
    <row r="832" spans="1:38" hidden="1" x14ac:dyDescent="0.3">
      <c r="A832">
        <v>18</v>
      </c>
      <c r="B832">
        <v>19</v>
      </c>
      <c r="C832">
        <f>IF(OR($L832=TRUE,$A832=0,MOD($A832,ChapterTable!$R$20)&lt;&gt;0),
MAX(0,INT(($B832+ChapterTable!$P$26+VLOOKUP(SUBSTITUTE(C$1,"성장단계","")&amp;"단계오프셋",ChapterTable!$R:$S,2,0))/ChapterTable!$P$23)),
MAX(0,INT(($B832+ChapterTable!$R$26+VLOOKUP(SUBSTITUTE(C$1,"성장단계","")&amp;"보스단계오프셋",ChapterTable!$R:$S,2,0))/ChapterTable!$R$23)))</f>
        <v>2</v>
      </c>
      <c r="D832">
        <f>IF(OR($L832=TRUE,$A832=0,MOD($A832,ChapterTable!$R$20)&lt;&gt;0),
MAX(0,INT(($B832+ChapterTable!$P$26+VLOOKUP(SUBSTITUTE(D$1,"성장단계","")&amp;"단계오프셋",ChapterTable!$R:$S,2,0))/ChapterTable!$P$23)),
MAX(0,INT(($B832+ChapterTable!$R$26+VLOOKUP(SUBSTITUTE(D$1,"성장단계","")&amp;"보스단계오프셋",ChapterTable!$R:$S,2,0))/ChapterTable!$R$23)))</f>
        <v>1</v>
      </c>
      <c r="E832" s="1">
        <f ca="1">IF(AND($A832=0,$B832=1),
    VLOOKUP(1,ChapterTable!$1:$1048576,MATCH("최종"&amp;SUBSTITUTE(SUBSTITUTE(E$1,"standard",""),"|Float",""),ChapterTable!$1:$1,0),0)*ChapterTable!$P$17,
  IF(AND($A832=0,$B832=0),
    E833,
  IF($B832=0,
    VLOOKUP($A832,ChapterTable!$1:$1048576,MATCH("최종"&amp;SUBSTITUTE(SUBSTITUTE(E$1,"standard",""),"|Float",""),ChapterTable!$1:$1,0),0),
  IF($B832=1,
    IF($L832=FALSE,
      VLOOKUP($A832,ChapterTable!$1:$1048576,MATCH("최종"&amp;SUBSTITUTE(SUBSTITUTE(E$1,"standard",""),"|Float",""),ChapterTable!$1:$1,0),0),
      VLOOKUP($A832-ChapterTable!$P$11,ChapterTable!$1:$1048576,MATCH("최종"&amp;SUBSTITUTE(SUBSTITUTE(E$1,"standard",""),"|Float",""),ChapterTable!$1:$1,0),0)*ChapterTable!$P$14
    ),
  OFFSET(E832,-$B832+IF($L832,1,0),0)*IF($B832&gt;OFFSET($B832,1,0),ChapterTable!$R$17,1)*
    (VLOOKUP(SUBSTITUTE(SUBSTITUTE(E$1,"standard",""),"|Float","")&amp;IF(OR($L832=TRUE,$A832=0,MOD($A832,ChapterTable!$R$20)&lt;&gt;0),"","보스")&amp;"인게임누적곱배수",ChapterTable!$R:$S,2,0)^C832
    +VLOOKUP(SUBSTITUTE(SUBSTITUTE(E$1,"standard",""),"|Float","")&amp;IF(OR($L832=TRUE,$A832=0,MOD($A832,ChapterTable!$R$20)&lt;&gt;0),"","보스")&amp;"인게임누적합배수",ChapterTable!$R:$S,2,0)*C832)
  )
  )
  )
)</f>
        <v>165523.89056396484</v>
      </c>
      <c r="F832" s="1">
        <f ca="1">IF(AND($A832=0,$B832=1),
    VLOOKUP(1,ChapterTable!$1:$1048576,MATCH("최종"&amp;SUBSTITUTE(SUBSTITUTE(F$1,"standard",""),"|Float",""),ChapterTable!$1:$1,0),0)*ChapterTable!$P$17,
  IF(AND($A832=0,$B832=0),
    F833,
  IF($B832=0,
    VLOOKUP($A832,ChapterTable!$1:$1048576,MATCH("최종"&amp;SUBSTITUTE(SUBSTITUTE(F$1,"standard",""),"|Float",""),ChapterTable!$1:$1,0),0),
  IF($B832=1,
    IF($L832=FALSE,
      VLOOKUP($A832,ChapterTable!$1:$1048576,MATCH("최종"&amp;SUBSTITUTE(SUBSTITUTE(F$1,"standard",""),"|Float",""),ChapterTable!$1:$1,0),0),
      VLOOKUP($A832-ChapterTable!$P$11,ChapterTable!$1:$1048576,MATCH("최종"&amp;SUBSTITUTE(SUBSTITUTE(F$1,"standard",""),"|Float",""),ChapterTable!$1:$1,0),0)*ChapterTable!$P$14
    ),
  OFFSET(F832,-$B832+IF($L832,1,0),0)*
    (VLOOKUP(SUBSTITUTE(SUBSTITUTE(F$1,"standard",""),"|Float","")&amp;IF(OR($L832=TRUE,$A832=0,MOD($A832,ChapterTable!$R$20)&lt;&gt;0),"","보스")&amp;"인게임누적곱배수",ChapterTable!$R:$S,2,0)^D832
    +VLOOKUP(SUBSTITUTE(SUBSTITUTE(F$1,"standard",""),"|Float","")&amp;IF(OR($L832=TRUE,$A832=0,MOD($A832,ChapterTable!$R$20)&lt;&gt;0),"","보스")&amp;"인게임누적합배수",ChapterTable!$R:$S,2,0)*D832)
  )
  )
  )
)</f>
        <v>52957.792367935181</v>
      </c>
      <c r="G832" t="s">
        <v>719</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87"/>
        <v>92</v>
      </c>
      <c r="Q832">
        <f t="shared" si="88"/>
        <v>92</v>
      </c>
      <c r="R832" t="b">
        <f t="shared" ca="1" si="89"/>
        <v>1</v>
      </c>
      <c r="T832" t="b">
        <f t="shared" ca="1" si="90"/>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93"/>
        <v>0.5</v>
      </c>
      <c r="AJ832">
        <f t="shared" si="91"/>
        <v>0.54666666600000002</v>
      </c>
      <c r="AK832">
        <f t="shared" si="92"/>
        <v>1</v>
      </c>
      <c r="AL832">
        <v>4</v>
      </c>
    </row>
    <row r="833" spans="1:38" hidden="1" x14ac:dyDescent="0.3">
      <c r="A833">
        <v>18</v>
      </c>
      <c r="B833">
        <v>20</v>
      </c>
      <c r="C833">
        <f>IF(OR($L833=TRUE,$A833=0,MOD($A833,ChapterTable!$R$20)&lt;&gt;0),
MAX(0,INT(($B833+ChapterTable!$P$26+VLOOKUP(SUBSTITUTE(C$1,"성장단계","")&amp;"단계오프셋",ChapterTable!$R:$S,2,0))/ChapterTable!$P$23)),
MAX(0,INT(($B833+ChapterTable!$R$26+VLOOKUP(SUBSTITUTE(C$1,"성장단계","")&amp;"보스단계오프셋",ChapterTable!$R:$S,2,0))/ChapterTable!$R$23)))</f>
        <v>2</v>
      </c>
      <c r="D833">
        <f>IF(OR($L833=TRUE,$A833=0,MOD($A833,ChapterTable!$R$20)&lt;&gt;0),
MAX(0,INT(($B833+ChapterTable!$P$26+VLOOKUP(SUBSTITUTE(D$1,"성장단계","")&amp;"단계오프셋",ChapterTable!$R:$S,2,0))/ChapterTable!$P$23)),
MAX(0,INT(($B833+ChapterTable!$R$26+VLOOKUP(SUBSTITUTE(D$1,"성장단계","")&amp;"보스단계오프셋",ChapterTable!$R:$S,2,0))/ChapterTable!$R$23)))</f>
        <v>1</v>
      </c>
      <c r="E833" s="1">
        <f ca="1">IF(AND($A833=0,$B833=1),
    VLOOKUP(1,ChapterTable!$1:$1048576,MATCH("최종"&amp;SUBSTITUTE(SUBSTITUTE(E$1,"standard",""),"|Float",""),ChapterTable!$1:$1,0),0)*ChapterTable!$P$17,
  IF(AND($A833=0,$B833=0),
    E834,
  IF($B833=0,
    VLOOKUP($A833,ChapterTable!$1:$1048576,MATCH("최종"&amp;SUBSTITUTE(SUBSTITUTE(E$1,"standard",""),"|Float",""),ChapterTable!$1:$1,0),0),
  IF($B833=1,
    IF($L833=FALSE,
      VLOOKUP($A833,ChapterTable!$1:$1048576,MATCH("최종"&amp;SUBSTITUTE(SUBSTITUTE(E$1,"standard",""),"|Float",""),ChapterTable!$1:$1,0),0),
      VLOOKUP($A833-ChapterTable!$P$11,ChapterTable!$1:$1048576,MATCH("최종"&amp;SUBSTITUTE(SUBSTITUTE(E$1,"standard",""),"|Float",""),ChapterTable!$1:$1,0),0)*ChapterTable!$P$14
    ),
  OFFSET(E833,-$B833+IF($L833,1,0),0)*IF($B833&gt;OFFSET($B833,1,0),ChapterTable!$R$17,1)*
    (VLOOKUP(SUBSTITUTE(SUBSTITUTE(E$1,"standard",""),"|Float","")&amp;IF(OR($L833=TRUE,$A833=0,MOD($A833,ChapterTable!$R$20)&lt;&gt;0),"","보스")&amp;"인게임누적곱배수",ChapterTable!$R:$S,2,0)^C833
    +VLOOKUP(SUBSTITUTE(SUBSTITUTE(E$1,"standard",""),"|Float","")&amp;IF(OR($L833=TRUE,$A833=0,MOD($A833,ChapterTable!$R$20)&lt;&gt;0),"","보스")&amp;"인게임누적합배수",ChapterTable!$R:$S,2,0)*C833)
  )
  )
  )
)</f>
        <v>165523.89056396484</v>
      </c>
      <c r="F833" s="1">
        <f ca="1">IF(AND($A833=0,$B833=1),
    VLOOKUP(1,ChapterTable!$1:$1048576,MATCH("최종"&amp;SUBSTITUTE(SUBSTITUTE(F$1,"standard",""),"|Float",""),ChapterTable!$1:$1,0),0)*ChapterTable!$P$17,
  IF(AND($A833=0,$B833=0),
    F834,
  IF($B833=0,
    VLOOKUP($A833,ChapterTable!$1:$1048576,MATCH("최종"&amp;SUBSTITUTE(SUBSTITUTE(F$1,"standard",""),"|Float",""),ChapterTable!$1:$1,0),0),
  IF($B833=1,
    IF($L833=FALSE,
      VLOOKUP($A833,ChapterTable!$1:$1048576,MATCH("최종"&amp;SUBSTITUTE(SUBSTITUTE(F$1,"standard",""),"|Float",""),ChapterTable!$1:$1,0),0),
      VLOOKUP($A833-ChapterTable!$P$11,ChapterTable!$1:$1048576,MATCH("최종"&amp;SUBSTITUTE(SUBSTITUTE(F$1,"standard",""),"|Float",""),ChapterTable!$1:$1,0),0)*ChapterTable!$P$14
    ),
  OFFSET(F833,-$B833+IF($L833,1,0),0)*
    (VLOOKUP(SUBSTITUTE(SUBSTITUTE(F$1,"standard",""),"|Float","")&amp;IF(OR($L833=TRUE,$A833=0,MOD($A833,ChapterTable!$R$20)&lt;&gt;0),"","보스")&amp;"인게임누적곱배수",ChapterTable!$R:$S,2,0)^D833
    +VLOOKUP(SUBSTITUTE(SUBSTITUTE(F$1,"standard",""),"|Float","")&amp;IF(OR($L833=TRUE,$A833=0,MOD($A833,ChapterTable!$R$20)&lt;&gt;0),"","보스")&amp;"인게임누적합배수",ChapterTable!$R:$S,2,0)*D833)
  )
  )
  )
)</f>
        <v>52957.792367935181</v>
      </c>
      <c r="G833" t="s">
        <v>719</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87"/>
        <v>22</v>
      </c>
      <c r="Q833">
        <f t="shared" si="88"/>
        <v>22</v>
      </c>
      <c r="R833" t="b">
        <f t="shared" ca="1" si="89"/>
        <v>0</v>
      </c>
      <c r="T833" t="b">
        <f t="shared" ca="1" si="90"/>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93"/>
        <v>0.5</v>
      </c>
      <c r="AJ833">
        <f t="shared" si="91"/>
        <v>1</v>
      </c>
      <c r="AK833">
        <f t="shared" si="92"/>
        <v>2</v>
      </c>
      <c r="AL833">
        <v>4</v>
      </c>
    </row>
    <row r="834" spans="1:38" hidden="1" x14ac:dyDescent="0.3">
      <c r="A834">
        <v>18</v>
      </c>
      <c r="B834">
        <v>21</v>
      </c>
      <c r="C834">
        <f>IF(OR($L834=TRUE,$A834=0,MOD($A834,ChapterTable!$R$20)&lt;&gt;0),
MAX(0,INT(($B834+ChapterTable!$P$26+VLOOKUP(SUBSTITUTE(C$1,"성장단계","")&amp;"단계오프셋",ChapterTable!$R:$S,2,0))/ChapterTable!$P$23)),
MAX(0,INT(($B834+ChapterTable!$R$26+VLOOKUP(SUBSTITUTE(C$1,"성장단계","")&amp;"보스단계오프셋",ChapterTable!$R:$S,2,0))/ChapterTable!$R$23)))</f>
        <v>2</v>
      </c>
      <c r="D834">
        <f>IF(OR($L834=TRUE,$A834=0,MOD($A834,ChapterTable!$R$20)&lt;&gt;0),
MAX(0,INT(($B834+ChapterTable!$P$26+VLOOKUP(SUBSTITUTE(D$1,"성장단계","")&amp;"단계오프셋",ChapterTable!$R:$S,2,0))/ChapterTable!$P$23)),
MAX(0,INT(($B834+ChapterTable!$R$26+VLOOKUP(SUBSTITUTE(D$1,"성장단계","")&amp;"보스단계오프셋",ChapterTable!$R:$S,2,0))/ChapterTable!$R$23)))</f>
        <v>2</v>
      </c>
      <c r="E834" s="1">
        <f ca="1">IF(AND($A834=0,$B834=1),
    VLOOKUP(1,ChapterTable!$1:$1048576,MATCH("최종"&amp;SUBSTITUTE(SUBSTITUTE(E$1,"standard",""),"|Float",""),ChapterTable!$1:$1,0),0)*ChapterTable!$P$17,
  IF(AND($A834=0,$B834=0),
    E835,
  IF($B834=0,
    VLOOKUP($A834,ChapterTable!$1:$1048576,MATCH("최종"&amp;SUBSTITUTE(SUBSTITUTE(E$1,"standard",""),"|Float",""),ChapterTable!$1:$1,0),0),
  IF($B834=1,
    IF($L834=FALSE,
      VLOOKUP($A834,ChapterTable!$1:$1048576,MATCH("최종"&amp;SUBSTITUTE(SUBSTITUTE(E$1,"standard",""),"|Float",""),ChapterTable!$1:$1,0),0),
      VLOOKUP($A834-ChapterTable!$P$11,ChapterTable!$1:$1048576,MATCH("최종"&amp;SUBSTITUTE(SUBSTITUTE(E$1,"standard",""),"|Float",""),ChapterTable!$1:$1,0),0)*ChapterTable!$P$14
    ),
  OFFSET(E834,-$B834+IF($L834,1,0),0)*IF($B834&gt;OFFSET($B834,1,0),ChapterTable!$R$17,1)*
    (VLOOKUP(SUBSTITUTE(SUBSTITUTE(E$1,"standard",""),"|Float","")&amp;IF(OR($L834=TRUE,$A834=0,MOD($A834,ChapterTable!$R$20)&lt;&gt;0),"","보스")&amp;"인게임누적곱배수",ChapterTable!$R:$S,2,0)^C834
    +VLOOKUP(SUBSTITUTE(SUBSTITUTE(E$1,"standard",""),"|Float","")&amp;IF(OR($L834=TRUE,$A834=0,MOD($A834,ChapterTable!$R$20)&lt;&gt;0),"","보스")&amp;"인게임누적합배수",ChapterTable!$R:$S,2,0)*C834)
  )
  )
  )
)</f>
        <v>165523.89056396484</v>
      </c>
      <c r="F834" s="1">
        <f ca="1">IF(AND($A834=0,$B834=1),
    VLOOKUP(1,ChapterTable!$1:$1048576,MATCH("최종"&amp;SUBSTITUTE(SUBSTITUTE(F$1,"standard",""),"|Float",""),ChapterTable!$1:$1,0),0)*ChapterTable!$P$17,
  IF(AND($A834=0,$B834=0),
    F835,
  IF($B834=0,
    VLOOKUP($A834,ChapterTable!$1:$1048576,MATCH("최종"&amp;SUBSTITUTE(SUBSTITUTE(F$1,"standard",""),"|Float",""),ChapterTable!$1:$1,0),0),
  IF($B834=1,
    IF($L834=FALSE,
      VLOOKUP($A834,ChapterTable!$1:$1048576,MATCH("최종"&amp;SUBSTITUTE(SUBSTITUTE(F$1,"standard",""),"|Float",""),ChapterTable!$1:$1,0),0),
      VLOOKUP($A834-ChapterTable!$P$11,ChapterTable!$1:$1048576,MATCH("최종"&amp;SUBSTITUTE(SUBSTITUTE(F$1,"standard",""),"|Float",""),ChapterTable!$1:$1,0),0)*ChapterTable!$P$14
    ),
  OFFSET(F834,-$B834+IF($L834,1,0),0)*
    (VLOOKUP(SUBSTITUTE(SUBSTITUTE(F$1,"standard",""),"|Float","")&amp;IF(OR($L834=TRUE,$A834=0,MOD($A834,ChapterTable!$R$20)&lt;&gt;0),"","보스")&amp;"인게임누적곱배수",ChapterTable!$R:$S,2,0)^D834
    +VLOOKUP(SUBSTITUTE(SUBSTITUTE(F$1,"standard",""),"|Float","")&amp;IF(OR($L834=TRUE,$A834=0,MOD($A834,ChapterTable!$R$20)&lt;&gt;0),"","보스")&amp;"인게임누적합배수",ChapterTable!$R:$S,2,0)*D834)
  )
  )
  )
)</f>
        <v>56652.522068023674</v>
      </c>
      <c r="G834" t="s">
        <v>719</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87"/>
        <v>3</v>
      </c>
      <c r="Q834">
        <f t="shared" si="88"/>
        <v>3</v>
      </c>
      <c r="R834" t="b">
        <f t="shared" ca="1" si="89"/>
        <v>0</v>
      </c>
      <c r="T834" t="b">
        <f t="shared" ca="1" si="90"/>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93"/>
        <v>0.33333333333333331</v>
      </c>
      <c r="AJ834">
        <f t="shared" si="91"/>
        <v>0.395555555</v>
      </c>
      <c r="AK834">
        <f t="shared" si="92"/>
        <v>1</v>
      </c>
      <c r="AL834">
        <v>4</v>
      </c>
    </row>
    <row r="835" spans="1:38" hidden="1" x14ac:dyDescent="0.3">
      <c r="A835">
        <v>18</v>
      </c>
      <c r="B835">
        <v>22</v>
      </c>
      <c r="C835">
        <f>IF(OR($L835=TRUE,$A835=0,MOD($A835,ChapterTable!$R$20)&lt;&gt;0),
MAX(0,INT(($B835+ChapterTable!$P$26+VLOOKUP(SUBSTITUTE(C$1,"성장단계","")&amp;"단계오프셋",ChapterTable!$R:$S,2,0))/ChapterTable!$P$23)),
MAX(0,INT(($B835+ChapterTable!$R$26+VLOOKUP(SUBSTITUTE(C$1,"성장단계","")&amp;"보스단계오프셋",ChapterTable!$R:$S,2,0))/ChapterTable!$R$23)))</f>
        <v>2</v>
      </c>
      <c r="D835">
        <f>IF(OR($L835=TRUE,$A835=0,MOD($A835,ChapterTable!$R$20)&lt;&gt;0),
MAX(0,INT(($B835+ChapterTable!$P$26+VLOOKUP(SUBSTITUTE(D$1,"성장단계","")&amp;"단계오프셋",ChapterTable!$R:$S,2,0))/ChapterTable!$P$23)),
MAX(0,INT(($B835+ChapterTable!$R$26+VLOOKUP(SUBSTITUTE(D$1,"성장단계","")&amp;"보스단계오프셋",ChapterTable!$R:$S,2,0))/ChapterTable!$R$23)))</f>
        <v>2</v>
      </c>
      <c r="E835" s="1">
        <f ca="1">IF(AND($A835=0,$B835=1),
    VLOOKUP(1,ChapterTable!$1:$1048576,MATCH("최종"&amp;SUBSTITUTE(SUBSTITUTE(E$1,"standard",""),"|Float",""),ChapterTable!$1:$1,0),0)*ChapterTable!$P$17,
  IF(AND($A835=0,$B835=0),
    E836,
  IF($B835=0,
    VLOOKUP($A835,ChapterTable!$1:$1048576,MATCH("최종"&amp;SUBSTITUTE(SUBSTITUTE(E$1,"standard",""),"|Float",""),ChapterTable!$1:$1,0),0),
  IF($B835=1,
    IF($L835=FALSE,
      VLOOKUP($A835,ChapterTable!$1:$1048576,MATCH("최종"&amp;SUBSTITUTE(SUBSTITUTE(E$1,"standard",""),"|Float",""),ChapterTable!$1:$1,0),0),
      VLOOKUP($A835-ChapterTable!$P$11,ChapterTable!$1:$1048576,MATCH("최종"&amp;SUBSTITUTE(SUBSTITUTE(E$1,"standard",""),"|Float",""),ChapterTable!$1:$1,0),0)*ChapterTable!$P$14
    ),
  OFFSET(E835,-$B835+IF($L835,1,0),0)*IF($B835&gt;OFFSET($B835,1,0),ChapterTable!$R$17,1)*
    (VLOOKUP(SUBSTITUTE(SUBSTITUTE(E$1,"standard",""),"|Float","")&amp;IF(OR($L835=TRUE,$A835=0,MOD($A835,ChapterTable!$R$20)&lt;&gt;0),"","보스")&amp;"인게임누적곱배수",ChapterTable!$R:$S,2,0)^C835
    +VLOOKUP(SUBSTITUTE(SUBSTITUTE(E$1,"standard",""),"|Float","")&amp;IF(OR($L835=TRUE,$A835=0,MOD($A835,ChapterTable!$R$20)&lt;&gt;0),"","보스")&amp;"인게임누적합배수",ChapterTable!$R:$S,2,0)*C835)
  )
  )
  )
)</f>
        <v>165523.89056396484</v>
      </c>
      <c r="F835" s="1">
        <f ca="1">IF(AND($A835=0,$B835=1),
    VLOOKUP(1,ChapterTable!$1:$1048576,MATCH("최종"&amp;SUBSTITUTE(SUBSTITUTE(F$1,"standard",""),"|Float",""),ChapterTable!$1:$1,0),0)*ChapterTable!$P$17,
  IF(AND($A835=0,$B835=0),
    F836,
  IF($B835=0,
    VLOOKUP($A835,ChapterTable!$1:$1048576,MATCH("최종"&amp;SUBSTITUTE(SUBSTITUTE(F$1,"standard",""),"|Float",""),ChapterTable!$1:$1,0),0),
  IF($B835=1,
    IF($L835=FALSE,
      VLOOKUP($A835,ChapterTable!$1:$1048576,MATCH("최종"&amp;SUBSTITUTE(SUBSTITUTE(F$1,"standard",""),"|Float",""),ChapterTable!$1:$1,0),0),
      VLOOKUP($A835-ChapterTable!$P$11,ChapterTable!$1:$1048576,MATCH("최종"&amp;SUBSTITUTE(SUBSTITUTE(F$1,"standard",""),"|Float",""),ChapterTable!$1:$1,0),0)*ChapterTable!$P$14
    ),
  OFFSET(F835,-$B835+IF($L835,1,0),0)*
    (VLOOKUP(SUBSTITUTE(SUBSTITUTE(F$1,"standard",""),"|Float","")&amp;IF(OR($L835=TRUE,$A835=0,MOD($A835,ChapterTable!$R$20)&lt;&gt;0),"","보스")&amp;"인게임누적곱배수",ChapterTable!$R:$S,2,0)^D835
    +VLOOKUP(SUBSTITUTE(SUBSTITUTE(F$1,"standard",""),"|Float","")&amp;IF(OR($L835=TRUE,$A835=0,MOD($A835,ChapterTable!$R$20)&lt;&gt;0),"","보스")&amp;"인게임누적합배수",ChapterTable!$R:$S,2,0)*D835)
  )
  )
  )
)</f>
        <v>56652.522068023674</v>
      </c>
      <c r="G835" t="s">
        <v>719</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94">IF(B835=0,0,
  IF(AND(L835=FALSE,A835&lt;&gt;0,MOD(A835,7)=0),21,
  IF(MOD(B835,10)=0,INT(B835/10)-1+21,
  IF(MOD(B835,10)=5,11,
  IF(MOD(B835,10)=9,INT(B835/10)+91,
  INT(B835/10+1))))))</f>
        <v>3</v>
      </c>
      <c r="Q835">
        <f t="shared" ref="Q835:Q898" si="95">IF(ISBLANK(P835),O835,P835)</f>
        <v>3</v>
      </c>
      <c r="R835" t="b">
        <f t="shared" ref="R835:R898" ca="1" si="96">IF(OR(B835=0,OFFSET(B835,1,0)=0),FALSE,
IF(AND(L835,B835&lt;OFFSET(B835,1,0)),TRUE,
IF(AND(OFFSET(O835,1,0)&gt;=21,OFFSET(O835,1,0)&lt;=25),TRUE,FALSE)))</f>
        <v>0</v>
      </c>
      <c r="T835" t="b">
        <f t="shared" ref="T835:T898" ca="1" si="97">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93"/>
        <v>0.33333333333333331</v>
      </c>
      <c r="AJ835">
        <f t="shared" ref="AJ835:AJ898" si="98">IF(B835=0,0,
IF(MOD(B835,10)=0,1,
IF(INT((B835-1)/10)+1=1,1,
IF(INT((B835-1)/10)+1=2,0.546666666,
IF(INT((B835-1)/10)+1=3,0.395555555,
IF(INT((B835-1)/10)+1=4,0.32,
IF(INT((B835-1)/10)+1=5,0.27466666,
"이상")))))))</f>
        <v>0.395555555</v>
      </c>
      <c r="AK835">
        <f t="shared" ref="AK835:AK898" si="99">IF(B835=0,0,
IF(B835=20,2,
IF(B835=30,3,
IF(B835=40,4,
1))))</f>
        <v>1</v>
      </c>
      <c r="AL835">
        <v>4</v>
      </c>
    </row>
    <row r="836" spans="1:38" hidden="1" x14ac:dyDescent="0.3">
      <c r="A836">
        <v>18</v>
      </c>
      <c r="B836">
        <v>23</v>
      </c>
      <c r="C836">
        <f>IF(OR($L836=TRUE,$A836=0,MOD($A836,ChapterTable!$R$20)&lt;&gt;0),
MAX(0,INT(($B836+ChapterTable!$P$26+VLOOKUP(SUBSTITUTE(C$1,"성장단계","")&amp;"단계오프셋",ChapterTable!$R:$S,2,0))/ChapterTable!$P$23)),
MAX(0,INT(($B836+ChapterTable!$R$26+VLOOKUP(SUBSTITUTE(C$1,"성장단계","")&amp;"보스단계오프셋",ChapterTable!$R:$S,2,0))/ChapterTable!$R$23)))</f>
        <v>2</v>
      </c>
      <c r="D836">
        <f>IF(OR($L836=TRUE,$A836=0,MOD($A836,ChapterTable!$R$20)&lt;&gt;0),
MAX(0,INT(($B836+ChapterTable!$P$26+VLOOKUP(SUBSTITUTE(D$1,"성장단계","")&amp;"단계오프셋",ChapterTable!$R:$S,2,0))/ChapterTable!$P$23)),
MAX(0,INT(($B836+ChapterTable!$R$26+VLOOKUP(SUBSTITUTE(D$1,"성장단계","")&amp;"보스단계오프셋",ChapterTable!$R:$S,2,0))/ChapterTable!$R$23)))</f>
        <v>2</v>
      </c>
      <c r="E836" s="1">
        <f ca="1">IF(AND($A836=0,$B836=1),
    VLOOKUP(1,ChapterTable!$1:$1048576,MATCH("최종"&amp;SUBSTITUTE(SUBSTITUTE(E$1,"standard",""),"|Float",""),ChapterTable!$1:$1,0),0)*ChapterTable!$P$17,
  IF(AND($A836=0,$B836=0),
    E837,
  IF($B836=0,
    VLOOKUP($A836,ChapterTable!$1:$1048576,MATCH("최종"&amp;SUBSTITUTE(SUBSTITUTE(E$1,"standard",""),"|Float",""),ChapterTable!$1:$1,0),0),
  IF($B836=1,
    IF($L836=FALSE,
      VLOOKUP($A836,ChapterTable!$1:$1048576,MATCH("최종"&amp;SUBSTITUTE(SUBSTITUTE(E$1,"standard",""),"|Float",""),ChapterTable!$1:$1,0),0),
      VLOOKUP($A836-ChapterTable!$P$11,ChapterTable!$1:$1048576,MATCH("최종"&amp;SUBSTITUTE(SUBSTITUTE(E$1,"standard",""),"|Float",""),ChapterTable!$1:$1,0),0)*ChapterTable!$P$14
    ),
  OFFSET(E836,-$B836+IF($L836,1,0),0)*IF($B836&gt;OFFSET($B836,1,0),ChapterTable!$R$17,1)*
    (VLOOKUP(SUBSTITUTE(SUBSTITUTE(E$1,"standard",""),"|Float","")&amp;IF(OR($L836=TRUE,$A836=0,MOD($A836,ChapterTable!$R$20)&lt;&gt;0),"","보스")&amp;"인게임누적곱배수",ChapterTable!$R:$S,2,0)^C836
    +VLOOKUP(SUBSTITUTE(SUBSTITUTE(E$1,"standard",""),"|Float","")&amp;IF(OR($L836=TRUE,$A836=0,MOD($A836,ChapterTable!$R$20)&lt;&gt;0),"","보스")&amp;"인게임누적합배수",ChapterTable!$R:$S,2,0)*C836)
  )
  )
  )
)</f>
        <v>165523.89056396484</v>
      </c>
      <c r="F836" s="1">
        <f ca="1">IF(AND($A836=0,$B836=1),
    VLOOKUP(1,ChapterTable!$1:$1048576,MATCH("최종"&amp;SUBSTITUTE(SUBSTITUTE(F$1,"standard",""),"|Float",""),ChapterTable!$1:$1,0),0)*ChapterTable!$P$17,
  IF(AND($A836=0,$B836=0),
    F837,
  IF($B836=0,
    VLOOKUP($A836,ChapterTable!$1:$1048576,MATCH("최종"&amp;SUBSTITUTE(SUBSTITUTE(F$1,"standard",""),"|Float",""),ChapterTable!$1:$1,0),0),
  IF($B836=1,
    IF($L836=FALSE,
      VLOOKUP($A836,ChapterTable!$1:$1048576,MATCH("최종"&amp;SUBSTITUTE(SUBSTITUTE(F$1,"standard",""),"|Float",""),ChapterTable!$1:$1,0),0),
      VLOOKUP($A836-ChapterTable!$P$11,ChapterTable!$1:$1048576,MATCH("최종"&amp;SUBSTITUTE(SUBSTITUTE(F$1,"standard",""),"|Float",""),ChapterTable!$1:$1,0),0)*ChapterTable!$P$14
    ),
  OFFSET(F836,-$B836+IF($L836,1,0),0)*
    (VLOOKUP(SUBSTITUTE(SUBSTITUTE(F$1,"standard",""),"|Float","")&amp;IF(OR($L836=TRUE,$A836=0,MOD($A836,ChapterTable!$R$20)&lt;&gt;0),"","보스")&amp;"인게임누적곱배수",ChapterTable!$R:$S,2,0)^D836
    +VLOOKUP(SUBSTITUTE(SUBSTITUTE(F$1,"standard",""),"|Float","")&amp;IF(OR($L836=TRUE,$A836=0,MOD($A836,ChapterTable!$R$20)&lt;&gt;0),"","보스")&amp;"인게임누적합배수",ChapterTable!$R:$S,2,0)*D836)
  )
  )
  )
)</f>
        <v>56652.522068023674</v>
      </c>
      <c r="G836" t="s">
        <v>719</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94"/>
        <v>3</v>
      </c>
      <c r="Q836">
        <f t="shared" si="95"/>
        <v>3</v>
      </c>
      <c r="R836" t="b">
        <f t="shared" ca="1" si="96"/>
        <v>0</v>
      </c>
      <c r="T836" t="b">
        <f t="shared" ca="1" si="97"/>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100">IF(B836=0,0,1/(INT((B836-1)/10)+1))</f>
        <v>0.33333333333333331</v>
      </c>
      <c r="AJ836">
        <f t="shared" si="98"/>
        <v>0.395555555</v>
      </c>
      <c r="AK836">
        <f t="shared" si="99"/>
        <v>1</v>
      </c>
      <c r="AL836">
        <v>4</v>
      </c>
    </row>
    <row r="837" spans="1:38" hidden="1" x14ac:dyDescent="0.3">
      <c r="A837">
        <v>18</v>
      </c>
      <c r="B837">
        <v>24</v>
      </c>
      <c r="C837">
        <f>IF(OR($L837=TRUE,$A837=0,MOD($A837,ChapterTable!$R$20)&lt;&gt;0),
MAX(0,INT(($B837+ChapterTable!$P$26+VLOOKUP(SUBSTITUTE(C$1,"성장단계","")&amp;"단계오프셋",ChapterTable!$R:$S,2,0))/ChapterTable!$P$23)),
MAX(0,INT(($B837+ChapterTable!$R$26+VLOOKUP(SUBSTITUTE(C$1,"성장단계","")&amp;"보스단계오프셋",ChapterTable!$R:$S,2,0))/ChapterTable!$R$23)))</f>
        <v>2</v>
      </c>
      <c r="D837">
        <f>IF(OR($L837=TRUE,$A837=0,MOD($A837,ChapterTable!$R$20)&lt;&gt;0),
MAX(0,INT(($B837+ChapterTable!$P$26+VLOOKUP(SUBSTITUTE(D$1,"성장단계","")&amp;"단계오프셋",ChapterTable!$R:$S,2,0))/ChapterTable!$P$23)),
MAX(0,INT(($B837+ChapterTable!$R$26+VLOOKUP(SUBSTITUTE(D$1,"성장단계","")&amp;"보스단계오프셋",ChapterTable!$R:$S,2,0))/ChapterTable!$R$23)))</f>
        <v>2</v>
      </c>
      <c r="E837" s="1">
        <f ca="1">IF(AND($A837=0,$B837=1),
    VLOOKUP(1,ChapterTable!$1:$1048576,MATCH("최종"&amp;SUBSTITUTE(SUBSTITUTE(E$1,"standard",""),"|Float",""),ChapterTable!$1:$1,0),0)*ChapterTable!$P$17,
  IF(AND($A837=0,$B837=0),
    E838,
  IF($B837=0,
    VLOOKUP($A837,ChapterTable!$1:$1048576,MATCH("최종"&amp;SUBSTITUTE(SUBSTITUTE(E$1,"standard",""),"|Float",""),ChapterTable!$1:$1,0),0),
  IF($B837=1,
    IF($L837=FALSE,
      VLOOKUP($A837,ChapterTable!$1:$1048576,MATCH("최종"&amp;SUBSTITUTE(SUBSTITUTE(E$1,"standard",""),"|Float",""),ChapterTable!$1:$1,0),0),
      VLOOKUP($A837-ChapterTable!$P$11,ChapterTable!$1:$1048576,MATCH("최종"&amp;SUBSTITUTE(SUBSTITUTE(E$1,"standard",""),"|Float",""),ChapterTable!$1:$1,0),0)*ChapterTable!$P$14
    ),
  OFFSET(E837,-$B837+IF($L837,1,0),0)*IF($B837&gt;OFFSET($B837,1,0),ChapterTable!$R$17,1)*
    (VLOOKUP(SUBSTITUTE(SUBSTITUTE(E$1,"standard",""),"|Float","")&amp;IF(OR($L837=TRUE,$A837=0,MOD($A837,ChapterTable!$R$20)&lt;&gt;0),"","보스")&amp;"인게임누적곱배수",ChapterTable!$R:$S,2,0)^C837
    +VLOOKUP(SUBSTITUTE(SUBSTITUTE(E$1,"standard",""),"|Float","")&amp;IF(OR($L837=TRUE,$A837=0,MOD($A837,ChapterTable!$R$20)&lt;&gt;0),"","보스")&amp;"인게임누적합배수",ChapterTable!$R:$S,2,0)*C837)
  )
  )
  )
)</f>
        <v>165523.89056396484</v>
      </c>
      <c r="F837" s="1">
        <f ca="1">IF(AND($A837=0,$B837=1),
    VLOOKUP(1,ChapterTable!$1:$1048576,MATCH("최종"&amp;SUBSTITUTE(SUBSTITUTE(F$1,"standard",""),"|Float",""),ChapterTable!$1:$1,0),0)*ChapterTable!$P$17,
  IF(AND($A837=0,$B837=0),
    F838,
  IF($B837=0,
    VLOOKUP($A837,ChapterTable!$1:$1048576,MATCH("최종"&amp;SUBSTITUTE(SUBSTITUTE(F$1,"standard",""),"|Float",""),ChapterTable!$1:$1,0),0),
  IF($B837=1,
    IF($L837=FALSE,
      VLOOKUP($A837,ChapterTable!$1:$1048576,MATCH("최종"&amp;SUBSTITUTE(SUBSTITUTE(F$1,"standard",""),"|Float",""),ChapterTable!$1:$1,0),0),
      VLOOKUP($A837-ChapterTable!$P$11,ChapterTable!$1:$1048576,MATCH("최종"&amp;SUBSTITUTE(SUBSTITUTE(F$1,"standard",""),"|Float",""),ChapterTable!$1:$1,0),0)*ChapterTable!$P$14
    ),
  OFFSET(F837,-$B837+IF($L837,1,0),0)*
    (VLOOKUP(SUBSTITUTE(SUBSTITUTE(F$1,"standard",""),"|Float","")&amp;IF(OR($L837=TRUE,$A837=0,MOD($A837,ChapterTable!$R$20)&lt;&gt;0),"","보스")&amp;"인게임누적곱배수",ChapterTable!$R:$S,2,0)^D837
    +VLOOKUP(SUBSTITUTE(SUBSTITUTE(F$1,"standard",""),"|Float","")&amp;IF(OR($L837=TRUE,$A837=0,MOD($A837,ChapterTable!$R$20)&lt;&gt;0),"","보스")&amp;"인게임누적합배수",ChapterTable!$R:$S,2,0)*D837)
  )
  )
  )
)</f>
        <v>56652.522068023674</v>
      </c>
      <c r="G837" t="s">
        <v>719</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94"/>
        <v>3</v>
      </c>
      <c r="Q837">
        <f t="shared" si="95"/>
        <v>3</v>
      </c>
      <c r="R837" t="b">
        <f t="shared" ca="1" si="96"/>
        <v>0</v>
      </c>
      <c r="T837" t="b">
        <f t="shared" ca="1" si="97"/>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100"/>
        <v>0.33333333333333331</v>
      </c>
      <c r="AJ837">
        <f t="shared" si="98"/>
        <v>0.395555555</v>
      </c>
      <c r="AK837">
        <f t="shared" si="99"/>
        <v>1</v>
      </c>
      <c r="AL837">
        <v>4</v>
      </c>
    </row>
    <row r="838" spans="1:38" hidden="1" x14ac:dyDescent="0.3">
      <c r="A838">
        <v>18</v>
      </c>
      <c r="B838">
        <v>25</v>
      </c>
      <c r="C838">
        <f>IF(OR($L838=TRUE,$A838=0,MOD($A838,ChapterTable!$R$20)&lt;&gt;0),
MAX(0,INT(($B838+ChapterTable!$P$26+VLOOKUP(SUBSTITUTE(C$1,"성장단계","")&amp;"단계오프셋",ChapterTable!$R:$S,2,0))/ChapterTable!$P$23)),
MAX(0,INT(($B838+ChapterTable!$R$26+VLOOKUP(SUBSTITUTE(C$1,"성장단계","")&amp;"보스단계오프셋",ChapterTable!$R:$S,2,0))/ChapterTable!$R$23)))</f>
        <v>2</v>
      </c>
      <c r="D838">
        <f>IF(OR($L838=TRUE,$A838=0,MOD($A838,ChapterTable!$R$20)&lt;&gt;0),
MAX(0,INT(($B838+ChapterTable!$P$26+VLOOKUP(SUBSTITUTE(D$1,"성장단계","")&amp;"단계오프셋",ChapterTable!$R:$S,2,0))/ChapterTable!$P$23)),
MAX(0,INT(($B838+ChapterTable!$R$26+VLOOKUP(SUBSTITUTE(D$1,"성장단계","")&amp;"보스단계오프셋",ChapterTable!$R:$S,2,0))/ChapterTable!$R$23)))</f>
        <v>2</v>
      </c>
      <c r="E838" s="1">
        <f ca="1">IF(AND($A838=0,$B838=1),
    VLOOKUP(1,ChapterTable!$1:$1048576,MATCH("최종"&amp;SUBSTITUTE(SUBSTITUTE(E$1,"standard",""),"|Float",""),ChapterTable!$1:$1,0),0)*ChapterTable!$P$17,
  IF(AND($A838=0,$B838=0),
    E839,
  IF($B838=0,
    VLOOKUP($A838,ChapterTable!$1:$1048576,MATCH("최종"&amp;SUBSTITUTE(SUBSTITUTE(E$1,"standard",""),"|Float",""),ChapterTable!$1:$1,0),0),
  IF($B838=1,
    IF($L838=FALSE,
      VLOOKUP($A838,ChapterTable!$1:$1048576,MATCH("최종"&amp;SUBSTITUTE(SUBSTITUTE(E$1,"standard",""),"|Float",""),ChapterTable!$1:$1,0),0),
      VLOOKUP($A838-ChapterTable!$P$11,ChapterTable!$1:$1048576,MATCH("최종"&amp;SUBSTITUTE(SUBSTITUTE(E$1,"standard",""),"|Float",""),ChapterTable!$1:$1,0),0)*ChapterTable!$P$14
    ),
  OFFSET(E838,-$B838+IF($L838,1,0),0)*IF($B838&gt;OFFSET($B838,1,0),ChapterTable!$R$17,1)*
    (VLOOKUP(SUBSTITUTE(SUBSTITUTE(E$1,"standard",""),"|Float","")&amp;IF(OR($L838=TRUE,$A838=0,MOD($A838,ChapterTable!$R$20)&lt;&gt;0),"","보스")&amp;"인게임누적곱배수",ChapterTable!$R:$S,2,0)^C838
    +VLOOKUP(SUBSTITUTE(SUBSTITUTE(E$1,"standard",""),"|Float","")&amp;IF(OR($L838=TRUE,$A838=0,MOD($A838,ChapterTable!$R$20)&lt;&gt;0),"","보스")&amp;"인게임누적합배수",ChapterTable!$R:$S,2,0)*C838)
  )
  )
  )
)</f>
        <v>165523.89056396484</v>
      </c>
      <c r="F838" s="1">
        <f ca="1">IF(AND($A838=0,$B838=1),
    VLOOKUP(1,ChapterTable!$1:$1048576,MATCH("최종"&amp;SUBSTITUTE(SUBSTITUTE(F$1,"standard",""),"|Float",""),ChapterTable!$1:$1,0),0)*ChapterTable!$P$17,
  IF(AND($A838=0,$B838=0),
    F839,
  IF($B838=0,
    VLOOKUP($A838,ChapterTable!$1:$1048576,MATCH("최종"&amp;SUBSTITUTE(SUBSTITUTE(F$1,"standard",""),"|Float",""),ChapterTable!$1:$1,0),0),
  IF($B838=1,
    IF($L838=FALSE,
      VLOOKUP($A838,ChapterTable!$1:$1048576,MATCH("최종"&amp;SUBSTITUTE(SUBSTITUTE(F$1,"standard",""),"|Float",""),ChapterTable!$1:$1,0),0),
      VLOOKUP($A838-ChapterTable!$P$11,ChapterTable!$1:$1048576,MATCH("최종"&amp;SUBSTITUTE(SUBSTITUTE(F$1,"standard",""),"|Float",""),ChapterTable!$1:$1,0),0)*ChapterTable!$P$14
    ),
  OFFSET(F838,-$B838+IF($L838,1,0),0)*
    (VLOOKUP(SUBSTITUTE(SUBSTITUTE(F$1,"standard",""),"|Float","")&amp;IF(OR($L838=TRUE,$A838=0,MOD($A838,ChapterTable!$R$20)&lt;&gt;0),"","보스")&amp;"인게임누적곱배수",ChapterTable!$R:$S,2,0)^D838
    +VLOOKUP(SUBSTITUTE(SUBSTITUTE(F$1,"standard",""),"|Float","")&amp;IF(OR($L838=TRUE,$A838=0,MOD($A838,ChapterTable!$R$20)&lt;&gt;0),"","보스")&amp;"인게임누적합배수",ChapterTable!$R:$S,2,0)*D838)
  )
  )
  )
)</f>
        <v>56652.522068023674</v>
      </c>
      <c r="G838" t="s">
        <v>719</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94"/>
        <v>11</v>
      </c>
      <c r="Q838">
        <f t="shared" si="95"/>
        <v>11</v>
      </c>
      <c r="R838" t="b">
        <f t="shared" ca="1" si="96"/>
        <v>0</v>
      </c>
      <c r="T838" t="b">
        <f t="shared" ca="1" si="97"/>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100"/>
        <v>0.33333333333333331</v>
      </c>
      <c r="AJ838">
        <f t="shared" si="98"/>
        <v>0.395555555</v>
      </c>
      <c r="AK838">
        <f t="shared" si="99"/>
        <v>1</v>
      </c>
      <c r="AL838">
        <v>4</v>
      </c>
    </row>
    <row r="839" spans="1:38" hidden="1" x14ac:dyDescent="0.3">
      <c r="A839">
        <v>18</v>
      </c>
      <c r="B839">
        <v>26</v>
      </c>
      <c r="C839">
        <f>IF(OR($L839=TRUE,$A839=0,MOD($A839,ChapterTable!$R$20)&lt;&gt;0),
MAX(0,INT(($B839+ChapterTable!$P$26+VLOOKUP(SUBSTITUTE(C$1,"성장단계","")&amp;"단계오프셋",ChapterTable!$R:$S,2,0))/ChapterTable!$P$23)),
MAX(0,INT(($B839+ChapterTable!$R$26+VLOOKUP(SUBSTITUTE(C$1,"성장단계","")&amp;"보스단계오프셋",ChapterTable!$R:$S,2,0))/ChapterTable!$R$23)))</f>
        <v>3</v>
      </c>
      <c r="D839">
        <f>IF(OR($L839=TRUE,$A839=0,MOD($A839,ChapterTable!$R$20)&lt;&gt;0),
MAX(0,INT(($B839+ChapterTable!$P$26+VLOOKUP(SUBSTITUTE(D$1,"성장단계","")&amp;"단계오프셋",ChapterTable!$R:$S,2,0))/ChapterTable!$P$23)),
MAX(0,INT(($B839+ChapterTable!$R$26+VLOOKUP(SUBSTITUTE(D$1,"성장단계","")&amp;"보스단계오프셋",ChapterTable!$R:$S,2,0))/ChapterTable!$R$23)))</f>
        <v>2</v>
      </c>
      <c r="E839" s="1">
        <f ca="1">IF(AND($A839=0,$B839=1),
    VLOOKUP(1,ChapterTable!$1:$1048576,MATCH("최종"&amp;SUBSTITUTE(SUBSTITUTE(E$1,"standard",""),"|Float",""),ChapterTable!$1:$1,0),0)*ChapterTable!$P$17,
  IF(AND($A839=0,$B839=0),
    E840,
  IF($B839=0,
    VLOOKUP($A839,ChapterTable!$1:$1048576,MATCH("최종"&amp;SUBSTITUTE(SUBSTITUTE(E$1,"standard",""),"|Float",""),ChapterTable!$1:$1,0),0),
  IF($B839=1,
    IF($L839=FALSE,
      VLOOKUP($A839,ChapterTable!$1:$1048576,MATCH("최종"&amp;SUBSTITUTE(SUBSTITUTE(E$1,"standard",""),"|Float",""),ChapterTable!$1:$1,0),0),
      VLOOKUP($A839-ChapterTable!$P$11,ChapterTable!$1:$1048576,MATCH("최종"&amp;SUBSTITUTE(SUBSTITUTE(E$1,"standard",""),"|Float",""),ChapterTable!$1:$1,0),0)*ChapterTable!$P$14
    ),
  OFFSET(E839,-$B839+IF($L839,1,0),0)*IF($B839&gt;OFFSET($B839,1,0),ChapterTable!$R$17,1)*
    (VLOOKUP(SUBSTITUTE(SUBSTITUTE(E$1,"standard",""),"|Float","")&amp;IF(OR($L839=TRUE,$A839=0,MOD($A839,ChapterTable!$R$20)&lt;&gt;0),"","보스")&amp;"인게임누적곱배수",ChapterTable!$R:$S,2,0)^C839
    +VLOOKUP(SUBSTITUTE(SUBSTITUTE(E$1,"standard",""),"|Float","")&amp;IF(OR($L839=TRUE,$A839=0,MOD($A839,ChapterTable!$R$20)&lt;&gt;0),"","보스")&amp;"인게임누적합배수",ChapterTable!$R:$S,2,0)*C839)
  )
  )
  )
)</f>
        <v>189170.16064453125</v>
      </c>
      <c r="F839" s="1">
        <f ca="1">IF(AND($A839=0,$B839=1),
    VLOOKUP(1,ChapterTable!$1:$1048576,MATCH("최종"&amp;SUBSTITUTE(SUBSTITUTE(F$1,"standard",""),"|Float",""),ChapterTable!$1:$1,0),0)*ChapterTable!$P$17,
  IF(AND($A839=0,$B839=0),
    F840,
  IF($B839=0,
    VLOOKUP($A839,ChapterTable!$1:$1048576,MATCH("최종"&amp;SUBSTITUTE(SUBSTITUTE(F$1,"standard",""),"|Float",""),ChapterTable!$1:$1,0),0),
  IF($B839=1,
    IF($L839=FALSE,
      VLOOKUP($A839,ChapterTable!$1:$1048576,MATCH("최종"&amp;SUBSTITUTE(SUBSTITUTE(F$1,"standard",""),"|Float",""),ChapterTable!$1:$1,0),0),
      VLOOKUP($A839-ChapterTable!$P$11,ChapterTable!$1:$1048576,MATCH("최종"&amp;SUBSTITUTE(SUBSTITUTE(F$1,"standard",""),"|Float",""),ChapterTable!$1:$1,0),0)*ChapterTable!$P$14
    ),
  OFFSET(F839,-$B839+IF($L839,1,0),0)*
    (VLOOKUP(SUBSTITUTE(SUBSTITUTE(F$1,"standard",""),"|Float","")&amp;IF(OR($L839=TRUE,$A839=0,MOD($A839,ChapterTable!$R$20)&lt;&gt;0),"","보스")&amp;"인게임누적곱배수",ChapterTable!$R:$S,2,0)^D839
    +VLOOKUP(SUBSTITUTE(SUBSTITUTE(F$1,"standard",""),"|Float","")&amp;IF(OR($L839=TRUE,$A839=0,MOD($A839,ChapterTable!$R$20)&lt;&gt;0),"","보스")&amp;"인게임누적합배수",ChapterTable!$R:$S,2,0)*D839)
  )
  )
  )
)</f>
        <v>56652.522068023674</v>
      </c>
      <c r="G839" t="s">
        <v>719</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94"/>
        <v>3</v>
      </c>
      <c r="Q839">
        <f t="shared" si="95"/>
        <v>3</v>
      </c>
      <c r="R839" t="b">
        <f t="shared" ca="1" si="96"/>
        <v>0</v>
      </c>
      <c r="T839" t="b">
        <f t="shared" ca="1" si="97"/>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100"/>
        <v>0.33333333333333331</v>
      </c>
      <c r="AJ839">
        <f t="shared" si="98"/>
        <v>0.395555555</v>
      </c>
      <c r="AK839">
        <f t="shared" si="99"/>
        <v>1</v>
      </c>
      <c r="AL839">
        <v>4</v>
      </c>
    </row>
    <row r="840" spans="1:38" hidden="1" x14ac:dyDescent="0.3">
      <c r="A840">
        <v>18</v>
      </c>
      <c r="B840">
        <v>27</v>
      </c>
      <c r="C840">
        <f>IF(OR($L840=TRUE,$A840=0,MOD($A840,ChapterTable!$R$20)&lt;&gt;0),
MAX(0,INT(($B840+ChapterTable!$P$26+VLOOKUP(SUBSTITUTE(C$1,"성장단계","")&amp;"단계오프셋",ChapterTable!$R:$S,2,0))/ChapterTable!$P$23)),
MAX(0,INT(($B840+ChapterTable!$R$26+VLOOKUP(SUBSTITUTE(C$1,"성장단계","")&amp;"보스단계오프셋",ChapterTable!$R:$S,2,0))/ChapterTable!$R$23)))</f>
        <v>3</v>
      </c>
      <c r="D840">
        <f>IF(OR($L840=TRUE,$A840=0,MOD($A840,ChapterTable!$R$20)&lt;&gt;0),
MAX(0,INT(($B840+ChapterTable!$P$26+VLOOKUP(SUBSTITUTE(D$1,"성장단계","")&amp;"단계오프셋",ChapterTable!$R:$S,2,0))/ChapterTable!$P$23)),
MAX(0,INT(($B840+ChapterTable!$R$26+VLOOKUP(SUBSTITUTE(D$1,"성장단계","")&amp;"보스단계오프셋",ChapterTable!$R:$S,2,0))/ChapterTable!$R$23)))</f>
        <v>2</v>
      </c>
      <c r="E840" s="1">
        <f ca="1">IF(AND($A840=0,$B840=1),
    VLOOKUP(1,ChapterTable!$1:$1048576,MATCH("최종"&amp;SUBSTITUTE(SUBSTITUTE(E$1,"standard",""),"|Float",""),ChapterTable!$1:$1,0),0)*ChapterTable!$P$17,
  IF(AND($A840=0,$B840=0),
    E841,
  IF($B840=0,
    VLOOKUP($A840,ChapterTable!$1:$1048576,MATCH("최종"&amp;SUBSTITUTE(SUBSTITUTE(E$1,"standard",""),"|Float",""),ChapterTable!$1:$1,0),0),
  IF($B840=1,
    IF($L840=FALSE,
      VLOOKUP($A840,ChapterTable!$1:$1048576,MATCH("최종"&amp;SUBSTITUTE(SUBSTITUTE(E$1,"standard",""),"|Float",""),ChapterTable!$1:$1,0),0),
      VLOOKUP($A840-ChapterTable!$P$11,ChapterTable!$1:$1048576,MATCH("최종"&amp;SUBSTITUTE(SUBSTITUTE(E$1,"standard",""),"|Float",""),ChapterTable!$1:$1,0),0)*ChapterTable!$P$14
    ),
  OFFSET(E840,-$B840+IF($L840,1,0),0)*IF($B840&gt;OFFSET($B840,1,0),ChapterTable!$R$17,1)*
    (VLOOKUP(SUBSTITUTE(SUBSTITUTE(E$1,"standard",""),"|Float","")&amp;IF(OR($L840=TRUE,$A840=0,MOD($A840,ChapterTable!$R$20)&lt;&gt;0),"","보스")&amp;"인게임누적곱배수",ChapterTable!$R:$S,2,0)^C840
    +VLOOKUP(SUBSTITUTE(SUBSTITUTE(E$1,"standard",""),"|Float","")&amp;IF(OR($L840=TRUE,$A840=0,MOD($A840,ChapterTable!$R$20)&lt;&gt;0),"","보스")&amp;"인게임누적합배수",ChapterTable!$R:$S,2,0)*C840)
  )
  )
  )
)</f>
        <v>189170.16064453125</v>
      </c>
      <c r="F840" s="1">
        <f ca="1">IF(AND($A840=0,$B840=1),
    VLOOKUP(1,ChapterTable!$1:$1048576,MATCH("최종"&amp;SUBSTITUTE(SUBSTITUTE(F$1,"standard",""),"|Float",""),ChapterTable!$1:$1,0),0)*ChapterTable!$P$17,
  IF(AND($A840=0,$B840=0),
    F841,
  IF($B840=0,
    VLOOKUP($A840,ChapterTable!$1:$1048576,MATCH("최종"&amp;SUBSTITUTE(SUBSTITUTE(F$1,"standard",""),"|Float",""),ChapterTable!$1:$1,0),0),
  IF($B840=1,
    IF($L840=FALSE,
      VLOOKUP($A840,ChapterTable!$1:$1048576,MATCH("최종"&amp;SUBSTITUTE(SUBSTITUTE(F$1,"standard",""),"|Float",""),ChapterTable!$1:$1,0),0),
      VLOOKUP($A840-ChapterTable!$P$11,ChapterTable!$1:$1048576,MATCH("최종"&amp;SUBSTITUTE(SUBSTITUTE(F$1,"standard",""),"|Float",""),ChapterTable!$1:$1,0),0)*ChapterTable!$P$14
    ),
  OFFSET(F840,-$B840+IF($L840,1,0),0)*
    (VLOOKUP(SUBSTITUTE(SUBSTITUTE(F$1,"standard",""),"|Float","")&amp;IF(OR($L840=TRUE,$A840=0,MOD($A840,ChapterTable!$R$20)&lt;&gt;0),"","보스")&amp;"인게임누적곱배수",ChapterTable!$R:$S,2,0)^D840
    +VLOOKUP(SUBSTITUTE(SUBSTITUTE(F$1,"standard",""),"|Float","")&amp;IF(OR($L840=TRUE,$A840=0,MOD($A840,ChapterTable!$R$20)&lt;&gt;0),"","보스")&amp;"인게임누적합배수",ChapterTable!$R:$S,2,0)*D840)
  )
  )
  )
)</f>
        <v>56652.522068023674</v>
      </c>
      <c r="G840" t="s">
        <v>719</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94"/>
        <v>3</v>
      </c>
      <c r="Q840">
        <f t="shared" si="95"/>
        <v>3</v>
      </c>
      <c r="R840" t="b">
        <f t="shared" ca="1" si="96"/>
        <v>0</v>
      </c>
      <c r="T840" t="b">
        <f t="shared" ca="1" si="97"/>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100"/>
        <v>0.33333333333333331</v>
      </c>
      <c r="AJ840">
        <f t="shared" si="98"/>
        <v>0.395555555</v>
      </c>
      <c r="AK840">
        <f t="shared" si="99"/>
        <v>1</v>
      </c>
      <c r="AL840">
        <v>4</v>
      </c>
    </row>
    <row r="841" spans="1:38" hidden="1" x14ac:dyDescent="0.3">
      <c r="A841">
        <v>18</v>
      </c>
      <c r="B841">
        <v>28</v>
      </c>
      <c r="C841">
        <f>IF(OR($L841=TRUE,$A841=0,MOD($A841,ChapterTable!$R$20)&lt;&gt;0),
MAX(0,INT(($B841+ChapterTable!$P$26+VLOOKUP(SUBSTITUTE(C$1,"성장단계","")&amp;"단계오프셋",ChapterTable!$R:$S,2,0))/ChapterTable!$P$23)),
MAX(0,INT(($B841+ChapterTable!$R$26+VLOOKUP(SUBSTITUTE(C$1,"성장단계","")&amp;"보스단계오프셋",ChapterTable!$R:$S,2,0))/ChapterTable!$R$23)))</f>
        <v>3</v>
      </c>
      <c r="D841">
        <f>IF(OR($L841=TRUE,$A841=0,MOD($A841,ChapterTable!$R$20)&lt;&gt;0),
MAX(0,INT(($B841+ChapterTable!$P$26+VLOOKUP(SUBSTITUTE(D$1,"성장단계","")&amp;"단계오프셋",ChapterTable!$R:$S,2,0))/ChapterTable!$P$23)),
MAX(0,INT(($B841+ChapterTable!$R$26+VLOOKUP(SUBSTITUTE(D$1,"성장단계","")&amp;"보스단계오프셋",ChapterTable!$R:$S,2,0))/ChapterTable!$R$23)))</f>
        <v>2</v>
      </c>
      <c r="E841" s="1">
        <f ca="1">IF(AND($A841=0,$B841=1),
    VLOOKUP(1,ChapterTable!$1:$1048576,MATCH("최종"&amp;SUBSTITUTE(SUBSTITUTE(E$1,"standard",""),"|Float",""),ChapterTable!$1:$1,0),0)*ChapterTable!$P$17,
  IF(AND($A841=0,$B841=0),
    E842,
  IF($B841=0,
    VLOOKUP($A841,ChapterTable!$1:$1048576,MATCH("최종"&amp;SUBSTITUTE(SUBSTITUTE(E$1,"standard",""),"|Float",""),ChapterTable!$1:$1,0),0),
  IF($B841=1,
    IF($L841=FALSE,
      VLOOKUP($A841,ChapterTable!$1:$1048576,MATCH("최종"&amp;SUBSTITUTE(SUBSTITUTE(E$1,"standard",""),"|Float",""),ChapterTable!$1:$1,0),0),
      VLOOKUP($A841-ChapterTable!$P$11,ChapterTable!$1:$1048576,MATCH("최종"&amp;SUBSTITUTE(SUBSTITUTE(E$1,"standard",""),"|Float",""),ChapterTable!$1:$1,0),0)*ChapterTable!$P$14
    ),
  OFFSET(E841,-$B841+IF($L841,1,0),0)*IF($B841&gt;OFFSET($B841,1,0),ChapterTable!$R$17,1)*
    (VLOOKUP(SUBSTITUTE(SUBSTITUTE(E$1,"standard",""),"|Float","")&amp;IF(OR($L841=TRUE,$A841=0,MOD($A841,ChapterTable!$R$20)&lt;&gt;0),"","보스")&amp;"인게임누적곱배수",ChapterTable!$R:$S,2,0)^C841
    +VLOOKUP(SUBSTITUTE(SUBSTITUTE(E$1,"standard",""),"|Float","")&amp;IF(OR($L841=TRUE,$A841=0,MOD($A841,ChapterTable!$R$20)&lt;&gt;0),"","보스")&amp;"인게임누적합배수",ChapterTable!$R:$S,2,0)*C841)
  )
  )
  )
)</f>
        <v>189170.16064453125</v>
      </c>
      <c r="F841" s="1">
        <f ca="1">IF(AND($A841=0,$B841=1),
    VLOOKUP(1,ChapterTable!$1:$1048576,MATCH("최종"&amp;SUBSTITUTE(SUBSTITUTE(F$1,"standard",""),"|Float",""),ChapterTable!$1:$1,0),0)*ChapterTable!$P$17,
  IF(AND($A841=0,$B841=0),
    F842,
  IF($B841=0,
    VLOOKUP($A841,ChapterTable!$1:$1048576,MATCH("최종"&amp;SUBSTITUTE(SUBSTITUTE(F$1,"standard",""),"|Float",""),ChapterTable!$1:$1,0),0),
  IF($B841=1,
    IF($L841=FALSE,
      VLOOKUP($A841,ChapterTable!$1:$1048576,MATCH("최종"&amp;SUBSTITUTE(SUBSTITUTE(F$1,"standard",""),"|Float",""),ChapterTable!$1:$1,0),0),
      VLOOKUP($A841-ChapterTable!$P$11,ChapterTable!$1:$1048576,MATCH("최종"&amp;SUBSTITUTE(SUBSTITUTE(F$1,"standard",""),"|Float",""),ChapterTable!$1:$1,0),0)*ChapterTable!$P$14
    ),
  OFFSET(F841,-$B841+IF($L841,1,0),0)*
    (VLOOKUP(SUBSTITUTE(SUBSTITUTE(F$1,"standard",""),"|Float","")&amp;IF(OR($L841=TRUE,$A841=0,MOD($A841,ChapterTable!$R$20)&lt;&gt;0),"","보스")&amp;"인게임누적곱배수",ChapterTable!$R:$S,2,0)^D841
    +VLOOKUP(SUBSTITUTE(SUBSTITUTE(F$1,"standard",""),"|Float","")&amp;IF(OR($L841=TRUE,$A841=0,MOD($A841,ChapterTable!$R$20)&lt;&gt;0),"","보스")&amp;"인게임누적합배수",ChapterTable!$R:$S,2,0)*D841)
  )
  )
  )
)</f>
        <v>56652.522068023674</v>
      </c>
      <c r="G841" t="s">
        <v>719</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94"/>
        <v>3</v>
      </c>
      <c r="Q841">
        <f t="shared" si="95"/>
        <v>3</v>
      </c>
      <c r="R841" t="b">
        <f t="shared" ca="1" si="96"/>
        <v>0</v>
      </c>
      <c r="T841" t="b">
        <f t="shared" ca="1" si="97"/>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100"/>
        <v>0.33333333333333331</v>
      </c>
      <c r="AJ841">
        <f t="shared" si="98"/>
        <v>0.395555555</v>
      </c>
      <c r="AK841">
        <f t="shared" si="99"/>
        <v>1</v>
      </c>
      <c r="AL841">
        <v>4</v>
      </c>
    </row>
    <row r="842" spans="1:38" hidden="1" x14ac:dyDescent="0.3">
      <c r="A842">
        <v>18</v>
      </c>
      <c r="B842">
        <v>29</v>
      </c>
      <c r="C842">
        <f>IF(OR($L842=TRUE,$A842=0,MOD($A842,ChapterTable!$R$20)&lt;&gt;0),
MAX(0,INT(($B842+ChapterTable!$P$26+VLOOKUP(SUBSTITUTE(C$1,"성장단계","")&amp;"단계오프셋",ChapterTable!$R:$S,2,0))/ChapterTable!$P$23)),
MAX(0,INT(($B842+ChapterTable!$R$26+VLOOKUP(SUBSTITUTE(C$1,"성장단계","")&amp;"보스단계오프셋",ChapterTable!$R:$S,2,0))/ChapterTable!$R$23)))</f>
        <v>3</v>
      </c>
      <c r="D842">
        <f>IF(OR($L842=TRUE,$A842=0,MOD($A842,ChapterTable!$R$20)&lt;&gt;0),
MAX(0,INT(($B842+ChapterTable!$P$26+VLOOKUP(SUBSTITUTE(D$1,"성장단계","")&amp;"단계오프셋",ChapterTable!$R:$S,2,0))/ChapterTable!$P$23)),
MAX(0,INT(($B842+ChapterTable!$R$26+VLOOKUP(SUBSTITUTE(D$1,"성장단계","")&amp;"보스단계오프셋",ChapterTable!$R:$S,2,0))/ChapterTable!$R$23)))</f>
        <v>2</v>
      </c>
      <c r="E842" s="1">
        <f ca="1">IF(AND($A842=0,$B842=1),
    VLOOKUP(1,ChapterTable!$1:$1048576,MATCH("최종"&amp;SUBSTITUTE(SUBSTITUTE(E$1,"standard",""),"|Float",""),ChapterTable!$1:$1,0),0)*ChapterTable!$P$17,
  IF(AND($A842=0,$B842=0),
    E843,
  IF($B842=0,
    VLOOKUP($A842,ChapterTable!$1:$1048576,MATCH("최종"&amp;SUBSTITUTE(SUBSTITUTE(E$1,"standard",""),"|Float",""),ChapterTable!$1:$1,0),0),
  IF($B842=1,
    IF($L842=FALSE,
      VLOOKUP($A842,ChapterTable!$1:$1048576,MATCH("최종"&amp;SUBSTITUTE(SUBSTITUTE(E$1,"standard",""),"|Float",""),ChapterTable!$1:$1,0),0),
      VLOOKUP($A842-ChapterTable!$P$11,ChapterTable!$1:$1048576,MATCH("최종"&amp;SUBSTITUTE(SUBSTITUTE(E$1,"standard",""),"|Float",""),ChapterTable!$1:$1,0),0)*ChapterTable!$P$14
    ),
  OFFSET(E842,-$B842+IF($L842,1,0),0)*IF($B842&gt;OFFSET($B842,1,0),ChapterTable!$R$17,1)*
    (VLOOKUP(SUBSTITUTE(SUBSTITUTE(E$1,"standard",""),"|Float","")&amp;IF(OR($L842=TRUE,$A842=0,MOD($A842,ChapterTable!$R$20)&lt;&gt;0),"","보스")&amp;"인게임누적곱배수",ChapterTable!$R:$S,2,0)^C842
    +VLOOKUP(SUBSTITUTE(SUBSTITUTE(E$1,"standard",""),"|Float","")&amp;IF(OR($L842=TRUE,$A842=0,MOD($A842,ChapterTable!$R$20)&lt;&gt;0),"","보스")&amp;"인게임누적합배수",ChapterTable!$R:$S,2,0)*C842)
  )
  )
  )
)</f>
        <v>189170.16064453125</v>
      </c>
      <c r="F842" s="1">
        <f ca="1">IF(AND($A842=0,$B842=1),
    VLOOKUP(1,ChapterTable!$1:$1048576,MATCH("최종"&amp;SUBSTITUTE(SUBSTITUTE(F$1,"standard",""),"|Float",""),ChapterTable!$1:$1,0),0)*ChapterTable!$P$17,
  IF(AND($A842=0,$B842=0),
    F843,
  IF($B842=0,
    VLOOKUP($A842,ChapterTable!$1:$1048576,MATCH("최종"&amp;SUBSTITUTE(SUBSTITUTE(F$1,"standard",""),"|Float",""),ChapterTable!$1:$1,0),0),
  IF($B842=1,
    IF($L842=FALSE,
      VLOOKUP($A842,ChapterTable!$1:$1048576,MATCH("최종"&amp;SUBSTITUTE(SUBSTITUTE(F$1,"standard",""),"|Float",""),ChapterTable!$1:$1,0),0),
      VLOOKUP($A842-ChapterTable!$P$11,ChapterTable!$1:$1048576,MATCH("최종"&amp;SUBSTITUTE(SUBSTITUTE(F$1,"standard",""),"|Float",""),ChapterTable!$1:$1,0),0)*ChapterTable!$P$14
    ),
  OFFSET(F842,-$B842+IF($L842,1,0),0)*
    (VLOOKUP(SUBSTITUTE(SUBSTITUTE(F$1,"standard",""),"|Float","")&amp;IF(OR($L842=TRUE,$A842=0,MOD($A842,ChapterTable!$R$20)&lt;&gt;0),"","보스")&amp;"인게임누적곱배수",ChapterTable!$R:$S,2,0)^D842
    +VLOOKUP(SUBSTITUTE(SUBSTITUTE(F$1,"standard",""),"|Float","")&amp;IF(OR($L842=TRUE,$A842=0,MOD($A842,ChapterTable!$R$20)&lt;&gt;0),"","보스")&amp;"인게임누적합배수",ChapterTable!$R:$S,2,0)*D842)
  )
  )
  )
)</f>
        <v>56652.522068023674</v>
      </c>
      <c r="G842" t="s">
        <v>719</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94"/>
        <v>93</v>
      </c>
      <c r="Q842">
        <f t="shared" si="95"/>
        <v>93</v>
      </c>
      <c r="R842" t="b">
        <f t="shared" ca="1" si="96"/>
        <v>1</v>
      </c>
      <c r="T842" t="b">
        <f t="shared" ca="1" si="97"/>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100"/>
        <v>0.33333333333333331</v>
      </c>
      <c r="AJ842">
        <f t="shared" si="98"/>
        <v>0.395555555</v>
      </c>
      <c r="AK842">
        <f t="shared" si="99"/>
        <v>1</v>
      </c>
      <c r="AL842">
        <v>4</v>
      </c>
    </row>
    <row r="843" spans="1:38" hidden="1" x14ac:dyDescent="0.3">
      <c r="A843">
        <v>18</v>
      </c>
      <c r="B843">
        <v>30</v>
      </c>
      <c r="C843">
        <f>IF(OR($L843=TRUE,$A843=0,MOD($A843,ChapterTable!$R$20)&lt;&gt;0),
MAX(0,INT(($B843+ChapterTable!$P$26+VLOOKUP(SUBSTITUTE(C$1,"성장단계","")&amp;"단계오프셋",ChapterTable!$R:$S,2,0))/ChapterTable!$P$23)),
MAX(0,INT(($B843+ChapterTable!$R$26+VLOOKUP(SUBSTITUTE(C$1,"성장단계","")&amp;"보스단계오프셋",ChapterTable!$R:$S,2,0))/ChapterTable!$R$23)))</f>
        <v>3</v>
      </c>
      <c r="D843">
        <f>IF(OR($L843=TRUE,$A843=0,MOD($A843,ChapterTable!$R$20)&lt;&gt;0),
MAX(0,INT(($B843+ChapterTable!$P$26+VLOOKUP(SUBSTITUTE(D$1,"성장단계","")&amp;"단계오프셋",ChapterTable!$R:$S,2,0))/ChapterTable!$P$23)),
MAX(0,INT(($B843+ChapterTable!$R$26+VLOOKUP(SUBSTITUTE(D$1,"성장단계","")&amp;"보스단계오프셋",ChapterTable!$R:$S,2,0))/ChapterTable!$R$23)))</f>
        <v>2</v>
      </c>
      <c r="E843" s="1">
        <f ca="1">IF(AND($A843=0,$B843=1),
    VLOOKUP(1,ChapterTable!$1:$1048576,MATCH("최종"&amp;SUBSTITUTE(SUBSTITUTE(E$1,"standard",""),"|Float",""),ChapterTable!$1:$1,0),0)*ChapterTable!$P$17,
  IF(AND($A843=0,$B843=0),
    E844,
  IF($B843=0,
    VLOOKUP($A843,ChapterTable!$1:$1048576,MATCH("최종"&amp;SUBSTITUTE(SUBSTITUTE(E$1,"standard",""),"|Float",""),ChapterTable!$1:$1,0),0),
  IF($B843=1,
    IF($L843=FALSE,
      VLOOKUP($A843,ChapterTable!$1:$1048576,MATCH("최종"&amp;SUBSTITUTE(SUBSTITUTE(E$1,"standard",""),"|Float",""),ChapterTable!$1:$1,0),0),
      VLOOKUP($A843-ChapterTable!$P$11,ChapterTable!$1:$1048576,MATCH("최종"&amp;SUBSTITUTE(SUBSTITUTE(E$1,"standard",""),"|Float",""),ChapterTable!$1:$1,0),0)*ChapterTable!$P$14
    ),
  OFFSET(E843,-$B843+IF($L843,1,0),0)*IF($B843&gt;OFFSET($B843,1,0),ChapterTable!$R$17,1)*
    (VLOOKUP(SUBSTITUTE(SUBSTITUTE(E$1,"standard",""),"|Float","")&amp;IF(OR($L843=TRUE,$A843=0,MOD($A843,ChapterTable!$R$20)&lt;&gt;0),"","보스")&amp;"인게임누적곱배수",ChapterTable!$R:$S,2,0)^C843
    +VLOOKUP(SUBSTITUTE(SUBSTITUTE(E$1,"standard",""),"|Float","")&amp;IF(OR($L843=TRUE,$A843=0,MOD($A843,ChapterTable!$R$20)&lt;&gt;0),"","보스")&amp;"인게임누적합배수",ChapterTable!$R:$S,2,0)*C843)
  )
  )
  )
)</f>
        <v>189170.16064453125</v>
      </c>
      <c r="F843" s="1">
        <f ca="1">IF(AND($A843=0,$B843=1),
    VLOOKUP(1,ChapterTable!$1:$1048576,MATCH("최종"&amp;SUBSTITUTE(SUBSTITUTE(F$1,"standard",""),"|Float",""),ChapterTable!$1:$1,0),0)*ChapterTable!$P$17,
  IF(AND($A843=0,$B843=0),
    F844,
  IF($B843=0,
    VLOOKUP($A843,ChapterTable!$1:$1048576,MATCH("최종"&amp;SUBSTITUTE(SUBSTITUTE(F$1,"standard",""),"|Float",""),ChapterTable!$1:$1,0),0),
  IF($B843=1,
    IF($L843=FALSE,
      VLOOKUP($A843,ChapterTable!$1:$1048576,MATCH("최종"&amp;SUBSTITUTE(SUBSTITUTE(F$1,"standard",""),"|Float",""),ChapterTable!$1:$1,0),0),
      VLOOKUP($A843-ChapterTable!$P$11,ChapterTable!$1:$1048576,MATCH("최종"&amp;SUBSTITUTE(SUBSTITUTE(F$1,"standard",""),"|Float",""),ChapterTable!$1:$1,0),0)*ChapterTable!$P$14
    ),
  OFFSET(F843,-$B843+IF($L843,1,0),0)*
    (VLOOKUP(SUBSTITUTE(SUBSTITUTE(F$1,"standard",""),"|Float","")&amp;IF(OR($L843=TRUE,$A843=0,MOD($A843,ChapterTable!$R$20)&lt;&gt;0),"","보스")&amp;"인게임누적곱배수",ChapterTable!$R:$S,2,0)^D843
    +VLOOKUP(SUBSTITUTE(SUBSTITUTE(F$1,"standard",""),"|Float","")&amp;IF(OR($L843=TRUE,$A843=0,MOD($A843,ChapterTable!$R$20)&lt;&gt;0),"","보스")&amp;"인게임누적합배수",ChapterTable!$R:$S,2,0)*D843)
  )
  )
  )
)</f>
        <v>56652.522068023674</v>
      </c>
      <c r="G843" t="s">
        <v>719</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94"/>
        <v>23</v>
      </c>
      <c r="Q843">
        <f t="shared" si="95"/>
        <v>23</v>
      </c>
      <c r="R843" t="b">
        <f t="shared" ca="1" si="96"/>
        <v>0</v>
      </c>
      <c r="T843" t="b">
        <f t="shared" ca="1" si="97"/>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100"/>
        <v>0.33333333333333331</v>
      </c>
      <c r="AJ843">
        <f t="shared" si="98"/>
        <v>1</v>
      </c>
      <c r="AK843">
        <f t="shared" si="99"/>
        <v>3</v>
      </c>
      <c r="AL843">
        <v>4</v>
      </c>
    </row>
    <row r="844" spans="1:38" hidden="1" x14ac:dyDescent="0.3">
      <c r="A844">
        <v>18</v>
      </c>
      <c r="B844">
        <v>31</v>
      </c>
      <c r="C844">
        <f>IF(OR($L844=TRUE,$A844=0,MOD($A844,ChapterTable!$R$20)&lt;&gt;0),
MAX(0,INT(($B844+ChapterTable!$P$26+VLOOKUP(SUBSTITUTE(C$1,"성장단계","")&amp;"단계오프셋",ChapterTable!$R:$S,2,0))/ChapterTable!$P$23)),
MAX(0,INT(($B844+ChapterTable!$R$26+VLOOKUP(SUBSTITUTE(C$1,"성장단계","")&amp;"보스단계오프셋",ChapterTable!$R:$S,2,0))/ChapterTable!$R$23)))</f>
        <v>3</v>
      </c>
      <c r="D844">
        <f>IF(OR($L844=TRUE,$A844=0,MOD($A844,ChapterTable!$R$20)&lt;&gt;0),
MAX(0,INT(($B844+ChapterTable!$P$26+VLOOKUP(SUBSTITUTE(D$1,"성장단계","")&amp;"단계오프셋",ChapterTable!$R:$S,2,0))/ChapterTable!$P$23)),
MAX(0,INT(($B844+ChapterTable!$R$26+VLOOKUP(SUBSTITUTE(D$1,"성장단계","")&amp;"보스단계오프셋",ChapterTable!$R:$S,2,0))/ChapterTable!$R$23)))</f>
        <v>3</v>
      </c>
      <c r="E844" s="1">
        <f ca="1">IF(AND($A844=0,$B844=1),
    VLOOKUP(1,ChapterTable!$1:$1048576,MATCH("최종"&amp;SUBSTITUTE(SUBSTITUTE(E$1,"standard",""),"|Float",""),ChapterTable!$1:$1,0),0)*ChapterTable!$P$17,
  IF(AND($A844=0,$B844=0),
    E845,
  IF($B844=0,
    VLOOKUP($A844,ChapterTable!$1:$1048576,MATCH("최종"&amp;SUBSTITUTE(SUBSTITUTE(E$1,"standard",""),"|Float",""),ChapterTable!$1:$1,0),0),
  IF($B844=1,
    IF($L844=FALSE,
      VLOOKUP($A844,ChapterTable!$1:$1048576,MATCH("최종"&amp;SUBSTITUTE(SUBSTITUTE(E$1,"standard",""),"|Float",""),ChapterTable!$1:$1,0),0),
      VLOOKUP($A844-ChapterTable!$P$11,ChapterTable!$1:$1048576,MATCH("최종"&amp;SUBSTITUTE(SUBSTITUTE(E$1,"standard",""),"|Float",""),ChapterTable!$1:$1,0),0)*ChapterTable!$P$14
    ),
  OFFSET(E844,-$B844+IF($L844,1,0),0)*IF($B844&gt;OFFSET($B844,1,0),ChapterTable!$R$17,1)*
    (VLOOKUP(SUBSTITUTE(SUBSTITUTE(E$1,"standard",""),"|Float","")&amp;IF(OR($L844=TRUE,$A844=0,MOD($A844,ChapterTable!$R$20)&lt;&gt;0),"","보스")&amp;"인게임누적곱배수",ChapterTable!$R:$S,2,0)^C844
    +VLOOKUP(SUBSTITUTE(SUBSTITUTE(E$1,"standard",""),"|Float","")&amp;IF(OR($L844=TRUE,$A844=0,MOD($A844,ChapterTable!$R$20)&lt;&gt;0),"","보스")&amp;"인게임누적합배수",ChapterTable!$R:$S,2,0)*C844)
  )
  )
  )
)</f>
        <v>189170.16064453125</v>
      </c>
      <c r="F844" s="1">
        <f ca="1">IF(AND($A844=0,$B844=1),
    VLOOKUP(1,ChapterTable!$1:$1048576,MATCH("최종"&amp;SUBSTITUTE(SUBSTITUTE(F$1,"standard",""),"|Float",""),ChapterTable!$1:$1,0),0)*ChapterTable!$P$17,
  IF(AND($A844=0,$B844=0),
    F845,
  IF($B844=0,
    VLOOKUP($A844,ChapterTable!$1:$1048576,MATCH("최종"&amp;SUBSTITUTE(SUBSTITUTE(F$1,"standard",""),"|Float",""),ChapterTable!$1:$1,0),0),
  IF($B844=1,
    IF($L844=FALSE,
      VLOOKUP($A844,ChapterTable!$1:$1048576,MATCH("최종"&amp;SUBSTITUTE(SUBSTITUTE(F$1,"standard",""),"|Float",""),ChapterTable!$1:$1,0),0),
      VLOOKUP($A844-ChapterTable!$P$11,ChapterTable!$1:$1048576,MATCH("최종"&amp;SUBSTITUTE(SUBSTITUTE(F$1,"standard",""),"|Float",""),ChapterTable!$1:$1,0),0)*ChapterTable!$P$14
    ),
  OFFSET(F844,-$B844+IF($L844,1,0),0)*
    (VLOOKUP(SUBSTITUTE(SUBSTITUTE(F$1,"standard",""),"|Float","")&amp;IF(OR($L844=TRUE,$A844=0,MOD($A844,ChapterTable!$R$20)&lt;&gt;0),"","보스")&amp;"인게임누적곱배수",ChapterTable!$R:$S,2,0)^D844
    +VLOOKUP(SUBSTITUTE(SUBSTITUTE(F$1,"standard",""),"|Float","")&amp;IF(OR($L844=TRUE,$A844=0,MOD($A844,ChapterTable!$R$20)&lt;&gt;0),"","보스")&amp;"인게임누적합배수",ChapterTable!$R:$S,2,0)*D844)
  )
  )
  )
)</f>
        <v>60347.25176811219</v>
      </c>
      <c r="G844" t="s">
        <v>719</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94"/>
        <v>4</v>
      </c>
      <c r="Q844">
        <f t="shared" si="95"/>
        <v>4</v>
      </c>
      <c r="R844" t="b">
        <f t="shared" ca="1" si="96"/>
        <v>0</v>
      </c>
      <c r="T844" t="b">
        <f t="shared" ca="1" si="97"/>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100"/>
        <v>0.25</v>
      </c>
      <c r="AJ844">
        <f t="shared" si="98"/>
        <v>0.32</v>
      </c>
      <c r="AK844">
        <f t="shared" si="99"/>
        <v>1</v>
      </c>
      <c r="AL844">
        <v>4</v>
      </c>
    </row>
    <row r="845" spans="1:38" hidden="1" x14ac:dyDescent="0.3">
      <c r="A845">
        <v>18</v>
      </c>
      <c r="B845">
        <v>32</v>
      </c>
      <c r="C845">
        <f>IF(OR($L845=TRUE,$A845=0,MOD($A845,ChapterTable!$R$20)&lt;&gt;0),
MAX(0,INT(($B845+ChapterTable!$P$26+VLOOKUP(SUBSTITUTE(C$1,"성장단계","")&amp;"단계오프셋",ChapterTable!$R:$S,2,0))/ChapterTable!$P$23)),
MAX(0,INT(($B845+ChapterTable!$R$26+VLOOKUP(SUBSTITUTE(C$1,"성장단계","")&amp;"보스단계오프셋",ChapterTable!$R:$S,2,0))/ChapterTable!$R$23)))</f>
        <v>3</v>
      </c>
      <c r="D845">
        <f>IF(OR($L845=TRUE,$A845=0,MOD($A845,ChapterTable!$R$20)&lt;&gt;0),
MAX(0,INT(($B845+ChapterTable!$P$26+VLOOKUP(SUBSTITUTE(D$1,"성장단계","")&amp;"단계오프셋",ChapterTable!$R:$S,2,0))/ChapterTable!$P$23)),
MAX(0,INT(($B845+ChapterTable!$R$26+VLOOKUP(SUBSTITUTE(D$1,"성장단계","")&amp;"보스단계오프셋",ChapterTable!$R:$S,2,0))/ChapterTable!$R$23)))</f>
        <v>3</v>
      </c>
      <c r="E845" s="1">
        <f ca="1">IF(AND($A845=0,$B845=1),
    VLOOKUP(1,ChapterTable!$1:$1048576,MATCH("최종"&amp;SUBSTITUTE(SUBSTITUTE(E$1,"standard",""),"|Float",""),ChapterTable!$1:$1,0),0)*ChapterTable!$P$17,
  IF(AND($A845=0,$B845=0),
    E846,
  IF($B845=0,
    VLOOKUP($A845,ChapterTable!$1:$1048576,MATCH("최종"&amp;SUBSTITUTE(SUBSTITUTE(E$1,"standard",""),"|Float",""),ChapterTable!$1:$1,0),0),
  IF($B845=1,
    IF($L845=FALSE,
      VLOOKUP($A845,ChapterTable!$1:$1048576,MATCH("최종"&amp;SUBSTITUTE(SUBSTITUTE(E$1,"standard",""),"|Float",""),ChapterTable!$1:$1,0),0),
      VLOOKUP($A845-ChapterTable!$P$11,ChapterTable!$1:$1048576,MATCH("최종"&amp;SUBSTITUTE(SUBSTITUTE(E$1,"standard",""),"|Float",""),ChapterTable!$1:$1,0),0)*ChapterTable!$P$14
    ),
  OFFSET(E845,-$B845+IF($L845,1,0),0)*IF($B845&gt;OFFSET($B845,1,0),ChapterTable!$R$17,1)*
    (VLOOKUP(SUBSTITUTE(SUBSTITUTE(E$1,"standard",""),"|Float","")&amp;IF(OR($L845=TRUE,$A845=0,MOD($A845,ChapterTable!$R$20)&lt;&gt;0),"","보스")&amp;"인게임누적곱배수",ChapterTable!$R:$S,2,0)^C845
    +VLOOKUP(SUBSTITUTE(SUBSTITUTE(E$1,"standard",""),"|Float","")&amp;IF(OR($L845=TRUE,$A845=0,MOD($A845,ChapterTable!$R$20)&lt;&gt;0),"","보스")&amp;"인게임누적합배수",ChapterTable!$R:$S,2,0)*C845)
  )
  )
  )
)</f>
        <v>189170.16064453125</v>
      </c>
      <c r="F845" s="1">
        <f ca="1">IF(AND($A845=0,$B845=1),
    VLOOKUP(1,ChapterTable!$1:$1048576,MATCH("최종"&amp;SUBSTITUTE(SUBSTITUTE(F$1,"standard",""),"|Float",""),ChapterTable!$1:$1,0),0)*ChapterTable!$P$17,
  IF(AND($A845=0,$B845=0),
    F846,
  IF($B845=0,
    VLOOKUP($A845,ChapterTable!$1:$1048576,MATCH("최종"&amp;SUBSTITUTE(SUBSTITUTE(F$1,"standard",""),"|Float",""),ChapterTable!$1:$1,0),0),
  IF($B845=1,
    IF($L845=FALSE,
      VLOOKUP($A845,ChapterTable!$1:$1048576,MATCH("최종"&amp;SUBSTITUTE(SUBSTITUTE(F$1,"standard",""),"|Float",""),ChapterTable!$1:$1,0),0),
      VLOOKUP($A845-ChapterTable!$P$11,ChapterTable!$1:$1048576,MATCH("최종"&amp;SUBSTITUTE(SUBSTITUTE(F$1,"standard",""),"|Float",""),ChapterTable!$1:$1,0),0)*ChapterTable!$P$14
    ),
  OFFSET(F845,-$B845+IF($L845,1,0),0)*
    (VLOOKUP(SUBSTITUTE(SUBSTITUTE(F$1,"standard",""),"|Float","")&amp;IF(OR($L845=TRUE,$A845=0,MOD($A845,ChapterTable!$R$20)&lt;&gt;0),"","보스")&amp;"인게임누적곱배수",ChapterTable!$R:$S,2,0)^D845
    +VLOOKUP(SUBSTITUTE(SUBSTITUTE(F$1,"standard",""),"|Float","")&amp;IF(OR($L845=TRUE,$A845=0,MOD($A845,ChapterTable!$R$20)&lt;&gt;0),"","보스")&amp;"인게임누적합배수",ChapterTable!$R:$S,2,0)*D845)
  )
  )
  )
)</f>
        <v>60347.25176811219</v>
      </c>
      <c r="G845" t="s">
        <v>719</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94"/>
        <v>4</v>
      </c>
      <c r="Q845">
        <f t="shared" si="95"/>
        <v>4</v>
      </c>
      <c r="R845" t="b">
        <f t="shared" ca="1" si="96"/>
        <v>0</v>
      </c>
      <c r="T845" t="b">
        <f t="shared" ca="1" si="97"/>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100"/>
        <v>0.25</v>
      </c>
      <c r="AJ845">
        <f t="shared" si="98"/>
        <v>0.32</v>
      </c>
      <c r="AK845">
        <f t="shared" si="99"/>
        <v>1</v>
      </c>
      <c r="AL845">
        <v>4</v>
      </c>
    </row>
    <row r="846" spans="1:38" hidden="1" x14ac:dyDescent="0.3">
      <c r="A846">
        <v>18</v>
      </c>
      <c r="B846">
        <v>33</v>
      </c>
      <c r="C846">
        <f>IF(OR($L846=TRUE,$A846=0,MOD($A846,ChapterTable!$R$20)&lt;&gt;0),
MAX(0,INT(($B846+ChapterTable!$P$26+VLOOKUP(SUBSTITUTE(C$1,"성장단계","")&amp;"단계오프셋",ChapterTable!$R:$S,2,0))/ChapterTable!$P$23)),
MAX(0,INT(($B846+ChapterTable!$R$26+VLOOKUP(SUBSTITUTE(C$1,"성장단계","")&amp;"보스단계오프셋",ChapterTable!$R:$S,2,0))/ChapterTable!$R$23)))</f>
        <v>3</v>
      </c>
      <c r="D846">
        <f>IF(OR($L846=TRUE,$A846=0,MOD($A846,ChapterTable!$R$20)&lt;&gt;0),
MAX(0,INT(($B846+ChapterTable!$P$26+VLOOKUP(SUBSTITUTE(D$1,"성장단계","")&amp;"단계오프셋",ChapterTable!$R:$S,2,0))/ChapterTable!$P$23)),
MAX(0,INT(($B846+ChapterTable!$R$26+VLOOKUP(SUBSTITUTE(D$1,"성장단계","")&amp;"보스단계오프셋",ChapterTable!$R:$S,2,0))/ChapterTable!$R$23)))</f>
        <v>3</v>
      </c>
      <c r="E846" s="1">
        <f ca="1">IF(AND($A846=0,$B846=1),
    VLOOKUP(1,ChapterTable!$1:$1048576,MATCH("최종"&amp;SUBSTITUTE(SUBSTITUTE(E$1,"standard",""),"|Float",""),ChapterTable!$1:$1,0),0)*ChapterTable!$P$17,
  IF(AND($A846=0,$B846=0),
    E847,
  IF($B846=0,
    VLOOKUP($A846,ChapterTable!$1:$1048576,MATCH("최종"&amp;SUBSTITUTE(SUBSTITUTE(E$1,"standard",""),"|Float",""),ChapterTable!$1:$1,0),0),
  IF($B846=1,
    IF($L846=FALSE,
      VLOOKUP($A846,ChapterTable!$1:$1048576,MATCH("최종"&amp;SUBSTITUTE(SUBSTITUTE(E$1,"standard",""),"|Float",""),ChapterTable!$1:$1,0),0),
      VLOOKUP($A846-ChapterTable!$P$11,ChapterTable!$1:$1048576,MATCH("최종"&amp;SUBSTITUTE(SUBSTITUTE(E$1,"standard",""),"|Float",""),ChapterTable!$1:$1,0),0)*ChapterTable!$P$14
    ),
  OFFSET(E846,-$B846+IF($L846,1,0),0)*IF($B846&gt;OFFSET($B846,1,0),ChapterTable!$R$17,1)*
    (VLOOKUP(SUBSTITUTE(SUBSTITUTE(E$1,"standard",""),"|Float","")&amp;IF(OR($L846=TRUE,$A846=0,MOD($A846,ChapterTable!$R$20)&lt;&gt;0),"","보스")&amp;"인게임누적곱배수",ChapterTable!$R:$S,2,0)^C846
    +VLOOKUP(SUBSTITUTE(SUBSTITUTE(E$1,"standard",""),"|Float","")&amp;IF(OR($L846=TRUE,$A846=0,MOD($A846,ChapterTable!$R$20)&lt;&gt;0),"","보스")&amp;"인게임누적합배수",ChapterTable!$R:$S,2,0)*C846)
  )
  )
  )
)</f>
        <v>189170.16064453125</v>
      </c>
      <c r="F846" s="1">
        <f ca="1">IF(AND($A846=0,$B846=1),
    VLOOKUP(1,ChapterTable!$1:$1048576,MATCH("최종"&amp;SUBSTITUTE(SUBSTITUTE(F$1,"standard",""),"|Float",""),ChapterTable!$1:$1,0),0)*ChapterTable!$P$17,
  IF(AND($A846=0,$B846=0),
    F847,
  IF($B846=0,
    VLOOKUP($A846,ChapterTable!$1:$1048576,MATCH("최종"&amp;SUBSTITUTE(SUBSTITUTE(F$1,"standard",""),"|Float",""),ChapterTable!$1:$1,0),0),
  IF($B846=1,
    IF($L846=FALSE,
      VLOOKUP($A846,ChapterTable!$1:$1048576,MATCH("최종"&amp;SUBSTITUTE(SUBSTITUTE(F$1,"standard",""),"|Float",""),ChapterTable!$1:$1,0),0),
      VLOOKUP($A846-ChapterTable!$P$11,ChapterTable!$1:$1048576,MATCH("최종"&amp;SUBSTITUTE(SUBSTITUTE(F$1,"standard",""),"|Float",""),ChapterTable!$1:$1,0),0)*ChapterTable!$P$14
    ),
  OFFSET(F846,-$B846+IF($L846,1,0),0)*
    (VLOOKUP(SUBSTITUTE(SUBSTITUTE(F$1,"standard",""),"|Float","")&amp;IF(OR($L846=TRUE,$A846=0,MOD($A846,ChapterTable!$R$20)&lt;&gt;0),"","보스")&amp;"인게임누적곱배수",ChapterTable!$R:$S,2,0)^D846
    +VLOOKUP(SUBSTITUTE(SUBSTITUTE(F$1,"standard",""),"|Float","")&amp;IF(OR($L846=TRUE,$A846=0,MOD($A846,ChapterTable!$R$20)&lt;&gt;0),"","보스")&amp;"인게임누적합배수",ChapterTable!$R:$S,2,0)*D846)
  )
  )
  )
)</f>
        <v>60347.25176811219</v>
      </c>
      <c r="G846" t="s">
        <v>719</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94"/>
        <v>4</v>
      </c>
      <c r="Q846">
        <f t="shared" si="95"/>
        <v>4</v>
      </c>
      <c r="R846" t="b">
        <f t="shared" ca="1" si="96"/>
        <v>0</v>
      </c>
      <c r="T846" t="b">
        <f t="shared" ca="1" si="97"/>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100"/>
        <v>0.25</v>
      </c>
      <c r="AJ846">
        <f t="shared" si="98"/>
        <v>0.32</v>
      </c>
      <c r="AK846">
        <f t="shared" si="99"/>
        <v>1</v>
      </c>
      <c r="AL846">
        <v>4</v>
      </c>
    </row>
    <row r="847" spans="1:38" hidden="1" x14ac:dyDescent="0.3">
      <c r="A847">
        <v>18</v>
      </c>
      <c r="B847">
        <v>34</v>
      </c>
      <c r="C847">
        <f>IF(OR($L847=TRUE,$A847=0,MOD($A847,ChapterTable!$R$20)&lt;&gt;0),
MAX(0,INT(($B847+ChapterTable!$P$26+VLOOKUP(SUBSTITUTE(C$1,"성장단계","")&amp;"단계오프셋",ChapterTable!$R:$S,2,0))/ChapterTable!$P$23)),
MAX(0,INT(($B847+ChapterTable!$R$26+VLOOKUP(SUBSTITUTE(C$1,"성장단계","")&amp;"보스단계오프셋",ChapterTable!$R:$S,2,0))/ChapterTable!$R$23)))</f>
        <v>3</v>
      </c>
      <c r="D847">
        <f>IF(OR($L847=TRUE,$A847=0,MOD($A847,ChapterTable!$R$20)&lt;&gt;0),
MAX(0,INT(($B847+ChapterTable!$P$26+VLOOKUP(SUBSTITUTE(D$1,"성장단계","")&amp;"단계오프셋",ChapterTable!$R:$S,2,0))/ChapterTable!$P$23)),
MAX(0,INT(($B847+ChapterTable!$R$26+VLOOKUP(SUBSTITUTE(D$1,"성장단계","")&amp;"보스단계오프셋",ChapterTable!$R:$S,2,0))/ChapterTable!$R$23)))</f>
        <v>3</v>
      </c>
      <c r="E847" s="1">
        <f ca="1">IF(AND($A847=0,$B847=1),
    VLOOKUP(1,ChapterTable!$1:$1048576,MATCH("최종"&amp;SUBSTITUTE(SUBSTITUTE(E$1,"standard",""),"|Float",""),ChapterTable!$1:$1,0),0)*ChapterTable!$P$17,
  IF(AND($A847=0,$B847=0),
    E848,
  IF($B847=0,
    VLOOKUP($A847,ChapterTable!$1:$1048576,MATCH("최종"&amp;SUBSTITUTE(SUBSTITUTE(E$1,"standard",""),"|Float",""),ChapterTable!$1:$1,0),0),
  IF($B847=1,
    IF($L847=FALSE,
      VLOOKUP($A847,ChapterTable!$1:$1048576,MATCH("최종"&amp;SUBSTITUTE(SUBSTITUTE(E$1,"standard",""),"|Float",""),ChapterTable!$1:$1,0),0),
      VLOOKUP($A847-ChapterTable!$P$11,ChapterTable!$1:$1048576,MATCH("최종"&amp;SUBSTITUTE(SUBSTITUTE(E$1,"standard",""),"|Float",""),ChapterTable!$1:$1,0),0)*ChapterTable!$P$14
    ),
  OFFSET(E847,-$B847+IF($L847,1,0),0)*IF($B847&gt;OFFSET($B847,1,0),ChapterTable!$R$17,1)*
    (VLOOKUP(SUBSTITUTE(SUBSTITUTE(E$1,"standard",""),"|Float","")&amp;IF(OR($L847=TRUE,$A847=0,MOD($A847,ChapterTable!$R$20)&lt;&gt;0),"","보스")&amp;"인게임누적곱배수",ChapterTable!$R:$S,2,0)^C847
    +VLOOKUP(SUBSTITUTE(SUBSTITUTE(E$1,"standard",""),"|Float","")&amp;IF(OR($L847=TRUE,$A847=0,MOD($A847,ChapterTable!$R$20)&lt;&gt;0),"","보스")&amp;"인게임누적합배수",ChapterTable!$R:$S,2,0)*C847)
  )
  )
  )
)</f>
        <v>189170.16064453125</v>
      </c>
      <c r="F847" s="1">
        <f ca="1">IF(AND($A847=0,$B847=1),
    VLOOKUP(1,ChapterTable!$1:$1048576,MATCH("최종"&amp;SUBSTITUTE(SUBSTITUTE(F$1,"standard",""),"|Float",""),ChapterTable!$1:$1,0),0)*ChapterTable!$P$17,
  IF(AND($A847=0,$B847=0),
    F848,
  IF($B847=0,
    VLOOKUP($A847,ChapterTable!$1:$1048576,MATCH("최종"&amp;SUBSTITUTE(SUBSTITUTE(F$1,"standard",""),"|Float",""),ChapterTable!$1:$1,0),0),
  IF($B847=1,
    IF($L847=FALSE,
      VLOOKUP($A847,ChapterTable!$1:$1048576,MATCH("최종"&amp;SUBSTITUTE(SUBSTITUTE(F$1,"standard",""),"|Float",""),ChapterTable!$1:$1,0),0),
      VLOOKUP($A847-ChapterTable!$P$11,ChapterTable!$1:$1048576,MATCH("최종"&amp;SUBSTITUTE(SUBSTITUTE(F$1,"standard",""),"|Float",""),ChapterTable!$1:$1,0),0)*ChapterTable!$P$14
    ),
  OFFSET(F847,-$B847+IF($L847,1,0),0)*
    (VLOOKUP(SUBSTITUTE(SUBSTITUTE(F$1,"standard",""),"|Float","")&amp;IF(OR($L847=TRUE,$A847=0,MOD($A847,ChapterTable!$R$20)&lt;&gt;0),"","보스")&amp;"인게임누적곱배수",ChapterTable!$R:$S,2,0)^D847
    +VLOOKUP(SUBSTITUTE(SUBSTITUTE(F$1,"standard",""),"|Float","")&amp;IF(OR($L847=TRUE,$A847=0,MOD($A847,ChapterTable!$R$20)&lt;&gt;0),"","보스")&amp;"인게임누적합배수",ChapterTable!$R:$S,2,0)*D847)
  )
  )
  )
)</f>
        <v>60347.25176811219</v>
      </c>
      <c r="G847" t="s">
        <v>719</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94"/>
        <v>4</v>
      </c>
      <c r="Q847">
        <f t="shared" si="95"/>
        <v>4</v>
      </c>
      <c r="R847" t="b">
        <f t="shared" ca="1" si="96"/>
        <v>0</v>
      </c>
      <c r="T847" t="b">
        <f t="shared" ca="1" si="97"/>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100"/>
        <v>0.25</v>
      </c>
      <c r="AJ847">
        <f t="shared" si="98"/>
        <v>0.32</v>
      </c>
      <c r="AK847">
        <f t="shared" si="99"/>
        <v>1</v>
      </c>
      <c r="AL847">
        <v>4</v>
      </c>
    </row>
    <row r="848" spans="1:38" hidden="1" x14ac:dyDescent="0.3">
      <c r="A848">
        <v>18</v>
      </c>
      <c r="B848">
        <v>35</v>
      </c>
      <c r="C848">
        <f>IF(OR($L848=TRUE,$A848=0,MOD($A848,ChapterTable!$R$20)&lt;&gt;0),
MAX(0,INT(($B848+ChapterTable!$P$26+VLOOKUP(SUBSTITUTE(C$1,"성장단계","")&amp;"단계오프셋",ChapterTable!$R:$S,2,0))/ChapterTable!$P$23)),
MAX(0,INT(($B848+ChapterTable!$R$26+VLOOKUP(SUBSTITUTE(C$1,"성장단계","")&amp;"보스단계오프셋",ChapterTable!$R:$S,2,0))/ChapterTable!$R$23)))</f>
        <v>3</v>
      </c>
      <c r="D848">
        <f>IF(OR($L848=TRUE,$A848=0,MOD($A848,ChapterTable!$R$20)&lt;&gt;0),
MAX(0,INT(($B848+ChapterTable!$P$26+VLOOKUP(SUBSTITUTE(D$1,"성장단계","")&amp;"단계오프셋",ChapterTable!$R:$S,2,0))/ChapterTable!$P$23)),
MAX(0,INT(($B848+ChapterTable!$R$26+VLOOKUP(SUBSTITUTE(D$1,"성장단계","")&amp;"보스단계오프셋",ChapterTable!$R:$S,2,0))/ChapterTable!$R$23)))</f>
        <v>3</v>
      </c>
      <c r="E848" s="1">
        <f ca="1">IF(AND($A848=0,$B848=1),
    VLOOKUP(1,ChapterTable!$1:$1048576,MATCH("최종"&amp;SUBSTITUTE(SUBSTITUTE(E$1,"standard",""),"|Float",""),ChapterTable!$1:$1,0),0)*ChapterTable!$P$17,
  IF(AND($A848=0,$B848=0),
    E849,
  IF($B848=0,
    VLOOKUP($A848,ChapterTable!$1:$1048576,MATCH("최종"&amp;SUBSTITUTE(SUBSTITUTE(E$1,"standard",""),"|Float",""),ChapterTable!$1:$1,0),0),
  IF($B848=1,
    IF($L848=FALSE,
      VLOOKUP($A848,ChapterTable!$1:$1048576,MATCH("최종"&amp;SUBSTITUTE(SUBSTITUTE(E$1,"standard",""),"|Float",""),ChapterTable!$1:$1,0),0),
      VLOOKUP($A848-ChapterTable!$P$11,ChapterTable!$1:$1048576,MATCH("최종"&amp;SUBSTITUTE(SUBSTITUTE(E$1,"standard",""),"|Float",""),ChapterTable!$1:$1,0),0)*ChapterTable!$P$14
    ),
  OFFSET(E848,-$B848+IF($L848,1,0),0)*IF($B848&gt;OFFSET($B848,1,0),ChapterTable!$R$17,1)*
    (VLOOKUP(SUBSTITUTE(SUBSTITUTE(E$1,"standard",""),"|Float","")&amp;IF(OR($L848=TRUE,$A848=0,MOD($A848,ChapterTable!$R$20)&lt;&gt;0),"","보스")&amp;"인게임누적곱배수",ChapterTable!$R:$S,2,0)^C848
    +VLOOKUP(SUBSTITUTE(SUBSTITUTE(E$1,"standard",""),"|Float","")&amp;IF(OR($L848=TRUE,$A848=0,MOD($A848,ChapterTable!$R$20)&lt;&gt;0),"","보스")&amp;"인게임누적합배수",ChapterTable!$R:$S,2,0)*C848)
  )
  )
  )
)</f>
        <v>189170.16064453125</v>
      </c>
      <c r="F848" s="1">
        <f ca="1">IF(AND($A848=0,$B848=1),
    VLOOKUP(1,ChapterTable!$1:$1048576,MATCH("최종"&amp;SUBSTITUTE(SUBSTITUTE(F$1,"standard",""),"|Float",""),ChapterTable!$1:$1,0),0)*ChapterTable!$P$17,
  IF(AND($A848=0,$B848=0),
    F849,
  IF($B848=0,
    VLOOKUP($A848,ChapterTable!$1:$1048576,MATCH("최종"&amp;SUBSTITUTE(SUBSTITUTE(F$1,"standard",""),"|Float",""),ChapterTable!$1:$1,0),0),
  IF($B848=1,
    IF($L848=FALSE,
      VLOOKUP($A848,ChapterTable!$1:$1048576,MATCH("최종"&amp;SUBSTITUTE(SUBSTITUTE(F$1,"standard",""),"|Float",""),ChapterTable!$1:$1,0),0),
      VLOOKUP($A848-ChapterTable!$P$11,ChapterTable!$1:$1048576,MATCH("최종"&amp;SUBSTITUTE(SUBSTITUTE(F$1,"standard",""),"|Float",""),ChapterTable!$1:$1,0),0)*ChapterTable!$P$14
    ),
  OFFSET(F848,-$B848+IF($L848,1,0),0)*
    (VLOOKUP(SUBSTITUTE(SUBSTITUTE(F$1,"standard",""),"|Float","")&amp;IF(OR($L848=TRUE,$A848=0,MOD($A848,ChapterTable!$R$20)&lt;&gt;0),"","보스")&amp;"인게임누적곱배수",ChapterTable!$R:$S,2,0)^D848
    +VLOOKUP(SUBSTITUTE(SUBSTITUTE(F$1,"standard",""),"|Float","")&amp;IF(OR($L848=TRUE,$A848=0,MOD($A848,ChapterTable!$R$20)&lt;&gt;0),"","보스")&amp;"인게임누적합배수",ChapterTable!$R:$S,2,0)*D848)
  )
  )
  )
)</f>
        <v>60347.25176811219</v>
      </c>
      <c r="G848" t="s">
        <v>719</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94"/>
        <v>11</v>
      </c>
      <c r="Q848">
        <f t="shared" si="95"/>
        <v>11</v>
      </c>
      <c r="R848" t="b">
        <f t="shared" ca="1" si="96"/>
        <v>0</v>
      </c>
      <c r="T848" t="b">
        <f t="shared" ca="1" si="97"/>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100"/>
        <v>0.25</v>
      </c>
      <c r="AJ848">
        <f t="shared" si="98"/>
        <v>0.32</v>
      </c>
      <c r="AK848">
        <f t="shared" si="99"/>
        <v>1</v>
      </c>
      <c r="AL848">
        <v>4</v>
      </c>
    </row>
    <row r="849" spans="1:38" hidden="1" x14ac:dyDescent="0.3">
      <c r="A849">
        <v>18</v>
      </c>
      <c r="B849">
        <v>36</v>
      </c>
      <c r="C849">
        <f>IF(OR($L849=TRUE,$A849=0,MOD($A849,ChapterTable!$R$20)&lt;&gt;0),
MAX(0,INT(($B849+ChapterTable!$P$26+VLOOKUP(SUBSTITUTE(C$1,"성장단계","")&amp;"단계오프셋",ChapterTable!$R:$S,2,0))/ChapterTable!$P$23)),
MAX(0,INT(($B849+ChapterTable!$R$26+VLOOKUP(SUBSTITUTE(C$1,"성장단계","")&amp;"보스단계오프셋",ChapterTable!$R:$S,2,0))/ChapterTable!$R$23)))</f>
        <v>4</v>
      </c>
      <c r="D849">
        <f>IF(OR($L849=TRUE,$A849=0,MOD($A849,ChapterTable!$R$20)&lt;&gt;0),
MAX(0,INT(($B849+ChapterTable!$P$26+VLOOKUP(SUBSTITUTE(D$1,"성장단계","")&amp;"단계오프셋",ChapterTable!$R:$S,2,0))/ChapterTable!$P$23)),
MAX(0,INT(($B849+ChapterTable!$R$26+VLOOKUP(SUBSTITUTE(D$1,"성장단계","")&amp;"보스단계오프셋",ChapterTable!$R:$S,2,0))/ChapterTable!$R$23)))</f>
        <v>3</v>
      </c>
      <c r="E849" s="1">
        <f ca="1">IF(AND($A849=0,$B849=1),
    VLOOKUP(1,ChapterTable!$1:$1048576,MATCH("최종"&amp;SUBSTITUTE(SUBSTITUTE(E$1,"standard",""),"|Float",""),ChapterTable!$1:$1,0),0)*ChapterTable!$P$17,
  IF(AND($A849=0,$B849=0),
    E850,
  IF($B849=0,
    VLOOKUP($A849,ChapterTable!$1:$1048576,MATCH("최종"&amp;SUBSTITUTE(SUBSTITUTE(E$1,"standard",""),"|Float",""),ChapterTable!$1:$1,0),0),
  IF($B849=1,
    IF($L849=FALSE,
      VLOOKUP($A849,ChapterTable!$1:$1048576,MATCH("최종"&amp;SUBSTITUTE(SUBSTITUTE(E$1,"standard",""),"|Float",""),ChapterTable!$1:$1,0),0),
      VLOOKUP($A849-ChapterTable!$P$11,ChapterTable!$1:$1048576,MATCH("최종"&amp;SUBSTITUTE(SUBSTITUTE(E$1,"standard",""),"|Float",""),ChapterTable!$1:$1,0),0)*ChapterTable!$P$14
    ),
  OFFSET(E849,-$B849+IF($L849,1,0),0)*IF($B849&gt;OFFSET($B849,1,0),ChapterTable!$R$17,1)*
    (VLOOKUP(SUBSTITUTE(SUBSTITUTE(E$1,"standard",""),"|Float","")&amp;IF(OR($L849=TRUE,$A849=0,MOD($A849,ChapterTable!$R$20)&lt;&gt;0),"","보스")&amp;"인게임누적곱배수",ChapterTable!$R:$S,2,0)^C849
    +VLOOKUP(SUBSTITUTE(SUBSTITUTE(E$1,"standard",""),"|Float","")&amp;IF(OR($L849=TRUE,$A849=0,MOD($A849,ChapterTable!$R$20)&lt;&gt;0),"","보스")&amp;"인게임누적합배수",ChapterTable!$R:$S,2,0)*C849)
  )
  )
  )
)</f>
        <v>212816.43072509766</v>
      </c>
      <c r="F849" s="1">
        <f ca="1">IF(AND($A849=0,$B849=1),
    VLOOKUP(1,ChapterTable!$1:$1048576,MATCH("최종"&amp;SUBSTITUTE(SUBSTITUTE(F$1,"standard",""),"|Float",""),ChapterTable!$1:$1,0),0)*ChapterTable!$P$17,
  IF(AND($A849=0,$B849=0),
    F850,
  IF($B849=0,
    VLOOKUP($A849,ChapterTable!$1:$1048576,MATCH("최종"&amp;SUBSTITUTE(SUBSTITUTE(F$1,"standard",""),"|Float",""),ChapterTable!$1:$1,0),0),
  IF($B849=1,
    IF($L849=FALSE,
      VLOOKUP($A849,ChapterTable!$1:$1048576,MATCH("최종"&amp;SUBSTITUTE(SUBSTITUTE(F$1,"standard",""),"|Float",""),ChapterTable!$1:$1,0),0),
      VLOOKUP($A849-ChapterTable!$P$11,ChapterTable!$1:$1048576,MATCH("최종"&amp;SUBSTITUTE(SUBSTITUTE(F$1,"standard",""),"|Float",""),ChapterTable!$1:$1,0),0)*ChapterTable!$P$14
    ),
  OFFSET(F849,-$B849+IF($L849,1,0),0)*
    (VLOOKUP(SUBSTITUTE(SUBSTITUTE(F$1,"standard",""),"|Float","")&amp;IF(OR($L849=TRUE,$A849=0,MOD($A849,ChapterTable!$R$20)&lt;&gt;0),"","보스")&amp;"인게임누적곱배수",ChapterTable!$R:$S,2,0)^D849
    +VLOOKUP(SUBSTITUTE(SUBSTITUTE(F$1,"standard",""),"|Float","")&amp;IF(OR($L849=TRUE,$A849=0,MOD($A849,ChapterTable!$R$20)&lt;&gt;0),"","보스")&amp;"인게임누적합배수",ChapterTable!$R:$S,2,0)*D849)
  )
  )
  )
)</f>
        <v>60347.25176811219</v>
      </c>
      <c r="G849" t="s">
        <v>719</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94"/>
        <v>4</v>
      </c>
      <c r="Q849">
        <f t="shared" si="95"/>
        <v>4</v>
      </c>
      <c r="R849" t="b">
        <f t="shared" ca="1" si="96"/>
        <v>0</v>
      </c>
      <c r="T849" t="b">
        <f t="shared" ca="1" si="97"/>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100"/>
        <v>0.25</v>
      </c>
      <c r="AJ849">
        <f t="shared" si="98"/>
        <v>0.32</v>
      </c>
      <c r="AK849">
        <f t="shared" si="99"/>
        <v>1</v>
      </c>
      <c r="AL849">
        <v>4</v>
      </c>
    </row>
    <row r="850" spans="1:38" hidden="1" x14ac:dyDescent="0.3">
      <c r="A850">
        <v>18</v>
      </c>
      <c r="B850">
        <v>37</v>
      </c>
      <c r="C850">
        <f>IF(OR($L850=TRUE,$A850=0,MOD($A850,ChapterTable!$R$20)&lt;&gt;0),
MAX(0,INT(($B850+ChapterTable!$P$26+VLOOKUP(SUBSTITUTE(C$1,"성장단계","")&amp;"단계오프셋",ChapterTable!$R:$S,2,0))/ChapterTable!$P$23)),
MAX(0,INT(($B850+ChapterTable!$R$26+VLOOKUP(SUBSTITUTE(C$1,"성장단계","")&amp;"보스단계오프셋",ChapterTable!$R:$S,2,0))/ChapterTable!$R$23)))</f>
        <v>4</v>
      </c>
      <c r="D850">
        <f>IF(OR($L850=TRUE,$A850=0,MOD($A850,ChapterTable!$R$20)&lt;&gt;0),
MAX(0,INT(($B850+ChapterTable!$P$26+VLOOKUP(SUBSTITUTE(D$1,"성장단계","")&amp;"단계오프셋",ChapterTable!$R:$S,2,0))/ChapterTable!$P$23)),
MAX(0,INT(($B850+ChapterTable!$R$26+VLOOKUP(SUBSTITUTE(D$1,"성장단계","")&amp;"보스단계오프셋",ChapterTable!$R:$S,2,0))/ChapterTable!$R$23)))</f>
        <v>3</v>
      </c>
      <c r="E850" s="1">
        <f ca="1">IF(AND($A850=0,$B850=1),
    VLOOKUP(1,ChapterTable!$1:$1048576,MATCH("최종"&amp;SUBSTITUTE(SUBSTITUTE(E$1,"standard",""),"|Float",""),ChapterTable!$1:$1,0),0)*ChapterTable!$P$17,
  IF(AND($A850=0,$B850=0),
    E851,
  IF($B850=0,
    VLOOKUP($A850,ChapterTable!$1:$1048576,MATCH("최종"&amp;SUBSTITUTE(SUBSTITUTE(E$1,"standard",""),"|Float",""),ChapterTable!$1:$1,0),0),
  IF($B850=1,
    IF($L850=FALSE,
      VLOOKUP($A850,ChapterTable!$1:$1048576,MATCH("최종"&amp;SUBSTITUTE(SUBSTITUTE(E$1,"standard",""),"|Float",""),ChapterTable!$1:$1,0),0),
      VLOOKUP($A850-ChapterTable!$P$11,ChapterTable!$1:$1048576,MATCH("최종"&amp;SUBSTITUTE(SUBSTITUTE(E$1,"standard",""),"|Float",""),ChapterTable!$1:$1,0),0)*ChapterTable!$P$14
    ),
  OFFSET(E850,-$B850+IF($L850,1,0),0)*IF($B850&gt;OFFSET($B850,1,0),ChapterTable!$R$17,1)*
    (VLOOKUP(SUBSTITUTE(SUBSTITUTE(E$1,"standard",""),"|Float","")&amp;IF(OR($L850=TRUE,$A850=0,MOD($A850,ChapterTable!$R$20)&lt;&gt;0),"","보스")&amp;"인게임누적곱배수",ChapterTable!$R:$S,2,0)^C850
    +VLOOKUP(SUBSTITUTE(SUBSTITUTE(E$1,"standard",""),"|Float","")&amp;IF(OR($L850=TRUE,$A850=0,MOD($A850,ChapterTable!$R$20)&lt;&gt;0),"","보스")&amp;"인게임누적합배수",ChapterTable!$R:$S,2,0)*C850)
  )
  )
  )
)</f>
        <v>212816.43072509766</v>
      </c>
      <c r="F850" s="1">
        <f ca="1">IF(AND($A850=0,$B850=1),
    VLOOKUP(1,ChapterTable!$1:$1048576,MATCH("최종"&amp;SUBSTITUTE(SUBSTITUTE(F$1,"standard",""),"|Float",""),ChapterTable!$1:$1,0),0)*ChapterTable!$P$17,
  IF(AND($A850=0,$B850=0),
    F851,
  IF($B850=0,
    VLOOKUP($A850,ChapterTable!$1:$1048576,MATCH("최종"&amp;SUBSTITUTE(SUBSTITUTE(F$1,"standard",""),"|Float",""),ChapterTable!$1:$1,0),0),
  IF($B850=1,
    IF($L850=FALSE,
      VLOOKUP($A850,ChapterTable!$1:$1048576,MATCH("최종"&amp;SUBSTITUTE(SUBSTITUTE(F$1,"standard",""),"|Float",""),ChapterTable!$1:$1,0),0),
      VLOOKUP($A850-ChapterTable!$P$11,ChapterTable!$1:$1048576,MATCH("최종"&amp;SUBSTITUTE(SUBSTITUTE(F$1,"standard",""),"|Float",""),ChapterTable!$1:$1,0),0)*ChapterTable!$P$14
    ),
  OFFSET(F850,-$B850+IF($L850,1,0),0)*
    (VLOOKUP(SUBSTITUTE(SUBSTITUTE(F$1,"standard",""),"|Float","")&amp;IF(OR($L850=TRUE,$A850=0,MOD($A850,ChapterTable!$R$20)&lt;&gt;0),"","보스")&amp;"인게임누적곱배수",ChapterTable!$R:$S,2,0)^D850
    +VLOOKUP(SUBSTITUTE(SUBSTITUTE(F$1,"standard",""),"|Float","")&amp;IF(OR($L850=TRUE,$A850=0,MOD($A850,ChapterTable!$R$20)&lt;&gt;0),"","보스")&amp;"인게임누적합배수",ChapterTable!$R:$S,2,0)*D850)
  )
  )
  )
)</f>
        <v>60347.25176811219</v>
      </c>
      <c r="G850" t="s">
        <v>719</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94"/>
        <v>4</v>
      </c>
      <c r="Q850">
        <f t="shared" si="95"/>
        <v>4</v>
      </c>
      <c r="R850" t="b">
        <f t="shared" ca="1" si="96"/>
        <v>0</v>
      </c>
      <c r="T850" t="b">
        <f t="shared" ca="1" si="97"/>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100"/>
        <v>0.25</v>
      </c>
      <c r="AJ850">
        <f t="shared" si="98"/>
        <v>0.32</v>
      </c>
      <c r="AK850">
        <f t="shared" si="99"/>
        <v>1</v>
      </c>
      <c r="AL850">
        <v>4</v>
      </c>
    </row>
    <row r="851" spans="1:38" hidden="1" x14ac:dyDescent="0.3">
      <c r="A851">
        <v>18</v>
      </c>
      <c r="B851">
        <v>38</v>
      </c>
      <c r="C851">
        <f>IF(OR($L851=TRUE,$A851=0,MOD($A851,ChapterTable!$R$20)&lt;&gt;0),
MAX(0,INT(($B851+ChapterTable!$P$26+VLOOKUP(SUBSTITUTE(C$1,"성장단계","")&amp;"단계오프셋",ChapterTable!$R:$S,2,0))/ChapterTable!$P$23)),
MAX(0,INT(($B851+ChapterTable!$R$26+VLOOKUP(SUBSTITUTE(C$1,"성장단계","")&amp;"보스단계오프셋",ChapterTable!$R:$S,2,0))/ChapterTable!$R$23)))</f>
        <v>4</v>
      </c>
      <c r="D851">
        <f>IF(OR($L851=TRUE,$A851=0,MOD($A851,ChapterTable!$R$20)&lt;&gt;0),
MAX(0,INT(($B851+ChapterTable!$P$26+VLOOKUP(SUBSTITUTE(D$1,"성장단계","")&amp;"단계오프셋",ChapterTable!$R:$S,2,0))/ChapterTable!$P$23)),
MAX(0,INT(($B851+ChapterTable!$R$26+VLOOKUP(SUBSTITUTE(D$1,"성장단계","")&amp;"보스단계오프셋",ChapterTable!$R:$S,2,0))/ChapterTable!$R$23)))</f>
        <v>3</v>
      </c>
      <c r="E851" s="1">
        <f ca="1">IF(AND($A851=0,$B851=1),
    VLOOKUP(1,ChapterTable!$1:$1048576,MATCH("최종"&amp;SUBSTITUTE(SUBSTITUTE(E$1,"standard",""),"|Float",""),ChapterTable!$1:$1,0),0)*ChapterTable!$P$17,
  IF(AND($A851=0,$B851=0),
    E852,
  IF($B851=0,
    VLOOKUP($A851,ChapterTable!$1:$1048576,MATCH("최종"&amp;SUBSTITUTE(SUBSTITUTE(E$1,"standard",""),"|Float",""),ChapterTable!$1:$1,0),0),
  IF($B851=1,
    IF($L851=FALSE,
      VLOOKUP($A851,ChapterTable!$1:$1048576,MATCH("최종"&amp;SUBSTITUTE(SUBSTITUTE(E$1,"standard",""),"|Float",""),ChapterTable!$1:$1,0),0),
      VLOOKUP($A851-ChapterTable!$P$11,ChapterTable!$1:$1048576,MATCH("최종"&amp;SUBSTITUTE(SUBSTITUTE(E$1,"standard",""),"|Float",""),ChapterTable!$1:$1,0),0)*ChapterTable!$P$14
    ),
  OFFSET(E851,-$B851+IF($L851,1,0),0)*IF($B851&gt;OFFSET($B851,1,0),ChapterTable!$R$17,1)*
    (VLOOKUP(SUBSTITUTE(SUBSTITUTE(E$1,"standard",""),"|Float","")&amp;IF(OR($L851=TRUE,$A851=0,MOD($A851,ChapterTable!$R$20)&lt;&gt;0),"","보스")&amp;"인게임누적곱배수",ChapterTable!$R:$S,2,0)^C851
    +VLOOKUP(SUBSTITUTE(SUBSTITUTE(E$1,"standard",""),"|Float","")&amp;IF(OR($L851=TRUE,$A851=0,MOD($A851,ChapterTable!$R$20)&lt;&gt;0),"","보스")&amp;"인게임누적합배수",ChapterTable!$R:$S,2,0)*C851)
  )
  )
  )
)</f>
        <v>212816.43072509766</v>
      </c>
      <c r="F851" s="1">
        <f ca="1">IF(AND($A851=0,$B851=1),
    VLOOKUP(1,ChapterTable!$1:$1048576,MATCH("최종"&amp;SUBSTITUTE(SUBSTITUTE(F$1,"standard",""),"|Float",""),ChapterTable!$1:$1,0),0)*ChapterTable!$P$17,
  IF(AND($A851=0,$B851=0),
    F852,
  IF($B851=0,
    VLOOKUP($A851,ChapterTable!$1:$1048576,MATCH("최종"&amp;SUBSTITUTE(SUBSTITUTE(F$1,"standard",""),"|Float",""),ChapterTable!$1:$1,0),0),
  IF($B851=1,
    IF($L851=FALSE,
      VLOOKUP($A851,ChapterTable!$1:$1048576,MATCH("최종"&amp;SUBSTITUTE(SUBSTITUTE(F$1,"standard",""),"|Float",""),ChapterTable!$1:$1,0),0),
      VLOOKUP($A851-ChapterTable!$P$11,ChapterTable!$1:$1048576,MATCH("최종"&amp;SUBSTITUTE(SUBSTITUTE(F$1,"standard",""),"|Float",""),ChapterTable!$1:$1,0),0)*ChapterTable!$P$14
    ),
  OFFSET(F851,-$B851+IF($L851,1,0),0)*
    (VLOOKUP(SUBSTITUTE(SUBSTITUTE(F$1,"standard",""),"|Float","")&amp;IF(OR($L851=TRUE,$A851=0,MOD($A851,ChapterTable!$R$20)&lt;&gt;0),"","보스")&amp;"인게임누적곱배수",ChapterTable!$R:$S,2,0)^D851
    +VLOOKUP(SUBSTITUTE(SUBSTITUTE(F$1,"standard",""),"|Float","")&amp;IF(OR($L851=TRUE,$A851=0,MOD($A851,ChapterTable!$R$20)&lt;&gt;0),"","보스")&amp;"인게임누적합배수",ChapterTable!$R:$S,2,0)*D851)
  )
  )
  )
)</f>
        <v>60347.25176811219</v>
      </c>
      <c r="G851" t="s">
        <v>719</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94"/>
        <v>4</v>
      </c>
      <c r="Q851">
        <f t="shared" si="95"/>
        <v>4</v>
      </c>
      <c r="R851" t="b">
        <f t="shared" ca="1" si="96"/>
        <v>0</v>
      </c>
      <c r="T851" t="b">
        <f t="shared" ca="1" si="97"/>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100"/>
        <v>0.25</v>
      </c>
      <c r="AJ851">
        <f t="shared" si="98"/>
        <v>0.32</v>
      </c>
      <c r="AK851">
        <f t="shared" si="99"/>
        <v>1</v>
      </c>
      <c r="AL851">
        <v>4</v>
      </c>
    </row>
    <row r="852" spans="1:38" hidden="1" x14ac:dyDescent="0.3">
      <c r="A852">
        <v>18</v>
      </c>
      <c r="B852">
        <v>39</v>
      </c>
      <c r="C852">
        <f>IF(OR($L852=TRUE,$A852=0,MOD($A852,ChapterTable!$R$20)&lt;&gt;0),
MAX(0,INT(($B852+ChapterTable!$P$26+VLOOKUP(SUBSTITUTE(C$1,"성장단계","")&amp;"단계오프셋",ChapterTable!$R:$S,2,0))/ChapterTable!$P$23)),
MAX(0,INT(($B852+ChapterTable!$R$26+VLOOKUP(SUBSTITUTE(C$1,"성장단계","")&amp;"보스단계오프셋",ChapterTable!$R:$S,2,0))/ChapterTable!$R$23)))</f>
        <v>4</v>
      </c>
      <c r="D852">
        <f>IF(OR($L852=TRUE,$A852=0,MOD($A852,ChapterTable!$R$20)&lt;&gt;0),
MAX(0,INT(($B852+ChapterTable!$P$26+VLOOKUP(SUBSTITUTE(D$1,"성장단계","")&amp;"단계오프셋",ChapterTable!$R:$S,2,0))/ChapterTable!$P$23)),
MAX(0,INT(($B852+ChapterTable!$R$26+VLOOKUP(SUBSTITUTE(D$1,"성장단계","")&amp;"보스단계오프셋",ChapterTable!$R:$S,2,0))/ChapterTable!$R$23)))</f>
        <v>3</v>
      </c>
      <c r="E852" s="1">
        <f ca="1">IF(AND($A852=0,$B852=1),
    VLOOKUP(1,ChapterTable!$1:$1048576,MATCH("최종"&amp;SUBSTITUTE(SUBSTITUTE(E$1,"standard",""),"|Float",""),ChapterTable!$1:$1,0),0)*ChapterTable!$P$17,
  IF(AND($A852=0,$B852=0),
    E853,
  IF($B852=0,
    VLOOKUP($A852,ChapterTable!$1:$1048576,MATCH("최종"&amp;SUBSTITUTE(SUBSTITUTE(E$1,"standard",""),"|Float",""),ChapterTable!$1:$1,0),0),
  IF($B852=1,
    IF($L852=FALSE,
      VLOOKUP($A852,ChapterTable!$1:$1048576,MATCH("최종"&amp;SUBSTITUTE(SUBSTITUTE(E$1,"standard",""),"|Float",""),ChapterTable!$1:$1,0),0),
      VLOOKUP($A852-ChapterTable!$P$11,ChapterTable!$1:$1048576,MATCH("최종"&amp;SUBSTITUTE(SUBSTITUTE(E$1,"standard",""),"|Float",""),ChapterTable!$1:$1,0),0)*ChapterTable!$P$14
    ),
  OFFSET(E852,-$B852+IF($L852,1,0),0)*IF($B852&gt;OFFSET($B852,1,0),ChapterTable!$R$17,1)*
    (VLOOKUP(SUBSTITUTE(SUBSTITUTE(E$1,"standard",""),"|Float","")&amp;IF(OR($L852=TRUE,$A852=0,MOD($A852,ChapterTable!$R$20)&lt;&gt;0),"","보스")&amp;"인게임누적곱배수",ChapterTable!$R:$S,2,0)^C852
    +VLOOKUP(SUBSTITUTE(SUBSTITUTE(E$1,"standard",""),"|Float","")&amp;IF(OR($L852=TRUE,$A852=0,MOD($A852,ChapterTable!$R$20)&lt;&gt;0),"","보스")&amp;"인게임누적합배수",ChapterTable!$R:$S,2,0)*C852)
  )
  )
  )
)</f>
        <v>212816.43072509766</v>
      </c>
      <c r="F852" s="1">
        <f ca="1">IF(AND($A852=0,$B852=1),
    VLOOKUP(1,ChapterTable!$1:$1048576,MATCH("최종"&amp;SUBSTITUTE(SUBSTITUTE(F$1,"standard",""),"|Float",""),ChapterTable!$1:$1,0),0)*ChapterTable!$P$17,
  IF(AND($A852=0,$B852=0),
    F853,
  IF($B852=0,
    VLOOKUP($A852,ChapterTable!$1:$1048576,MATCH("최종"&amp;SUBSTITUTE(SUBSTITUTE(F$1,"standard",""),"|Float",""),ChapterTable!$1:$1,0),0),
  IF($B852=1,
    IF($L852=FALSE,
      VLOOKUP($A852,ChapterTable!$1:$1048576,MATCH("최종"&amp;SUBSTITUTE(SUBSTITUTE(F$1,"standard",""),"|Float",""),ChapterTable!$1:$1,0),0),
      VLOOKUP($A852-ChapterTable!$P$11,ChapterTable!$1:$1048576,MATCH("최종"&amp;SUBSTITUTE(SUBSTITUTE(F$1,"standard",""),"|Float",""),ChapterTable!$1:$1,0),0)*ChapterTable!$P$14
    ),
  OFFSET(F852,-$B852+IF($L852,1,0),0)*
    (VLOOKUP(SUBSTITUTE(SUBSTITUTE(F$1,"standard",""),"|Float","")&amp;IF(OR($L852=TRUE,$A852=0,MOD($A852,ChapterTable!$R$20)&lt;&gt;0),"","보스")&amp;"인게임누적곱배수",ChapterTable!$R:$S,2,0)^D852
    +VLOOKUP(SUBSTITUTE(SUBSTITUTE(F$1,"standard",""),"|Float","")&amp;IF(OR($L852=TRUE,$A852=0,MOD($A852,ChapterTable!$R$20)&lt;&gt;0),"","보스")&amp;"인게임누적합배수",ChapterTable!$R:$S,2,0)*D852)
  )
  )
  )
)</f>
        <v>60347.25176811219</v>
      </c>
      <c r="G852" t="s">
        <v>719</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94"/>
        <v>94</v>
      </c>
      <c r="Q852">
        <f t="shared" si="95"/>
        <v>94</v>
      </c>
      <c r="R852" t="b">
        <f t="shared" ca="1" si="96"/>
        <v>1</v>
      </c>
      <c r="T852" t="b">
        <f t="shared" ca="1" si="97"/>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100"/>
        <v>0.25</v>
      </c>
      <c r="AJ852">
        <f t="shared" si="98"/>
        <v>0.32</v>
      </c>
      <c r="AK852">
        <f t="shared" si="99"/>
        <v>1</v>
      </c>
      <c r="AL852">
        <v>4</v>
      </c>
    </row>
    <row r="853" spans="1:38" hidden="1" x14ac:dyDescent="0.3">
      <c r="A853">
        <v>18</v>
      </c>
      <c r="B853">
        <v>40</v>
      </c>
      <c r="C853">
        <f>IF(OR($L853=TRUE,$A853=0,MOD($A853,ChapterTable!$R$20)&lt;&gt;0),
MAX(0,INT(($B853+ChapterTable!$P$26+VLOOKUP(SUBSTITUTE(C$1,"성장단계","")&amp;"단계오프셋",ChapterTable!$R:$S,2,0))/ChapterTable!$P$23)),
MAX(0,INT(($B853+ChapterTable!$R$26+VLOOKUP(SUBSTITUTE(C$1,"성장단계","")&amp;"보스단계오프셋",ChapterTable!$R:$S,2,0))/ChapterTable!$R$23)))</f>
        <v>4</v>
      </c>
      <c r="D853">
        <f>IF(OR($L853=TRUE,$A853=0,MOD($A853,ChapterTable!$R$20)&lt;&gt;0),
MAX(0,INT(($B853+ChapterTable!$P$26+VLOOKUP(SUBSTITUTE(D$1,"성장단계","")&amp;"단계오프셋",ChapterTable!$R:$S,2,0))/ChapterTable!$P$23)),
MAX(0,INT(($B853+ChapterTable!$R$26+VLOOKUP(SUBSTITUTE(D$1,"성장단계","")&amp;"보스단계오프셋",ChapterTable!$R:$S,2,0))/ChapterTable!$R$23)))</f>
        <v>3</v>
      </c>
      <c r="E853" s="1">
        <f ca="1">IF(AND($A853=0,$B853=1),
    VLOOKUP(1,ChapterTable!$1:$1048576,MATCH("최종"&amp;SUBSTITUTE(SUBSTITUTE(E$1,"standard",""),"|Float",""),ChapterTable!$1:$1,0),0)*ChapterTable!$P$17,
  IF(AND($A853=0,$B853=0),
    E854,
  IF($B853=0,
    VLOOKUP($A853,ChapterTable!$1:$1048576,MATCH("최종"&amp;SUBSTITUTE(SUBSTITUTE(E$1,"standard",""),"|Float",""),ChapterTable!$1:$1,0),0),
  IF($B853=1,
    IF($L853=FALSE,
      VLOOKUP($A853,ChapterTable!$1:$1048576,MATCH("최종"&amp;SUBSTITUTE(SUBSTITUTE(E$1,"standard",""),"|Float",""),ChapterTable!$1:$1,0),0),
      VLOOKUP($A853-ChapterTable!$P$11,ChapterTable!$1:$1048576,MATCH("최종"&amp;SUBSTITUTE(SUBSTITUTE(E$1,"standard",""),"|Float",""),ChapterTable!$1:$1,0),0)*ChapterTable!$P$14
    ),
  OFFSET(E853,-$B853+IF($L853,1,0),0)*IF($B853&gt;OFFSET($B853,1,0),ChapterTable!$R$17,1)*
    (VLOOKUP(SUBSTITUTE(SUBSTITUTE(E$1,"standard",""),"|Float","")&amp;IF(OR($L853=TRUE,$A853=0,MOD($A853,ChapterTable!$R$20)&lt;&gt;0),"","보스")&amp;"인게임누적곱배수",ChapterTable!$R:$S,2,0)^C853
    +VLOOKUP(SUBSTITUTE(SUBSTITUTE(E$1,"standard",""),"|Float","")&amp;IF(OR($L853=TRUE,$A853=0,MOD($A853,ChapterTable!$R$20)&lt;&gt;0),"","보스")&amp;"인게임누적합배수",ChapterTable!$R:$S,2,0)*C853)
  )
  )
  )
)</f>
        <v>212816.43072509766</v>
      </c>
      <c r="F853" s="1">
        <f ca="1">IF(AND($A853=0,$B853=1),
    VLOOKUP(1,ChapterTable!$1:$1048576,MATCH("최종"&amp;SUBSTITUTE(SUBSTITUTE(F$1,"standard",""),"|Float",""),ChapterTable!$1:$1,0),0)*ChapterTable!$P$17,
  IF(AND($A853=0,$B853=0),
    F854,
  IF($B853=0,
    VLOOKUP($A853,ChapterTable!$1:$1048576,MATCH("최종"&amp;SUBSTITUTE(SUBSTITUTE(F$1,"standard",""),"|Float",""),ChapterTable!$1:$1,0),0),
  IF($B853=1,
    IF($L853=FALSE,
      VLOOKUP($A853,ChapterTable!$1:$1048576,MATCH("최종"&amp;SUBSTITUTE(SUBSTITUTE(F$1,"standard",""),"|Float",""),ChapterTable!$1:$1,0),0),
      VLOOKUP($A853-ChapterTable!$P$11,ChapterTable!$1:$1048576,MATCH("최종"&amp;SUBSTITUTE(SUBSTITUTE(F$1,"standard",""),"|Float",""),ChapterTable!$1:$1,0),0)*ChapterTable!$P$14
    ),
  OFFSET(F853,-$B853+IF($L853,1,0),0)*
    (VLOOKUP(SUBSTITUTE(SUBSTITUTE(F$1,"standard",""),"|Float","")&amp;IF(OR($L853=TRUE,$A853=0,MOD($A853,ChapterTable!$R$20)&lt;&gt;0),"","보스")&amp;"인게임누적곱배수",ChapterTable!$R:$S,2,0)^D853
    +VLOOKUP(SUBSTITUTE(SUBSTITUTE(F$1,"standard",""),"|Float","")&amp;IF(OR($L853=TRUE,$A853=0,MOD($A853,ChapterTable!$R$20)&lt;&gt;0),"","보스")&amp;"인게임누적합배수",ChapterTable!$R:$S,2,0)*D853)
  )
  )
  )
)</f>
        <v>60347.25176811219</v>
      </c>
      <c r="G853" t="s">
        <v>719</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94"/>
        <v>24</v>
      </c>
      <c r="Q853">
        <f t="shared" si="95"/>
        <v>24</v>
      </c>
      <c r="R853" t="b">
        <f t="shared" ca="1" si="96"/>
        <v>0</v>
      </c>
      <c r="T853" t="b">
        <f t="shared" ca="1" si="97"/>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100"/>
        <v>0.25</v>
      </c>
      <c r="AJ853">
        <f t="shared" si="98"/>
        <v>1</v>
      </c>
      <c r="AK853">
        <f t="shared" si="99"/>
        <v>4</v>
      </c>
      <c r="AL853">
        <v>4</v>
      </c>
    </row>
    <row r="854" spans="1:38" hidden="1" x14ac:dyDescent="0.3">
      <c r="A854">
        <v>18</v>
      </c>
      <c r="B854">
        <v>41</v>
      </c>
      <c r="C854">
        <f>IF(OR($L854=TRUE,$A854=0,MOD($A854,ChapterTable!$R$20)&lt;&gt;0),
MAX(0,INT(($B854+ChapterTable!$P$26+VLOOKUP(SUBSTITUTE(C$1,"성장단계","")&amp;"단계오프셋",ChapterTable!$R:$S,2,0))/ChapterTable!$P$23)),
MAX(0,INT(($B854+ChapterTable!$R$26+VLOOKUP(SUBSTITUTE(C$1,"성장단계","")&amp;"보스단계오프셋",ChapterTable!$R:$S,2,0))/ChapterTable!$R$23)))</f>
        <v>4</v>
      </c>
      <c r="D854">
        <f>IF(OR($L854=TRUE,$A854=0,MOD($A854,ChapterTable!$R$20)&lt;&gt;0),
MAX(0,INT(($B854+ChapterTable!$P$26+VLOOKUP(SUBSTITUTE(D$1,"성장단계","")&amp;"단계오프셋",ChapterTable!$R:$S,2,0))/ChapterTable!$P$23)),
MAX(0,INT(($B854+ChapterTable!$R$26+VLOOKUP(SUBSTITUTE(D$1,"성장단계","")&amp;"보스단계오프셋",ChapterTable!$R:$S,2,0))/ChapterTable!$R$23)))</f>
        <v>4</v>
      </c>
      <c r="E854" s="1">
        <f ca="1">IF(AND($A854=0,$B854=1),
    VLOOKUP(1,ChapterTable!$1:$1048576,MATCH("최종"&amp;SUBSTITUTE(SUBSTITUTE(E$1,"standard",""),"|Float",""),ChapterTable!$1:$1,0),0)*ChapterTable!$P$17,
  IF(AND($A854=0,$B854=0),
    E855,
  IF($B854=0,
    VLOOKUP($A854,ChapterTable!$1:$1048576,MATCH("최종"&amp;SUBSTITUTE(SUBSTITUTE(E$1,"standard",""),"|Float",""),ChapterTable!$1:$1,0),0),
  IF($B854=1,
    IF($L854=FALSE,
      VLOOKUP($A854,ChapterTable!$1:$1048576,MATCH("최종"&amp;SUBSTITUTE(SUBSTITUTE(E$1,"standard",""),"|Float",""),ChapterTable!$1:$1,0),0),
      VLOOKUP($A854-ChapterTable!$P$11,ChapterTable!$1:$1048576,MATCH("최종"&amp;SUBSTITUTE(SUBSTITUTE(E$1,"standard",""),"|Float",""),ChapterTable!$1:$1,0),0)*ChapterTable!$P$14
    ),
  OFFSET(E854,-$B854+IF($L854,1,0),0)*IF($B854&gt;OFFSET($B854,1,0),ChapterTable!$R$17,1)*
    (VLOOKUP(SUBSTITUTE(SUBSTITUTE(E$1,"standard",""),"|Float","")&amp;IF(OR($L854=TRUE,$A854=0,MOD($A854,ChapterTable!$R$20)&lt;&gt;0),"","보스")&amp;"인게임누적곱배수",ChapterTable!$R:$S,2,0)^C854
    +VLOOKUP(SUBSTITUTE(SUBSTITUTE(E$1,"standard",""),"|Float","")&amp;IF(OR($L854=TRUE,$A854=0,MOD($A854,ChapterTable!$R$20)&lt;&gt;0),"","보스")&amp;"인게임누적합배수",ChapterTable!$R:$S,2,0)*C854)
  )
  )
  )
)</f>
        <v>212816.43072509766</v>
      </c>
      <c r="F854" s="1">
        <f ca="1">IF(AND($A854=0,$B854=1),
    VLOOKUP(1,ChapterTable!$1:$1048576,MATCH("최종"&amp;SUBSTITUTE(SUBSTITUTE(F$1,"standard",""),"|Float",""),ChapterTable!$1:$1,0),0)*ChapterTable!$P$17,
  IF(AND($A854=0,$B854=0),
    F855,
  IF($B854=0,
    VLOOKUP($A854,ChapterTable!$1:$1048576,MATCH("최종"&amp;SUBSTITUTE(SUBSTITUTE(F$1,"standard",""),"|Float",""),ChapterTable!$1:$1,0),0),
  IF($B854=1,
    IF($L854=FALSE,
      VLOOKUP($A854,ChapterTable!$1:$1048576,MATCH("최종"&amp;SUBSTITUTE(SUBSTITUTE(F$1,"standard",""),"|Float",""),ChapterTable!$1:$1,0),0),
      VLOOKUP($A854-ChapterTable!$P$11,ChapterTable!$1:$1048576,MATCH("최종"&amp;SUBSTITUTE(SUBSTITUTE(F$1,"standard",""),"|Float",""),ChapterTable!$1:$1,0),0)*ChapterTable!$P$14
    ),
  OFFSET(F854,-$B854+IF($L854,1,0),0)*
    (VLOOKUP(SUBSTITUTE(SUBSTITUTE(F$1,"standard",""),"|Float","")&amp;IF(OR($L854=TRUE,$A854=0,MOD($A854,ChapterTable!$R$20)&lt;&gt;0),"","보스")&amp;"인게임누적곱배수",ChapterTable!$R:$S,2,0)^D854
    +VLOOKUP(SUBSTITUTE(SUBSTITUTE(F$1,"standard",""),"|Float","")&amp;IF(OR($L854=TRUE,$A854=0,MOD($A854,ChapterTable!$R$20)&lt;&gt;0),"","보스")&amp;"인게임누적합배수",ChapterTable!$R:$S,2,0)*D854)
  )
  )
  )
)</f>
        <v>64041.981468200684</v>
      </c>
      <c r="G854" t="s">
        <v>719</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94"/>
        <v>5</v>
      </c>
      <c r="Q854">
        <f t="shared" si="95"/>
        <v>5</v>
      </c>
      <c r="R854" t="b">
        <f t="shared" ca="1" si="96"/>
        <v>0</v>
      </c>
      <c r="T854" t="b">
        <f t="shared" ca="1" si="97"/>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100"/>
        <v>0.2</v>
      </c>
      <c r="AJ854">
        <f t="shared" si="98"/>
        <v>0.27466666000000001</v>
      </c>
      <c r="AK854">
        <f t="shared" si="99"/>
        <v>1</v>
      </c>
      <c r="AL854">
        <v>4</v>
      </c>
    </row>
    <row r="855" spans="1:38" hidden="1" x14ac:dyDescent="0.3">
      <c r="A855">
        <v>18</v>
      </c>
      <c r="B855">
        <v>42</v>
      </c>
      <c r="C855">
        <f>IF(OR($L855=TRUE,$A855=0,MOD($A855,ChapterTable!$R$20)&lt;&gt;0),
MAX(0,INT(($B855+ChapterTable!$P$26+VLOOKUP(SUBSTITUTE(C$1,"성장단계","")&amp;"단계오프셋",ChapterTable!$R:$S,2,0))/ChapterTable!$P$23)),
MAX(0,INT(($B855+ChapterTable!$R$26+VLOOKUP(SUBSTITUTE(C$1,"성장단계","")&amp;"보스단계오프셋",ChapterTable!$R:$S,2,0))/ChapterTable!$R$23)))</f>
        <v>4</v>
      </c>
      <c r="D855">
        <f>IF(OR($L855=TRUE,$A855=0,MOD($A855,ChapterTable!$R$20)&lt;&gt;0),
MAX(0,INT(($B855+ChapterTable!$P$26+VLOOKUP(SUBSTITUTE(D$1,"성장단계","")&amp;"단계오프셋",ChapterTable!$R:$S,2,0))/ChapterTable!$P$23)),
MAX(0,INT(($B855+ChapterTable!$R$26+VLOOKUP(SUBSTITUTE(D$1,"성장단계","")&amp;"보스단계오프셋",ChapterTable!$R:$S,2,0))/ChapterTable!$R$23)))</f>
        <v>4</v>
      </c>
      <c r="E855" s="1">
        <f ca="1">IF(AND($A855=0,$B855=1),
    VLOOKUP(1,ChapterTable!$1:$1048576,MATCH("최종"&amp;SUBSTITUTE(SUBSTITUTE(E$1,"standard",""),"|Float",""),ChapterTable!$1:$1,0),0)*ChapterTable!$P$17,
  IF(AND($A855=0,$B855=0),
    E856,
  IF($B855=0,
    VLOOKUP($A855,ChapterTable!$1:$1048576,MATCH("최종"&amp;SUBSTITUTE(SUBSTITUTE(E$1,"standard",""),"|Float",""),ChapterTable!$1:$1,0),0),
  IF($B855=1,
    IF($L855=FALSE,
      VLOOKUP($A855,ChapterTable!$1:$1048576,MATCH("최종"&amp;SUBSTITUTE(SUBSTITUTE(E$1,"standard",""),"|Float",""),ChapterTable!$1:$1,0),0),
      VLOOKUP($A855-ChapterTable!$P$11,ChapterTable!$1:$1048576,MATCH("최종"&amp;SUBSTITUTE(SUBSTITUTE(E$1,"standard",""),"|Float",""),ChapterTable!$1:$1,0),0)*ChapterTable!$P$14
    ),
  OFFSET(E855,-$B855+IF($L855,1,0),0)*IF($B855&gt;OFFSET($B855,1,0),ChapterTable!$R$17,1)*
    (VLOOKUP(SUBSTITUTE(SUBSTITUTE(E$1,"standard",""),"|Float","")&amp;IF(OR($L855=TRUE,$A855=0,MOD($A855,ChapterTable!$R$20)&lt;&gt;0),"","보스")&amp;"인게임누적곱배수",ChapterTable!$R:$S,2,0)^C855
    +VLOOKUP(SUBSTITUTE(SUBSTITUTE(E$1,"standard",""),"|Float","")&amp;IF(OR($L855=TRUE,$A855=0,MOD($A855,ChapterTable!$R$20)&lt;&gt;0),"","보스")&amp;"인게임누적합배수",ChapterTable!$R:$S,2,0)*C855)
  )
  )
  )
)</f>
        <v>212816.43072509766</v>
      </c>
      <c r="F855" s="1">
        <f ca="1">IF(AND($A855=0,$B855=1),
    VLOOKUP(1,ChapterTable!$1:$1048576,MATCH("최종"&amp;SUBSTITUTE(SUBSTITUTE(F$1,"standard",""),"|Float",""),ChapterTable!$1:$1,0),0)*ChapterTable!$P$17,
  IF(AND($A855=0,$B855=0),
    F856,
  IF($B855=0,
    VLOOKUP($A855,ChapterTable!$1:$1048576,MATCH("최종"&amp;SUBSTITUTE(SUBSTITUTE(F$1,"standard",""),"|Float",""),ChapterTable!$1:$1,0),0),
  IF($B855=1,
    IF($L855=FALSE,
      VLOOKUP($A855,ChapterTable!$1:$1048576,MATCH("최종"&amp;SUBSTITUTE(SUBSTITUTE(F$1,"standard",""),"|Float",""),ChapterTable!$1:$1,0),0),
      VLOOKUP($A855-ChapterTable!$P$11,ChapterTable!$1:$1048576,MATCH("최종"&amp;SUBSTITUTE(SUBSTITUTE(F$1,"standard",""),"|Float",""),ChapterTable!$1:$1,0),0)*ChapterTable!$P$14
    ),
  OFFSET(F855,-$B855+IF($L855,1,0),0)*
    (VLOOKUP(SUBSTITUTE(SUBSTITUTE(F$1,"standard",""),"|Float","")&amp;IF(OR($L855=TRUE,$A855=0,MOD($A855,ChapterTable!$R$20)&lt;&gt;0),"","보스")&amp;"인게임누적곱배수",ChapterTable!$R:$S,2,0)^D855
    +VLOOKUP(SUBSTITUTE(SUBSTITUTE(F$1,"standard",""),"|Float","")&amp;IF(OR($L855=TRUE,$A855=0,MOD($A855,ChapterTable!$R$20)&lt;&gt;0),"","보스")&amp;"인게임누적합배수",ChapterTable!$R:$S,2,0)*D855)
  )
  )
  )
)</f>
        <v>64041.981468200684</v>
      </c>
      <c r="G855" t="s">
        <v>719</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94"/>
        <v>5</v>
      </c>
      <c r="Q855">
        <f t="shared" si="95"/>
        <v>5</v>
      </c>
      <c r="R855" t="b">
        <f t="shared" ca="1" si="96"/>
        <v>0</v>
      </c>
      <c r="T855" t="b">
        <f t="shared" ca="1" si="97"/>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100"/>
        <v>0.2</v>
      </c>
      <c r="AJ855">
        <f t="shared" si="98"/>
        <v>0.27466666000000001</v>
      </c>
      <c r="AK855">
        <f t="shared" si="99"/>
        <v>1</v>
      </c>
      <c r="AL855">
        <v>4</v>
      </c>
    </row>
    <row r="856" spans="1:38" hidden="1" x14ac:dyDescent="0.3">
      <c r="A856">
        <v>18</v>
      </c>
      <c r="B856">
        <v>43</v>
      </c>
      <c r="C856">
        <f>IF(OR($L856=TRUE,$A856=0,MOD($A856,ChapterTable!$R$20)&lt;&gt;0),
MAX(0,INT(($B856+ChapterTable!$P$26+VLOOKUP(SUBSTITUTE(C$1,"성장단계","")&amp;"단계오프셋",ChapterTable!$R:$S,2,0))/ChapterTable!$P$23)),
MAX(0,INT(($B856+ChapterTable!$R$26+VLOOKUP(SUBSTITUTE(C$1,"성장단계","")&amp;"보스단계오프셋",ChapterTable!$R:$S,2,0))/ChapterTable!$R$23)))</f>
        <v>4</v>
      </c>
      <c r="D856">
        <f>IF(OR($L856=TRUE,$A856=0,MOD($A856,ChapterTable!$R$20)&lt;&gt;0),
MAX(0,INT(($B856+ChapterTable!$P$26+VLOOKUP(SUBSTITUTE(D$1,"성장단계","")&amp;"단계오프셋",ChapterTable!$R:$S,2,0))/ChapterTable!$P$23)),
MAX(0,INT(($B856+ChapterTable!$R$26+VLOOKUP(SUBSTITUTE(D$1,"성장단계","")&amp;"보스단계오프셋",ChapterTable!$R:$S,2,0))/ChapterTable!$R$23)))</f>
        <v>4</v>
      </c>
      <c r="E856" s="1">
        <f ca="1">IF(AND($A856=0,$B856=1),
    VLOOKUP(1,ChapterTable!$1:$1048576,MATCH("최종"&amp;SUBSTITUTE(SUBSTITUTE(E$1,"standard",""),"|Float",""),ChapterTable!$1:$1,0),0)*ChapterTable!$P$17,
  IF(AND($A856=0,$B856=0),
    E857,
  IF($B856=0,
    VLOOKUP($A856,ChapterTable!$1:$1048576,MATCH("최종"&amp;SUBSTITUTE(SUBSTITUTE(E$1,"standard",""),"|Float",""),ChapterTable!$1:$1,0),0),
  IF($B856=1,
    IF($L856=FALSE,
      VLOOKUP($A856,ChapterTable!$1:$1048576,MATCH("최종"&amp;SUBSTITUTE(SUBSTITUTE(E$1,"standard",""),"|Float",""),ChapterTable!$1:$1,0),0),
      VLOOKUP($A856-ChapterTable!$P$11,ChapterTable!$1:$1048576,MATCH("최종"&amp;SUBSTITUTE(SUBSTITUTE(E$1,"standard",""),"|Float",""),ChapterTable!$1:$1,0),0)*ChapterTable!$P$14
    ),
  OFFSET(E856,-$B856+IF($L856,1,0),0)*IF($B856&gt;OFFSET($B856,1,0),ChapterTable!$R$17,1)*
    (VLOOKUP(SUBSTITUTE(SUBSTITUTE(E$1,"standard",""),"|Float","")&amp;IF(OR($L856=TRUE,$A856=0,MOD($A856,ChapterTable!$R$20)&lt;&gt;0),"","보스")&amp;"인게임누적곱배수",ChapterTable!$R:$S,2,0)^C856
    +VLOOKUP(SUBSTITUTE(SUBSTITUTE(E$1,"standard",""),"|Float","")&amp;IF(OR($L856=TRUE,$A856=0,MOD($A856,ChapterTable!$R$20)&lt;&gt;0),"","보스")&amp;"인게임누적합배수",ChapterTable!$R:$S,2,0)*C856)
  )
  )
  )
)</f>
        <v>212816.43072509766</v>
      </c>
      <c r="F856" s="1">
        <f ca="1">IF(AND($A856=0,$B856=1),
    VLOOKUP(1,ChapterTable!$1:$1048576,MATCH("최종"&amp;SUBSTITUTE(SUBSTITUTE(F$1,"standard",""),"|Float",""),ChapterTable!$1:$1,0),0)*ChapterTable!$P$17,
  IF(AND($A856=0,$B856=0),
    F857,
  IF($B856=0,
    VLOOKUP($A856,ChapterTable!$1:$1048576,MATCH("최종"&amp;SUBSTITUTE(SUBSTITUTE(F$1,"standard",""),"|Float",""),ChapterTable!$1:$1,0),0),
  IF($B856=1,
    IF($L856=FALSE,
      VLOOKUP($A856,ChapterTable!$1:$1048576,MATCH("최종"&amp;SUBSTITUTE(SUBSTITUTE(F$1,"standard",""),"|Float",""),ChapterTable!$1:$1,0),0),
      VLOOKUP($A856-ChapterTable!$P$11,ChapterTable!$1:$1048576,MATCH("최종"&amp;SUBSTITUTE(SUBSTITUTE(F$1,"standard",""),"|Float",""),ChapterTable!$1:$1,0),0)*ChapterTable!$P$14
    ),
  OFFSET(F856,-$B856+IF($L856,1,0),0)*
    (VLOOKUP(SUBSTITUTE(SUBSTITUTE(F$1,"standard",""),"|Float","")&amp;IF(OR($L856=TRUE,$A856=0,MOD($A856,ChapterTable!$R$20)&lt;&gt;0),"","보스")&amp;"인게임누적곱배수",ChapterTable!$R:$S,2,0)^D856
    +VLOOKUP(SUBSTITUTE(SUBSTITUTE(F$1,"standard",""),"|Float","")&amp;IF(OR($L856=TRUE,$A856=0,MOD($A856,ChapterTable!$R$20)&lt;&gt;0),"","보스")&amp;"인게임누적합배수",ChapterTable!$R:$S,2,0)*D856)
  )
  )
  )
)</f>
        <v>64041.981468200684</v>
      </c>
      <c r="G856" t="s">
        <v>719</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94"/>
        <v>5</v>
      </c>
      <c r="Q856">
        <f t="shared" si="95"/>
        <v>5</v>
      </c>
      <c r="R856" t="b">
        <f t="shared" ca="1" si="96"/>
        <v>0</v>
      </c>
      <c r="T856" t="b">
        <f t="shared" ca="1" si="97"/>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100"/>
        <v>0.2</v>
      </c>
      <c r="AJ856">
        <f t="shared" si="98"/>
        <v>0.27466666000000001</v>
      </c>
      <c r="AK856">
        <f t="shared" si="99"/>
        <v>1</v>
      </c>
      <c r="AL856">
        <v>4</v>
      </c>
    </row>
    <row r="857" spans="1:38" hidden="1" x14ac:dyDescent="0.3">
      <c r="A857">
        <v>18</v>
      </c>
      <c r="B857">
        <v>44</v>
      </c>
      <c r="C857">
        <f>IF(OR($L857=TRUE,$A857=0,MOD($A857,ChapterTable!$R$20)&lt;&gt;0),
MAX(0,INT(($B857+ChapterTable!$P$26+VLOOKUP(SUBSTITUTE(C$1,"성장단계","")&amp;"단계오프셋",ChapterTable!$R:$S,2,0))/ChapterTable!$P$23)),
MAX(0,INT(($B857+ChapterTable!$R$26+VLOOKUP(SUBSTITUTE(C$1,"성장단계","")&amp;"보스단계오프셋",ChapterTable!$R:$S,2,0))/ChapterTable!$R$23)))</f>
        <v>4</v>
      </c>
      <c r="D857">
        <f>IF(OR($L857=TRUE,$A857=0,MOD($A857,ChapterTable!$R$20)&lt;&gt;0),
MAX(0,INT(($B857+ChapterTable!$P$26+VLOOKUP(SUBSTITUTE(D$1,"성장단계","")&amp;"단계오프셋",ChapterTable!$R:$S,2,0))/ChapterTable!$P$23)),
MAX(0,INT(($B857+ChapterTable!$R$26+VLOOKUP(SUBSTITUTE(D$1,"성장단계","")&amp;"보스단계오프셋",ChapterTable!$R:$S,2,0))/ChapterTable!$R$23)))</f>
        <v>4</v>
      </c>
      <c r="E857" s="1">
        <f ca="1">IF(AND($A857=0,$B857=1),
    VLOOKUP(1,ChapterTable!$1:$1048576,MATCH("최종"&amp;SUBSTITUTE(SUBSTITUTE(E$1,"standard",""),"|Float",""),ChapterTable!$1:$1,0),0)*ChapterTable!$P$17,
  IF(AND($A857=0,$B857=0),
    E858,
  IF($B857=0,
    VLOOKUP($A857,ChapterTable!$1:$1048576,MATCH("최종"&amp;SUBSTITUTE(SUBSTITUTE(E$1,"standard",""),"|Float",""),ChapterTable!$1:$1,0),0),
  IF($B857=1,
    IF($L857=FALSE,
      VLOOKUP($A857,ChapterTable!$1:$1048576,MATCH("최종"&amp;SUBSTITUTE(SUBSTITUTE(E$1,"standard",""),"|Float",""),ChapterTable!$1:$1,0),0),
      VLOOKUP($A857-ChapterTable!$P$11,ChapterTable!$1:$1048576,MATCH("최종"&amp;SUBSTITUTE(SUBSTITUTE(E$1,"standard",""),"|Float",""),ChapterTable!$1:$1,0),0)*ChapterTable!$P$14
    ),
  OFFSET(E857,-$B857+IF($L857,1,0),0)*IF($B857&gt;OFFSET($B857,1,0),ChapterTable!$R$17,1)*
    (VLOOKUP(SUBSTITUTE(SUBSTITUTE(E$1,"standard",""),"|Float","")&amp;IF(OR($L857=TRUE,$A857=0,MOD($A857,ChapterTable!$R$20)&lt;&gt;0),"","보스")&amp;"인게임누적곱배수",ChapterTable!$R:$S,2,0)^C857
    +VLOOKUP(SUBSTITUTE(SUBSTITUTE(E$1,"standard",""),"|Float","")&amp;IF(OR($L857=TRUE,$A857=0,MOD($A857,ChapterTable!$R$20)&lt;&gt;0),"","보스")&amp;"인게임누적합배수",ChapterTable!$R:$S,2,0)*C857)
  )
  )
  )
)</f>
        <v>212816.43072509766</v>
      </c>
      <c r="F857" s="1">
        <f ca="1">IF(AND($A857=0,$B857=1),
    VLOOKUP(1,ChapterTable!$1:$1048576,MATCH("최종"&amp;SUBSTITUTE(SUBSTITUTE(F$1,"standard",""),"|Float",""),ChapterTable!$1:$1,0),0)*ChapterTable!$P$17,
  IF(AND($A857=0,$B857=0),
    F858,
  IF($B857=0,
    VLOOKUP($A857,ChapterTable!$1:$1048576,MATCH("최종"&amp;SUBSTITUTE(SUBSTITUTE(F$1,"standard",""),"|Float",""),ChapterTable!$1:$1,0),0),
  IF($B857=1,
    IF($L857=FALSE,
      VLOOKUP($A857,ChapterTable!$1:$1048576,MATCH("최종"&amp;SUBSTITUTE(SUBSTITUTE(F$1,"standard",""),"|Float",""),ChapterTable!$1:$1,0),0),
      VLOOKUP($A857-ChapterTable!$P$11,ChapterTable!$1:$1048576,MATCH("최종"&amp;SUBSTITUTE(SUBSTITUTE(F$1,"standard",""),"|Float",""),ChapterTable!$1:$1,0),0)*ChapterTable!$P$14
    ),
  OFFSET(F857,-$B857+IF($L857,1,0),0)*
    (VLOOKUP(SUBSTITUTE(SUBSTITUTE(F$1,"standard",""),"|Float","")&amp;IF(OR($L857=TRUE,$A857=0,MOD($A857,ChapterTable!$R$20)&lt;&gt;0),"","보스")&amp;"인게임누적곱배수",ChapterTable!$R:$S,2,0)^D857
    +VLOOKUP(SUBSTITUTE(SUBSTITUTE(F$1,"standard",""),"|Float","")&amp;IF(OR($L857=TRUE,$A857=0,MOD($A857,ChapterTable!$R$20)&lt;&gt;0),"","보스")&amp;"인게임누적합배수",ChapterTable!$R:$S,2,0)*D857)
  )
  )
  )
)</f>
        <v>64041.981468200684</v>
      </c>
      <c r="G857" t="s">
        <v>719</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94"/>
        <v>5</v>
      </c>
      <c r="Q857">
        <f t="shared" si="95"/>
        <v>5</v>
      </c>
      <c r="R857" t="b">
        <f t="shared" ca="1" si="96"/>
        <v>0</v>
      </c>
      <c r="T857" t="b">
        <f t="shared" ca="1" si="97"/>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100"/>
        <v>0.2</v>
      </c>
      <c r="AJ857">
        <f t="shared" si="98"/>
        <v>0.27466666000000001</v>
      </c>
      <c r="AK857">
        <f t="shared" si="99"/>
        <v>1</v>
      </c>
      <c r="AL857">
        <v>4</v>
      </c>
    </row>
    <row r="858" spans="1:38" hidden="1" x14ac:dyDescent="0.3">
      <c r="A858">
        <v>18</v>
      </c>
      <c r="B858">
        <v>45</v>
      </c>
      <c r="C858">
        <f>IF(OR($L858=TRUE,$A858=0,MOD($A858,ChapterTable!$R$20)&lt;&gt;0),
MAX(0,INT(($B858+ChapterTable!$P$26+VLOOKUP(SUBSTITUTE(C$1,"성장단계","")&amp;"단계오프셋",ChapterTable!$R:$S,2,0))/ChapterTable!$P$23)),
MAX(0,INT(($B858+ChapterTable!$R$26+VLOOKUP(SUBSTITUTE(C$1,"성장단계","")&amp;"보스단계오프셋",ChapterTable!$R:$S,2,0))/ChapterTable!$R$23)))</f>
        <v>4</v>
      </c>
      <c r="D858">
        <f>IF(OR($L858=TRUE,$A858=0,MOD($A858,ChapterTable!$R$20)&lt;&gt;0),
MAX(0,INT(($B858+ChapterTable!$P$26+VLOOKUP(SUBSTITUTE(D$1,"성장단계","")&amp;"단계오프셋",ChapterTable!$R:$S,2,0))/ChapterTable!$P$23)),
MAX(0,INT(($B858+ChapterTable!$R$26+VLOOKUP(SUBSTITUTE(D$1,"성장단계","")&amp;"보스단계오프셋",ChapterTable!$R:$S,2,0))/ChapterTable!$R$23)))</f>
        <v>4</v>
      </c>
      <c r="E858" s="1">
        <f ca="1">IF(AND($A858=0,$B858=1),
    VLOOKUP(1,ChapterTable!$1:$1048576,MATCH("최종"&amp;SUBSTITUTE(SUBSTITUTE(E$1,"standard",""),"|Float",""),ChapterTable!$1:$1,0),0)*ChapterTable!$P$17,
  IF(AND($A858=0,$B858=0),
    E859,
  IF($B858=0,
    VLOOKUP($A858,ChapterTable!$1:$1048576,MATCH("최종"&amp;SUBSTITUTE(SUBSTITUTE(E$1,"standard",""),"|Float",""),ChapterTable!$1:$1,0),0),
  IF($B858=1,
    IF($L858=FALSE,
      VLOOKUP($A858,ChapterTable!$1:$1048576,MATCH("최종"&amp;SUBSTITUTE(SUBSTITUTE(E$1,"standard",""),"|Float",""),ChapterTable!$1:$1,0),0),
      VLOOKUP($A858-ChapterTable!$P$11,ChapterTable!$1:$1048576,MATCH("최종"&amp;SUBSTITUTE(SUBSTITUTE(E$1,"standard",""),"|Float",""),ChapterTable!$1:$1,0),0)*ChapterTable!$P$14
    ),
  OFFSET(E858,-$B858+IF($L858,1,0),0)*IF($B858&gt;OFFSET($B858,1,0),ChapterTable!$R$17,1)*
    (VLOOKUP(SUBSTITUTE(SUBSTITUTE(E$1,"standard",""),"|Float","")&amp;IF(OR($L858=TRUE,$A858=0,MOD($A858,ChapterTable!$R$20)&lt;&gt;0),"","보스")&amp;"인게임누적곱배수",ChapterTable!$R:$S,2,0)^C858
    +VLOOKUP(SUBSTITUTE(SUBSTITUTE(E$1,"standard",""),"|Float","")&amp;IF(OR($L858=TRUE,$A858=0,MOD($A858,ChapterTable!$R$20)&lt;&gt;0),"","보스")&amp;"인게임누적합배수",ChapterTable!$R:$S,2,0)*C858)
  )
  )
  )
)</f>
        <v>212816.43072509766</v>
      </c>
      <c r="F858" s="1">
        <f ca="1">IF(AND($A858=0,$B858=1),
    VLOOKUP(1,ChapterTable!$1:$1048576,MATCH("최종"&amp;SUBSTITUTE(SUBSTITUTE(F$1,"standard",""),"|Float",""),ChapterTable!$1:$1,0),0)*ChapterTable!$P$17,
  IF(AND($A858=0,$B858=0),
    F859,
  IF($B858=0,
    VLOOKUP($A858,ChapterTable!$1:$1048576,MATCH("최종"&amp;SUBSTITUTE(SUBSTITUTE(F$1,"standard",""),"|Float",""),ChapterTable!$1:$1,0),0),
  IF($B858=1,
    IF($L858=FALSE,
      VLOOKUP($A858,ChapterTable!$1:$1048576,MATCH("최종"&amp;SUBSTITUTE(SUBSTITUTE(F$1,"standard",""),"|Float",""),ChapterTable!$1:$1,0),0),
      VLOOKUP($A858-ChapterTable!$P$11,ChapterTable!$1:$1048576,MATCH("최종"&amp;SUBSTITUTE(SUBSTITUTE(F$1,"standard",""),"|Float",""),ChapterTable!$1:$1,0),0)*ChapterTable!$P$14
    ),
  OFFSET(F858,-$B858+IF($L858,1,0),0)*
    (VLOOKUP(SUBSTITUTE(SUBSTITUTE(F$1,"standard",""),"|Float","")&amp;IF(OR($L858=TRUE,$A858=0,MOD($A858,ChapterTable!$R$20)&lt;&gt;0),"","보스")&amp;"인게임누적곱배수",ChapterTable!$R:$S,2,0)^D858
    +VLOOKUP(SUBSTITUTE(SUBSTITUTE(F$1,"standard",""),"|Float","")&amp;IF(OR($L858=TRUE,$A858=0,MOD($A858,ChapterTable!$R$20)&lt;&gt;0),"","보스")&amp;"인게임누적합배수",ChapterTable!$R:$S,2,0)*D858)
  )
  )
  )
)</f>
        <v>64041.981468200684</v>
      </c>
      <c r="G858" t="s">
        <v>719</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94"/>
        <v>11</v>
      </c>
      <c r="Q858">
        <f t="shared" si="95"/>
        <v>11</v>
      </c>
      <c r="R858" t="b">
        <f t="shared" ca="1" si="96"/>
        <v>0</v>
      </c>
      <c r="T858" t="b">
        <f t="shared" ca="1" si="97"/>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100"/>
        <v>0.2</v>
      </c>
      <c r="AJ858">
        <f t="shared" si="98"/>
        <v>0.27466666000000001</v>
      </c>
      <c r="AK858">
        <f t="shared" si="99"/>
        <v>1</v>
      </c>
      <c r="AL858">
        <v>4</v>
      </c>
    </row>
    <row r="859" spans="1:38" hidden="1" x14ac:dyDescent="0.3">
      <c r="A859">
        <v>18</v>
      </c>
      <c r="B859">
        <v>46</v>
      </c>
      <c r="C859">
        <f>IF(OR($L859=TRUE,$A859=0,MOD($A859,ChapterTable!$R$20)&lt;&gt;0),
MAX(0,INT(($B859+ChapterTable!$P$26+VLOOKUP(SUBSTITUTE(C$1,"성장단계","")&amp;"단계오프셋",ChapterTable!$R:$S,2,0))/ChapterTable!$P$23)),
MAX(0,INT(($B859+ChapterTable!$R$26+VLOOKUP(SUBSTITUTE(C$1,"성장단계","")&amp;"보스단계오프셋",ChapterTable!$R:$S,2,0))/ChapterTable!$R$23)))</f>
        <v>5</v>
      </c>
      <c r="D859">
        <f>IF(OR($L859=TRUE,$A859=0,MOD($A859,ChapterTable!$R$20)&lt;&gt;0),
MAX(0,INT(($B859+ChapterTable!$P$26+VLOOKUP(SUBSTITUTE(D$1,"성장단계","")&amp;"단계오프셋",ChapterTable!$R:$S,2,0))/ChapterTable!$P$23)),
MAX(0,INT(($B859+ChapterTable!$R$26+VLOOKUP(SUBSTITUTE(D$1,"성장단계","")&amp;"보스단계오프셋",ChapterTable!$R:$S,2,0))/ChapterTable!$R$23)))</f>
        <v>4</v>
      </c>
      <c r="E859" s="1">
        <f ca="1">IF(AND($A859=0,$B859=1),
    VLOOKUP(1,ChapterTable!$1:$1048576,MATCH("최종"&amp;SUBSTITUTE(SUBSTITUTE(E$1,"standard",""),"|Float",""),ChapterTable!$1:$1,0),0)*ChapterTable!$P$17,
  IF(AND($A859=0,$B859=0),
    E860,
  IF($B859=0,
    VLOOKUP($A859,ChapterTable!$1:$1048576,MATCH("최종"&amp;SUBSTITUTE(SUBSTITUTE(E$1,"standard",""),"|Float",""),ChapterTable!$1:$1,0),0),
  IF($B859=1,
    IF($L859=FALSE,
      VLOOKUP($A859,ChapterTable!$1:$1048576,MATCH("최종"&amp;SUBSTITUTE(SUBSTITUTE(E$1,"standard",""),"|Float",""),ChapterTable!$1:$1,0),0),
      VLOOKUP($A859-ChapterTable!$P$11,ChapterTable!$1:$1048576,MATCH("최종"&amp;SUBSTITUTE(SUBSTITUTE(E$1,"standard",""),"|Float",""),ChapterTable!$1:$1,0),0)*ChapterTable!$P$14
    ),
  OFFSET(E859,-$B859+IF($L859,1,0),0)*IF($B859&gt;OFFSET($B859,1,0),ChapterTable!$R$17,1)*
    (VLOOKUP(SUBSTITUTE(SUBSTITUTE(E$1,"standard",""),"|Float","")&amp;IF(OR($L859=TRUE,$A859=0,MOD($A859,ChapterTable!$R$20)&lt;&gt;0),"","보스")&amp;"인게임누적곱배수",ChapterTable!$R:$S,2,0)^C859
    +VLOOKUP(SUBSTITUTE(SUBSTITUTE(E$1,"standard",""),"|Float","")&amp;IF(OR($L859=TRUE,$A859=0,MOD($A859,ChapterTable!$R$20)&lt;&gt;0),"","보스")&amp;"인게임누적합배수",ChapterTable!$R:$S,2,0)*C859)
  )
  )
  )
)</f>
        <v>236462.70080566406</v>
      </c>
      <c r="F859" s="1">
        <f ca="1">IF(AND($A859=0,$B859=1),
    VLOOKUP(1,ChapterTable!$1:$1048576,MATCH("최종"&amp;SUBSTITUTE(SUBSTITUTE(F$1,"standard",""),"|Float",""),ChapterTable!$1:$1,0),0)*ChapterTable!$P$17,
  IF(AND($A859=0,$B859=0),
    F860,
  IF($B859=0,
    VLOOKUP($A859,ChapterTable!$1:$1048576,MATCH("최종"&amp;SUBSTITUTE(SUBSTITUTE(F$1,"standard",""),"|Float",""),ChapterTable!$1:$1,0),0),
  IF($B859=1,
    IF($L859=FALSE,
      VLOOKUP($A859,ChapterTable!$1:$1048576,MATCH("최종"&amp;SUBSTITUTE(SUBSTITUTE(F$1,"standard",""),"|Float",""),ChapterTable!$1:$1,0),0),
      VLOOKUP($A859-ChapterTable!$P$11,ChapterTable!$1:$1048576,MATCH("최종"&amp;SUBSTITUTE(SUBSTITUTE(F$1,"standard",""),"|Float",""),ChapterTable!$1:$1,0),0)*ChapterTable!$P$14
    ),
  OFFSET(F859,-$B859+IF($L859,1,0),0)*
    (VLOOKUP(SUBSTITUTE(SUBSTITUTE(F$1,"standard",""),"|Float","")&amp;IF(OR($L859=TRUE,$A859=0,MOD($A859,ChapterTable!$R$20)&lt;&gt;0),"","보스")&amp;"인게임누적곱배수",ChapterTable!$R:$S,2,0)^D859
    +VLOOKUP(SUBSTITUTE(SUBSTITUTE(F$1,"standard",""),"|Float","")&amp;IF(OR($L859=TRUE,$A859=0,MOD($A859,ChapterTable!$R$20)&lt;&gt;0),"","보스")&amp;"인게임누적합배수",ChapterTable!$R:$S,2,0)*D859)
  )
  )
  )
)</f>
        <v>64041.981468200684</v>
      </c>
      <c r="G859" t="s">
        <v>719</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94"/>
        <v>5</v>
      </c>
      <c r="Q859">
        <f t="shared" si="95"/>
        <v>5</v>
      </c>
      <c r="R859" t="b">
        <f t="shared" ca="1" si="96"/>
        <v>0</v>
      </c>
      <c r="T859" t="b">
        <f t="shared" ca="1" si="97"/>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100"/>
        <v>0.2</v>
      </c>
      <c r="AJ859">
        <f t="shared" si="98"/>
        <v>0.27466666000000001</v>
      </c>
      <c r="AK859">
        <f t="shared" si="99"/>
        <v>1</v>
      </c>
      <c r="AL859">
        <v>4</v>
      </c>
    </row>
    <row r="860" spans="1:38" hidden="1" x14ac:dyDescent="0.3">
      <c r="A860">
        <v>18</v>
      </c>
      <c r="B860">
        <v>47</v>
      </c>
      <c r="C860">
        <f>IF(OR($L860=TRUE,$A860=0,MOD($A860,ChapterTable!$R$20)&lt;&gt;0),
MAX(0,INT(($B860+ChapterTable!$P$26+VLOOKUP(SUBSTITUTE(C$1,"성장단계","")&amp;"단계오프셋",ChapterTable!$R:$S,2,0))/ChapterTable!$P$23)),
MAX(0,INT(($B860+ChapterTable!$R$26+VLOOKUP(SUBSTITUTE(C$1,"성장단계","")&amp;"보스단계오프셋",ChapterTable!$R:$S,2,0))/ChapterTable!$R$23)))</f>
        <v>5</v>
      </c>
      <c r="D860">
        <f>IF(OR($L860=TRUE,$A860=0,MOD($A860,ChapterTable!$R$20)&lt;&gt;0),
MAX(0,INT(($B860+ChapterTable!$P$26+VLOOKUP(SUBSTITUTE(D$1,"성장단계","")&amp;"단계오프셋",ChapterTable!$R:$S,2,0))/ChapterTable!$P$23)),
MAX(0,INT(($B860+ChapterTable!$R$26+VLOOKUP(SUBSTITUTE(D$1,"성장단계","")&amp;"보스단계오프셋",ChapterTable!$R:$S,2,0))/ChapterTable!$R$23)))</f>
        <v>4</v>
      </c>
      <c r="E860" s="1">
        <f ca="1">IF(AND($A860=0,$B860=1),
    VLOOKUP(1,ChapterTable!$1:$1048576,MATCH("최종"&amp;SUBSTITUTE(SUBSTITUTE(E$1,"standard",""),"|Float",""),ChapterTable!$1:$1,0),0)*ChapterTable!$P$17,
  IF(AND($A860=0,$B860=0),
    E861,
  IF($B860=0,
    VLOOKUP($A860,ChapterTable!$1:$1048576,MATCH("최종"&amp;SUBSTITUTE(SUBSTITUTE(E$1,"standard",""),"|Float",""),ChapterTable!$1:$1,0),0),
  IF($B860=1,
    IF($L860=FALSE,
      VLOOKUP($A860,ChapterTable!$1:$1048576,MATCH("최종"&amp;SUBSTITUTE(SUBSTITUTE(E$1,"standard",""),"|Float",""),ChapterTable!$1:$1,0),0),
      VLOOKUP($A860-ChapterTable!$P$11,ChapterTable!$1:$1048576,MATCH("최종"&amp;SUBSTITUTE(SUBSTITUTE(E$1,"standard",""),"|Float",""),ChapterTable!$1:$1,0),0)*ChapterTable!$P$14
    ),
  OFFSET(E860,-$B860+IF($L860,1,0),0)*IF($B860&gt;OFFSET($B860,1,0),ChapterTable!$R$17,1)*
    (VLOOKUP(SUBSTITUTE(SUBSTITUTE(E$1,"standard",""),"|Float","")&amp;IF(OR($L860=TRUE,$A860=0,MOD($A860,ChapterTable!$R$20)&lt;&gt;0),"","보스")&amp;"인게임누적곱배수",ChapterTable!$R:$S,2,0)^C860
    +VLOOKUP(SUBSTITUTE(SUBSTITUTE(E$1,"standard",""),"|Float","")&amp;IF(OR($L860=TRUE,$A860=0,MOD($A860,ChapterTable!$R$20)&lt;&gt;0),"","보스")&amp;"인게임누적합배수",ChapterTable!$R:$S,2,0)*C860)
  )
  )
  )
)</f>
        <v>236462.70080566406</v>
      </c>
      <c r="F860" s="1">
        <f ca="1">IF(AND($A860=0,$B860=1),
    VLOOKUP(1,ChapterTable!$1:$1048576,MATCH("최종"&amp;SUBSTITUTE(SUBSTITUTE(F$1,"standard",""),"|Float",""),ChapterTable!$1:$1,0),0)*ChapterTable!$P$17,
  IF(AND($A860=0,$B860=0),
    F861,
  IF($B860=0,
    VLOOKUP($A860,ChapterTable!$1:$1048576,MATCH("최종"&amp;SUBSTITUTE(SUBSTITUTE(F$1,"standard",""),"|Float",""),ChapterTable!$1:$1,0),0),
  IF($B860=1,
    IF($L860=FALSE,
      VLOOKUP($A860,ChapterTable!$1:$1048576,MATCH("최종"&amp;SUBSTITUTE(SUBSTITUTE(F$1,"standard",""),"|Float",""),ChapterTable!$1:$1,0),0),
      VLOOKUP($A860-ChapterTable!$P$11,ChapterTable!$1:$1048576,MATCH("최종"&amp;SUBSTITUTE(SUBSTITUTE(F$1,"standard",""),"|Float",""),ChapterTable!$1:$1,0),0)*ChapterTable!$P$14
    ),
  OFFSET(F860,-$B860+IF($L860,1,0),0)*
    (VLOOKUP(SUBSTITUTE(SUBSTITUTE(F$1,"standard",""),"|Float","")&amp;IF(OR($L860=TRUE,$A860=0,MOD($A860,ChapterTable!$R$20)&lt;&gt;0),"","보스")&amp;"인게임누적곱배수",ChapterTable!$R:$S,2,0)^D860
    +VLOOKUP(SUBSTITUTE(SUBSTITUTE(F$1,"standard",""),"|Float","")&amp;IF(OR($L860=TRUE,$A860=0,MOD($A860,ChapterTable!$R$20)&lt;&gt;0),"","보스")&amp;"인게임누적합배수",ChapterTable!$R:$S,2,0)*D860)
  )
  )
  )
)</f>
        <v>64041.981468200684</v>
      </c>
      <c r="G860" t="s">
        <v>719</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94"/>
        <v>5</v>
      </c>
      <c r="Q860">
        <f t="shared" si="95"/>
        <v>5</v>
      </c>
      <c r="R860" t="b">
        <f t="shared" ca="1" si="96"/>
        <v>0</v>
      </c>
      <c r="T860" t="b">
        <f t="shared" ca="1" si="97"/>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100"/>
        <v>0.2</v>
      </c>
      <c r="AJ860">
        <f t="shared" si="98"/>
        <v>0.27466666000000001</v>
      </c>
      <c r="AK860">
        <f t="shared" si="99"/>
        <v>1</v>
      </c>
      <c r="AL860">
        <v>4</v>
      </c>
    </row>
    <row r="861" spans="1:38" hidden="1" x14ac:dyDescent="0.3">
      <c r="A861">
        <v>18</v>
      </c>
      <c r="B861">
        <v>48</v>
      </c>
      <c r="C861">
        <f>IF(OR($L861=TRUE,$A861=0,MOD($A861,ChapterTable!$R$20)&lt;&gt;0),
MAX(0,INT(($B861+ChapterTable!$P$26+VLOOKUP(SUBSTITUTE(C$1,"성장단계","")&amp;"단계오프셋",ChapterTable!$R:$S,2,0))/ChapterTable!$P$23)),
MAX(0,INT(($B861+ChapterTable!$R$26+VLOOKUP(SUBSTITUTE(C$1,"성장단계","")&amp;"보스단계오프셋",ChapterTable!$R:$S,2,0))/ChapterTable!$R$23)))</f>
        <v>5</v>
      </c>
      <c r="D861">
        <f>IF(OR($L861=TRUE,$A861=0,MOD($A861,ChapterTable!$R$20)&lt;&gt;0),
MAX(0,INT(($B861+ChapterTable!$P$26+VLOOKUP(SUBSTITUTE(D$1,"성장단계","")&amp;"단계오프셋",ChapterTable!$R:$S,2,0))/ChapterTable!$P$23)),
MAX(0,INT(($B861+ChapterTable!$R$26+VLOOKUP(SUBSTITUTE(D$1,"성장단계","")&amp;"보스단계오프셋",ChapterTable!$R:$S,2,0))/ChapterTable!$R$23)))</f>
        <v>4</v>
      </c>
      <c r="E861" s="1">
        <f ca="1">IF(AND($A861=0,$B861=1),
    VLOOKUP(1,ChapterTable!$1:$1048576,MATCH("최종"&amp;SUBSTITUTE(SUBSTITUTE(E$1,"standard",""),"|Float",""),ChapterTable!$1:$1,0),0)*ChapterTable!$P$17,
  IF(AND($A861=0,$B861=0),
    E862,
  IF($B861=0,
    VLOOKUP($A861,ChapterTable!$1:$1048576,MATCH("최종"&amp;SUBSTITUTE(SUBSTITUTE(E$1,"standard",""),"|Float",""),ChapterTable!$1:$1,0),0),
  IF($B861=1,
    IF($L861=FALSE,
      VLOOKUP($A861,ChapterTable!$1:$1048576,MATCH("최종"&amp;SUBSTITUTE(SUBSTITUTE(E$1,"standard",""),"|Float",""),ChapterTable!$1:$1,0),0),
      VLOOKUP($A861-ChapterTable!$P$11,ChapterTable!$1:$1048576,MATCH("최종"&amp;SUBSTITUTE(SUBSTITUTE(E$1,"standard",""),"|Float",""),ChapterTable!$1:$1,0),0)*ChapterTable!$P$14
    ),
  OFFSET(E861,-$B861+IF($L861,1,0),0)*IF($B861&gt;OFFSET($B861,1,0),ChapterTable!$R$17,1)*
    (VLOOKUP(SUBSTITUTE(SUBSTITUTE(E$1,"standard",""),"|Float","")&amp;IF(OR($L861=TRUE,$A861=0,MOD($A861,ChapterTable!$R$20)&lt;&gt;0),"","보스")&amp;"인게임누적곱배수",ChapterTable!$R:$S,2,0)^C861
    +VLOOKUP(SUBSTITUTE(SUBSTITUTE(E$1,"standard",""),"|Float","")&amp;IF(OR($L861=TRUE,$A861=0,MOD($A861,ChapterTable!$R$20)&lt;&gt;0),"","보스")&amp;"인게임누적합배수",ChapterTable!$R:$S,2,0)*C861)
  )
  )
  )
)</f>
        <v>236462.70080566406</v>
      </c>
      <c r="F861" s="1">
        <f ca="1">IF(AND($A861=0,$B861=1),
    VLOOKUP(1,ChapterTable!$1:$1048576,MATCH("최종"&amp;SUBSTITUTE(SUBSTITUTE(F$1,"standard",""),"|Float",""),ChapterTable!$1:$1,0),0)*ChapterTable!$P$17,
  IF(AND($A861=0,$B861=0),
    F862,
  IF($B861=0,
    VLOOKUP($A861,ChapterTable!$1:$1048576,MATCH("최종"&amp;SUBSTITUTE(SUBSTITUTE(F$1,"standard",""),"|Float",""),ChapterTable!$1:$1,0),0),
  IF($B861=1,
    IF($L861=FALSE,
      VLOOKUP($A861,ChapterTable!$1:$1048576,MATCH("최종"&amp;SUBSTITUTE(SUBSTITUTE(F$1,"standard",""),"|Float",""),ChapterTable!$1:$1,0),0),
      VLOOKUP($A861-ChapterTable!$P$11,ChapterTable!$1:$1048576,MATCH("최종"&amp;SUBSTITUTE(SUBSTITUTE(F$1,"standard",""),"|Float",""),ChapterTable!$1:$1,0),0)*ChapterTable!$P$14
    ),
  OFFSET(F861,-$B861+IF($L861,1,0),0)*
    (VLOOKUP(SUBSTITUTE(SUBSTITUTE(F$1,"standard",""),"|Float","")&amp;IF(OR($L861=TRUE,$A861=0,MOD($A861,ChapterTable!$R$20)&lt;&gt;0),"","보스")&amp;"인게임누적곱배수",ChapterTable!$R:$S,2,0)^D861
    +VLOOKUP(SUBSTITUTE(SUBSTITUTE(F$1,"standard",""),"|Float","")&amp;IF(OR($L861=TRUE,$A861=0,MOD($A861,ChapterTable!$R$20)&lt;&gt;0),"","보스")&amp;"인게임누적합배수",ChapterTable!$R:$S,2,0)*D861)
  )
  )
  )
)</f>
        <v>64041.981468200684</v>
      </c>
      <c r="G861" t="s">
        <v>719</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94"/>
        <v>5</v>
      </c>
      <c r="Q861">
        <f t="shared" si="95"/>
        <v>5</v>
      </c>
      <c r="R861" t="b">
        <f t="shared" ca="1" si="96"/>
        <v>0</v>
      </c>
      <c r="T861" t="b">
        <f t="shared" ca="1" si="97"/>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100"/>
        <v>0.2</v>
      </c>
      <c r="AJ861">
        <f t="shared" si="98"/>
        <v>0.27466666000000001</v>
      </c>
      <c r="AK861">
        <f t="shared" si="99"/>
        <v>1</v>
      </c>
      <c r="AL861">
        <v>4</v>
      </c>
    </row>
    <row r="862" spans="1:38" hidden="1" x14ac:dyDescent="0.3">
      <c r="A862">
        <v>18</v>
      </c>
      <c r="B862">
        <v>49</v>
      </c>
      <c r="C862">
        <f>IF(OR($L862=TRUE,$A862=0,MOD($A862,ChapterTable!$R$20)&lt;&gt;0),
MAX(0,INT(($B862+ChapterTable!$P$26+VLOOKUP(SUBSTITUTE(C$1,"성장단계","")&amp;"단계오프셋",ChapterTable!$R:$S,2,0))/ChapterTable!$P$23)),
MAX(0,INT(($B862+ChapterTable!$R$26+VLOOKUP(SUBSTITUTE(C$1,"성장단계","")&amp;"보스단계오프셋",ChapterTable!$R:$S,2,0))/ChapterTable!$R$23)))</f>
        <v>5</v>
      </c>
      <c r="D862">
        <f>IF(OR($L862=TRUE,$A862=0,MOD($A862,ChapterTable!$R$20)&lt;&gt;0),
MAX(0,INT(($B862+ChapterTable!$P$26+VLOOKUP(SUBSTITUTE(D$1,"성장단계","")&amp;"단계오프셋",ChapterTable!$R:$S,2,0))/ChapterTable!$P$23)),
MAX(0,INT(($B862+ChapterTable!$R$26+VLOOKUP(SUBSTITUTE(D$1,"성장단계","")&amp;"보스단계오프셋",ChapterTable!$R:$S,2,0))/ChapterTable!$R$23)))</f>
        <v>4</v>
      </c>
      <c r="E862" s="1">
        <f ca="1">IF(AND($A862=0,$B862=1),
    VLOOKUP(1,ChapterTable!$1:$1048576,MATCH("최종"&amp;SUBSTITUTE(SUBSTITUTE(E$1,"standard",""),"|Float",""),ChapterTable!$1:$1,0),0)*ChapterTable!$P$17,
  IF(AND($A862=0,$B862=0),
    E863,
  IF($B862=0,
    VLOOKUP($A862,ChapterTable!$1:$1048576,MATCH("최종"&amp;SUBSTITUTE(SUBSTITUTE(E$1,"standard",""),"|Float",""),ChapterTable!$1:$1,0),0),
  IF($B862=1,
    IF($L862=FALSE,
      VLOOKUP($A862,ChapterTable!$1:$1048576,MATCH("최종"&amp;SUBSTITUTE(SUBSTITUTE(E$1,"standard",""),"|Float",""),ChapterTable!$1:$1,0),0),
      VLOOKUP($A862-ChapterTable!$P$11,ChapterTable!$1:$1048576,MATCH("최종"&amp;SUBSTITUTE(SUBSTITUTE(E$1,"standard",""),"|Float",""),ChapterTable!$1:$1,0),0)*ChapterTable!$P$14
    ),
  OFFSET(E862,-$B862+IF($L862,1,0),0)*IF($B862&gt;OFFSET($B862,1,0),ChapterTable!$R$17,1)*
    (VLOOKUP(SUBSTITUTE(SUBSTITUTE(E$1,"standard",""),"|Float","")&amp;IF(OR($L862=TRUE,$A862=0,MOD($A862,ChapterTable!$R$20)&lt;&gt;0),"","보스")&amp;"인게임누적곱배수",ChapterTable!$R:$S,2,0)^C862
    +VLOOKUP(SUBSTITUTE(SUBSTITUTE(E$1,"standard",""),"|Float","")&amp;IF(OR($L862=TRUE,$A862=0,MOD($A862,ChapterTable!$R$20)&lt;&gt;0),"","보스")&amp;"인게임누적합배수",ChapterTable!$R:$S,2,0)*C862)
  )
  )
  )
)</f>
        <v>236462.70080566406</v>
      </c>
      <c r="F862" s="1">
        <f ca="1">IF(AND($A862=0,$B862=1),
    VLOOKUP(1,ChapterTable!$1:$1048576,MATCH("최종"&amp;SUBSTITUTE(SUBSTITUTE(F$1,"standard",""),"|Float",""),ChapterTable!$1:$1,0),0)*ChapterTable!$P$17,
  IF(AND($A862=0,$B862=0),
    F863,
  IF($B862=0,
    VLOOKUP($A862,ChapterTable!$1:$1048576,MATCH("최종"&amp;SUBSTITUTE(SUBSTITUTE(F$1,"standard",""),"|Float",""),ChapterTable!$1:$1,0),0),
  IF($B862=1,
    IF($L862=FALSE,
      VLOOKUP($A862,ChapterTable!$1:$1048576,MATCH("최종"&amp;SUBSTITUTE(SUBSTITUTE(F$1,"standard",""),"|Float",""),ChapterTable!$1:$1,0),0),
      VLOOKUP($A862-ChapterTable!$P$11,ChapterTable!$1:$1048576,MATCH("최종"&amp;SUBSTITUTE(SUBSTITUTE(F$1,"standard",""),"|Float",""),ChapterTable!$1:$1,0),0)*ChapterTable!$P$14
    ),
  OFFSET(F862,-$B862+IF($L862,1,0),0)*
    (VLOOKUP(SUBSTITUTE(SUBSTITUTE(F$1,"standard",""),"|Float","")&amp;IF(OR($L862=TRUE,$A862=0,MOD($A862,ChapterTable!$R$20)&lt;&gt;0),"","보스")&amp;"인게임누적곱배수",ChapterTable!$R:$S,2,0)^D862
    +VLOOKUP(SUBSTITUTE(SUBSTITUTE(F$1,"standard",""),"|Float","")&amp;IF(OR($L862=TRUE,$A862=0,MOD($A862,ChapterTable!$R$20)&lt;&gt;0),"","보스")&amp;"인게임누적합배수",ChapterTable!$R:$S,2,0)*D862)
  )
  )
  )
)</f>
        <v>64041.981468200684</v>
      </c>
      <c r="G862" t="s">
        <v>719</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94"/>
        <v>95</v>
      </c>
      <c r="Q862">
        <f t="shared" si="95"/>
        <v>95</v>
      </c>
      <c r="R862" t="b">
        <f t="shared" ca="1" si="96"/>
        <v>1</v>
      </c>
      <c r="T862" t="b">
        <f t="shared" ca="1" si="97"/>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100"/>
        <v>0.2</v>
      </c>
      <c r="AJ862">
        <f t="shared" si="98"/>
        <v>0.27466666000000001</v>
      </c>
      <c r="AK862">
        <f t="shared" si="99"/>
        <v>1</v>
      </c>
      <c r="AL862">
        <v>4</v>
      </c>
    </row>
    <row r="863" spans="1:38" hidden="1" x14ac:dyDescent="0.3">
      <c r="A863">
        <v>18</v>
      </c>
      <c r="B863">
        <v>50</v>
      </c>
      <c r="C863">
        <f>IF(OR($L863=TRUE,$A863=0,MOD($A863,ChapterTable!$R$20)&lt;&gt;0),
MAX(0,INT(($B863+ChapterTable!$P$26+VLOOKUP(SUBSTITUTE(C$1,"성장단계","")&amp;"단계오프셋",ChapterTable!$R:$S,2,0))/ChapterTable!$P$23)),
MAX(0,INT(($B863+ChapterTable!$R$26+VLOOKUP(SUBSTITUTE(C$1,"성장단계","")&amp;"보스단계오프셋",ChapterTable!$R:$S,2,0))/ChapterTable!$R$23)))</f>
        <v>5</v>
      </c>
      <c r="D863">
        <f>IF(OR($L863=TRUE,$A863=0,MOD($A863,ChapterTable!$R$20)&lt;&gt;0),
MAX(0,INT(($B863+ChapterTable!$P$26+VLOOKUP(SUBSTITUTE(D$1,"성장단계","")&amp;"단계오프셋",ChapterTable!$R:$S,2,0))/ChapterTable!$P$23)),
MAX(0,INT(($B863+ChapterTable!$R$26+VLOOKUP(SUBSTITUTE(D$1,"성장단계","")&amp;"보스단계오프셋",ChapterTable!$R:$S,2,0))/ChapterTable!$R$23)))</f>
        <v>4</v>
      </c>
      <c r="E863" s="1">
        <f ca="1">IF(AND($A863=0,$B863=1),
    VLOOKUP(1,ChapterTable!$1:$1048576,MATCH("최종"&amp;SUBSTITUTE(SUBSTITUTE(E$1,"standard",""),"|Float",""),ChapterTable!$1:$1,0),0)*ChapterTable!$P$17,
  IF(AND($A863=0,$B863=0),
    E864,
  IF($B863=0,
    VLOOKUP($A863,ChapterTable!$1:$1048576,MATCH("최종"&amp;SUBSTITUTE(SUBSTITUTE(E$1,"standard",""),"|Float",""),ChapterTable!$1:$1,0),0),
  IF($B863=1,
    IF($L863=FALSE,
      VLOOKUP($A863,ChapterTable!$1:$1048576,MATCH("최종"&amp;SUBSTITUTE(SUBSTITUTE(E$1,"standard",""),"|Float",""),ChapterTable!$1:$1,0),0),
      VLOOKUP($A863-ChapterTable!$P$11,ChapterTable!$1:$1048576,MATCH("최종"&amp;SUBSTITUTE(SUBSTITUTE(E$1,"standard",""),"|Float",""),ChapterTable!$1:$1,0),0)*ChapterTable!$P$14
    ),
  OFFSET(E863,-$B863+IF($L863,1,0),0)*IF($B863&gt;OFFSET($B863,1,0),ChapterTable!$R$17,1)*
    (VLOOKUP(SUBSTITUTE(SUBSTITUTE(E$1,"standard",""),"|Float","")&amp;IF(OR($L863=TRUE,$A863=0,MOD($A863,ChapterTable!$R$20)&lt;&gt;0),"","보스")&amp;"인게임누적곱배수",ChapterTable!$R:$S,2,0)^C863
    +VLOOKUP(SUBSTITUTE(SUBSTITUTE(E$1,"standard",""),"|Float","")&amp;IF(OR($L863=TRUE,$A863=0,MOD($A863,ChapterTable!$R$20)&lt;&gt;0),"","보스")&amp;"인게임누적합배수",ChapterTable!$R:$S,2,0)*C863)
  )
  )
  )
)</f>
        <v>307401.51104736328</v>
      </c>
      <c r="F863" s="1">
        <f ca="1">IF(AND($A863=0,$B863=1),
    VLOOKUP(1,ChapterTable!$1:$1048576,MATCH("최종"&amp;SUBSTITUTE(SUBSTITUTE(F$1,"standard",""),"|Float",""),ChapterTable!$1:$1,0),0)*ChapterTable!$P$17,
  IF(AND($A863=0,$B863=0),
    F864,
  IF($B863=0,
    VLOOKUP($A863,ChapterTable!$1:$1048576,MATCH("최종"&amp;SUBSTITUTE(SUBSTITUTE(F$1,"standard",""),"|Float",""),ChapterTable!$1:$1,0),0),
  IF($B863=1,
    IF($L863=FALSE,
      VLOOKUP($A863,ChapterTable!$1:$1048576,MATCH("최종"&amp;SUBSTITUTE(SUBSTITUTE(F$1,"standard",""),"|Float",""),ChapterTable!$1:$1,0),0),
      VLOOKUP($A863-ChapterTable!$P$11,ChapterTable!$1:$1048576,MATCH("최종"&amp;SUBSTITUTE(SUBSTITUTE(F$1,"standard",""),"|Float",""),ChapterTable!$1:$1,0),0)*ChapterTable!$P$14
    ),
  OFFSET(F863,-$B863+IF($L863,1,0),0)*
    (VLOOKUP(SUBSTITUTE(SUBSTITUTE(F$1,"standard",""),"|Float","")&amp;IF(OR($L863=TRUE,$A863=0,MOD($A863,ChapterTable!$R$20)&lt;&gt;0),"","보스")&amp;"인게임누적곱배수",ChapterTable!$R:$S,2,0)^D863
    +VLOOKUP(SUBSTITUTE(SUBSTITUTE(F$1,"standard",""),"|Float","")&amp;IF(OR($L863=TRUE,$A863=0,MOD($A863,ChapterTable!$R$20)&lt;&gt;0),"","보스")&amp;"인게임누적합배수",ChapterTable!$R:$S,2,0)*D863)
  )
  )
  )
)</f>
        <v>64041.981468200684</v>
      </c>
      <c r="G863" t="s">
        <v>719</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94"/>
        <v>25</v>
      </c>
      <c r="Q863">
        <f t="shared" si="95"/>
        <v>25</v>
      </c>
      <c r="R863" t="b">
        <f t="shared" ca="1" si="96"/>
        <v>0</v>
      </c>
      <c r="T863" t="b">
        <f t="shared" ca="1" si="97"/>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100"/>
        <v>0.2</v>
      </c>
      <c r="AJ863">
        <f t="shared" si="98"/>
        <v>1</v>
      </c>
      <c r="AK863">
        <f t="shared" si="99"/>
        <v>1</v>
      </c>
      <c r="AL863">
        <v>4</v>
      </c>
    </row>
    <row r="864" spans="1:38" hidden="1" x14ac:dyDescent="0.3">
      <c r="A864">
        <v>19</v>
      </c>
      <c r="B864">
        <v>0</v>
      </c>
      <c r="C864">
        <f>IF(OR($L864=TRUE,$A864=0,MOD($A864,ChapterTable!$R$20)&lt;&gt;0),
MAX(0,INT(($B864+ChapterTable!$P$26+VLOOKUP(SUBSTITUTE(C$1,"성장단계","")&amp;"단계오프셋",ChapterTable!$R:$S,2,0))/ChapterTable!$P$23)),
MAX(0,INT(($B864+ChapterTable!$R$26+VLOOKUP(SUBSTITUTE(C$1,"성장단계","")&amp;"보스단계오프셋",ChapterTable!$R:$S,2,0))/ChapterTable!$R$23)))</f>
        <v>0</v>
      </c>
      <c r="D864">
        <f>IF(OR($L864=TRUE,$A864=0,MOD($A864,ChapterTable!$R$20)&lt;&gt;0),
MAX(0,INT(($B864+ChapterTable!$P$26+VLOOKUP(SUBSTITUTE(D$1,"성장단계","")&amp;"단계오프셋",ChapterTable!$R:$S,2,0))/ChapterTable!$P$23)),
MAX(0,INT(($B864+ChapterTable!$R$26+VLOOKUP(SUBSTITUTE(D$1,"성장단계","")&amp;"보스단계오프셋",ChapterTable!$R:$S,2,0))/ChapterTable!$R$23)))</f>
        <v>0</v>
      </c>
      <c r="E864" s="1">
        <f ca="1">IF(AND($A864=0,$B864=1),
    VLOOKUP(1,ChapterTable!$1:$1048576,MATCH("최종"&amp;SUBSTITUTE(SUBSTITUTE(E$1,"standard",""),"|Float",""),ChapterTable!$1:$1,0),0)*ChapterTable!$P$17,
  IF(AND($A864=0,$B864=0),
    E865,
  IF($B864=0,
    VLOOKUP($A864,ChapterTable!$1:$1048576,MATCH("최종"&amp;SUBSTITUTE(SUBSTITUTE(E$1,"standard",""),"|Float",""),ChapterTable!$1:$1,0),0),
  IF($B864=1,
    IF($L864=FALSE,
      VLOOKUP($A864,ChapterTable!$1:$1048576,MATCH("최종"&amp;SUBSTITUTE(SUBSTITUTE(E$1,"standard",""),"|Float",""),ChapterTable!$1:$1,0),0),
      VLOOKUP($A864-ChapterTable!$P$11,ChapterTable!$1:$1048576,MATCH("최종"&amp;SUBSTITUTE(SUBSTITUTE(E$1,"standard",""),"|Float",""),ChapterTable!$1:$1,0),0)*ChapterTable!$P$14
    ),
  OFFSET(E864,-$B864+IF($L864,1,0),0)*IF($B864&gt;OFFSET($B864,1,0),ChapterTable!$R$17,1)*
    (VLOOKUP(SUBSTITUTE(SUBSTITUTE(E$1,"standard",""),"|Float","")&amp;IF(OR($L864=TRUE,$A864=0,MOD($A864,ChapterTable!$R$20)&lt;&gt;0),"","보스")&amp;"인게임누적곱배수",ChapterTable!$R:$S,2,0)^C864
    +VLOOKUP(SUBSTITUTE(SUBSTITUTE(E$1,"standard",""),"|Float","")&amp;IF(OR($L864=TRUE,$A864=0,MOD($A864,ChapterTable!$R$20)&lt;&gt;0),"","보스")&amp;"인게임누적합배수",ChapterTable!$R:$S,2,0)*C864)
  )
  )
  )
)</f>
        <v>177347.02560424805</v>
      </c>
      <c r="F864" s="1">
        <f ca="1">IF(AND($A864=0,$B864=1),
    VLOOKUP(1,ChapterTable!$1:$1048576,MATCH("최종"&amp;SUBSTITUTE(SUBSTITUTE(F$1,"standard",""),"|Float",""),ChapterTable!$1:$1,0),0)*ChapterTable!$P$17,
  IF(AND($A864=0,$B864=0),
    F865,
  IF($B864=0,
    VLOOKUP($A864,ChapterTable!$1:$1048576,MATCH("최종"&amp;SUBSTITUTE(SUBSTITUTE(F$1,"standard",""),"|Float",""),ChapterTable!$1:$1,0),0),
  IF($B864=1,
    IF($L864=FALSE,
      VLOOKUP($A864,ChapterTable!$1:$1048576,MATCH("최종"&amp;SUBSTITUTE(SUBSTITUTE(F$1,"standard",""),"|Float",""),ChapterTable!$1:$1,0),0),
      VLOOKUP($A864-ChapterTable!$P$11,ChapterTable!$1:$1048576,MATCH("최종"&amp;SUBSTITUTE(SUBSTITUTE(F$1,"standard",""),"|Float",""),ChapterTable!$1:$1,0),0)*ChapterTable!$P$14
    ),
  OFFSET(F864,-$B864+IF($L864,1,0),0)*
    (VLOOKUP(SUBSTITUTE(SUBSTITUTE(F$1,"standard",""),"|Float","")&amp;IF(OR($L864=TRUE,$A864=0,MOD($A864,ChapterTable!$R$20)&lt;&gt;0),"","보스")&amp;"인게임누적곱배수",ChapterTable!$R:$S,2,0)^D864
    +VLOOKUP(SUBSTITUTE(SUBSTITUTE(F$1,"standard",""),"|Float","")&amp;IF(OR($L864=TRUE,$A864=0,MOD($A864,ChapterTable!$R$20)&lt;&gt;0),"","보스")&amp;"인게임누적합배수",ChapterTable!$R:$S,2,0)*D864)
  )
  )
  )
)</f>
        <v>73894.59400177002</v>
      </c>
      <c r="G864" t="s">
        <v>719</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94"/>
        <v>0</v>
      </c>
      <c r="Q864">
        <f t="shared" si="95"/>
        <v>0</v>
      </c>
      <c r="R864" t="b">
        <f t="shared" ca="1" si="96"/>
        <v>0</v>
      </c>
      <c r="T864" t="b">
        <f t="shared" ca="1" si="97"/>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100"/>
        <v>0</v>
      </c>
      <c r="AJ864">
        <f t="shared" si="98"/>
        <v>0</v>
      </c>
      <c r="AK864">
        <f t="shared" si="99"/>
        <v>0</v>
      </c>
      <c r="AL864">
        <v>4</v>
      </c>
    </row>
    <row r="865" spans="1:38" hidden="1" x14ac:dyDescent="0.3">
      <c r="A865">
        <v>19</v>
      </c>
      <c r="B865">
        <v>1</v>
      </c>
      <c r="C865">
        <f>IF(OR($L865=TRUE,$A865=0,MOD($A865,ChapterTable!$R$20)&lt;&gt;0),
MAX(0,INT(($B865+ChapterTable!$P$26+VLOOKUP(SUBSTITUTE(C$1,"성장단계","")&amp;"단계오프셋",ChapterTable!$R:$S,2,0))/ChapterTable!$P$23)),
MAX(0,INT(($B865+ChapterTable!$R$26+VLOOKUP(SUBSTITUTE(C$1,"성장단계","")&amp;"보스단계오프셋",ChapterTable!$R:$S,2,0))/ChapterTable!$R$23)))</f>
        <v>0</v>
      </c>
      <c r="D865">
        <f>IF(OR($L865=TRUE,$A865=0,MOD($A865,ChapterTable!$R$20)&lt;&gt;0),
MAX(0,INT(($B865+ChapterTable!$P$26+VLOOKUP(SUBSTITUTE(D$1,"성장단계","")&amp;"단계오프셋",ChapterTable!$R:$S,2,0))/ChapterTable!$P$23)),
MAX(0,INT(($B865+ChapterTable!$R$26+VLOOKUP(SUBSTITUTE(D$1,"성장단계","")&amp;"보스단계오프셋",ChapterTable!$R:$S,2,0))/ChapterTable!$R$23)))</f>
        <v>0</v>
      </c>
      <c r="E865" s="1">
        <f ca="1">IF(AND($A865=0,$B865=1),
    VLOOKUP(1,ChapterTable!$1:$1048576,MATCH("최종"&amp;SUBSTITUTE(SUBSTITUTE(E$1,"standard",""),"|Float",""),ChapterTable!$1:$1,0),0)*ChapterTable!$P$17,
  IF(AND($A865=0,$B865=0),
    E866,
  IF($B865=0,
    VLOOKUP($A865,ChapterTable!$1:$1048576,MATCH("최종"&amp;SUBSTITUTE(SUBSTITUTE(E$1,"standard",""),"|Float",""),ChapterTable!$1:$1,0),0),
  IF($B865=1,
    IF($L865=FALSE,
      VLOOKUP($A865,ChapterTable!$1:$1048576,MATCH("최종"&amp;SUBSTITUTE(SUBSTITUTE(E$1,"standard",""),"|Float",""),ChapterTable!$1:$1,0),0),
      VLOOKUP($A865-ChapterTable!$P$11,ChapterTable!$1:$1048576,MATCH("최종"&amp;SUBSTITUTE(SUBSTITUTE(E$1,"standard",""),"|Float",""),ChapterTable!$1:$1,0),0)*ChapterTable!$P$14
    ),
  OFFSET(E865,-$B865+IF($L865,1,0),0)*IF($B865&gt;OFFSET($B865,1,0),ChapterTable!$R$17,1)*
    (VLOOKUP(SUBSTITUTE(SUBSTITUTE(E$1,"standard",""),"|Float","")&amp;IF(OR($L865=TRUE,$A865=0,MOD($A865,ChapterTable!$R$20)&lt;&gt;0),"","보스")&amp;"인게임누적곱배수",ChapterTable!$R:$S,2,0)^C865
    +VLOOKUP(SUBSTITUTE(SUBSTITUTE(E$1,"standard",""),"|Float","")&amp;IF(OR($L865=TRUE,$A865=0,MOD($A865,ChapterTable!$R$20)&lt;&gt;0),"","보스")&amp;"인게임누적합배수",ChapterTable!$R:$S,2,0)*C865)
  )
  )
  )
)</f>
        <v>177347.02560424805</v>
      </c>
      <c r="F865" s="1">
        <f ca="1">IF(AND($A865=0,$B865=1),
    VLOOKUP(1,ChapterTable!$1:$1048576,MATCH("최종"&amp;SUBSTITUTE(SUBSTITUTE(F$1,"standard",""),"|Float",""),ChapterTable!$1:$1,0),0)*ChapterTable!$P$17,
  IF(AND($A865=0,$B865=0),
    F866,
  IF($B865=0,
    VLOOKUP($A865,ChapterTable!$1:$1048576,MATCH("최종"&amp;SUBSTITUTE(SUBSTITUTE(F$1,"standard",""),"|Float",""),ChapterTable!$1:$1,0),0),
  IF($B865=1,
    IF($L865=FALSE,
      VLOOKUP($A865,ChapterTable!$1:$1048576,MATCH("최종"&amp;SUBSTITUTE(SUBSTITUTE(F$1,"standard",""),"|Float",""),ChapterTable!$1:$1,0),0),
      VLOOKUP($A865-ChapterTable!$P$11,ChapterTable!$1:$1048576,MATCH("최종"&amp;SUBSTITUTE(SUBSTITUTE(F$1,"standard",""),"|Float",""),ChapterTable!$1:$1,0),0)*ChapterTable!$P$14
    ),
  OFFSET(F865,-$B865+IF($L865,1,0),0)*
    (VLOOKUP(SUBSTITUTE(SUBSTITUTE(F$1,"standard",""),"|Float","")&amp;IF(OR($L865=TRUE,$A865=0,MOD($A865,ChapterTable!$R$20)&lt;&gt;0),"","보스")&amp;"인게임누적곱배수",ChapterTable!$R:$S,2,0)^D865
    +VLOOKUP(SUBSTITUTE(SUBSTITUTE(F$1,"standard",""),"|Float","")&amp;IF(OR($L865=TRUE,$A865=0,MOD($A865,ChapterTable!$R$20)&lt;&gt;0),"","보스")&amp;"인게임누적합배수",ChapterTable!$R:$S,2,0)*D865)
  )
  )
  )
)</f>
        <v>73894.59400177002</v>
      </c>
      <c r="G865" t="s">
        <v>719</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94"/>
        <v>1</v>
      </c>
      <c r="Q865">
        <f t="shared" si="95"/>
        <v>1</v>
      </c>
      <c r="R865" t="b">
        <f t="shared" ca="1" si="96"/>
        <v>0</v>
      </c>
      <c r="T865" t="b">
        <f t="shared" ca="1" si="97"/>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100"/>
        <v>1</v>
      </c>
      <c r="AJ865">
        <f t="shared" si="98"/>
        <v>1</v>
      </c>
      <c r="AK865">
        <f t="shared" si="99"/>
        <v>1</v>
      </c>
      <c r="AL865">
        <v>5</v>
      </c>
    </row>
    <row r="866" spans="1:38" hidden="1" x14ac:dyDescent="0.3">
      <c r="A866">
        <v>19</v>
      </c>
      <c r="B866">
        <v>2</v>
      </c>
      <c r="C866">
        <f>IF(OR($L866=TRUE,$A866=0,MOD($A866,ChapterTable!$R$20)&lt;&gt;0),
MAX(0,INT(($B866+ChapterTable!$P$26+VLOOKUP(SUBSTITUTE(C$1,"성장단계","")&amp;"단계오프셋",ChapterTable!$R:$S,2,0))/ChapterTable!$P$23)),
MAX(0,INT(($B866+ChapterTable!$R$26+VLOOKUP(SUBSTITUTE(C$1,"성장단계","")&amp;"보스단계오프셋",ChapterTable!$R:$S,2,0))/ChapterTable!$R$23)))</f>
        <v>0</v>
      </c>
      <c r="D866">
        <f>IF(OR($L866=TRUE,$A866=0,MOD($A866,ChapterTable!$R$20)&lt;&gt;0),
MAX(0,INT(($B866+ChapterTable!$P$26+VLOOKUP(SUBSTITUTE(D$1,"성장단계","")&amp;"단계오프셋",ChapterTable!$R:$S,2,0))/ChapterTable!$P$23)),
MAX(0,INT(($B866+ChapterTable!$R$26+VLOOKUP(SUBSTITUTE(D$1,"성장단계","")&amp;"보스단계오프셋",ChapterTable!$R:$S,2,0))/ChapterTable!$R$23)))</f>
        <v>0</v>
      </c>
      <c r="E866" s="1">
        <f ca="1">IF(AND($A866=0,$B866=1),
    VLOOKUP(1,ChapterTable!$1:$1048576,MATCH("최종"&amp;SUBSTITUTE(SUBSTITUTE(E$1,"standard",""),"|Float",""),ChapterTable!$1:$1,0),0)*ChapterTable!$P$17,
  IF(AND($A866=0,$B866=0),
    E867,
  IF($B866=0,
    VLOOKUP($A866,ChapterTable!$1:$1048576,MATCH("최종"&amp;SUBSTITUTE(SUBSTITUTE(E$1,"standard",""),"|Float",""),ChapterTable!$1:$1,0),0),
  IF($B866=1,
    IF($L866=FALSE,
      VLOOKUP($A866,ChapterTable!$1:$1048576,MATCH("최종"&amp;SUBSTITUTE(SUBSTITUTE(E$1,"standard",""),"|Float",""),ChapterTable!$1:$1,0),0),
      VLOOKUP($A866-ChapterTable!$P$11,ChapterTable!$1:$1048576,MATCH("최종"&amp;SUBSTITUTE(SUBSTITUTE(E$1,"standard",""),"|Float",""),ChapterTable!$1:$1,0),0)*ChapterTable!$P$14
    ),
  OFFSET(E866,-$B866+IF($L866,1,0),0)*IF($B866&gt;OFFSET($B866,1,0),ChapterTable!$R$17,1)*
    (VLOOKUP(SUBSTITUTE(SUBSTITUTE(E$1,"standard",""),"|Float","")&amp;IF(OR($L866=TRUE,$A866=0,MOD($A866,ChapterTable!$R$20)&lt;&gt;0),"","보스")&amp;"인게임누적곱배수",ChapterTable!$R:$S,2,0)^C866
    +VLOOKUP(SUBSTITUTE(SUBSTITUTE(E$1,"standard",""),"|Float","")&amp;IF(OR($L866=TRUE,$A866=0,MOD($A866,ChapterTable!$R$20)&lt;&gt;0),"","보스")&amp;"인게임누적합배수",ChapterTable!$R:$S,2,0)*C866)
  )
  )
  )
)</f>
        <v>177347.02560424805</v>
      </c>
      <c r="F866" s="1">
        <f ca="1">IF(AND($A866=0,$B866=1),
    VLOOKUP(1,ChapterTable!$1:$1048576,MATCH("최종"&amp;SUBSTITUTE(SUBSTITUTE(F$1,"standard",""),"|Float",""),ChapterTable!$1:$1,0),0)*ChapterTable!$P$17,
  IF(AND($A866=0,$B866=0),
    F867,
  IF($B866=0,
    VLOOKUP($A866,ChapterTable!$1:$1048576,MATCH("최종"&amp;SUBSTITUTE(SUBSTITUTE(F$1,"standard",""),"|Float",""),ChapterTable!$1:$1,0),0),
  IF($B866=1,
    IF($L866=FALSE,
      VLOOKUP($A866,ChapterTable!$1:$1048576,MATCH("최종"&amp;SUBSTITUTE(SUBSTITUTE(F$1,"standard",""),"|Float",""),ChapterTable!$1:$1,0),0),
      VLOOKUP($A866-ChapterTable!$P$11,ChapterTable!$1:$1048576,MATCH("최종"&amp;SUBSTITUTE(SUBSTITUTE(F$1,"standard",""),"|Float",""),ChapterTable!$1:$1,0),0)*ChapterTable!$P$14
    ),
  OFFSET(F866,-$B866+IF($L866,1,0),0)*
    (VLOOKUP(SUBSTITUTE(SUBSTITUTE(F$1,"standard",""),"|Float","")&amp;IF(OR($L866=TRUE,$A866=0,MOD($A866,ChapterTable!$R$20)&lt;&gt;0),"","보스")&amp;"인게임누적곱배수",ChapterTable!$R:$S,2,0)^D866
    +VLOOKUP(SUBSTITUTE(SUBSTITUTE(F$1,"standard",""),"|Float","")&amp;IF(OR($L866=TRUE,$A866=0,MOD($A866,ChapterTable!$R$20)&lt;&gt;0),"","보스")&amp;"인게임누적합배수",ChapterTable!$R:$S,2,0)*D866)
  )
  )
  )
)</f>
        <v>73894.59400177002</v>
      </c>
      <c r="G866" t="s">
        <v>719</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94"/>
        <v>1</v>
      </c>
      <c r="Q866">
        <f t="shared" si="95"/>
        <v>1</v>
      </c>
      <c r="R866" t="b">
        <f t="shared" ca="1" si="96"/>
        <v>0</v>
      </c>
      <c r="T866" t="b">
        <f t="shared" ca="1" si="97"/>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100"/>
        <v>1</v>
      </c>
      <c r="AJ866">
        <f t="shared" si="98"/>
        <v>1</v>
      </c>
      <c r="AK866">
        <f t="shared" si="99"/>
        <v>1</v>
      </c>
      <c r="AL866">
        <v>5</v>
      </c>
    </row>
    <row r="867" spans="1:38" hidden="1" x14ac:dyDescent="0.3">
      <c r="A867">
        <v>19</v>
      </c>
      <c r="B867">
        <v>3</v>
      </c>
      <c r="C867">
        <f>IF(OR($L867=TRUE,$A867=0,MOD($A867,ChapterTable!$R$20)&lt;&gt;0),
MAX(0,INT(($B867+ChapterTable!$P$26+VLOOKUP(SUBSTITUTE(C$1,"성장단계","")&amp;"단계오프셋",ChapterTable!$R:$S,2,0))/ChapterTable!$P$23)),
MAX(0,INT(($B867+ChapterTable!$R$26+VLOOKUP(SUBSTITUTE(C$1,"성장단계","")&amp;"보스단계오프셋",ChapterTable!$R:$S,2,0))/ChapterTable!$R$23)))</f>
        <v>0</v>
      </c>
      <c r="D867">
        <f>IF(OR($L867=TRUE,$A867=0,MOD($A867,ChapterTable!$R$20)&lt;&gt;0),
MAX(0,INT(($B867+ChapterTable!$P$26+VLOOKUP(SUBSTITUTE(D$1,"성장단계","")&amp;"단계오프셋",ChapterTable!$R:$S,2,0))/ChapterTable!$P$23)),
MAX(0,INT(($B867+ChapterTable!$R$26+VLOOKUP(SUBSTITUTE(D$1,"성장단계","")&amp;"보스단계오프셋",ChapterTable!$R:$S,2,0))/ChapterTable!$R$23)))</f>
        <v>0</v>
      </c>
      <c r="E867" s="1">
        <f ca="1">IF(AND($A867=0,$B867=1),
    VLOOKUP(1,ChapterTable!$1:$1048576,MATCH("최종"&amp;SUBSTITUTE(SUBSTITUTE(E$1,"standard",""),"|Float",""),ChapterTable!$1:$1,0),0)*ChapterTable!$P$17,
  IF(AND($A867=0,$B867=0),
    E868,
  IF($B867=0,
    VLOOKUP($A867,ChapterTable!$1:$1048576,MATCH("최종"&amp;SUBSTITUTE(SUBSTITUTE(E$1,"standard",""),"|Float",""),ChapterTable!$1:$1,0),0),
  IF($B867=1,
    IF($L867=FALSE,
      VLOOKUP($A867,ChapterTable!$1:$1048576,MATCH("최종"&amp;SUBSTITUTE(SUBSTITUTE(E$1,"standard",""),"|Float",""),ChapterTable!$1:$1,0),0),
      VLOOKUP($A867-ChapterTable!$P$11,ChapterTable!$1:$1048576,MATCH("최종"&amp;SUBSTITUTE(SUBSTITUTE(E$1,"standard",""),"|Float",""),ChapterTable!$1:$1,0),0)*ChapterTable!$P$14
    ),
  OFFSET(E867,-$B867+IF($L867,1,0),0)*IF($B867&gt;OFFSET($B867,1,0),ChapterTable!$R$17,1)*
    (VLOOKUP(SUBSTITUTE(SUBSTITUTE(E$1,"standard",""),"|Float","")&amp;IF(OR($L867=TRUE,$A867=0,MOD($A867,ChapterTable!$R$20)&lt;&gt;0),"","보스")&amp;"인게임누적곱배수",ChapterTable!$R:$S,2,0)^C867
    +VLOOKUP(SUBSTITUTE(SUBSTITUTE(E$1,"standard",""),"|Float","")&amp;IF(OR($L867=TRUE,$A867=0,MOD($A867,ChapterTable!$R$20)&lt;&gt;0),"","보스")&amp;"인게임누적합배수",ChapterTable!$R:$S,2,0)*C867)
  )
  )
  )
)</f>
        <v>177347.02560424805</v>
      </c>
      <c r="F867" s="1">
        <f ca="1">IF(AND($A867=0,$B867=1),
    VLOOKUP(1,ChapterTable!$1:$1048576,MATCH("최종"&amp;SUBSTITUTE(SUBSTITUTE(F$1,"standard",""),"|Float",""),ChapterTable!$1:$1,0),0)*ChapterTable!$P$17,
  IF(AND($A867=0,$B867=0),
    F868,
  IF($B867=0,
    VLOOKUP($A867,ChapterTable!$1:$1048576,MATCH("최종"&amp;SUBSTITUTE(SUBSTITUTE(F$1,"standard",""),"|Float",""),ChapterTable!$1:$1,0),0),
  IF($B867=1,
    IF($L867=FALSE,
      VLOOKUP($A867,ChapterTable!$1:$1048576,MATCH("최종"&amp;SUBSTITUTE(SUBSTITUTE(F$1,"standard",""),"|Float",""),ChapterTable!$1:$1,0),0),
      VLOOKUP($A867-ChapterTable!$P$11,ChapterTable!$1:$1048576,MATCH("최종"&amp;SUBSTITUTE(SUBSTITUTE(F$1,"standard",""),"|Float",""),ChapterTable!$1:$1,0),0)*ChapterTable!$P$14
    ),
  OFFSET(F867,-$B867+IF($L867,1,0),0)*
    (VLOOKUP(SUBSTITUTE(SUBSTITUTE(F$1,"standard",""),"|Float","")&amp;IF(OR($L867=TRUE,$A867=0,MOD($A867,ChapterTable!$R$20)&lt;&gt;0),"","보스")&amp;"인게임누적곱배수",ChapterTable!$R:$S,2,0)^D867
    +VLOOKUP(SUBSTITUTE(SUBSTITUTE(F$1,"standard",""),"|Float","")&amp;IF(OR($L867=TRUE,$A867=0,MOD($A867,ChapterTable!$R$20)&lt;&gt;0),"","보스")&amp;"인게임누적합배수",ChapterTable!$R:$S,2,0)*D867)
  )
  )
  )
)</f>
        <v>73894.59400177002</v>
      </c>
      <c r="G867" t="s">
        <v>719</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94"/>
        <v>1</v>
      </c>
      <c r="Q867">
        <f t="shared" si="95"/>
        <v>1</v>
      </c>
      <c r="R867" t="b">
        <f t="shared" ca="1" si="96"/>
        <v>0</v>
      </c>
      <c r="T867" t="b">
        <f t="shared" ca="1" si="97"/>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100"/>
        <v>1</v>
      </c>
      <c r="AJ867">
        <f t="shared" si="98"/>
        <v>1</v>
      </c>
      <c r="AK867">
        <f t="shared" si="99"/>
        <v>1</v>
      </c>
      <c r="AL867">
        <v>5</v>
      </c>
    </row>
    <row r="868" spans="1:38" hidden="1" x14ac:dyDescent="0.3">
      <c r="A868">
        <v>19</v>
      </c>
      <c r="B868">
        <v>4</v>
      </c>
      <c r="C868">
        <f>IF(OR($L868=TRUE,$A868=0,MOD($A868,ChapterTable!$R$20)&lt;&gt;0),
MAX(0,INT(($B868+ChapterTable!$P$26+VLOOKUP(SUBSTITUTE(C$1,"성장단계","")&amp;"단계오프셋",ChapterTable!$R:$S,2,0))/ChapterTable!$P$23)),
MAX(0,INT(($B868+ChapterTable!$R$26+VLOOKUP(SUBSTITUTE(C$1,"성장단계","")&amp;"보스단계오프셋",ChapterTable!$R:$S,2,0))/ChapterTable!$R$23)))</f>
        <v>0</v>
      </c>
      <c r="D868">
        <f>IF(OR($L868=TRUE,$A868=0,MOD($A868,ChapterTable!$R$20)&lt;&gt;0),
MAX(0,INT(($B868+ChapterTable!$P$26+VLOOKUP(SUBSTITUTE(D$1,"성장단계","")&amp;"단계오프셋",ChapterTable!$R:$S,2,0))/ChapterTable!$P$23)),
MAX(0,INT(($B868+ChapterTable!$R$26+VLOOKUP(SUBSTITUTE(D$1,"성장단계","")&amp;"보스단계오프셋",ChapterTable!$R:$S,2,0))/ChapterTable!$R$23)))</f>
        <v>0</v>
      </c>
      <c r="E868" s="1">
        <f ca="1">IF(AND($A868=0,$B868=1),
    VLOOKUP(1,ChapterTable!$1:$1048576,MATCH("최종"&amp;SUBSTITUTE(SUBSTITUTE(E$1,"standard",""),"|Float",""),ChapterTable!$1:$1,0),0)*ChapterTable!$P$17,
  IF(AND($A868=0,$B868=0),
    E869,
  IF($B868=0,
    VLOOKUP($A868,ChapterTable!$1:$1048576,MATCH("최종"&amp;SUBSTITUTE(SUBSTITUTE(E$1,"standard",""),"|Float",""),ChapterTable!$1:$1,0),0),
  IF($B868=1,
    IF($L868=FALSE,
      VLOOKUP($A868,ChapterTable!$1:$1048576,MATCH("최종"&amp;SUBSTITUTE(SUBSTITUTE(E$1,"standard",""),"|Float",""),ChapterTable!$1:$1,0),0),
      VLOOKUP($A868-ChapterTable!$P$11,ChapterTable!$1:$1048576,MATCH("최종"&amp;SUBSTITUTE(SUBSTITUTE(E$1,"standard",""),"|Float",""),ChapterTable!$1:$1,0),0)*ChapterTable!$P$14
    ),
  OFFSET(E868,-$B868+IF($L868,1,0),0)*IF($B868&gt;OFFSET($B868,1,0),ChapterTable!$R$17,1)*
    (VLOOKUP(SUBSTITUTE(SUBSTITUTE(E$1,"standard",""),"|Float","")&amp;IF(OR($L868=TRUE,$A868=0,MOD($A868,ChapterTable!$R$20)&lt;&gt;0),"","보스")&amp;"인게임누적곱배수",ChapterTable!$R:$S,2,0)^C868
    +VLOOKUP(SUBSTITUTE(SUBSTITUTE(E$1,"standard",""),"|Float","")&amp;IF(OR($L868=TRUE,$A868=0,MOD($A868,ChapterTable!$R$20)&lt;&gt;0),"","보스")&amp;"인게임누적합배수",ChapterTable!$R:$S,2,0)*C868)
  )
  )
  )
)</f>
        <v>177347.02560424805</v>
      </c>
      <c r="F868" s="1">
        <f ca="1">IF(AND($A868=0,$B868=1),
    VLOOKUP(1,ChapterTable!$1:$1048576,MATCH("최종"&amp;SUBSTITUTE(SUBSTITUTE(F$1,"standard",""),"|Float",""),ChapterTable!$1:$1,0),0)*ChapterTable!$P$17,
  IF(AND($A868=0,$B868=0),
    F869,
  IF($B868=0,
    VLOOKUP($A868,ChapterTable!$1:$1048576,MATCH("최종"&amp;SUBSTITUTE(SUBSTITUTE(F$1,"standard",""),"|Float",""),ChapterTable!$1:$1,0),0),
  IF($B868=1,
    IF($L868=FALSE,
      VLOOKUP($A868,ChapterTable!$1:$1048576,MATCH("최종"&amp;SUBSTITUTE(SUBSTITUTE(F$1,"standard",""),"|Float",""),ChapterTable!$1:$1,0),0),
      VLOOKUP($A868-ChapterTable!$P$11,ChapterTable!$1:$1048576,MATCH("최종"&amp;SUBSTITUTE(SUBSTITUTE(F$1,"standard",""),"|Float",""),ChapterTable!$1:$1,0),0)*ChapterTable!$P$14
    ),
  OFFSET(F868,-$B868+IF($L868,1,0),0)*
    (VLOOKUP(SUBSTITUTE(SUBSTITUTE(F$1,"standard",""),"|Float","")&amp;IF(OR($L868=TRUE,$A868=0,MOD($A868,ChapterTable!$R$20)&lt;&gt;0),"","보스")&amp;"인게임누적곱배수",ChapterTable!$R:$S,2,0)^D868
    +VLOOKUP(SUBSTITUTE(SUBSTITUTE(F$1,"standard",""),"|Float","")&amp;IF(OR($L868=TRUE,$A868=0,MOD($A868,ChapterTable!$R$20)&lt;&gt;0),"","보스")&amp;"인게임누적합배수",ChapterTable!$R:$S,2,0)*D868)
  )
  )
  )
)</f>
        <v>73894.59400177002</v>
      </c>
      <c r="G868" t="s">
        <v>719</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94"/>
        <v>1</v>
      </c>
      <c r="Q868">
        <f t="shared" si="95"/>
        <v>1</v>
      </c>
      <c r="R868" t="b">
        <f t="shared" ca="1" si="96"/>
        <v>0</v>
      </c>
      <c r="T868" t="b">
        <f t="shared" ca="1" si="97"/>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100"/>
        <v>1</v>
      </c>
      <c r="AJ868">
        <f t="shared" si="98"/>
        <v>1</v>
      </c>
      <c r="AK868">
        <f t="shared" si="99"/>
        <v>1</v>
      </c>
      <c r="AL868">
        <v>5</v>
      </c>
    </row>
    <row r="869" spans="1:38" hidden="1" x14ac:dyDescent="0.3">
      <c r="A869">
        <v>19</v>
      </c>
      <c r="B869">
        <v>5</v>
      </c>
      <c r="C869">
        <f>IF(OR($L869=TRUE,$A869=0,MOD($A869,ChapterTable!$R$20)&lt;&gt;0),
MAX(0,INT(($B869+ChapterTable!$P$26+VLOOKUP(SUBSTITUTE(C$1,"성장단계","")&amp;"단계오프셋",ChapterTable!$R:$S,2,0))/ChapterTable!$P$23)),
MAX(0,INT(($B869+ChapterTable!$R$26+VLOOKUP(SUBSTITUTE(C$1,"성장단계","")&amp;"보스단계오프셋",ChapterTable!$R:$S,2,0))/ChapterTable!$R$23)))</f>
        <v>0</v>
      </c>
      <c r="D869">
        <f>IF(OR($L869=TRUE,$A869=0,MOD($A869,ChapterTable!$R$20)&lt;&gt;0),
MAX(0,INT(($B869+ChapterTable!$P$26+VLOOKUP(SUBSTITUTE(D$1,"성장단계","")&amp;"단계오프셋",ChapterTable!$R:$S,2,0))/ChapterTable!$P$23)),
MAX(0,INT(($B869+ChapterTable!$R$26+VLOOKUP(SUBSTITUTE(D$1,"성장단계","")&amp;"보스단계오프셋",ChapterTable!$R:$S,2,0))/ChapterTable!$R$23)))</f>
        <v>0</v>
      </c>
      <c r="E869" s="1">
        <f ca="1">IF(AND($A869=0,$B869=1),
    VLOOKUP(1,ChapterTable!$1:$1048576,MATCH("최종"&amp;SUBSTITUTE(SUBSTITUTE(E$1,"standard",""),"|Float",""),ChapterTable!$1:$1,0),0)*ChapterTable!$P$17,
  IF(AND($A869=0,$B869=0),
    E870,
  IF($B869=0,
    VLOOKUP($A869,ChapterTable!$1:$1048576,MATCH("최종"&amp;SUBSTITUTE(SUBSTITUTE(E$1,"standard",""),"|Float",""),ChapterTable!$1:$1,0),0),
  IF($B869=1,
    IF($L869=FALSE,
      VLOOKUP($A869,ChapterTable!$1:$1048576,MATCH("최종"&amp;SUBSTITUTE(SUBSTITUTE(E$1,"standard",""),"|Float",""),ChapterTable!$1:$1,0),0),
      VLOOKUP($A869-ChapterTable!$P$11,ChapterTable!$1:$1048576,MATCH("최종"&amp;SUBSTITUTE(SUBSTITUTE(E$1,"standard",""),"|Float",""),ChapterTable!$1:$1,0),0)*ChapterTable!$P$14
    ),
  OFFSET(E869,-$B869+IF($L869,1,0),0)*IF($B869&gt;OFFSET($B869,1,0),ChapterTable!$R$17,1)*
    (VLOOKUP(SUBSTITUTE(SUBSTITUTE(E$1,"standard",""),"|Float","")&amp;IF(OR($L869=TRUE,$A869=0,MOD($A869,ChapterTable!$R$20)&lt;&gt;0),"","보스")&amp;"인게임누적곱배수",ChapterTable!$R:$S,2,0)^C869
    +VLOOKUP(SUBSTITUTE(SUBSTITUTE(E$1,"standard",""),"|Float","")&amp;IF(OR($L869=TRUE,$A869=0,MOD($A869,ChapterTable!$R$20)&lt;&gt;0),"","보스")&amp;"인게임누적합배수",ChapterTable!$R:$S,2,0)*C869)
  )
  )
  )
)</f>
        <v>177347.02560424805</v>
      </c>
      <c r="F869" s="1">
        <f ca="1">IF(AND($A869=0,$B869=1),
    VLOOKUP(1,ChapterTable!$1:$1048576,MATCH("최종"&amp;SUBSTITUTE(SUBSTITUTE(F$1,"standard",""),"|Float",""),ChapterTable!$1:$1,0),0)*ChapterTable!$P$17,
  IF(AND($A869=0,$B869=0),
    F870,
  IF($B869=0,
    VLOOKUP($A869,ChapterTable!$1:$1048576,MATCH("최종"&amp;SUBSTITUTE(SUBSTITUTE(F$1,"standard",""),"|Float",""),ChapterTable!$1:$1,0),0),
  IF($B869=1,
    IF($L869=FALSE,
      VLOOKUP($A869,ChapterTable!$1:$1048576,MATCH("최종"&amp;SUBSTITUTE(SUBSTITUTE(F$1,"standard",""),"|Float",""),ChapterTable!$1:$1,0),0),
      VLOOKUP($A869-ChapterTable!$P$11,ChapterTable!$1:$1048576,MATCH("최종"&amp;SUBSTITUTE(SUBSTITUTE(F$1,"standard",""),"|Float",""),ChapterTable!$1:$1,0),0)*ChapterTable!$P$14
    ),
  OFFSET(F869,-$B869+IF($L869,1,0),0)*
    (VLOOKUP(SUBSTITUTE(SUBSTITUTE(F$1,"standard",""),"|Float","")&amp;IF(OR($L869=TRUE,$A869=0,MOD($A869,ChapterTable!$R$20)&lt;&gt;0),"","보스")&amp;"인게임누적곱배수",ChapterTable!$R:$S,2,0)^D869
    +VLOOKUP(SUBSTITUTE(SUBSTITUTE(F$1,"standard",""),"|Float","")&amp;IF(OR($L869=TRUE,$A869=0,MOD($A869,ChapterTable!$R$20)&lt;&gt;0),"","보스")&amp;"인게임누적합배수",ChapterTable!$R:$S,2,0)*D869)
  )
  )
  )
)</f>
        <v>73894.59400177002</v>
      </c>
      <c r="G869" t="s">
        <v>719</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94"/>
        <v>11</v>
      </c>
      <c r="Q869">
        <f t="shared" si="95"/>
        <v>11</v>
      </c>
      <c r="R869" t="b">
        <f t="shared" ca="1" si="96"/>
        <v>0</v>
      </c>
      <c r="T869" t="b">
        <f t="shared" ca="1" si="97"/>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100"/>
        <v>1</v>
      </c>
      <c r="AJ869">
        <f t="shared" si="98"/>
        <v>1</v>
      </c>
      <c r="AK869">
        <f t="shared" si="99"/>
        <v>1</v>
      </c>
      <c r="AL869">
        <v>5</v>
      </c>
    </row>
    <row r="870" spans="1:38" hidden="1" x14ac:dyDescent="0.3">
      <c r="A870">
        <v>19</v>
      </c>
      <c r="B870">
        <v>6</v>
      </c>
      <c r="C870">
        <f>IF(OR($L870=TRUE,$A870=0,MOD($A870,ChapterTable!$R$20)&lt;&gt;0),
MAX(0,INT(($B870+ChapterTable!$P$26+VLOOKUP(SUBSTITUTE(C$1,"성장단계","")&amp;"단계오프셋",ChapterTable!$R:$S,2,0))/ChapterTable!$P$23)),
MAX(0,INT(($B870+ChapterTable!$R$26+VLOOKUP(SUBSTITUTE(C$1,"성장단계","")&amp;"보스단계오프셋",ChapterTable!$R:$S,2,0))/ChapterTable!$R$23)))</f>
        <v>1</v>
      </c>
      <c r="D870">
        <f>IF(OR($L870=TRUE,$A870=0,MOD($A870,ChapterTable!$R$20)&lt;&gt;0),
MAX(0,INT(($B870+ChapterTable!$P$26+VLOOKUP(SUBSTITUTE(D$1,"성장단계","")&amp;"단계오프셋",ChapterTable!$R:$S,2,0))/ChapterTable!$P$23)),
MAX(0,INT(($B870+ChapterTable!$R$26+VLOOKUP(SUBSTITUTE(D$1,"성장단계","")&amp;"보스단계오프셋",ChapterTable!$R:$S,2,0))/ChapterTable!$R$23)))</f>
        <v>0</v>
      </c>
      <c r="E870" s="1">
        <f ca="1">IF(AND($A870=0,$B870=1),
    VLOOKUP(1,ChapterTable!$1:$1048576,MATCH("최종"&amp;SUBSTITUTE(SUBSTITUTE(E$1,"standard",""),"|Float",""),ChapterTable!$1:$1,0),0)*ChapterTable!$P$17,
  IF(AND($A870=0,$B870=0),
    E871,
  IF($B870=0,
    VLOOKUP($A870,ChapterTable!$1:$1048576,MATCH("최종"&amp;SUBSTITUTE(SUBSTITUTE(E$1,"standard",""),"|Float",""),ChapterTable!$1:$1,0),0),
  IF($B870=1,
    IF($L870=FALSE,
      VLOOKUP($A870,ChapterTable!$1:$1048576,MATCH("최종"&amp;SUBSTITUTE(SUBSTITUTE(E$1,"standard",""),"|Float",""),ChapterTable!$1:$1,0),0),
      VLOOKUP($A870-ChapterTable!$P$11,ChapterTable!$1:$1048576,MATCH("최종"&amp;SUBSTITUTE(SUBSTITUTE(E$1,"standard",""),"|Float",""),ChapterTable!$1:$1,0),0)*ChapterTable!$P$14
    ),
  OFFSET(E870,-$B870+IF($L870,1,0),0)*IF($B870&gt;OFFSET($B870,1,0),ChapterTable!$R$17,1)*
    (VLOOKUP(SUBSTITUTE(SUBSTITUTE(E$1,"standard",""),"|Float","")&amp;IF(OR($L870=TRUE,$A870=0,MOD($A870,ChapterTable!$R$20)&lt;&gt;0),"","보스")&amp;"인게임누적곱배수",ChapterTable!$R:$S,2,0)^C870
    +VLOOKUP(SUBSTITUTE(SUBSTITUTE(E$1,"standard",""),"|Float","")&amp;IF(OR($L870=TRUE,$A870=0,MOD($A870,ChapterTable!$R$20)&lt;&gt;0),"","보스")&amp;"인게임누적합배수",ChapterTable!$R:$S,2,0)*C870)
  )
  )
  )
)</f>
        <v>212816.43072509766</v>
      </c>
      <c r="F870" s="1">
        <f ca="1">IF(AND($A870=0,$B870=1),
    VLOOKUP(1,ChapterTable!$1:$1048576,MATCH("최종"&amp;SUBSTITUTE(SUBSTITUTE(F$1,"standard",""),"|Float",""),ChapterTable!$1:$1,0),0)*ChapterTable!$P$17,
  IF(AND($A870=0,$B870=0),
    F871,
  IF($B870=0,
    VLOOKUP($A870,ChapterTable!$1:$1048576,MATCH("최종"&amp;SUBSTITUTE(SUBSTITUTE(F$1,"standard",""),"|Float",""),ChapterTable!$1:$1,0),0),
  IF($B870=1,
    IF($L870=FALSE,
      VLOOKUP($A870,ChapterTable!$1:$1048576,MATCH("최종"&amp;SUBSTITUTE(SUBSTITUTE(F$1,"standard",""),"|Float",""),ChapterTable!$1:$1,0),0),
      VLOOKUP($A870-ChapterTable!$P$11,ChapterTable!$1:$1048576,MATCH("최종"&amp;SUBSTITUTE(SUBSTITUTE(F$1,"standard",""),"|Float",""),ChapterTable!$1:$1,0),0)*ChapterTable!$P$14
    ),
  OFFSET(F870,-$B870+IF($L870,1,0),0)*
    (VLOOKUP(SUBSTITUTE(SUBSTITUTE(F$1,"standard",""),"|Float","")&amp;IF(OR($L870=TRUE,$A870=0,MOD($A870,ChapterTable!$R$20)&lt;&gt;0),"","보스")&amp;"인게임누적곱배수",ChapterTable!$R:$S,2,0)^D870
    +VLOOKUP(SUBSTITUTE(SUBSTITUTE(F$1,"standard",""),"|Float","")&amp;IF(OR($L870=TRUE,$A870=0,MOD($A870,ChapterTable!$R$20)&lt;&gt;0),"","보스")&amp;"인게임누적합배수",ChapterTable!$R:$S,2,0)*D870)
  )
  )
  )
)</f>
        <v>73894.59400177002</v>
      </c>
      <c r="G870" t="s">
        <v>719</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94"/>
        <v>1</v>
      </c>
      <c r="Q870">
        <f t="shared" si="95"/>
        <v>1</v>
      </c>
      <c r="R870" t="b">
        <f t="shared" ca="1" si="96"/>
        <v>0</v>
      </c>
      <c r="T870" t="b">
        <f t="shared" ca="1" si="97"/>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100"/>
        <v>1</v>
      </c>
      <c r="AJ870">
        <f t="shared" si="98"/>
        <v>1</v>
      </c>
      <c r="AK870">
        <f t="shared" si="99"/>
        <v>1</v>
      </c>
      <c r="AL870">
        <v>5</v>
      </c>
    </row>
    <row r="871" spans="1:38" hidden="1" x14ac:dyDescent="0.3">
      <c r="A871">
        <v>19</v>
      </c>
      <c r="B871">
        <v>7</v>
      </c>
      <c r="C871">
        <f>IF(OR($L871=TRUE,$A871=0,MOD($A871,ChapterTable!$R$20)&lt;&gt;0),
MAX(0,INT(($B871+ChapterTable!$P$26+VLOOKUP(SUBSTITUTE(C$1,"성장단계","")&amp;"단계오프셋",ChapterTable!$R:$S,2,0))/ChapterTable!$P$23)),
MAX(0,INT(($B871+ChapterTable!$R$26+VLOOKUP(SUBSTITUTE(C$1,"성장단계","")&amp;"보스단계오프셋",ChapterTable!$R:$S,2,0))/ChapterTable!$R$23)))</f>
        <v>1</v>
      </c>
      <c r="D871">
        <f>IF(OR($L871=TRUE,$A871=0,MOD($A871,ChapterTable!$R$20)&lt;&gt;0),
MAX(0,INT(($B871+ChapterTable!$P$26+VLOOKUP(SUBSTITUTE(D$1,"성장단계","")&amp;"단계오프셋",ChapterTable!$R:$S,2,0))/ChapterTable!$P$23)),
MAX(0,INT(($B871+ChapterTable!$R$26+VLOOKUP(SUBSTITUTE(D$1,"성장단계","")&amp;"보스단계오프셋",ChapterTable!$R:$S,2,0))/ChapterTable!$R$23)))</f>
        <v>0</v>
      </c>
      <c r="E871" s="1">
        <f ca="1">IF(AND($A871=0,$B871=1),
    VLOOKUP(1,ChapterTable!$1:$1048576,MATCH("최종"&amp;SUBSTITUTE(SUBSTITUTE(E$1,"standard",""),"|Float",""),ChapterTable!$1:$1,0),0)*ChapterTable!$P$17,
  IF(AND($A871=0,$B871=0),
    E872,
  IF($B871=0,
    VLOOKUP($A871,ChapterTable!$1:$1048576,MATCH("최종"&amp;SUBSTITUTE(SUBSTITUTE(E$1,"standard",""),"|Float",""),ChapterTable!$1:$1,0),0),
  IF($B871=1,
    IF($L871=FALSE,
      VLOOKUP($A871,ChapterTable!$1:$1048576,MATCH("최종"&amp;SUBSTITUTE(SUBSTITUTE(E$1,"standard",""),"|Float",""),ChapterTable!$1:$1,0),0),
      VLOOKUP($A871-ChapterTable!$P$11,ChapterTable!$1:$1048576,MATCH("최종"&amp;SUBSTITUTE(SUBSTITUTE(E$1,"standard",""),"|Float",""),ChapterTable!$1:$1,0),0)*ChapterTable!$P$14
    ),
  OFFSET(E871,-$B871+IF($L871,1,0),0)*IF($B871&gt;OFFSET($B871,1,0),ChapterTable!$R$17,1)*
    (VLOOKUP(SUBSTITUTE(SUBSTITUTE(E$1,"standard",""),"|Float","")&amp;IF(OR($L871=TRUE,$A871=0,MOD($A871,ChapterTable!$R$20)&lt;&gt;0),"","보스")&amp;"인게임누적곱배수",ChapterTable!$R:$S,2,0)^C871
    +VLOOKUP(SUBSTITUTE(SUBSTITUTE(E$1,"standard",""),"|Float","")&amp;IF(OR($L871=TRUE,$A871=0,MOD($A871,ChapterTable!$R$20)&lt;&gt;0),"","보스")&amp;"인게임누적합배수",ChapterTable!$R:$S,2,0)*C871)
  )
  )
  )
)</f>
        <v>212816.43072509766</v>
      </c>
      <c r="F871" s="1">
        <f ca="1">IF(AND($A871=0,$B871=1),
    VLOOKUP(1,ChapterTable!$1:$1048576,MATCH("최종"&amp;SUBSTITUTE(SUBSTITUTE(F$1,"standard",""),"|Float",""),ChapterTable!$1:$1,0),0)*ChapterTable!$P$17,
  IF(AND($A871=0,$B871=0),
    F872,
  IF($B871=0,
    VLOOKUP($A871,ChapterTable!$1:$1048576,MATCH("최종"&amp;SUBSTITUTE(SUBSTITUTE(F$1,"standard",""),"|Float",""),ChapterTable!$1:$1,0),0),
  IF($B871=1,
    IF($L871=FALSE,
      VLOOKUP($A871,ChapterTable!$1:$1048576,MATCH("최종"&amp;SUBSTITUTE(SUBSTITUTE(F$1,"standard",""),"|Float",""),ChapterTable!$1:$1,0),0),
      VLOOKUP($A871-ChapterTable!$P$11,ChapterTable!$1:$1048576,MATCH("최종"&amp;SUBSTITUTE(SUBSTITUTE(F$1,"standard",""),"|Float",""),ChapterTable!$1:$1,0),0)*ChapterTable!$P$14
    ),
  OFFSET(F871,-$B871+IF($L871,1,0),0)*
    (VLOOKUP(SUBSTITUTE(SUBSTITUTE(F$1,"standard",""),"|Float","")&amp;IF(OR($L871=TRUE,$A871=0,MOD($A871,ChapterTable!$R$20)&lt;&gt;0),"","보스")&amp;"인게임누적곱배수",ChapterTable!$R:$S,2,0)^D871
    +VLOOKUP(SUBSTITUTE(SUBSTITUTE(F$1,"standard",""),"|Float","")&amp;IF(OR($L871=TRUE,$A871=0,MOD($A871,ChapterTable!$R$20)&lt;&gt;0),"","보스")&amp;"인게임누적합배수",ChapterTable!$R:$S,2,0)*D871)
  )
  )
  )
)</f>
        <v>73894.59400177002</v>
      </c>
      <c r="G871" t="s">
        <v>719</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94"/>
        <v>1</v>
      </c>
      <c r="Q871">
        <f t="shared" si="95"/>
        <v>1</v>
      </c>
      <c r="R871" t="b">
        <f t="shared" ca="1" si="96"/>
        <v>0</v>
      </c>
      <c r="T871" t="b">
        <f t="shared" ca="1" si="97"/>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100"/>
        <v>1</v>
      </c>
      <c r="AJ871">
        <f t="shared" si="98"/>
        <v>1</v>
      </c>
      <c r="AK871">
        <f t="shared" si="99"/>
        <v>1</v>
      </c>
      <c r="AL871">
        <v>5</v>
      </c>
    </row>
    <row r="872" spans="1:38" hidden="1" x14ac:dyDescent="0.3">
      <c r="A872">
        <v>19</v>
      </c>
      <c r="B872">
        <v>8</v>
      </c>
      <c r="C872">
        <f>IF(OR($L872=TRUE,$A872=0,MOD($A872,ChapterTable!$R$20)&lt;&gt;0),
MAX(0,INT(($B872+ChapterTable!$P$26+VLOOKUP(SUBSTITUTE(C$1,"성장단계","")&amp;"단계오프셋",ChapterTable!$R:$S,2,0))/ChapterTable!$P$23)),
MAX(0,INT(($B872+ChapterTable!$R$26+VLOOKUP(SUBSTITUTE(C$1,"성장단계","")&amp;"보스단계오프셋",ChapterTable!$R:$S,2,0))/ChapterTable!$R$23)))</f>
        <v>1</v>
      </c>
      <c r="D872">
        <f>IF(OR($L872=TRUE,$A872=0,MOD($A872,ChapterTable!$R$20)&lt;&gt;0),
MAX(0,INT(($B872+ChapterTable!$P$26+VLOOKUP(SUBSTITUTE(D$1,"성장단계","")&amp;"단계오프셋",ChapterTable!$R:$S,2,0))/ChapterTable!$P$23)),
MAX(0,INT(($B872+ChapterTable!$R$26+VLOOKUP(SUBSTITUTE(D$1,"성장단계","")&amp;"보스단계오프셋",ChapterTable!$R:$S,2,0))/ChapterTable!$R$23)))</f>
        <v>0</v>
      </c>
      <c r="E872" s="1">
        <f ca="1">IF(AND($A872=0,$B872=1),
    VLOOKUP(1,ChapterTable!$1:$1048576,MATCH("최종"&amp;SUBSTITUTE(SUBSTITUTE(E$1,"standard",""),"|Float",""),ChapterTable!$1:$1,0),0)*ChapterTable!$P$17,
  IF(AND($A872=0,$B872=0),
    E873,
  IF($B872=0,
    VLOOKUP($A872,ChapterTable!$1:$1048576,MATCH("최종"&amp;SUBSTITUTE(SUBSTITUTE(E$1,"standard",""),"|Float",""),ChapterTable!$1:$1,0),0),
  IF($B872=1,
    IF($L872=FALSE,
      VLOOKUP($A872,ChapterTable!$1:$1048576,MATCH("최종"&amp;SUBSTITUTE(SUBSTITUTE(E$1,"standard",""),"|Float",""),ChapterTable!$1:$1,0),0),
      VLOOKUP($A872-ChapterTable!$P$11,ChapterTable!$1:$1048576,MATCH("최종"&amp;SUBSTITUTE(SUBSTITUTE(E$1,"standard",""),"|Float",""),ChapterTable!$1:$1,0),0)*ChapterTable!$P$14
    ),
  OFFSET(E872,-$B872+IF($L872,1,0),0)*IF($B872&gt;OFFSET($B872,1,0),ChapterTable!$R$17,1)*
    (VLOOKUP(SUBSTITUTE(SUBSTITUTE(E$1,"standard",""),"|Float","")&amp;IF(OR($L872=TRUE,$A872=0,MOD($A872,ChapterTable!$R$20)&lt;&gt;0),"","보스")&amp;"인게임누적곱배수",ChapterTable!$R:$S,2,0)^C872
    +VLOOKUP(SUBSTITUTE(SUBSTITUTE(E$1,"standard",""),"|Float","")&amp;IF(OR($L872=TRUE,$A872=0,MOD($A872,ChapterTable!$R$20)&lt;&gt;0),"","보스")&amp;"인게임누적합배수",ChapterTable!$R:$S,2,0)*C872)
  )
  )
  )
)</f>
        <v>212816.43072509766</v>
      </c>
      <c r="F872" s="1">
        <f ca="1">IF(AND($A872=0,$B872=1),
    VLOOKUP(1,ChapterTable!$1:$1048576,MATCH("최종"&amp;SUBSTITUTE(SUBSTITUTE(F$1,"standard",""),"|Float",""),ChapterTable!$1:$1,0),0)*ChapterTable!$P$17,
  IF(AND($A872=0,$B872=0),
    F873,
  IF($B872=0,
    VLOOKUP($A872,ChapterTable!$1:$1048576,MATCH("최종"&amp;SUBSTITUTE(SUBSTITUTE(F$1,"standard",""),"|Float",""),ChapterTable!$1:$1,0),0),
  IF($B872=1,
    IF($L872=FALSE,
      VLOOKUP($A872,ChapterTable!$1:$1048576,MATCH("최종"&amp;SUBSTITUTE(SUBSTITUTE(F$1,"standard",""),"|Float",""),ChapterTable!$1:$1,0),0),
      VLOOKUP($A872-ChapterTable!$P$11,ChapterTable!$1:$1048576,MATCH("최종"&amp;SUBSTITUTE(SUBSTITUTE(F$1,"standard",""),"|Float",""),ChapterTable!$1:$1,0),0)*ChapterTable!$P$14
    ),
  OFFSET(F872,-$B872+IF($L872,1,0),0)*
    (VLOOKUP(SUBSTITUTE(SUBSTITUTE(F$1,"standard",""),"|Float","")&amp;IF(OR($L872=TRUE,$A872=0,MOD($A872,ChapterTable!$R$20)&lt;&gt;0),"","보스")&amp;"인게임누적곱배수",ChapterTable!$R:$S,2,0)^D872
    +VLOOKUP(SUBSTITUTE(SUBSTITUTE(F$1,"standard",""),"|Float","")&amp;IF(OR($L872=TRUE,$A872=0,MOD($A872,ChapterTable!$R$20)&lt;&gt;0),"","보스")&amp;"인게임누적합배수",ChapterTable!$R:$S,2,0)*D872)
  )
  )
  )
)</f>
        <v>73894.59400177002</v>
      </c>
      <c r="G872" t="s">
        <v>719</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94"/>
        <v>1</v>
      </c>
      <c r="Q872">
        <f t="shared" si="95"/>
        <v>1</v>
      </c>
      <c r="R872" t="b">
        <f t="shared" ca="1" si="96"/>
        <v>0</v>
      </c>
      <c r="T872" t="b">
        <f t="shared" ca="1" si="97"/>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100"/>
        <v>1</v>
      </c>
      <c r="AJ872">
        <f t="shared" si="98"/>
        <v>1</v>
      </c>
      <c r="AK872">
        <f t="shared" si="99"/>
        <v>1</v>
      </c>
      <c r="AL872">
        <v>5</v>
      </c>
    </row>
    <row r="873" spans="1:38" hidden="1" x14ac:dyDescent="0.3">
      <c r="A873">
        <v>19</v>
      </c>
      <c r="B873">
        <v>9</v>
      </c>
      <c r="C873">
        <f>IF(OR($L873=TRUE,$A873=0,MOD($A873,ChapterTable!$R$20)&lt;&gt;0),
MAX(0,INT(($B873+ChapterTable!$P$26+VLOOKUP(SUBSTITUTE(C$1,"성장단계","")&amp;"단계오프셋",ChapterTable!$R:$S,2,0))/ChapterTable!$P$23)),
MAX(0,INT(($B873+ChapterTable!$R$26+VLOOKUP(SUBSTITUTE(C$1,"성장단계","")&amp;"보스단계오프셋",ChapterTable!$R:$S,2,0))/ChapterTable!$R$23)))</f>
        <v>1</v>
      </c>
      <c r="D873">
        <f>IF(OR($L873=TRUE,$A873=0,MOD($A873,ChapterTable!$R$20)&lt;&gt;0),
MAX(0,INT(($B873+ChapterTable!$P$26+VLOOKUP(SUBSTITUTE(D$1,"성장단계","")&amp;"단계오프셋",ChapterTable!$R:$S,2,0))/ChapterTable!$P$23)),
MAX(0,INT(($B873+ChapterTable!$R$26+VLOOKUP(SUBSTITUTE(D$1,"성장단계","")&amp;"보스단계오프셋",ChapterTable!$R:$S,2,0))/ChapterTable!$R$23)))</f>
        <v>0</v>
      </c>
      <c r="E873" s="1">
        <f ca="1">IF(AND($A873=0,$B873=1),
    VLOOKUP(1,ChapterTable!$1:$1048576,MATCH("최종"&amp;SUBSTITUTE(SUBSTITUTE(E$1,"standard",""),"|Float",""),ChapterTable!$1:$1,0),0)*ChapterTable!$P$17,
  IF(AND($A873=0,$B873=0),
    E874,
  IF($B873=0,
    VLOOKUP($A873,ChapterTable!$1:$1048576,MATCH("최종"&amp;SUBSTITUTE(SUBSTITUTE(E$1,"standard",""),"|Float",""),ChapterTable!$1:$1,0),0),
  IF($B873=1,
    IF($L873=FALSE,
      VLOOKUP($A873,ChapterTable!$1:$1048576,MATCH("최종"&amp;SUBSTITUTE(SUBSTITUTE(E$1,"standard",""),"|Float",""),ChapterTable!$1:$1,0),0),
      VLOOKUP($A873-ChapterTable!$P$11,ChapterTable!$1:$1048576,MATCH("최종"&amp;SUBSTITUTE(SUBSTITUTE(E$1,"standard",""),"|Float",""),ChapterTable!$1:$1,0),0)*ChapterTable!$P$14
    ),
  OFFSET(E873,-$B873+IF($L873,1,0),0)*IF($B873&gt;OFFSET($B873,1,0),ChapterTable!$R$17,1)*
    (VLOOKUP(SUBSTITUTE(SUBSTITUTE(E$1,"standard",""),"|Float","")&amp;IF(OR($L873=TRUE,$A873=0,MOD($A873,ChapterTable!$R$20)&lt;&gt;0),"","보스")&amp;"인게임누적곱배수",ChapterTable!$R:$S,2,0)^C873
    +VLOOKUP(SUBSTITUTE(SUBSTITUTE(E$1,"standard",""),"|Float","")&amp;IF(OR($L873=TRUE,$A873=0,MOD($A873,ChapterTable!$R$20)&lt;&gt;0),"","보스")&amp;"인게임누적합배수",ChapterTable!$R:$S,2,0)*C873)
  )
  )
  )
)</f>
        <v>212816.43072509766</v>
      </c>
      <c r="F873" s="1">
        <f ca="1">IF(AND($A873=0,$B873=1),
    VLOOKUP(1,ChapterTable!$1:$1048576,MATCH("최종"&amp;SUBSTITUTE(SUBSTITUTE(F$1,"standard",""),"|Float",""),ChapterTable!$1:$1,0),0)*ChapterTable!$P$17,
  IF(AND($A873=0,$B873=0),
    F874,
  IF($B873=0,
    VLOOKUP($A873,ChapterTable!$1:$1048576,MATCH("최종"&amp;SUBSTITUTE(SUBSTITUTE(F$1,"standard",""),"|Float",""),ChapterTable!$1:$1,0),0),
  IF($B873=1,
    IF($L873=FALSE,
      VLOOKUP($A873,ChapterTable!$1:$1048576,MATCH("최종"&amp;SUBSTITUTE(SUBSTITUTE(F$1,"standard",""),"|Float",""),ChapterTable!$1:$1,0),0),
      VLOOKUP($A873-ChapterTable!$P$11,ChapterTable!$1:$1048576,MATCH("최종"&amp;SUBSTITUTE(SUBSTITUTE(F$1,"standard",""),"|Float",""),ChapterTable!$1:$1,0),0)*ChapterTable!$P$14
    ),
  OFFSET(F873,-$B873+IF($L873,1,0),0)*
    (VLOOKUP(SUBSTITUTE(SUBSTITUTE(F$1,"standard",""),"|Float","")&amp;IF(OR($L873=TRUE,$A873=0,MOD($A873,ChapterTable!$R$20)&lt;&gt;0),"","보스")&amp;"인게임누적곱배수",ChapterTable!$R:$S,2,0)^D873
    +VLOOKUP(SUBSTITUTE(SUBSTITUTE(F$1,"standard",""),"|Float","")&amp;IF(OR($L873=TRUE,$A873=0,MOD($A873,ChapterTable!$R$20)&lt;&gt;0),"","보스")&amp;"인게임누적합배수",ChapterTable!$R:$S,2,0)*D873)
  )
  )
  )
)</f>
        <v>73894.59400177002</v>
      </c>
      <c r="G873" t="s">
        <v>719</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94"/>
        <v>91</v>
      </c>
      <c r="Q873">
        <f t="shared" si="95"/>
        <v>91</v>
      </c>
      <c r="R873" t="b">
        <f t="shared" ca="1" si="96"/>
        <v>1</v>
      </c>
      <c r="T873" t="b">
        <f t="shared" ca="1" si="97"/>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100"/>
        <v>1</v>
      </c>
      <c r="AJ873">
        <f t="shared" si="98"/>
        <v>1</v>
      </c>
      <c r="AK873">
        <f t="shared" si="99"/>
        <v>1</v>
      </c>
      <c r="AL873">
        <v>5</v>
      </c>
    </row>
    <row r="874" spans="1:38" hidden="1" x14ac:dyDescent="0.3">
      <c r="A874">
        <v>19</v>
      </c>
      <c r="B874">
        <v>10</v>
      </c>
      <c r="C874">
        <f>IF(OR($L874=TRUE,$A874=0,MOD($A874,ChapterTable!$R$20)&lt;&gt;0),
MAX(0,INT(($B874+ChapterTable!$P$26+VLOOKUP(SUBSTITUTE(C$1,"성장단계","")&amp;"단계오프셋",ChapterTable!$R:$S,2,0))/ChapterTable!$P$23)),
MAX(0,INT(($B874+ChapterTable!$R$26+VLOOKUP(SUBSTITUTE(C$1,"성장단계","")&amp;"보스단계오프셋",ChapterTable!$R:$S,2,0))/ChapterTable!$R$23)))</f>
        <v>1</v>
      </c>
      <c r="D874">
        <f>IF(OR($L874=TRUE,$A874=0,MOD($A874,ChapterTable!$R$20)&lt;&gt;0),
MAX(0,INT(($B874+ChapterTable!$P$26+VLOOKUP(SUBSTITUTE(D$1,"성장단계","")&amp;"단계오프셋",ChapterTable!$R:$S,2,0))/ChapterTable!$P$23)),
MAX(0,INT(($B874+ChapterTable!$R$26+VLOOKUP(SUBSTITUTE(D$1,"성장단계","")&amp;"보스단계오프셋",ChapterTable!$R:$S,2,0))/ChapterTable!$R$23)))</f>
        <v>0</v>
      </c>
      <c r="E874" s="1">
        <f ca="1">IF(AND($A874=0,$B874=1),
    VLOOKUP(1,ChapterTable!$1:$1048576,MATCH("최종"&amp;SUBSTITUTE(SUBSTITUTE(E$1,"standard",""),"|Float",""),ChapterTable!$1:$1,0),0)*ChapterTable!$P$17,
  IF(AND($A874=0,$B874=0),
    E875,
  IF($B874=0,
    VLOOKUP($A874,ChapterTable!$1:$1048576,MATCH("최종"&amp;SUBSTITUTE(SUBSTITUTE(E$1,"standard",""),"|Float",""),ChapterTable!$1:$1,0),0),
  IF($B874=1,
    IF($L874=FALSE,
      VLOOKUP($A874,ChapterTable!$1:$1048576,MATCH("최종"&amp;SUBSTITUTE(SUBSTITUTE(E$1,"standard",""),"|Float",""),ChapterTable!$1:$1,0),0),
      VLOOKUP($A874-ChapterTable!$P$11,ChapterTable!$1:$1048576,MATCH("최종"&amp;SUBSTITUTE(SUBSTITUTE(E$1,"standard",""),"|Float",""),ChapterTable!$1:$1,0),0)*ChapterTable!$P$14
    ),
  OFFSET(E874,-$B874+IF($L874,1,0),0)*IF($B874&gt;OFFSET($B874,1,0),ChapterTable!$R$17,1)*
    (VLOOKUP(SUBSTITUTE(SUBSTITUTE(E$1,"standard",""),"|Float","")&amp;IF(OR($L874=TRUE,$A874=0,MOD($A874,ChapterTable!$R$20)&lt;&gt;0),"","보스")&amp;"인게임누적곱배수",ChapterTable!$R:$S,2,0)^C874
    +VLOOKUP(SUBSTITUTE(SUBSTITUTE(E$1,"standard",""),"|Float","")&amp;IF(OR($L874=TRUE,$A874=0,MOD($A874,ChapterTable!$R$20)&lt;&gt;0),"","보스")&amp;"인게임누적합배수",ChapterTable!$R:$S,2,0)*C874)
  )
  )
  )
)</f>
        <v>212816.43072509766</v>
      </c>
      <c r="F874" s="1">
        <f ca="1">IF(AND($A874=0,$B874=1),
    VLOOKUP(1,ChapterTable!$1:$1048576,MATCH("최종"&amp;SUBSTITUTE(SUBSTITUTE(F$1,"standard",""),"|Float",""),ChapterTable!$1:$1,0),0)*ChapterTable!$P$17,
  IF(AND($A874=0,$B874=0),
    F875,
  IF($B874=0,
    VLOOKUP($A874,ChapterTable!$1:$1048576,MATCH("최종"&amp;SUBSTITUTE(SUBSTITUTE(F$1,"standard",""),"|Float",""),ChapterTable!$1:$1,0),0),
  IF($B874=1,
    IF($L874=FALSE,
      VLOOKUP($A874,ChapterTable!$1:$1048576,MATCH("최종"&amp;SUBSTITUTE(SUBSTITUTE(F$1,"standard",""),"|Float",""),ChapterTable!$1:$1,0),0),
      VLOOKUP($A874-ChapterTable!$P$11,ChapterTable!$1:$1048576,MATCH("최종"&amp;SUBSTITUTE(SUBSTITUTE(F$1,"standard",""),"|Float",""),ChapterTable!$1:$1,0),0)*ChapterTable!$P$14
    ),
  OFFSET(F874,-$B874+IF($L874,1,0),0)*
    (VLOOKUP(SUBSTITUTE(SUBSTITUTE(F$1,"standard",""),"|Float","")&amp;IF(OR($L874=TRUE,$A874=0,MOD($A874,ChapterTable!$R$20)&lt;&gt;0),"","보스")&amp;"인게임누적곱배수",ChapterTable!$R:$S,2,0)^D874
    +VLOOKUP(SUBSTITUTE(SUBSTITUTE(F$1,"standard",""),"|Float","")&amp;IF(OR($L874=TRUE,$A874=0,MOD($A874,ChapterTable!$R$20)&lt;&gt;0),"","보스")&amp;"인게임누적합배수",ChapterTable!$R:$S,2,0)*D874)
  )
  )
  )
)</f>
        <v>73894.59400177002</v>
      </c>
      <c r="G874" t="s">
        <v>719</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94"/>
        <v>21</v>
      </c>
      <c r="Q874">
        <f t="shared" si="95"/>
        <v>21</v>
      </c>
      <c r="R874" t="b">
        <f t="shared" ca="1" si="96"/>
        <v>0</v>
      </c>
      <c r="T874" t="b">
        <f t="shared" ca="1" si="97"/>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100"/>
        <v>1</v>
      </c>
      <c r="AJ874">
        <f t="shared" si="98"/>
        <v>1</v>
      </c>
      <c r="AK874">
        <f t="shared" si="99"/>
        <v>1</v>
      </c>
      <c r="AL874">
        <v>5</v>
      </c>
    </row>
    <row r="875" spans="1:38" hidden="1" x14ac:dyDescent="0.3">
      <c r="A875">
        <v>19</v>
      </c>
      <c r="B875">
        <v>11</v>
      </c>
      <c r="C875">
        <f>IF(OR($L875=TRUE,$A875=0,MOD($A875,ChapterTable!$R$20)&lt;&gt;0),
MAX(0,INT(($B875+ChapterTable!$P$26+VLOOKUP(SUBSTITUTE(C$1,"성장단계","")&amp;"단계오프셋",ChapterTable!$R:$S,2,0))/ChapterTable!$P$23)),
MAX(0,INT(($B875+ChapterTable!$R$26+VLOOKUP(SUBSTITUTE(C$1,"성장단계","")&amp;"보스단계오프셋",ChapterTable!$R:$S,2,0))/ChapterTable!$R$23)))</f>
        <v>1</v>
      </c>
      <c r="D875">
        <f>IF(OR($L875=TRUE,$A875=0,MOD($A875,ChapterTable!$R$20)&lt;&gt;0),
MAX(0,INT(($B875+ChapterTable!$P$26+VLOOKUP(SUBSTITUTE(D$1,"성장단계","")&amp;"단계오프셋",ChapterTable!$R:$S,2,0))/ChapterTable!$P$23)),
MAX(0,INT(($B875+ChapterTable!$R$26+VLOOKUP(SUBSTITUTE(D$1,"성장단계","")&amp;"보스단계오프셋",ChapterTable!$R:$S,2,0))/ChapterTable!$R$23)))</f>
        <v>1</v>
      </c>
      <c r="E875" s="1">
        <f ca="1">IF(AND($A875=0,$B875=1),
    VLOOKUP(1,ChapterTable!$1:$1048576,MATCH("최종"&amp;SUBSTITUTE(SUBSTITUTE(E$1,"standard",""),"|Float",""),ChapterTable!$1:$1,0),0)*ChapterTable!$P$17,
  IF(AND($A875=0,$B875=0),
    E876,
  IF($B875=0,
    VLOOKUP($A875,ChapterTable!$1:$1048576,MATCH("최종"&amp;SUBSTITUTE(SUBSTITUTE(E$1,"standard",""),"|Float",""),ChapterTable!$1:$1,0),0),
  IF($B875=1,
    IF($L875=FALSE,
      VLOOKUP($A875,ChapterTable!$1:$1048576,MATCH("최종"&amp;SUBSTITUTE(SUBSTITUTE(E$1,"standard",""),"|Float",""),ChapterTable!$1:$1,0),0),
      VLOOKUP($A875-ChapterTable!$P$11,ChapterTable!$1:$1048576,MATCH("최종"&amp;SUBSTITUTE(SUBSTITUTE(E$1,"standard",""),"|Float",""),ChapterTable!$1:$1,0),0)*ChapterTable!$P$14
    ),
  OFFSET(E875,-$B875+IF($L875,1,0),0)*IF($B875&gt;OFFSET($B875,1,0),ChapterTable!$R$17,1)*
    (VLOOKUP(SUBSTITUTE(SUBSTITUTE(E$1,"standard",""),"|Float","")&amp;IF(OR($L875=TRUE,$A875=0,MOD($A875,ChapterTable!$R$20)&lt;&gt;0),"","보스")&amp;"인게임누적곱배수",ChapterTable!$R:$S,2,0)^C875
    +VLOOKUP(SUBSTITUTE(SUBSTITUTE(E$1,"standard",""),"|Float","")&amp;IF(OR($L875=TRUE,$A875=0,MOD($A875,ChapterTable!$R$20)&lt;&gt;0),"","보스")&amp;"인게임누적합배수",ChapterTable!$R:$S,2,0)*C875)
  )
  )
  )
)</f>
        <v>212816.43072509766</v>
      </c>
      <c r="F875" s="1">
        <f ca="1">IF(AND($A875=0,$B875=1),
    VLOOKUP(1,ChapterTable!$1:$1048576,MATCH("최종"&amp;SUBSTITUTE(SUBSTITUTE(F$1,"standard",""),"|Float",""),ChapterTable!$1:$1,0),0)*ChapterTable!$P$17,
  IF(AND($A875=0,$B875=0),
    F876,
  IF($B875=0,
    VLOOKUP($A875,ChapterTable!$1:$1048576,MATCH("최종"&amp;SUBSTITUTE(SUBSTITUTE(F$1,"standard",""),"|Float",""),ChapterTable!$1:$1,0),0),
  IF($B875=1,
    IF($L875=FALSE,
      VLOOKUP($A875,ChapterTable!$1:$1048576,MATCH("최종"&amp;SUBSTITUTE(SUBSTITUTE(F$1,"standard",""),"|Float",""),ChapterTable!$1:$1,0),0),
      VLOOKUP($A875-ChapterTable!$P$11,ChapterTable!$1:$1048576,MATCH("최종"&amp;SUBSTITUTE(SUBSTITUTE(F$1,"standard",""),"|Float",""),ChapterTable!$1:$1,0),0)*ChapterTable!$P$14
    ),
  OFFSET(F875,-$B875+IF($L875,1,0),0)*
    (VLOOKUP(SUBSTITUTE(SUBSTITUTE(F$1,"standard",""),"|Float","")&amp;IF(OR($L875=TRUE,$A875=0,MOD($A875,ChapterTable!$R$20)&lt;&gt;0),"","보스")&amp;"인게임누적곱배수",ChapterTable!$R:$S,2,0)^D875
    +VLOOKUP(SUBSTITUTE(SUBSTITUTE(F$1,"standard",""),"|Float","")&amp;IF(OR($L875=TRUE,$A875=0,MOD($A875,ChapterTable!$R$20)&lt;&gt;0),"","보스")&amp;"인게임누적합배수",ChapterTable!$R:$S,2,0)*D875)
  )
  )
  )
)</f>
        <v>79436.688551902771</v>
      </c>
      <c r="G875" t="s">
        <v>719</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94"/>
        <v>2</v>
      </c>
      <c r="Q875">
        <f t="shared" si="95"/>
        <v>2</v>
      </c>
      <c r="R875" t="b">
        <f t="shared" ca="1" si="96"/>
        <v>0</v>
      </c>
      <c r="T875" t="b">
        <f t="shared" ca="1" si="97"/>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100"/>
        <v>0.5</v>
      </c>
      <c r="AJ875">
        <f t="shared" si="98"/>
        <v>0.54666666600000002</v>
      </c>
      <c r="AK875">
        <f t="shared" si="99"/>
        <v>1</v>
      </c>
      <c r="AL875">
        <v>5</v>
      </c>
    </row>
    <row r="876" spans="1:38" hidden="1" x14ac:dyDescent="0.3">
      <c r="A876">
        <v>19</v>
      </c>
      <c r="B876">
        <v>12</v>
      </c>
      <c r="C876">
        <f>IF(OR($L876=TRUE,$A876=0,MOD($A876,ChapterTable!$R$20)&lt;&gt;0),
MAX(0,INT(($B876+ChapterTable!$P$26+VLOOKUP(SUBSTITUTE(C$1,"성장단계","")&amp;"단계오프셋",ChapterTable!$R:$S,2,0))/ChapterTable!$P$23)),
MAX(0,INT(($B876+ChapterTable!$R$26+VLOOKUP(SUBSTITUTE(C$1,"성장단계","")&amp;"보스단계오프셋",ChapterTable!$R:$S,2,0))/ChapterTable!$R$23)))</f>
        <v>1</v>
      </c>
      <c r="D876">
        <f>IF(OR($L876=TRUE,$A876=0,MOD($A876,ChapterTable!$R$20)&lt;&gt;0),
MAX(0,INT(($B876+ChapterTable!$P$26+VLOOKUP(SUBSTITUTE(D$1,"성장단계","")&amp;"단계오프셋",ChapterTable!$R:$S,2,0))/ChapterTable!$P$23)),
MAX(0,INT(($B876+ChapterTable!$R$26+VLOOKUP(SUBSTITUTE(D$1,"성장단계","")&amp;"보스단계오프셋",ChapterTable!$R:$S,2,0))/ChapterTable!$R$23)))</f>
        <v>1</v>
      </c>
      <c r="E876" s="1">
        <f ca="1">IF(AND($A876=0,$B876=1),
    VLOOKUP(1,ChapterTable!$1:$1048576,MATCH("최종"&amp;SUBSTITUTE(SUBSTITUTE(E$1,"standard",""),"|Float",""),ChapterTable!$1:$1,0),0)*ChapterTable!$P$17,
  IF(AND($A876=0,$B876=0),
    E877,
  IF($B876=0,
    VLOOKUP($A876,ChapterTable!$1:$1048576,MATCH("최종"&amp;SUBSTITUTE(SUBSTITUTE(E$1,"standard",""),"|Float",""),ChapterTable!$1:$1,0),0),
  IF($B876=1,
    IF($L876=FALSE,
      VLOOKUP($A876,ChapterTable!$1:$1048576,MATCH("최종"&amp;SUBSTITUTE(SUBSTITUTE(E$1,"standard",""),"|Float",""),ChapterTable!$1:$1,0),0),
      VLOOKUP($A876-ChapterTable!$P$11,ChapterTable!$1:$1048576,MATCH("최종"&amp;SUBSTITUTE(SUBSTITUTE(E$1,"standard",""),"|Float",""),ChapterTable!$1:$1,0),0)*ChapterTable!$P$14
    ),
  OFFSET(E876,-$B876+IF($L876,1,0),0)*IF($B876&gt;OFFSET($B876,1,0),ChapterTable!$R$17,1)*
    (VLOOKUP(SUBSTITUTE(SUBSTITUTE(E$1,"standard",""),"|Float","")&amp;IF(OR($L876=TRUE,$A876=0,MOD($A876,ChapterTable!$R$20)&lt;&gt;0),"","보스")&amp;"인게임누적곱배수",ChapterTable!$R:$S,2,0)^C876
    +VLOOKUP(SUBSTITUTE(SUBSTITUTE(E$1,"standard",""),"|Float","")&amp;IF(OR($L876=TRUE,$A876=0,MOD($A876,ChapterTable!$R$20)&lt;&gt;0),"","보스")&amp;"인게임누적합배수",ChapterTable!$R:$S,2,0)*C876)
  )
  )
  )
)</f>
        <v>212816.43072509766</v>
      </c>
      <c r="F876" s="1">
        <f ca="1">IF(AND($A876=0,$B876=1),
    VLOOKUP(1,ChapterTable!$1:$1048576,MATCH("최종"&amp;SUBSTITUTE(SUBSTITUTE(F$1,"standard",""),"|Float",""),ChapterTable!$1:$1,0),0)*ChapterTable!$P$17,
  IF(AND($A876=0,$B876=0),
    F877,
  IF($B876=0,
    VLOOKUP($A876,ChapterTable!$1:$1048576,MATCH("최종"&amp;SUBSTITUTE(SUBSTITUTE(F$1,"standard",""),"|Float",""),ChapterTable!$1:$1,0),0),
  IF($B876=1,
    IF($L876=FALSE,
      VLOOKUP($A876,ChapterTable!$1:$1048576,MATCH("최종"&amp;SUBSTITUTE(SUBSTITUTE(F$1,"standard",""),"|Float",""),ChapterTable!$1:$1,0),0),
      VLOOKUP($A876-ChapterTable!$P$11,ChapterTable!$1:$1048576,MATCH("최종"&amp;SUBSTITUTE(SUBSTITUTE(F$1,"standard",""),"|Float",""),ChapterTable!$1:$1,0),0)*ChapterTable!$P$14
    ),
  OFFSET(F876,-$B876+IF($L876,1,0),0)*
    (VLOOKUP(SUBSTITUTE(SUBSTITUTE(F$1,"standard",""),"|Float","")&amp;IF(OR($L876=TRUE,$A876=0,MOD($A876,ChapterTable!$R$20)&lt;&gt;0),"","보스")&amp;"인게임누적곱배수",ChapterTable!$R:$S,2,0)^D876
    +VLOOKUP(SUBSTITUTE(SUBSTITUTE(F$1,"standard",""),"|Float","")&amp;IF(OR($L876=TRUE,$A876=0,MOD($A876,ChapterTable!$R$20)&lt;&gt;0),"","보스")&amp;"인게임누적합배수",ChapterTable!$R:$S,2,0)*D876)
  )
  )
  )
)</f>
        <v>79436.688551902771</v>
      </c>
      <c r="G876" t="s">
        <v>719</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94"/>
        <v>2</v>
      </c>
      <c r="Q876">
        <f t="shared" si="95"/>
        <v>2</v>
      </c>
      <c r="R876" t="b">
        <f t="shared" ca="1" si="96"/>
        <v>0</v>
      </c>
      <c r="T876" t="b">
        <f t="shared" ca="1" si="97"/>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100"/>
        <v>0.5</v>
      </c>
      <c r="AJ876">
        <f t="shared" si="98"/>
        <v>0.54666666600000002</v>
      </c>
      <c r="AK876">
        <f t="shared" si="99"/>
        <v>1</v>
      </c>
      <c r="AL876">
        <v>5</v>
      </c>
    </row>
    <row r="877" spans="1:38" hidden="1" x14ac:dyDescent="0.3">
      <c r="A877">
        <v>19</v>
      </c>
      <c r="B877">
        <v>13</v>
      </c>
      <c r="C877">
        <f>IF(OR($L877=TRUE,$A877=0,MOD($A877,ChapterTable!$R$20)&lt;&gt;0),
MAX(0,INT(($B877+ChapterTable!$P$26+VLOOKUP(SUBSTITUTE(C$1,"성장단계","")&amp;"단계오프셋",ChapterTable!$R:$S,2,0))/ChapterTable!$P$23)),
MAX(0,INT(($B877+ChapterTable!$R$26+VLOOKUP(SUBSTITUTE(C$1,"성장단계","")&amp;"보스단계오프셋",ChapterTable!$R:$S,2,0))/ChapterTable!$R$23)))</f>
        <v>1</v>
      </c>
      <c r="D877">
        <f>IF(OR($L877=TRUE,$A877=0,MOD($A877,ChapterTable!$R$20)&lt;&gt;0),
MAX(0,INT(($B877+ChapterTable!$P$26+VLOOKUP(SUBSTITUTE(D$1,"성장단계","")&amp;"단계오프셋",ChapterTable!$R:$S,2,0))/ChapterTable!$P$23)),
MAX(0,INT(($B877+ChapterTable!$R$26+VLOOKUP(SUBSTITUTE(D$1,"성장단계","")&amp;"보스단계오프셋",ChapterTable!$R:$S,2,0))/ChapterTable!$R$23)))</f>
        <v>1</v>
      </c>
      <c r="E877" s="1">
        <f ca="1">IF(AND($A877=0,$B877=1),
    VLOOKUP(1,ChapterTable!$1:$1048576,MATCH("최종"&amp;SUBSTITUTE(SUBSTITUTE(E$1,"standard",""),"|Float",""),ChapterTable!$1:$1,0),0)*ChapterTable!$P$17,
  IF(AND($A877=0,$B877=0),
    E878,
  IF($B877=0,
    VLOOKUP($A877,ChapterTable!$1:$1048576,MATCH("최종"&amp;SUBSTITUTE(SUBSTITUTE(E$1,"standard",""),"|Float",""),ChapterTable!$1:$1,0),0),
  IF($B877=1,
    IF($L877=FALSE,
      VLOOKUP($A877,ChapterTable!$1:$1048576,MATCH("최종"&amp;SUBSTITUTE(SUBSTITUTE(E$1,"standard",""),"|Float",""),ChapterTable!$1:$1,0),0),
      VLOOKUP($A877-ChapterTable!$P$11,ChapterTable!$1:$1048576,MATCH("최종"&amp;SUBSTITUTE(SUBSTITUTE(E$1,"standard",""),"|Float",""),ChapterTable!$1:$1,0),0)*ChapterTable!$P$14
    ),
  OFFSET(E877,-$B877+IF($L877,1,0),0)*IF($B877&gt;OFFSET($B877,1,0),ChapterTable!$R$17,1)*
    (VLOOKUP(SUBSTITUTE(SUBSTITUTE(E$1,"standard",""),"|Float","")&amp;IF(OR($L877=TRUE,$A877=0,MOD($A877,ChapterTable!$R$20)&lt;&gt;0),"","보스")&amp;"인게임누적곱배수",ChapterTable!$R:$S,2,0)^C877
    +VLOOKUP(SUBSTITUTE(SUBSTITUTE(E$1,"standard",""),"|Float","")&amp;IF(OR($L877=TRUE,$A877=0,MOD($A877,ChapterTable!$R$20)&lt;&gt;0),"","보스")&amp;"인게임누적합배수",ChapterTable!$R:$S,2,0)*C877)
  )
  )
  )
)</f>
        <v>212816.43072509766</v>
      </c>
      <c r="F877" s="1">
        <f ca="1">IF(AND($A877=0,$B877=1),
    VLOOKUP(1,ChapterTable!$1:$1048576,MATCH("최종"&amp;SUBSTITUTE(SUBSTITUTE(F$1,"standard",""),"|Float",""),ChapterTable!$1:$1,0),0)*ChapterTable!$P$17,
  IF(AND($A877=0,$B877=0),
    F878,
  IF($B877=0,
    VLOOKUP($A877,ChapterTable!$1:$1048576,MATCH("최종"&amp;SUBSTITUTE(SUBSTITUTE(F$1,"standard",""),"|Float",""),ChapterTable!$1:$1,0),0),
  IF($B877=1,
    IF($L877=FALSE,
      VLOOKUP($A877,ChapterTable!$1:$1048576,MATCH("최종"&amp;SUBSTITUTE(SUBSTITUTE(F$1,"standard",""),"|Float",""),ChapterTable!$1:$1,0),0),
      VLOOKUP($A877-ChapterTable!$P$11,ChapterTable!$1:$1048576,MATCH("최종"&amp;SUBSTITUTE(SUBSTITUTE(F$1,"standard",""),"|Float",""),ChapterTable!$1:$1,0),0)*ChapterTable!$P$14
    ),
  OFFSET(F877,-$B877+IF($L877,1,0),0)*
    (VLOOKUP(SUBSTITUTE(SUBSTITUTE(F$1,"standard",""),"|Float","")&amp;IF(OR($L877=TRUE,$A877=0,MOD($A877,ChapterTable!$R$20)&lt;&gt;0),"","보스")&amp;"인게임누적곱배수",ChapterTable!$R:$S,2,0)^D877
    +VLOOKUP(SUBSTITUTE(SUBSTITUTE(F$1,"standard",""),"|Float","")&amp;IF(OR($L877=TRUE,$A877=0,MOD($A877,ChapterTable!$R$20)&lt;&gt;0),"","보스")&amp;"인게임누적합배수",ChapterTable!$R:$S,2,0)*D877)
  )
  )
  )
)</f>
        <v>79436.688551902771</v>
      </c>
      <c r="G877" t="s">
        <v>719</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94"/>
        <v>2</v>
      </c>
      <c r="Q877">
        <f t="shared" si="95"/>
        <v>2</v>
      </c>
      <c r="R877" t="b">
        <f t="shared" ca="1" si="96"/>
        <v>0</v>
      </c>
      <c r="T877" t="b">
        <f t="shared" ca="1" si="97"/>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100"/>
        <v>0.5</v>
      </c>
      <c r="AJ877">
        <f t="shared" si="98"/>
        <v>0.54666666600000002</v>
      </c>
      <c r="AK877">
        <f t="shared" si="99"/>
        <v>1</v>
      </c>
      <c r="AL877">
        <v>5</v>
      </c>
    </row>
    <row r="878" spans="1:38" hidden="1" x14ac:dyDescent="0.3">
      <c r="A878">
        <v>19</v>
      </c>
      <c r="B878">
        <v>14</v>
      </c>
      <c r="C878">
        <f>IF(OR($L878=TRUE,$A878=0,MOD($A878,ChapterTable!$R$20)&lt;&gt;0),
MAX(0,INT(($B878+ChapterTable!$P$26+VLOOKUP(SUBSTITUTE(C$1,"성장단계","")&amp;"단계오프셋",ChapterTable!$R:$S,2,0))/ChapterTable!$P$23)),
MAX(0,INT(($B878+ChapterTable!$R$26+VLOOKUP(SUBSTITUTE(C$1,"성장단계","")&amp;"보스단계오프셋",ChapterTable!$R:$S,2,0))/ChapterTable!$R$23)))</f>
        <v>1</v>
      </c>
      <c r="D878">
        <f>IF(OR($L878=TRUE,$A878=0,MOD($A878,ChapterTable!$R$20)&lt;&gt;0),
MAX(0,INT(($B878+ChapterTable!$P$26+VLOOKUP(SUBSTITUTE(D$1,"성장단계","")&amp;"단계오프셋",ChapterTable!$R:$S,2,0))/ChapterTable!$P$23)),
MAX(0,INT(($B878+ChapterTable!$R$26+VLOOKUP(SUBSTITUTE(D$1,"성장단계","")&amp;"보스단계오프셋",ChapterTable!$R:$S,2,0))/ChapterTable!$R$23)))</f>
        <v>1</v>
      </c>
      <c r="E878" s="1">
        <f ca="1">IF(AND($A878=0,$B878=1),
    VLOOKUP(1,ChapterTable!$1:$1048576,MATCH("최종"&amp;SUBSTITUTE(SUBSTITUTE(E$1,"standard",""),"|Float",""),ChapterTable!$1:$1,0),0)*ChapterTable!$P$17,
  IF(AND($A878=0,$B878=0),
    E879,
  IF($B878=0,
    VLOOKUP($A878,ChapterTable!$1:$1048576,MATCH("최종"&amp;SUBSTITUTE(SUBSTITUTE(E$1,"standard",""),"|Float",""),ChapterTable!$1:$1,0),0),
  IF($B878=1,
    IF($L878=FALSE,
      VLOOKUP($A878,ChapterTable!$1:$1048576,MATCH("최종"&amp;SUBSTITUTE(SUBSTITUTE(E$1,"standard",""),"|Float",""),ChapterTable!$1:$1,0),0),
      VLOOKUP($A878-ChapterTable!$P$11,ChapterTable!$1:$1048576,MATCH("최종"&amp;SUBSTITUTE(SUBSTITUTE(E$1,"standard",""),"|Float",""),ChapterTable!$1:$1,0),0)*ChapterTable!$P$14
    ),
  OFFSET(E878,-$B878+IF($L878,1,0),0)*IF($B878&gt;OFFSET($B878,1,0),ChapterTable!$R$17,1)*
    (VLOOKUP(SUBSTITUTE(SUBSTITUTE(E$1,"standard",""),"|Float","")&amp;IF(OR($L878=TRUE,$A878=0,MOD($A878,ChapterTable!$R$20)&lt;&gt;0),"","보스")&amp;"인게임누적곱배수",ChapterTable!$R:$S,2,0)^C878
    +VLOOKUP(SUBSTITUTE(SUBSTITUTE(E$1,"standard",""),"|Float","")&amp;IF(OR($L878=TRUE,$A878=0,MOD($A878,ChapterTable!$R$20)&lt;&gt;0),"","보스")&amp;"인게임누적합배수",ChapterTable!$R:$S,2,0)*C878)
  )
  )
  )
)</f>
        <v>212816.43072509766</v>
      </c>
      <c r="F878" s="1">
        <f ca="1">IF(AND($A878=0,$B878=1),
    VLOOKUP(1,ChapterTable!$1:$1048576,MATCH("최종"&amp;SUBSTITUTE(SUBSTITUTE(F$1,"standard",""),"|Float",""),ChapterTable!$1:$1,0),0)*ChapterTable!$P$17,
  IF(AND($A878=0,$B878=0),
    F879,
  IF($B878=0,
    VLOOKUP($A878,ChapterTable!$1:$1048576,MATCH("최종"&amp;SUBSTITUTE(SUBSTITUTE(F$1,"standard",""),"|Float",""),ChapterTable!$1:$1,0),0),
  IF($B878=1,
    IF($L878=FALSE,
      VLOOKUP($A878,ChapterTable!$1:$1048576,MATCH("최종"&amp;SUBSTITUTE(SUBSTITUTE(F$1,"standard",""),"|Float",""),ChapterTable!$1:$1,0),0),
      VLOOKUP($A878-ChapterTable!$P$11,ChapterTable!$1:$1048576,MATCH("최종"&amp;SUBSTITUTE(SUBSTITUTE(F$1,"standard",""),"|Float",""),ChapterTable!$1:$1,0),0)*ChapterTable!$P$14
    ),
  OFFSET(F878,-$B878+IF($L878,1,0),0)*
    (VLOOKUP(SUBSTITUTE(SUBSTITUTE(F$1,"standard",""),"|Float","")&amp;IF(OR($L878=TRUE,$A878=0,MOD($A878,ChapterTable!$R$20)&lt;&gt;0),"","보스")&amp;"인게임누적곱배수",ChapterTable!$R:$S,2,0)^D878
    +VLOOKUP(SUBSTITUTE(SUBSTITUTE(F$1,"standard",""),"|Float","")&amp;IF(OR($L878=TRUE,$A878=0,MOD($A878,ChapterTable!$R$20)&lt;&gt;0),"","보스")&amp;"인게임누적합배수",ChapterTable!$R:$S,2,0)*D878)
  )
  )
  )
)</f>
        <v>79436.688551902771</v>
      </c>
      <c r="G878" t="s">
        <v>719</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94"/>
        <v>2</v>
      </c>
      <c r="Q878">
        <f t="shared" si="95"/>
        <v>2</v>
      </c>
      <c r="R878" t="b">
        <f t="shared" ca="1" si="96"/>
        <v>0</v>
      </c>
      <c r="T878" t="b">
        <f t="shared" ca="1" si="97"/>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100"/>
        <v>0.5</v>
      </c>
      <c r="AJ878">
        <f t="shared" si="98"/>
        <v>0.54666666600000002</v>
      </c>
      <c r="AK878">
        <f t="shared" si="99"/>
        <v>1</v>
      </c>
      <c r="AL878">
        <v>5</v>
      </c>
    </row>
    <row r="879" spans="1:38" hidden="1" x14ac:dyDescent="0.3">
      <c r="A879">
        <v>19</v>
      </c>
      <c r="B879">
        <v>15</v>
      </c>
      <c r="C879">
        <f>IF(OR($L879=TRUE,$A879=0,MOD($A879,ChapterTable!$R$20)&lt;&gt;0),
MAX(0,INT(($B879+ChapterTable!$P$26+VLOOKUP(SUBSTITUTE(C$1,"성장단계","")&amp;"단계오프셋",ChapterTable!$R:$S,2,0))/ChapterTable!$P$23)),
MAX(0,INT(($B879+ChapterTable!$R$26+VLOOKUP(SUBSTITUTE(C$1,"성장단계","")&amp;"보스단계오프셋",ChapterTable!$R:$S,2,0))/ChapterTable!$R$23)))</f>
        <v>1</v>
      </c>
      <c r="D879">
        <f>IF(OR($L879=TRUE,$A879=0,MOD($A879,ChapterTable!$R$20)&lt;&gt;0),
MAX(0,INT(($B879+ChapterTable!$P$26+VLOOKUP(SUBSTITUTE(D$1,"성장단계","")&amp;"단계오프셋",ChapterTable!$R:$S,2,0))/ChapterTable!$P$23)),
MAX(0,INT(($B879+ChapterTable!$R$26+VLOOKUP(SUBSTITUTE(D$1,"성장단계","")&amp;"보스단계오프셋",ChapterTable!$R:$S,2,0))/ChapterTable!$R$23)))</f>
        <v>1</v>
      </c>
      <c r="E879" s="1">
        <f ca="1">IF(AND($A879=0,$B879=1),
    VLOOKUP(1,ChapterTable!$1:$1048576,MATCH("최종"&amp;SUBSTITUTE(SUBSTITUTE(E$1,"standard",""),"|Float",""),ChapterTable!$1:$1,0),0)*ChapterTable!$P$17,
  IF(AND($A879=0,$B879=0),
    E880,
  IF($B879=0,
    VLOOKUP($A879,ChapterTable!$1:$1048576,MATCH("최종"&amp;SUBSTITUTE(SUBSTITUTE(E$1,"standard",""),"|Float",""),ChapterTable!$1:$1,0),0),
  IF($B879=1,
    IF($L879=FALSE,
      VLOOKUP($A879,ChapterTable!$1:$1048576,MATCH("최종"&amp;SUBSTITUTE(SUBSTITUTE(E$1,"standard",""),"|Float",""),ChapterTable!$1:$1,0),0),
      VLOOKUP($A879-ChapterTable!$P$11,ChapterTable!$1:$1048576,MATCH("최종"&amp;SUBSTITUTE(SUBSTITUTE(E$1,"standard",""),"|Float",""),ChapterTable!$1:$1,0),0)*ChapterTable!$P$14
    ),
  OFFSET(E879,-$B879+IF($L879,1,0),0)*IF($B879&gt;OFFSET($B879,1,0),ChapterTable!$R$17,1)*
    (VLOOKUP(SUBSTITUTE(SUBSTITUTE(E$1,"standard",""),"|Float","")&amp;IF(OR($L879=TRUE,$A879=0,MOD($A879,ChapterTable!$R$20)&lt;&gt;0),"","보스")&amp;"인게임누적곱배수",ChapterTable!$R:$S,2,0)^C879
    +VLOOKUP(SUBSTITUTE(SUBSTITUTE(E$1,"standard",""),"|Float","")&amp;IF(OR($L879=TRUE,$A879=0,MOD($A879,ChapterTable!$R$20)&lt;&gt;0),"","보스")&amp;"인게임누적합배수",ChapterTable!$R:$S,2,0)*C879)
  )
  )
  )
)</f>
        <v>212816.43072509766</v>
      </c>
      <c r="F879" s="1">
        <f ca="1">IF(AND($A879=0,$B879=1),
    VLOOKUP(1,ChapterTable!$1:$1048576,MATCH("최종"&amp;SUBSTITUTE(SUBSTITUTE(F$1,"standard",""),"|Float",""),ChapterTable!$1:$1,0),0)*ChapterTable!$P$17,
  IF(AND($A879=0,$B879=0),
    F880,
  IF($B879=0,
    VLOOKUP($A879,ChapterTable!$1:$1048576,MATCH("최종"&amp;SUBSTITUTE(SUBSTITUTE(F$1,"standard",""),"|Float",""),ChapterTable!$1:$1,0),0),
  IF($B879=1,
    IF($L879=FALSE,
      VLOOKUP($A879,ChapterTable!$1:$1048576,MATCH("최종"&amp;SUBSTITUTE(SUBSTITUTE(F$1,"standard",""),"|Float",""),ChapterTable!$1:$1,0),0),
      VLOOKUP($A879-ChapterTable!$P$11,ChapterTable!$1:$1048576,MATCH("최종"&amp;SUBSTITUTE(SUBSTITUTE(F$1,"standard",""),"|Float",""),ChapterTable!$1:$1,0),0)*ChapterTable!$P$14
    ),
  OFFSET(F879,-$B879+IF($L879,1,0),0)*
    (VLOOKUP(SUBSTITUTE(SUBSTITUTE(F$1,"standard",""),"|Float","")&amp;IF(OR($L879=TRUE,$A879=0,MOD($A879,ChapterTable!$R$20)&lt;&gt;0),"","보스")&amp;"인게임누적곱배수",ChapterTable!$R:$S,2,0)^D879
    +VLOOKUP(SUBSTITUTE(SUBSTITUTE(F$1,"standard",""),"|Float","")&amp;IF(OR($L879=TRUE,$A879=0,MOD($A879,ChapterTable!$R$20)&lt;&gt;0),"","보스")&amp;"인게임누적합배수",ChapterTable!$R:$S,2,0)*D879)
  )
  )
  )
)</f>
        <v>79436.688551902771</v>
      </c>
      <c r="G879" t="s">
        <v>719</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94"/>
        <v>11</v>
      </c>
      <c r="Q879">
        <f t="shared" si="95"/>
        <v>11</v>
      </c>
      <c r="R879" t="b">
        <f t="shared" ca="1" si="96"/>
        <v>0</v>
      </c>
      <c r="T879" t="b">
        <f t="shared" ca="1" si="97"/>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100"/>
        <v>0.5</v>
      </c>
      <c r="AJ879">
        <f t="shared" si="98"/>
        <v>0.54666666600000002</v>
      </c>
      <c r="AK879">
        <f t="shared" si="99"/>
        <v>1</v>
      </c>
      <c r="AL879">
        <v>5</v>
      </c>
    </row>
    <row r="880" spans="1:38" hidden="1" x14ac:dyDescent="0.3">
      <c r="A880">
        <v>19</v>
      </c>
      <c r="B880">
        <v>16</v>
      </c>
      <c r="C880">
        <f>IF(OR($L880=TRUE,$A880=0,MOD($A880,ChapterTable!$R$20)&lt;&gt;0),
MAX(0,INT(($B880+ChapterTable!$P$26+VLOOKUP(SUBSTITUTE(C$1,"성장단계","")&amp;"단계오프셋",ChapterTable!$R:$S,2,0))/ChapterTable!$P$23)),
MAX(0,INT(($B880+ChapterTable!$R$26+VLOOKUP(SUBSTITUTE(C$1,"성장단계","")&amp;"보스단계오프셋",ChapterTable!$R:$S,2,0))/ChapterTable!$R$23)))</f>
        <v>2</v>
      </c>
      <c r="D880">
        <f>IF(OR($L880=TRUE,$A880=0,MOD($A880,ChapterTable!$R$20)&lt;&gt;0),
MAX(0,INT(($B880+ChapterTable!$P$26+VLOOKUP(SUBSTITUTE(D$1,"성장단계","")&amp;"단계오프셋",ChapterTable!$R:$S,2,0))/ChapterTable!$P$23)),
MAX(0,INT(($B880+ChapterTable!$R$26+VLOOKUP(SUBSTITUTE(D$1,"성장단계","")&amp;"보스단계오프셋",ChapterTable!$R:$S,2,0))/ChapterTable!$R$23)))</f>
        <v>1</v>
      </c>
      <c r="E880" s="1">
        <f ca="1">IF(AND($A880=0,$B880=1),
    VLOOKUP(1,ChapterTable!$1:$1048576,MATCH("최종"&amp;SUBSTITUTE(SUBSTITUTE(E$1,"standard",""),"|Float",""),ChapterTable!$1:$1,0),0)*ChapterTable!$P$17,
  IF(AND($A880=0,$B880=0),
    E881,
  IF($B880=0,
    VLOOKUP($A880,ChapterTable!$1:$1048576,MATCH("최종"&amp;SUBSTITUTE(SUBSTITUTE(E$1,"standard",""),"|Float",""),ChapterTable!$1:$1,0),0),
  IF($B880=1,
    IF($L880=FALSE,
      VLOOKUP($A880,ChapterTable!$1:$1048576,MATCH("최종"&amp;SUBSTITUTE(SUBSTITUTE(E$1,"standard",""),"|Float",""),ChapterTable!$1:$1,0),0),
      VLOOKUP($A880-ChapterTable!$P$11,ChapterTable!$1:$1048576,MATCH("최종"&amp;SUBSTITUTE(SUBSTITUTE(E$1,"standard",""),"|Float",""),ChapterTable!$1:$1,0),0)*ChapterTable!$P$14
    ),
  OFFSET(E880,-$B880+IF($L880,1,0),0)*IF($B880&gt;OFFSET($B880,1,0),ChapterTable!$R$17,1)*
    (VLOOKUP(SUBSTITUTE(SUBSTITUTE(E$1,"standard",""),"|Float","")&amp;IF(OR($L880=TRUE,$A880=0,MOD($A880,ChapterTable!$R$20)&lt;&gt;0),"","보스")&amp;"인게임누적곱배수",ChapterTable!$R:$S,2,0)^C880
    +VLOOKUP(SUBSTITUTE(SUBSTITUTE(E$1,"standard",""),"|Float","")&amp;IF(OR($L880=TRUE,$A880=0,MOD($A880,ChapterTable!$R$20)&lt;&gt;0),"","보스")&amp;"인게임누적합배수",ChapterTable!$R:$S,2,0)*C880)
  )
  )
  )
)</f>
        <v>248285.83584594724</v>
      </c>
      <c r="F880" s="1">
        <f ca="1">IF(AND($A880=0,$B880=1),
    VLOOKUP(1,ChapterTable!$1:$1048576,MATCH("최종"&amp;SUBSTITUTE(SUBSTITUTE(F$1,"standard",""),"|Float",""),ChapterTable!$1:$1,0),0)*ChapterTable!$P$17,
  IF(AND($A880=0,$B880=0),
    F881,
  IF($B880=0,
    VLOOKUP($A880,ChapterTable!$1:$1048576,MATCH("최종"&amp;SUBSTITUTE(SUBSTITUTE(F$1,"standard",""),"|Float",""),ChapterTable!$1:$1,0),0),
  IF($B880=1,
    IF($L880=FALSE,
      VLOOKUP($A880,ChapterTable!$1:$1048576,MATCH("최종"&amp;SUBSTITUTE(SUBSTITUTE(F$1,"standard",""),"|Float",""),ChapterTable!$1:$1,0),0),
      VLOOKUP($A880-ChapterTable!$P$11,ChapterTable!$1:$1048576,MATCH("최종"&amp;SUBSTITUTE(SUBSTITUTE(F$1,"standard",""),"|Float",""),ChapterTable!$1:$1,0),0)*ChapterTable!$P$14
    ),
  OFFSET(F880,-$B880+IF($L880,1,0),0)*
    (VLOOKUP(SUBSTITUTE(SUBSTITUTE(F$1,"standard",""),"|Float","")&amp;IF(OR($L880=TRUE,$A880=0,MOD($A880,ChapterTable!$R$20)&lt;&gt;0),"","보스")&amp;"인게임누적곱배수",ChapterTable!$R:$S,2,0)^D880
    +VLOOKUP(SUBSTITUTE(SUBSTITUTE(F$1,"standard",""),"|Float","")&amp;IF(OR($L880=TRUE,$A880=0,MOD($A880,ChapterTable!$R$20)&lt;&gt;0),"","보스")&amp;"인게임누적합배수",ChapterTable!$R:$S,2,0)*D880)
  )
  )
  )
)</f>
        <v>79436.688551902771</v>
      </c>
      <c r="G880" t="s">
        <v>719</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94"/>
        <v>2</v>
      </c>
      <c r="Q880">
        <f t="shared" si="95"/>
        <v>2</v>
      </c>
      <c r="R880" t="b">
        <f t="shared" ca="1" si="96"/>
        <v>0</v>
      </c>
      <c r="T880" t="b">
        <f t="shared" ca="1" si="97"/>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100"/>
        <v>0.5</v>
      </c>
      <c r="AJ880">
        <f t="shared" si="98"/>
        <v>0.54666666600000002</v>
      </c>
      <c r="AK880">
        <f t="shared" si="99"/>
        <v>1</v>
      </c>
      <c r="AL880">
        <v>5</v>
      </c>
    </row>
    <row r="881" spans="1:38" hidden="1" x14ac:dyDescent="0.3">
      <c r="A881">
        <v>19</v>
      </c>
      <c r="B881">
        <v>17</v>
      </c>
      <c r="C881">
        <f>IF(OR($L881=TRUE,$A881=0,MOD($A881,ChapterTable!$R$20)&lt;&gt;0),
MAX(0,INT(($B881+ChapterTable!$P$26+VLOOKUP(SUBSTITUTE(C$1,"성장단계","")&amp;"단계오프셋",ChapterTable!$R:$S,2,0))/ChapterTable!$P$23)),
MAX(0,INT(($B881+ChapterTable!$R$26+VLOOKUP(SUBSTITUTE(C$1,"성장단계","")&amp;"보스단계오프셋",ChapterTable!$R:$S,2,0))/ChapterTable!$R$23)))</f>
        <v>2</v>
      </c>
      <c r="D881">
        <f>IF(OR($L881=TRUE,$A881=0,MOD($A881,ChapterTable!$R$20)&lt;&gt;0),
MAX(0,INT(($B881+ChapterTable!$P$26+VLOOKUP(SUBSTITUTE(D$1,"성장단계","")&amp;"단계오프셋",ChapterTable!$R:$S,2,0))/ChapterTable!$P$23)),
MAX(0,INT(($B881+ChapterTable!$R$26+VLOOKUP(SUBSTITUTE(D$1,"성장단계","")&amp;"보스단계오프셋",ChapterTable!$R:$S,2,0))/ChapterTable!$R$23)))</f>
        <v>1</v>
      </c>
      <c r="E881" s="1">
        <f ca="1">IF(AND($A881=0,$B881=1),
    VLOOKUP(1,ChapterTable!$1:$1048576,MATCH("최종"&amp;SUBSTITUTE(SUBSTITUTE(E$1,"standard",""),"|Float",""),ChapterTable!$1:$1,0),0)*ChapterTable!$P$17,
  IF(AND($A881=0,$B881=0),
    E882,
  IF($B881=0,
    VLOOKUP($A881,ChapterTable!$1:$1048576,MATCH("최종"&amp;SUBSTITUTE(SUBSTITUTE(E$1,"standard",""),"|Float",""),ChapterTable!$1:$1,0),0),
  IF($B881=1,
    IF($L881=FALSE,
      VLOOKUP($A881,ChapterTable!$1:$1048576,MATCH("최종"&amp;SUBSTITUTE(SUBSTITUTE(E$1,"standard",""),"|Float",""),ChapterTable!$1:$1,0),0),
      VLOOKUP($A881-ChapterTable!$P$11,ChapterTable!$1:$1048576,MATCH("최종"&amp;SUBSTITUTE(SUBSTITUTE(E$1,"standard",""),"|Float",""),ChapterTable!$1:$1,0),0)*ChapterTable!$P$14
    ),
  OFFSET(E881,-$B881+IF($L881,1,0),0)*IF($B881&gt;OFFSET($B881,1,0),ChapterTable!$R$17,1)*
    (VLOOKUP(SUBSTITUTE(SUBSTITUTE(E$1,"standard",""),"|Float","")&amp;IF(OR($L881=TRUE,$A881=0,MOD($A881,ChapterTable!$R$20)&lt;&gt;0),"","보스")&amp;"인게임누적곱배수",ChapterTable!$R:$S,2,0)^C881
    +VLOOKUP(SUBSTITUTE(SUBSTITUTE(E$1,"standard",""),"|Float","")&amp;IF(OR($L881=TRUE,$A881=0,MOD($A881,ChapterTable!$R$20)&lt;&gt;0),"","보스")&amp;"인게임누적합배수",ChapterTable!$R:$S,2,0)*C881)
  )
  )
  )
)</f>
        <v>248285.83584594724</v>
      </c>
      <c r="F881" s="1">
        <f ca="1">IF(AND($A881=0,$B881=1),
    VLOOKUP(1,ChapterTable!$1:$1048576,MATCH("최종"&amp;SUBSTITUTE(SUBSTITUTE(F$1,"standard",""),"|Float",""),ChapterTable!$1:$1,0),0)*ChapterTable!$P$17,
  IF(AND($A881=0,$B881=0),
    F882,
  IF($B881=0,
    VLOOKUP($A881,ChapterTable!$1:$1048576,MATCH("최종"&amp;SUBSTITUTE(SUBSTITUTE(F$1,"standard",""),"|Float",""),ChapterTable!$1:$1,0),0),
  IF($B881=1,
    IF($L881=FALSE,
      VLOOKUP($A881,ChapterTable!$1:$1048576,MATCH("최종"&amp;SUBSTITUTE(SUBSTITUTE(F$1,"standard",""),"|Float",""),ChapterTable!$1:$1,0),0),
      VLOOKUP($A881-ChapterTable!$P$11,ChapterTable!$1:$1048576,MATCH("최종"&amp;SUBSTITUTE(SUBSTITUTE(F$1,"standard",""),"|Float",""),ChapterTable!$1:$1,0),0)*ChapterTable!$P$14
    ),
  OFFSET(F881,-$B881+IF($L881,1,0),0)*
    (VLOOKUP(SUBSTITUTE(SUBSTITUTE(F$1,"standard",""),"|Float","")&amp;IF(OR($L881=TRUE,$A881=0,MOD($A881,ChapterTable!$R$20)&lt;&gt;0),"","보스")&amp;"인게임누적곱배수",ChapterTable!$R:$S,2,0)^D881
    +VLOOKUP(SUBSTITUTE(SUBSTITUTE(F$1,"standard",""),"|Float","")&amp;IF(OR($L881=TRUE,$A881=0,MOD($A881,ChapterTable!$R$20)&lt;&gt;0),"","보스")&amp;"인게임누적합배수",ChapterTable!$R:$S,2,0)*D881)
  )
  )
  )
)</f>
        <v>79436.688551902771</v>
      </c>
      <c r="G881" t="s">
        <v>719</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94"/>
        <v>2</v>
      </c>
      <c r="Q881">
        <f t="shared" si="95"/>
        <v>2</v>
      </c>
      <c r="R881" t="b">
        <f t="shared" ca="1" si="96"/>
        <v>0</v>
      </c>
      <c r="T881" t="b">
        <f t="shared" ca="1" si="97"/>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100"/>
        <v>0.5</v>
      </c>
      <c r="AJ881">
        <f t="shared" si="98"/>
        <v>0.54666666600000002</v>
      </c>
      <c r="AK881">
        <f t="shared" si="99"/>
        <v>1</v>
      </c>
      <c r="AL881">
        <v>5</v>
      </c>
    </row>
    <row r="882" spans="1:38" hidden="1" x14ac:dyDescent="0.3">
      <c r="A882">
        <v>19</v>
      </c>
      <c r="B882">
        <v>18</v>
      </c>
      <c r="C882">
        <f>IF(OR($L882=TRUE,$A882=0,MOD($A882,ChapterTable!$R$20)&lt;&gt;0),
MAX(0,INT(($B882+ChapterTable!$P$26+VLOOKUP(SUBSTITUTE(C$1,"성장단계","")&amp;"단계오프셋",ChapterTable!$R:$S,2,0))/ChapterTable!$P$23)),
MAX(0,INT(($B882+ChapterTable!$R$26+VLOOKUP(SUBSTITUTE(C$1,"성장단계","")&amp;"보스단계오프셋",ChapterTable!$R:$S,2,0))/ChapterTable!$R$23)))</f>
        <v>2</v>
      </c>
      <c r="D882">
        <f>IF(OR($L882=TRUE,$A882=0,MOD($A882,ChapterTable!$R$20)&lt;&gt;0),
MAX(0,INT(($B882+ChapterTable!$P$26+VLOOKUP(SUBSTITUTE(D$1,"성장단계","")&amp;"단계오프셋",ChapterTable!$R:$S,2,0))/ChapterTable!$P$23)),
MAX(0,INT(($B882+ChapterTable!$R$26+VLOOKUP(SUBSTITUTE(D$1,"성장단계","")&amp;"보스단계오프셋",ChapterTable!$R:$S,2,0))/ChapterTable!$R$23)))</f>
        <v>1</v>
      </c>
      <c r="E882" s="1">
        <f ca="1">IF(AND($A882=0,$B882=1),
    VLOOKUP(1,ChapterTable!$1:$1048576,MATCH("최종"&amp;SUBSTITUTE(SUBSTITUTE(E$1,"standard",""),"|Float",""),ChapterTable!$1:$1,0),0)*ChapterTable!$P$17,
  IF(AND($A882=0,$B882=0),
    E883,
  IF($B882=0,
    VLOOKUP($A882,ChapterTable!$1:$1048576,MATCH("최종"&amp;SUBSTITUTE(SUBSTITUTE(E$1,"standard",""),"|Float",""),ChapterTable!$1:$1,0),0),
  IF($B882=1,
    IF($L882=FALSE,
      VLOOKUP($A882,ChapterTable!$1:$1048576,MATCH("최종"&amp;SUBSTITUTE(SUBSTITUTE(E$1,"standard",""),"|Float",""),ChapterTable!$1:$1,0),0),
      VLOOKUP($A882-ChapterTable!$P$11,ChapterTable!$1:$1048576,MATCH("최종"&amp;SUBSTITUTE(SUBSTITUTE(E$1,"standard",""),"|Float",""),ChapterTable!$1:$1,0),0)*ChapterTable!$P$14
    ),
  OFFSET(E882,-$B882+IF($L882,1,0),0)*IF($B882&gt;OFFSET($B882,1,0),ChapterTable!$R$17,1)*
    (VLOOKUP(SUBSTITUTE(SUBSTITUTE(E$1,"standard",""),"|Float","")&amp;IF(OR($L882=TRUE,$A882=0,MOD($A882,ChapterTable!$R$20)&lt;&gt;0),"","보스")&amp;"인게임누적곱배수",ChapterTable!$R:$S,2,0)^C882
    +VLOOKUP(SUBSTITUTE(SUBSTITUTE(E$1,"standard",""),"|Float","")&amp;IF(OR($L882=TRUE,$A882=0,MOD($A882,ChapterTable!$R$20)&lt;&gt;0),"","보스")&amp;"인게임누적합배수",ChapterTable!$R:$S,2,0)*C882)
  )
  )
  )
)</f>
        <v>248285.83584594724</v>
      </c>
      <c r="F882" s="1">
        <f ca="1">IF(AND($A882=0,$B882=1),
    VLOOKUP(1,ChapterTable!$1:$1048576,MATCH("최종"&amp;SUBSTITUTE(SUBSTITUTE(F$1,"standard",""),"|Float",""),ChapterTable!$1:$1,0),0)*ChapterTable!$P$17,
  IF(AND($A882=0,$B882=0),
    F883,
  IF($B882=0,
    VLOOKUP($A882,ChapterTable!$1:$1048576,MATCH("최종"&amp;SUBSTITUTE(SUBSTITUTE(F$1,"standard",""),"|Float",""),ChapterTable!$1:$1,0),0),
  IF($B882=1,
    IF($L882=FALSE,
      VLOOKUP($A882,ChapterTable!$1:$1048576,MATCH("최종"&amp;SUBSTITUTE(SUBSTITUTE(F$1,"standard",""),"|Float",""),ChapterTable!$1:$1,0),0),
      VLOOKUP($A882-ChapterTable!$P$11,ChapterTable!$1:$1048576,MATCH("최종"&amp;SUBSTITUTE(SUBSTITUTE(F$1,"standard",""),"|Float",""),ChapterTable!$1:$1,0),0)*ChapterTable!$P$14
    ),
  OFFSET(F882,-$B882+IF($L882,1,0),0)*
    (VLOOKUP(SUBSTITUTE(SUBSTITUTE(F$1,"standard",""),"|Float","")&amp;IF(OR($L882=TRUE,$A882=0,MOD($A882,ChapterTable!$R$20)&lt;&gt;0),"","보스")&amp;"인게임누적곱배수",ChapterTable!$R:$S,2,0)^D882
    +VLOOKUP(SUBSTITUTE(SUBSTITUTE(F$1,"standard",""),"|Float","")&amp;IF(OR($L882=TRUE,$A882=0,MOD($A882,ChapterTable!$R$20)&lt;&gt;0),"","보스")&amp;"인게임누적합배수",ChapterTable!$R:$S,2,0)*D882)
  )
  )
  )
)</f>
        <v>79436.688551902771</v>
      </c>
      <c r="G882" t="s">
        <v>719</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94"/>
        <v>2</v>
      </c>
      <c r="Q882">
        <f t="shared" si="95"/>
        <v>2</v>
      </c>
      <c r="R882" t="b">
        <f t="shared" ca="1" si="96"/>
        <v>0</v>
      </c>
      <c r="T882" t="b">
        <f t="shared" ca="1" si="97"/>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100"/>
        <v>0.5</v>
      </c>
      <c r="AJ882">
        <f t="shared" si="98"/>
        <v>0.54666666600000002</v>
      </c>
      <c r="AK882">
        <f t="shared" si="99"/>
        <v>1</v>
      </c>
      <c r="AL882">
        <v>5</v>
      </c>
    </row>
    <row r="883" spans="1:38" hidden="1" x14ac:dyDescent="0.3">
      <c r="A883">
        <v>19</v>
      </c>
      <c r="B883">
        <v>19</v>
      </c>
      <c r="C883">
        <f>IF(OR($L883=TRUE,$A883=0,MOD($A883,ChapterTable!$R$20)&lt;&gt;0),
MAX(0,INT(($B883+ChapterTable!$P$26+VLOOKUP(SUBSTITUTE(C$1,"성장단계","")&amp;"단계오프셋",ChapterTable!$R:$S,2,0))/ChapterTable!$P$23)),
MAX(0,INT(($B883+ChapterTable!$R$26+VLOOKUP(SUBSTITUTE(C$1,"성장단계","")&amp;"보스단계오프셋",ChapterTable!$R:$S,2,0))/ChapterTable!$R$23)))</f>
        <v>2</v>
      </c>
      <c r="D883">
        <f>IF(OR($L883=TRUE,$A883=0,MOD($A883,ChapterTable!$R$20)&lt;&gt;0),
MAX(0,INT(($B883+ChapterTable!$P$26+VLOOKUP(SUBSTITUTE(D$1,"성장단계","")&amp;"단계오프셋",ChapterTable!$R:$S,2,0))/ChapterTable!$P$23)),
MAX(0,INT(($B883+ChapterTable!$R$26+VLOOKUP(SUBSTITUTE(D$1,"성장단계","")&amp;"보스단계오프셋",ChapterTable!$R:$S,2,0))/ChapterTable!$R$23)))</f>
        <v>1</v>
      </c>
      <c r="E883" s="1">
        <f ca="1">IF(AND($A883=0,$B883=1),
    VLOOKUP(1,ChapterTable!$1:$1048576,MATCH("최종"&amp;SUBSTITUTE(SUBSTITUTE(E$1,"standard",""),"|Float",""),ChapterTable!$1:$1,0),0)*ChapterTable!$P$17,
  IF(AND($A883=0,$B883=0),
    E884,
  IF($B883=0,
    VLOOKUP($A883,ChapterTable!$1:$1048576,MATCH("최종"&amp;SUBSTITUTE(SUBSTITUTE(E$1,"standard",""),"|Float",""),ChapterTable!$1:$1,0),0),
  IF($B883=1,
    IF($L883=FALSE,
      VLOOKUP($A883,ChapterTable!$1:$1048576,MATCH("최종"&amp;SUBSTITUTE(SUBSTITUTE(E$1,"standard",""),"|Float",""),ChapterTable!$1:$1,0),0),
      VLOOKUP($A883-ChapterTable!$P$11,ChapterTable!$1:$1048576,MATCH("최종"&amp;SUBSTITUTE(SUBSTITUTE(E$1,"standard",""),"|Float",""),ChapterTable!$1:$1,0),0)*ChapterTable!$P$14
    ),
  OFFSET(E883,-$B883+IF($L883,1,0),0)*IF($B883&gt;OFFSET($B883,1,0),ChapterTable!$R$17,1)*
    (VLOOKUP(SUBSTITUTE(SUBSTITUTE(E$1,"standard",""),"|Float","")&amp;IF(OR($L883=TRUE,$A883=0,MOD($A883,ChapterTable!$R$20)&lt;&gt;0),"","보스")&amp;"인게임누적곱배수",ChapterTable!$R:$S,2,0)^C883
    +VLOOKUP(SUBSTITUTE(SUBSTITUTE(E$1,"standard",""),"|Float","")&amp;IF(OR($L883=TRUE,$A883=0,MOD($A883,ChapterTable!$R$20)&lt;&gt;0),"","보스")&amp;"인게임누적합배수",ChapterTable!$R:$S,2,0)*C883)
  )
  )
  )
)</f>
        <v>248285.83584594724</v>
      </c>
      <c r="F883" s="1">
        <f ca="1">IF(AND($A883=0,$B883=1),
    VLOOKUP(1,ChapterTable!$1:$1048576,MATCH("최종"&amp;SUBSTITUTE(SUBSTITUTE(F$1,"standard",""),"|Float",""),ChapterTable!$1:$1,0),0)*ChapterTable!$P$17,
  IF(AND($A883=0,$B883=0),
    F884,
  IF($B883=0,
    VLOOKUP($A883,ChapterTable!$1:$1048576,MATCH("최종"&amp;SUBSTITUTE(SUBSTITUTE(F$1,"standard",""),"|Float",""),ChapterTable!$1:$1,0),0),
  IF($B883=1,
    IF($L883=FALSE,
      VLOOKUP($A883,ChapterTable!$1:$1048576,MATCH("최종"&amp;SUBSTITUTE(SUBSTITUTE(F$1,"standard",""),"|Float",""),ChapterTable!$1:$1,0),0),
      VLOOKUP($A883-ChapterTable!$P$11,ChapterTable!$1:$1048576,MATCH("최종"&amp;SUBSTITUTE(SUBSTITUTE(F$1,"standard",""),"|Float",""),ChapterTable!$1:$1,0),0)*ChapterTable!$P$14
    ),
  OFFSET(F883,-$B883+IF($L883,1,0),0)*
    (VLOOKUP(SUBSTITUTE(SUBSTITUTE(F$1,"standard",""),"|Float","")&amp;IF(OR($L883=TRUE,$A883=0,MOD($A883,ChapterTable!$R$20)&lt;&gt;0),"","보스")&amp;"인게임누적곱배수",ChapterTable!$R:$S,2,0)^D883
    +VLOOKUP(SUBSTITUTE(SUBSTITUTE(F$1,"standard",""),"|Float","")&amp;IF(OR($L883=TRUE,$A883=0,MOD($A883,ChapterTable!$R$20)&lt;&gt;0),"","보스")&amp;"인게임누적합배수",ChapterTable!$R:$S,2,0)*D883)
  )
  )
  )
)</f>
        <v>79436.688551902771</v>
      </c>
      <c r="G883" t="s">
        <v>719</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94"/>
        <v>92</v>
      </c>
      <c r="Q883">
        <f t="shared" si="95"/>
        <v>92</v>
      </c>
      <c r="R883" t="b">
        <f t="shared" ca="1" si="96"/>
        <v>1</v>
      </c>
      <c r="T883" t="b">
        <f t="shared" ca="1" si="97"/>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100"/>
        <v>0.5</v>
      </c>
      <c r="AJ883">
        <f t="shared" si="98"/>
        <v>0.54666666600000002</v>
      </c>
      <c r="AK883">
        <f t="shared" si="99"/>
        <v>1</v>
      </c>
      <c r="AL883">
        <v>5</v>
      </c>
    </row>
    <row r="884" spans="1:38" hidden="1" x14ac:dyDescent="0.3">
      <c r="A884">
        <v>19</v>
      </c>
      <c r="B884">
        <v>20</v>
      </c>
      <c r="C884">
        <f>IF(OR($L884=TRUE,$A884=0,MOD($A884,ChapterTable!$R$20)&lt;&gt;0),
MAX(0,INT(($B884+ChapterTable!$P$26+VLOOKUP(SUBSTITUTE(C$1,"성장단계","")&amp;"단계오프셋",ChapterTable!$R:$S,2,0))/ChapterTable!$P$23)),
MAX(0,INT(($B884+ChapterTable!$R$26+VLOOKUP(SUBSTITUTE(C$1,"성장단계","")&amp;"보스단계오프셋",ChapterTable!$R:$S,2,0))/ChapterTable!$R$23)))</f>
        <v>2</v>
      </c>
      <c r="D884">
        <f>IF(OR($L884=TRUE,$A884=0,MOD($A884,ChapterTable!$R$20)&lt;&gt;0),
MAX(0,INT(($B884+ChapterTable!$P$26+VLOOKUP(SUBSTITUTE(D$1,"성장단계","")&amp;"단계오프셋",ChapterTable!$R:$S,2,0))/ChapterTable!$P$23)),
MAX(0,INT(($B884+ChapterTable!$R$26+VLOOKUP(SUBSTITUTE(D$1,"성장단계","")&amp;"보스단계오프셋",ChapterTable!$R:$S,2,0))/ChapterTable!$R$23)))</f>
        <v>1</v>
      </c>
      <c r="E884" s="1">
        <f ca="1">IF(AND($A884=0,$B884=1),
    VLOOKUP(1,ChapterTable!$1:$1048576,MATCH("최종"&amp;SUBSTITUTE(SUBSTITUTE(E$1,"standard",""),"|Float",""),ChapterTable!$1:$1,0),0)*ChapterTable!$P$17,
  IF(AND($A884=0,$B884=0),
    E885,
  IF($B884=0,
    VLOOKUP($A884,ChapterTable!$1:$1048576,MATCH("최종"&amp;SUBSTITUTE(SUBSTITUTE(E$1,"standard",""),"|Float",""),ChapterTable!$1:$1,0),0),
  IF($B884=1,
    IF($L884=FALSE,
      VLOOKUP($A884,ChapterTable!$1:$1048576,MATCH("최종"&amp;SUBSTITUTE(SUBSTITUTE(E$1,"standard",""),"|Float",""),ChapterTable!$1:$1,0),0),
      VLOOKUP($A884-ChapterTable!$P$11,ChapterTable!$1:$1048576,MATCH("최종"&amp;SUBSTITUTE(SUBSTITUTE(E$1,"standard",""),"|Float",""),ChapterTable!$1:$1,0),0)*ChapterTable!$P$14
    ),
  OFFSET(E884,-$B884+IF($L884,1,0),0)*IF($B884&gt;OFFSET($B884,1,0),ChapterTable!$R$17,1)*
    (VLOOKUP(SUBSTITUTE(SUBSTITUTE(E$1,"standard",""),"|Float","")&amp;IF(OR($L884=TRUE,$A884=0,MOD($A884,ChapterTable!$R$20)&lt;&gt;0),"","보스")&amp;"인게임누적곱배수",ChapterTable!$R:$S,2,0)^C884
    +VLOOKUP(SUBSTITUTE(SUBSTITUTE(E$1,"standard",""),"|Float","")&amp;IF(OR($L884=TRUE,$A884=0,MOD($A884,ChapterTable!$R$20)&lt;&gt;0),"","보스")&amp;"인게임누적합배수",ChapterTable!$R:$S,2,0)*C884)
  )
  )
  )
)</f>
        <v>248285.83584594724</v>
      </c>
      <c r="F884" s="1">
        <f ca="1">IF(AND($A884=0,$B884=1),
    VLOOKUP(1,ChapterTable!$1:$1048576,MATCH("최종"&amp;SUBSTITUTE(SUBSTITUTE(F$1,"standard",""),"|Float",""),ChapterTable!$1:$1,0),0)*ChapterTable!$P$17,
  IF(AND($A884=0,$B884=0),
    F885,
  IF($B884=0,
    VLOOKUP($A884,ChapterTable!$1:$1048576,MATCH("최종"&amp;SUBSTITUTE(SUBSTITUTE(F$1,"standard",""),"|Float",""),ChapterTable!$1:$1,0),0),
  IF($B884=1,
    IF($L884=FALSE,
      VLOOKUP($A884,ChapterTable!$1:$1048576,MATCH("최종"&amp;SUBSTITUTE(SUBSTITUTE(F$1,"standard",""),"|Float",""),ChapterTable!$1:$1,0),0),
      VLOOKUP($A884-ChapterTable!$P$11,ChapterTable!$1:$1048576,MATCH("최종"&amp;SUBSTITUTE(SUBSTITUTE(F$1,"standard",""),"|Float",""),ChapterTable!$1:$1,0),0)*ChapterTable!$P$14
    ),
  OFFSET(F884,-$B884+IF($L884,1,0),0)*
    (VLOOKUP(SUBSTITUTE(SUBSTITUTE(F$1,"standard",""),"|Float","")&amp;IF(OR($L884=TRUE,$A884=0,MOD($A884,ChapterTable!$R$20)&lt;&gt;0),"","보스")&amp;"인게임누적곱배수",ChapterTable!$R:$S,2,0)^D884
    +VLOOKUP(SUBSTITUTE(SUBSTITUTE(F$1,"standard",""),"|Float","")&amp;IF(OR($L884=TRUE,$A884=0,MOD($A884,ChapterTable!$R$20)&lt;&gt;0),"","보스")&amp;"인게임누적합배수",ChapterTable!$R:$S,2,0)*D884)
  )
  )
  )
)</f>
        <v>79436.688551902771</v>
      </c>
      <c r="G884" t="s">
        <v>719</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94"/>
        <v>22</v>
      </c>
      <c r="Q884">
        <f t="shared" si="95"/>
        <v>22</v>
      </c>
      <c r="R884" t="b">
        <f t="shared" ca="1" si="96"/>
        <v>0</v>
      </c>
      <c r="T884" t="b">
        <f t="shared" ca="1" si="97"/>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100"/>
        <v>0.5</v>
      </c>
      <c r="AJ884">
        <f t="shared" si="98"/>
        <v>1</v>
      </c>
      <c r="AK884">
        <f t="shared" si="99"/>
        <v>2</v>
      </c>
      <c r="AL884">
        <v>5</v>
      </c>
    </row>
    <row r="885" spans="1:38" hidden="1" x14ac:dyDescent="0.3">
      <c r="A885">
        <v>19</v>
      </c>
      <c r="B885">
        <v>21</v>
      </c>
      <c r="C885">
        <f>IF(OR($L885=TRUE,$A885=0,MOD($A885,ChapterTable!$R$20)&lt;&gt;0),
MAX(0,INT(($B885+ChapterTable!$P$26+VLOOKUP(SUBSTITUTE(C$1,"성장단계","")&amp;"단계오프셋",ChapterTable!$R:$S,2,0))/ChapterTable!$P$23)),
MAX(0,INT(($B885+ChapterTable!$R$26+VLOOKUP(SUBSTITUTE(C$1,"성장단계","")&amp;"보스단계오프셋",ChapterTable!$R:$S,2,0))/ChapterTable!$R$23)))</f>
        <v>2</v>
      </c>
      <c r="D885">
        <f>IF(OR($L885=TRUE,$A885=0,MOD($A885,ChapterTable!$R$20)&lt;&gt;0),
MAX(0,INT(($B885+ChapterTable!$P$26+VLOOKUP(SUBSTITUTE(D$1,"성장단계","")&amp;"단계오프셋",ChapterTable!$R:$S,2,0))/ChapterTable!$P$23)),
MAX(0,INT(($B885+ChapterTable!$R$26+VLOOKUP(SUBSTITUTE(D$1,"성장단계","")&amp;"보스단계오프셋",ChapterTable!$R:$S,2,0))/ChapterTable!$R$23)))</f>
        <v>2</v>
      </c>
      <c r="E885" s="1">
        <f ca="1">IF(AND($A885=0,$B885=1),
    VLOOKUP(1,ChapterTable!$1:$1048576,MATCH("최종"&amp;SUBSTITUTE(SUBSTITUTE(E$1,"standard",""),"|Float",""),ChapterTable!$1:$1,0),0)*ChapterTable!$P$17,
  IF(AND($A885=0,$B885=0),
    E886,
  IF($B885=0,
    VLOOKUP($A885,ChapterTable!$1:$1048576,MATCH("최종"&amp;SUBSTITUTE(SUBSTITUTE(E$1,"standard",""),"|Float",""),ChapterTable!$1:$1,0),0),
  IF($B885=1,
    IF($L885=FALSE,
      VLOOKUP($A885,ChapterTable!$1:$1048576,MATCH("최종"&amp;SUBSTITUTE(SUBSTITUTE(E$1,"standard",""),"|Float",""),ChapterTable!$1:$1,0),0),
      VLOOKUP($A885-ChapterTable!$P$11,ChapterTable!$1:$1048576,MATCH("최종"&amp;SUBSTITUTE(SUBSTITUTE(E$1,"standard",""),"|Float",""),ChapterTable!$1:$1,0),0)*ChapterTable!$P$14
    ),
  OFFSET(E885,-$B885+IF($L885,1,0),0)*IF($B885&gt;OFFSET($B885,1,0),ChapterTable!$R$17,1)*
    (VLOOKUP(SUBSTITUTE(SUBSTITUTE(E$1,"standard",""),"|Float","")&amp;IF(OR($L885=TRUE,$A885=0,MOD($A885,ChapterTable!$R$20)&lt;&gt;0),"","보스")&amp;"인게임누적곱배수",ChapterTable!$R:$S,2,0)^C885
    +VLOOKUP(SUBSTITUTE(SUBSTITUTE(E$1,"standard",""),"|Float","")&amp;IF(OR($L885=TRUE,$A885=0,MOD($A885,ChapterTable!$R$20)&lt;&gt;0),"","보스")&amp;"인게임누적합배수",ChapterTable!$R:$S,2,0)*C885)
  )
  )
  )
)</f>
        <v>248285.83584594724</v>
      </c>
      <c r="F885" s="1">
        <f ca="1">IF(AND($A885=0,$B885=1),
    VLOOKUP(1,ChapterTable!$1:$1048576,MATCH("최종"&amp;SUBSTITUTE(SUBSTITUTE(F$1,"standard",""),"|Float",""),ChapterTable!$1:$1,0),0)*ChapterTable!$P$17,
  IF(AND($A885=0,$B885=0),
    F886,
  IF($B885=0,
    VLOOKUP($A885,ChapterTable!$1:$1048576,MATCH("최종"&amp;SUBSTITUTE(SUBSTITUTE(F$1,"standard",""),"|Float",""),ChapterTable!$1:$1,0),0),
  IF($B885=1,
    IF($L885=FALSE,
      VLOOKUP($A885,ChapterTable!$1:$1048576,MATCH("최종"&amp;SUBSTITUTE(SUBSTITUTE(F$1,"standard",""),"|Float",""),ChapterTable!$1:$1,0),0),
      VLOOKUP($A885-ChapterTable!$P$11,ChapterTable!$1:$1048576,MATCH("최종"&amp;SUBSTITUTE(SUBSTITUTE(F$1,"standard",""),"|Float",""),ChapterTable!$1:$1,0),0)*ChapterTable!$P$14
    ),
  OFFSET(F885,-$B885+IF($L885,1,0),0)*
    (VLOOKUP(SUBSTITUTE(SUBSTITUTE(F$1,"standard",""),"|Float","")&amp;IF(OR($L885=TRUE,$A885=0,MOD($A885,ChapterTable!$R$20)&lt;&gt;0),"","보스")&amp;"인게임누적곱배수",ChapterTable!$R:$S,2,0)^D885
    +VLOOKUP(SUBSTITUTE(SUBSTITUTE(F$1,"standard",""),"|Float","")&amp;IF(OR($L885=TRUE,$A885=0,MOD($A885,ChapterTable!$R$20)&lt;&gt;0),"","보스")&amp;"인게임누적합배수",ChapterTable!$R:$S,2,0)*D885)
  )
  )
  )
)</f>
        <v>84978.783102035522</v>
      </c>
      <c r="G885" t="s">
        <v>719</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94"/>
        <v>3</v>
      </c>
      <c r="Q885">
        <f t="shared" si="95"/>
        <v>3</v>
      </c>
      <c r="R885" t="b">
        <f t="shared" ca="1" si="96"/>
        <v>0</v>
      </c>
      <c r="T885" t="b">
        <f t="shared" ca="1" si="97"/>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100"/>
        <v>0.33333333333333331</v>
      </c>
      <c r="AJ885">
        <f t="shared" si="98"/>
        <v>0.395555555</v>
      </c>
      <c r="AK885">
        <f t="shared" si="99"/>
        <v>1</v>
      </c>
      <c r="AL885">
        <v>5</v>
      </c>
    </row>
    <row r="886" spans="1:38" hidden="1" x14ac:dyDescent="0.3">
      <c r="A886">
        <v>19</v>
      </c>
      <c r="B886">
        <v>22</v>
      </c>
      <c r="C886">
        <f>IF(OR($L886=TRUE,$A886=0,MOD($A886,ChapterTable!$R$20)&lt;&gt;0),
MAX(0,INT(($B886+ChapterTable!$P$26+VLOOKUP(SUBSTITUTE(C$1,"성장단계","")&amp;"단계오프셋",ChapterTable!$R:$S,2,0))/ChapterTable!$P$23)),
MAX(0,INT(($B886+ChapterTable!$R$26+VLOOKUP(SUBSTITUTE(C$1,"성장단계","")&amp;"보스단계오프셋",ChapterTable!$R:$S,2,0))/ChapterTable!$R$23)))</f>
        <v>2</v>
      </c>
      <c r="D886">
        <f>IF(OR($L886=TRUE,$A886=0,MOD($A886,ChapterTable!$R$20)&lt;&gt;0),
MAX(0,INT(($B886+ChapterTable!$P$26+VLOOKUP(SUBSTITUTE(D$1,"성장단계","")&amp;"단계오프셋",ChapterTable!$R:$S,2,0))/ChapterTable!$P$23)),
MAX(0,INT(($B886+ChapterTable!$R$26+VLOOKUP(SUBSTITUTE(D$1,"성장단계","")&amp;"보스단계오프셋",ChapterTable!$R:$S,2,0))/ChapterTable!$R$23)))</f>
        <v>2</v>
      </c>
      <c r="E886" s="1">
        <f ca="1">IF(AND($A886=0,$B886=1),
    VLOOKUP(1,ChapterTable!$1:$1048576,MATCH("최종"&amp;SUBSTITUTE(SUBSTITUTE(E$1,"standard",""),"|Float",""),ChapterTable!$1:$1,0),0)*ChapterTable!$P$17,
  IF(AND($A886=0,$B886=0),
    E887,
  IF($B886=0,
    VLOOKUP($A886,ChapterTable!$1:$1048576,MATCH("최종"&amp;SUBSTITUTE(SUBSTITUTE(E$1,"standard",""),"|Float",""),ChapterTable!$1:$1,0),0),
  IF($B886=1,
    IF($L886=FALSE,
      VLOOKUP($A886,ChapterTable!$1:$1048576,MATCH("최종"&amp;SUBSTITUTE(SUBSTITUTE(E$1,"standard",""),"|Float",""),ChapterTable!$1:$1,0),0),
      VLOOKUP($A886-ChapterTable!$P$11,ChapterTable!$1:$1048576,MATCH("최종"&amp;SUBSTITUTE(SUBSTITUTE(E$1,"standard",""),"|Float",""),ChapterTable!$1:$1,0),0)*ChapterTable!$P$14
    ),
  OFFSET(E886,-$B886+IF($L886,1,0),0)*IF($B886&gt;OFFSET($B886,1,0),ChapterTable!$R$17,1)*
    (VLOOKUP(SUBSTITUTE(SUBSTITUTE(E$1,"standard",""),"|Float","")&amp;IF(OR($L886=TRUE,$A886=0,MOD($A886,ChapterTable!$R$20)&lt;&gt;0),"","보스")&amp;"인게임누적곱배수",ChapterTable!$R:$S,2,0)^C886
    +VLOOKUP(SUBSTITUTE(SUBSTITUTE(E$1,"standard",""),"|Float","")&amp;IF(OR($L886=TRUE,$A886=0,MOD($A886,ChapterTable!$R$20)&lt;&gt;0),"","보스")&amp;"인게임누적합배수",ChapterTable!$R:$S,2,0)*C886)
  )
  )
  )
)</f>
        <v>248285.83584594724</v>
      </c>
      <c r="F886" s="1">
        <f ca="1">IF(AND($A886=0,$B886=1),
    VLOOKUP(1,ChapterTable!$1:$1048576,MATCH("최종"&amp;SUBSTITUTE(SUBSTITUTE(F$1,"standard",""),"|Float",""),ChapterTable!$1:$1,0),0)*ChapterTable!$P$17,
  IF(AND($A886=0,$B886=0),
    F887,
  IF($B886=0,
    VLOOKUP($A886,ChapterTable!$1:$1048576,MATCH("최종"&amp;SUBSTITUTE(SUBSTITUTE(F$1,"standard",""),"|Float",""),ChapterTable!$1:$1,0),0),
  IF($B886=1,
    IF($L886=FALSE,
      VLOOKUP($A886,ChapterTable!$1:$1048576,MATCH("최종"&amp;SUBSTITUTE(SUBSTITUTE(F$1,"standard",""),"|Float",""),ChapterTable!$1:$1,0),0),
      VLOOKUP($A886-ChapterTable!$P$11,ChapterTable!$1:$1048576,MATCH("최종"&amp;SUBSTITUTE(SUBSTITUTE(F$1,"standard",""),"|Float",""),ChapterTable!$1:$1,0),0)*ChapterTable!$P$14
    ),
  OFFSET(F886,-$B886+IF($L886,1,0),0)*
    (VLOOKUP(SUBSTITUTE(SUBSTITUTE(F$1,"standard",""),"|Float","")&amp;IF(OR($L886=TRUE,$A886=0,MOD($A886,ChapterTable!$R$20)&lt;&gt;0),"","보스")&amp;"인게임누적곱배수",ChapterTable!$R:$S,2,0)^D886
    +VLOOKUP(SUBSTITUTE(SUBSTITUTE(F$1,"standard",""),"|Float","")&amp;IF(OR($L886=TRUE,$A886=0,MOD($A886,ChapterTable!$R$20)&lt;&gt;0),"","보스")&amp;"인게임누적합배수",ChapterTable!$R:$S,2,0)*D886)
  )
  )
  )
)</f>
        <v>84978.783102035522</v>
      </c>
      <c r="G886" t="s">
        <v>719</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94"/>
        <v>3</v>
      </c>
      <c r="Q886">
        <f t="shared" si="95"/>
        <v>3</v>
      </c>
      <c r="R886" t="b">
        <f t="shared" ca="1" si="96"/>
        <v>0</v>
      </c>
      <c r="T886" t="b">
        <f t="shared" ca="1" si="97"/>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100"/>
        <v>0.33333333333333331</v>
      </c>
      <c r="AJ886">
        <f t="shared" si="98"/>
        <v>0.395555555</v>
      </c>
      <c r="AK886">
        <f t="shared" si="99"/>
        <v>1</v>
      </c>
      <c r="AL886">
        <v>5</v>
      </c>
    </row>
    <row r="887" spans="1:38" hidden="1" x14ac:dyDescent="0.3">
      <c r="A887">
        <v>19</v>
      </c>
      <c r="B887">
        <v>23</v>
      </c>
      <c r="C887">
        <f>IF(OR($L887=TRUE,$A887=0,MOD($A887,ChapterTable!$R$20)&lt;&gt;0),
MAX(0,INT(($B887+ChapterTable!$P$26+VLOOKUP(SUBSTITUTE(C$1,"성장단계","")&amp;"단계오프셋",ChapterTable!$R:$S,2,0))/ChapterTable!$P$23)),
MAX(0,INT(($B887+ChapterTable!$R$26+VLOOKUP(SUBSTITUTE(C$1,"성장단계","")&amp;"보스단계오프셋",ChapterTable!$R:$S,2,0))/ChapterTable!$R$23)))</f>
        <v>2</v>
      </c>
      <c r="D887">
        <f>IF(OR($L887=TRUE,$A887=0,MOD($A887,ChapterTable!$R$20)&lt;&gt;0),
MAX(0,INT(($B887+ChapterTable!$P$26+VLOOKUP(SUBSTITUTE(D$1,"성장단계","")&amp;"단계오프셋",ChapterTable!$R:$S,2,0))/ChapterTable!$P$23)),
MAX(0,INT(($B887+ChapterTable!$R$26+VLOOKUP(SUBSTITUTE(D$1,"성장단계","")&amp;"보스단계오프셋",ChapterTable!$R:$S,2,0))/ChapterTable!$R$23)))</f>
        <v>2</v>
      </c>
      <c r="E887" s="1">
        <f ca="1">IF(AND($A887=0,$B887=1),
    VLOOKUP(1,ChapterTable!$1:$1048576,MATCH("최종"&amp;SUBSTITUTE(SUBSTITUTE(E$1,"standard",""),"|Float",""),ChapterTable!$1:$1,0),0)*ChapterTable!$P$17,
  IF(AND($A887=0,$B887=0),
    E888,
  IF($B887=0,
    VLOOKUP($A887,ChapterTable!$1:$1048576,MATCH("최종"&amp;SUBSTITUTE(SUBSTITUTE(E$1,"standard",""),"|Float",""),ChapterTable!$1:$1,0),0),
  IF($B887=1,
    IF($L887=FALSE,
      VLOOKUP($A887,ChapterTable!$1:$1048576,MATCH("최종"&amp;SUBSTITUTE(SUBSTITUTE(E$1,"standard",""),"|Float",""),ChapterTable!$1:$1,0),0),
      VLOOKUP($A887-ChapterTable!$P$11,ChapterTable!$1:$1048576,MATCH("최종"&amp;SUBSTITUTE(SUBSTITUTE(E$1,"standard",""),"|Float",""),ChapterTable!$1:$1,0),0)*ChapterTable!$P$14
    ),
  OFFSET(E887,-$B887+IF($L887,1,0),0)*IF($B887&gt;OFFSET($B887,1,0),ChapterTable!$R$17,1)*
    (VLOOKUP(SUBSTITUTE(SUBSTITUTE(E$1,"standard",""),"|Float","")&amp;IF(OR($L887=TRUE,$A887=0,MOD($A887,ChapterTable!$R$20)&lt;&gt;0),"","보스")&amp;"인게임누적곱배수",ChapterTable!$R:$S,2,0)^C887
    +VLOOKUP(SUBSTITUTE(SUBSTITUTE(E$1,"standard",""),"|Float","")&amp;IF(OR($L887=TRUE,$A887=0,MOD($A887,ChapterTable!$R$20)&lt;&gt;0),"","보스")&amp;"인게임누적합배수",ChapterTable!$R:$S,2,0)*C887)
  )
  )
  )
)</f>
        <v>248285.83584594724</v>
      </c>
      <c r="F887" s="1">
        <f ca="1">IF(AND($A887=0,$B887=1),
    VLOOKUP(1,ChapterTable!$1:$1048576,MATCH("최종"&amp;SUBSTITUTE(SUBSTITUTE(F$1,"standard",""),"|Float",""),ChapterTable!$1:$1,0),0)*ChapterTable!$P$17,
  IF(AND($A887=0,$B887=0),
    F888,
  IF($B887=0,
    VLOOKUP($A887,ChapterTable!$1:$1048576,MATCH("최종"&amp;SUBSTITUTE(SUBSTITUTE(F$1,"standard",""),"|Float",""),ChapterTable!$1:$1,0),0),
  IF($B887=1,
    IF($L887=FALSE,
      VLOOKUP($A887,ChapterTable!$1:$1048576,MATCH("최종"&amp;SUBSTITUTE(SUBSTITUTE(F$1,"standard",""),"|Float",""),ChapterTable!$1:$1,0),0),
      VLOOKUP($A887-ChapterTable!$P$11,ChapterTable!$1:$1048576,MATCH("최종"&amp;SUBSTITUTE(SUBSTITUTE(F$1,"standard",""),"|Float",""),ChapterTable!$1:$1,0),0)*ChapterTable!$P$14
    ),
  OFFSET(F887,-$B887+IF($L887,1,0),0)*
    (VLOOKUP(SUBSTITUTE(SUBSTITUTE(F$1,"standard",""),"|Float","")&amp;IF(OR($L887=TRUE,$A887=0,MOD($A887,ChapterTable!$R$20)&lt;&gt;0),"","보스")&amp;"인게임누적곱배수",ChapterTable!$R:$S,2,0)^D887
    +VLOOKUP(SUBSTITUTE(SUBSTITUTE(F$1,"standard",""),"|Float","")&amp;IF(OR($L887=TRUE,$A887=0,MOD($A887,ChapterTable!$R$20)&lt;&gt;0),"","보스")&amp;"인게임누적합배수",ChapterTable!$R:$S,2,0)*D887)
  )
  )
  )
)</f>
        <v>84978.783102035522</v>
      </c>
      <c r="G887" t="s">
        <v>719</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94"/>
        <v>3</v>
      </c>
      <c r="Q887">
        <f t="shared" si="95"/>
        <v>3</v>
      </c>
      <c r="R887" t="b">
        <f t="shared" ca="1" si="96"/>
        <v>0</v>
      </c>
      <c r="T887" t="b">
        <f t="shared" ca="1" si="97"/>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100"/>
        <v>0.33333333333333331</v>
      </c>
      <c r="AJ887">
        <f t="shared" si="98"/>
        <v>0.395555555</v>
      </c>
      <c r="AK887">
        <f t="shared" si="99"/>
        <v>1</v>
      </c>
      <c r="AL887">
        <v>5</v>
      </c>
    </row>
    <row r="888" spans="1:38" hidden="1" x14ac:dyDescent="0.3">
      <c r="A888">
        <v>19</v>
      </c>
      <c r="B888">
        <v>24</v>
      </c>
      <c r="C888">
        <f>IF(OR($L888=TRUE,$A888=0,MOD($A888,ChapterTable!$R$20)&lt;&gt;0),
MAX(0,INT(($B888+ChapterTable!$P$26+VLOOKUP(SUBSTITUTE(C$1,"성장단계","")&amp;"단계오프셋",ChapterTable!$R:$S,2,0))/ChapterTable!$P$23)),
MAX(0,INT(($B888+ChapterTable!$R$26+VLOOKUP(SUBSTITUTE(C$1,"성장단계","")&amp;"보스단계오프셋",ChapterTable!$R:$S,2,0))/ChapterTable!$R$23)))</f>
        <v>2</v>
      </c>
      <c r="D888">
        <f>IF(OR($L888=TRUE,$A888=0,MOD($A888,ChapterTable!$R$20)&lt;&gt;0),
MAX(0,INT(($B888+ChapterTable!$P$26+VLOOKUP(SUBSTITUTE(D$1,"성장단계","")&amp;"단계오프셋",ChapterTable!$R:$S,2,0))/ChapterTable!$P$23)),
MAX(0,INT(($B888+ChapterTable!$R$26+VLOOKUP(SUBSTITUTE(D$1,"성장단계","")&amp;"보스단계오프셋",ChapterTable!$R:$S,2,0))/ChapterTable!$R$23)))</f>
        <v>2</v>
      </c>
      <c r="E888" s="1">
        <f ca="1">IF(AND($A888=0,$B888=1),
    VLOOKUP(1,ChapterTable!$1:$1048576,MATCH("최종"&amp;SUBSTITUTE(SUBSTITUTE(E$1,"standard",""),"|Float",""),ChapterTable!$1:$1,0),0)*ChapterTable!$P$17,
  IF(AND($A888=0,$B888=0),
    E889,
  IF($B888=0,
    VLOOKUP($A888,ChapterTable!$1:$1048576,MATCH("최종"&amp;SUBSTITUTE(SUBSTITUTE(E$1,"standard",""),"|Float",""),ChapterTable!$1:$1,0),0),
  IF($B888=1,
    IF($L888=FALSE,
      VLOOKUP($A888,ChapterTable!$1:$1048576,MATCH("최종"&amp;SUBSTITUTE(SUBSTITUTE(E$1,"standard",""),"|Float",""),ChapterTable!$1:$1,0),0),
      VLOOKUP($A888-ChapterTable!$P$11,ChapterTable!$1:$1048576,MATCH("최종"&amp;SUBSTITUTE(SUBSTITUTE(E$1,"standard",""),"|Float",""),ChapterTable!$1:$1,0),0)*ChapterTable!$P$14
    ),
  OFFSET(E888,-$B888+IF($L888,1,0),0)*IF($B888&gt;OFFSET($B888,1,0),ChapterTable!$R$17,1)*
    (VLOOKUP(SUBSTITUTE(SUBSTITUTE(E$1,"standard",""),"|Float","")&amp;IF(OR($L888=TRUE,$A888=0,MOD($A888,ChapterTable!$R$20)&lt;&gt;0),"","보스")&amp;"인게임누적곱배수",ChapterTable!$R:$S,2,0)^C888
    +VLOOKUP(SUBSTITUTE(SUBSTITUTE(E$1,"standard",""),"|Float","")&amp;IF(OR($L888=TRUE,$A888=0,MOD($A888,ChapterTable!$R$20)&lt;&gt;0),"","보스")&amp;"인게임누적합배수",ChapterTable!$R:$S,2,0)*C888)
  )
  )
  )
)</f>
        <v>248285.83584594724</v>
      </c>
      <c r="F888" s="1">
        <f ca="1">IF(AND($A888=0,$B888=1),
    VLOOKUP(1,ChapterTable!$1:$1048576,MATCH("최종"&amp;SUBSTITUTE(SUBSTITUTE(F$1,"standard",""),"|Float",""),ChapterTable!$1:$1,0),0)*ChapterTable!$P$17,
  IF(AND($A888=0,$B888=0),
    F889,
  IF($B888=0,
    VLOOKUP($A888,ChapterTable!$1:$1048576,MATCH("최종"&amp;SUBSTITUTE(SUBSTITUTE(F$1,"standard",""),"|Float",""),ChapterTable!$1:$1,0),0),
  IF($B888=1,
    IF($L888=FALSE,
      VLOOKUP($A888,ChapterTable!$1:$1048576,MATCH("최종"&amp;SUBSTITUTE(SUBSTITUTE(F$1,"standard",""),"|Float",""),ChapterTable!$1:$1,0),0),
      VLOOKUP($A888-ChapterTable!$P$11,ChapterTable!$1:$1048576,MATCH("최종"&amp;SUBSTITUTE(SUBSTITUTE(F$1,"standard",""),"|Float",""),ChapterTable!$1:$1,0),0)*ChapterTable!$P$14
    ),
  OFFSET(F888,-$B888+IF($L888,1,0),0)*
    (VLOOKUP(SUBSTITUTE(SUBSTITUTE(F$1,"standard",""),"|Float","")&amp;IF(OR($L888=TRUE,$A888=0,MOD($A888,ChapterTable!$R$20)&lt;&gt;0),"","보스")&amp;"인게임누적곱배수",ChapterTable!$R:$S,2,0)^D888
    +VLOOKUP(SUBSTITUTE(SUBSTITUTE(F$1,"standard",""),"|Float","")&amp;IF(OR($L888=TRUE,$A888=0,MOD($A888,ChapterTable!$R$20)&lt;&gt;0),"","보스")&amp;"인게임누적합배수",ChapterTable!$R:$S,2,0)*D888)
  )
  )
  )
)</f>
        <v>84978.783102035522</v>
      </c>
      <c r="G888" t="s">
        <v>719</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94"/>
        <v>3</v>
      </c>
      <c r="Q888">
        <f t="shared" si="95"/>
        <v>3</v>
      </c>
      <c r="R888" t="b">
        <f t="shared" ca="1" si="96"/>
        <v>0</v>
      </c>
      <c r="T888" t="b">
        <f t="shared" ca="1" si="97"/>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100"/>
        <v>0.33333333333333331</v>
      </c>
      <c r="AJ888">
        <f t="shared" si="98"/>
        <v>0.395555555</v>
      </c>
      <c r="AK888">
        <f t="shared" si="99"/>
        <v>1</v>
      </c>
      <c r="AL888">
        <v>5</v>
      </c>
    </row>
    <row r="889" spans="1:38" hidden="1" x14ac:dyDescent="0.3">
      <c r="A889">
        <v>19</v>
      </c>
      <c r="B889">
        <v>25</v>
      </c>
      <c r="C889">
        <f>IF(OR($L889=TRUE,$A889=0,MOD($A889,ChapterTable!$R$20)&lt;&gt;0),
MAX(0,INT(($B889+ChapterTable!$P$26+VLOOKUP(SUBSTITUTE(C$1,"성장단계","")&amp;"단계오프셋",ChapterTable!$R:$S,2,0))/ChapterTable!$P$23)),
MAX(0,INT(($B889+ChapterTable!$R$26+VLOOKUP(SUBSTITUTE(C$1,"성장단계","")&amp;"보스단계오프셋",ChapterTable!$R:$S,2,0))/ChapterTable!$R$23)))</f>
        <v>2</v>
      </c>
      <c r="D889">
        <f>IF(OR($L889=TRUE,$A889=0,MOD($A889,ChapterTable!$R$20)&lt;&gt;0),
MAX(0,INT(($B889+ChapterTable!$P$26+VLOOKUP(SUBSTITUTE(D$1,"성장단계","")&amp;"단계오프셋",ChapterTable!$R:$S,2,0))/ChapterTable!$P$23)),
MAX(0,INT(($B889+ChapterTable!$R$26+VLOOKUP(SUBSTITUTE(D$1,"성장단계","")&amp;"보스단계오프셋",ChapterTable!$R:$S,2,0))/ChapterTable!$R$23)))</f>
        <v>2</v>
      </c>
      <c r="E889" s="1">
        <f ca="1">IF(AND($A889=0,$B889=1),
    VLOOKUP(1,ChapterTable!$1:$1048576,MATCH("최종"&amp;SUBSTITUTE(SUBSTITUTE(E$1,"standard",""),"|Float",""),ChapterTable!$1:$1,0),0)*ChapterTable!$P$17,
  IF(AND($A889=0,$B889=0),
    E890,
  IF($B889=0,
    VLOOKUP($A889,ChapterTable!$1:$1048576,MATCH("최종"&amp;SUBSTITUTE(SUBSTITUTE(E$1,"standard",""),"|Float",""),ChapterTable!$1:$1,0),0),
  IF($B889=1,
    IF($L889=FALSE,
      VLOOKUP($A889,ChapterTable!$1:$1048576,MATCH("최종"&amp;SUBSTITUTE(SUBSTITUTE(E$1,"standard",""),"|Float",""),ChapterTable!$1:$1,0),0),
      VLOOKUP($A889-ChapterTable!$P$11,ChapterTable!$1:$1048576,MATCH("최종"&amp;SUBSTITUTE(SUBSTITUTE(E$1,"standard",""),"|Float",""),ChapterTable!$1:$1,0),0)*ChapterTable!$P$14
    ),
  OFFSET(E889,-$B889+IF($L889,1,0),0)*IF($B889&gt;OFFSET($B889,1,0),ChapterTable!$R$17,1)*
    (VLOOKUP(SUBSTITUTE(SUBSTITUTE(E$1,"standard",""),"|Float","")&amp;IF(OR($L889=TRUE,$A889=0,MOD($A889,ChapterTable!$R$20)&lt;&gt;0),"","보스")&amp;"인게임누적곱배수",ChapterTable!$R:$S,2,0)^C889
    +VLOOKUP(SUBSTITUTE(SUBSTITUTE(E$1,"standard",""),"|Float","")&amp;IF(OR($L889=TRUE,$A889=0,MOD($A889,ChapterTable!$R$20)&lt;&gt;0),"","보스")&amp;"인게임누적합배수",ChapterTable!$R:$S,2,0)*C889)
  )
  )
  )
)</f>
        <v>248285.83584594724</v>
      </c>
      <c r="F889" s="1">
        <f ca="1">IF(AND($A889=0,$B889=1),
    VLOOKUP(1,ChapterTable!$1:$1048576,MATCH("최종"&amp;SUBSTITUTE(SUBSTITUTE(F$1,"standard",""),"|Float",""),ChapterTable!$1:$1,0),0)*ChapterTable!$P$17,
  IF(AND($A889=0,$B889=0),
    F890,
  IF($B889=0,
    VLOOKUP($A889,ChapterTable!$1:$1048576,MATCH("최종"&amp;SUBSTITUTE(SUBSTITUTE(F$1,"standard",""),"|Float",""),ChapterTable!$1:$1,0),0),
  IF($B889=1,
    IF($L889=FALSE,
      VLOOKUP($A889,ChapterTable!$1:$1048576,MATCH("최종"&amp;SUBSTITUTE(SUBSTITUTE(F$1,"standard",""),"|Float",""),ChapterTable!$1:$1,0),0),
      VLOOKUP($A889-ChapterTable!$P$11,ChapterTable!$1:$1048576,MATCH("최종"&amp;SUBSTITUTE(SUBSTITUTE(F$1,"standard",""),"|Float",""),ChapterTable!$1:$1,0),0)*ChapterTable!$P$14
    ),
  OFFSET(F889,-$B889+IF($L889,1,0),0)*
    (VLOOKUP(SUBSTITUTE(SUBSTITUTE(F$1,"standard",""),"|Float","")&amp;IF(OR($L889=TRUE,$A889=0,MOD($A889,ChapterTable!$R$20)&lt;&gt;0),"","보스")&amp;"인게임누적곱배수",ChapterTable!$R:$S,2,0)^D889
    +VLOOKUP(SUBSTITUTE(SUBSTITUTE(F$1,"standard",""),"|Float","")&amp;IF(OR($L889=TRUE,$A889=0,MOD($A889,ChapterTable!$R$20)&lt;&gt;0),"","보스")&amp;"인게임누적합배수",ChapterTable!$R:$S,2,0)*D889)
  )
  )
  )
)</f>
        <v>84978.783102035522</v>
      </c>
      <c r="G889" t="s">
        <v>719</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94"/>
        <v>11</v>
      </c>
      <c r="Q889">
        <f t="shared" si="95"/>
        <v>11</v>
      </c>
      <c r="R889" t="b">
        <f t="shared" ca="1" si="96"/>
        <v>0</v>
      </c>
      <c r="T889" t="b">
        <f t="shared" ca="1" si="97"/>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100"/>
        <v>0.33333333333333331</v>
      </c>
      <c r="AJ889">
        <f t="shared" si="98"/>
        <v>0.395555555</v>
      </c>
      <c r="AK889">
        <f t="shared" si="99"/>
        <v>1</v>
      </c>
      <c r="AL889">
        <v>5</v>
      </c>
    </row>
    <row r="890" spans="1:38" hidden="1" x14ac:dyDescent="0.3">
      <c r="A890">
        <v>19</v>
      </c>
      <c r="B890">
        <v>26</v>
      </c>
      <c r="C890">
        <f>IF(OR($L890=TRUE,$A890=0,MOD($A890,ChapterTable!$R$20)&lt;&gt;0),
MAX(0,INT(($B890+ChapterTable!$P$26+VLOOKUP(SUBSTITUTE(C$1,"성장단계","")&amp;"단계오프셋",ChapterTable!$R:$S,2,0))/ChapterTable!$P$23)),
MAX(0,INT(($B890+ChapterTable!$R$26+VLOOKUP(SUBSTITUTE(C$1,"성장단계","")&amp;"보스단계오프셋",ChapterTable!$R:$S,2,0))/ChapterTable!$R$23)))</f>
        <v>3</v>
      </c>
      <c r="D890">
        <f>IF(OR($L890=TRUE,$A890=0,MOD($A890,ChapterTable!$R$20)&lt;&gt;0),
MAX(0,INT(($B890+ChapterTable!$P$26+VLOOKUP(SUBSTITUTE(D$1,"성장단계","")&amp;"단계오프셋",ChapterTable!$R:$S,2,0))/ChapterTable!$P$23)),
MAX(0,INT(($B890+ChapterTable!$R$26+VLOOKUP(SUBSTITUTE(D$1,"성장단계","")&amp;"보스단계오프셋",ChapterTable!$R:$S,2,0))/ChapterTable!$R$23)))</f>
        <v>2</v>
      </c>
      <c r="E890" s="1">
        <f ca="1">IF(AND($A890=0,$B890=1),
    VLOOKUP(1,ChapterTable!$1:$1048576,MATCH("최종"&amp;SUBSTITUTE(SUBSTITUTE(E$1,"standard",""),"|Float",""),ChapterTable!$1:$1,0),0)*ChapterTable!$P$17,
  IF(AND($A890=0,$B890=0),
    E891,
  IF($B890=0,
    VLOOKUP($A890,ChapterTable!$1:$1048576,MATCH("최종"&amp;SUBSTITUTE(SUBSTITUTE(E$1,"standard",""),"|Float",""),ChapterTable!$1:$1,0),0),
  IF($B890=1,
    IF($L890=FALSE,
      VLOOKUP($A890,ChapterTable!$1:$1048576,MATCH("최종"&amp;SUBSTITUTE(SUBSTITUTE(E$1,"standard",""),"|Float",""),ChapterTable!$1:$1,0),0),
      VLOOKUP($A890-ChapterTable!$P$11,ChapterTable!$1:$1048576,MATCH("최종"&amp;SUBSTITUTE(SUBSTITUTE(E$1,"standard",""),"|Float",""),ChapterTable!$1:$1,0),0)*ChapterTable!$P$14
    ),
  OFFSET(E890,-$B890+IF($L890,1,0),0)*IF($B890&gt;OFFSET($B890,1,0),ChapterTable!$R$17,1)*
    (VLOOKUP(SUBSTITUTE(SUBSTITUTE(E$1,"standard",""),"|Float","")&amp;IF(OR($L890=TRUE,$A890=0,MOD($A890,ChapterTable!$R$20)&lt;&gt;0),"","보스")&amp;"인게임누적곱배수",ChapterTable!$R:$S,2,0)^C890
    +VLOOKUP(SUBSTITUTE(SUBSTITUTE(E$1,"standard",""),"|Float","")&amp;IF(OR($L890=TRUE,$A890=0,MOD($A890,ChapterTable!$R$20)&lt;&gt;0),"","보스")&amp;"인게임누적합배수",ChapterTable!$R:$S,2,0)*C890)
  )
  )
  )
)</f>
        <v>283755.24096679688</v>
      </c>
      <c r="F890" s="1">
        <f ca="1">IF(AND($A890=0,$B890=1),
    VLOOKUP(1,ChapterTable!$1:$1048576,MATCH("최종"&amp;SUBSTITUTE(SUBSTITUTE(F$1,"standard",""),"|Float",""),ChapterTable!$1:$1,0),0)*ChapterTable!$P$17,
  IF(AND($A890=0,$B890=0),
    F891,
  IF($B890=0,
    VLOOKUP($A890,ChapterTable!$1:$1048576,MATCH("최종"&amp;SUBSTITUTE(SUBSTITUTE(F$1,"standard",""),"|Float",""),ChapterTable!$1:$1,0),0),
  IF($B890=1,
    IF($L890=FALSE,
      VLOOKUP($A890,ChapterTable!$1:$1048576,MATCH("최종"&amp;SUBSTITUTE(SUBSTITUTE(F$1,"standard",""),"|Float",""),ChapterTable!$1:$1,0),0),
      VLOOKUP($A890-ChapterTable!$P$11,ChapterTable!$1:$1048576,MATCH("최종"&amp;SUBSTITUTE(SUBSTITUTE(F$1,"standard",""),"|Float",""),ChapterTable!$1:$1,0),0)*ChapterTable!$P$14
    ),
  OFFSET(F890,-$B890+IF($L890,1,0),0)*
    (VLOOKUP(SUBSTITUTE(SUBSTITUTE(F$1,"standard",""),"|Float","")&amp;IF(OR($L890=TRUE,$A890=0,MOD($A890,ChapterTable!$R$20)&lt;&gt;0),"","보스")&amp;"인게임누적곱배수",ChapterTable!$R:$S,2,0)^D890
    +VLOOKUP(SUBSTITUTE(SUBSTITUTE(F$1,"standard",""),"|Float","")&amp;IF(OR($L890=TRUE,$A890=0,MOD($A890,ChapterTable!$R$20)&lt;&gt;0),"","보스")&amp;"인게임누적합배수",ChapterTable!$R:$S,2,0)*D890)
  )
  )
  )
)</f>
        <v>84978.783102035522</v>
      </c>
      <c r="G890" t="s">
        <v>719</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94"/>
        <v>3</v>
      </c>
      <c r="Q890">
        <f t="shared" si="95"/>
        <v>3</v>
      </c>
      <c r="R890" t="b">
        <f t="shared" ca="1" si="96"/>
        <v>0</v>
      </c>
      <c r="T890" t="b">
        <f t="shared" ca="1" si="97"/>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100"/>
        <v>0.33333333333333331</v>
      </c>
      <c r="AJ890">
        <f t="shared" si="98"/>
        <v>0.395555555</v>
      </c>
      <c r="AK890">
        <f t="shared" si="99"/>
        <v>1</v>
      </c>
      <c r="AL890">
        <v>5</v>
      </c>
    </row>
    <row r="891" spans="1:38" hidden="1" x14ac:dyDescent="0.3">
      <c r="A891">
        <v>19</v>
      </c>
      <c r="B891">
        <v>27</v>
      </c>
      <c r="C891">
        <f>IF(OR($L891=TRUE,$A891=0,MOD($A891,ChapterTable!$R$20)&lt;&gt;0),
MAX(0,INT(($B891+ChapterTable!$P$26+VLOOKUP(SUBSTITUTE(C$1,"성장단계","")&amp;"단계오프셋",ChapterTable!$R:$S,2,0))/ChapterTable!$P$23)),
MAX(0,INT(($B891+ChapterTable!$R$26+VLOOKUP(SUBSTITUTE(C$1,"성장단계","")&amp;"보스단계오프셋",ChapterTable!$R:$S,2,0))/ChapterTable!$R$23)))</f>
        <v>3</v>
      </c>
      <c r="D891">
        <f>IF(OR($L891=TRUE,$A891=0,MOD($A891,ChapterTable!$R$20)&lt;&gt;0),
MAX(0,INT(($B891+ChapterTable!$P$26+VLOOKUP(SUBSTITUTE(D$1,"성장단계","")&amp;"단계오프셋",ChapterTable!$R:$S,2,0))/ChapterTable!$P$23)),
MAX(0,INT(($B891+ChapterTable!$R$26+VLOOKUP(SUBSTITUTE(D$1,"성장단계","")&amp;"보스단계오프셋",ChapterTable!$R:$S,2,0))/ChapterTable!$R$23)))</f>
        <v>2</v>
      </c>
      <c r="E891" s="1">
        <f ca="1">IF(AND($A891=0,$B891=1),
    VLOOKUP(1,ChapterTable!$1:$1048576,MATCH("최종"&amp;SUBSTITUTE(SUBSTITUTE(E$1,"standard",""),"|Float",""),ChapterTable!$1:$1,0),0)*ChapterTable!$P$17,
  IF(AND($A891=0,$B891=0),
    E892,
  IF($B891=0,
    VLOOKUP($A891,ChapterTable!$1:$1048576,MATCH("최종"&amp;SUBSTITUTE(SUBSTITUTE(E$1,"standard",""),"|Float",""),ChapterTable!$1:$1,0),0),
  IF($B891=1,
    IF($L891=FALSE,
      VLOOKUP($A891,ChapterTable!$1:$1048576,MATCH("최종"&amp;SUBSTITUTE(SUBSTITUTE(E$1,"standard",""),"|Float",""),ChapterTable!$1:$1,0),0),
      VLOOKUP($A891-ChapterTable!$P$11,ChapterTable!$1:$1048576,MATCH("최종"&amp;SUBSTITUTE(SUBSTITUTE(E$1,"standard",""),"|Float",""),ChapterTable!$1:$1,0),0)*ChapterTable!$P$14
    ),
  OFFSET(E891,-$B891+IF($L891,1,0),0)*IF($B891&gt;OFFSET($B891,1,0),ChapterTable!$R$17,1)*
    (VLOOKUP(SUBSTITUTE(SUBSTITUTE(E$1,"standard",""),"|Float","")&amp;IF(OR($L891=TRUE,$A891=0,MOD($A891,ChapterTable!$R$20)&lt;&gt;0),"","보스")&amp;"인게임누적곱배수",ChapterTable!$R:$S,2,0)^C891
    +VLOOKUP(SUBSTITUTE(SUBSTITUTE(E$1,"standard",""),"|Float","")&amp;IF(OR($L891=TRUE,$A891=0,MOD($A891,ChapterTable!$R$20)&lt;&gt;0),"","보스")&amp;"인게임누적합배수",ChapterTable!$R:$S,2,0)*C891)
  )
  )
  )
)</f>
        <v>283755.24096679688</v>
      </c>
      <c r="F891" s="1">
        <f ca="1">IF(AND($A891=0,$B891=1),
    VLOOKUP(1,ChapterTable!$1:$1048576,MATCH("최종"&amp;SUBSTITUTE(SUBSTITUTE(F$1,"standard",""),"|Float",""),ChapterTable!$1:$1,0),0)*ChapterTable!$P$17,
  IF(AND($A891=0,$B891=0),
    F892,
  IF($B891=0,
    VLOOKUP($A891,ChapterTable!$1:$1048576,MATCH("최종"&amp;SUBSTITUTE(SUBSTITUTE(F$1,"standard",""),"|Float",""),ChapterTable!$1:$1,0),0),
  IF($B891=1,
    IF($L891=FALSE,
      VLOOKUP($A891,ChapterTable!$1:$1048576,MATCH("최종"&amp;SUBSTITUTE(SUBSTITUTE(F$1,"standard",""),"|Float",""),ChapterTable!$1:$1,0),0),
      VLOOKUP($A891-ChapterTable!$P$11,ChapterTable!$1:$1048576,MATCH("최종"&amp;SUBSTITUTE(SUBSTITUTE(F$1,"standard",""),"|Float",""),ChapterTable!$1:$1,0),0)*ChapterTable!$P$14
    ),
  OFFSET(F891,-$B891+IF($L891,1,0),0)*
    (VLOOKUP(SUBSTITUTE(SUBSTITUTE(F$1,"standard",""),"|Float","")&amp;IF(OR($L891=TRUE,$A891=0,MOD($A891,ChapterTable!$R$20)&lt;&gt;0),"","보스")&amp;"인게임누적곱배수",ChapterTable!$R:$S,2,0)^D891
    +VLOOKUP(SUBSTITUTE(SUBSTITUTE(F$1,"standard",""),"|Float","")&amp;IF(OR($L891=TRUE,$A891=0,MOD($A891,ChapterTable!$R$20)&lt;&gt;0),"","보스")&amp;"인게임누적합배수",ChapterTable!$R:$S,2,0)*D891)
  )
  )
  )
)</f>
        <v>84978.783102035522</v>
      </c>
      <c r="G891" t="s">
        <v>719</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94"/>
        <v>3</v>
      </c>
      <c r="Q891">
        <f t="shared" si="95"/>
        <v>3</v>
      </c>
      <c r="R891" t="b">
        <f t="shared" ca="1" si="96"/>
        <v>0</v>
      </c>
      <c r="T891" t="b">
        <f t="shared" ca="1" si="97"/>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100"/>
        <v>0.33333333333333331</v>
      </c>
      <c r="AJ891">
        <f t="shared" si="98"/>
        <v>0.395555555</v>
      </c>
      <c r="AK891">
        <f t="shared" si="99"/>
        <v>1</v>
      </c>
      <c r="AL891">
        <v>5</v>
      </c>
    </row>
    <row r="892" spans="1:38" hidden="1" x14ac:dyDescent="0.3">
      <c r="A892">
        <v>19</v>
      </c>
      <c r="B892">
        <v>28</v>
      </c>
      <c r="C892">
        <f>IF(OR($L892=TRUE,$A892=0,MOD($A892,ChapterTable!$R$20)&lt;&gt;0),
MAX(0,INT(($B892+ChapterTable!$P$26+VLOOKUP(SUBSTITUTE(C$1,"성장단계","")&amp;"단계오프셋",ChapterTable!$R:$S,2,0))/ChapterTable!$P$23)),
MAX(0,INT(($B892+ChapterTable!$R$26+VLOOKUP(SUBSTITUTE(C$1,"성장단계","")&amp;"보스단계오프셋",ChapterTable!$R:$S,2,0))/ChapterTable!$R$23)))</f>
        <v>3</v>
      </c>
      <c r="D892">
        <f>IF(OR($L892=TRUE,$A892=0,MOD($A892,ChapterTable!$R$20)&lt;&gt;0),
MAX(0,INT(($B892+ChapterTable!$P$26+VLOOKUP(SUBSTITUTE(D$1,"성장단계","")&amp;"단계오프셋",ChapterTable!$R:$S,2,0))/ChapterTable!$P$23)),
MAX(0,INT(($B892+ChapterTable!$R$26+VLOOKUP(SUBSTITUTE(D$1,"성장단계","")&amp;"보스단계오프셋",ChapterTable!$R:$S,2,0))/ChapterTable!$R$23)))</f>
        <v>2</v>
      </c>
      <c r="E892" s="1">
        <f ca="1">IF(AND($A892=0,$B892=1),
    VLOOKUP(1,ChapterTable!$1:$1048576,MATCH("최종"&amp;SUBSTITUTE(SUBSTITUTE(E$1,"standard",""),"|Float",""),ChapterTable!$1:$1,0),0)*ChapterTable!$P$17,
  IF(AND($A892=0,$B892=0),
    E893,
  IF($B892=0,
    VLOOKUP($A892,ChapterTable!$1:$1048576,MATCH("최종"&amp;SUBSTITUTE(SUBSTITUTE(E$1,"standard",""),"|Float",""),ChapterTable!$1:$1,0),0),
  IF($B892=1,
    IF($L892=FALSE,
      VLOOKUP($A892,ChapterTable!$1:$1048576,MATCH("최종"&amp;SUBSTITUTE(SUBSTITUTE(E$1,"standard",""),"|Float",""),ChapterTable!$1:$1,0),0),
      VLOOKUP($A892-ChapterTable!$P$11,ChapterTable!$1:$1048576,MATCH("최종"&amp;SUBSTITUTE(SUBSTITUTE(E$1,"standard",""),"|Float",""),ChapterTable!$1:$1,0),0)*ChapterTable!$P$14
    ),
  OFFSET(E892,-$B892+IF($L892,1,0),0)*IF($B892&gt;OFFSET($B892,1,0),ChapterTable!$R$17,1)*
    (VLOOKUP(SUBSTITUTE(SUBSTITUTE(E$1,"standard",""),"|Float","")&amp;IF(OR($L892=TRUE,$A892=0,MOD($A892,ChapterTable!$R$20)&lt;&gt;0),"","보스")&amp;"인게임누적곱배수",ChapterTable!$R:$S,2,0)^C892
    +VLOOKUP(SUBSTITUTE(SUBSTITUTE(E$1,"standard",""),"|Float","")&amp;IF(OR($L892=TRUE,$A892=0,MOD($A892,ChapterTable!$R$20)&lt;&gt;0),"","보스")&amp;"인게임누적합배수",ChapterTable!$R:$S,2,0)*C892)
  )
  )
  )
)</f>
        <v>283755.24096679688</v>
      </c>
      <c r="F892" s="1">
        <f ca="1">IF(AND($A892=0,$B892=1),
    VLOOKUP(1,ChapterTable!$1:$1048576,MATCH("최종"&amp;SUBSTITUTE(SUBSTITUTE(F$1,"standard",""),"|Float",""),ChapterTable!$1:$1,0),0)*ChapterTable!$P$17,
  IF(AND($A892=0,$B892=0),
    F893,
  IF($B892=0,
    VLOOKUP($A892,ChapterTable!$1:$1048576,MATCH("최종"&amp;SUBSTITUTE(SUBSTITUTE(F$1,"standard",""),"|Float",""),ChapterTable!$1:$1,0),0),
  IF($B892=1,
    IF($L892=FALSE,
      VLOOKUP($A892,ChapterTable!$1:$1048576,MATCH("최종"&amp;SUBSTITUTE(SUBSTITUTE(F$1,"standard",""),"|Float",""),ChapterTable!$1:$1,0),0),
      VLOOKUP($A892-ChapterTable!$P$11,ChapterTable!$1:$1048576,MATCH("최종"&amp;SUBSTITUTE(SUBSTITUTE(F$1,"standard",""),"|Float",""),ChapterTable!$1:$1,0),0)*ChapterTable!$P$14
    ),
  OFFSET(F892,-$B892+IF($L892,1,0),0)*
    (VLOOKUP(SUBSTITUTE(SUBSTITUTE(F$1,"standard",""),"|Float","")&amp;IF(OR($L892=TRUE,$A892=0,MOD($A892,ChapterTable!$R$20)&lt;&gt;0),"","보스")&amp;"인게임누적곱배수",ChapterTable!$R:$S,2,0)^D892
    +VLOOKUP(SUBSTITUTE(SUBSTITUTE(F$1,"standard",""),"|Float","")&amp;IF(OR($L892=TRUE,$A892=0,MOD($A892,ChapterTable!$R$20)&lt;&gt;0),"","보스")&amp;"인게임누적합배수",ChapterTable!$R:$S,2,0)*D892)
  )
  )
  )
)</f>
        <v>84978.783102035522</v>
      </c>
      <c r="G892" t="s">
        <v>719</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94"/>
        <v>3</v>
      </c>
      <c r="Q892">
        <f t="shared" si="95"/>
        <v>3</v>
      </c>
      <c r="R892" t="b">
        <f t="shared" ca="1" si="96"/>
        <v>0</v>
      </c>
      <c r="T892" t="b">
        <f t="shared" ca="1" si="97"/>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100"/>
        <v>0.33333333333333331</v>
      </c>
      <c r="AJ892">
        <f t="shared" si="98"/>
        <v>0.395555555</v>
      </c>
      <c r="AK892">
        <f t="shared" si="99"/>
        <v>1</v>
      </c>
      <c r="AL892">
        <v>5</v>
      </c>
    </row>
    <row r="893" spans="1:38" hidden="1" x14ac:dyDescent="0.3">
      <c r="A893">
        <v>19</v>
      </c>
      <c r="B893">
        <v>29</v>
      </c>
      <c r="C893">
        <f>IF(OR($L893=TRUE,$A893=0,MOD($A893,ChapterTable!$R$20)&lt;&gt;0),
MAX(0,INT(($B893+ChapterTable!$P$26+VLOOKUP(SUBSTITUTE(C$1,"성장단계","")&amp;"단계오프셋",ChapterTable!$R:$S,2,0))/ChapterTable!$P$23)),
MAX(0,INT(($B893+ChapterTable!$R$26+VLOOKUP(SUBSTITUTE(C$1,"성장단계","")&amp;"보스단계오프셋",ChapterTable!$R:$S,2,0))/ChapterTable!$R$23)))</f>
        <v>3</v>
      </c>
      <c r="D893">
        <f>IF(OR($L893=TRUE,$A893=0,MOD($A893,ChapterTable!$R$20)&lt;&gt;0),
MAX(0,INT(($B893+ChapterTable!$P$26+VLOOKUP(SUBSTITUTE(D$1,"성장단계","")&amp;"단계오프셋",ChapterTable!$R:$S,2,0))/ChapterTable!$P$23)),
MAX(0,INT(($B893+ChapterTable!$R$26+VLOOKUP(SUBSTITUTE(D$1,"성장단계","")&amp;"보스단계오프셋",ChapterTable!$R:$S,2,0))/ChapterTable!$R$23)))</f>
        <v>2</v>
      </c>
      <c r="E893" s="1">
        <f ca="1">IF(AND($A893=0,$B893=1),
    VLOOKUP(1,ChapterTable!$1:$1048576,MATCH("최종"&amp;SUBSTITUTE(SUBSTITUTE(E$1,"standard",""),"|Float",""),ChapterTable!$1:$1,0),0)*ChapterTable!$P$17,
  IF(AND($A893=0,$B893=0),
    E894,
  IF($B893=0,
    VLOOKUP($A893,ChapterTable!$1:$1048576,MATCH("최종"&amp;SUBSTITUTE(SUBSTITUTE(E$1,"standard",""),"|Float",""),ChapterTable!$1:$1,0),0),
  IF($B893=1,
    IF($L893=FALSE,
      VLOOKUP($A893,ChapterTable!$1:$1048576,MATCH("최종"&amp;SUBSTITUTE(SUBSTITUTE(E$1,"standard",""),"|Float",""),ChapterTable!$1:$1,0),0),
      VLOOKUP($A893-ChapterTable!$P$11,ChapterTable!$1:$1048576,MATCH("최종"&amp;SUBSTITUTE(SUBSTITUTE(E$1,"standard",""),"|Float",""),ChapterTable!$1:$1,0),0)*ChapterTable!$P$14
    ),
  OFFSET(E893,-$B893+IF($L893,1,0),0)*IF($B893&gt;OFFSET($B893,1,0),ChapterTable!$R$17,1)*
    (VLOOKUP(SUBSTITUTE(SUBSTITUTE(E$1,"standard",""),"|Float","")&amp;IF(OR($L893=TRUE,$A893=0,MOD($A893,ChapterTable!$R$20)&lt;&gt;0),"","보스")&amp;"인게임누적곱배수",ChapterTable!$R:$S,2,0)^C893
    +VLOOKUP(SUBSTITUTE(SUBSTITUTE(E$1,"standard",""),"|Float","")&amp;IF(OR($L893=TRUE,$A893=0,MOD($A893,ChapterTable!$R$20)&lt;&gt;0),"","보스")&amp;"인게임누적합배수",ChapterTable!$R:$S,2,0)*C893)
  )
  )
  )
)</f>
        <v>283755.24096679688</v>
      </c>
      <c r="F893" s="1">
        <f ca="1">IF(AND($A893=0,$B893=1),
    VLOOKUP(1,ChapterTable!$1:$1048576,MATCH("최종"&amp;SUBSTITUTE(SUBSTITUTE(F$1,"standard",""),"|Float",""),ChapterTable!$1:$1,0),0)*ChapterTable!$P$17,
  IF(AND($A893=0,$B893=0),
    F894,
  IF($B893=0,
    VLOOKUP($A893,ChapterTable!$1:$1048576,MATCH("최종"&amp;SUBSTITUTE(SUBSTITUTE(F$1,"standard",""),"|Float",""),ChapterTable!$1:$1,0),0),
  IF($B893=1,
    IF($L893=FALSE,
      VLOOKUP($A893,ChapterTable!$1:$1048576,MATCH("최종"&amp;SUBSTITUTE(SUBSTITUTE(F$1,"standard",""),"|Float",""),ChapterTable!$1:$1,0),0),
      VLOOKUP($A893-ChapterTable!$P$11,ChapterTable!$1:$1048576,MATCH("최종"&amp;SUBSTITUTE(SUBSTITUTE(F$1,"standard",""),"|Float",""),ChapterTable!$1:$1,0),0)*ChapterTable!$P$14
    ),
  OFFSET(F893,-$B893+IF($L893,1,0),0)*
    (VLOOKUP(SUBSTITUTE(SUBSTITUTE(F$1,"standard",""),"|Float","")&amp;IF(OR($L893=TRUE,$A893=0,MOD($A893,ChapterTable!$R$20)&lt;&gt;0),"","보스")&amp;"인게임누적곱배수",ChapterTable!$R:$S,2,0)^D893
    +VLOOKUP(SUBSTITUTE(SUBSTITUTE(F$1,"standard",""),"|Float","")&amp;IF(OR($L893=TRUE,$A893=0,MOD($A893,ChapterTable!$R$20)&lt;&gt;0),"","보스")&amp;"인게임누적합배수",ChapterTable!$R:$S,2,0)*D893)
  )
  )
  )
)</f>
        <v>84978.783102035522</v>
      </c>
      <c r="G893" t="s">
        <v>719</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94"/>
        <v>93</v>
      </c>
      <c r="Q893">
        <f t="shared" si="95"/>
        <v>93</v>
      </c>
      <c r="R893" t="b">
        <f t="shared" ca="1" si="96"/>
        <v>1</v>
      </c>
      <c r="T893" t="b">
        <f t="shared" ca="1" si="97"/>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100"/>
        <v>0.33333333333333331</v>
      </c>
      <c r="AJ893">
        <f t="shared" si="98"/>
        <v>0.395555555</v>
      </c>
      <c r="AK893">
        <f t="shared" si="99"/>
        <v>1</v>
      </c>
      <c r="AL893">
        <v>5</v>
      </c>
    </row>
    <row r="894" spans="1:38" hidden="1" x14ac:dyDescent="0.3">
      <c r="A894">
        <v>19</v>
      </c>
      <c r="B894">
        <v>30</v>
      </c>
      <c r="C894">
        <f>IF(OR($L894=TRUE,$A894=0,MOD($A894,ChapterTable!$R$20)&lt;&gt;0),
MAX(0,INT(($B894+ChapterTable!$P$26+VLOOKUP(SUBSTITUTE(C$1,"성장단계","")&amp;"단계오프셋",ChapterTable!$R:$S,2,0))/ChapterTable!$P$23)),
MAX(0,INT(($B894+ChapterTable!$R$26+VLOOKUP(SUBSTITUTE(C$1,"성장단계","")&amp;"보스단계오프셋",ChapterTable!$R:$S,2,0))/ChapterTable!$R$23)))</f>
        <v>3</v>
      </c>
      <c r="D894">
        <f>IF(OR($L894=TRUE,$A894=0,MOD($A894,ChapterTable!$R$20)&lt;&gt;0),
MAX(0,INT(($B894+ChapterTable!$P$26+VLOOKUP(SUBSTITUTE(D$1,"성장단계","")&amp;"단계오프셋",ChapterTable!$R:$S,2,0))/ChapterTable!$P$23)),
MAX(0,INT(($B894+ChapterTable!$R$26+VLOOKUP(SUBSTITUTE(D$1,"성장단계","")&amp;"보스단계오프셋",ChapterTable!$R:$S,2,0))/ChapterTable!$R$23)))</f>
        <v>2</v>
      </c>
      <c r="E894" s="1">
        <f ca="1">IF(AND($A894=0,$B894=1),
    VLOOKUP(1,ChapterTable!$1:$1048576,MATCH("최종"&amp;SUBSTITUTE(SUBSTITUTE(E$1,"standard",""),"|Float",""),ChapterTable!$1:$1,0),0)*ChapterTable!$P$17,
  IF(AND($A894=0,$B894=0),
    E895,
  IF($B894=0,
    VLOOKUP($A894,ChapterTable!$1:$1048576,MATCH("최종"&amp;SUBSTITUTE(SUBSTITUTE(E$1,"standard",""),"|Float",""),ChapterTable!$1:$1,0),0),
  IF($B894=1,
    IF($L894=FALSE,
      VLOOKUP($A894,ChapterTable!$1:$1048576,MATCH("최종"&amp;SUBSTITUTE(SUBSTITUTE(E$1,"standard",""),"|Float",""),ChapterTable!$1:$1,0),0),
      VLOOKUP($A894-ChapterTable!$P$11,ChapterTable!$1:$1048576,MATCH("최종"&amp;SUBSTITUTE(SUBSTITUTE(E$1,"standard",""),"|Float",""),ChapterTable!$1:$1,0),0)*ChapterTable!$P$14
    ),
  OFFSET(E894,-$B894+IF($L894,1,0),0)*IF($B894&gt;OFFSET($B894,1,0),ChapterTable!$R$17,1)*
    (VLOOKUP(SUBSTITUTE(SUBSTITUTE(E$1,"standard",""),"|Float","")&amp;IF(OR($L894=TRUE,$A894=0,MOD($A894,ChapterTable!$R$20)&lt;&gt;0),"","보스")&amp;"인게임누적곱배수",ChapterTable!$R:$S,2,0)^C894
    +VLOOKUP(SUBSTITUTE(SUBSTITUTE(E$1,"standard",""),"|Float","")&amp;IF(OR($L894=TRUE,$A894=0,MOD($A894,ChapterTable!$R$20)&lt;&gt;0),"","보스")&amp;"인게임누적합배수",ChapterTable!$R:$S,2,0)*C894)
  )
  )
  )
)</f>
        <v>283755.24096679688</v>
      </c>
      <c r="F894" s="1">
        <f ca="1">IF(AND($A894=0,$B894=1),
    VLOOKUP(1,ChapterTable!$1:$1048576,MATCH("최종"&amp;SUBSTITUTE(SUBSTITUTE(F$1,"standard",""),"|Float",""),ChapterTable!$1:$1,0),0)*ChapterTable!$P$17,
  IF(AND($A894=0,$B894=0),
    F895,
  IF($B894=0,
    VLOOKUP($A894,ChapterTable!$1:$1048576,MATCH("최종"&amp;SUBSTITUTE(SUBSTITUTE(F$1,"standard",""),"|Float",""),ChapterTable!$1:$1,0),0),
  IF($B894=1,
    IF($L894=FALSE,
      VLOOKUP($A894,ChapterTable!$1:$1048576,MATCH("최종"&amp;SUBSTITUTE(SUBSTITUTE(F$1,"standard",""),"|Float",""),ChapterTable!$1:$1,0),0),
      VLOOKUP($A894-ChapterTable!$P$11,ChapterTable!$1:$1048576,MATCH("최종"&amp;SUBSTITUTE(SUBSTITUTE(F$1,"standard",""),"|Float",""),ChapterTable!$1:$1,0),0)*ChapterTable!$P$14
    ),
  OFFSET(F894,-$B894+IF($L894,1,0),0)*
    (VLOOKUP(SUBSTITUTE(SUBSTITUTE(F$1,"standard",""),"|Float","")&amp;IF(OR($L894=TRUE,$A894=0,MOD($A894,ChapterTable!$R$20)&lt;&gt;0),"","보스")&amp;"인게임누적곱배수",ChapterTable!$R:$S,2,0)^D894
    +VLOOKUP(SUBSTITUTE(SUBSTITUTE(F$1,"standard",""),"|Float","")&amp;IF(OR($L894=TRUE,$A894=0,MOD($A894,ChapterTable!$R$20)&lt;&gt;0),"","보스")&amp;"인게임누적합배수",ChapterTable!$R:$S,2,0)*D894)
  )
  )
  )
)</f>
        <v>84978.783102035522</v>
      </c>
      <c r="G894" t="s">
        <v>719</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94"/>
        <v>23</v>
      </c>
      <c r="Q894">
        <f t="shared" si="95"/>
        <v>23</v>
      </c>
      <c r="R894" t="b">
        <f t="shared" ca="1" si="96"/>
        <v>0</v>
      </c>
      <c r="T894" t="b">
        <f t="shared" ca="1" si="97"/>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100"/>
        <v>0.33333333333333331</v>
      </c>
      <c r="AJ894">
        <f t="shared" si="98"/>
        <v>1</v>
      </c>
      <c r="AK894">
        <f t="shared" si="99"/>
        <v>3</v>
      </c>
      <c r="AL894">
        <v>5</v>
      </c>
    </row>
    <row r="895" spans="1:38" hidden="1" x14ac:dyDescent="0.3">
      <c r="A895">
        <v>19</v>
      </c>
      <c r="B895">
        <v>31</v>
      </c>
      <c r="C895">
        <f>IF(OR($L895=TRUE,$A895=0,MOD($A895,ChapterTable!$R$20)&lt;&gt;0),
MAX(0,INT(($B895+ChapterTable!$P$26+VLOOKUP(SUBSTITUTE(C$1,"성장단계","")&amp;"단계오프셋",ChapterTable!$R:$S,2,0))/ChapterTable!$P$23)),
MAX(0,INT(($B895+ChapterTable!$R$26+VLOOKUP(SUBSTITUTE(C$1,"성장단계","")&amp;"보스단계오프셋",ChapterTable!$R:$S,2,0))/ChapterTable!$R$23)))</f>
        <v>3</v>
      </c>
      <c r="D895">
        <f>IF(OR($L895=TRUE,$A895=0,MOD($A895,ChapterTable!$R$20)&lt;&gt;0),
MAX(0,INT(($B895+ChapterTable!$P$26+VLOOKUP(SUBSTITUTE(D$1,"성장단계","")&amp;"단계오프셋",ChapterTable!$R:$S,2,0))/ChapterTable!$P$23)),
MAX(0,INT(($B895+ChapterTable!$R$26+VLOOKUP(SUBSTITUTE(D$1,"성장단계","")&amp;"보스단계오프셋",ChapterTable!$R:$S,2,0))/ChapterTable!$R$23)))</f>
        <v>3</v>
      </c>
      <c r="E895" s="1">
        <f ca="1">IF(AND($A895=0,$B895=1),
    VLOOKUP(1,ChapterTable!$1:$1048576,MATCH("최종"&amp;SUBSTITUTE(SUBSTITUTE(E$1,"standard",""),"|Float",""),ChapterTable!$1:$1,0),0)*ChapterTable!$P$17,
  IF(AND($A895=0,$B895=0),
    E896,
  IF($B895=0,
    VLOOKUP($A895,ChapterTable!$1:$1048576,MATCH("최종"&amp;SUBSTITUTE(SUBSTITUTE(E$1,"standard",""),"|Float",""),ChapterTable!$1:$1,0),0),
  IF($B895=1,
    IF($L895=FALSE,
      VLOOKUP($A895,ChapterTable!$1:$1048576,MATCH("최종"&amp;SUBSTITUTE(SUBSTITUTE(E$1,"standard",""),"|Float",""),ChapterTable!$1:$1,0),0),
      VLOOKUP($A895-ChapterTable!$P$11,ChapterTable!$1:$1048576,MATCH("최종"&amp;SUBSTITUTE(SUBSTITUTE(E$1,"standard",""),"|Float",""),ChapterTable!$1:$1,0),0)*ChapterTable!$P$14
    ),
  OFFSET(E895,-$B895+IF($L895,1,0),0)*IF($B895&gt;OFFSET($B895,1,0),ChapterTable!$R$17,1)*
    (VLOOKUP(SUBSTITUTE(SUBSTITUTE(E$1,"standard",""),"|Float","")&amp;IF(OR($L895=TRUE,$A895=0,MOD($A895,ChapterTable!$R$20)&lt;&gt;0),"","보스")&amp;"인게임누적곱배수",ChapterTable!$R:$S,2,0)^C895
    +VLOOKUP(SUBSTITUTE(SUBSTITUTE(E$1,"standard",""),"|Float","")&amp;IF(OR($L895=TRUE,$A895=0,MOD($A895,ChapterTable!$R$20)&lt;&gt;0),"","보스")&amp;"인게임누적합배수",ChapterTable!$R:$S,2,0)*C895)
  )
  )
  )
)</f>
        <v>283755.24096679688</v>
      </c>
      <c r="F895" s="1">
        <f ca="1">IF(AND($A895=0,$B895=1),
    VLOOKUP(1,ChapterTable!$1:$1048576,MATCH("최종"&amp;SUBSTITUTE(SUBSTITUTE(F$1,"standard",""),"|Float",""),ChapterTable!$1:$1,0),0)*ChapterTable!$P$17,
  IF(AND($A895=0,$B895=0),
    F896,
  IF($B895=0,
    VLOOKUP($A895,ChapterTable!$1:$1048576,MATCH("최종"&amp;SUBSTITUTE(SUBSTITUTE(F$1,"standard",""),"|Float",""),ChapterTable!$1:$1,0),0),
  IF($B895=1,
    IF($L895=FALSE,
      VLOOKUP($A895,ChapterTable!$1:$1048576,MATCH("최종"&amp;SUBSTITUTE(SUBSTITUTE(F$1,"standard",""),"|Float",""),ChapterTable!$1:$1,0),0),
      VLOOKUP($A895-ChapterTable!$P$11,ChapterTable!$1:$1048576,MATCH("최종"&amp;SUBSTITUTE(SUBSTITUTE(F$1,"standard",""),"|Float",""),ChapterTable!$1:$1,0),0)*ChapterTable!$P$14
    ),
  OFFSET(F895,-$B895+IF($L895,1,0),0)*
    (VLOOKUP(SUBSTITUTE(SUBSTITUTE(F$1,"standard",""),"|Float","")&amp;IF(OR($L895=TRUE,$A895=0,MOD($A895,ChapterTable!$R$20)&lt;&gt;0),"","보스")&amp;"인게임누적곱배수",ChapterTable!$R:$S,2,0)^D895
    +VLOOKUP(SUBSTITUTE(SUBSTITUTE(F$1,"standard",""),"|Float","")&amp;IF(OR($L895=TRUE,$A895=0,MOD($A895,ChapterTable!$R$20)&lt;&gt;0),"","보스")&amp;"인게임누적합배수",ChapterTable!$R:$S,2,0)*D895)
  )
  )
  )
)</f>
        <v>90520.877652168274</v>
      </c>
      <c r="G895" t="s">
        <v>719</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94"/>
        <v>4</v>
      </c>
      <c r="Q895">
        <f t="shared" si="95"/>
        <v>4</v>
      </c>
      <c r="R895" t="b">
        <f t="shared" ca="1" si="96"/>
        <v>0</v>
      </c>
      <c r="T895" t="b">
        <f t="shared" ca="1" si="97"/>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100"/>
        <v>0.25</v>
      </c>
      <c r="AJ895">
        <f t="shared" si="98"/>
        <v>0.32</v>
      </c>
      <c r="AK895">
        <f t="shared" si="99"/>
        <v>1</v>
      </c>
      <c r="AL895">
        <v>5</v>
      </c>
    </row>
    <row r="896" spans="1:38" hidden="1" x14ac:dyDescent="0.3">
      <c r="A896">
        <v>19</v>
      </c>
      <c r="B896">
        <v>32</v>
      </c>
      <c r="C896">
        <f>IF(OR($L896=TRUE,$A896=0,MOD($A896,ChapterTable!$R$20)&lt;&gt;0),
MAX(0,INT(($B896+ChapterTable!$P$26+VLOOKUP(SUBSTITUTE(C$1,"성장단계","")&amp;"단계오프셋",ChapterTable!$R:$S,2,0))/ChapterTable!$P$23)),
MAX(0,INT(($B896+ChapterTable!$R$26+VLOOKUP(SUBSTITUTE(C$1,"성장단계","")&amp;"보스단계오프셋",ChapterTable!$R:$S,2,0))/ChapterTable!$R$23)))</f>
        <v>3</v>
      </c>
      <c r="D896">
        <f>IF(OR($L896=TRUE,$A896=0,MOD($A896,ChapterTable!$R$20)&lt;&gt;0),
MAX(0,INT(($B896+ChapterTable!$P$26+VLOOKUP(SUBSTITUTE(D$1,"성장단계","")&amp;"단계오프셋",ChapterTable!$R:$S,2,0))/ChapterTable!$P$23)),
MAX(0,INT(($B896+ChapterTable!$R$26+VLOOKUP(SUBSTITUTE(D$1,"성장단계","")&amp;"보스단계오프셋",ChapterTable!$R:$S,2,0))/ChapterTable!$R$23)))</f>
        <v>3</v>
      </c>
      <c r="E896" s="1">
        <f ca="1">IF(AND($A896=0,$B896=1),
    VLOOKUP(1,ChapterTable!$1:$1048576,MATCH("최종"&amp;SUBSTITUTE(SUBSTITUTE(E$1,"standard",""),"|Float",""),ChapterTable!$1:$1,0),0)*ChapterTable!$P$17,
  IF(AND($A896=0,$B896=0),
    E897,
  IF($B896=0,
    VLOOKUP($A896,ChapterTable!$1:$1048576,MATCH("최종"&amp;SUBSTITUTE(SUBSTITUTE(E$1,"standard",""),"|Float",""),ChapterTable!$1:$1,0),0),
  IF($B896=1,
    IF($L896=FALSE,
      VLOOKUP($A896,ChapterTable!$1:$1048576,MATCH("최종"&amp;SUBSTITUTE(SUBSTITUTE(E$1,"standard",""),"|Float",""),ChapterTable!$1:$1,0),0),
      VLOOKUP($A896-ChapterTable!$P$11,ChapterTable!$1:$1048576,MATCH("최종"&amp;SUBSTITUTE(SUBSTITUTE(E$1,"standard",""),"|Float",""),ChapterTable!$1:$1,0),0)*ChapterTable!$P$14
    ),
  OFFSET(E896,-$B896+IF($L896,1,0),0)*IF($B896&gt;OFFSET($B896,1,0),ChapterTable!$R$17,1)*
    (VLOOKUP(SUBSTITUTE(SUBSTITUTE(E$1,"standard",""),"|Float","")&amp;IF(OR($L896=TRUE,$A896=0,MOD($A896,ChapterTable!$R$20)&lt;&gt;0),"","보스")&amp;"인게임누적곱배수",ChapterTable!$R:$S,2,0)^C896
    +VLOOKUP(SUBSTITUTE(SUBSTITUTE(E$1,"standard",""),"|Float","")&amp;IF(OR($L896=TRUE,$A896=0,MOD($A896,ChapterTable!$R$20)&lt;&gt;0),"","보스")&amp;"인게임누적합배수",ChapterTable!$R:$S,2,0)*C896)
  )
  )
  )
)</f>
        <v>283755.24096679688</v>
      </c>
      <c r="F896" s="1">
        <f ca="1">IF(AND($A896=0,$B896=1),
    VLOOKUP(1,ChapterTable!$1:$1048576,MATCH("최종"&amp;SUBSTITUTE(SUBSTITUTE(F$1,"standard",""),"|Float",""),ChapterTable!$1:$1,0),0)*ChapterTable!$P$17,
  IF(AND($A896=0,$B896=0),
    F897,
  IF($B896=0,
    VLOOKUP($A896,ChapterTable!$1:$1048576,MATCH("최종"&amp;SUBSTITUTE(SUBSTITUTE(F$1,"standard",""),"|Float",""),ChapterTable!$1:$1,0),0),
  IF($B896=1,
    IF($L896=FALSE,
      VLOOKUP($A896,ChapterTable!$1:$1048576,MATCH("최종"&amp;SUBSTITUTE(SUBSTITUTE(F$1,"standard",""),"|Float",""),ChapterTable!$1:$1,0),0),
      VLOOKUP($A896-ChapterTable!$P$11,ChapterTable!$1:$1048576,MATCH("최종"&amp;SUBSTITUTE(SUBSTITUTE(F$1,"standard",""),"|Float",""),ChapterTable!$1:$1,0),0)*ChapterTable!$P$14
    ),
  OFFSET(F896,-$B896+IF($L896,1,0),0)*
    (VLOOKUP(SUBSTITUTE(SUBSTITUTE(F$1,"standard",""),"|Float","")&amp;IF(OR($L896=TRUE,$A896=0,MOD($A896,ChapterTable!$R$20)&lt;&gt;0),"","보스")&amp;"인게임누적곱배수",ChapterTable!$R:$S,2,0)^D896
    +VLOOKUP(SUBSTITUTE(SUBSTITUTE(F$1,"standard",""),"|Float","")&amp;IF(OR($L896=TRUE,$A896=0,MOD($A896,ChapterTable!$R$20)&lt;&gt;0),"","보스")&amp;"인게임누적합배수",ChapterTable!$R:$S,2,0)*D896)
  )
  )
  )
)</f>
        <v>90520.877652168274</v>
      </c>
      <c r="G896" t="s">
        <v>719</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94"/>
        <v>4</v>
      </c>
      <c r="Q896">
        <f t="shared" si="95"/>
        <v>4</v>
      </c>
      <c r="R896" t="b">
        <f t="shared" ca="1" si="96"/>
        <v>0</v>
      </c>
      <c r="T896" t="b">
        <f t="shared" ca="1" si="97"/>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100"/>
        <v>0.25</v>
      </c>
      <c r="AJ896">
        <f t="shared" si="98"/>
        <v>0.32</v>
      </c>
      <c r="AK896">
        <f t="shared" si="99"/>
        <v>1</v>
      </c>
      <c r="AL896">
        <v>5</v>
      </c>
    </row>
    <row r="897" spans="1:38" hidden="1" x14ac:dyDescent="0.3">
      <c r="A897">
        <v>19</v>
      </c>
      <c r="B897">
        <v>33</v>
      </c>
      <c r="C897">
        <f>IF(OR($L897=TRUE,$A897=0,MOD($A897,ChapterTable!$R$20)&lt;&gt;0),
MAX(0,INT(($B897+ChapterTable!$P$26+VLOOKUP(SUBSTITUTE(C$1,"성장단계","")&amp;"단계오프셋",ChapterTable!$R:$S,2,0))/ChapterTable!$P$23)),
MAX(0,INT(($B897+ChapterTable!$R$26+VLOOKUP(SUBSTITUTE(C$1,"성장단계","")&amp;"보스단계오프셋",ChapterTable!$R:$S,2,0))/ChapterTable!$R$23)))</f>
        <v>3</v>
      </c>
      <c r="D897">
        <f>IF(OR($L897=TRUE,$A897=0,MOD($A897,ChapterTable!$R$20)&lt;&gt;0),
MAX(0,INT(($B897+ChapterTable!$P$26+VLOOKUP(SUBSTITUTE(D$1,"성장단계","")&amp;"단계오프셋",ChapterTable!$R:$S,2,0))/ChapterTable!$P$23)),
MAX(0,INT(($B897+ChapterTable!$R$26+VLOOKUP(SUBSTITUTE(D$1,"성장단계","")&amp;"보스단계오프셋",ChapterTable!$R:$S,2,0))/ChapterTable!$R$23)))</f>
        <v>3</v>
      </c>
      <c r="E897" s="1">
        <f ca="1">IF(AND($A897=0,$B897=1),
    VLOOKUP(1,ChapterTable!$1:$1048576,MATCH("최종"&amp;SUBSTITUTE(SUBSTITUTE(E$1,"standard",""),"|Float",""),ChapterTable!$1:$1,0),0)*ChapterTable!$P$17,
  IF(AND($A897=0,$B897=0),
    E898,
  IF($B897=0,
    VLOOKUP($A897,ChapterTable!$1:$1048576,MATCH("최종"&amp;SUBSTITUTE(SUBSTITUTE(E$1,"standard",""),"|Float",""),ChapterTable!$1:$1,0),0),
  IF($B897=1,
    IF($L897=FALSE,
      VLOOKUP($A897,ChapterTable!$1:$1048576,MATCH("최종"&amp;SUBSTITUTE(SUBSTITUTE(E$1,"standard",""),"|Float",""),ChapterTable!$1:$1,0),0),
      VLOOKUP($A897-ChapterTable!$P$11,ChapterTable!$1:$1048576,MATCH("최종"&amp;SUBSTITUTE(SUBSTITUTE(E$1,"standard",""),"|Float",""),ChapterTable!$1:$1,0),0)*ChapterTable!$P$14
    ),
  OFFSET(E897,-$B897+IF($L897,1,0),0)*IF($B897&gt;OFFSET($B897,1,0),ChapterTable!$R$17,1)*
    (VLOOKUP(SUBSTITUTE(SUBSTITUTE(E$1,"standard",""),"|Float","")&amp;IF(OR($L897=TRUE,$A897=0,MOD($A897,ChapterTable!$R$20)&lt;&gt;0),"","보스")&amp;"인게임누적곱배수",ChapterTable!$R:$S,2,0)^C897
    +VLOOKUP(SUBSTITUTE(SUBSTITUTE(E$1,"standard",""),"|Float","")&amp;IF(OR($L897=TRUE,$A897=0,MOD($A897,ChapterTable!$R$20)&lt;&gt;0),"","보스")&amp;"인게임누적합배수",ChapterTable!$R:$S,2,0)*C897)
  )
  )
  )
)</f>
        <v>283755.24096679688</v>
      </c>
      <c r="F897" s="1">
        <f ca="1">IF(AND($A897=0,$B897=1),
    VLOOKUP(1,ChapterTable!$1:$1048576,MATCH("최종"&amp;SUBSTITUTE(SUBSTITUTE(F$1,"standard",""),"|Float",""),ChapterTable!$1:$1,0),0)*ChapterTable!$P$17,
  IF(AND($A897=0,$B897=0),
    F898,
  IF($B897=0,
    VLOOKUP($A897,ChapterTable!$1:$1048576,MATCH("최종"&amp;SUBSTITUTE(SUBSTITUTE(F$1,"standard",""),"|Float",""),ChapterTable!$1:$1,0),0),
  IF($B897=1,
    IF($L897=FALSE,
      VLOOKUP($A897,ChapterTable!$1:$1048576,MATCH("최종"&amp;SUBSTITUTE(SUBSTITUTE(F$1,"standard",""),"|Float",""),ChapterTable!$1:$1,0),0),
      VLOOKUP($A897-ChapterTable!$P$11,ChapterTable!$1:$1048576,MATCH("최종"&amp;SUBSTITUTE(SUBSTITUTE(F$1,"standard",""),"|Float",""),ChapterTable!$1:$1,0),0)*ChapterTable!$P$14
    ),
  OFFSET(F897,-$B897+IF($L897,1,0),0)*
    (VLOOKUP(SUBSTITUTE(SUBSTITUTE(F$1,"standard",""),"|Float","")&amp;IF(OR($L897=TRUE,$A897=0,MOD($A897,ChapterTable!$R$20)&lt;&gt;0),"","보스")&amp;"인게임누적곱배수",ChapterTable!$R:$S,2,0)^D897
    +VLOOKUP(SUBSTITUTE(SUBSTITUTE(F$1,"standard",""),"|Float","")&amp;IF(OR($L897=TRUE,$A897=0,MOD($A897,ChapterTable!$R$20)&lt;&gt;0),"","보스")&amp;"인게임누적합배수",ChapterTable!$R:$S,2,0)*D897)
  )
  )
  )
)</f>
        <v>90520.877652168274</v>
      </c>
      <c r="G897" t="s">
        <v>719</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94"/>
        <v>4</v>
      </c>
      <c r="Q897">
        <f t="shared" si="95"/>
        <v>4</v>
      </c>
      <c r="R897" t="b">
        <f t="shared" ca="1" si="96"/>
        <v>0</v>
      </c>
      <c r="T897" t="b">
        <f t="shared" ca="1" si="97"/>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100"/>
        <v>0.25</v>
      </c>
      <c r="AJ897">
        <f t="shared" si="98"/>
        <v>0.32</v>
      </c>
      <c r="AK897">
        <f t="shared" si="99"/>
        <v>1</v>
      </c>
      <c r="AL897">
        <v>5</v>
      </c>
    </row>
    <row r="898" spans="1:38" hidden="1" x14ac:dyDescent="0.3">
      <c r="A898">
        <v>19</v>
      </c>
      <c r="B898">
        <v>34</v>
      </c>
      <c r="C898">
        <f>IF(OR($L898=TRUE,$A898=0,MOD($A898,ChapterTable!$R$20)&lt;&gt;0),
MAX(0,INT(($B898+ChapterTable!$P$26+VLOOKUP(SUBSTITUTE(C$1,"성장단계","")&amp;"단계오프셋",ChapterTable!$R:$S,2,0))/ChapterTable!$P$23)),
MAX(0,INT(($B898+ChapterTable!$R$26+VLOOKUP(SUBSTITUTE(C$1,"성장단계","")&amp;"보스단계오프셋",ChapterTable!$R:$S,2,0))/ChapterTable!$R$23)))</f>
        <v>3</v>
      </c>
      <c r="D898">
        <f>IF(OR($L898=TRUE,$A898=0,MOD($A898,ChapterTable!$R$20)&lt;&gt;0),
MAX(0,INT(($B898+ChapterTable!$P$26+VLOOKUP(SUBSTITUTE(D$1,"성장단계","")&amp;"단계오프셋",ChapterTable!$R:$S,2,0))/ChapterTable!$P$23)),
MAX(0,INT(($B898+ChapterTable!$R$26+VLOOKUP(SUBSTITUTE(D$1,"성장단계","")&amp;"보스단계오프셋",ChapterTable!$R:$S,2,0))/ChapterTable!$R$23)))</f>
        <v>3</v>
      </c>
      <c r="E898" s="1">
        <f ca="1">IF(AND($A898=0,$B898=1),
    VLOOKUP(1,ChapterTable!$1:$1048576,MATCH("최종"&amp;SUBSTITUTE(SUBSTITUTE(E$1,"standard",""),"|Float",""),ChapterTable!$1:$1,0),0)*ChapterTable!$P$17,
  IF(AND($A898=0,$B898=0),
    E899,
  IF($B898=0,
    VLOOKUP($A898,ChapterTable!$1:$1048576,MATCH("최종"&amp;SUBSTITUTE(SUBSTITUTE(E$1,"standard",""),"|Float",""),ChapterTable!$1:$1,0),0),
  IF($B898=1,
    IF($L898=FALSE,
      VLOOKUP($A898,ChapterTable!$1:$1048576,MATCH("최종"&amp;SUBSTITUTE(SUBSTITUTE(E$1,"standard",""),"|Float",""),ChapterTable!$1:$1,0),0),
      VLOOKUP($A898-ChapterTable!$P$11,ChapterTable!$1:$1048576,MATCH("최종"&amp;SUBSTITUTE(SUBSTITUTE(E$1,"standard",""),"|Float",""),ChapterTable!$1:$1,0),0)*ChapterTable!$P$14
    ),
  OFFSET(E898,-$B898+IF($L898,1,0),0)*IF($B898&gt;OFFSET($B898,1,0),ChapterTable!$R$17,1)*
    (VLOOKUP(SUBSTITUTE(SUBSTITUTE(E$1,"standard",""),"|Float","")&amp;IF(OR($L898=TRUE,$A898=0,MOD($A898,ChapterTable!$R$20)&lt;&gt;0),"","보스")&amp;"인게임누적곱배수",ChapterTable!$R:$S,2,0)^C898
    +VLOOKUP(SUBSTITUTE(SUBSTITUTE(E$1,"standard",""),"|Float","")&amp;IF(OR($L898=TRUE,$A898=0,MOD($A898,ChapterTable!$R$20)&lt;&gt;0),"","보스")&amp;"인게임누적합배수",ChapterTable!$R:$S,2,0)*C898)
  )
  )
  )
)</f>
        <v>283755.24096679688</v>
      </c>
      <c r="F898" s="1">
        <f ca="1">IF(AND($A898=0,$B898=1),
    VLOOKUP(1,ChapterTable!$1:$1048576,MATCH("최종"&amp;SUBSTITUTE(SUBSTITUTE(F$1,"standard",""),"|Float",""),ChapterTable!$1:$1,0),0)*ChapterTable!$P$17,
  IF(AND($A898=0,$B898=0),
    F899,
  IF($B898=0,
    VLOOKUP($A898,ChapterTable!$1:$1048576,MATCH("최종"&amp;SUBSTITUTE(SUBSTITUTE(F$1,"standard",""),"|Float",""),ChapterTable!$1:$1,0),0),
  IF($B898=1,
    IF($L898=FALSE,
      VLOOKUP($A898,ChapterTable!$1:$1048576,MATCH("최종"&amp;SUBSTITUTE(SUBSTITUTE(F$1,"standard",""),"|Float",""),ChapterTable!$1:$1,0),0),
      VLOOKUP($A898-ChapterTable!$P$11,ChapterTable!$1:$1048576,MATCH("최종"&amp;SUBSTITUTE(SUBSTITUTE(F$1,"standard",""),"|Float",""),ChapterTable!$1:$1,0),0)*ChapterTable!$P$14
    ),
  OFFSET(F898,-$B898+IF($L898,1,0),0)*
    (VLOOKUP(SUBSTITUTE(SUBSTITUTE(F$1,"standard",""),"|Float","")&amp;IF(OR($L898=TRUE,$A898=0,MOD($A898,ChapterTable!$R$20)&lt;&gt;0),"","보스")&amp;"인게임누적곱배수",ChapterTable!$R:$S,2,0)^D898
    +VLOOKUP(SUBSTITUTE(SUBSTITUTE(F$1,"standard",""),"|Float","")&amp;IF(OR($L898=TRUE,$A898=0,MOD($A898,ChapterTable!$R$20)&lt;&gt;0),"","보스")&amp;"인게임누적합배수",ChapterTable!$R:$S,2,0)*D898)
  )
  )
  )
)</f>
        <v>90520.877652168274</v>
      </c>
      <c r="G898" t="s">
        <v>719</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94"/>
        <v>4</v>
      </c>
      <c r="Q898">
        <f t="shared" si="95"/>
        <v>4</v>
      </c>
      <c r="R898" t="b">
        <f t="shared" ca="1" si="96"/>
        <v>0</v>
      </c>
      <c r="T898" t="b">
        <f t="shared" ca="1" si="97"/>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100"/>
        <v>0.25</v>
      </c>
      <c r="AJ898">
        <f t="shared" si="98"/>
        <v>0.32</v>
      </c>
      <c r="AK898">
        <f t="shared" si="99"/>
        <v>1</v>
      </c>
      <c r="AL898">
        <v>5</v>
      </c>
    </row>
    <row r="899" spans="1:38" hidden="1" x14ac:dyDescent="0.3">
      <c r="A899">
        <v>19</v>
      </c>
      <c r="B899">
        <v>35</v>
      </c>
      <c r="C899">
        <f>IF(OR($L899=TRUE,$A899=0,MOD($A899,ChapterTable!$R$20)&lt;&gt;0),
MAX(0,INT(($B899+ChapterTable!$P$26+VLOOKUP(SUBSTITUTE(C$1,"성장단계","")&amp;"단계오프셋",ChapterTable!$R:$S,2,0))/ChapterTable!$P$23)),
MAX(0,INT(($B899+ChapterTable!$R$26+VLOOKUP(SUBSTITUTE(C$1,"성장단계","")&amp;"보스단계오프셋",ChapterTable!$R:$S,2,0))/ChapterTable!$R$23)))</f>
        <v>3</v>
      </c>
      <c r="D899">
        <f>IF(OR($L899=TRUE,$A899=0,MOD($A899,ChapterTable!$R$20)&lt;&gt;0),
MAX(0,INT(($B899+ChapterTable!$P$26+VLOOKUP(SUBSTITUTE(D$1,"성장단계","")&amp;"단계오프셋",ChapterTable!$R:$S,2,0))/ChapterTable!$P$23)),
MAX(0,INT(($B899+ChapterTable!$R$26+VLOOKUP(SUBSTITUTE(D$1,"성장단계","")&amp;"보스단계오프셋",ChapterTable!$R:$S,2,0))/ChapterTable!$R$23)))</f>
        <v>3</v>
      </c>
      <c r="E899" s="1">
        <f ca="1">IF(AND($A899=0,$B899=1),
    VLOOKUP(1,ChapterTable!$1:$1048576,MATCH("최종"&amp;SUBSTITUTE(SUBSTITUTE(E$1,"standard",""),"|Float",""),ChapterTable!$1:$1,0),0)*ChapterTable!$P$17,
  IF(AND($A899=0,$B899=0),
    E900,
  IF($B899=0,
    VLOOKUP($A899,ChapterTable!$1:$1048576,MATCH("최종"&amp;SUBSTITUTE(SUBSTITUTE(E$1,"standard",""),"|Float",""),ChapterTable!$1:$1,0),0),
  IF($B899=1,
    IF($L899=FALSE,
      VLOOKUP($A899,ChapterTable!$1:$1048576,MATCH("최종"&amp;SUBSTITUTE(SUBSTITUTE(E$1,"standard",""),"|Float",""),ChapterTable!$1:$1,0),0),
      VLOOKUP($A899-ChapterTable!$P$11,ChapterTable!$1:$1048576,MATCH("최종"&amp;SUBSTITUTE(SUBSTITUTE(E$1,"standard",""),"|Float",""),ChapterTable!$1:$1,0),0)*ChapterTable!$P$14
    ),
  OFFSET(E899,-$B899+IF($L899,1,0),0)*IF($B899&gt;OFFSET($B899,1,0),ChapterTable!$R$17,1)*
    (VLOOKUP(SUBSTITUTE(SUBSTITUTE(E$1,"standard",""),"|Float","")&amp;IF(OR($L899=TRUE,$A899=0,MOD($A899,ChapterTable!$R$20)&lt;&gt;0),"","보스")&amp;"인게임누적곱배수",ChapterTable!$R:$S,2,0)^C899
    +VLOOKUP(SUBSTITUTE(SUBSTITUTE(E$1,"standard",""),"|Float","")&amp;IF(OR($L899=TRUE,$A899=0,MOD($A899,ChapterTable!$R$20)&lt;&gt;0),"","보스")&amp;"인게임누적합배수",ChapterTable!$R:$S,2,0)*C899)
  )
  )
  )
)</f>
        <v>283755.24096679688</v>
      </c>
      <c r="F899" s="1">
        <f ca="1">IF(AND($A899=0,$B899=1),
    VLOOKUP(1,ChapterTable!$1:$1048576,MATCH("최종"&amp;SUBSTITUTE(SUBSTITUTE(F$1,"standard",""),"|Float",""),ChapterTable!$1:$1,0),0)*ChapterTable!$P$17,
  IF(AND($A899=0,$B899=0),
    F900,
  IF($B899=0,
    VLOOKUP($A899,ChapterTable!$1:$1048576,MATCH("최종"&amp;SUBSTITUTE(SUBSTITUTE(F$1,"standard",""),"|Float",""),ChapterTable!$1:$1,0),0),
  IF($B899=1,
    IF($L899=FALSE,
      VLOOKUP($A899,ChapterTable!$1:$1048576,MATCH("최종"&amp;SUBSTITUTE(SUBSTITUTE(F$1,"standard",""),"|Float",""),ChapterTable!$1:$1,0),0),
      VLOOKUP($A899-ChapterTable!$P$11,ChapterTable!$1:$1048576,MATCH("최종"&amp;SUBSTITUTE(SUBSTITUTE(F$1,"standard",""),"|Float",""),ChapterTable!$1:$1,0),0)*ChapterTable!$P$14
    ),
  OFFSET(F899,-$B899+IF($L899,1,0),0)*
    (VLOOKUP(SUBSTITUTE(SUBSTITUTE(F$1,"standard",""),"|Float","")&amp;IF(OR($L899=TRUE,$A899=0,MOD($A899,ChapterTable!$R$20)&lt;&gt;0),"","보스")&amp;"인게임누적곱배수",ChapterTable!$R:$S,2,0)^D899
    +VLOOKUP(SUBSTITUTE(SUBSTITUTE(F$1,"standard",""),"|Float","")&amp;IF(OR($L899=TRUE,$A899=0,MOD($A899,ChapterTable!$R$20)&lt;&gt;0),"","보스")&amp;"인게임누적합배수",ChapterTable!$R:$S,2,0)*D899)
  )
  )
  )
)</f>
        <v>90520.877652168274</v>
      </c>
      <c r="G899" t="s">
        <v>719</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101">IF(B899=0,0,
  IF(AND(L899=FALSE,A899&lt;&gt;0,MOD(A899,7)=0),21,
  IF(MOD(B899,10)=0,INT(B899/10)-1+21,
  IF(MOD(B899,10)=5,11,
  IF(MOD(B899,10)=9,INT(B899/10)+91,
  INT(B899/10+1))))))</f>
        <v>11</v>
      </c>
      <c r="Q899">
        <f t="shared" ref="Q899:Q962" si="102">IF(ISBLANK(P899),O899,P899)</f>
        <v>11</v>
      </c>
      <c r="R899" t="b">
        <f t="shared" ref="R899:R962" ca="1" si="103">IF(OR(B899=0,OFFSET(B899,1,0)=0),FALSE,
IF(AND(L899,B899&lt;OFFSET(B899,1,0)),TRUE,
IF(AND(OFFSET(O899,1,0)&gt;=21,OFFSET(O899,1,0)&lt;=25),TRUE,FALSE)))</f>
        <v>0</v>
      </c>
      <c r="T899" t="b">
        <f t="shared" ref="T899:T962" ca="1" si="104">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100"/>
        <v>0.25</v>
      </c>
      <c r="AJ899">
        <f t="shared" ref="AJ899:AJ962" si="105">IF(B899=0,0,
IF(MOD(B899,10)=0,1,
IF(INT((B899-1)/10)+1=1,1,
IF(INT((B899-1)/10)+1=2,0.546666666,
IF(INT((B899-1)/10)+1=3,0.395555555,
IF(INT((B899-1)/10)+1=4,0.32,
IF(INT((B899-1)/10)+1=5,0.27466666,
"이상")))))))</f>
        <v>0.32</v>
      </c>
      <c r="AK899">
        <f t="shared" ref="AK899:AK962" si="106">IF(B899=0,0,
IF(B899=20,2,
IF(B899=30,3,
IF(B899=40,4,
1))))</f>
        <v>1</v>
      </c>
      <c r="AL899">
        <v>5</v>
      </c>
    </row>
    <row r="900" spans="1:38" hidden="1" x14ac:dyDescent="0.3">
      <c r="A900">
        <v>19</v>
      </c>
      <c r="B900">
        <v>36</v>
      </c>
      <c r="C900">
        <f>IF(OR($L900=TRUE,$A900=0,MOD($A900,ChapterTable!$R$20)&lt;&gt;0),
MAX(0,INT(($B900+ChapterTable!$P$26+VLOOKUP(SUBSTITUTE(C$1,"성장단계","")&amp;"단계오프셋",ChapterTable!$R:$S,2,0))/ChapterTable!$P$23)),
MAX(0,INT(($B900+ChapterTable!$R$26+VLOOKUP(SUBSTITUTE(C$1,"성장단계","")&amp;"보스단계오프셋",ChapterTable!$R:$S,2,0))/ChapterTable!$R$23)))</f>
        <v>4</v>
      </c>
      <c r="D900">
        <f>IF(OR($L900=TRUE,$A900=0,MOD($A900,ChapterTable!$R$20)&lt;&gt;0),
MAX(0,INT(($B900+ChapterTable!$P$26+VLOOKUP(SUBSTITUTE(D$1,"성장단계","")&amp;"단계오프셋",ChapterTable!$R:$S,2,0))/ChapterTable!$P$23)),
MAX(0,INT(($B900+ChapterTable!$R$26+VLOOKUP(SUBSTITUTE(D$1,"성장단계","")&amp;"보스단계오프셋",ChapterTable!$R:$S,2,0))/ChapterTable!$R$23)))</f>
        <v>3</v>
      </c>
      <c r="E900" s="1">
        <f ca="1">IF(AND($A900=0,$B900=1),
    VLOOKUP(1,ChapterTable!$1:$1048576,MATCH("최종"&amp;SUBSTITUTE(SUBSTITUTE(E$1,"standard",""),"|Float",""),ChapterTable!$1:$1,0),0)*ChapterTable!$P$17,
  IF(AND($A900=0,$B900=0),
    E901,
  IF($B900=0,
    VLOOKUP($A900,ChapterTable!$1:$1048576,MATCH("최종"&amp;SUBSTITUTE(SUBSTITUTE(E$1,"standard",""),"|Float",""),ChapterTable!$1:$1,0),0),
  IF($B900=1,
    IF($L900=FALSE,
      VLOOKUP($A900,ChapterTable!$1:$1048576,MATCH("최종"&amp;SUBSTITUTE(SUBSTITUTE(E$1,"standard",""),"|Float",""),ChapterTable!$1:$1,0),0),
      VLOOKUP($A900-ChapterTable!$P$11,ChapterTable!$1:$1048576,MATCH("최종"&amp;SUBSTITUTE(SUBSTITUTE(E$1,"standard",""),"|Float",""),ChapterTable!$1:$1,0),0)*ChapterTable!$P$14
    ),
  OFFSET(E900,-$B900+IF($L900,1,0),0)*IF($B900&gt;OFFSET($B900,1,0),ChapterTable!$R$17,1)*
    (VLOOKUP(SUBSTITUTE(SUBSTITUTE(E$1,"standard",""),"|Float","")&amp;IF(OR($L900=TRUE,$A900=0,MOD($A900,ChapterTable!$R$20)&lt;&gt;0),"","보스")&amp;"인게임누적곱배수",ChapterTable!$R:$S,2,0)^C900
    +VLOOKUP(SUBSTITUTE(SUBSTITUTE(E$1,"standard",""),"|Float","")&amp;IF(OR($L900=TRUE,$A900=0,MOD($A900,ChapterTable!$R$20)&lt;&gt;0),"","보스")&amp;"인게임누적합배수",ChapterTable!$R:$S,2,0)*C900)
  )
  )
  )
)</f>
        <v>319224.64608764648</v>
      </c>
      <c r="F900" s="1">
        <f ca="1">IF(AND($A900=0,$B900=1),
    VLOOKUP(1,ChapterTable!$1:$1048576,MATCH("최종"&amp;SUBSTITUTE(SUBSTITUTE(F$1,"standard",""),"|Float",""),ChapterTable!$1:$1,0),0)*ChapterTable!$P$17,
  IF(AND($A900=0,$B900=0),
    F901,
  IF($B900=0,
    VLOOKUP($A900,ChapterTable!$1:$1048576,MATCH("최종"&amp;SUBSTITUTE(SUBSTITUTE(F$1,"standard",""),"|Float",""),ChapterTable!$1:$1,0),0),
  IF($B900=1,
    IF($L900=FALSE,
      VLOOKUP($A900,ChapterTable!$1:$1048576,MATCH("최종"&amp;SUBSTITUTE(SUBSTITUTE(F$1,"standard",""),"|Float",""),ChapterTable!$1:$1,0),0),
      VLOOKUP($A900-ChapterTable!$P$11,ChapterTable!$1:$1048576,MATCH("최종"&amp;SUBSTITUTE(SUBSTITUTE(F$1,"standard",""),"|Float",""),ChapterTable!$1:$1,0),0)*ChapterTable!$P$14
    ),
  OFFSET(F900,-$B900+IF($L900,1,0),0)*
    (VLOOKUP(SUBSTITUTE(SUBSTITUTE(F$1,"standard",""),"|Float","")&amp;IF(OR($L900=TRUE,$A900=0,MOD($A900,ChapterTable!$R$20)&lt;&gt;0),"","보스")&amp;"인게임누적곱배수",ChapterTable!$R:$S,2,0)^D900
    +VLOOKUP(SUBSTITUTE(SUBSTITUTE(F$1,"standard",""),"|Float","")&amp;IF(OR($L900=TRUE,$A900=0,MOD($A900,ChapterTable!$R$20)&lt;&gt;0),"","보스")&amp;"인게임누적합배수",ChapterTable!$R:$S,2,0)*D900)
  )
  )
  )
)</f>
        <v>90520.877652168274</v>
      </c>
      <c r="G900" t="s">
        <v>719</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101"/>
        <v>4</v>
      </c>
      <c r="Q900">
        <f t="shared" si="102"/>
        <v>4</v>
      </c>
      <c r="R900" t="b">
        <f t="shared" ca="1" si="103"/>
        <v>0</v>
      </c>
      <c r="T900" t="b">
        <f t="shared" ca="1" si="104"/>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107">IF(B900=0,0,1/(INT((B900-1)/10)+1))</f>
        <v>0.25</v>
      </c>
      <c r="AJ900">
        <f t="shared" si="105"/>
        <v>0.32</v>
      </c>
      <c r="AK900">
        <f t="shared" si="106"/>
        <v>1</v>
      </c>
      <c r="AL900">
        <v>5</v>
      </c>
    </row>
    <row r="901" spans="1:38" hidden="1" x14ac:dyDescent="0.3">
      <c r="A901">
        <v>19</v>
      </c>
      <c r="B901">
        <v>37</v>
      </c>
      <c r="C901">
        <f>IF(OR($L901=TRUE,$A901=0,MOD($A901,ChapterTable!$R$20)&lt;&gt;0),
MAX(0,INT(($B901+ChapterTable!$P$26+VLOOKUP(SUBSTITUTE(C$1,"성장단계","")&amp;"단계오프셋",ChapterTable!$R:$S,2,0))/ChapterTable!$P$23)),
MAX(0,INT(($B901+ChapterTable!$R$26+VLOOKUP(SUBSTITUTE(C$1,"성장단계","")&amp;"보스단계오프셋",ChapterTable!$R:$S,2,0))/ChapterTable!$R$23)))</f>
        <v>4</v>
      </c>
      <c r="D901">
        <f>IF(OR($L901=TRUE,$A901=0,MOD($A901,ChapterTable!$R$20)&lt;&gt;0),
MAX(0,INT(($B901+ChapterTable!$P$26+VLOOKUP(SUBSTITUTE(D$1,"성장단계","")&amp;"단계오프셋",ChapterTable!$R:$S,2,0))/ChapterTable!$P$23)),
MAX(0,INT(($B901+ChapterTable!$R$26+VLOOKUP(SUBSTITUTE(D$1,"성장단계","")&amp;"보스단계오프셋",ChapterTable!$R:$S,2,0))/ChapterTable!$R$23)))</f>
        <v>3</v>
      </c>
      <c r="E901" s="1">
        <f ca="1">IF(AND($A901=0,$B901=1),
    VLOOKUP(1,ChapterTable!$1:$1048576,MATCH("최종"&amp;SUBSTITUTE(SUBSTITUTE(E$1,"standard",""),"|Float",""),ChapterTable!$1:$1,0),0)*ChapterTable!$P$17,
  IF(AND($A901=0,$B901=0),
    E902,
  IF($B901=0,
    VLOOKUP($A901,ChapterTable!$1:$1048576,MATCH("최종"&amp;SUBSTITUTE(SUBSTITUTE(E$1,"standard",""),"|Float",""),ChapterTable!$1:$1,0),0),
  IF($B901=1,
    IF($L901=FALSE,
      VLOOKUP($A901,ChapterTable!$1:$1048576,MATCH("최종"&amp;SUBSTITUTE(SUBSTITUTE(E$1,"standard",""),"|Float",""),ChapterTable!$1:$1,0),0),
      VLOOKUP($A901-ChapterTable!$P$11,ChapterTable!$1:$1048576,MATCH("최종"&amp;SUBSTITUTE(SUBSTITUTE(E$1,"standard",""),"|Float",""),ChapterTable!$1:$1,0),0)*ChapterTable!$P$14
    ),
  OFFSET(E901,-$B901+IF($L901,1,0),0)*IF($B901&gt;OFFSET($B901,1,0),ChapterTable!$R$17,1)*
    (VLOOKUP(SUBSTITUTE(SUBSTITUTE(E$1,"standard",""),"|Float","")&amp;IF(OR($L901=TRUE,$A901=0,MOD($A901,ChapterTable!$R$20)&lt;&gt;0),"","보스")&amp;"인게임누적곱배수",ChapterTable!$R:$S,2,0)^C901
    +VLOOKUP(SUBSTITUTE(SUBSTITUTE(E$1,"standard",""),"|Float","")&amp;IF(OR($L901=TRUE,$A901=0,MOD($A901,ChapterTable!$R$20)&lt;&gt;0),"","보스")&amp;"인게임누적합배수",ChapterTable!$R:$S,2,0)*C901)
  )
  )
  )
)</f>
        <v>319224.64608764648</v>
      </c>
      <c r="F901" s="1">
        <f ca="1">IF(AND($A901=0,$B901=1),
    VLOOKUP(1,ChapterTable!$1:$1048576,MATCH("최종"&amp;SUBSTITUTE(SUBSTITUTE(F$1,"standard",""),"|Float",""),ChapterTable!$1:$1,0),0)*ChapterTable!$P$17,
  IF(AND($A901=0,$B901=0),
    F902,
  IF($B901=0,
    VLOOKUP($A901,ChapterTable!$1:$1048576,MATCH("최종"&amp;SUBSTITUTE(SUBSTITUTE(F$1,"standard",""),"|Float",""),ChapterTable!$1:$1,0),0),
  IF($B901=1,
    IF($L901=FALSE,
      VLOOKUP($A901,ChapterTable!$1:$1048576,MATCH("최종"&amp;SUBSTITUTE(SUBSTITUTE(F$1,"standard",""),"|Float",""),ChapterTable!$1:$1,0),0),
      VLOOKUP($A901-ChapterTable!$P$11,ChapterTable!$1:$1048576,MATCH("최종"&amp;SUBSTITUTE(SUBSTITUTE(F$1,"standard",""),"|Float",""),ChapterTable!$1:$1,0),0)*ChapterTable!$P$14
    ),
  OFFSET(F901,-$B901+IF($L901,1,0),0)*
    (VLOOKUP(SUBSTITUTE(SUBSTITUTE(F$1,"standard",""),"|Float","")&amp;IF(OR($L901=TRUE,$A901=0,MOD($A901,ChapterTable!$R$20)&lt;&gt;0),"","보스")&amp;"인게임누적곱배수",ChapterTable!$R:$S,2,0)^D901
    +VLOOKUP(SUBSTITUTE(SUBSTITUTE(F$1,"standard",""),"|Float","")&amp;IF(OR($L901=TRUE,$A901=0,MOD($A901,ChapterTable!$R$20)&lt;&gt;0),"","보스")&amp;"인게임누적합배수",ChapterTable!$R:$S,2,0)*D901)
  )
  )
  )
)</f>
        <v>90520.877652168274</v>
      </c>
      <c r="G901" t="s">
        <v>719</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101"/>
        <v>4</v>
      </c>
      <c r="Q901">
        <f t="shared" si="102"/>
        <v>4</v>
      </c>
      <c r="R901" t="b">
        <f t="shared" ca="1" si="103"/>
        <v>0</v>
      </c>
      <c r="T901" t="b">
        <f t="shared" ca="1" si="104"/>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107"/>
        <v>0.25</v>
      </c>
      <c r="AJ901">
        <f t="shared" si="105"/>
        <v>0.32</v>
      </c>
      <c r="AK901">
        <f t="shared" si="106"/>
        <v>1</v>
      </c>
      <c r="AL901">
        <v>5</v>
      </c>
    </row>
    <row r="902" spans="1:38" hidden="1" x14ac:dyDescent="0.3">
      <c r="A902">
        <v>19</v>
      </c>
      <c r="B902">
        <v>38</v>
      </c>
      <c r="C902">
        <f>IF(OR($L902=TRUE,$A902=0,MOD($A902,ChapterTable!$R$20)&lt;&gt;0),
MAX(0,INT(($B902+ChapterTable!$P$26+VLOOKUP(SUBSTITUTE(C$1,"성장단계","")&amp;"단계오프셋",ChapterTable!$R:$S,2,0))/ChapterTable!$P$23)),
MAX(0,INT(($B902+ChapterTable!$R$26+VLOOKUP(SUBSTITUTE(C$1,"성장단계","")&amp;"보스단계오프셋",ChapterTable!$R:$S,2,0))/ChapterTable!$R$23)))</f>
        <v>4</v>
      </c>
      <c r="D902">
        <f>IF(OR($L902=TRUE,$A902=0,MOD($A902,ChapterTable!$R$20)&lt;&gt;0),
MAX(0,INT(($B902+ChapterTable!$P$26+VLOOKUP(SUBSTITUTE(D$1,"성장단계","")&amp;"단계오프셋",ChapterTable!$R:$S,2,0))/ChapterTable!$P$23)),
MAX(0,INT(($B902+ChapterTable!$R$26+VLOOKUP(SUBSTITUTE(D$1,"성장단계","")&amp;"보스단계오프셋",ChapterTable!$R:$S,2,0))/ChapterTable!$R$23)))</f>
        <v>3</v>
      </c>
      <c r="E902" s="1">
        <f ca="1">IF(AND($A902=0,$B902=1),
    VLOOKUP(1,ChapterTable!$1:$1048576,MATCH("최종"&amp;SUBSTITUTE(SUBSTITUTE(E$1,"standard",""),"|Float",""),ChapterTable!$1:$1,0),0)*ChapterTable!$P$17,
  IF(AND($A902=0,$B902=0),
    E903,
  IF($B902=0,
    VLOOKUP($A902,ChapterTable!$1:$1048576,MATCH("최종"&amp;SUBSTITUTE(SUBSTITUTE(E$1,"standard",""),"|Float",""),ChapterTable!$1:$1,0),0),
  IF($B902=1,
    IF($L902=FALSE,
      VLOOKUP($A902,ChapterTable!$1:$1048576,MATCH("최종"&amp;SUBSTITUTE(SUBSTITUTE(E$1,"standard",""),"|Float",""),ChapterTable!$1:$1,0),0),
      VLOOKUP($A902-ChapterTable!$P$11,ChapterTable!$1:$1048576,MATCH("최종"&amp;SUBSTITUTE(SUBSTITUTE(E$1,"standard",""),"|Float",""),ChapterTable!$1:$1,0),0)*ChapterTable!$P$14
    ),
  OFFSET(E902,-$B902+IF($L902,1,0),0)*IF($B902&gt;OFFSET($B902,1,0),ChapterTable!$R$17,1)*
    (VLOOKUP(SUBSTITUTE(SUBSTITUTE(E$1,"standard",""),"|Float","")&amp;IF(OR($L902=TRUE,$A902=0,MOD($A902,ChapterTable!$R$20)&lt;&gt;0),"","보스")&amp;"인게임누적곱배수",ChapterTable!$R:$S,2,0)^C902
    +VLOOKUP(SUBSTITUTE(SUBSTITUTE(E$1,"standard",""),"|Float","")&amp;IF(OR($L902=TRUE,$A902=0,MOD($A902,ChapterTable!$R$20)&lt;&gt;0),"","보스")&amp;"인게임누적합배수",ChapterTable!$R:$S,2,0)*C902)
  )
  )
  )
)</f>
        <v>319224.64608764648</v>
      </c>
      <c r="F902" s="1">
        <f ca="1">IF(AND($A902=0,$B902=1),
    VLOOKUP(1,ChapterTable!$1:$1048576,MATCH("최종"&amp;SUBSTITUTE(SUBSTITUTE(F$1,"standard",""),"|Float",""),ChapterTable!$1:$1,0),0)*ChapterTable!$P$17,
  IF(AND($A902=0,$B902=0),
    F903,
  IF($B902=0,
    VLOOKUP($A902,ChapterTable!$1:$1048576,MATCH("최종"&amp;SUBSTITUTE(SUBSTITUTE(F$1,"standard",""),"|Float",""),ChapterTable!$1:$1,0),0),
  IF($B902=1,
    IF($L902=FALSE,
      VLOOKUP($A902,ChapterTable!$1:$1048576,MATCH("최종"&amp;SUBSTITUTE(SUBSTITUTE(F$1,"standard",""),"|Float",""),ChapterTable!$1:$1,0),0),
      VLOOKUP($A902-ChapterTable!$P$11,ChapterTable!$1:$1048576,MATCH("최종"&amp;SUBSTITUTE(SUBSTITUTE(F$1,"standard",""),"|Float",""),ChapterTable!$1:$1,0),0)*ChapterTable!$P$14
    ),
  OFFSET(F902,-$B902+IF($L902,1,0),0)*
    (VLOOKUP(SUBSTITUTE(SUBSTITUTE(F$1,"standard",""),"|Float","")&amp;IF(OR($L902=TRUE,$A902=0,MOD($A902,ChapterTable!$R$20)&lt;&gt;0),"","보스")&amp;"인게임누적곱배수",ChapterTable!$R:$S,2,0)^D902
    +VLOOKUP(SUBSTITUTE(SUBSTITUTE(F$1,"standard",""),"|Float","")&amp;IF(OR($L902=TRUE,$A902=0,MOD($A902,ChapterTable!$R$20)&lt;&gt;0),"","보스")&amp;"인게임누적합배수",ChapterTable!$R:$S,2,0)*D902)
  )
  )
  )
)</f>
        <v>90520.877652168274</v>
      </c>
      <c r="G902" t="s">
        <v>719</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101"/>
        <v>4</v>
      </c>
      <c r="Q902">
        <f t="shared" si="102"/>
        <v>4</v>
      </c>
      <c r="R902" t="b">
        <f t="shared" ca="1" si="103"/>
        <v>0</v>
      </c>
      <c r="T902" t="b">
        <f t="shared" ca="1" si="104"/>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107"/>
        <v>0.25</v>
      </c>
      <c r="AJ902">
        <f t="shared" si="105"/>
        <v>0.32</v>
      </c>
      <c r="AK902">
        <f t="shared" si="106"/>
        <v>1</v>
      </c>
      <c r="AL902">
        <v>5</v>
      </c>
    </row>
    <row r="903" spans="1:38" hidden="1" x14ac:dyDescent="0.3">
      <c r="A903">
        <v>19</v>
      </c>
      <c r="B903">
        <v>39</v>
      </c>
      <c r="C903">
        <f>IF(OR($L903=TRUE,$A903=0,MOD($A903,ChapterTable!$R$20)&lt;&gt;0),
MAX(0,INT(($B903+ChapterTable!$P$26+VLOOKUP(SUBSTITUTE(C$1,"성장단계","")&amp;"단계오프셋",ChapterTable!$R:$S,2,0))/ChapterTable!$P$23)),
MAX(0,INT(($B903+ChapterTable!$R$26+VLOOKUP(SUBSTITUTE(C$1,"성장단계","")&amp;"보스단계오프셋",ChapterTable!$R:$S,2,0))/ChapterTable!$R$23)))</f>
        <v>4</v>
      </c>
      <c r="D903">
        <f>IF(OR($L903=TRUE,$A903=0,MOD($A903,ChapterTable!$R$20)&lt;&gt;0),
MAX(0,INT(($B903+ChapterTable!$P$26+VLOOKUP(SUBSTITUTE(D$1,"성장단계","")&amp;"단계오프셋",ChapterTable!$R:$S,2,0))/ChapterTable!$P$23)),
MAX(0,INT(($B903+ChapterTable!$R$26+VLOOKUP(SUBSTITUTE(D$1,"성장단계","")&amp;"보스단계오프셋",ChapterTable!$R:$S,2,0))/ChapterTable!$R$23)))</f>
        <v>3</v>
      </c>
      <c r="E903" s="1">
        <f ca="1">IF(AND($A903=0,$B903=1),
    VLOOKUP(1,ChapterTable!$1:$1048576,MATCH("최종"&amp;SUBSTITUTE(SUBSTITUTE(E$1,"standard",""),"|Float",""),ChapterTable!$1:$1,0),0)*ChapterTable!$P$17,
  IF(AND($A903=0,$B903=0),
    E904,
  IF($B903=0,
    VLOOKUP($A903,ChapterTable!$1:$1048576,MATCH("최종"&amp;SUBSTITUTE(SUBSTITUTE(E$1,"standard",""),"|Float",""),ChapterTable!$1:$1,0),0),
  IF($B903=1,
    IF($L903=FALSE,
      VLOOKUP($A903,ChapterTable!$1:$1048576,MATCH("최종"&amp;SUBSTITUTE(SUBSTITUTE(E$1,"standard",""),"|Float",""),ChapterTable!$1:$1,0),0),
      VLOOKUP($A903-ChapterTable!$P$11,ChapterTable!$1:$1048576,MATCH("최종"&amp;SUBSTITUTE(SUBSTITUTE(E$1,"standard",""),"|Float",""),ChapterTable!$1:$1,0),0)*ChapterTable!$P$14
    ),
  OFFSET(E903,-$B903+IF($L903,1,0),0)*IF($B903&gt;OFFSET($B903,1,0),ChapterTable!$R$17,1)*
    (VLOOKUP(SUBSTITUTE(SUBSTITUTE(E$1,"standard",""),"|Float","")&amp;IF(OR($L903=TRUE,$A903=0,MOD($A903,ChapterTable!$R$20)&lt;&gt;0),"","보스")&amp;"인게임누적곱배수",ChapterTable!$R:$S,2,0)^C903
    +VLOOKUP(SUBSTITUTE(SUBSTITUTE(E$1,"standard",""),"|Float","")&amp;IF(OR($L903=TRUE,$A903=0,MOD($A903,ChapterTable!$R$20)&lt;&gt;0),"","보스")&amp;"인게임누적합배수",ChapterTable!$R:$S,2,0)*C903)
  )
  )
  )
)</f>
        <v>319224.64608764648</v>
      </c>
      <c r="F903" s="1">
        <f ca="1">IF(AND($A903=0,$B903=1),
    VLOOKUP(1,ChapterTable!$1:$1048576,MATCH("최종"&amp;SUBSTITUTE(SUBSTITUTE(F$1,"standard",""),"|Float",""),ChapterTable!$1:$1,0),0)*ChapterTable!$P$17,
  IF(AND($A903=0,$B903=0),
    F904,
  IF($B903=0,
    VLOOKUP($A903,ChapterTable!$1:$1048576,MATCH("최종"&amp;SUBSTITUTE(SUBSTITUTE(F$1,"standard",""),"|Float",""),ChapterTable!$1:$1,0),0),
  IF($B903=1,
    IF($L903=FALSE,
      VLOOKUP($A903,ChapterTable!$1:$1048576,MATCH("최종"&amp;SUBSTITUTE(SUBSTITUTE(F$1,"standard",""),"|Float",""),ChapterTable!$1:$1,0),0),
      VLOOKUP($A903-ChapterTable!$P$11,ChapterTable!$1:$1048576,MATCH("최종"&amp;SUBSTITUTE(SUBSTITUTE(F$1,"standard",""),"|Float",""),ChapterTable!$1:$1,0),0)*ChapterTable!$P$14
    ),
  OFFSET(F903,-$B903+IF($L903,1,0),0)*
    (VLOOKUP(SUBSTITUTE(SUBSTITUTE(F$1,"standard",""),"|Float","")&amp;IF(OR($L903=TRUE,$A903=0,MOD($A903,ChapterTable!$R$20)&lt;&gt;0),"","보스")&amp;"인게임누적곱배수",ChapterTable!$R:$S,2,0)^D903
    +VLOOKUP(SUBSTITUTE(SUBSTITUTE(F$1,"standard",""),"|Float","")&amp;IF(OR($L903=TRUE,$A903=0,MOD($A903,ChapterTable!$R$20)&lt;&gt;0),"","보스")&amp;"인게임누적합배수",ChapterTable!$R:$S,2,0)*D903)
  )
  )
  )
)</f>
        <v>90520.877652168274</v>
      </c>
      <c r="G903" t="s">
        <v>719</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101"/>
        <v>94</v>
      </c>
      <c r="Q903">
        <f t="shared" si="102"/>
        <v>94</v>
      </c>
      <c r="R903" t="b">
        <f t="shared" ca="1" si="103"/>
        <v>1</v>
      </c>
      <c r="T903" t="b">
        <f t="shared" ca="1" si="104"/>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107"/>
        <v>0.25</v>
      </c>
      <c r="AJ903">
        <f t="shared" si="105"/>
        <v>0.32</v>
      </c>
      <c r="AK903">
        <f t="shared" si="106"/>
        <v>1</v>
      </c>
      <c r="AL903">
        <v>5</v>
      </c>
    </row>
    <row r="904" spans="1:38" hidden="1" x14ac:dyDescent="0.3">
      <c r="A904">
        <v>19</v>
      </c>
      <c r="B904">
        <v>40</v>
      </c>
      <c r="C904">
        <f>IF(OR($L904=TRUE,$A904=0,MOD($A904,ChapterTable!$R$20)&lt;&gt;0),
MAX(0,INT(($B904+ChapterTable!$P$26+VLOOKUP(SUBSTITUTE(C$1,"성장단계","")&amp;"단계오프셋",ChapterTable!$R:$S,2,0))/ChapterTable!$P$23)),
MAX(0,INT(($B904+ChapterTable!$R$26+VLOOKUP(SUBSTITUTE(C$1,"성장단계","")&amp;"보스단계오프셋",ChapterTable!$R:$S,2,0))/ChapterTable!$R$23)))</f>
        <v>4</v>
      </c>
      <c r="D904">
        <f>IF(OR($L904=TRUE,$A904=0,MOD($A904,ChapterTable!$R$20)&lt;&gt;0),
MAX(0,INT(($B904+ChapterTable!$P$26+VLOOKUP(SUBSTITUTE(D$1,"성장단계","")&amp;"단계오프셋",ChapterTable!$R:$S,2,0))/ChapterTable!$P$23)),
MAX(0,INT(($B904+ChapterTable!$R$26+VLOOKUP(SUBSTITUTE(D$1,"성장단계","")&amp;"보스단계오프셋",ChapterTable!$R:$S,2,0))/ChapterTable!$R$23)))</f>
        <v>3</v>
      </c>
      <c r="E904" s="1">
        <f ca="1">IF(AND($A904=0,$B904=1),
    VLOOKUP(1,ChapterTable!$1:$1048576,MATCH("최종"&amp;SUBSTITUTE(SUBSTITUTE(E$1,"standard",""),"|Float",""),ChapterTable!$1:$1,0),0)*ChapterTable!$P$17,
  IF(AND($A904=0,$B904=0),
    E905,
  IF($B904=0,
    VLOOKUP($A904,ChapterTable!$1:$1048576,MATCH("최종"&amp;SUBSTITUTE(SUBSTITUTE(E$1,"standard",""),"|Float",""),ChapterTable!$1:$1,0),0),
  IF($B904=1,
    IF($L904=FALSE,
      VLOOKUP($A904,ChapterTable!$1:$1048576,MATCH("최종"&amp;SUBSTITUTE(SUBSTITUTE(E$1,"standard",""),"|Float",""),ChapterTable!$1:$1,0),0),
      VLOOKUP($A904-ChapterTable!$P$11,ChapterTable!$1:$1048576,MATCH("최종"&amp;SUBSTITUTE(SUBSTITUTE(E$1,"standard",""),"|Float",""),ChapterTable!$1:$1,0),0)*ChapterTable!$P$14
    ),
  OFFSET(E904,-$B904+IF($L904,1,0),0)*IF($B904&gt;OFFSET($B904,1,0),ChapterTable!$R$17,1)*
    (VLOOKUP(SUBSTITUTE(SUBSTITUTE(E$1,"standard",""),"|Float","")&amp;IF(OR($L904=TRUE,$A904=0,MOD($A904,ChapterTable!$R$20)&lt;&gt;0),"","보스")&amp;"인게임누적곱배수",ChapterTable!$R:$S,2,0)^C904
    +VLOOKUP(SUBSTITUTE(SUBSTITUTE(E$1,"standard",""),"|Float","")&amp;IF(OR($L904=TRUE,$A904=0,MOD($A904,ChapterTable!$R$20)&lt;&gt;0),"","보스")&amp;"인게임누적합배수",ChapterTable!$R:$S,2,0)*C904)
  )
  )
  )
)</f>
        <v>319224.64608764648</v>
      </c>
      <c r="F904" s="1">
        <f ca="1">IF(AND($A904=0,$B904=1),
    VLOOKUP(1,ChapterTable!$1:$1048576,MATCH("최종"&amp;SUBSTITUTE(SUBSTITUTE(F$1,"standard",""),"|Float",""),ChapterTable!$1:$1,0),0)*ChapterTable!$P$17,
  IF(AND($A904=0,$B904=0),
    F905,
  IF($B904=0,
    VLOOKUP($A904,ChapterTable!$1:$1048576,MATCH("최종"&amp;SUBSTITUTE(SUBSTITUTE(F$1,"standard",""),"|Float",""),ChapterTable!$1:$1,0),0),
  IF($B904=1,
    IF($L904=FALSE,
      VLOOKUP($A904,ChapterTable!$1:$1048576,MATCH("최종"&amp;SUBSTITUTE(SUBSTITUTE(F$1,"standard",""),"|Float",""),ChapterTable!$1:$1,0),0),
      VLOOKUP($A904-ChapterTable!$P$11,ChapterTable!$1:$1048576,MATCH("최종"&amp;SUBSTITUTE(SUBSTITUTE(F$1,"standard",""),"|Float",""),ChapterTable!$1:$1,0),0)*ChapterTable!$P$14
    ),
  OFFSET(F904,-$B904+IF($L904,1,0),0)*
    (VLOOKUP(SUBSTITUTE(SUBSTITUTE(F$1,"standard",""),"|Float","")&amp;IF(OR($L904=TRUE,$A904=0,MOD($A904,ChapterTable!$R$20)&lt;&gt;0),"","보스")&amp;"인게임누적곱배수",ChapterTable!$R:$S,2,0)^D904
    +VLOOKUP(SUBSTITUTE(SUBSTITUTE(F$1,"standard",""),"|Float","")&amp;IF(OR($L904=TRUE,$A904=0,MOD($A904,ChapterTable!$R$20)&lt;&gt;0),"","보스")&amp;"인게임누적합배수",ChapterTable!$R:$S,2,0)*D904)
  )
  )
  )
)</f>
        <v>90520.877652168274</v>
      </c>
      <c r="G904" t="s">
        <v>719</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101"/>
        <v>24</v>
      </c>
      <c r="Q904">
        <f t="shared" si="102"/>
        <v>24</v>
      </c>
      <c r="R904" t="b">
        <f t="shared" ca="1" si="103"/>
        <v>0</v>
      </c>
      <c r="T904" t="b">
        <f t="shared" ca="1" si="104"/>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107"/>
        <v>0.25</v>
      </c>
      <c r="AJ904">
        <f t="shared" si="105"/>
        <v>1</v>
      </c>
      <c r="AK904">
        <f t="shared" si="106"/>
        <v>4</v>
      </c>
      <c r="AL904">
        <v>5</v>
      </c>
    </row>
    <row r="905" spans="1:38" hidden="1" x14ac:dyDescent="0.3">
      <c r="A905">
        <v>19</v>
      </c>
      <c r="B905">
        <v>41</v>
      </c>
      <c r="C905">
        <f>IF(OR($L905=TRUE,$A905=0,MOD($A905,ChapterTable!$R$20)&lt;&gt;0),
MAX(0,INT(($B905+ChapterTable!$P$26+VLOOKUP(SUBSTITUTE(C$1,"성장단계","")&amp;"단계오프셋",ChapterTable!$R:$S,2,0))/ChapterTable!$P$23)),
MAX(0,INT(($B905+ChapterTable!$R$26+VLOOKUP(SUBSTITUTE(C$1,"성장단계","")&amp;"보스단계오프셋",ChapterTable!$R:$S,2,0))/ChapterTable!$R$23)))</f>
        <v>4</v>
      </c>
      <c r="D905">
        <f>IF(OR($L905=TRUE,$A905=0,MOD($A905,ChapterTable!$R$20)&lt;&gt;0),
MAX(0,INT(($B905+ChapterTable!$P$26+VLOOKUP(SUBSTITUTE(D$1,"성장단계","")&amp;"단계오프셋",ChapterTable!$R:$S,2,0))/ChapterTable!$P$23)),
MAX(0,INT(($B905+ChapterTable!$R$26+VLOOKUP(SUBSTITUTE(D$1,"성장단계","")&amp;"보스단계오프셋",ChapterTable!$R:$S,2,0))/ChapterTable!$R$23)))</f>
        <v>4</v>
      </c>
      <c r="E905" s="1">
        <f ca="1">IF(AND($A905=0,$B905=1),
    VLOOKUP(1,ChapterTable!$1:$1048576,MATCH("최종"&amp;SUBSTITUTE(SUBSTITUTE(E$1,"standard",""),"|Float",""),ChapterTable!$1:$1,0),0)*ChapterTable!$P$17,
  IF(AND($A905=0,$B905=0),
    E906,
  IF($B905=0,
    VLOOKUP($A905,ChapterTable!$1:$1048576,MATCH("최종"&amp;SUBSTITUTE(SUBSTITUTE(E$1,"standard",""),"|Float",""),ChapterTable!$1:$1,0),0),
  IF($B905=1,
    IF($L905=FALSE,
      VLOOKUP($A905,ChapterTable!$1:$1048576,MATCH("최종"&amp;SUBSTITUTE(SUBSTITUTE(E$1,"standard",""),"|Float",""),ChapterTable!$1:$1,0),0),
      VLOOKUP($A905-ChapterTable!$P$11,ChapterTable!$1:$1048576,MATCH("최종"&amp;SUBSTITUTE(SUBSTITUTE(E$1,"standard",""),"|Float",""),ChapterTable!$1:$1,0),0)*ChapterTable!$P$14
    ),
  OFFSET(E905,-$B905+IF($L905,1,0),0)*IF($B905&gt;OFFSET($B905,1,0),ChapterTable!$R$17,1)*
    (VLOOKUP(SUBSTITUTE(SUBSTITUTE(E$1,"standard",""),"|Float","")&amp;IF(OR($L905=TRUE,$A905=0,MOD($A905,ChapterTable!$R$20)&lt;&gt;0),"","보스")&amp;"인게임누적곱배수",ChapterTable!$R:$S,2,0)^C905
    +VLOOKUP(SUBSTITUTE(SUBSTITUTE(E$1,"standard",""),"|Float","")&amp;IF(OR($L905=TRUE,$A905=0,MOD($A905,ChapterTable!$R$20)&lt;&gt;0),"","보스")&amp;"인게임누적합배수",ChapterTable!$R:$S,2,0)*C905)
  )
  )
  )
)</f>
        <v>319224.64608764648</v>
      </c>
      <c r="F905" s="1">
        <f ca="1">IF(AND($A905=0,$B905=1),
    VLOOKUP(1,ChapterTable!$1:$1048576,MATCH("최종"&amp;SUBSTITUTE(SUBSTITUTE(F$1,"standard",""),"|Float",""),ChapterTable!$1:$1,0),0)*ChapterTable!$P$17,
  IF(AND($A905=0,$B905=0),
    F906,
  IF($B905=0,
    VLOOKUP($A905,ChapterTable!$1:$1048576,MATCH("최종"&amp;SUBSTITUTE(SUBSTITUTE(F$1,"standard",""),"|Float",""),ChapterTable!$1:$1,0),0),
  IF($B905=1,
    IF($L905=FALSE,
      VLOOKUP($A905,ChapterTable!$1:$1048576,MATCH("최종"&amp;SUBSTITUTE(SUBSTITUTE(F$1,"standard",""),"|Float",""),ChapterTable!$1:$1,0),0),
      VLOOKUP($A905-ChapterTable!$P$11,ChapterTable!$1:$1048576,MATCH("최종"&amp;SUBSTITUTE(SUBSTITUTE(F$1,"standard",""),"|Float",""),ChapterTable!$1:$1,0),0)*ChapterTable!$P$14
    ),
  OFFSET(F905,-$B905+IF($L905,1,0),0)*
    (VLOOKUP(SUBSTITUTE(SUBSTITUTE(F$1,"standard",""),"|Float","")&amp;IF(OR($L905=TRUE,$A905=0,MOD($A905,ChapterTable!$R$20)&lt;&gt;0),"","보스")&amp;"인게임누적곱배수",ChapterTable!$R:$S,2,0)^D905
    +VLOOKUP(SUBSTITUTE(SUBSTITUTE(F$1,"standard",""),"|Float","")&amp;IF(OR($L905=TRUE,$A905=0,MOD($A905,ChapterTable!$R$20)&lt;&gt;0),"","보스")&amp;"인게임누적합배수",ChapterTable!$R:$S,2,0)*D905)
  )
  )
  )
)</f>
        <v>96062.972202301025</v>
      </c>
      <c r="G905" t="s">
        <v>719</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101"/>
        <v>5</v>
      </c>
      <c r="Q905">
        <f t="shared" si="102"/>
        <v>5</v>
      </c>
      <c r="R905" t="b">
        <f t="shared" ca="1" si="103"/>
        <v>0</v>
      </c>
      <c r="T905" t="b">
        <f t="shared" ca="1" si="104"/>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107"/>
        <v>0.2</v>
      </c>
      <c r="AJ905">
        <f t="shared" si="105"/>
        <v>0.27466666000000001</v>
      </c>
      <c r="AK905">
        <f t="shared" si="106"/>
        <v>1</v>
      </c>
      <c r="AL905">
        <v>5</v>
      </c>
    </row>
    <row r="906" spans="1:38" hidden="1" x14ac:dyDescent="0.3">
      <c r="A906">
        <v>19</v>
      </c>
      <c r="B906">
        <v>42</v>
      </c>
      <c r="C906">
        <f>IF(OR($L906=TRUE,$A906=0,MOD($A906,ChapterTable!$R$20)&lt;&gt;0),
MAX(0,INT(($B906+ChapterTable!$P$26+VLOOKUP(SUBSTITUTE(C$1,"성장단계","")&amp;"단계오프셋",ChapterTable!$R:$S,2,0))/ChapterTable!$P$23)),
MAX(0,INT(($B906+ChapterTable!$R$26+VLOOKUP(SUBSTITUTE(C$1,"성장단계","")&amp;"보스단계오프셋",ChapterTable!$R:$S,2,0))/ChapterTable!$R$23)))</f>
        <v>4</v>
      </c>
      <c r="D906">
        <f>IF(OR($L906=TRUE,$A906=0,MOD($A906,ChapterTable!$R$20)&lt;&gt;0),
MAX(0,INT(($B906+ChapterTable!$P$26+VLOOKUP(SUBSTITUTE(D$1,"성장단계","")&amp;"단계오프셋",ChapterTable!$R:$S,2,0))/ChapterTable!$P$23)),
MAX(0,INT(($B906+ChapterTable!$R$26+VLOOKUP(SUBSTITUTE(D$1,"성장단계","")&amp;"보스단계오프셋",ChapterTable!$R:$S,2,0))/ChapterTable!$R$23)))</f>
        <v>4</v>
      </c>
      <c r="E906" s="1">
        <f ca="1">IF(AND($A906=0,$B906=1),
    VLOOKUP(1,ChapterTable!$1:$1048576,MATCH("최종"&amp;SUBSTITUTE(SUBSTITUTE(E$1,"standard",""),"|Float",""),ChapterTable!$1:$1,0),0)*ChapterTable!$P$17,
  IF(AND($A906=0,$B906=0),
    E907,
  IF($B906=0,
    VLOOKUP($A906,ChapterTable!$1:$1048576,MATCH("최종"&amp;SUBSTITUTE(SUBSTITUTE(E$1,"standard",""),"|Float",""),ChapterTable!$1:$1,0),0),
  IF($B906=1,
    IF($L906=FALSE,
      VLOOKUP($A906,ChapterTable!$1:$1048576,MATCH("최종"&amp;SUBSTITUTE(SUBSTITUTE(E$1,"standard",""),"|Float",""),ChapterTable!$1:$1,0),0),
      VLOOKUP($A906-ChapterTable!$P$11,ChapterTable!$1:$1048576,MATCH("최종"&amp;SUBSTITUTE(SUBSTITUTE(E$1,"standard",""),"|Float",""),ChapterTable!$1:$1,0),0)*ChapterTable!$P$14
    ),
  OFFSET(E906,-$B906+IF($L906,1,0),0)*IF($B906&gt;OFFSET($B906,1,0),ChapterTable!$R$17,1)*
    (VLOOKUP(SUBSTITUTE(SUBSTITUTE(E$1,"standard",""),"|Float","")&amp;IF(OR($L906=TRUE,$A906=0,MOD($A906,ChapterTable!$R$20)&lt;&gt;0),"","보스")&amp;"인게임누적곱배수",ChapterTable!$R:$S,2,0)^C906
    +VLOOKUP(SUBSTITUTE(SUBSTITUTE(E$1,"standard",""),"|Float","")&amp;IF(OR($L906=TRUE,$A906=0,MOD($A906,ChapterTable!$R$20)&lt;&gt;0),"","보스")&amp;"인게임누적합배수",ChapterTable!$R:$S,2,0)*C906)
  )
  )
  )
)</f>
        <v>319224.64608764648</v>
      </c>
      <c r="F906" s="1">
        <f ca="1">IF(AND($A906=0,$B906=1),
    VLOOKUP(1,ChapterTable!$1:$1048576,MATCH("최종"&amp;SUBSTITUTE(SUBSTITUTE(F$1,"standard",""),"|Float",""),ChapterTable!$1:$1,0),0)*ChapterTable!$P$17,
  IF(AND($A906=0,$B906=0),
    F907,
  IF($B906=0,
    VLOOKUP($A906,ChapterTable!$1:$1048576,MATCH("최종"&amp;SUBSTITUTE(SUBSTITUTE(F$1,"standard",""),"|Float",""),ChapterTable!$1:$1,0),0),
  IF($B906=1,
    IF($L906=FALSE,
      VLOOKUP($A906,ChapterTable!$1:$1048576,MATCH("최종"&amp;SUBSTITUTE(SUBSTITUTE(F$1,"standard",""),"|Float",""),ChapterTable!$1:$1,0),0),
      VLOOKUP($A906-ChapterTable!$P$11,ChapterTable!$1:$1048576,MATCH("최종"&amp;SUBSTITUTE(SUBSTITUTE(F$1,"standard",""),"|Float",""),ChapterTable!$1:$1,0),0)*ChapterTable!$P$14
    ),
  OFFSET(F906,-$B906+IF($L906,1,0),0)*
    (VLOOKUP(SUBSTITUTE(SUBSTITUTE(F$1,"standard",""),"|Float","")&amp;IF(OR($L906=TRUE,$A906=0,MOD($A906,ChapterTable!$R$20)&lt;&gt;0),"","보스")&amp;"인게임누적곱배수",ChapterTable!$R:$S,2,0)^D906
    +VLOOKUP(SUBSTITUTE(SUBSTITUTE(F$1,"standard",""),"|Float","")&amp;IF(OR($L906=TRUE,$A906=0,MOD($A906,ChapterTable!$R$20)&lt;&gt;0),"","보스")&amp;"인게임누적합배수",ChapterTable!$R:$S,2,0)*D906)
  )
  )
  )
)</f>
        <v>96062.972202301025</v>
      </c>
      <c r="G906" t="s">
        <v>719</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101"/>
        <v>5</v>
      </c>
      <c r="Q906">
        <f t="shared" si="102"/>
        <v>5</v>
      </c>
      <c r="R906" t="b">
        <f t="shared" ca="1" si="103"/>
        <v>0</v>
      </c>
      <c r="T906" t="b">
        <f t="shared" ca="1" si="104"/>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107"/>
        <v>0.2</v>
      </c>
      <c r="AJ906">
        <f t="shared" si="105"/>
        <v>0.27466666000000001</v>
      </c>
      <c r="AK906">
        <f t="shared" si="106"/>
        <v>1</v>
      </c>
      <c r="AL906">
        <v>5</v>
      </c>
    </row>
    <row r="907" spans="1:38" hidden="1" x14ac:dyDescent="0.3">
      <c r="A907">
        <v>19</v>
      </c>
      <c r="B907">
        <v>43</v>
      </c>
      <c r="C907">
        <f>IF(OR($L907=TRUE,$A907=0,MOD($A907,ChapterTable!$R$20)&lt;&gt;0),
MAX(0,INT(($B907+ChapterTable!$P$26+VLOOKUP(SUBSTITUTE(C$1,"성장단계","")&amp;"단계오프셋",ChapterTable!$R:$S,2,0))/ChapterTable!$P$23)),
MAX(0,INT(($B907+ChapterTable!$R$26+VLOOKUP(SUBSTITUTE(C$1,"성장단계","")&amp;"보스단계오프셋",ChapterTable!$R:$S,2,0))/ChapterTable!$R$23)))</f>
        <v>4</v>
      </c>
      <c r="D907">
        <f>IF(OR($L907=TRUE,$A907=0,MOD($A907,ChapterTable!$R$20)&lt;&gt;0),
MAX(0,INT(($B907+ChapterTable!$P$26+VLOOKUP(SUBSTITUTE(D$1,"성장단계","")&amp;"단계오프셋",ChapterTable!$R:$S,2,0))/ChapterTable!$P$23)),
MAX(0,INT(($B907+ChapterTable!$R$26+VLOOKUP(SUBSTITUTE(D$1,"성장단계","")&amp;"보스단계오프셋",ChapterTable!$R:$S,2,0))/ChapterTable!$R$23)))</f>
        <v>4</v>
      </c>
      <c r="E907" s="1">
        <f ca="1">IF(AND($A907=0,$B907=1),
    VLOOKUP(1,ChapterTable!$1:$1048576,MATCH("최종"&amp;SUBSTITUTE(SUBSTITUTE(E$1,"standard",""),"|Float",""),ChapterTable!$1:$1,0),0)*ChapterTable!$P$17,
  IF(AND($A907=0,$B907=0),
    E908,
  IF($B907=0,
    VLOOKUP($A907,ChapterTable!$1:$1048576,MATCH("최종"&amp;SUBSTITUTE(SUBSTITUTE(E$1,"standard",""),"|Float",""),ChapterTable!$1:$1,0),0),
  IF($B907=1,
    IF($L907=FALSE,
      VLOOKUP($A907,ChapterTable!$1:$1048576,MATCH("최종"&amp;SUBSTITUTE(SUBSTITUTE(E$1,"standard",""),"|Float",""),ChapterTable!$1:$1,0),0),
      VLOOKUP($A907-ChapterTable!$P$11,ChapterTable!$1:$1048576,MATCH("최종"&amp;SUBSTITUTE(SUBSTITUTE(E$1,"standard",""),"|Float",""),ChapterTable!$1:$1,0),0)*ChapterTable!$P$14
    ),
  OFFSET(E907,-$B907+IF($L907,1,0),0)*IF($B907&gt;OFFSET($B907,1,0),ChapterTable!$R$17,1)*
    (VLOOKUP(SUBSTITUTE(SUBSTITUTE(E$1,"standard",""),"|Float","")&amp;IF(OR($L907=TRUE,$A907=0,MOD($A907,ChapterTable!$R$20)&lt;&gt;0),"","보스")&amp;"인게임누적곱배수",ChapterTable!$R:$S,2,0)^C907
    +VLOOKUP(SUBSTITUTE(SUBSTITUTE(E$1,"standard",""),"|Float","")&amp;IF(OR($L907=TRUE,$A907=0,MOD($A907,ChapterTable!$R$20)&lt;&gt;0),"","보스")&amp;"인게임누적합배수",ChapterTable!$R:$S,2,0)*C907)
  )
  )
  )
)</f>
        <v>319224.64608764648</v>
      </c>
      <c r="F907" s="1">
        <f ca="1">IF(AND($A907=0,$B907=1),
    VLOOKUP(1,ChapterTable!$1:$1048576,MATCH("최종"&amp;SUBSTITUTE(SUBSTITUTE(F$1,"standard",""),"|Float",""),ChapterTable!$1:$1,0),0)*ChapterTable!$P$17,
  IF(AND($A907=0,$B907=0),
    F908,
  IF($B907=0,
    VLOOKUP($A907,ChapterTable!$1:$1048576,MATCH("최종"&amp;SUBSTITUTE(SUBSTITUTE(F$1,"standard",""),"|Float",""),ChapterTable!$1:$1,0),0),
  IF($B907=1,
    IF($L907=FALSE,
      VLOOKUP($A907,ChapterTable!$1:$1048576,MATCH("최종"&amp;SUBSTITUTE(SUBSTITUTE(F$1,"standard",""),"|Float",""),ChapterTable!$1:$1,0),0),
      VLOOKUP($A907-ChapterTable!$P$11,ChapterTable!$1:$1048576,MATCH("최종"&amp;SUBSTITUTE(SUBSTITUTE(F$1,"standard",""),"|Float",""),ChapterTable!$1:$1,0),0)*ChapterTable!$P$14
    ),
  OFFSET(F907,-$B907+IF($L907,1,0),0)*
    (VLOOKUP(SUBSTITUTE(SUBSTITUTE(F$1,"standard",""),"|Float","")&amp;IF(OR($L907=TRUE,$A907=0,MOD($A907,ChapterTable!$R$20)&lt;&gt;0),"","보스")&amp;"인게임누적곱배수",ChapterTable!$R:$S,2,0)^D907
    +VLOOKUP(SUBSTITUTE(SUBSTITUTE(F$1,"standard",""),"|Float","")&amp;IF(OR($L907=TRUE,$A907=0,MOD($A907,ChapterTable!$R$20)&lt;&gt;0),"","보스")&amp;"인게임누적합배수",ChapterTable!$R:$S,2,0)*D907)
  )
  )
  )
)</f>
        <v>96062.972202301025</v>
      </c>
      <c r="G907" t="s">
        <v>719</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101"/>
        <v>5</v>
      </c>
      <c r="Q907">
        <f t="shared" si="102"/>
        <v>5</v>
      </c>
      <c r="R907" t="b">
        <f t="shared" ca="1" si="103"/>
        <v>0</v>
      </c>
      <c r="T907" t="b">
        <f t="shared" ca="1" si="104"/>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107"/>
        <v>0.2</v>
      </c>
      <c r="AJ907">
        <f t="shared" si="105"/>
        <v>0.27466666000000001</v>
      </c>
      <c r="AK907">
        <f t="shared" si="106"/>
        <v>1</v>
      </c>
      <c r="AL907">
        <v>5</v>
      </c>
    </row>
    <row r="908" spans="1:38" hidden="1" x14ac:dyDescent="0.3">
      <c r="A908">
        <v>19</v>
      </c>
      <c r="B908">
        <v>44</v>
      </c>
      <c r="C908">
        <f>IF(OR($L908=TRUE,$A908=0,MOD($A908,ChapterTable!$R$20)&lt;&gt;0),
MAX(0,INT(($B908+ChapterTable!$P$26+VLOOKUP(SUBSTITUTE(C$1,"성장단계","")&amp;"단계오프셋",ChapterTable!$R:$S,2,0))/ChapterTable!$P$23)),
MAX(0,INT(($B908+ChapterTable!$R$26+VLOOKUP(SUBSTITUTE(C$1,"성장단계","")&amp;"보스단계오프셋",ChapterTable!$R:$S,2,0))/ChapterTable!$R$23)))</f>
        <v>4</v>
      </c>
      <c r="D908">
        <f>IF(OR($L908=TRUE,$A908=0,MOD($A908,ChapterTable!$R$20)&lt;&gt;0),
MAX(0,INT(($B908+ChapterTable!$P$26+VLOOKUP(SUBSTITUTE(D$1,"성장단계","")&amp;"단계오프셋",ChapterTable!$R:$S,2,0))/ChapterTable!$P$23)),
MAX(0,INT(($B908+ChapterTable!$R$26+VLOOKUP(SUBSTITUTE(D$1,"성장단계","")&amp;"보스단계오프셋",ChapterTable!$R:$S,2,0))/ChapterTable!$R$23)))</f>
        <v>4</v>
      </c>
      <c r="E908" s="1">
        <f ca="1">IF(AND($A908=0,$B908=1),
    VLOOKUP(1,ChapterTable!$1:$1048576,MATCH("최종"&amp;SUBSTITUTE(SUBSTITUTE(E$1,"standard",""),"|Float",""),ChapterTable!$1:$1,0),0)*ChapterTable!$P$17,
  IF(AND($A908=0,$B908=0),
    E909,
  IF($B908=0,
    VLOOKUP($A908,ChapterTable!$1:$1048576,MATCH("최종"&amp;SUBSTITUTE(SUBSTITUTE(E$1,"standard",""),"|Float",""),ChapterTable!$1:$1,0),0),
  IF($B908=1,
    IF($L908=FALSE,
      VLOOKUP($A908,ChapterTable!$1:$1048576,MATCH("최종"&amp;SUBSTITUTE(SUBSTITUTE(E$1,"standard",""),"|Float",""),ChapterTable!$1:$1,0),0),
      VLOOKUP($A908-ChapterTable!$P$11,ChapterTable!$1:$1048576,MATCH("최종"&amp;SUBSTITUTE(SUBSTITUTE(E$1,"standard",""),"|Float",""),ChapterTable!$1:$1,0),0)*ChapterTable!$P$14
    ),
  OFFSET(E908,-$B908+IF($L908,1,0),0)*IF($B908&gt;OFFSET($B908,1,0),ChapterTable!$R$17,1)*
    (VLOOKUP(SUBSTITUTE(SUBSTITUTE(E$1,"standard",""),"|Float","")&amp;IF(OR($L908=TRUE,$A908=0,MOD($A908,ChapterTable!$R$20)&lt;&gt;0),"","보스")&amp;"인게임누적곱배수",ChapterTable!$R:$S,2,0)^C908
    +VLOOKUP(SUBSTITUTE(SUBSTITUTE(E$1,"standard",""),"|Float","")&amp;IF(OR($L908=TRUE,$A908=0,MOD($A908,ChapterTable!$R$20)&lt;&gt;0),"","보스")&amp;"인게임누적합배수",ChapterTable!$R:$S,2,0)*C908)
  )
  )
  )
)</f>
        <v>319224.64608764648</v>
      </c>
      <c r="F908" s="1">
        <f ca="1">IF(AND($A908=0,$B908=1),
    VLOOKUP(1,ChapterTable!$1:$1048576,MATCH("최종"&amp;SUBSTITUTE(SUBSTITUTE(F$1,"standard",""),"|Float",""),ChapterTable!$1:$1,0),0)*ChapterTable!$P$17,
  IF(AND($A908=0,$B908=0),
    F909,
  IF($B908=0,
    VLOOKUP($A908,ChapterTable!$1:$1048576,MATCH("최종"&amp;SUBSTITUTE(SUBSTITUTE(F$1,"standard",""),"|Float",""),ChapterTable!$1:$1,0),0),
  IF($B908=1,
    IF($L908=FALSE,
      VLOOKUP($A908,ChapterTable!$1:$1048576,MATCH("최종"&amp;SUBSTITUTE(SUBSTITUTE(F$1,"standard",""),"|Float",""),ChapterTable!$1:$1,0),0),
      VLOOKUP($A908-ChapterTable!$P$11,ChapterTable!$1:$1048576,MATCH("최종"&amp;SUBSTITUTE(SUBSTITUTE(F$1,"standard",""),"|Float",""),ChapterTable!$1:$1,0),0)*ChapterTable!$P$14
    ),
  OFFSET(F908,-$B908+IF($L908,1,0),0)*
    (VLOOKUP(SUBSTITUTE(SUBSTITUTE(F$1,"standard",""),"|Float","")&amp;IF(OR($L908=TRUE,$A908=0,MOD($A908,ChapterTable!$R$20)&lt;&gt;0),"","보스")&amp;"인게임누적곱배수",ChapterTable!$R:$S,2,0)^D908
    +VLOOKUP(SUBSTITUTE(SUBSTITUTE(F$1,"standard",""),"|Float","")&amp;IF(OR($L908=TRUE,$A908=0,MOD($A908,ChapterTable!$R$20)&lt;&gt;0),"","보스")&amp;"인게임누적합배수",ChapterTable!$R:$S,2,0)*D908)
  )
  )
  )
)</f>
        <v>96062.972202301025</v>
      </c>
      <c r="G908" t="s">
        <v>719</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101"/>
        <v>5</v>
      </c>
      <c r="Q908">
        <f t="shared" si="102"/>
        <v>5</v>
      </c>
      <c r="R908" t="b">
        <f t="shared" ca="1" si="103"/>
        <v>0</v>
      </c>
      <c r="T908" t="b">
        <f t="shared" ca="1" si="104"/>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107"/>
        <v>0.2</v>
      </c>
      <c r="AJ908">
        <f t="shared" si="105"/>
        <v>0.27466666000000001</v>
      </c>
      <c r="AK908">
        <f t="shared" si="106"/>
        <v>1</v>
      </c>
      <c r="AL908">
        <v>5</v>
      </c>
    </row>
    <row r="909" spans="1:38" hidden="1" x14ac:dyDescent="0.3">
      <c r="A909">
        <v>19</v>
      </c>
      <c r="B909">
        <v>45</v>
      </c>
      <c r="C909">
        <f>IF(OR($L909=TRUE,$A909=0,MOD($A909,ChapterTable!$R$20)&lt;&gt;0),
MAX(0,INT(($B909+ChapterTable!$P$26+VLOOKUP(SUBSTITUTE(C$1,"성장단계","")&amp;"단계오프셋",ChapterTable!$R:$S,2,0))/ChapterTable!$P$23)),
MAX(0,INT(($B909+ChapterTable!$R$26+VLOOKUP(SUBSTITUTE(C$1,"성장단계","")&amp;"보스단계오프셋",ChapterTable!$R:$S,2,0))/ChapterTable!$R$23)))</f>
        <v>4</v>
      </c>
      <c r="D909">
        <f>IF(OR($L909=TRUE,$A909=0,MOD($A909,ChapterTable!$R$20)&lt;&gt;0),
MAX(0,INT(($B909+ChapterTable!$P$26+VLOOKUP(SUBSTITUTE(D$1,"성장단계","")&amp;"단계오프셋",ChapterTable!$R:$S,2,0))/ChapterTable!$P$23)),
MAX(0,INT(($B909+ChapterTable!$R$26+VLOOKUP(SUBSTITUTE(D$1,"성장단계","")&amp;"보스단계오프셋",ChapterTable!$R:$S,2,0))/ChapterTable!$R$23)))</f>
        <v>4</v>
      </c>
      <c r="E909" s="1">
        <f ca="1">IF(AND($A909=0,$B909=1),
    VLOOKUP(1,ChapterTable!$1:$1048576,MATCH("최종"&amp;SUBSTITUTE(SUBSTITUTE(E$1,"standard",""),"|Float",""),ChapterTable!$1:$1,0),0)*ChapterTable!$P$17,
  IF(AND($A909=0,$B909=0),
    E910,
  IF($B909=0,
    VLOOKUP($A909,ChapterTable!$1:$1048576,MATCH("최종"&amp;SUBSTITUTE(SUBSTITUTE(E$1,"standard",""),"|Float",""),ChapterTable!$1:$1,0),0),
  IF($B909=1,
    IF($L909=FALSE,
      VLOOKUP($A909,ChapterTable!$1:$1048576,MATCH("최종"&amp;SUBSTITUTE(SUBSTITUTE(E$1,"standard",""),"|Float",""),ChapterTable!$1:$1,0),0),
      VLOOKUP($A909-ChapterTable!$P$11,ChapterTable!$1:$1048576,MATCH("최종"&amp;SUBSTITUTE(SUBSTITUTE(E$1,"standard",""),"|Float",""),ChapterTable!$1:$1,0),0)*ChapterTable!$P$14
    ),
  OFFSET(E909,-$B909+IF($L909,1,0),0)*IF($B909&gt;OFFSET($B909,1,0),ChapterTable!$R$17,1)*
    (VLOOKUP(SUBSTITUTE(SUBSTITUTE(E$1,"standard",""),"|Float","")&amp;IF(OR($L909=TRUE,$A909=0,MOD($A909,ChapterTable!$R$20)&lt;&gt;0),"","보스")&amp;"인게임누적곱배수",ChapterTable!$R:$S,2,0)^C909
    +VLOOKUP(SUBSTITUTE(SUBSTITUTE(E$1,"standard",""),"|Float","")&amp;IF(OR($L909=TRUE,$A909=0,MOD($A909,ChapterTable!$R$20)&lt;&gt;0),"","보스")&amp;"인게임누적합배수",ChapterTable!$R:$S,2,0)*C909)
  )
  )
  )
)</f>
        <v>319224.64608764648</v>
      </c>
      <c r="F909" s="1">
        <f ca="1">IF(AND($A909=0,$B909=1),
    VLOOKUP(1,ChapterTable!$1:$1048576,MATCH("최종"&amp;SUBSTITUTE(SUBSTITUTE(F$1,"standard",""),"|Float",""),ChapterTable!$1:$1,0),0)*ChapterTable!$P$17,
  IF(AND($A909=0,$B909=0),
    F910,
  IF($B909=0,
    VLOOKUP($A909,ChapterTable!$1:$1048576,MATCH("최종"&amp;SUBSTITUTE(SUBSTITUTE(F$1,"standard",""),"|Float",""),ChapterTable!$1:$1,0),0),
  IF($B909=1,
    IF($L909=FALSE,
      VLOOKUP($A909,ChapterTable!$1:$1048576,MATCH("최종"&amp;SUBSTITUTE(SUBSTITUTE(F$1,"standard",""),"|Float",""),ChapterTable!$1:$1,0),0),
      VLOOKUP($A909-ChapterTable!$P$11,ChapterTable!$1:$1048576,MATCH("최종"&amp;SUBSTITUTE(SUBSTITUTE(F$1,"standard",""),"|Float",""),ChapterTable!$1:$1,0),0)*ChapterTable!$P$14
    ),
  OFFSET(F909,-$B909+IF($L909,1,0),0)*
    (VLOOKUP(SUBSTITUTE(SUBSTITUTE(F$1,"standard",""),"|Float","")&amp;IF(OR($L909=TRUE,$A909=0,MOD($A909,ChapterTable!$R$20)&lt;&gt;0),"","보스")&amp;"인게임누적곱배수",ChapterTable!$R:$S,2,0)^D909
    +VLOOKUP(SUBSTITUTE(SUBSTITUTE(F$1,"standard",""),"|Float","")&amp;IF(OR($L909=TRUE,$A909=0,MOD($A909,ChapterTable!$R$20)&lt;&gt;0),"","보스")&amp;"인게임누적합배수",ChapterTable!$R:$S,2,0)*D909)
  )
  )
  )
)</f>
        <v>96062.972202301025</v>
      </c>
      <c r="G909" t="s">
        <v>719</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101"/>
        <v>11</v>
      </c>
      <c r="Q909">
        <f t="shared" si="102"/>
        <v>11</v>
      </c>
      <c r="R909" t="b">
        <f t="shared" ca="1" si="103"/>
        <v>0</v>
      </c>
      <c r="T909" t="b">
        <f t="shared" ca="1" si="104"/>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107"/>
        <v>0.2</v>
      </c>
      <c r="AJ909">
        <f t="shared" si="105"/>
        <v>0.27466666000000001</v>
      </c>
      <c r="AK909">
        <f t="shared" si="106"/>
        <v>1</v>
      </c>
      <c r="AL909">
        <v>5</v>
      </c>
    </row>
    <row r="910" spans="1:38" hidden="1" x14ac:dyDescent="0.3">
      <c r="A910">
        <v>19</v>
      </c>
      <c r="B910">
        <v>46</v>
      </c>
      <c r="C910">
        <f>IF(OR($L910=TRUE,$A910=0,MOD($A910,ChapterTable!$R$20)&lt;&gt;0),
MAX(0,INT(($B910+ChapterTable!$P$26+VLOOKUP(SUBSTITUTE(C$1,"성장단계","")&amp;"단계오프셋",ChapterTable!$R:$S,2,0))/ChapterTable!$P$23)),
MAX(0,INT(($B910+ChapterTable!$R$26+VLOOKUP(SUBSTITUTE(C$1,"성장단계","")&amp;"보스단계오프셋",ChapterTable!$R:$S,2,0))/ChapterTable!$R$23)))</f>
        <v>5</v>
      </c>
      <c r="D910">
        <f>IF(OR($L910=TRUE,$A910=0,MOD($A910,ChapterTable!$R$20)&lt;&gt;0),
MAX(0,INT(($B910+ChapterTable!$P$26+VLOOKUP(SUBSTITUTE(D$1,"성장단계","")&amp;"단계오프셋",ChapterTable!$R:$S,2,0))/ChapterTable!$P$23)),
MAX(0,INT(($B910+ChapterTable!$R$26+VLOOKUP(SUBSTITUTE(D$1,"성장단계","")&amp;"보스단계오프셋",ChapterTable!$R:$S,2,0))/ChapterTable!$R$23)))</f>
        <v>4</v>
      </c>
      <c r="E910" s="1">
        <f ca="1">IF(AND($A910=0,$B910=1),
    VLOOKUP(1,ChapterTable!$1:$1048576,MATCH("최종"&amp;SUBSTITUTE(SUBSTITUTE(E$1,"standard",""),"|Float",""),ChapterTable!$1:$1,0),0)*ChapterTable!$P$17,
  IF(AND($A910=0,$B910=0),
    E911,
  IF($B910=0,
    VLOOKUP($A910,ChapterTable!$1:$1048576,MATCH("최종"&amp;SUBSTITUTE(SUBSTITUTE(E$1,"standard",""),"|Float",""),ChapterTable!$1:$1,0),0),
  IF($B910=1,
    IF($L910=FALSE,
      VLOOKUP($A910,ChapterTable!$1:$1048576,MATCH("최종"&amp;SUBSTITUTE(SUBSTITUTE(E$1,"standard",""),"|Float",""),ChapterTable!$1:$1,0),0),
      VLOOKUP($A910-ChapterTable!$P$11,ChapterTable!$1:$1048576,MATCH("최종"&amp;SUBSTITUTE(SUBSTITUTE(E$1,"standard",""),"|Float",""),ChapterTable!$1:$1,0),0)*ChapterTable!$P$14
    ),
  OFFSET(E910,-$B910+IF($L910,1,0),0)*IF($B910&gt;OFFSET($B910,1,0),ChapterTable!$R$17,1)*
    (VLOOKUP(SUBSTITUTE(SUBSTITUTE(E$1,"standard",""),"|Float","")&amp;IF(OR($L910=TRUE,$A910=0,MOD($A910,ChapterTable!$R$20)&lt;&gt;0),"","보스")&amp;"인게임누적곱배수",ChapterTable!$R:$S,2,0)^C910
    +VLOOKUP(SUBSTITUTE(SUBSTITUTE(E$1,"standard",""),"|Float","")&amp;IF(OR($L910=TRUE,$A910=0,MOD($A910,ChapterTable!$R$20)&lt;&gt;0),"","보스")&amp;"인게임누적합배수",ChapterTable!$R:$S,2,0)*C910)
  )
  )
  )
)</f>
        <v>354694.05120849609</v>
      </c>
      <c r="F910" s="1">
        <f ca="1">IF(AND($A910=0,$B910=1),
    VLOOKUP(1,ChapterTable!$1:$1048576,MATCH("최종"&amp;SUBSTITUTE(SUBSTITUTE(F$1,"standard",""),"|Float",""),ChapterTable!$1:$1,0),0)*ChapterTable!$P$17,
  IF(AND($A910=0,$B910=0),
    F911,
  IF($B910=0,
    VLOOKUP($A910,ChapterTable!$1:$1048576,MATCH("최종"&amp;SUBSTITUTE(SUBSTITUTE(F$1,"standard",""),"|Float",""),ChapterTable!$1:$1,0),0),
  IF($B910=1,
    IF($L910=FALSE,
      VLOOKUP($A910,ChapterTable!$1:$1048576,MATCH("최종"&amp;SUBSTITUTE(SUBSTITUTE(F$1,"standard",""),"|Float",""),ChapterTable!$1:$1,0),0),
      VLOOKUP($A910-ChapterTable!$P$11,ChapterTable!$1:$1048576,MATCH("최종"&amp;SUBSTITUTE(SUBSTITUTE(F$1,"standard",""),"|Float",""),ChapterTable!$1:$1,0),0)*ChapterTable!$P$14
    ),
  OFFSET(F910,-$B910+IF($L910,1,0),0)*
    (VLOOKUP(SUBSTITUTE(SUBSTITUTE(F$1,"standard",""),"|Float","")&amp;IF(OR($L910=TRUE,$A910=0,MOD($A910,ChapterTable!$R$20)&lt;&gt;0),"","보스")&amp;"인게임누적곱배수",ChapterTable!$R:$S,2,0)^D910
    +VLOOKUP(SUBSTITUTE(SUBSTITUTE(F$1,"standard",""),"|Float","")&amp;IF(OR($L910=TRUE,$A910=0,MOD($A910,ChapterTable!$R$20)&lt;&gt;0),"","보스")&amp;"인게임누적합배수",ChapterTable!$R:$S,2,0)*D910)
  )
  )
  )
)</f>
        <v>96062.972202301025</v>
      </c>
      <c r="G910" t="s">
        <v>719</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101"/>
        <v>5</v>
      </c>
      <c r="Q910">
        <f t="shared" si="102"/>
        <v>5</v>
      </c>
      <c r="R910" t="b">
        <f t="shared" ca="1" si="103"/>
        <v>0</v>
      </c>
      <c r="T910" t="b">
        <f t="shared" ca="1" si="104"/>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107"/>
        <v>0.2</v>
      </c>
      <c r="AJ910">
        <f t="shared" si="105"/>
        <v>0.27466666000000001</v>
      </c>
      <c r="AK910">
        <f t="shared" si="106"/>
        <v>1</v>
      </c>
      <c r="AL910">
        <v>5</v>
      </c>
    </row>
    <row r="911" spans="1:38" hidden="1" x14ac:dyDescent="0.3">
      <c r="A911">
        <v>19</v>
      </c>
      <c r="B911">
        <v>47</v>
      </c>
      <c r="C911">
        <f>IF(OR($L911=TRUE,$A911=0,MOD($A911,ChapterTable!$R$20)&lt;&gt;0),
MAX(0,INT(($B911+ChapterTable!$P$26+VLOOKUP(SUBSTITUTE(C$1,"성장단계","")&amp;"단계오프셋",ChapterTable!$R:$S,2,0))/ChapterTable!$P$23)),
MAX(0,INT(($B911+ChapterTable!$R$26+VLOOKUP(SUBSTITUTE(C$1,"성장단계","")&amp;"보스단계오프셋",ChapterTable!$R:$S,2,0))/ChapterTable!$R$23)))</f>
        <v>5</v>
      </c>
      <c r="D911">
        <f>IF(OR($L911=TRUE,$A911=0,MOD($A911,ChapterTable!$R$20)&lt;&gt;0),
MAX(0,INT(($B911+ChapterTable!$P$26+VLOOKUP(SUBSTITUTE(D$1,"성장단계","")&amp;"단계오프셋",ChapterTable!$R:$S,2,0))/ChapterTable!$P$23)),
MAX(0,INT(($B911+ChapterTable!$R$26+VLOOKUP(SUBSTITUTE(D$1,"성장단계","")&amp;"보스단계오프셋",ChapterTable!$R:$S,2,0))/ChapterTable!$R$23)))</f>
        <v>4</v>
      </c>
      <c r="E911" s="1">
        <f ca="1">IF(AND($A911=0,$B911=1),
    VLOOKUP(1,ChapterTable!$1:$1048576,MATCH("최종"&amp;SUBSTITUTE(SUBSTITUTE(E$1,"standard",""),"|Float",""),ChapterTable!$1:$1,0),0)*ChapterTable!$P$17,
  IF(AND($A911=0,$B911=0),
    E912,
  IF($B911=0,
    VLOOKUP($A911,ChapterTable!$1:$1048576,MATCH("최종"&amp;SUBSTITUTE(SUBSTITUTE(E$1,"standard",""),"|Float",""),ChapterTable!$1:$1,0),0),
  IF($B911=1,
    IF($L911=FALSE,
      VLOOKUP($A911,ChapterTable!$1:$1048576,MATCH("최종"&amp;SUBSTITUTE(SUBSTITUTE(E$1,"standard",""),"|Float",""),ChapterTable!$1:$1,0),0),
      VLOOKUP($A911-ChapterTable!$P$11,ChapterTable!$1:$1048576,MATCH("최종"&amp;SUBSTITUTE(SUBSTITUTE(E$1,"standard",""),"|Float",""),ChapterTable!$1:$1,0),0)*ChapterTable!$P$14
    ),
  OFFSET(E911,-$B911+IF($L911,1,0),0)*IF($B911&gt;OFFSET($B911,1,0),ChapterTable!$R$17,1)*
    (VLOOKUP(SUBSTITUTE(SUBSTITUTE(E$1,"standard",""),"|Float","")&amp;IF(OR($L911=TRUE,$A911=0,MOD($A911,ChapterTable!$R$20)&lt;&gt;0),"","보스")&amp;"인게임누적곱배수",ChapterTable!$R:$S,2,0)^C911
    +VLOOKUP(SUBSTITUTE(SUBSTITUTE(E$1,"standard",""),"|Float","")&amp;IF(OR($L911=TRUE,$A911=0,MOD($A911,ChapterTable!$R$20)&lt;&gt;0),"","보스")&amp;"인게임누적합배수",ChapterTable!$R:$S,2,0)*C911)
  )
  )
  )
)</f>
        <v>354694.05120849609</v>
      </c>
      <c r="F911" s="1">
        <f ca="1">IF(AND($A911=0,$B911=1),
    VLOOKUP(1,ChapterTable!$1:$1048576,MATCH("최종"&amp;SUBSTITUTE(SUBSTITUTE(F$1,"standard",""),"|Float",""),ChapterTable!$1:$1,0),0)*ChapterTable!$P$17,
  IF(AND($A911=0,$B911=0),
    F912,
  IF($B911=0,
    VLOOKUP($A911,ChapterTable!$1:$1048576,MATCH("최종"&amp;SUBSTITUTE(SUBSTITUTE(F$1,"standard",""),"|Float",""),ChapterTable!$1:$1,0),0),
  IF($B911=1,
    IF($L911=FALSE,
      VLOOKUP($A911,ChapterTable!$1:$1048576,MATCH("최종"&amp;SUBSTITUTE(SUBSTITUTE(F$1,"standard",""),"|Float",""),ChapterTable!$1:$1,0),0),
      VLOOKUP($A911-ChapterTable!$P$11,ChapterTable!$1:$1048576,MATCH("최종"&amp;SUBSTITUTE(SUBSTITUTE(F$1,"standard",""),"|Float",""),ChapterTable!$1:$1,0),0)*ChapterTable!$P$14
    ),
  OFFSET(F911,-$B911+IF($L911,1,0),0)*
    (VLOOKUP(SUBSTITUTE(SUBSTITUTE(F$1,"standard",""),"|Float","")&amp;IF(OR($L911=TRUE,$A911=0,MOD($A911,ChapterTable!$R$20)&lt;&gt;0),"","보스")&amp;"인게임누적곱배수",ChapterTable!$R:$S,2,0)^D911
    +VLOOKUP(SUBSTITUTE(SUBSTITUTE(F$1,"standard",""),"|Float","")&amp;IF(OR($L911=TRUE,$A911=0,MOD($A911,ChapterTable!$R$20)&lt;&gt;0),"","보스")&amp;"인게임누적합배수",ChapterTable!$R:$S,2,0)*D911)
  )
  )
  )
)</f>
        <v>96062.972202301025</v>
      </c>
      <c r="G911" t="s">
        <v>719</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101"/>
        <v>5</v>
      </c>
      <c r="Q911">
        <f t="shared" si="102"/>
        <v>5</v>
      </c>
      <c r="R911" t="b">
        <f t="shared" ca="1" si="103"/>
        <v>0</v>
      </c>
      <c r="T911" t="b">
        <f t="shared" ca="1" si="104"/>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107"/>
        <v>0.2</v>
      </c>
      <c r="AJ911">
        <f t="shared" si="105"/>
        <v>0.27466666000000001</v>
      </c>
      <c r="AK911">
        <f t="shared" si="106"/>
        <v>1</v>
      </c>
      <c r="AL911">
        <v>5</v>
      </c>
    </row>
    <row r="912" spans="1:38" hidden="1" x14ac:dyDescent="0.3">
      <c r="A912">
        <v>19</v>
      </c>
      <c r="B912">
        <v>48</v>
      </c>
      <c r="C912">
        <f>IF(OR($L912=TRUE,$A912=0,MOD($A912,ChapterTable!$R$20)&lt;&gt;0),
MAX(0,INT(($B912+ChapterTable!$P$26+VLOOKUP(SUBSTITUTE(C$1,"성장단계","")&amp;"단계오프셋",ChapterTable!$R:$S,2,0))/ChapterTable!$P$23)),
MAX(0,INT(($B912+ChapterTable!$R$26+VLOOKUP(SUBSTITUTE(C$1,"성장단계","")&amp;"보스단계오프셋",ChapterTable!$R:$S,2,0))/ChapterTable!$R$23)))</f>
        <v>5</v>
      </c>
      <c r="D912">
        <f>IF(OR($L912=TRUE,$A912=0,MOD($A912,ChapterTable!$R$20)&lt;&gt;0),
MAX(0,INT(($B912+ChapterTable!$P$26+VLOOKUP(SUBSTITUTE(D$1,"성장단계","")&amp;"단계오프셋",ChapterTable!$R:$S,2,0))/ChapterTable!$P$23)),
MAX(0,INT(($B912+ChapterTable!$R$26+VLOOKUP(SUBSTITUTE(D$1,"성장단계","")&amp;"보스단계오프셋",ChapterTable!$R:$S,2,0))/ChapterTable!$R$23)))</f>
        <v>4</v>
      </c>
      <c r="E912" s="1">
        <f ca="1">IF(AND($A912=0,$B912=1),
    VLOOKUP(1,ChapterTable!$1:$1048576,MATCH("최종"&amp;SUBSTITUTE(SUBSTITUTE(E$1,"standard",""),"|Float",""),ChapterTable!$1:$1,0),0)*ChapterTable!$P$17,
  IF(AND($A912=0,$B912=0),
    E913,
  IF($B912=0,
    VLOOKUP($A912,ChapterTable!$1:$1048576,MATCH("최종"&amp;SUBSTITUTE(SUBSTITUTE(E$1,"standard",""),"|Float",""),ChapterTable!$1:$1,0),0),
  IF($B912=1,
    IF($L912=FALSE,
      VLOOKUP($A912,ChapterTable!$1:$1048576,MATCH("최종"&amp;SUBSTITUTE(SUBSTITUTE(E$1,"standard",""),"|Float",""),ChapterTable!$1:$1,0),0),
      VLOOKUP($A912-ChapterTable!$P$11,ChapterTable!$1:$1048576,MATCH("최종"&amp;SUBSTITUTE(SUBSTITUTE(E$1,"standard",""),"|Float",""),ChapterTable!$1:$1,0),0)*ChapterTable!$P$14
    ),
  OFFSET(E912,-$B912+IF($L912,1,0),0)*IF($B912&gt;OFFSET($B912,1,0),ChapterTable!$R$17,1)*
    (VLOOKUP(SUBSTITUTE(SUBSTITUTE(E$1,"standard",""),"|Float","")&amp;IF(OR($L912=TRUE,$A912=0,MOD($A912,ChapterTable!$R$20)&lt;&gt;0),"","보스")&amp;"인게임누적곱배수",ChapterTable!$R:$S,2,0)^C912
    +VLOOKUP(SUBSTITUTE(SUBSTITUTE(E$1,"standard",""),"|Float","")&amp;IF(OR($L912=TRUE,$A912=0,MOD($A912,ChapterTable!$R$20)&lt;&gt;0),"","보스")&amp;"인게임누적합배수",ChapterTable!$R:$S,2,0)*C912)
  )
  )
  )
)</f>
        <v>354694.05120849609</v>
      </c>
      <c r="F912" s="1">
        <f ca="1">IF(AND($A912=0,$B912=1),
    VLOOKUP(1,ChapterTable!$1:$1048576,MATCH("최종"&amp;SUBSTITUTE(SUBSTITUTE(F$1,"standard",""),"|Float",""),ChapterTable!$1:$1,0),0)*ChapterTable!$P$17,
  IF(AND($A912=0,$B912=0),
    F913,
  IF($B912=0,
    VLOOKUP($A912,ChapterTable!$1:$1048576,MATCH("최종"&amp;SUBSTITUTE(SUBSTITUTE(F$1,"standard",""),"|Float",""),ChapterTable!$1:$1,0),0),
  IF($B912=1,
    IF($L912=FALSE,
      VLOOKUP($A912,ChapterTable!$1:$1048576,MATCH("최종"&amp;SUBSTITUTE(SUBSTITUTE(F$1,"standard",""),"|Float",""),ChapterTable!$1:$1,0),0),
      VLOOKUP($A912-ChapterTable!$P$11,ChapterTable!$1:$1048576,MATCH("최종"&amp;SUBSTITUTE(SUBSTITUTE(F$1,"standard",""),"|Float",""),ChapterTable!$1:$1,0),0)*ChapterTable!$P$14
    ),
  OFFSET(F912,-$B912+IF($L912,1,0),0)*
    (VLOOKUP(SUBSTITUTE(SUBSTITUTE(F$1,"standard",""),"|Float","")&amp;IF(OR($L912=TRUE,$A912=0,MOD($A912,ChapterTable!$R$20)&lt;&gt;0),"","보스")&amp;"인게임누적곱배수",ChapterTable!$R:$S,2,0)^D912
    +VLOOKUP(SUBSTITUTE(SUBSTITUTE(F$1,"standard",""),"|Float","")&amp;IF(OR($L912=TRUE,$A912=0,MOD($A912,ChapterTable!$R$20)&lt;&gt;0),"","보스")&amp;"인게임누적합배수",ChapterTable!$R:$S,2,0)*D912)
  )
  )
  )
)</f>
        <v>96062.972202301025</v>
      </c>
      <c r="G912" t="s">
        <v>719</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101"/>
        <v>5</v>
      </c>
      <c r="Q912">
        <f t="shared" si="102"/>
        <v>5</v>
      </c>
      <c r="R912" t="b">
        <f t="shared" ca="1" si="103"/>
        <v>0</v>
      </c>
      <c r="T912" t="b">
        <f t="shared" ca="1" si="104"/>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107"/>
        <v>0.2</v>
      </c>
      <c r="AJ912">
        <f t="shared" si="105"/>
        <v>0.27466666000000001</v>
      </c>
      <c r="AK912">
        <f t="shared" si="106"/>
        <v>1</v>
      </c>
      <c r="AL912">
        <v>5</v>
      </c>
    </row>
    <row r="913" spans="1:38" hidden="1" x14ac:dyDescent="0.3">
      <c r="A913">
        <v>19</v>
      </c>
      <c r="B913">
        <v>49</v>
      </c>
      <c r="C913">
        <f>IF(OR($L913=TRUE,$A913=0,MOD($A913,ChapterTable!$R$20)&lt;&gt;0),
MAX(0,INT(($B913+ChapterTable!$P$26+VLOOKUP(SUBSTITUTE(C$1,"성장단계","")&amp;"단계오프셋",ChapterTable!$R:$S,2,0))/ChapterTable!$P$23)),
MAX(0,INT(($B913+ChapterTable!$R$26+VLOOKUP(SUBSTITUTE(C$1,"성장단계","")&amp;"보스단계오프셋",ChapterTable!$R:$S,2,0))/ChapterTable!$R$23)))</f>
        <v>5</v>
      </c>
      <c r="D913">
        <f>IF(OR($L913=TRUE,$A913=0,MOD($A913,ChapterTable!$R$20)&lt;&gt;0),
MAX(0,INT(($B913+ChapterTable!$P$26+VLOOKUP(SUBSTITUTE(D$1,"성장단계","")&amp;"단계오프셋",ChapterTable!$R:$S,2,0))/ChapterTable!$P$23)),
MAX(0,INT(($B913+ChapterTable!$R$26+VLOOKUP(SUBSTITUTE(D$1,"성장단계","")&amp;"보스단계오프셋",ChapterTable!$R:$S,2,0))/ChapterTable!$R$23)))</f>
        <v>4</v>
      </c>
      <c r="E913" s="1">
        <f ca="1">IF(AND($A913=0,$B913=1),
    VLOOKUP(1,ChapterTable!$1:$1048576,MATCH("최종"&amp;SUBSTITUTE(SUBSTITUTE(E$1,"standard",""),"|Float",""),ChapterTable!$1:$1,0),0)*ChapterTable!$P$17,
  IF(AND($A913=0,$B913=0),
    E914,
  IF($B913=0,
    VLOOKUP($A913,ChapterTable!$1:$1048576,MATCH("최종"&amp;SUBSTITUTE(SUBSTITUTE(E$1,"standard",""),"|Float",""),ChapterTable!$1:$1,0),0),
  IF($B913=1,
    IF($L913=FALSE,
      VLOOKUP($A913,ChapterTable!$1:$1048576,MATCH("최종"&amp;SUBSTITUTE(SUBSTITUTE(E$1,"standard",""),"|Float",""),ChapterTable!$1:$1,0),0),
      VLOOKUP($A913-ChapterTable!$P$11,ChapterTable!$1:$1048576,MATCH("최종"&amp;SUBSTITUTE(SUBSTITUTE(E$1,"standard",""),"|Float",""),ChapterTable!$1:$1,0),0)*ChapterTable!$P$14
    ),
  OFFSET(E913,-$B913+IF($L913,1,0),0)*IF($B913&gt;OFFSET($B913,1,0),ChapterTable!$R$17,1)*
    (VLOOKUP(SUBSTITUTE(SUBSTITUTE(E$1,"standard",""),"|Float","")&amp;IF(OR($L913=TRUE,$A913=0,MOD($A913,ChapterTable!$R$20)&lt;&gt;0),"","보스")&amp;"인게임누적곱배수",ChapterTable!$R:$S,2,0)^C913
    +VLOOKUP(SUBSTITUTE(SUBSTITUTE(E$1,"standard",""),"|Float","")&amp;IF(OR($L913=TRUE,$A913=0,MOD($A913,ChapterTable!$R$20)&lt;&gt;0),"","보스")&amp;"인게임누적합배수",ChapterTable!$R:$S,2,0)*C913)
  )
  )
  )
)</f>
        <v>354694.05120849609</v>
      </c>
      <c r="F913" s="1">
        <f ca="1">IF(AND($A913=0,$B913=1),
    VLOOKUP(1,ChapterTable!$1:$1048576,MATCH("최종"&amp;SUBSTITUTE(SUBSTITUTE(F$1,"standard",""),"|Float",""),ChapterTable!$1:$1,0),0)*ChapterTable!$P$17,
  IF(AND($A913=0,$B913=0),
    F914,
  IF($B913=0,
    VLOOKUP($A913,ChapterTable!$1:$1048576,MATCH("최종"&amp;SUBSTITUTE(SUBSTITUTE(F$1,"standard",""),"|Float",""),ChapterTable!$1:$1,0),0),
  IF($B913=1,
    IF($L913=FALSE,
      VLOOKUP($A913,ChapterTable!$1:$1048576,MATCH("최종"&amp;SUBSTITUTE(SUBSTITUTE(F$1,"standard",""),"|Float",""),ChapterTable!$1:$1,0),0),
      VLOOKUP($A913-ChapterTable!$P$11,ChapterTable!$1:$1048576,MATCH("최종"&amp;SUBSTITUTE(SUBSTITUTE(F$1,"standard",""),"|Float",""),ChapterTable!$1:$1,0),0)*ChapterTable!$P$14
    ),
  OFFSET(F913,-$B913+IF($L913,1,0),0)*
    (VLOOKUP(SUBSTITUTE(SUBSTITUTE(F$1,"standard",""),"|Float","")&amp;IF(OR($L913=TRUE,$A913=0,MOD($A913,ChapterTable!$R$20)&lt;&gt;0),"","보스")&amp;"인게임누적곱배수",ChapterTable!$R:$S,2,0)^D913
    +VLOOKUP(SUBSTITUTE(SUBSTITUTE(F$1,"standard",""),"|Float","")&amp;IF(OR($L913=TRUE,$A913=0,MOD($A913,ChapterTable!$R$20)&lt;&gt;0),"","보스")&amp;"인게임누적합배수",ChapterTable!$R:$S,2,0)*D913)
  )
  )
  )
)</f>
        <v>96062.972202301025</v>
      </c>
      <c r="G913" t="s">
        <v>719</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101"/>
        <v>95</v>
      </c>
      <c r="Q913">
        <f t="shared" si="102"/>
        <v>95</v>
      </c>
      <c r="R913" t="b">
        <f t="shared" ca="1" si="103"/>
        <v>1</v>
      </c>
      <c r="T913" t="b">
        <f t="shared" ca="1" si="104"/>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107"/>
        <v>0.2</v>
      </c>
      <c r="AJ913">
        <f t="shared" si="105"/>
        <v>0.27466666000000001</v>
      </c>
      <c r="AK913">
        <f t="shared" si="106"/>
        <v>1</v>
      </c>
      <c r="AL913">
        <v>5</v>
      </c>
    </row>
    <row r="914" spans="1:38" hidden="1" x14ac:dyDescent="0.3">
      <c r="A914">
        <v>19</v>
      </c>
      <c r="B914">
        <v>50</v>
      </c>
      <c r="C914">
        <f>IF(OR($L914=TRUE,$A914=0,MOD($A914,ChapterTable!$R$20)&lt;&gt;0),
MAX(0,INT(($B914+ChapterTable!$P$26+VLOOKUP(SUBSTITUTE(C$1,"성장단계","")&amp;"단계오프셋",ChapterTable!$R:$S,2,0))/ChapterTable!$P$23)),
MAX(0,INT(($B914+ChapterTable!$R$26+VLOOKUP(SUBSTITUTE(C$1,"성장단계","")&amp;"보스단계오프셋",ChapterTable!$R:$S,2,0))/ChapterTable!$R$23)))</f>
        <v>5</v>
      </c>
      <c r="D914">
        <f>IF(OR($L914=TRUE,$A914=0,MOD($A914,ChapterTable!$R$20)&lt;&gt;0),
MAX(0,INT(($B914+ChapterTable!$P$26+VLOOKUP(SUBSTITUTE(D$1,"성장단계","")&amp;"단계오프셋",ChapterTable!$R:$S,2,0))/ChapterTable!$P$23)),
MAX(0,INT(($B914+ChapterTable!$R$26+VLOOKUP(SUBSTITUTE(D$1,"성장단계","")&amp;"보스단계오프셋",ChapterTable!$R:$S,2,0))/ChapterTable!$R$23)))</f>
        <v>4</v>
      </c>
      <c r="E914" s="1">
        <f ca="1">IF(AND($A914=0,$B914=1),
    VLOOKUP(1,ChapterTable!$1:$1048576,MATCH("최종"&amp;SUBSTITUTE(SUBSTITUTE(E$1,"standard",""),"|Float",""),ChapterTable!$1:$1,0),0)*ChapterTable!$P$17,
  IF(AND($A914=0,$B914=0),
    E915,
  IF($B914=0,
    VLOOKUP($A914,ChapterTable!$1:$1048576,MATCH("최종"&amp;SUBSTITUTE(SUBSTITUTE(E$1,"standard",""),"|Float",""),ChapterTable!$1:$1,0),0),
  IF($B914=1,
    IF($L914=FALSE,
      VLOOKUP($A914,ChapterTable!$1:$1048576,MATCH("최종"&amp;SUBSTITUTE(SUBSTITUTE(E$1,"standard",""),"|Float",""),ChapterTable!$1:$1,0),0),
      VLOOKUP($A914-ChapterTable!$P$11,ChapterTable!$1:$1048576,MATCH("최종"&amp;SUBSTITUTE(SUBSTITUTE(E$1,"standard",""),"|Float",""),ChapterTable!$1:$1,0),0)*ChapterTable!$P$14
    ),
  OFFSET(E914,-$B914+IF($L914,1,0),0)*IF($B914&gt;OFFSET($B914,1,0),ChapterTable!$R$17,1)*
    (VLOOKUP(SUBSTITUTE(SUBSTITUTE(E$1,"standard",""),"|Float","")&amp;IF(OR($L914=TRUE,$A914=0,MOD($A914,ChapterTable!$R$20)&lt;&gt;0),"","보스")&amp;"인게임누적곱배수",ChapterTable!$R:$S,2,0)^C914
    +VLOOKUP(SUBSTITUTE(SUBSTITUTE(E$1,"standard",""),"|Float","")&amp;IF(OR($L914=TRUE,$A914=0,MOD($A914,ChapterTable!$R$20)&lt;&gt;0),"","보스")&amp;"인게임누적합배수",ChapterTable!$R:$S,2,0)*C914)
  )
  )
  )
)</f>
        <v>461102.26657104492</v>
      </c>
      <c r="F914" s="1">
        <f ca="1">IF(AND($A914=0,$B914=1),
    VLOOKUP(1,ChapterTable!$1:$1048576,MATCH("최종"&amp;SUBSTITUTE(SUBSTITUTE(F$1,"standard",""),"|Float",""),ChapterTable!$1:$1,0),0)*ChapterTable!$P$17,
  IF(AND($A914=0,$B914=0),
    F915,
  IF($B914=0,
    VLOOKUP($A914,ChapterTable!$1:$1048576,MATCH("최종"&amp;SUBSTITUTE(SUBSTITUTE(F$1,"standard",""),"|Float",""),ChapterTable!$1:$1,0),0),
  IF($B914=1,
    IF($L914=FALSE,
      VLOOKUP($A914,ChapterTable!$1:$1048576,MATCH("최종"&amp;SUBSTITUTE(SUBSTITUTE(F$1,"standard",""),"|Float",""),ChapterTable!$1:$1,0),0),
      VLOOKUP($A914-ChapterTable!$P$11,ChapterTable!$1:$1048576,MATCH("최종"&amp;SUBSTITUTE(SUBSTITUTE(F$1,"standard",""),"|Float",""),ChapterTable!$1:$1,0),0)*ChapterTable!$P$14
    ),
  OFFSET(F914,-$B914+IF($L914,1,0),0)*
    (VLOOKUP(SUBSTITUTE(SUBSTITUTE(F$1,"standard",""),"|Float","")&amp;IF(OR($L914=TRUE,$A914=0,MOD($A914,ChapterTable!$R$20)&lt;&gt;0),"","보스")&amp;"인게임누적곱배수",ChapterTable!$R:$S,2,0)^D914
    +VLOOKUP(SUBSTITUTE(SUBSTITUTE(F$1,"standard",""),"|Float","")&amp;IF(OR($L914=TRUE,$A914=0,MOD($A914,ChapterTable!$R$20)&lt;&gt;0),"","보스")&amp;"인게임누적합배수",ChapterTable!$R:$S,2,0)*D914)
  )
  )
  )
)</f>
        <v>96062.972202301025</v>
      </c>
      <c r="G914" t="s">
        <v>719</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101"/>
        <v>25</v>
      </c>
      <c r="Q914">
        <f t="shared" si="102"/>
        <v>25</v>
      </c>
      <c r="R914" t="b">
        <f t="shared" ca="1" si="103"/>
        <v>0</v>
      </c>
      <c r="T914" t="b">
        <f t="shared" ca="1" si="104"/>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107"/>
        <v>0.2</v>
      </c>
      <c r="AJ914">
        <f t="shared" si="105"/>
        <v>1</v>
      </c>
      <c r="AK914">
        <f t="shared" si="106"/>
        <v>1</v>
      </c>
      <c r="AL914">
        <v>5</v>
      </c>
    </row>
    <row r="915" spans="1:38" hidden="1" x14ac:dyDescent="0.3">
      <c r="A915">
        <v>20</v>
      </c>
      <c r="B915">
        <v>0</v>
      </c>
      <c r="C915">
        <f>IF(OR($L915=TRUE,$A915=0,MOD($A915,ChapterTable!$R$20)&lt;&gt;0),
MAX(0,INT(($B915+ChapterTable!$P$26+VLOOKUP(SUBSTITUTE(C$1,"성장단계","")&amp;"단계오프셋",ChapterTable!$R:$S,2,0))/ChapterTable!$P$23)),
MAX(0,INT(($B915+ChapterTable!$R$26+VLOOKUP(SUBSTITUTE(C$1,"성장단계","")&amp;"보스단계오프셋",ChapterTable!$R:$S,2,0))/ChapterTable!$R$23)))</f>
        <v>0</v>
      </c>
      <c r="D915">
        <f>IF(OR($L915=TRUE,$A915=0,MOD($A915,ChapterTable!$R$20)&lt;&gt;0),
MAX(0,INT(($B915+ChapterTable!$P$26+VLOOKUP(SUBSTITUTE(D$1,"성장단계","")&amp;"단계오프셋",ChapterTable!$R:$S,2,0))/ChapterTable!$P$23)),
MAX(0,INT(($B915+ChapterTable!$R$26+VLOOKUP(SUBSTITUTE(D$1,"성장단계","")&amp;"보스단계오프셋",ChapterTable!$R:$S,2,0))/ChapterTable!$R$23)))</f>
        <v>0</v>
      </c>
      <c r="E915" s="1">
        <f ca="1">IF(AND($A915=0,$B915=1),
    VLOOKUP(1,ChapterTable!$1:$1048576,MATCH("최종"&amp;SUBSTITUTE(SUBSTITUTE(E$1,"standard",""),"|Float",""),ChapterTable!$1:$1,0),0)*ChapterTable!$P$17,
  IF(AND($A915=0,$B915=0),
    E916,
  IF($B915=0,
    VLOOKUP($A915,ChapterTable!$1:$1048576,MATCH("최종"&amp;SUBSTITUTE(SUBSTITUTE(E$1,"standard",""),"|Float",""),ChapterTable!$1:$1,0),0),
  IF($B915=1,
    IF($L915=FALSE,
      VLOOKUP($A915,ChapterTable!$1:$1048576,MATCH("최종"&amp;SUBSTITUTE(SUBSTITUTE(E$1,"standard",""),"|Float",""),ChapterTable!$1:$1,0),0),
      VLOOKUP($A915-ChapterTable!$P$11,ChapterTable!$1:$1048576,MATCH("최종"&amp;SUBSTITUTE(SUBSTITUTE(E$1,"standard",""),"|Float",""),ChapterTable!$1:$1,0),0)*ChapterTable!$P$14
    ),
  OFFSET(E915,-$B915+IF($L915,1,0),0)*IF($B915&gt;OFFSET($B915,1,0),ChapterTable!$R$17,1)*
    (VLOOKUP(SUBSTITUTE(SUBSTITUTE(E$1,"standard",""),"|Float","")&amp;IF(OR($L915=TRUE,$A915=0,MOD($A915,ChapterTable!$R$20)&lt;&gt;0),"","보스")&amp;"인게임누적곱배수",ChapterTable!$R:$S,2,0)^C915
    +VLOOKUP(SUBSTITUTE(SUBSTITUTE(E$1,"standard",""),"|Float","")&amp;IF(OR($L915=TRUE,$A915=0,MOD($A915,ChapterTable!$R$20)&lt;&gt;0),"","보스")&amp;"인게임누적합배수",ChapterTable!$R:$S,2,0)*C915)
  )
  )
  )
)</f>
        <v>266020.53840637207</v>
      </c>
      <c r="F915" s="1">
        <f ca="1">IF(AND($A915=0,$B915=1),
    VLOOKUP(1,ChapterTable!$1:$1048576,MATCH("최종"&amp;SUBSTITUTE(SUBSTITUTE(F$1,"standard",""),"|Float",""),ChapterTable!$1:$1,0),0)*ChapterTable!$P$17,
  IF(AND($A915=0,$B915=0),
    F916,
  IF($B915=0,
    VLOOKUP($A915,ChapterTable!$1:$1048576,MATCH("최종"&amp;SUBSTITUTE(SUBSTITUTE(F$1,"standard",""),"|Float",""),ChapterTable!$1:$1,0),0),
  IF($B915=1,
    IF($L915=FALSE,
      VLOOKUP($A915,ChapterTable!$1:$1048576,MATCH("최종"&amp;SUBSTITUTE(SUBSTITUTE(F$1,"standard",""),"|Float",""),ChapterTable!$1:$1,0),0),
      VLOOKUP($A915-ChapterTable!$P$11,ChapterTable!$1:$1048576,MATCH("최종"&amp;SUBSTITUTE(SUBSTITUTE(F$1,"standard",""),"|Float",""),ChapterTable!$1:$1,0),0)*ChapterTable!$P$14
    ),
  OFFSET(F915,-$B915+IF($L915,1,0),0)*
    (VLOOKUP(SUBSTITUTE(SUBSTITUTE(F$1,"standard",""),"|Float","")&amp;IF(OR($L915=TRUE,$A915=0,MOD($A915,ChapterTable!$R$20)&lt;&gt;0),"","보스")&amp;"인게임누적곱배수",ChapterTable!$R:$S,2,0)^D915
    +VLOOKUP(SUBSTITUTE(SUBSTITUTE(F$1,"standard",""),"|Float","")&amp;IF(OR($L915=TRUE,$A915=0,MOD($A915,ChapterTable!$R$20)&lt;&gt;0),"","보스")&amp;"인게임누적합배수",ChapterTable!$R:$S,2,0)*D915)
  )
  )
  )
)</f>
        <v>110841.89100265503</v>
      </c>
      <c r="G915" t="s">
        <v>719</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101"/>
        <v>0</v>
      </c>
      <c r="Q915">
        <f t="shared" si="102"/>
        <v>0</v>
      </c>
      <c r="R915" t="b">
        <f t="shared" ca="1" si="103"/>
        <v>0</v>
      </c>
      <c r="T915" t="b">
        <f t="shared" ca="1" si="104"/>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107"/>
        <v>0</v>
      </c>
      <c r="AJ915">
        <f t="shared" si="105"/>
        <v>0</v>
      </c>
      <c r="AK915">
        <f t="shared" si="106"/>
        <v>0</v>
      </c>
      <c r="AL915">
        <v>5</v>
      </c>
    </row>
    <row r="916" spans="1:38" hidden="1" x14ac:dyDescent="0.3">
      <c r="A916">
        <v>20</v>
      </c>
      <c r="B916">
        <v>1</v>
      </c>
      <c r="C916">
        <f>IF(OR($L916=TRUE,$A916=0,MOD($A916,ChapterTable!$R$20)&lt;&gt;0),
MAX(0,INT(($B916+ChapterTable!$P$26+VLOOKUP(SUBSTITUTE(C$1,"성장단계","")&amp;"단계오프셋",ChapterTable!$R:$S,2,0))/ChapterTable!$P$23)),
MAX(0,INT(($B916+ChapterTable!$R$26+VLOOKUP(SUBSTITUTE(C$1,"성장단계","")&amp;"보스단계오프셋",ChapterTable!$R:$S,2,0))/ChapterTable!$R$23)))</f>
        <v>0</v>
      </c>
      <c r="D916">
        <f>IF(OR($L916=TRUE,$A916=0,MOD($A916,ChapterTable!$R$20)&lt;&gt;0),
MAX(0,INT(($B916+ChapterTable!$P$26+VLOOKUP(SUBSTITUTE(D$1,"성장단계","")&amp;"단계오프셋",ChapterTable!$R:$S,2,0))/ChapterTable!$P$23)),
MAX(0,INT(($B916+ChapterTable!$R$26+VLOOKUP(SUBSTITUTE(D$1,"성장단계","")&amp;"보스단계오프셋",ChapterTable!$R:$S,2,0))/ChapterTable!$R$23)))</f>
        <v>0</v>
      </c>
      <c r="E916" s="1">
        <f ca="1">IF(AND($A916=0,$B916=1),
    VLOOKUP(1,ChapterTable!$1:$1048576,MATCH("최종"&amp;SUBSTITUTE(SUBSTITUTE(E$1,"standard",""),"|Float",""),ChapterTable!$1:$1,0),0)*ChapterTable!$P$17,
  IF(AND($A916=0,$B916=0),
    E917,
  IF($B916=0,
    VLOOKUP($A916,ChapterTable!$1:$1048576,MATCH("최종"&amp;SUBSTITUTE(SUBSTITUTE(E$1,"standard",""),"|Float",""),ChapterTable!$1:$1,0),0),
  IF($B916=1,
    IF($L916=FALSE,
      VLOOKUP($A916,ChapterTable!$1:$1048576,MATCH("최종"&amp;SUBSTITUTE(SUBSTITUTE(E$1,"standard",""),"|Float",""),ChapterTable!$1:$1,0),0),
      VLOOKUP($A916-ChapterTable!$P$11,ChapterTable!$1:$1048576,MATCH("최종"&amp;SUBSTITUTE(SUBSTITUTE(E$1,"standard",""),"|Float",""),ChapterTable!$1:$1,0),0)*ChapterTable!$P$14
    ),
  OFFSET(E916,-$B916+IF($L916,1,0),0)*IF($B916&gt;OFFSET($B916,1,0),ChapterTable!$R$17,1)*
    (VLOOKUP(SUBSTITUTE(SUBSTITUTE(E$1,"standard",""),"|Float","")&amp;IF(OR($L916=TRUE,$A916=0,MOD($A916,ChapterTable!$R$20)&lt;&gt;0),"","보스")&amp;"인게임누적곱배수",ChapterTable!$R:$S,2,0)^C916
    +VLOOKUP(SUBSTITUTE(SUBSTITUTE(E$1,"standard",""),"|Float","")&amp;IF(OR($L916=TRUE,$A916=0,MOD($A916,ChapterTable!$R$20)&lt;&gt;0),"","보스")&amp;"인게임누적합배수",ChapterTable!$R:$S,2,0)*C916)
  )
  )
  )
)</f>
        <v>266020.53840637207</v>
      </c>
      <c r="F916" s="1">
        <f ca="1">IF(AND($A916=0,$B916=1),
    VLOOKUP(1,ChapterTable!$1:$1048576,MATCH("최종"&amp;SUBSTITUTE(SUBSTITUTE(F$1,"standard",""),"|Float",""),ChapterTable!$1:$1,0),0)*ChapterTable!$P$17,
  IF(AND($A916=0,$B916=0),
    F917,
  IF($B916=0,
    VLOOKUP($A916,ChapterTable!$1:$1048576,MATCH("최종"&amp;SUBSTITUTE(SUBSTITUTE(F$1,"standard",""),"|Float",""),ChapterTable!$1:$1,0),0),
  IF($B916=1,
    IF($L916=FALSE,
      VLOOKUP($A916,ChapterTable!$1:$1048576,MATCH("최종"&amp;SUBSTITUTE(SUBSTITUTE(F$1,"standard",""),"|Float",""),ChapterTable!$1:$1,0),0),
      VLOOKUP($A916-ChapterTable!$P$11,ChapterTable!$1:$1048576,MATCH("최종"&amp;SUBSTITUTE(SUBSTITUTE(F$1,"standard",""),"|Float",""),ChapterTable!$1:$1,0),0)*ChapterTable!$P$14
    ),
  OFFSET(F916,-$B916+IF($L916,1,0),0)*
    (VLOOKUP(SUBSTITUTE(SUBSTITUTE(F$1,"standard",""),"|Float","")&amp;IF(OR($L916=TRUE,$A916=0,MOD($A916,ChapterTable!$R$20)&lt;&gt;0),"","보스")&amp;"인게임누적곱배수",ChapterTable!$R:$S,2,0)^D916
    +VLOOKUP(SUBSTITUTE(SUBSTITUTE(F$1,"standard",""),"|Float","")&amp;IF(OR($L916=TRUE,$A916=0,MOD($A916,ChapterTable!$R$20)&lt;&gt;0),"","보스")&amp;"인게임누적합배수",ChapterTable!$R:$S,2,0)*D916)
  )
  )
  )
)</f>
        <v>110841.89100265503</v>
      </c>
      <c r="G916" t="s">
        <v>719</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101"/>
        <v>1</v>
      </c>
      <c r="Q916">
        <f t="shared" si="102"/>
        <v>1</v>
      </c>
      <c r="R916" t="b">
        <f t="shared" ca="1" si="103"/>
        <v>0</v>
      </c>
      <c r="T916" t="b">
        <f t="shared" ca="1" si="104"/>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107"/>
        <v>1</v>
      </c>
      <c r="AJ916">
        <f t="shared" si="105"/>
        <v>1</v>
      </c>
      <c r="AK916">
        <f t="shared" si="106"/>
        <v>1</v>
      </c>
      <c r="AL916">
        <v>6</v>
      </c>
    </row>
    <row r="917" spans="1:38" hidden="1" x14ac:dyDescent="0.3">
      <c r="A917">
        <v>20</v>
      </c>
      <c r="B917">
        <v>2</v>
      </c>
      <c r="C917">
        <f>IF(OR($L917=TRUE,$A917=0,MOD($A917,ChapterTable!$R$20)&lt;&gt;0),
MAX(0,INT(($B917+ChapterTable!$P$26+VLOOKUP(SUBSTITUTE(C$1,"성장단계","")&amp;"단계오프셋",ChapterTable!$R:$S,2,0))/ChapterTable!$P$23)),
MAX(0,INT(($B917+ChapterTable!$R$26+VLOOKUP(SUBSTITUTE(C$1,"성장단계","")&amp;"보스단계오프셋",ChapterTable!$R:$S,2,0))/ChapterTable!$R$23)))</f>
        <v>0</v>
      </c>
      <c r="D917">
        <f>IF(OR($L917=TRUE,$A917=0,MOD($A917,ChapterTable!$R$20)&lt;&gt;0),
MAX(0,INT(($B917+ChapterTable!$P$26+VLOOKUP(SUBSTITUTE(D$1,"성장단계","")&amp;"단계오프셋",ChapterTable!$R:$S,2,0))/ChapterTable!$P$23)),
MAX(0,INT(($B917+ChapterTable!$R$26+VLOOKUP(SUBSTITUTE(D$1,"성장단계","")&amp;"보스단계오프셋",ChapterTable!$R:$S,2,0))/ChapterTable!$R$23)))</f>
        <v>0</v>
      </c>
      <c r="E917" s="1">
        <f ca="1">IF(AND($A917=0,$B917=1),
    VLOOKUP(1,ChapterTable!$1:$1048576,MATCH("최종"&amp;SUBSTITUTE(SUBSTITUTE(E$1,"standard",""),"|Float",""),ChapterTable!$1:$1,0),0)*ChapterTable!$P$17,
  IF(AND($A917=0,$B917=0),
    E918,
  IF($B917=0,
    VLOOKUP($A917,ChapterTable!$1:$1048576,MATCH("최종"&amp;SUBSTITUTE(SUBSTITUTE(E$1,"standard",""),"|Float",""),ChapterTable!$1:$1,0),0),
  IF($B917=1,
    IF($L917=FALSE,
      VLOOKUP($A917,ChapterTable!$1:$1048576,MATCH("최종"&amp;SUBSTITUTE(SUBSTITUTE(E$1,"standard",""),"|Float",""),ChapterTable!$1:$1,0),0),
      VLOOKUP($A917-ChapterTable!$P$11,ChapterTable!$1:$1048576,MATCH("최종"&amp;SUBSTITUTE(SUBSTITUTE(E$1,"standard",""),"|Float",""),ChapterTable!$1:$1,0),0)*ChapterTable!$P$14
    ),
  OFFSET(E917,-$B917+IF($L917,1,0),0)*IF($B917&gt;OFFSET($B917,1,0),ChapterTable!$R$17,1)*
    (VLOOKUP(SUBSTITUTE(SUBSTITUTE(E$1,"standard",""),"|Float","")&amp;IF(OR($L917=TRUE,$A917=0,MOD($A917,ChapterTable!$R$20)&lt;&gt;0),"","보스")&amp;"인게임누적곱배수",ChapterTable!$R:$S,2,0)^C917
    +VLOOKUP(SUBSTITUTE(SUBSTITUTE(E$1,"standard",""),"|Float","")&amp;IF(OR($L917=TRUE,$A917=0,MOD($A917,ChapterTable!$R$20)&lt;&gt;0),"","보스")&amp;"인게임누적합배수",ChapterTable!$R:$S,2,0)*C917)
  )
  )
  )
)</f>
        <v>266020.53840637207</v>
      </c>
      <c r="F917" s="1">
        <f ca="1">IF(AND($A917=0,$B917=1),
    VLOOKUP(1,ChapterTable!$1:$1048576,MATCH("최종"&amp;SUBSTITUTE(SUBSTITUTE(F$1,"standard",""),"|Float",""),ChapterTable!$1:$1,0),0)*ChapterTable!$P$17,
  IF(AND($A917=0,$B917=0),
    F918,
  IF($B917=0,
    VLOOKUP($A917,ChapterTable!$1:$1048576,MATCH("최종"&amp;SUBSTITUTE(SUBSTITUTE(F$1,"standard",""),"|Float",""),ChapterTable!$1:$1,0),0),
  IF($B917=1,
    IF($L917=FALSE,
      VLOOKUP($A917,ChapterTable!$1:$1048576,MATCH("최종"&amp;SUBSTITUTE(SUBSTITUTE(F$1,"standard",""),"|Float",""),ChapterTable!$1:$1,0),0),
      VLOOKUP($A917-ChapterTable!$P$11,ChapterTable!$1:$1048576,MATCH("최종"&amp;SUBSTITUTE(SUBSTITUTE(F$1,"standard",""),"|Float",""),ChapterTable!$1:$1,0),0)*ChapterTable!$P$14
    ),
  OFFSET(F917,-$B917+IF($L917,1,0),0)*
    (VLOOKUP(SUBSTITUTE(SUBSTITUTE(F$1,"standard",""),"|Float","")&amp;IF(OR($L917=TRUE,$A917=0,MOD($A917,ChapterTable!$R$20)&lt;&gt;0),"","보스")&amp;"인게임누적곱배수",ChapterTable!$R:$S,2,0)^D917
    +VLOOKUP(SUBSTITUTE(SUBSTITUTE(F$1,"standard",""),"|Float","")&amp;IF(OR($L917=TRUE,$A917=0,MOD($A917,ChapterTable!$R$20)&lt;&gt;0),"","보스")&amp;"인게임누적합배수",ChapterTable!$R:$S,2,0)*D917)
  )
  )
  )
)</f>
        <v>110841.89100265503</v>
      </c>
      <c r="G917" t="s">
        <v>719</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101"/>
        <v>1</v>
      </c>
      <c r="Q917">
        <f t="shared" si="102"/>
        <v>1</v>
      </c>
      <c r="R917" t="b">
        <f t="shared" ca="1" si="103"/>
        <v>0</v>
      </c>
      <c r="T917" t="b">
        <f t="shared" ca="1" si="104"/>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107"/>
        <v>1</v>
      </c>
      <c r="AJ917">
        <f t="shared" si="105"/>
        <v>1</v>
      </c>
      <c r="AK917">
        <f t="shared" si="106"/>
        <v>1</v>
      </c>
      <c r="AL917">
        <v>6</v>
      </c>
    </row>
    <row r="918" spans="1:38" hidden="1" x14ac:dyDescent="0.3">
      <c r="A918">
        <v>20</v>
      </c>
      <c r="B918">
        <v>3</v>
      </c>
      <c r="C918">
        <f>IF(OR($L918=TRUE,$A918=0,MOD($A918,ChapterTable!$R$20)&lt;&gt;0),
MAX(0,INT(($B918+ChapterTable!$P$26+VLOOKUP(SUBSTITUTE(C$1,"성장단계","")&amp;"단계오프셋",ChapterTable!$R:$S,2,0))/ChapterTable!$P$23)),
MAX(0,INT(($B918+ChapterTable!$R$26+VLOOKUP(SUBSTITUTE(C$1,"성장단계","")&amp;"보스단계오프셋",ChapterTable!$R:$S,2,0))/ChapterTable!$R$23)))</f>
        <v>0</v>
      </c>
      <c r="D918">
        <f>IF(OR($L918=TRUE,$A918=0,MOD($A918,ChapterTable!$R$20)&lt;&gt;0),
MAX(0,INT(($B918+ChapterTable!$P$26+VLOOKUP(SUBSTITUTE(D$1,"성장단계","")&amp;"단계오프셋",ChapterTable!$R:$S,2,0))/ChapterTable!$P$23)),
MAX(0,INT(($B918+ChapterTable!$R$26+VLOOKUP(SUBSTITUTE(D$1,"성장단계","")&amp;"보스단계오프셋",ChapterTable!$R:$S,2,0))/ChapterTable!$R$23)))</f>
        <v>0</v>
      </c>
      <c r="E918" s="1">
        <f ca="1">IF(AND($A918=0,$B918=1),
    VLOOKUP(1,ChapterTable!$1:$1048576,MATCH("최종"&amp;SUBSTITUTE(SUBSTITUTE(E$1,"standard",""),"|Float",""),ChapterTable!$1:$1,0),0)*ChapterTable!$P$17,
  IF(AND($A918=0,$B918=0),
    E919,
  IF($B918=0,
    VLOOKUP($A918,ChapterTable!$1:$1048576,MATCH("최종"&amp;SUBSTITUTE(SUBSTITUTE(E$1,"standard",""),"|Float",""),ChapterTable!$1:$1,0),0),
  IF($B918=1,
    IF($L918=FALSE,
      VLOOKUP($A918,ChapterTable!$1:$1048576,MATCH("최종"&amp;SUBSTITUTE(SUBSTITUTE(E$1,"standard",""),"|Float",""),ChapterTable!$1:$1,0),0),
      VLOOKUP($A918-ChapterTable!$P$11,ChapterTable!$1:$1048576,MATCH("최종"&amp;SUBSTITUTE(SUBSTITUTE(E$1,"standard",""),"|Float",""),ChapterTable!$1:$1,0),0)*ChapterTable!$P$14
    ),
  OFFSET(E918,-$B918+IF($L918,1,0),0)*IF($B918&gt;OFFSET($B918,1,0),ChapterTable!$R$17,1)*
    (VLOOKUP(SUBSTITUTE(SUBSTITUTE(E$1,"standard",""),"|Float","")&amp;IF(OR($L918=TRUE,$A918=0,MOD($A918,ChapterTable!$R$20)&lt;&gt;0),"","보스")&amp;"인게임누적곱배수",ChapterTable!$R:$S,2,0)^C918
    +VLOOKUP(SUBSTITUTE(SUBSTITUTE(E$1,"standard",""),"|Float","")&amp;IF(OR($L918=TRUE,$A918=0,MOD($A918,ChapterTable!$R$20)&lt;&gt;0),"","보스")&amp;"인게임누적합배수",ChapterTable!$R:$S,2,0)*C918)
  )
  )
  )
)</f>
        <v>266020.53840637207</v>
      </c>
      <c r="F918" s="1">
        <f ca="1">IF(AND($A918=0,$B918=1),
    VLOOKUP(1,ChapterTable!$1:$1048576,MATCH("최종"&amp;SUBSTITUTE(SUBSTITUTE(F$1,"standard",""),"|Float",""),ChapterTable!$1:$1,0),0)*ChapterTable!$P$17,
  IF(AND($A918=0,$B918=0),
    F919,
  IF($B918=0,
    VLOOKUP($A918,ChapterTable!$1:$1048576,MATCH("최종"&amp;SUBSTITUTE(SUBSTITUTE(F$1,"standard",""),"|Float",""),ChapterTable!$1:$1,0),0),
  IF($B918=1,
    IF($L918=FALSE,
      VLOOKUP($A918,ChapterTable!$1:$1048576,MATCH("최종"&amp;SUBSTITUTE(SUBSTITUTE(F$1,"standard",""),"|Float",""),ChapterTable!$1:$1,0),0),
      VLOOKUP($A918-ChapterTable!$P$11,ChapterTable!$1:$1048576,MATCH("최종"&amp;SUBSTITUTE(SUBSTITUTE(F$1,"standard",""),"|Float",""),ChapterTable!$1:$1,0),0)*ChapterTable!$P$14
    ),
  OFFSET(F918,-$B918+IF($L918,1,0),0)*
    (VLOOKUP(SUBSTITUTE(SUBSTITUTE(F$1,"standard",""),"|Float","")&amp;IF(OR($L918=TRUE,$A918=0,MOD($A918,ChapterTable!$R$20)&lt;&gt;0),"","보스")&amp;"인게임누적곱배수",ChapterTable!$R:$S,2,0)^D918
    +VLOOKUP(SUBSTITUTE(SUBSTITUTE(F$1,"standard",""),"|Float","")&amp;IF(OR($L918=TRUE,$A918=0,MOD($A918,ChapterTable!$R$20)&lt;&gt;0),"","보스")&amp;"인게임누적합배수",ChapterTable!$R:$S,2,0)*D918)
  )
  )
  )
)</f>
        <v>110841.89100265503</v>
      </c>
      <c r="G918" t="s">
        <v>719</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101"/>
        <v>1</v>
      </c>
      <c r="Q918">
        <f t="shared" si="102"/>
        <v>1</v>
      </c>
      <c r="R918" t="b">
        <f t="shared" ca="1" si="103"/>
        <v>0</v>
      </c>
      <c r="T918" t="b">
        <f t="shared" ca="1" si="104"/>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107"/>
        <v>1</v>
      </c>
      <c r="AJ918">
        <f t="shared" si="105"/>
        <v>1</v>
      </c>
      <c r="AK918">
        <f t="shared" si="106"/>
        <v>1</v>
      </c>
      <c r="AL918">
        <v>6</v>
      </c>
    </row>
    <row r="919" spans="1:38" hidden="1" x14ac:dyDescent="0.3">
      <c r="A919">
        <v>20</v>
      </c>
      <c r="B919">
        <v>4</v>
      </c>
      <c r="C919">
        <f>IF(OR($L919=TRUE,$A919=0,MOD($A919,ChapterTable!$R$20)&lt;&gt;0),
MAX(0,INT(($B919+ChapterTable!$P$26+VLOOKUP(SUBSTITUTE(C$1,"성장단계","")&amp;"단계오프셋",ChapterTable!$R:$S,2,0))/ChapterTable!$P$23)),
MAX(0,INT(($B919+ChapterTable!$R$26+VLOOKUP(SUBSTITUTE(C$1,"성장단계","")&amp;"보스단계오프셋",ChapterTable!$R:$S,2,0))/ChapterTable!$R$23)))</f>
        <v>0</v>
      </c>
      <c r="D919">
        <f>IF(OR($L919=TRUE,$A919=0,MOD($A919,ChapterTable!$R$20)&lt;&gt;0),
MAX(0,INT(($B919+ChapterTable!$P$26+VLOOKUP(SUBSTITUTE(D$1,"성장단계","")&amp;"단계오프셋",ChapterTable!$R:$S,2,0))/ChapterTable!$P$23)),
MAX(0,INT(($B919+ChapterTable!$R$26+VLOOKUP(SUBSTITUTE(D$1,"성장단계","")&amp;"보스단계오프셋",ChapterTable!$R:$S,2,0))/ChapterTable!$R$23)))</f>
        <v>0</v>
      </c>
      <c r="E919" s="1">
        <f ca="1">IF(AND($A919=0,$B919=1),
    VLOOKUP(1,ChapterTable!$1:$1048576,MATCH("최종"&amp;SUBSTITUTE(SUBSTITUTE(E$1,"standard",""),"|Float",""),ChapterTable!$1:$1,0),0)*ChapterTable!$P$17,
  IF(AND($A919=0,$B919=0),
    E920,
  IF($B919=0,
    VLOOKUP($A919,ChapterTable!$1:$1048576,MATCH("최종"&amp;SUBSTITUTE(SUBSTITUTE(E$1,"standard",""),"|Float",""),ChapterTable!$1:$1,0),0),
  IF($B919=1,
    IF($L919=FALSE,
      VLOOKUP($A919,ChapterTable!$1:$1048576,MATCH("최종"&amp;SUBSTITUTE(SUBSTITUTE(E$1,"standard",""),"|Float",""),ChapterTable!$1:$1,0),0),
      VLOOKUP($A919-ChapterTable!$P$11,ChapterTable!$1:$1048576,MATCH("최종"&amp;SUBSTITUTE(SUBSTITUTE(E$1,"standard",""),"|Float",""),ChapterTable!$1:$1,0),0)*ChapterTable!$P$14
    ),
  OFFSET(E919,-$B919+IF($L919,1,0),0)*IF($B919&gt;OFFSET($B919,1,0),ChapterTable!$R$17,1)*
    (VLOOKUP(SUBSTITUTE(SUBSTITUTE(E$1,"standard",""),"|Float","")&amp;IF(OR($L919=TRUE,$A919=0,MOD($A919,ChapterTable!$R$20)&lt;&gt;0),"","보스")&amp;"인게임누적곱배수",ChapterTable!$R:$S,2,0)^C919
    +VLOOKUP(SUBSTITUTE(SUBSTITUTE(E$1,"standard",""),"|Float","")&amp;IF(OR($L919=TRUE,$A919=0,MOD($A919,ChapterTable!$R$20)&lt;&gt;0),"","보스")&amp;"인게임누적합배수",ChapterTable!$R:$S,2,0)*C919)
  )
  )
  )
)</f>
        <v>266020.53840637207</v>
      </c>
      <c r="F919" s="1">
        <f ca="1">IF(AND($A919=0,$B919=1),
    VLOOKUP(1,ChapterTable!$1:$1048576,MATCH("최종"&amp;SUBSTITUTE(SUBSTITUTE(F$1,"standard",""),"|Float",""),ChapterTable!$1:$1,0),0)*ChapterTable!$P$17,
  IF(AND($A919=0,$B919=0),
    F920,
  IF($B919=0,
    VLOOKUP($A919,ChapterTable!$1:$1048576,MATCH("최종"&amp;SUBSTITUTE(SUBSTITUTE(F$1,"standard",""),"|Float",""),ChapterTable!$1:$1,0),0),
  IF($B919=1,
    IF($L919=FALSE,
      VLOOKUP($A919,ChapterTable!$1:$1048576,MATCH("최종"&amp;SUBSTITUTE(SUBSTITUTE(F$1,"standard",""),"|Float",""),ChapterTable!$1:$1,0),0),
      VLOOKUP($A919-ChapterTable!$P$11,ChapterTable!$1:$1048576,MATCH("최종"&amp;SUBSTITUTE(SUBSTITUTE(F$1,"standard",""),"|Float",""),ChapterTable!$1:$1,0),0)*ChapterTable!$P$14
    ),
  OFFSET(F919,-$B919+IF($L919,1,0),0)*
    (VLOOKUP(SUBSTITUTE(SUBSTITUTE(F$1,"standard",""),"|Float","")&amp;IF(OR($L919=TRUE,$A919=0,MOD($A919,ChapterTable!$R$20)&lt;&gt;0),"","보스")&amp;"인게임누적곱배수",ChapterTable!$R:$S,2,0)^D919
    +VLOOKUP(SUBSTITUTE(SUBSTITUTE(F$1,"standard",""),"|Float","")&amp;IF(OR($L919=TRUE,$A919=0,MOD($A919,ChapterTable!$R$20)&lt;&gt;0),"","보스")&amp;"인게임누적합배수",ChapterTable!$R:$S,2,0)*D919)
  )
  )
  )
)</f>
        <v>110841.89100265503</v>
      </c>
      <c r="G919" t="s">
        <v>719</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101"/>
        <v>1</v>
      </c>
      <c r="Q919">
        <f t="shared" si="102"/>
        <v>1</v>
      </c>
      <c r="R919" t="b">
        <f t="shared" ca="1" si="103"/>
        <v>0</v>
      </c>
      <c r="T919" t="b">
        <f t="shared" ca="1" si="104"/>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107"/>
        <v>1</v>
      </c>
      <c r="AJ919">
        <f t="shared" si="105"/>
        <v>1</v>
      </c>
      <c r="AK919">
        <f t="shared" si="106"/>
        <v>1</v>
      </c>
      <c r="AL919">
        <v>6</v>
      </c>
    </row>
    <row r="920" spans="1:38" hidden="1" x14ac:dyDescent="0.3">
      <c r="A920">
        <v>20</v>
      </c>
      <c r="B920">
        <v>5</v>
      </c>
      <c r="C920">
        <f>IF(OR($L920=TRUE,$A920=0,MOD($A920,ChapterTable!$R$20)&lt;&gt;0),
MAX(0,INT(($B920+ChapterTable!$P$26+VLOOKUP(SUBSTITUTE(C$1,"성장단계","")&amp;"단계오프셋",ChapterTable!$R:$S,2,0))/ChapterTable!$P$23)),
MAX(0,INT(($B920+ChapterTable!$R$26+VLOOKUP(SUBSTITUTE(C$1,"성장단계","")&amp;"보스단계오프셋",ChapterTable!$R:$S,2,0))/ChapterTable!$R$23)))</f>
        <v>0</v>
      </c>
      <c r="D920">
        <f>IF(OR($L920=TRUE,$A920=0,MOD($A920,ChapterTable!$R$20)&lt;&gt;0),
MAX(0,INT(($B920+ChapterTable!$P$26+VLOOKUP(SUBSTITUTE(D$1,"성장단계","")&amp;"단계오프셋",ChapterTable!$R:$S,2,0))/ChapterTable!$P$23)),
MAX(0,INT(($B920+ChapterTable!$R$26+VLOOKUP(SUBSTITUTE(D$1,"성장단계","")&amp;"보스단계오프셋",ChapterTable!$R:$S,2,0))/ChapterTable!$R$23)))</f>
        <v>0</v>
      </c>
      <c r="E920" s="1">
        <f ca="1">IF(AND($A920=0,$B920=1),
    VLOOKUP(1,ChapterTable!$1:$1048576,MATCH("최종"&amp;SUBSTITUTE(SUBSTITUTE(E$1,"standard",""),"|Float",""),ChapterTable!$1:$1,0),0)*ChapterTable!$P$17,
  IF(AND($A920=0,$B920=0),
    E921,
  IF($B920=0,
    VLOOKUP($A920,ChapterTable!$1:$1048576,MATCH("최종"&amp;SUBSTITUTE(SUBSTITUTE(E$1,"standard",""),"|Float",""),ChapterTable!$1:$1,0),0),
  IF($B920=1,
    IF($L920=FALSE,
      VLOOKUP($A920,ChapterTable!$1:$1048576,MATCH("최종"&amp;SUBSTITUTE(SUBSTITUTE(E$1,"standard",""),"|Float",""),ChapterTable!$1:$1,0),0),
      VLOOKUP($A920-ChapterTable!$P$11,ChapterTable!$1:$1048576,MATCH("최종"&amp;SUBSTITUTE(SUBSTITUTE(E$1,"standard",""),"|Float",""),ChapterTable!$1:$1,0),0)*ChapterTable!$P$14
    ),
  OFFSET(E920,-$B920+IF($L920,1,0),0)*IF($B920&gt;OFFSET($B920,1,0),ChapterTable!$R$17,1)*
    (VLOOKUP(SUBSTITUTE(SUBSTITUTE(E$1,"standard",""),"|Float","")&amp;IF(OR($L920=TRUE,$A920=0,MOD($A920,ChapterTable!$R$20)&lt;&gt;0),"","보스")&amp;"인게임누적곱배수",ChapterTable!$R:$S,2,0)^C920
    +VLOOKUP(SUBSTITUTE(SUBSTITUTE(E$1,"standard",""),"|Float","")&amp;IF(OR($L920=TRUE,$A920=0,MOD($A920,ChapterTable!$R$20)&lt;&gt;0),"","보스")&amp;"인게임누적합배수",ChapterTable!$R:$S,2,0)*C920)
  )
  )
  )
)</f>
        <v>266020.53840637207</v>
      </c>
      <c r="F920" s="1">
        <f ca="1">IF(AND($A920=0,$B920=1),
    VLOOKUP(1,ChapterTable!$1:$1048576,MATCH("최종"&amp;SUBSTITUTE(SUBSTITUTE(F$1,"standard",""),"|Float",""),ChapterTable!$1:$1,0),0)*ChapterTable!$P$17,
  IF(AND($A920=0,$B920=0),
    F921,
  IF($B920=0,
    VLOOKUP($A920,ChapterTable!$1:$1048576,MATCH("최종"&amp;SUBSTITUTE(SUBSTITUTE(F$1,"standard",""),"|Float",""),ChapterTable!$1:$1,0),0),
  IF($B920=1,
    IF($L920=FALSE,
      VLOOKUP($A920,ChapterTable!$1:$1048576,MATCH("최종"&amp;SUBSTITUTE(SUBSTITUTE(F$1,"standard",""),"|Float",""),ChapterTable!$1:$1,0),0),
      VLOOKUP($A920-ChapterTable!$P$11,ChapterTable!$1:$1048576,MATCH("최종"&amp;SUBSTITUTE(SUBSTITUTE(F$1,"standard",""),"|Float",""),ChapterTable!$1:$1,0),0)*ChapterTable!$P$14
    ),
  OFFSET(F920,-$B920+IF($L920,1,0),0)*
    (VLOOKUP(SUBSTITUTE(SUBSTITUTE(F$1,"standard",""),"|Float","")&amp;IF(OR($L920=TRUE,$A920=0,MOD($A920,ChapterTable!$R$20)&lt;&gt;0),"","보스")&amp;"인게임누적곱배수",ChapterTable!$R:$S,2,0)^D920
    +VLOOKUP(SUBSTITUTE(SUBSTITUTE(F$1,"standard",""),"|Float","")&amp;IF(OR($L920=TRUE,$A920=0,MOD($A920,ChapterTable!$R$20)&lt;&gt;0),"","보스")&amp;"인게임누적합배수",ChapterTable!$R:$S,2,0)*D920)
  )
  )
  )
)</f>
        <v>110841.89100265503</v>
      </c>
      <c r="G920" t="s">
        <v>719</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101"/>
        <v>11</v>
      </c>
      <c r="Q920">
        <f t="shared" si="102"/>
        <v>11</v>
      </c>
      <c r="R920" t="b">
        <f t="shared" ca="1" si="103"/>
        <v>0</v>
      </c>
      <c r="T920" t="b">
        <f t="shared" ca="1" si="104"/>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107"/>
        <v>1</v>
      </c>
      <c r="AJ920">
        <f t="shared" si="105"/>
        <v>1</v>
      </c>
      <c r="AK920">
        <f t="shared" si="106"/>
        <v>1</v>
      </c>
      <c r="AL920">
        <v>6</v>
      </c>
    </row>
    <row r="921" spans="1:38" hidden="1" x14ac:dyDescent="0.3">
      <c r="A921">
        <v>20</v>
      </c>
      <c r="B921">
        <v>6</v>
      </c>
      <c r="C921">
        <f>IF(OR($L921=TRUE,$A921=0,MOD($A921,ChapterTable!$R$20)&lt;&gt;0),
MAX(0,INT(($B921+ChapterTable!$P$26+VLOOKUP(SUBSTITUTE(C$1,"성장단계","")&amp;"단계오프셋",ChapterTable!$R:$S,2,0))/ChapterTable!$P$23)),
MAX(0,INT(($B921+ChapterTable!$R$26+VLOOKUP(SUBSTITUTE(C$1,"성장단계","")&amp;"보스단계오프셋",ChapterTable!$R:$S,2,0))/ChapterTable!$R$23)))</f>
        <v>1</v>
      </c>
      <c r="D921">
        <f>IF(OR($L921=TRUE,$A921=0,MOD($A921,ChapterTable!$R$20)&lt;&gt;0),
MAX(0,INT(($B921+ChapterTable!$P$26+VLOOKUP(SUBSTITUTE(D$1,"성장단계","")&amp;"단계오프셋",ChapterTable!$R:$S,2,0))/ChapterTable!$P$23)),
MAX(0,INT(($B921+ChapterTable!$R$26+VLOOKUP(SUBSTITUTE(D$1,"성장단계","")&amp;"보스단계오프셋",ChapterTable!$R:$S,2,0))/ChapterTable!$R$23)))</f>
        <v>0</v>
      </c>
      <c r="E921" s="1">
        <f ca="1">IF(AND($A921=0,$B921=1),
    VLOOKUP(1,ChapterTable!$1:$1048576,MATCH("최종"&amp;SUBSTITUTE(SUBSTITUTE(E$1,"standard",""),"|Float",""),ChapterTable!$1:$1,0),0)*ChapterTable!$P$17,
  IF(AND($A921=0,$B921=0),
    E922,
  IF($B921=0,
    VLOOKUP($A921,ChapterTable!$1:$1048576,MATCH("최종"&amp;SUBSTITUTE(SUBSTITUTE(E$1,"standard",""),"|Float",""),ChapterTable!$1:$1,0),0),
  IF($B921=1,
    IF($L921=FALSE,
      VLOOKUP($A921,ChapterTable!$1:$1048576,MATCH("최종"&amp;SUBSTITUTE(SUBSTITUTE(E$1,"standard",""),"|Float",""),ChapterTable!$1:$1,0),0),
      VLOOKUP($A921-ChapterTable!$P$11,ChapterTable!$1:$1048576,MATCH("최종"&amp;SUBSTITUTE(SUBSTITUTE(E$1,"standard",""),"|Float",""),ChapterTable!$1:$1,0),0)*ChapterTable!$P$14
    ),
  OFFSET(E921,-$B921+IF($L921,1,0),0)*IF($B921&gt;OFFSET($B921,1,0),ChapterTable!$R$17,1)*
    (VLOOKUP(SUBSTITUTE(SUBSTITUTE(E$1,"standard",""),"|Float","")&amp;IF(OR($L921=TRUE,$A921=0,MOD($A921,ChapterTable!$R$20)&lt;&gt;0),"","보스")&amp;"인게임누적곱배수",ChapterTable!$R:$S,2,0)^C921
    +VLOOKUP(SUBSTITUTE(SUBSTITUTE(E$1,"standard",""),"|Float","")&amp;IF(OR($L921=TRUE,$A921=0,MOD($A921,ChapterTable!$R$20)&lt;&gt;0),"","보스")&amp;"인게임누적합배수",ChapterTable!$R:$S,2,0)*C921)
  )
  )
  )
)</f>
        <v>319224.64608764648</v>
      </c>
      <c r="F921" s="1">
        <f ca="1">IF(AND($A921=0,$B921=1),
    VLOOKUP(1,ChapterTable!$1:$1048576,MATCH("최종"&amp;SUBSTITUTE(SUBSTITUTE(F$1,"standard",""),"|Float",""),ChapterTable!$1:$1,0),0)*ChapterTable!$P$17,
  IF(AND($A921=0,$B921=0),
    F922,
  IF($B921=0,
    VLOOKUP($A921,ChapterTable!$1:$1048576,MATCH("최종"&amp;SUBSTITUTE(SUBSTITUTE(F$1,"standard",""),"|Float",""),ChapterTable!$1:$1,0),0),
  IF($B921=1,
    IF($L921=FALSE,
      VLOOKUP($A921,ChapterTable!$1:$1048576,MATCH("최종"&amp;SUBSTITUTE(SUBSTITUTE(F$1,"standard",""),"|Float",""),ChapterTable!$1:$1,0),0),
      VLOOKUP($A921-ChapterTable!$P$11,ChapterTable!$1:$1048576,MATCH("최종"&amp;SUBSTITUTE(SUBSTITUTE(F$1,"standard",""),"|Float",""),ChapterTable!$1:$1,0),0)*ChapterTable!$P$14
    ),
  OFFSET(F921,-$B921+IF($L921,1,0),0)*
    (VLOOKUP(SUBSTITUTE(SUBSTITUTE(F$1,"standard",""),"|Float","")&amp;IF(OR($L921=TRUE,$A921=0,MOD($A921,ChapterTable!$R$20)&lt;&gt;0),"","보스")&amp;"인게임누적곱배수",ChapterTable!$R:$S,2,0)^D921
    +VLOOKUP(SUBSTITUTE(SUBSTITUTE(F$1,"standard",""),"|Float","")&amp;IF(OR($L921=TRUE,$A921=0,MOD($A921,ChapterTable!$R$20)&lt;&gt;0),"","보스")&amp;"인게임누적합배수",ChapterTable!$R:$S,2,0)*D921)
  )
  )
  )
)</f>
        <v>110841.89100265503</v>
      </c>
      <c r="G921" t="s">
        <v>719</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101"/>
        <v>1</v>
      </c>
      <c r="Q921">
        <f t="shared" si="102"/>
        <v>1</v>
      </c>
      <c r="R921" t="b">
        <f t="shared" ca="1" si="103"/>
        <v>0</v>
      </c>
      <c r="T921" t="b">
        <f t="shared" ca="1" si="104"/>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107"/>
        <v>1</v>
      </c>
      <c r="AJ921">
        <f t="shared" si="105"/>
        <v>1</v>
      </c>
      <c r="AK921">
        <f t="shared" si="106"/>
        <v>1</v>
      </c>
      <c r="AL921">
        <v>6</v>
      </c>
    </row>
    <row r="922" spans="1:38" hidden="1" x14ac:dyDescent="0.3">
      <c r="A922">
        <v>20</v>
      </c>
      <c r="B922">
        <v>7</v>
      </c>
      <c r="C922">
        <f>IF(OR($L922=TRUE,$A922=0,MOD($A922,ChapterTable!$R$20)&lt;&gt;0),
MAX(0,INT(($B922+ChapterTable!$P$26+VLOOKUP(SUBSTITUTE(C$1,"성장단계","")&amp;"단계오프셋",ChapterTable!$R:$S,2,0))/ChapterTable!$P$23)),
MAX(0,INT(($B922+ChapterTable!$R$26+VLOOKUP(SUBSTITUTE(C$1,"성장단계","")&amp;"보스단계오프셋",ChapterTable!$R:$S,2,0))/ChapterTable!$R$23)))</f>
        <v>1</v>
      </c>
      <c r="D922">
        <f>IF(OR($L922=TRUE,$A922=0,MOD($A922,ChapterTable!$R$20)&lt;&gt;0),
MAX(0,INT(($B922+ChapterTable!$P$26+VLOOKUP(SUBSTITUTE(D$1,"성장단계","")&amp;"단계오프셋",ChapterTable!$R:$S,2,0))/ChapterTable!$P$23)),
MAX(0,INT(($B922+ChapterTable!$R$26+VLOOKUP(SUBSTITUTE(D$1,"성장단계","")&amp;"보스단계오프셋",ChapterTable!$R:$S,2,0))/ChapterTable!$R$23)))</f>
        <v>0</v>
      </c>
      <c r="E922" s="1">
        <f ca="1">IF(AND($A922=0,$B922=1),
    VLOOKUP(1,ChapterTable!$1:$1048576,MATCH("최종"&amp;SUBSTITUTE(SUBSTITUTE(E$1,"standard",""),"|Float",""),ChapterTable!$1:$1,0),0)*ChapterTable!$P$17,
  IF(AND($A922=0,$B922=0),
    E923,
  IF($B922=0,
    VLOOKUP($A922,ChapterTable!$1:$1048576,MATCH("최종"&amp;SUBSTITUTE(SUBSTITUTE(E$1,"standard",""),"|Float",""),ChapterTable!$1:$1,0),0),
  IF($B922=1,
    IF($L922=FALSE,
      VLOOKUP($A922,ChapterTable!$1:$1048576,MATCH("최종"&amp;SUBSTITUTE(SUBSTITUTE(E$1,"standard",""),"|Float",""),ChapterTable!$1:$1,0),0),
      VLOOKUP($A922-ChapterTable!$P$11,ChapterTable!$1:$1048576,MATCH("최종"&amp;SUBSTITUTE(SUBSTITUTE(E$1,"standard",""),"|Float",""),ChapterTable!$1:$1,0),0)*ChapterTable!$P$14
    ),
  OFFSET(E922,-$B922+IF($L922,1,0),0)*IF($B922&gt;OFFSET($B922,1,0),ChapterTable!$R$17,1)*
    (VLOOKUP(SUBSTITUTE(SUBSTITUTE(E$1,"standard",""),"|Float","")&amp;IF(OR($L922=TRUE,$A922=0,MOD($A922,ChapterTable!$R$20)&lt;&gt;0),"","보스")&amp;"인게임누적곱배수",ChapterTable!$R:$S,2,0)^C922
    +VLOOKUP(SUBSTITUTE(SUBSTITUTE(E$1,"standard",""),"|Float","")&amp;IF(OR($L922=TRUE,$A922=0,MOD($A922,ChapterTable!$R$20)&lt;&gt;0),"","보스")&amp;"인게임누적합배수",ChapterTable!$R:$S,2,0)*C922)
  )
  )
  )
)</f>
        <v>319224.64608764648</v>
      </c>
      <c r="F922" s="1">
        <f ca="1">IF(AND($A922=0,$B922=1),
    VLOOKUP(1,ChapterTable!$1:$1048576,MATCH("최종"&amp;SUBSTITUTE(SUBSTITUTE(F$1,"standard",""),"|Float",""),ChapterTable!$1:$1,0),0)*ChapterTable!$P$17,
  IF(AND($A922=0,$B922=0),
    F923,
  IF($B922=0,
    VLOOKUP($A922,ChapterTable!$1:$1048576,MATCH("최종"&amp;SUBSTITUTE(SUBSTITUTE(F$1,"standard",""),"|Float",""),ChapterTable!$1:$1,0),0),
  IF($B922=1,
    IF($L922=FALSE,
      VLOOKUP($A922,ChapterTable!$1:$1048576,MATCH("최종"&amp;SUBSTITUTE(SUBSTITUTE(F$1,"standard",""),"|Float",""),ChapterTable!$1:$1,0),0),
      VLOOKUP($A922-ChapterTable!$P$11,ChapterTable!$1:$1048576,MATCH("최종"&amp;SUBSTITUTE(SUBSTITUTE(F$1,"standard",""),"|Float",""),ChapterTable!$1:$1,0),0)*ChapterTable!$P$14
    ),
  OFFSET(F922,-$B922+IF($L922,1,0),0)*
    (VLOOKUP(SUBSTITUTE(SUBSTITUTE(F$1,"standard",""),"|Float","")&amp;IF(OR($L922=TRUE,$A922=0,MOD($A922,ChapterTable!$R$20)&lt;&gt;0),"","보스")&amp;"인게임누적곱배수",ChapterTable!$R:$S,2,0)^D922
    +VLOOKUP(SUBSTITUTE(SUBSTITUTE(F$1,"standard",""),"|Float","")&amp;IF(OR($L922=TRUE,$A922=0,MOD($A922,ChapterTable!$R$20)&lt;&gt;0),"","보스")&amp;"인게임누적합배수",ChapterTable!$R:$S,2,0)*D922)
  )
  )
  )
)</f>
        <v>110841.89100265503</v>
      </c>
      <c r="G922" t="s">
        <v>719</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101"/>
        <v>1</v>
      </c>
      <c r="Q922">
        <f t="shared" si="102"/>
        <v>1</v>
      </c>
      <c r="R922" t="b">
        <f t="shared" ca="1" si="103"/>
        <v>0</v>
      </c>
      <c r="T922" t="b">
        <f t="shared" ca="1" si="104"/>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107"/>
        <v>1</v>
      </c>
      <c r="AJ922">
        <f t="shared" si="105"/>
        <v>1</v>
      </c>
      <c r="AK922">
        <f t="shared" si="106"/>
        <v>1</v>
      </c>
      <c r="AL922">
        <v>6</v>
      </c>
    </row>
    <row r="923" spans="1:38" hidden="1" x14ac:dyDescent="0.3">
      <c r="A923">
        <v>20</v>
      </c>
      <c r="B923">
        <v>8</v>
      </c>
      <c r="C923">
        <f>IF(OR($L923=TRUE,$A923=0,MOD($A923,ChapterTable!$R$20)&lt;&gt;0),
MAX(0,INT(($B923+ChapterTable!$P$26+VLOOKUP(SUBSTITUTE(C$1,"성장단계","")&amp;"단계오프셋",ChapterTable!$R:$S,2,0))/ChapterTable!$P$23)),
MAX(0,INT(($B923+ChapterTable!$R$26+VLOOKUP(SUBSTITUTE(C$1,"성장단계","")&amp;"보스단계오프셋",ChapterTable!$R:$S,2,0))/ChapterTable!$R$23)))</f>
        <v>1</v>
      </c>
      <c r="D923">
        <f>IF(OR($L923=TRUE,$A923=0,MOD($A923,ChapterTable!$R$20)&lt;&gt;0),
MAX(0,INT(($B923+ChapterTable!$P$26+VLOOKUP(SUBSTITUTE(D$1,"성장단계","")&amp;"단계오프셋",ChapterTable!$R:$S,2,0))/ChapterTable!$P$23)),
MAX(0,INT(($B923+ChapterTable!$R$26+VLOOKUP(SUBSTITUTE(D$1,"성장단계","")&amp;"보스단계오프셋",ChapterTable!$R:$S,2,0))/ChapterTable!$R$23)))</f>
        <v>0</v>
      </c>
      <c r="E923" s="1">
        <f ca="1">IF(AND($A923=0,$B923=1),
    VLOOKUP(1,ChapterTable!$1:$1048576,MATCH("최종"&amp;SUBSTITUTE(SUBSTITUTE(E$1,"standard",""),"|Float",""),ChapterTable!$1:$1,0),0)*ChapterTable!$P$17,
  IF(AND($A923=0,$B923=0),
    E924,
  IF($B923=0,
    VLOOKUP($A923,ChapterTable!$1:$1048576,MATCH("최종"&amp;SUBSTITUTE(SUBSTITUTE(E$1,"standard",""),"|Float",""),ChapterTable!$1:$1,0),0),
  IF($B923=1,
    IF($L923=FALSE,
      VLOOKUP($A923,ChapterTable!$1:$1048576,MATCH("최종"&amp;SUBSTITUTE(SUBSTITUTE(E$1,"standard",""),"|Float",""),ChapterTable!$1:$1,0),0),
      VLOOKUP($A923-ChapterTable!$P$11,ChapterTable!$1:$1048576,MATCH("최종"&amp;SUBSTITUTE(SUBSTITUTE(E$1,"standard",""),"|Float",""),ChapterTable!$1:$1,0),0)*ChapterTable!$P$14
    ),
  OFFSET(E923,-$B923+IF($L923,1,0),0)*IF($B923&gt;OFFSET($B923,1,0),ChapterTable!$R$17,1)*
    (VLOOKUP(SUBSTITUTE(SUBSTITUTE(E$1,"standard",""),"|Float","")&amp;IF(OR($L923=TRUE,$A923=0,MOD($A923,ChapterTable!$R$20)&lt;&gt;0),"","보스")&amp;"인게임누적곱배수",ChapterTable!$R:$S,2,0)^C923
    +VLOOKUP(SUBSTITUTE(SUBSTITUTE(E$1,"standard",""),"|Float","")&amp;IF(OR($L923=TRUE,$A923=0,MOD($A923,ChapterTable!$R$20)&lt;&gt;0),"","보스")&amp;"인게임누적합배수",ChapterTable!$R:$S,2,0)*C923)
  )
  )
  )
)</f>
        <v>319224.64608764648</v>
      </c>
      <c r="F923" s="1">
        <f ca="1">IF(AND($A923=0,$B923=1),
    VLOOKUP(1,ChapterTable!$1:$1048576,MATCH("최종"&amp;SUBSTITUTE(SUBSTITUTE(F$1,"standard",""),"|Float",""),ChapterTable!$1:$1,0),0)*ChapterTable!$P$17,
  IF(AND($A923=0,$B923=0),
    F924,
  IF($B923=0,
    VLOOKUP($A923,ChapterTable!$1:$1048576,MATCH("최종"&amp;SUBSTITUTE(SUBSTITUTE(F$1,"standard",""),"|Float",""),ChapterTable!$1:$1,0),0),
  IF($B923=1,
    IF($L923=FALSE,
      VLOOKUP($A923,ChapterTable!$1:$1048576,MATCH("최종"&amp;SUBSTITUTE(SUBSTITUTE(F$1,"standard",""),"|Float",""),ChapterTable!$1:$1,0),0),
      VLOOKUP($A923-ChapterTable!$P$11,ChapterTable!$1:$1048576,MATCH("최종"&amp;SUBSTITUTE(SUBSTITUTE(F$1,"standard",""),"|Float",""),ChapterTable!$1:$1,0),0)*ChapterTable!$P$14
    ),
  OFFSET(F923,-$B923+IF($L923,1,0),0)*
    (VLOOKUP(SUBSTITUTE(SUBSTITUTE(F$1,"standard",""),"|Float","")&amp;IF(OR($L923=TRUE,$A923=0,MOD($A923,ChapterTable!$R$20)&lt;&gt;0),"","보스")&amp;"인게임누적곱배수",ChapterTable!$R:$S,2,0)^D923
    +VLOOKUP(SUBSTITUTE(SUBSTITUTE(F$1,"standard",""),"|Float","")&amp;IF(OR($L923=TRUE,$A923=0,MOD($A923,ChapterTable!$R$20)&lt;&gt;0),"","보스")&amp;"인게임누적합배수",ChapterTable!$R:$S,2,0)*D923)
  )
  )
  )
)</f>
        <v>110841.89100265503</v>
      </c>
      <c r="G923" t="s">
        <v>719</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101"/>
        <v>1</v>
      </c>
      <c r="Q923">
        <f t="shared" si="102"/>
        <v>1</v>
      </c>
      <c r="R923" t="b">
        <f t="shared" ca="1" si="103"/>
        <v>0</v>
      </c>
      <c r="T923" t="b">
        <f t="shared" ca="1" si="104"/>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107"/>
        <v>1</v>
      </c>
      <c r="AJ923">
        <f t="shared" si="105"/>
        <v>1</v>
      </c>
      <c r="AK923">
        <f t="shared" si="106"/>
        <v>1</v>
      </c>
      <c r="AL923">
        <v>6</v>
      </c>
    </row>
    <row r="924" spans="1:38" hidden="1" x14ac:dyDescent="0.3">
      <c r="A924">
        <v>20</v>
      </c>
      <c r="B924">
        <v>9</v>
      </c>
      <c r="C924">
        <f>IF(OR($L924=TRUE,$A924=0,MOD($A924,ChapterTable!$R$20)&lt;&gt;0),
MAX(0,INT(($B924+ChapterTable!$P$26+VLOOKUP(SUBSTITUTE(C$1,"성장단계","")&amp;"단계오프셋",ChapterTable!$R:$S,2,0))/ChapterTable!$P$23)),
MAX(0,INT(($B924+ChapterTable!$R$26+VLOOKUP(SUBSTITUTE(C$1,"성장단계","")&amp;"보스단계오프셋",ChapterTable!$R:$S,2,0))/ChapterTable!$R$23)))</f>
        <v>1</v>
      </c>
      <c r="D924">
        <f>IF(OR($L924=TRUE,$A924=0,MOD($A924,ChapterTable!$R$20)&lt;&gt;0),
MAX(0,INT(($B924+ChapterTable!$P$26+VLOOKUP(SUBSTITUTE(D$1,"성장단계","")&amp;"단계오프셋",ChapterTable!$R:$S,2,0))/ChapterTable!$P$23)),
MAX(0,INT(($B924+ChapterTable!$R$26+VLOOKUP(SUBSTITUTE(D$1,"성장단계","")&amp;"보스단계오프셋",ChapterTable!$R:$S,2,0))/ChapterTable!$R$23)))</f>
        <v>0</v>
      </c>
      <c r="E924" s="1">
        <f ca="1">IF(AND($A924=0,$B924=1),
    VLOOKUP(1,ChapterTable!$1:$1048576,MATCH("최종"&amp;SUBSTITUTE(SUBSTITUTE(E$1,"standard",""),"|Float",""),ChapterTable!$1:$1,0),0)*ChapterTable!$P$17,
  IF(AND($A924=0,$B924=0),
    E925,
  IF($B924=0,
    VLOOKUP($A924,ChapterTable!$1:$1048576,MATCH("최종"&amp;SUBSTITUTE(SUBSTITUTE(E$1,"standard",""),"|Float",""),ChapterTable!$1:$1,0),0),
  IF($B924=1,
    IF($L924=FALSE,
      VLOOKUP($A924,ChapterTable!$1:$1048576,MATCH("최종"&amp;SUBSTITUTE(SUBSTITUTE(E$1,"standard",""),"|Float",""),ChapterTable!$1:$1,0),0),
      VLOOKUP($A924-ChapterTable!$P$11,ChapterTable!$1:$1048576,MATCH("최종"&amp;SUBSTITUTE(SUBSTITUTE(E$1,"standard",""),"|Float",""),ChapterTable!$1:$1,0),0)*ChapterTable!$P$14
    ),
  OFFSET(E924,-$B924+IF($L924,1,0),0)*IF($B924&gt;OFFSET($B924,1,0),ChapterTable!$R$17,1)*
    (VLOOKUP(SUBSTITUTE(SUBSTITUTE(E$1,"standard",""),"|Float","")&amp;IF(OR($L924=TRUE,$A924=0,MOD($A924,ChapterTable!$R$20)&lt;&gt;0),"","보스")&amp;"인게임누적곱배수",ChapterTable!$R:$S,2,0)^C924
    +VLOOKUP(SUBSTITUTE(SUBSTITUTE(E$1,"standard",""),"|Float","")&amp;IF(OR($L924=TRUE,$A924=0,MOD($A924,ChapterTable!$R$20)&lt;&gt;0),"","보스")&amp;"인게임누적합배수",ChapterTable!$R:$S,2,0)*C924)
  )
  )
  )
)</f>
        <v>319224.64608764648</v>
      </c>
      <c r="F924" s="1">
        <f ca="1">IF(AND($A924=0,$B924=1),
    VLOOKUP(1,ChapterTable!$1:$1048576,MATCH("최종"&amp;SUBSTITUTE(SUBSTITUTE(F$1,"standard",""),"|Float",""),ChapterTable!$1:$1,0),0)*ChapterTable!$P$17,
  IF(AND($A924=0,$B924=0),
    F925,
  IF($B924=0,
    VLOOKUP($A924,ChapterTable!$1:$1048576,MATCH("최종"&amp;SUBSTITUTE(SUBSTITUTE(F$1,"standard",""),"|Float",""),ChapterTable!$1:$1,0),0),
  IF($B924=1,
    IF($L924=FALSE,
      VLOOKUP($A924,ChapterTable!$1:$1048576,MATCH("최종"&amp;SUBSTITUTE(SUBSTITUTE(F$1,"standard",""),"|Float",""),ChapterTable!$1:$1,0),0),
      VLOOKUP($A924-ChapterTable!$P$11,ChapterTable!$1:$1048576,MATCH("최종"&amp;SUBSTITUTE(SUBSTITUTE(F$1,"standard",""),"|Float",""),ChapterTable!$1:$1,0),0)*ChapterTable!$P$14
    ),
  OFFSET(F924,-$B924+IF($L924,1,0),0)*
    (VLOOKUP(SUBSTITUTE(SUBSTITUTE(F$1,"standard",""),"|Float","")&amp;IF(OR($L924=TRUE,$A924=0,MOD($A924,ChapterTable!$R$20)&lt;&gt;0),"","보스")&amp;"인게임누적곱배수",ChapterTable!$R:$S,2,0)^D924
    +VLOOKUP(SUBSTITUTE(SUBSTITUTE(F$1,"standard",""),"|Float","")&amp;IF(OR($L924=TRUE,$A924=0,MOD($A924,ChapterTable!$R$20)&lt;&gt;0),"","보스")&amp;"인게임누적합배수",ChapterTable!$R:$S,2,0)*D924)
  )
  )
  )
)</f>
        <v>110841.89100265503</v>
      </c>
      <c r="G924" t="s">
        <v>719</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101"/>
        <v>91</v>
      </c>
      <c r="Q924">
        <f t="shared" si="102"/>
        <v>91</v>
      </c>
      <c r="R924" t="b">
        <f t="shared" ca="1" si="103"/>
        <v>1</v>
      </c>
      <c r="T924" t="b">
        <f t="shared" ca="1" si="104"/>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107"/>
        <v>1</v>
      </c>
      <c r="AJ924">
        <f t="shared" si="105"/>
        <v>1</v>
      </c>
      <c r="AK924">
        <f t="shared" si="106"/>
        <v>1</v>
      </c>
      <c r="AL924">
        <v>6</v>
      </c>
    </row>
    <row r="925" spans="1:38" hidden="1" x14ac:dyDescent="0.3">
      <c r="A925">
        <v>20</v>
      </c>
      <c r="B925">
        <v>10</v>
      </c>
      <c r="C925">
        <f>IF(OR($L925=TRUE,$A925=0,MOD($A925,ChapterTable!$R$20)&lt;&gt;0),
MAX(0,INT(($B925+ChapterTable!$P$26+VLOOKUP(SUBSTITUTE(C$1,"성장단계","")&amp;"단계오프셋",ChapterTable!$R:$S,2,0))/ChapterTable!$P$23)),
MAX(0,INT(($B925+ChapterTable!$R$26+VLOOKUP(SUBSTITUTE(C$1,"성장단계","")&amp;"보스단계오프셋",ChapterTable!$R:$S,2,0))/ChapterTable!$R$23)))</f>
        <v>1</v>
      </c>
      <c r="D925">
        <f>IF(OR($L925=TRUE,$A925=0,MOD($A925,ChapterTable!$R$20)&lt;&gt;0),
MAX(0,INT(($B925+ChapterTable!$P$26+VLOOKUP(SUBSTITUTE(D$1,"성장단계","")&amp;"단계오프셋",ChapterTable!$R:$S,2,0))/ChapterTable!$P$23)),
MAX(0,INT(($B925+ChapterTable!$R$26+VLOOKUP(SUBSTITUTE(D$1,"성장단계","")&amp;"보스단계오프셋",ChapterTable!$R:$S,2,0))/ChapterTable!$R$23)))</f>
        <v>0</v>
      </c>
      <c r="E925" s="1">
        <f ca="1">IF(AND($A925=0,$B925=1),
    VLOOKUP(1,ChapterTable!$1:$1048576,MATCH("최종"&amp;SUBSTITUTE(SUBSTITUTE(E$1,"standard",""),"|Float",""),ChapterTable!$1:$1,0),0)*ChapterTable!$P$17,
  IF(AND($A925=0,$B925=0),
    E926,
  IF($B925=0,
    VLOOKUP($A925,ChapterTable!$1:$1048576,MATCH("최종"&amp;SUBSTITUTE(SUBSTITUTE(E$1,"standard",""),"|Float",""),ChapterTable!$1:$1,0),0),
  IF($B925=1,
    IF($L925=FALSE,
      VLOOKUP($A925,ChapterTable!$1:$1048576,MATCH("최종"&amp;SUBSTITUTE(SUBSTITUTE(E$1,"standard",""),"|Float",""),ChapterTable!$1:$1,0),0),
      VLOOKUP($A925-ChapterTable!$P$11,ChapterTable!$1:$1048576,MATCH("최종"&amp;SUBSTITUTE(SUBSTITUTE(E$1,"standard",""),"|Float",""),ChapterTable!$1:$1,0),0)*ChapterTable!$P$14
    ),
  OFFSET(E925,-$B925+IF($L925,1,0),0)*IF($B925&gt;OFFSET($B925,1,0),ChapterTable!$R$17,1)*
    (VLOOKUP(SUBSTITUTE(SUBSTITUTE(E$1,"standard",""),"|Float","")&amp;IF(OR($L925=TRUE,$A925=0,MOD($A925,ChapterTable!$R$20)&lt;&gt;0),"","보스")&amp;"인게임누적곱배수",ChapterTable!$R:$S,2,0)^C925
    +VLOOKUP(SUBSTITUTE(SUBSTITUTE(E$1,"standard",""),"|Float","")&amp;IF(OR($L925=TRUE,$A925=0,MOD($A925,ChapterTable!$R$20)&lt;&gt;0),"","보스")&amp;"인게임누적합배수",ChapterTable!$R:$S,2,0)*C925)
  )
  )
  )
)</f>
        <v>319224.64608764648</v>
      </c>
      <c r="F925" s="1">
        <f ca="1">IF(AND($A925=0,$B925=1),
    VLOOKUP(1,ChapterTable!$1:$1048576,MATCH("최종"&amp;SUBSTITUTE(SUBSTITUTE(F$1,"standard",""),"|Float",""),ChapterTable!$1:$1,0),0)*ChapterTable!$P$17,
  IF(AND($A925=0,$B925=0),
    F926,
  IF($B925=0,
    VLOOKUP($A925,ChapterTable!$1:$1048576,MATCH("최종"&amp;SUBSTITUTE(SUBSTITUTE(F$1,"standard",""),"|Float",""),ChapterTable!$1:$1,0),0),
  IF($B925=1,
    IF($L925=FALSE,
      VLOOKUP($A925,ChapterTable!$1:$1048576,MATCH("최종"&amp;SUBSTITUTE(SUBSTITUTE(F$1,"standard",""),"|Float",""),ChapterTable!$1:$1,0),0),
      VLOOKUP($A925-ChapterTable!$P$11,ChapterTable!$1:$1048576,MATCH("최종"&amp;SUBSTITUTE(SUBSTITUTE(F$1,"standard",""),"|Float",""),ChapterTable!$1:$1,0),0)*ChapterTable!$P$14
    ),
  OFFSET(F925,-$B925+IF($L925,1,0),0)*
    (VLOOKUP(SUBSTITUTE(SUBSTITUTE(F$1,"standard",""),"|Float","")&amp;IF(OR($L925=TRUE,$A925=0,MOD($A925,ChapterTable!$R$20)&lt;&gt;0),"","보스")&amp;"인게임누적곱배수",ChapterTable!$R:$S,2,0)^D925
    +VLOOKUP(SUBSTITUTE(SUBSTITUTE(F$1,"standard",""),"|Float","")&amp;IF(OR($L925=TRUE,$A925=0,MOD($A925,ChapterTable!$R$20)&lt;&gt;0),"","보스")&amp;"인게임누적합배수",ChapterTable!$R:$S,2,0)*D925)
  )
  )
  )
)</f>
        <v>110841.89100265503</v>
      </c>
      <c r="G925" t="s">
        <v>719</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101"/>
        <v>21</v>
      </c>
      <c r="Q925">
        <f t="shared" si="102"/>
        <v>21</v>
      </c>
      <c r="R925" t="b">
        <f t="shared" ca="1" si="103"/>
        <v>0</v>
      </c>
      <c r="T925" t="b">
        <f t="shared" ca="1" si="104"/>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107"/>
        <v>1</v>
      </c>
      <c r="AJ925">
        <f t="shared" si="105"/>
        <v>1</v>
      </c>
      <c r="AK925">
        <f t="shared" si="106"/>
        <v>1</v>
      </c>
      <c r="AL925">
        <v>6</v>
      </c>
    </row>
    <row r="926" spans="1:38" hidden="1" x14ac:dyDescent="0.3">
      <c r="A926">
        <v>20</v>
      </c>
      <c r="B926">
        <v>11</v>
      </c>
      <c r="C926">
        <f>IF(OR($L926=TRUE,$A926=0,MOD($A926,ChapterTable!$R$20)&lt;&gt;0),
MAX(0,INT(($B926+ChapterTable!$P$26+VLOOKUP(SUBSTITUTE(C$1,"성장단계","")&amp;"단계오프셋",ChapterTable!$R:$S,2,0))/ChapterTable!$P$23)),
MAX(0,INT(($B926+ChapterTable!$R$26+VLOOKUP(SUBSTITUTE(C$1,"성장단계","")&amp;"보스단계오프셋",ChapterTable!$R:$S,2,0))/ChapterTable!$R$23)))</f>
        <v>1</v>
      </c>
      <c r="D926">
        <f>IF(OR($L926=TRUE,$A926=0,MOD($A926,ChapterTable!$R$20)&lt;&gt;0),
MAX(0,INT(($B926+ChapterTable!$P$26+VLOOKUP(SUBSTITUTE(D$1,"성장단계","")&amp;"단계오프셋",ChapterTable!$R:$S,2,0))/ChapterTable!$P$23)),
MAX(0,INT(($B926+ChapterTable!$R$26+VLOOKUP(SUBSTITUTE(D$1,"성장단계","")&amp;"보스단계오프셋",ChapterTable!$R:$S,2,0))/ChapterTable!$R$23)))</f>
        <v>1</v>
      </c>
      <c r="E926" s="1">
        <f ca="1">IF(AND($A926=0,$B926=1),
    VLOOKUP(1,ChapterTable!$1:$1048576,MATCH("최종"&amp;SUBSTITUTE(SUBSTITUTE(E$1,"standard",""),"|Float",""),ChapterTable!$1:$1,0),0)*ChapterTable!$P$17,
  IF(AND($A926=0,$B926=0),
    E927,
  IF($B926=0,
    VLOOKUP($A926,ChapterTable!$1:$1048576,MATCH("최종"&amp;SUBSTITUTE(SUBSTITUTE(E$1,"standard",""),"|Float",""),ChapterTable!$1:$1,0),0),
  IF($B926=1,
    IF($L926=FALSE,
      VLOOKUP($A926,ChapterTable!$1:$1048576,MATCH("최종"&amp;SUBSTITUTE(SUBSTITUTE(E$1,"standard",""),"|Float",""),ChapterTable!$1:$1,0),0),
      VLOOKUP($A926-ChapterTable!$P$11,ChapterTable!$1:$1048576,MATCH("최종"&amp;SUBSTITUTE(SUBSTITUTE(E$1,"standard",""),"|Float",""),ChapterTable!$1:$1,0),0)*ChapterTable!$P$14
    ),
  OFFSET(E926,-$B926+IF($L926,1,0),0)*IF($B926&gt;OFFSET($B926,1,0),ChapterTable!$R$17,1)*
    (VLOOKUP(SUBSTITUTE(SUBSTITUTE(E$1,"standard",""),"|Float","")&amp;IF(OR($L926=TRUE,$A926=0,MOD($A926,ChapterTable!$R$20)&lt;&gt;0),"","보스")&amp;"인게임누적곱배수",ChapterTable!$R:$S,2,0)^C926
    +VLOOKUP(SUBSTITUTE(SUBSTITUTE(E$1,"standard",""),"|Float","")&amp;IF(OR($L926=TRUE,$A926=0,MOD($A926,ChapterTable!$R$20)&lt;&gt;0),"","보스")&amp;"인게임누적합배수",ChapterTable!$R:$S,2,0)*C926)
  )
  )
  )
)</f>
        <v>319224.64608764648</v>
      </c>
      <c r="F926" s="1">
        <f ca="1">IF(AND($A926=0,$B926=1),
    VLOOKUP(1,ChapterTable!$1:$1048576,MATCH("최종"&amp;SUBSTITUTE(SUBSTITUTE(F$1,"standard",""),"|Float",""),ChapterTable!$1:$1,0),0)*ChapterTable!$P$17,
  IF(AND($A926=0,$B926=0),
    F927,
  IF($B926=0,
    VLOOKUP($A926,ChapterTable!$1:$1048576,MATCH("최종"&amp;SUBSTITUTE(SUBSTITUTE(F$1,"standard",""),"|Float",""),ChapterTable!$1:$1,0),0),
  IF($B926=1,
    IF($L926=FALSE,
      VLOOKUP($A926,ChapterTable!$1:$1048576,MATCH("최종"&amp;SUBSTITUTE(SUBSTITUTE(F$1,"standard",""),"|Float",""),ChapterTable!$1:$1,0),0),
      VLOOKUP($A926-ChapterTable!$P$11,ChapterTable!$1:$1048576,MATCH("최종"&amp;SUBSTITUTE(SUBSTITUTE(F$1,"standard",""),"|Float",""),ChapterTable!$1:$1,0),0)*ChapterTable!$P$14
    ),
  OFFSET(F926,-$B926+IF($L926,1,0),0)*
    (VLOOKUP(SUBSTITUTE(SUBSTITUTE(F$1,"standard",""),"|Float","")&amp;IF(OR($L926=TRUE,$A926=0,MOD($A926,ChapterTable!$R$20)&lt;&gt;0),"","보스")&amp;"인게임누적곱배수",ChapterTable!$R:$S,2,0)^D926
    +VLOOKUP(SUBSTITUTE(SUBSTITUTE(F$1,"standard",""),"|Float","")&amp;IF(OR($L926=TRUE,$A926=0,MOD($A926,ChapterTable!$R$20)&lt;&gt;0),"","보스")&amp;"인게임누적합배수",ChapterTable!$R:$S,2,0)*D926)
  )
  )
  )
)</f>
        <v>119155.03282785416</v>
      </c>
      <c r="G926" t="s">
        <v>719</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101"/>
        <v>2</v>
      </c>
      <c r="Q926">
        <f t="shared" si="102"/>
        <v>2</v>
      </c>
      <c r="R926" t="b">
        <f t="shared" ca="1" si="103"/>
        <v>0</v>
      </c>
      <c r="T926" t="b">
        <f t="shared" ca="1" si="104"/>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107"/>
        <v>0.5</v>
      </c>
      <c r="AJ926">
        <f t="shared" si="105"/>
        <v>0.54666666600000002</v>
      </c>
      <c r="AK926">
        <f t="shared" si="106"/>
        <v>1</v>
      </c>
      <c r="AL926">
        <v>6</v>
      </c>
    </row>
    <row r="927" spans="1:38" hidden="1" x14ac:dyDescent="0.3">
      <c r="A927">
        <v>20</v>
      </c>
      <c r="B927">
        <v>12</v>
      </c>
      <c r="C927">
        <f>IF(OR($L927=TRUE,$A927=0,MOD($A927,ChapterTable!$R$20)&lt;&gt;0),
MAX(0,INT(($B927+ChapterTable!$P$26+VLOOKUP(SUBSTITUTE(C$1,"성장단계","")&amp;"단계오프셋",ChapterTable!$R:$S,2,0))/ChapterTable!$P$23)),
MAX(0,INT(($B927+ChapterTable!$R$26+VLOOKUP(SUBSTITUTE(C$1,"성장단계","")&amp;"보스단계오프셋",ChapterTable!$R:$S,2,0))/ChapterTable!$R$23)))</f>
        <v>1</v>
      </c>
      <c r="D927">
        <f>IF(OR($L927=TRUE,$A927=0,MOD($A927,ChapterTable!$R$20)&lt;&gt;0),
MAX(0,INT(($B927+ChapterTable!$P$26+VLOOKUP(SUBSTITUTE(D$1,"성장단계","")&amp;"단계오프셋",ChapterTable!$R:$S,2,0))/ChapterTable!$P$23)),
MAX(0,INT(($B927+ChapterTable!$R$26+VLOOKUP(SUBSTITUTE(D$1,"성장단계","")&amp;"보스단계오프셋",ChapterTable!$R:$S,2,0))/ChapterTable!$R$23)))</f>
        <v>1</v>
      </c>
      <c r="E927" s="1">
        <f ca="1">IF(AND($A927=0,$B927=1),
    VLOOKUP(1,ChapterTable!$1:$1048576,MATCH("최종"&amp;SUBSTITUTE(SUBSTITUTE(E$1,"standard",""),"|Float",""),ChapterTable!$1:$1,0),0)*ChapterTable!$P$17,
  IF(AND($A927=0,$B927=0),
    E928,
  IF($B927=0,
    VLOOKUP($A927,ChapterTable!$1:$1048576,MATCH("최종"&amp;SUBSTITUTE(SUBSTITUTE(E$1,"standard",""),"|Float",""),ChapterTable!$1:$1,0),0),
  IF($B927=1,
    IF($L927=FALSE,
      VLOOKUP($A927,ChapterTable!$1:$1048576,MATCH("최종"&amp;SUBSTITUTE(SUBSTITUTE(E$1,"standard",""),"|Float",""),ChapterTable!$1:$1,0),0),
      VLOOKUP($A927-ChapterTable!$P$11,ChapterTable!$1:$1048576,MATCH("최종"&amp;SUBSTITUTE(SUBSTITUTE(E$1,"standard",""),"|Float",""),ChapterTable!$1:$1,0),0)*ChapterTable!$P$14
    ),
  OFFSET(E927,-$B927+IF($L927,1,0),0)*IF($B927&gt;OFFSET($B927,1,0),ChapterTable!$R$17,1)*
    (VLOOKUP(SUBSTITUTE(SUBSTITUTE(E$1,"standard",""),"|Float","")&amp;IF(OR($L927=TRUE,$A927=0,MOD($A927,ChapterTable!$R$20)&lt;&gt;0),"","보스")&amp;"인게임누적곱배수",ChapterTable!$R:$S,2,0)^C927
    +VLOOKUP(SUBSTITUTE(SUBSTITUTE(E$1,"standard",""),"|Float","")&amp;IF(OR($L927=TRUE,$A927=0,MOD($A927,ChapterTable!$R$20)&lt;&gt;0),"","보스")&amp;"인게임누적합배수",ChapterTable!$R:$S,2,0)*C927)
  )
  )
  )
)</f>
        <v>319224.64608764648</v>
      </c>
      <c r="F927" s="1">
        <f ca="1">IF(AND($A927=0,$B927=1),
    VLOOKUP(1,ChapterTable!$1:$1048576,MATCH("최종"&amp;SUBSTITUTE(SUBSTITUTE(F$1,"standard",""),"|Float",""),ChapterTable!$1:$1,0),0)*ChapterTable!$P$17,
  IF(AND($A927=0,$B927=0),
    F928,
  IF($B927=0,
    VLOOKUP($A927,ChapterTable!$1:$1048576,MATCH("최종"&amp;SUBSTITUTE(SUBSTITUTE(F$1,"standard",""),"|Float",""),ChapterTable!$1:$1,0),0),
  IF($B927=1,
    IF($L927=FALSE,
      VLOOKUP($A927,ChapterTable!$1:$1048576,MATCH("최종"&amp;SUBSTITUTE(SUBSTITUTE(F$1,"standard",""),"|Float",""),ChapterTable!$1:$1,0),0),
      VLOOKUP($A927-ChapterTable!$P$11,ChapterTable!$1:$1048576,MATCH("최종"&amp;SUBSTITUTE(SUBSTITUTE(F$1,"standard",""),"|Float",""),ChapterTable!$1:$1,0),0)*ChapterTable!$P$14
    ),
  OFFSET(F927,-$B927+IF($L927,1,0),0)*
    (VLOOKUP(SUBSTITUTE(SUBSTITUTE(F$1,"standard",""),"|Float","")&amp;IF(OR($L927=TRUE,$A927=0,MOD($A927,ChapterTable!$R$20)&lt;&gt;0),"","보스")&amp;"인게임누적곱배수",ChapterTable!$R:$S,2,0)^D927
    +VLOOKUP(SUBSTITUTE(SUBSTITUTE(F$1,"standard",""),"|Float","")&amp;IF(OR($L927=TRUE,$A927=0,MOD($A927,ChapterTable!$R$20)&lt;&gt;0),"","보스")&amp;"인게임누적합배수",ChapterTable!$R:$S,2,0)*D927)
  )
  )
  )
)</f>
        <v>119155.03282785416</v>
      </c>
      <c r="G927" t="s">
        <v>719</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101"/>
        <v>2</v>
      </c>
      <c r="Q927">
        <f t="shared" si="102"/>
        <v>2</v>
      </c>
      <c r="R927" t="b">
        <f t="shared" ca="1" si="103"/>
        <v>0</v>
      </c>
      <c r="T927" t="b">
        <f t="shared" ca="1" si="104"/>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107"/>
        <v>0.5</v>
      </c>
      <c r="AJ927">
        <f t="shared" si="105"/>
        <v>0.54666666600000002</v>
      </c>
      <c r="AK927">
        <f t="shared" si="106"/>
        <v>1</v>
      </c>
      <c r="AL927">
        <v>6</v>
      </c>
    </row>
    <row r="928" spans="1:38" hidden="1" x14ac:dyDescent="0.3">
      <c r="A928">
        <v>20</v>
      </c>
      <c r="B928">
        <v>13</v>
      </c>
      <c r="C928">
        <f>IF(OR($L928=TRUE,$A928=0,MOD($A928,ChapterTable!$R$20)&lt;&gt;0),
MAX(0,INT(($B928+ChapterTable!$P$26+VLOOKUP(SUBSTITUTE(C$1,"성장단계","")&amp;"단계오프셋",ChapterTable!$R:$S,2,0))/ChapterTable!$P$23)),
MAX(0,INT(($B928+ChapterTable!$R$26+VLOOKUP(SUBSTITUTE(C$1,"성장단계","")&amp;"보스단계오프셋",ChapterTable!$R:$S,2,0))/ChapterTable!$R$23)))</f>
        <v>1</v>
      </c>
      <c r="D928">
        <f>IF(OR($L928=TRUE,$A928=0,MOD($A928,ChapterTable!$R$20)&lt;&gt;0),
MAX(0,INT(($B928+ChapterTable!$P$26+VLOOKUP(SUBSTITUTE(D$1,"성장단계","")&amp;"단계오프셋",ChapterTable!$R:$S,2,0))/ChapterTable!$P$23)),
MAX(0,INT(($B928+ChapterTable!$R$26+VLOOKUP(SUBSTITUTE(D$1,"성장단계","")&amp;"보스단계오프셋",ChapterTable!$R:$S,2,0))/ChapterTable!$R$23)))</f>
        <v>1</v>
      </c>
      <c r="E928" s="1">
        <f ca="1">IF(AND($A928=0,$B928=1),
    VLOOKUP(1,ChapterTable!$1:$1048576,MATCH("최종"&amp;SUBSTITUTE(SUBSTITUTE(E$1,"standard",""),"|Float",""),ChapterTable!$1:$1,0),0)*ChapterTable!$P$17,
  IF(AND($A928=0,$B928=0),
    E929,
  IF($B928=0,
    VLOOKUP($A928,ChapterTable!$1:$1048576,MATCH("최종"&amp;SUBSTITUTE(SUBSTITUTE(E$1,"standard",""),"|Float",""),ChapterTable!$1:$1,0),0),
  IF($B928=1,
    IF($L928=FALSE,
      VLOOKUP($A928,ChapterTable!$1:$1048576,MATCH("최종"&amp;SUBSTITUTE(SUBSTITUTE(E$1,"standard",""),"|Float",""),ChapterTable!$1:$1,0),0),
      VLOOKUP($A928-ChapterTable!$P$11,ChapterTable!$1:$1048576,MATCH("최종"&amp;SUBSTITUTE(SUBSTITUTE(E$1,"standard",""),"|Float",""),ChapterTable!$1:$1,0),0)*ChapterTable!$P$14
    ),
  OFFSET(E928,-$B928+IF($L928,1,0),0)*IF($B928&gt;OFFSET($B928,1,0),ChapterTable!$R$17,1)*
    (VLOOKUP(SUBSTITUTE(SUBSTITUTE(E$1,"standard",""),"|Float","")&amp;IF(OR($L928=TRUE,$A928=0,MOD($A928,ChapterTable!$R$20)&lt;&gt;0),"","보스")&amp;"인게임누적곱배수",ChapterTable!$R:$S,2,0)^C928
    +VLOOKUP(SUBSTITUTE(SUBSTITUTE(E$1,"standard",""),"|Float","")&amp;IF(OR($L928=TRUE,$A928=0,MOD($A928,ChapterTable!$R$20)&lt;&gt;0),"","보스")&amp;"인게임누적합배수",ChapterTable!$R:$S,2,0)*C928)
  )
  )
  )
)</f>
        <v>319224.64608764648</v>
      </c>
      <c r="F928" s="1">
        <f ca="1">IF(AND($A928=0,$B928=1),
    VLOOKUP(1,ChapterTable!$1:$1048576,MATCH("최종"&amp;SUBSTITUTE(SUBSTITUTE(F$1,"standard",""),"|Float",""),ChapterTable!$1:$1,0),0)*ChapterTable!$P$17,
  IF(AND($A928=0,$B928=0),
    F929,
  IF($B928=0,
    VLOOKUP($A928,ChapterTable!$1:$1048576,MATCH("최종"&amp;SUBSTITUTE(SUBSTITUTE(F$1,"standard",""),"|Float",""),ChapterTable!$1:$1,0),0),
  IF($B928=1,
    IF($L928=FALSE,
      VLOOKUP($A928,ChapterTable!$1:$1048576,MATCH("최종"&amp;SUBSTITUTE(SUBSTITUTE(F$1,"standard",""),"|Float",""),ChapterTable!$1:$1,0),0),
      VLOOKUP($A928-ChapterTable!$P$11,ChapterTable!$1:$1048576,MATCH("최종"&amp;SUBSTITUTE(SUBSTITUTE(F$1,"standard",""),"|Float",""),ChapterTable!$1:$1,0),0)*ChapterTable!$P$14
    ),
  OFFSET(F928,-$B928+IF($L928,1,0),0)*
    (VLOOKUP(SUBSTITUTE(SUBSTITUTE(F$1,"standard",""),"|Float","")&amp;IF(OR($L928=TRUE,$A928=0,MOD($A928,ChapterTable!$R$20)&lt;&gt;0),"","보스")&amp;"인게임누적곱배수",ChapterTable!$R:$S,2,0)^D928
    +VLOOKUP(SUBSTITUTE(SUBSTITUTE(F$1,"standard",""),"|Float","")&amp;IF(OR($L928=TRUE,$A928=0,MOD($A928,ChapterTable!$R$20)&lt;&gt;0),"","보스")&amp;"인게임누적합배수",ChapterTable!$R:$S,2,0)*D928)
  )
  )
  )
)</f>
        <v>119155.03282785416</v>
      </c>
      <c r="G928" t="s">
        <v>719</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101"/>
        <v>2</v>
      </c>
      <c r="Q928">
        <f t="shared" si="102"/>
        <v>2</v>
      </c>
      <c r="R928" t="b">
        <f t="shared" ca="1" si="103"/>
        <v>0</v>
      </c>
      <c r="T928" t="b">
        <f t="shared" ca="1" si="104"/>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107"/>
        <v>0.5</v>
      </c>
      <c r="AJ928">
        <f t="shared" si="105"/>
        <v>0.54666666600000002</v>
      </c>
      <c r="AK928">
        <f t="shared" si="106"/>
        <v>1</v>
      </c>
      <c r="AL928">
        <v>6</v>
      </c>
    </row>
    <row r="929" spans="1:38" hidden="1" x14ac:dyDescent="0.3">
      <c r="A929">
        <v>20</v>
      </c>
      <c r="B929">
        <v>14</v>
      </c>
      <c r="C929">
        <f>IF(OR($L929=TRUE,$A929=0,MOD($A929,ChapterTable!$R$20)&lt;&gt;0),
MAX(0,INT(($B929+ChapterTable!$P$26+VLOOKUP(SUBSTITUTE(C$1,"성장단계","")&amp;"단계오프셋",ChapterTable!$R:$S,2,0))/ChapterTable!$P$23)),
MAX(0,INT(($B929+ChapterTable!$R$26+VLOOKUP(SUBSTITUTE(C$1,"성장단계","")&amp;"보스단계오프셋",ChapterTable!$R:$S,2,0))/ChapterTable!$R$23)))</f>
        <v>1</v>
      </c>
      <c r="D929">
        <f>IF(OR($L929=TRUE,$A929=0,MOD($A929,ChapterTable!$R$20)&lt;&gt;0),
MAX(0,INT(($B929+ChapterTable!$P$26+VLOOKUP(SUBSTITUTE(D$1,"성장단계","")&amp;"단계오프셋",ChapterTable!$R:$S,2,0))/ChapterTable!$P$23)),
MAX(0,INT(($B929+ChapterTable!$R$26+VLOOKUP(SUBSTITUTE(D$1,"성장단계","")&amp;"보스단계오프셋",ChapterTable!$R:$S,2,0))/ChapterTable!$R$23)))</f>
        <v>1</v>
      </c>
      <c r="E929" s="1">
        <f ca="1">IF(AND($A929=0,$B929=1),
    VLOOKUP(1,ChapterTable!$1:$1048576,MATCH("최종"&amp;SUBSTITUTE(SUBSTITUTE(E$1,"standard",""),"|Float",""),ChapterTable!$1:$1,0),0)*ChapterTable!$P$17,
  IF(AND($A929=0,$B929=0),
    E930,
  IF($B929=0,
    VLOOKUP($A929,ChapterTable!$1:$1048576,MATCH("최종"&amp;SUBSTITUTE(SUBSTITUTE(E$1,"standard",""),"|Float",""),ChapterTable!$1:$1,0),0),
  IF($B929=1,
    IF($L929=FALSE,
      VLOOKUP($A929,ChapterTable!$1:$1048576,MATCH("최종"&amp;SUBSTITUTE(SUBSTITUTE(E$1,"standard",""),"|Float",""),ChapterTable!$1:$1,0),0),
      VLOOKUP($A929-ChapterTable!$P$11,ChapterTable!$1:$1048576,MATCH("최종"&amp;SUBSTITUTE(SUBSTITUTE(E$1,"standard",""),"|Float",""),ChapterTable!$1:$1,0),0)*ChapterTable!$P$14
    ),
  OFFSET(E929,-$B929+IF($L929,1,0),0)*IF($B929&gt;OFFSET($B929,1,0),ChapterTable!$R$17,1)*
    (VLOOKUP(SUBSTITUTE(SUBSTITUTE(E$1,"standard",""),"|Float","")&amp;IF(OR($L929=TRUE,$A929=0,MOD($A929,ChapterTable!$R$20)&lt;&gt;0),"","보스")&amp;"인게임누적곱배수",ChapterTable!$R:$S,2,0)^C929
    +VLOOKUP(SUBSTITUTE(SUBSTITUTE(E$1,"standard",""),"|Float","")&amp;IF(OR($L929=TRUE,$A929=0,MOD($A929,ChapterTable!$R$20)&lt;&gt;0),"","보스")&amp;"인게임누적합배수",ChapterTable!$R:$S,2,0)*C929)
  )
  )
  )
)</f>
        <v>319224.64608764648</v>
      </c>
      <c r="F929" s="1">
        <f ca="1">IF(AND($A929=0,$B929=1),
    VLOOKUP(1,ChapterTable!$1:$1048576,MATCH("최종"&amp;SUBSTITUTE(SUBSTITUTE(F$1,"standard",""),"|Float",""),ChapterTable!$1:$1,0),0)*ChapterTable!$P$17,
  IF(AND($A929=0,$B929=0),
    F930,
  IF($B929=0,
    VLOOKUP($A929,ChapterTable!$1:$1048576,MATCH("최종"&amp;SUBSTITUTE(SUBSTITUTE(F$1,"standard",""),"|Float",""),ChapterTable!$1:$1,0),0),
  IF($B929=1,
    IF($L929=FALSE,
      VLOOKUP($A929,ChapterTable!$1:$1048576,MATCH("최종"&amp;SUBSTITUTE(SUBSTITUTE(F$1,"standard",""),"|Float",""),ChapterTable!$1:$1,0),0),
      VLOOKUP($A929-ChapterTable!$P$11,ChapterTable!$1:$1048576,MATCH("최종"&amp;SUBSTITUTE(SUBSTITUTE(F$1,"standard",""),"|Float",""),ChapterTable!$1:$1,0),0)*ChapterTable!$P$14
    ),
  OFFSET(F929,-$B929+IF($L929,1,0),0)*
    (VLOOKUP(SUBSTITUTE(SUBSTITUTE(F$1,"standard",""),"|Float","")&amp;IF(OR($L929=TRUE,$A929=0,MOD($A929,ChapterTable!$R$20)&lt;&gt;0),"","보스")&amp;"인게임누적곱배수",ChapterTable!$R:$S,2,0)^D929
    +VLOOKUP(SUBSTITUTE(SUBSTITUTE(F$1,"standard",""),"|Float","")&amp;IF(OR($L929=TRUE,$A929=0,MOD($A929,ChapterTable!$R$20)&lt;&gt;0),"","보스")&amp;"인게임누적합배수",ChapterTable!$R:$S,2,0)*D929)
  )
  )
  )
)</f>
        <v>119155.03282785416</v>
      </c>
      <c r="G929" t="s">
        <v>719</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101"/>
        <v>2</v>
      </c>
      <c r="Q929">
        <f t="shared" si="102"/>
        <v>2</v>
      </c>
      <c r="R929" t="b">
        <f t="shared" ca="1" si="103"/>
        <v>0</v>
      </c>
      <c r="T929" t="b">
        <f t="shared" ca="1" si="104"/>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107"/>
        <v>0.5</v>
      </c>
      <c r="AJ929">
        <f t="shared" si="105"/>
        <v>0.54666666600000002</v>
      </c>
      <c r="AK929">
        <f t="shared" si="106"/>
        <v>1</v>
      </c>
      <c r="AL929">
        <v>6</v>
      </c>
    </row>
    <row r="930" spans="1:38" hidden="1" x14ac:dyDescent="0.3">
      <c r="A930">
        <v>20</v>
      </c>
      <c r="B930">
        <v>15</v>
      </c>
      <c r="C930">
        <f>IF(OR($L930=TRUE,$A930=0,MOD($A930,ChapterTable!$R$20)&lt;&gt;0),
MAX(0,INT(($B930+ChapterTable!$P$26+VLOOKUP(SUBSTITUTE(C$1,"성장단계","")&amp;"단계오프셋",ChapterTable!$R:$S,2,0))/ChapterTable!$P$23)),
MAX(0,INT(($B930+ChapterTable!$R$26+VLOOKUP(SUBSTITUTE(C$1,"성장단계","")&amp;"보스단계오프셋",ChapterTable!$R:$S,2,0))/ChapterTable!$R$23)))</f>
        <v>1</v>
      </c>
      <c r="D930">
        <f>IF(OR($L930=TRUE,$A930=0,MOD($A930,ChapterTable!$R$20)&lt;&gt;0),
MAX(0,INT(($B930+ChapterTable!$P$26+VLOOKUP(SUBSTITUTE(D$1,"성장단계","")&amp;"단계오프셋",ChapterTable!$R:$S,2,0))/ChapterTable!$P$23)),
MAX(0,INT(($B930+ChapterTable!$R$26+VLOOKUP(SUBSTITUTE(D$1,"성장단계","")&amp;"보스단계오프셋",ChapterTable!$R:$S,2,0))/ChapterTable!$R$23)))</f>
        <v>1</v>
      </c>
      <c r="E930" s="1">
        <f ca="1">IF(AND($A930=0,$B930=1),
    VLOOKUP(1,ChapterTable!$1:$1048576,MATCH("최종"&amp;SUBSTITUTE(SUBSTITUTE(E$1,"standard",""),"|Float",""),ChapterTable!$1:$1,0),0)*ChapterTable!$P$17,
  IF(AND($A930=0,$B930=0),
    E931,
  IF($B930=0,
    VLOOKUP($A930,ChapterTable!$1:$1048576,MATCH("최종"&amp;SUBSTITUTE(SUBSTITUTE(E$1,"standard",""),"|Float",""),ChapterTable!$1:$1,0),0),
  IF($B930=1,
    IF($L930=FALSE,
      VLOOKUP($A930,ChapterTable!$1:$1048576,MATCH("최종"&amp;SUBSTITUTE(SUBSTITUTE(E$1,"standard",""),"|Float",""),ChapterTable!$1:$1,0),0),
      VLOOKUP($A930-ChapterTable!$P$11,ChapterTable!$1:$1048576,MATCH("최종"&amp;SUBSTITUTE(SUBSTITUTE(E$1,"standard",""),"|Float",""),ChapterTable!$1:$1,0),0)*ChapterTable!$P$14
    ),
  OFFSET(E930,-$B930+IF($L930,1,0),0)*IF($B930&gt;OFFSET($B930,1,0),ChapterTable!$R$17,1)*
    (VLOOKUP(SUBSTITUTE(SUBSTITUTE(E$1,"standard",""),"|Float","")&amp;IF(OR($L930=TRUE,$A930=0,MOD($A930,ChapterTable!$R$20)&lt;&gt;0),"","보스")&amp;"인게임누적곱배수",ChapterTable!$R:$S,2,0)^C930
    +VLOOKUP(SUBSTITUTE(SUBSTITUTE(E$1,"standard",""),"|Float","")&amp;IF(OR($L930=TRUE,$A930=0,MOD($A930,ChapterTable!$R$20)&lt;&gt;0),"","보스")&amp;"인게임누적합배수",ChapterTable!$R:$S,2,0)*C930)
  )
  )
  )
)</f>
        <v>319224.64608764648</v>
      </c>
      <c r="F930" s="1">
        <f ca="1">IF(AND($A930=0,$B930=1),
    VLOOKUP(1,ChapterTable!$1:$1048576,MATCH("최종"&amp;SUBSTITUTE(SUBSTITUTE(F$1,"standard",""),"|Float",""),ChapterTable!$1:$1,0),0)*ChapterTable!$P$17,
  IF(AND($A930=0,$B930=0),
    F931,
  IF($B930=0,
    VLOOKUP($A930,ChapterTable!$1:$1048576,MATCH("최종"&amp;SUBSTITUTE(SUBSTITUTE(F$1,"standard",""),"|Float",""),ChapterTable!$1:$1,0),0),
  IF($B930=1,
    IF($L930=FALSE,
      VLOOKUP($A930,ChapterTable!$1:$1048576,MATCH("최종"&amp;SUBSTITUTE(SUBSTITUTE(F$1,"standard",""),"|Float",""),ChapterTable!$1:$1,0),0),
      VLOOKUP($A930-ChapterTable!$P$11,ChapterTable!$1:$1048576,MATCH("최종"&amp;SUBSTITUTE(SUBSTITUTE(F$1,"standard",""),"|Float",""),ChapterTable!$1:$1,0),0)*ChapterTable!$P$14
    ),
  OFFSET(F930,-$B930+IF($L930,1,0),0)*
    (VLOOKUP(SUBSTITUTE(SUBSTITUTE(F$1,"standard",""),"|Float","")&amp;IF(OR($L930=TRUE,$A930=0,MOD($A930,ChapterTable!$R$20)&lt;&gt;0),"","보스")&amp;"인게임누적곱배수",ChapterTable!$R:$S,2,0)^D930
    +VLOOKUP(SUBSTITUTE(SUBSTITUTE(F$1,"standard",""),"|Float","")&amp;IF(OR($L930=TRUE,$A930=0,MOD($A930,ChapterTable!$R$20)&lt;&gt;0),"","보스")&amp;"인게임누적합배수",ChapterTable!$R:$S,2,0)*D930)
  )
  )
  )
)</f>
        <v>119155.03282785416</v>
      </c>
      <c r="G930" t="s">
        <v>719</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101"/>
        <v>11</v>
      </c>
      <c r="Q930">
        <f t="shared" si="102"/>
        <v>11</v>
      </c>
      <c r="R930" t="b">
        <f t="shared" ca="1" si="103"/>
        <v>0</v>
      </c>
      <c r="T930" t="b">
        <f t="shared" ca="1" si="104"/>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107"/>
        <v>0.5</v>
      </c>
      <c r="AJ930">
        <f t="shared" si="105"/>
        <v>0.54666666600000002</v>
      </c>
      <c r="AK930">
        <f t="shared" si="106"/>
        <v>1</v>
      </c>
      <c r="AL930">
        <v>6</v>
      </c>
    </row>
    <row r="931" spans="1:38" hidden="1" x14ac:dyDescent="0.3">
      <c r="A931">
        <v>20</v>
      </c>
      <c r="B931">
        <v>16</v>
      </c>
      <c r="C931">
        <f>IF(OR($L931=TRUE,$A931=0,MOD($A931,ChapterTable!$R$20)&lt;&gt;0),
MAX(0,INT(($B931+ChapterTable!$P$26+VLOOKUP(SUBSTITUTE(C$1,"성장단계","")&amp;"단계오프셋",ChapterTable!$R:$S,2,0))/ChapterTable!$P$23)),
MAX(0,INT(($B931+ChapterTable!$R$26+VLOOKUP(SUBSTITUTE(C$1,"성장단계","")&amp;"보스단계오프셋",ChapterTable!$R:$S,2,0))/ChapterTable!$R$23)))</f>
        <v>2</v>
      </c>
      <c r="D931">
        <f>IF(OR($L931=TRUE,$A931=0,MOD($A931,ChapterTable!$R$20)&lt;&gt;0),
MAX(0,INT(($B931+ChapterTable!$P$26+VLOOKUP(SUBSTITUTE(D$1,"성장단계","")&amp;"단계오프셋",ChapterTable!$R:$S,2,0))/ChapterTable!$P$23)),
MAX(0,INT(($B931+ChapterTable!$R$26+VLOOKUP(SUBSTITUTE(D$1,"성장단계","")&amp;"보스단계오프셋",ChapterTable!$R:$S,2,0))/ChapterTable!$R$23)))</f>
        <v>1</v>
      </c>
      <c r="E931" s="1">
        <f ca="1">IF(AND($A931=0,$B931=1),
    VLOOKUP(1,ChapterTable!$1:$1048576,MATCH("최종"&amp;SUBSTITUTE(SUBSTITUTE(E$1,"standard",""),"|Float",""),ChapterTable!$1:$1,0),0)*ChapterTable!$P$17,
  IF(AND($A931=0,$B931=0),
    E932,
  IF($B931=0,
    VLOOKUP($A931,ChapterTable!$1:$1048576,MATCH("최종"&amp;SUBSTITUTE(SUBSTITUTE(E$1,"standard",""),"|Float",""),ChapterTable!$1:$1,0),0),
  IF($B931=1,
    IF($L931=FALSE,
      VLOOKUP($A931,ChapterTable!$1:$1048576,MATCH("최종"&amp;SUBSTITUTE(SUBSTITUTE(E$1,"standard",""),"|Float",""),ChapterTable!$1:$1,0),0),
      VLOOKUP($A931-ChapterTable!$P$11,ChapterTable!$1:$1048576,MATCH("최종"&amp;SUBSTITUTE(SUBSTITUTE(E$1,"standard",""),"|Float",""),ChapterTable!$1:$1,0),0)*ChapterTable!$P$14
    ),
  OFFSET(E931,-$B931+IF($L931,1,0),0)*IF($B931&gt;OFFSET($B931,1,0),ChapterTable!$R$17,1)*
    (VLOOKUP(SUBSTITUTE(SUBSTITUTE(E$1,"standard",""),"|Float","")&amp;IF(OR($L931=TRUE,$A931=0,MOD($A931,ChapterTable!$R$20)&lt;&gt;0),"","보스")&amp;"인게임누적곱배수",ChapterTable!$R:$S,2,0)^C931
    +VLOOKUP(SUBSTITUTE(SUBSTITUTE(E$1,"standard",""),"|Float","")&amp;IF(OR($L931=TRUE,$A931=0,MOD($A931,ChapterTable!$R$20)&lt;&gt;0),"","보스")&amp;"인게임누적합배수",ChapterTable!$R:$S,2,0)*C931)
  )
  )
  )
)</f>
        <v>372428.7537689209</v>
      </c>
      <c r="F931" s="1">
        <f ca="1">IF(AND($A931=0,$B931=1),
    VLOOKUP(1,ChapterTable!$1:$1048576,MATCH("최종"&amp;SUBSTITUTE(SUBSTITUTE(F$1,"standard",""),"|Float",""),ChapterTable!$1:$1,0),0)*ChapterTable!$P$17,
  IF(AND($A931=0,$B931=0),
    F932,
  IF($B931=0,
    VLOOKUP($A931,ChapterTable!$1:$1048576,MATCH("최종"&amp;SUBSTITUTE(SUBSTITUTE(F$1,"standard",""),"|Float",""),ChapterTable!$1:$1,0),0),
  IF($B931=1,
    IF($L931=FALSE,
      VLOOKUP($A931,ChapterTable!$1:$1048576,MATCH("최종"&amp;SUBSTITUTE(SUBSTITUTE(F$1,"standard",""),"|Float",""),ChapterTable!$1:$1,0),0),
      VLOOKUP($A931-ChapterTable!$P$11,ChapterTable!$1:$1048576,MATCH("최종"&amp;SUBSTITUTE(SUBSTITUTE(F$1,"standard",""),"|Float",""),ChapterTable!$1:$1,0),0)*ChapterTable!$P$14
    ),
  OFFSET(F931,-$B931+IF($L931,1,0),0)*
    (VLOOKUP(SUBSTITUTE(SUBSTITUTE(F$1,"standard",""),"|Float","")&amp;IF(OR($L931=TRUE,$A931=0,MOD($A931,ChapterTable!$R$20)&lt;&gt;0),"","보스")&amp;"인게임누적곱배수",ChapterTable!$R:$S,2,0)^D931
    +VLOOKUP(SUBSTITUTE(SUBSTITUTE(F$1,"standard",""),"|Float","")&amp;IF(OR($L931=TRUE,$A931=0,MOD($A931,ChapterTable!$R$20)&lt;&gt;0),"","보스")&amp;"인게임누적합배수",ChapterTable!$R:$S,2,0)*D931)
  )
  )
  )
)</f>
        <v>119155.03282785416</v>
      </c>
      <c r="G931" t="s">
        <v>719</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101"/>
        <v>2</v>
      </c>
      <c r="Q931">
        <f t="shared" si="102"/>
        <v>2</v>
      </c>
      <c r="R931" t="b">
        <f t="shared" ca="1" si="103"/>
        <v>0</v>
      </c>
      <c r="T931" t="b">
        <f t="shared" ca="1" si="104"/>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107"/>
        <v>0.5</v>
      </c>
      <c r="AJ931">
        <f t="shared" si="105"/>
        <v>0.54666666600000002</v>
      </c>
      <c r="AK931">
        <f t="shared" si="106"/>
        <v>1</v>
      </c>
      <c r="AL931">
        <v>6</v>
      </c>
    </row>
    <row r="932" spans="1:38" hidden="1" x14ac:dyDescent="0.3">
      <c r="A932">
        <v>20</v>
      </c>
      <c r="B932">
        <v>17</v>
      </c>
      <c r="C932">
        <f>IF(OR($L932=TRUE,$A932=0,MOD($A932,ChapterTable!$R$20)&lt;&gt;0),
MAX(0,INT(($B932+ChapterTable!$P$26+VLOOKUP(SUBSTITUTE(C$1,"성장단계","")&amp;"단계오프셋",ChapterTable!$R:$S,2,0))/ChapterTable!$P$23)),
MAX(0,INT(($B932+ChapterTable!$R$26+VLOOKUP(SUBSTITUTE(C$1,"성장단계","")&amp;"보스단계오프셋",ChapterTable!$R:$S,2,0))/ChapterTable!$R$23)))</f>
        <v>2</v>
      </c>
      <c r="D932">
        <f>IF(OR($L932=TRUE,$A932=0,MOD($A932,ChapterTable!$R$20)&lt;&gt;0),
MAX(0,INT(($B932+ChapterTable!$P$26+VLOOKUP(SUBSTITUTE(D$1,"성장단계","")&amp;"단계오프셋",ChapterTable!$R:$S,2,0))/ChapterTable!$P$23)),
MAX(0,INT(($B932+ChapterTable!$R$26+VLOOKUP(SUBSTITUTE(D$1,"성장단계","")&amp;"보스단계오프셋",ChapterTable!$R:$S,2,0))/ChapterTable!$R$23)))</f>
        <v>1</v>
      </c>
      <c r="E932" s="1">
        <f ca="1">IF(AND($A932=0,$B932=1),
    VLOOKUP(1,ChapterTable!$1:$1048576,MATCH("최종"&amp;SUBSTITUTE(SUBSTITUTE(E$1,"standard",""),"|Float",""),ChapterTable!$1:$1,0),0)*ChapterTable!$P$17,
  IF(AND($A932=0,$B932=0),
    E933,
  IF($B932=0,
    VLOOKUP($A932,ChapterTable!$1:$1048576,MATCH("최종"&amp;SUBSTITUTE(SUBSTITUTE(E$1,"standard",""),"|Float",""),ChapterTable!$1:$1,0),0),
  IF($B932=1,
    IF($L932=FALSE,
      VLOOKUP($A932,ChapterTable!$1:$1048576,MATCH("최종"&amp;SUBSTITUTE(SUBSTITUTE(E$1,"standard",""),"|Float",""),ChapterTable!$1:$1,0),0),
      VLOOKUP($A932-ChapterTable!$P$11,ChapterTable!$1:$1048576,MATCH("최종"&amp;SUBSTITUTE(SUBSTITUTE(E$1,"standard",""),"|Float",""),ChapterTable!$1:$1,0),0)*ChapterTable!$P$14
    ),
  OFFSET(E932,-$B932+IF($L932,1,0),0)*IF($B932&gt;OFFSET($B932,1,0),ChapterTable!$R$17,1)*
    (VLOOKUP(SUBSTITUTE(SUBSTITUTE(E$1,"standard",""),"|Float","")&amp;IF(OR($L932=TRUE,$A932=0,MOD($A932,ChapterTable!$R$20)&lt;&gt;0),"","보스")&amp;"인게임누적곱배수",ChapterTable!$R:$S,2,0)^C932
    +VLOOKUP(SUBSTITUTE(SUBSTITUTE(E$1,"standard",""),"|Float","")&amp;IF(OR($L932=TRUE,$A932=0,MOD($A932,ChapterTable!$R$20)&lt;&gt;0),"","보스")&amp;"인게임누적합배수",ChapterTable!$R:$S,2,0)*C932)
  )
  )
  )
)</f>
        <v>372428.7537689209</v>
      </c>
      <c r="F932" s="1">
        <f ca="1">IF(AND($A932=0,$B932=1),
    VLOOKUP(1,ChapterTable!$1:$1048576,MATCH("최종"&amp;SUBSTITUTE(SUBSTITUTE(F$1,"standard",""),"|Float",""),ChapterTable!$1:$1,0),0)*ChapterTable!$P$17,
  IF(AND($A932=0,$B932=0),
    F933,
  IF($B932=0,
    VLOOKUP($A932,ChapterTable!$1:$1048576,MATCH("최종"&amp;SUBSTITUTE(SUBSTITUTE(F$1,"standard",""),"|Float",""),ChapterTable!$1:$1,0),0),
  IF($B932=1,
    IF($L932=FALSE,
      VLOOKUP($A932,ChapterTable!$1:$1048576,MATCH("최종"&amp;SUBSTITUTE(SUBSTITUTE(F$1,"standard",""),"|Float",""),ChapterTable!$1:$1,0),0),
      VLOOKUP($A932-ChapterTable!$P$11,ChapterTable!$1:$1048576,MATCH("최종"&amp;SUBSTITUTE(SUBSTITUTE(F$1,"standard",""),"|Float",""),ChapterTable!$1:$1,0),0)*ChapterTable!$P$14
    ),
  OFFSET(F932,-$B932+IF($L932,1,0),0)*
    (VLOOKUP(SUBSTITUTE(SUBSTITUTE(F$1,"standard",""),"|Float","")&amp;IF(OR($L932=TRUE,$A932=0,MOD($A932,ChapterTable!$R$20)&lt;&gt;0),"","보스")&amp;"인게임누적곱배수",ChapterTable!$R:$S,2,0)^D932
    +VLOOKUP(SUBSTITUTE(SUBSTITUTE(F$1,"standard",""),"|Float","")&amp;IF(OR($L932=TRUE,$A932=0,MOD($A932,ChapterTable!$R$20)&lt;&gt;0),"","보스")&amp;"인게임누적합배수",ChapterTable!$R:$S,2,0)*D932)
  )
  )
  )
)</f>
        <v>119155.03282785416</v>
      </c>
      <c r="G932" t="s">
        <v>719</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101"/>
        <v>2</v>
      </c>
      <c r="Q932">
        <f t="shared" si="102"/>
        <v>2</v>
      </c>
      <c r="R932" t="b">
        <f t="shared" ca="1" si="103"/>
        <v>0</v>
      </c>
      <c r="T932" t="b">
        <f t="shared" ca="1" si="104"/>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107"/>
        <v>0.5</v>
      </c>
      <c r="AJ932">
        <f t="shared" si="105"/>
        <v>0.54666666600000002</v>
      </c>
      <c r="AK932">
        <f t="shared" si="106"/>
        <v>1</v>
      </c>
      <c r="AL932">
        <v>6</v>
      </c>
    </row>
    <row r="933" spans="1:38" hidden="1" x14ac:dyDescent="0.3">
      <c r="A933">
        <v>20</v>
      </c>
      <c r="B933">
        <v>18</v>
      </c>
      <c r="C933">
        <f>IF(OR($L933=TRUE,$A933=0,MOD($A933,ChapterTable!$R$20)&lt;&gt;0),
MAX(0,INT(($B933+ChapterTable!$P$26+VLOOKUP(SUBSTITUTE(C$1,"성장단계","")&amp;"단계오프셋",ChapterTable!$R:$S,2,0))/ChapterTable!$P$23)),
MAX(0,INT(($B933+ChapterTable!$R$26+VLOOKUP(SUBSTITUTE(C$1,"성장단계","")&amp;"보스단계오프셋",ChapterTable!$R:$S,2,0))/ChapterTable!$R$23)))</f>
        <v>2</v>
      </c>
      <c r="D933">
        <f>IF(OR($L933=TRUE,$A933=0,MOD($A933,ChapterTable!$R$20)&lt;&gt;0),
MAX(0,INT(($B933+ChapterTable!$P$26+VLOOKUP(SUBSTITUTE(D$1,"성장단계","")&amp;"단계오프셋",ChapterTable!$R:$S,2,0))/ChapterTable!$P$23)),
MAX(0,INT(($B933+ChapterTable!$R$26+VLOOKUP(SUBSTITUTE(D$1,"성장단계","")&amp;"보스단계오프셋",ChapterTable!$R:$S,2,0))/ChapterTable!$R$23)))</f>
        <v>1</v>
      </c>
      <c r="E933" s="1">
        <f ca="1">IF(AND($A933=0,$B933=1),
    VLOOKUP(1,ChapterTable!$1:$1048576,MATCH("최종"&amp;SUBSTITUTE(SUBSTITUTE(E$1,"standard",""),"|Float",""),ChapterTable!$1:$1,0),0)*ChapterTable!$P$17,
  IF(AND($A933=0,$B933=0),
    E934,
  IF($B933=0,
    VLOOKUP($A933,ChapterTable!$1:$1048576,MATCH("최종"&amp;SUBSTITUTE(SUBSTITUTE(E$1,"standard",""),"|Float",""),ChapterTable!$1:$1,0),0),
  IF($B933=1,
    IF($L933=FALSE,
      VLOOKUP($A933,ChapterTable!$1:$1048576,MATCH("최종"&amp;SUBSTITUTE(SUBSTITUTE(E$1,"standard",""),"|Float",""),ChapterTable!$1:$1,0),0),
      VLOOKUP($A933-ChapterTable!$P$11,ChapterTable!$1:$1048576,MATCH("최종"&amp;SUBSTITUTE(SUBSTITUTE(E$1,"standard",""),"|Float",""),ChapterTable!$1:$1,0),0)*ChapterTable!$P$14
    ),
  OFFSET(E933,-$B933+IF($L933,1,0),0)*IF($B933&gt;OFFSET($B933,1,0),ChapterTable!$R$17,1)*
    (VLOOKUP(SUBSTITUTE(SUBSTITUTE(E$1,"standard",""),"|Float","")&amp;IF(OR($L933=TRUE,$A933=0,MOD($A933,ChapterTable!$R$20)&lt;&gt;0),"","보스")&amp;"인게임누적곱배수",ChapterTable!$R:$S,2,0)^C933
    +VLOOKUP(SUBSTITUTE(SUBSTITUTE(E$1,"standard",""),"|Float","")&amp;IF(OR($L933=TRUE,$A933=0,MOD($A933,ChapterTable!$R$20)&lt;&gt;0),"","보스")&amp;"인게임누적합배수",ChapterTable!$R:$S,2,0)*C933)
  )
  )
  )
)</f>
        <v>372428.7537689209</v>
      </c>
      <c r="F933" s="1">
        <f ca="1">IF(AND($A933=0,$B933=1),
    VLOOKUP(1,ChapterTable!$1:$1048576,MATCH("최종"&amp;SUBSTITUTE(SUBSTITUTE(F$1,"standard",""),"|Float",""),ChapterTable!$1:$1,0),0)*ChapterTable!$P$17,
  IF(AND($A933=0,$B933=0),
    F934,
  IF($B933=0,
    VLOOKUP($A933,ChapterTable!$1:$1048576,MATCH("최종"&amp;SUBSTITUTE(SUBSTITUTE(F$1,"standard",""),"|Float",""),ChapterTable!$1:$1,0),0),
  IF($B933=1,
    IF($L933=FALSE,
      VLOOKUP($A933,ChapterTable!$1:$1048576,MATCH("최종"&amp;SUBSTITUTE(SUBSTITUTE(F$1,"standard",""),"|Float",""),ChapterTable!$1:$1,0),0),
      VLOOKUP($A933-ChapterTable!$P$11,ChapterTable!$1:$1048576,MATCH("최종"&amp;SUBSTITUTE(SUBSTITUTE(F$1,"standard",""),"|Float",""),ChapterTable!$1:$1,0),0)*ChapterTable!$P$14
    ),
  OFFSET(F933,-$B933+IF($L933,1,0),0)*
    (VLOOKUP(SUBSTITUTE(SUBSTITUTE(F$1,"standard",""),"|Float","")&amp;IF(OR($L933=TRUE,$A933=0,MOD($A933,ChapterTable!$R$20)&lt;&gt;0),"","보스")&amp;"인게임누적곱배수",ChapterTable!$R:$S,2,0)^D933
    +VLOOKUP(SUBSTITUTE(SUBSTITUTE(F$1,"standard",""),"|Float","")&amp;IF(OR($L933=TRUE,$A933=0,MOD($A933,ChapterTable!$R$20)&lt;&gt;0),"","보스")&amp;"인게임누적합배수",ChapterTable!$R:$S,2,0)*D933)
  )
  )
  )
)</f>
        <v>119155.03282785416</v>
      </c>
      <c r="G933" t="s">
        <v>719</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101"/>
        <v>2</v>
      </c>
      <c r="Q933">
        <f t="shared" si="102"/>
        <v>2</v>
      </c>
      <c r="R933" t="b">
        <f t="shared" ca="1" si="103"/>
        <v>0</v>
      </c>
      <c r="T933" t="b">
        <f t="shared" ca="1" si="104"/>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107"/>
        <v>0.5</v>
      </c>
      <c r="AJ933">
        <f t="shared" si="105"/>
        <v>0.54666666600000002</v>
      </c>
      <c r="AK933">
        <f t="shared" si="106"/>
        <v>1</v>
      </c>
      <c r="AL933">
        <v>6</v>
      </c>
    </row>
    <row r="934" spans="1:38" hidden="1" x14ac:dyDescent="0.3">
      <c r="A934">
        <v>20</v>
      </c>
      <c r="B934">
        <v>19</v>
      </c>
      <c r="C934">
        <f>IF(OR($L934=TRUE,$A934=0,MOD($A934,ChapterTable!$R$20)&lt;&gt;0),
MAX(0,INT(($B934+ChapterTable!$P$26+VLOOKUP(SUBSTITUTE(C$1,"성장단계","")&amp;"단계오프셋",ChapterTable!$R:$S,2,0))/ChapterTable!$P$23)),
MAX(0,INT(($B934+ChapterTable!$R$26+VLOOKUP(SUBSTITUTE(C$1,"성장단계","")&amp;"보스단계오프셋",ChapterTable!$R:$S,2,0))/ChapterTable!$R$23)))</f>
        <v>2</v>
      </c>
      <c r="D934">
        <f>IF(OR($L934=TRUE,$A934=0,MOD($A934,ChapterTable!$R$20)&lt;&gt;0),
MAX(0,INT(($B934+ChapterTable!$P$26+VLOOKUP(SUBSTITUTE(D$1,"성장단계","")&amp;"단계오프셋",ChapterTable!$R:$S,2,0))/ChapterTable!$P$23)),
MAX(0,INT(($B934+ChapterTable!$R$26+VLOOKUP(SUBSTITUTE(D$1,"성장단계","")&amp;"보스단계오프셋",ChapterTable!$R:$S,2,0))/ChapterTable!$R$23)))</f>
        <v>1</v>
      </c>
      <c r="E934" s="1">
        <f ca="1">IF(AND($A934=0,$B934=1),
    VLOOKUP(1,ChapterTable!$1:$1048576,MATCH("최종"&amp;SUBSTITUTE(SUBSTITUTE(E$1,"standard",""),"|Float",""),ChapterTable!$1:$1,0),0)*ChapterTable!$P$17,
  IF(AND($A934=0,$B934=0),
    E935,
  IF($B934=0,
    VLOOKUP($A934,ChapterTable!$1:$1048576,MATCH("최종"&amp;SUBSTITUTE(SUBSTITUTE(E$1,"standard",""),"|Float",""),ChapterTable!$1:$1,0),0),
  IF($B934=1,
    IF($L934=FALSE,
      VLOOKUP($A934,ChapterTable!$1:$1048576,MATCH("최종"&amp;SUBSTITUTE(SUBSTITUTE(E$1,"standard",""),"|Float",""),ChapterTable!$1:$1,0),0),
      VLOOKUP($A934-ChapterTable!$P$11,ChapterTable!$1:$1048576,MATCH("최종"&amp;SUBSTITUTE(SUBSTITUTE(E$1,"standard",""),"|Float",""),ChapterTable!$1:$1,0),0)*ChapterTable!$P$14
    ),
  OFFSET(E934,-$B934+IF($L934,1,0),0)*IF($B934&gt;OFFSET($B934,1,0),ChapterTable!$R$17,1)*
    (VLOOKUP(SUBSTITUTE(SUBSTITUTE(E$1,"standard",""),"|Float","")&amp;IF(OR($L934=TRUE,$A934=0,MOD($A934,ChapterTable!$R$20)&lt;&gt;0),"","보스")&amp;"인게임누적곱배수",ChapterTable!$R:$S,2,0)^C934
    +VLOOKUP(SUBSTITUTE(SUBSTITUTE(E$1,"standard",""),"|Float","")&amp;IF(OR($L934=TRUE,$A934=0,MOD($A934,ChapterTable!$R$20)&lt;&gt;0),"","보스")&amp;"인게임누적합배수",ChapterTable!$R:$S,2,0)*C934)
  )
  )
  )
)</f>
        <v>372428.7537689209</v>
      </c>
      <c r="F934" s="1">
        <f ca="1">IF(AND($A934=0,$B934=1),
    VLOOKUP(1,ChapterTable!$1:$1048576,MATCH("최종"&amp;SUBSTITUTE(SUBSTITUTE(F$1,"standard",""),"|Float",""),ChapterTable!$1:$1,0),0)*ChapterTable!$P$17,
  IF(AND($A934=0,$B934=0),
    F935,
  IF($B934=0,
    VLOOKUP($A934,ChapterTable!$1:$1048576,MATCH("최종"&amp;SUBSTITUTE(SUBSTITUTE(F$1,"standard",""),"|Float",""),ChapterTable!$1:$1,0),0),
  IF($B934=1,
    IF($L934=FALSE,
      VLOOKUP($A934,ChapterTable!$1:$1048576,MATCH("최종"&amp;SUBSTITUTE(SUBSTITUTE(F$1,"standard",""),"|Float",""),ChapterTable!$1:$1,0),0),
      VLOOKUP($A934-ChapterTable!$P$11,ChapterTable!$1:$1048576,MATCH("최종"&amp;SUBSTITUTE(SUBSTITUTE(F$1,"standard",""),"|Float",""),ChapterTable!$1:$1,0),0)*ChapterTable!$P$14
    ),
  OFFSET(F934,-$B934+IF($L934,1,0),0)*
    (VLOOKUP(SUBSTITUTE(SUBSTITUTE(F$1,"standard",""),"|Float","")&amp;IF(OR($L934=TRUE,$A934=0,MOD($A934,ChapterTable!$R$20)&lt;&gt;0),"","보스")&amp;"인게임누적곱배수",ChapterTable!$R:$S,2,0)^D934
    +VLOOKUP(SUBSTITUTE(SUBSTITUTE(F$1,"standard",""),"|Float","")&amp;IF(OR($L934=TRUE,$A934=0,MOD($A934,ChapterTable!$R$20)&lt;&gt;0),"","보스")&amp;"인게임누적합배수",ChapterTable!$R:$S,2,0)*D934)
  )
  )
  )
)</f>
        <v>119155.03282785416</v>
      </c>
      <c r="G934" t="s">
        <v>719</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101"/>
        <v>92</v>
      </c>
      <c r="Q934">
        <f t="shared" si="102"/>
        <v>92</v>
      </c>
      <c r="R934" t="b">
        <f t="shared" ca="1" si="103"/>
        <v>1</v>
      </c>
      <c r="T934" t="b">
        <f t="shared" ca="1" si="104"/>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107"/>
        <v>0.5</v>
      </c>
      <c r="AJ934">
        <f t="shared" si="105"/>
        <v>0.54666666600000002</v>
      </c>
      <c r="AK934">
        <f t="shared" si="106"/>
        <v>1</v>
      </c>
      <c r="AL934">
        <v>6</v>
      </c>
    </row>
    <row r="935" spans="1:38" hidden="1" x14ac:dyDescent="0.3">
      <c r="A935">
        <v>20</v>
      </c>
      <c r="B935">
        <v>20</v>
      </c>
      <c r="C935">
        <f>IF(OR($L935=TRUE,$A935=0,MOD($A935,ChapterTable!$R$20)&lt;&gt;0),
MAX(0,INT(($B935+ChapterTable!$P$26+VLOOKUP(SUBSTITUTE(C$1,"성장단계","")&amp;"단계오프셋",ChapterTable!$R:$S,2,0))/ChapterTable!$P$23)),
MAX(0,INT(($B935+ChapterTable!$R$26+VLOOKUP(SUBSTITUTE(C$1,"성장단계","")&amp;"보스단계오프셋",ChapterTable!$R:$S,2,0))/ChapterTable!$R$23)))</f>
        <v>2</v>
      </c>
      <c r="D935">
        <f>IF(OR($L935=TRUE,$A935=0,MOD($A935,ChapterTable!$R$20)&lt;&gt;0),
MAX(0,INT(($B935+ChapterTable!$P$26+VLOOKUP(SUBSTITUTE(D$1,"성장단계","")&amp;"단계오프셋",ChapterTable!$R:$S,2,0))/ChapterTable!$P$23)),
MAX(0,INT(($B935+ChapterTable!$R$26+VLOOKUP(SUBSTITUTE(D$1,"성장단계","")&amp;"보스단계오프셋",ChapterTable!$R:$S,2,0))/ChapterTable!$R$23)))</f>
        <v>1</v>
      </c>
      <c r="E935" s="1">
        <f ca="1">IF(AND($A935=0,$B935=1),
    VLOOKUP(1,ChapterTable!$1:$1048576,MATCH("최종"&amp;SUBSTITUTE(SUBSTITUTE(E$1,"standard",""),"|Float",""),ChapterTable!$1:$1,0),0)*ChapterTable!$P$17,
  IF(AND($A935=0,$B935=0),
    E936,
  IF($B935=0,
    VLOOKUP($A935,ChapterTable!$1:$1048576,MATCH("최종"&amp;SUBSTITUTE(SUBSTITUTE(E$1,"standard",""),"|Float",""),ChapterTable!$1:$1,0),0),
  IF($B935=1,
    IF($L935=FALSE,
      VLOOKUP($A935,ChapterTable!$1:$1048576,MATCH("최종"&amp;SUBSTITUTE(SUBSTITUTE(E$1,"standard",""),"|Float",""),ChapterTable!$1:$1,0),0),
      VLOOKUP($A935-ChapterTable!$P$11,ChapterTable!$1:$1048576,MATCH("최종"&amp;SUBSTITUTE(SUBSTITUTE(E$1,"standard",""),"|Float",""),ChapterTable!$1:$1,0),0)*ChapterTable!$P$14
    ),
  OFFSET(E935,-$B935+IF($L935,1,0),0)*IF($B935&gt;OFFSET($B935,1,0),ChapterTable!$R$17,1)*
    (VLOOKUP(SUBSTITUTE(SUBSTITUTE(E$1,"standard",""),"|Float","")&amp;IF(OR($L935=TRUE,$A935=0,MOD($A935,ChapterTable!$R$20)&lt;&gt;0),"","보스")&amp;"인게임누적곱배수",ChapterTable!$R:$S,2,0)^C935
    +VLOOKUP(SUBSTITUTE(SUBSTITUTE(E$1,"standard",""),"|Float","")&amp;IF(OR($L935=TRUE,$A935=0,MOD($A935,ChapterTable!$R$20)&lt;&gt;0),"","보스")&amp;"인게임누적합배수",ChapterTable!$R:$S,2,0)*C935)
  )
  )
  )
)</f>
        <v>372428.7537689209</v>
      </c>
      <c r="F935" s="1">
        <f ca="1">IF(AND($A935=0,$B935=1),
    VLOOKUP(1,ChapterTable!$1:$1048576,MATCH("최종"&amp;SUBSTITUTE(SUBSTITUTE(F$1,"standard",""),"|Float",""),ChapterTable!$1:$1,0),0)*ChapterTable!$P$17,
  IF(AND($A935=0,$B935=0),
    F936,
  IF($B935=0,
    VLOOKUP($A935,ChapterTable!$1:$1048576,MATCH("최종"&amp;SUBSTITUTE(SUBSTITUTE(F$1,"standard",""),"|Float",""),ChapterTable!$1:$1,0),0),
  IF($B935=1,
    IF($L935=FALSE,
      VLOOKUP($A935,ChapterTable!$1:$1048576,MATCH("최종"&amp;SUBSTITUTE(SUBSTITUTE(F$1,"standard",""),"|Float",""),ChapterTable!$1:$1,0),0),
      VLOOKUP($A935-ChapterTable!$P$11,ChapterTable!$1:$1048576,MATCH("최종"&amp;SUBSTITUTE(SUBSTITUTE(F$1,"standard",""),"|Float",""),ChapterTable!$1:$1,0),0)*ChapterTable!$P$14
    ),
  OFFSET(F935,-$B935+IF($L935,1,0),0)*
    (VLOOKUP(SUBSTITUTE(SUBSTITUTE(F$1,"standard",""),"|Float","")&amp;IF(OR($L935=TRUE,$A935=0,MOD($A935,ChapterTable!$R$20)&lt;&gt;0),"","보스")&amp;"인게임누적곱배수",ChapterTable!$R:$S,2,0)^D935
    +VLOOKUP(SUBSTITUTE(SUBSTITUTE(F$1,"standard",""),"|Float","")&amp;IF(OR($L935=TRUE,$A935=0,MOD($A935,ChapterTable!$R$20)&lt;&gt;0),"","보스")&amp;"인게임누적합배수",ChapterTable!$R:$S,2,0)*D935)
  )
  )
  )
)</f>
        <v>119155.03282785416</v>
      </c>
      <c r="G935" t="s">
        <v>719</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101"/>
        <v>22</v>
      </c>
      <c r="Q935">
        <f t="shared" si="102"/>
        <v>22</v>
      </c>
      <c r="R935" t="b">
        <f t="shared" ca="1" si="103"/>
        <v>0</v>
      </c>
      <c r="T935" t="b">
        <f t="shared" ca="1" si="104"/>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107"/>
        <v>0.5</v>
      </c>
      <c r="AJ935">
        <f t="shared" si="105"/>
        <v>1</v>
      </c>
      <c r="AK935">
        <f t="shared" si="106"/>
        <v>2</v>
      </c>
      <c r="AL935">
        <v>6</v>
      </c>
    </row>
    <row r="936" spans="1:38" hidden="1" x14ac:dyDescent="0.3">
      <c r="A936">
        <v>20</v>
      </c>
      <c r="B936">
        <v>21</v>
      </c>
      <c r="C936">
        <f>IF(OR($L936=TRUE,$A936=0,MOD($A936,ChapterTable!$R$20)&lt;&gt;0),
MAX(0,INT(($B936+ChapterTable!$P$26+VLOOKUP(SUBSTITUTE(C$1,"성장단계","")&amp;"단계오프셋",ChapterTable!$R:$S,2,0))/ChapterTable!$P$23)),
MAX(0,INT(($B936+ChapterTable!$R$26+VLOOKUP(SUBSTITUTE(C$1,"성장단계","")&amp;"보스단계오프셋",ChapterTable!$R:$S,2,0))/ChapterTable!$R$23)))</f>
        <v>2</v>
      </c>
      <c r="D936">
        <f>IF(OR($L936=TRUE,$A936=0,MOD($A936,ChapterTable!$R$20)&lt;&gt;0),
MAX(0,INT(($B936+ChapterTable!$P$26+VLOOKUP(SUBSTITUTE(D$1,"성장단계","")&amp;"단계오프셋",ChapterTable!$R:$S,2,0))/ChapterTable!$P$23)),
MAX(0,INT(($B936+ChapterTable!$R$26+VLOOKUP(SUBSTITUTE(D$1,"성장단계","")&amp;"보스단계오프셋",ChapterTable!$R:$S,2,0))/ChapterTable!$R$23)))</f>
        <v>2</v>
      </c>
      <c r="E936" s="1">
        <f ca="1">IF(AND($A936=0,$B936=1),
    VLOOKUP(1,ChapterTable!$1:$1048576,MATCH("최종"&amp;SUBSTITUTE(SUBSTITUTE(E$1,"standard",""),"|Float",""),ChapterTable!$1:$1,0),0)*ChapterTable!$P$17,
  IF(AND($A936=0,$B936=0),
    E937,
  IF($B936=0,
    VLOOKUP($A936,ChapterTable!$1:$1048576,MATCH("최종"&amp;SUBSTITUTE(SUBSTITUTE(E$1,"standard",""),"|Float",""),ChapterTable!$1:$1,0),0),
  IF($B936=1,
    IF($L936=FALSE,
      VLOOKUP($A936,ChapterTable!$1:$1048576,MATCH("최종"&amp;SUBSTITUTE(SUBSTITUTE(E$1,"standard",""),"|Float",""),ChapterTable!$1:$1,0),0),
      VLOOKUP($A936-ChapterTable!$P$11,ChapterTable!$1:$1048576,MATCH("최종"&amp;SUBSTITUTE(SUBSTITUTE(E$1,"standard",""),"|Float",""),ChapterTable!$1:$1,0),0)*ChapterTable!$P$14
    ),
  OFFSET(E936,-$B936+IF($L936,1,0),0)*IF($B936&gt;OFFSET($B936,1,0),ChapterTable!$R$17,1)*
    (VLOOKUP(SUBSTITUTE(SUBSTITUTE(E$1,"standard",""),"|Float","")&amp;IF(OR($L936=TRUE,$A936=0,MOD($A936,ChapterTable!$R$20)&lt;&gt;0),"","보스")&amp;"인게임누적곱배수",ChapterTable!$R:$S,2,0)^C936
    +VLOOKUP(SUBSTITUTE(SUBSTITUTE(E$1,"standard",""),"|Float","")&amp;IF(OR($L936=TRUE,$A936=0,MOD($A936,ChapterTable!$R$20)&lt;&gt;0),"","보스")&amp;"인게임누적합배수",ChapterTable!$R:$S,2,0)*C936)
  )
  )
  )
)</f>
        <v>372428.7537689209</v>
      </c>
      <c r="F936" s="1">
        <f ca="1">IF(AND($A936=0,$B936=1),
    VLOOKUP(1,ChapterTable!$1:$1048576,MATCH("최종"&amp;SUBSTITUTE(SUBSTITUTE(F$1,"standard",""),"|Float",""),ChapterTable!$1:$1,0),0)*ChapterTable!$P$17,
  IF(AND($A936=0,$B936=0),
    F937,
  IF($B936=0,
    VLOOKUP($A936,ChapterTable!$1:$1048576,MATCH("최종"&amp;SUBSTITUTE(SUBSTITUTE(F$1,"standard",""),"|Float",""),ChapterTable!$1:$1,0),0),
  IF($B936=1,
    IF($L936=FALSE,
      VLOOKUP($A936,ChapterTable!$1:$1048576,MATCH("최종"&amp;SUBSTITUTE(SUBSTITUTE(F$1,"standard",""),"|Float",""),ChapterTable!$1:$1,0),0),
      VLOOKUP($A936-ChapterTable!$P$11,ChapterTable!$1:$1048576,MATCH("최종"&amp;SUBSTITUTE(SUBSTITUTE(F$1,"standard",""),"|Float",""),ChapterTable!$1:$1,0),0)*ChapterTable!$P$14
    ),
  OFFSET(F936,-$B936+IF($L936,1,0),0)*
    (VLOOKUP(SUBSTITUTE(SUBSTITUTE(F$1,"standard",""),"|Float","")&amp;IF(OR($L936=TRUE,$A936=0,MOD($A936,ChapterTable!$R$20)&lt;&gt;0),"","보스")&amp;"인게임누적곱배수",ChapterTable!$R:$S,2,0)^D936
    +VLOOKUP(SUBSTITUTE(SUBSTITUTE(F$1,"standard",""),"|Float","")&amp;IF(OR($L936=TRUE,$A936=0,MOD($A936,ChapterTable!$R$20)&lt;&gt;0),"","보스")&amp;"인게임누적합배수",ChapterTable!$R:$S,2,0)*D936)
  )
  )
  )
)</f>
        <v>127468.17465305327</v>
      </c>
      <c r="G936" t="s">
        <v>719</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101"/>
        <v>3</v>
      </c>
      <c r="Q936">
        <f t="shared" si="102"/>
        <v>3</v>
      </c>
      <c r="R936" t="b">
        <f t="shared" ca="1" si="103"/>
        <v>0</v>
      </c>
      <c r="T936" t="b">
        <f t="shared" ca="1" si="104"/>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107"/>
        <v>0.33333333333333331</v>
      </c>
      <c r="AJ936">
        <f t="shared" si="105"/>
        <v>0.395555555</v>
      </c>
      <c r="AK936">
        <f t="shared" si="106"/>
        <v>1</v>
      </c>
      <c r="AL936">
        <v>6</v>
      </c>
    </row>
    <row r="937" spans="1:38" hidden="1" x14ac:dyDescent="0.3">
      <c r="A937">
        <v>20</v>
      </c>
      <c r="B937">
        <v>22</v>
      </c>
      <c r="C937">
        <f>IF(OR($L937=TRUE,$A937=0,MOD($A937,ChapterTable!$R$20)&lt;&gt;0),
MAX(0,INT(($B937+ChapterTable!$P$26+VLOOKUP(SUBSTITUTE(C$1,"성장단계","")&amp;"단계오프셋",ChapterTable!$R:$S,2,0))/ChapterTable!$P$23)),
MAX(0,INT(($B937+ChapterTable!$R$26+VLOOKUP(SUBSTITUTE(C$1,"성장단계","")&amp;"보스단계오프셋",ChapterTable!$R:$S,2,0))/ChapterTable!$R$23)))</f>
        <v>2</v>
      </c>
      <c r="D937">
        <f>IF(OR($L937=TRUE,$A937=0,MOD($A937,ChapterTable!$R$20)&lt;&gt;0),
MAX(0,INT(($B937+ChapterTable!$P$26+VLOOKUP(SUBSTITUTE(D$1,"성장단계","")&amp;"단계오프셋",ChapterTable!$R:$S,2,0))/ChapterTable!$P$23)),
MAX(0,INT(($B937+ChapterTable!$R$26+VLOOKUP(SUBSTITUTE(D$1,"성장단계","")&amp;"보스단계오프셋",ChapterTable!$R:$S,2,0))/ChapterTable!$R$23)))</f>
        <v>2</v>
      </c>
      <c r="E937" s="1">
        <f ca="1">IF(AND($A937=0,$B937=1),
    VLOOKUP(1,ChapterTable!$1:$1048576,MATCH("최종"&amp;SUBSTITUTE(SUBSTITUTE(E$1,"standard",""),"|Float",""),ChapterTable!$1:$1,0),0)*ChapterTable!$P$17,
  IF(AND($A937=0,$B937=0),
    E938,
  IF($B937=0,
    VLOOKUP($A937,ChapterTable!$1:$1048576,MATCH("최종"&amp;SUBSTITUTE(SUBSTITUTE(E$1,"standard",""),"|Float",""),ChapterTable!$1:$1,0),0),
  IF($B937=1,
    IF($L937=FALSE,
      VLOOKUP($A937,ChapterTable!$1:$1048576,MATCH("최종"&amp;SUBSTITUTE(SUBSTITUTE(E$1,"standard",""),"|Float",""),ChapterTable!$1:$1,0),0),
      VLOOKUP($A937-ChapterTable!$P$11,ChapterTable!$1:$1048576,MATCH("최종"&amp;SUBSTITUTE(SUBSTITUTE(E$1,"standard",""),"|Float",""),ChapterTable!$1:$1,0),0)*ChapterTable!$P$14
    ),
  OFFSET(E937,-$B937+IF($L937,1,0),0)*IF($B937&gt;OFFSET($B937,1,0),ChapterTable!$R$17,1)*
    (VLOOKUP(SUBSTITUTE(SUBSTITUTE(E$1,"standard",""),"|Float","")&amp;IF(OR($L937=TRUE,$A937=0,MOD($A937,ChapterTable!$R$20)&lt;&gt;0),"","보스")&amp;"인게임누적곱배수",ChapterTable!$R:$S,2,0)^C937
    +VLOOKUP(SUBSTITUTE(SUBSTITUTE(E$1,"standard",""),"|Float","")&amp;IF(OR($L937=TRUE,$A937=0,MOD($A937,ChapterTable!$R$20)&lt;&gt;0),"","보스")&amp;"인게임누적합배수",ChapterTable!$R:$S,2,0)*C937)
  )
  )
  )
)</f>
        <v>372428.7537689209</v>
      </c>
      <c r="F937" s="1">
        <f ca="1">IF(AND($A937=0,$B937=1),
    VLOOKUP(1,ChapterTable!$1:$1048576,MATCH("최종"&amp;SUBSTITUTE(SUBSTITUTE(F$1,"standard",""),"|Float",""),ChapterTable!$1:$1,0),0)*ChapterTable!$P$17,
  IF(AND($A937=0,$B937=0),
    F938,
  IF($B937=0,
    VLOOKUP($A937,ChapterTable!$1:$1048576,MATCH("최종"&amp;SUBSTITUTE(SUBSTITUTE(F$1,"standard",""),"|Float",""),ChapterTable!$1:$1,0),0),
  IF($B937=1,
    IF($L937=FALSE,
      VLOOKUP($A937,ChapterTable!$1:$1048576,MATCH("최종"&amp;SUBSTITUTE(SUBSTITUTE(F$1,"standard",""),"|Float",""),ChapterTable!$1:$1,0),0),
      VLOOKUP($A937-ChapterTable!$P$11,ChapterTable!$1:$1048576,MATCH("최종"&amp;SUBSTITUTE(SUBSTITUTE(F$1,"standard",""),"|Float",""),ChapterTable!$1:$1,0),0)*ChapterTable!$P$14
    ),
  OFFSET(F937,-$B937+IF($L937,1,0),0)*
    (VLOOKUP(SUBSTITUTE(SUBSTITUTE(F$1,"standard",""),"|Float","")&amp;IF(OR($L937=TRUE,$A937=0,MOD($A937,ChapterTable!$R$20)&lt;&gt;0),"","보스")&amp;"인게임누적곱배수",ChapterTable!$R:$S,2,0)^D937
    +VLOOKUP(SUBSTITUTE(SUBSTITUTE(F$1,"standard",""),"|Float","")&amp;IF(OR($L937=TRUE,$A937=0,MOD($A937,ChapterTable!$R$20)&lt;&gt;0),"","보스")&amp;"인게임누적합배수",ChapterTable!$R:$S,2,0)*D937)
  )
  )
  )
)</f>
        <v>127468.17465305327</v>
      </c>
      <c r="G937" t="s">
        <v>719</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101"/>
        <v>3</v>
      </c>
      <c r="Q937">
        <f t="shared" si="102"/>
        <v>3</v>
      </c>
      <c r="R937" t="b">
        <f t="shared" ca="1" si="103"/>
        <v>0</v>
      </c>
      <c r="T937" t="b">
        <f t="shared" ca="1" si="104"/>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107"/>
        <v>0.33333333333333331</v>
      </c>
      <c r="AJ937">
        <f t="shared" si="105"/>
        <v>0.395555555</v>
      </c>
      <c r="AK937">
        <f t="shared" si="106"/>
        <v>1</v>
      </c>
      <c r="AL937">
        <v>6</v>
      </c>
    </row>
    <row r="938" spans="1:38" hidden="1" x14ac:dyDescent="0.3">
      <c r="A938">
        <v>20</v>
      </c>
      <c r="B938">
        <v>23</v>
      </c>
      <c r="C938">
        <f>IF(OR($L938=TRUE,$A938=0,MOD($A938,ChapterTable!$R$20)&lt;&gt;0),
MAX(0,INT(($B938+ChapterTable!$P$26+VLOOKUP(SUBSTITUTE(C$1,"성장단계","")&amp;"단계오프셋",ChapterTable!$R:$S,2,0))/ChapterTable!$P$23)),
MAX(0,INT(($B938+ChapterTable!$R$26+VLOOKUP(SUBSTITUTE(C$1,"성장단계","")&amp;"보스단계오프셋",ChapterTable!$R:$S,2,0))/ChapterTable!$R$23)))</f>
        <v>2</v>
      </c>
      <c r="D938">
        <f>IF(OR($L938=TRUE,$A938=0,MOD($A938,ChapterTable!$R$20)&lt;&gt;0),
MAX(0,INT(($B938+ChapterTable!$P$26+VLOOKUP(SUBSTITUTE(D$1,"성장단계","")&amp;"단계오프셋",ChapterTable!$R:$S,2,0))/ChapterTable!$P$23)),
MAX(0,INT(($B938+ChapterTable!$R$26+VLOOKUP(SUBSTITUTE(D$1,"성장단계","")&amp;"보스단계오프셋",ChapterTable!$R:$S,2,0))/ChapterTable!$R$23)))</f>
        <v>2</v>
      </c>
      <c r="E938" s="1">
        <f ca="1">IF(AND($A938=0,$B938=1),
    VLOOKUP(1,ChapterTable!$1:$1048576,MATCH("최종"&amp;SUBSTITUTE(SUBSTITUTE(E$1,"standard",""),"|Float",""),ChapterTable!$1:$1,0),0)*ChapterTable!$P$17,
  IF(AND($A938=0,$B938=0),
    E939,
  IF($B938=0,
    VLOOKUP($A938,ChapterTable!$1:$1048576,MATCH("최종"&amp;SUBSTITUTE(SUBSTITUTE(E$1,"standard",""),"|Float",""),ChapterTable!$1:$1,0),0),
  IF($B938=1,
    IF($L938=FALSE,
      VLOOKUP($A938,ChapterTable!$1:$1048576,MATCH("최종"&amp;SUBSTITUTE(SUBSTITUTE(E$1,"standard",""),"|Float",""),ChapterTable!$1:$1,0),0),
      VLOOKUP($A938-ChapterTable!$P$11,ChapterTable!$1:$1048576,MATCH("최종"&amp;SUBSTITUTE(SUBSTITUTE(E$1,"standard",""),"|Float",""),ChapterTable!$1:$1,0),0)*ChapterTable!$P$14
    ),
  OFFSET(E938,-$B938+IF($L938,1,0),0)*IF($B938&gt;OFFSET($B938,1,0),ChapterTable!$R$17,1)*
    (VLOOKUP(SUBSTITUTE(SUBSTITUTE(E$1,"standard",""),"|Float","")&amp;IF(OR($L938=TRUE,$A938=0,MOD($A938,ChapterTable!$R$20)&lt;&gt;0),"","보스")&amp;"인게임누적곱배수",ChapterTable!$R:$S,2,0)^C938
    +VLOOKUP(SUBSTITUTE(SUBSTITUTE(E$1,"standard",""),"|Float","")&amp;IF(OR($L938=TRUE,$A938=0,MOD($A938,ChapterTable!$R$20)&lt;&gt;0),"","보스")&amp;"인게임누적합배수",ChapterTable!$R:$S,2,0)*C938)
  )
  )
  )
)</f>
        <v>372428.7537689209</v>
      </c>
      <c r="F938" s="1">
        <f ca="1">IF(AND($A938=0,$B938=1),
    VLOOKUP(1,ChapterTable!$1:$1048576,MATCH("최종"&amp;SUBSTITUTE(SUBSTITUTE(F$1,"standard",""),"|Float",""),ChapterTable!$1:$1,0),0)*ChapterTable!$P$17,
  IF(AND($A938=0,$B938=0),
    F939,
  IF($B938=0,
    VLOOKUP($A938,ChapterTable!$1:$1048576,MATCH("최종"&amp;SUBSTITUTE(SUBSTITUTE(F$1,"standard",""),"|Float",""),ChapterTable!$1:$1,0),0),
  IF($B938=1,
    IF($L938=FALSE,
      VLOOKUP($A938,ChapterTable!$1:$1048576,MATCH("최종"&amp;SUBSTITUTE(SUBSTITUTE(F$1,"standard",""),"|Float",""),ChapterTable!$1:$1,0),0),
      VLOOKUP($A938-ChapterTable!$P$11,ChapterTable!$1:$1048576,MATCH("최종"&amp;SUBSTITUTE(SUBSTITUTE(F$1,"standard",""),"|Float",""),ChapterTable!$1:$1,0),0)*ChapterTable!$P$14
    ),
  OFFSET(F938,-$B938+IF($L938,1,0),0)*
    (VLOOKUP(SUBSTITUTE(SUBSTITUTE(F$1,"standard",""),"|Float","")&amp;IF(OR($L938=TRUE,$A938=0,MOD($A938,ChapterTable!$R$20)&lt;&gt;0),"","보스")&amp;"인게임누적곱배수",ChapterTable!$R:$S,2,0)^D938
    +VLOOKUP(SUBSTITUTE(SUBSTITUTE(F$1,"standard",""),"|Float","")&amp;IF(OR($L938=TRUE,$A938=0,MOD($A938,ChapterTable!$R$20)&lt;&gt;0),"","보스")&amp;"인게임누적합배수",ChapterTable!$R:$S,2,0)*D938)
  )
  )
  )
)</f>
        <v>127468.17465305327</v>
      </c>
      <c r="G938" t="s">
        <v>719</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101"/>
        <v>3</v>
      </c>
      <c r="Q938">
        <f t="shared" si="102"/>
        <v>3</v>
      </c>
      <c r="R938" t="b">
        <f t="shared" ca="1" si="103"/>
        <v>0</v>
      </c>
      <c r="T938" t="b">
        <f t="shared" ca="1" si="104"/>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107"/>
        <v>0.33333333333333331</v>
      </c>
      <c r="AJ938">
        <f t="shared" si="105"/>
        <v>0.395555555</v>
      </c>
      <c r="AK938">
        <f t="shared" si="106"/>
        <v>1</v>
      </c>
      <c r="AL938">
        <v>6</v>
      </c>
    </row>
    <row r="939" spans="1:38" hidden="1" x14ac:dyDescent="0.3">
      <c r="A939">
        <v>20</v>
      </c>
      <c r="B939">
        <v>24</v>
      </c>
      <c r="C939">
        <f>IF(OR($L939=TRUE,$A939=0,MOD($A939,ChapterTable!$R$20)&lt;&gt;0),
MAX(0,INT(($B939+ChapterTable!$P$26+VLOOKUP(SUBSTITUTE(C$1,"성장단계","")&amp;"단계오프셋",ChapterTable!$R:$S,2,0))/ChapterTable!$P$23)),
MAX(0,INT(($B939+ChapterTable!$R$26+VLOOKUP(SUBSTITUTE(C$1,"성장단계","")&amp;"보스단계오프셋",ChapterTable!$R:$S,2,0))/ChapterTable!$R$23)))</f>
        <v>2</v>
      </c>
      <c r="D939">
        <f>IF(OR($L939=TRUE,$A939=0,MOD($A939,ChapterTable!$R$20)&lt;&gt;0),
MAX(0,INT(($B939+ChapterTable!$P$26+VLOOKUP(SUBSTITUTE(D$1,"성장단계","")&amp;"단계오프셋",ChapterTable!$R:$S,2,0))/ChapterTable!$P$23)),
MAX(0,INT(($B939+ChapterTable!$R$26+VLOOKUP(SUBSTITUTE(D$1,"성장단계","")&amp;"보스단계오프셋",ChapterTable!$R:$S,2,0))/ChapterTable!$R$23)))</f>
        <v>2</v>
      </c>
      <c r="E939" s="1">
        <f ca="1">IF(AND($A939=0,$B939=1),
    VLOOKUP(1,ChapterTable!$1:$1048576,MATCH("최종"&amp;SUBSTITUTE(SUBSTITUTE(E$1,"standard",""),"|Float",""),ChapterTable!$1:$1,0),0)*ChapterTable!$P$17,
  IF(AND($A939=0,$B939=0),
    E940,
  IF($B939=0,
    VLOOKUP($A939,ChapterTable!$1:$1048576,MATCH("최종"&amp;SUBSTITUTE(SUBSTITUTE(E$1,"standard",""),"|Float",""),ChapterTable!$1:$1,0),0),
  IF($B939=1,
    IF($L939=FALSE,
      VLOOKUP($A939,ChapterTable!$1:$1048576,MATCH("최종"&amp;SUBSTITUTE(SUBSTITUTE(E$1,"standard",""),"|Float",""),ChapterTable!$1:$1,0),0),
      VLOOKUP($A939-ChapterTable!$P$11,ChapterTable!$1:$1048576,MATCH("최종"&amp;SUBSTITUTE(SUBSTITUTE(E$1,"standard",""),"|Float",""),ChapterTable!$1:$1,0),0)*ChapterTable!$P$14
    ),
  OFFSET(E939,-$B939+IF($L939,1,0),0)*IF($B939&gt;OFFSET($B939,1,0),ChapterTable!$R$17,1)*
    (VLOOKUP(SUBSTITUTE(SUBSTITUTE(E$1,"standard",""),"|Float","")&amp;IF(OR($L939=TRUE,$A939=0,MOD($A939,ChapterTable!$R$20)&lt;&gt;0),"","보스")&amp;"인게임누적곱배수",ChapterTable!$R:$S,2,0)^C939
    +VLOOKUP(SUBSTITUTE(SUBSTITUTE(E$1,"standard",""),"|Float","")&amp;IF(OR($L939=TRUE,$A939=0,MOD($A939,ChapterTable!$R$20)&lt;&gt;0),"","보스")&amp;"인게임누적합배수",ChapterTable!$R:$S,2,0)*C939)
  )
  )
  )
)</f>
        <v>372428.7537689209</v>
      </c>
      <c r="F939" s="1">
        <f ca="1">IF(AND($A939=0,$B939=1),
    VLOOKUP(1,ChapterTable!$1:$1048576,MATCH("최종"&amp;SUBSTITUTE(SUBSTITUTE(F$1,"standard",""),"|Float",""),ChapterTable!$1:$1,0),0)*ChapterTable!$P$17,
  IF(AND($A939=0,$B939=0),
    F940,
  IF($B939=0,
    VLOOKUP($A939,ChapterTable!$1:$1048576,MATCH("최종"&amp;SUBSTITUTE(SUBSTITUTE(F$1,"standard",""),"|Float",""),ChapterTable!$1:$1,0),0),
  IF($B939=1,
    IF($L939=FALSE,
      VLOOKUP($A939,ChapterTable!$1:$1048576,MATCH("최종"&amp;SUBSTITUTE(SUBSTITUTE(F$1,"standard",""),"|Float",""),ChapterTable!$1:$1,0),0),
      VLOOKUP($A939-ChapterTable!$P$11,ChapterTable!$1:$1048576,MATCH("최종"&amp;SUBSTITUTE(SUBSTITUTE(F$1,"standard",""),"|Float",""),ChapterTable!$1:$1,0),0)*ChapterTable!$P$14
    ),
  OFFSET(F939,-$B939+IF($L939,1,0),0)*
    (VLOOKUP(SUBSTITUTE(SUBSTITUTE(F$1,"standard",""),"|Float","")&amp;IF(OR($L939=TRUE,$A939=0,MOD($A939,ChapterTable!$R$20)&lt;&gt;0),"","보스")&amp;"인게임누적곱배수",ChapterTable!$R:$S,2,0)^D939
    +VLOOKUP(SUBSTITUTE(SUBSTITUTE(F$1,"standard",""),"|Float","")&amp;IF(OR($L939=TRUE,$A939=0,MOD($A939,ChapterTable!$R$20)&lt;&gt;0),"","보스")&amp;"인게임누적합배수",ChapterTable!$R:$S,2,0)*D939)
  )
  )
  )
)</f>
        <v>127468.17465305327</v>
      </c>
      <c r="G939" t="s">
        <v>719</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101"/>
        <v>3</v>
      </c>
      <c r="Q939">
        <f t="shared" si="102"/>
        <v>3</v>
      </c>
      <c r="R939" t="b">
        <f t="shared" ca="1" si="103"/>
        <v>0</v>
      </c>
      <c r="T939" t="b">
        <f t="shared" ca="1" si="104"/>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107"/>
        <v>0.33333333333333331</v>
      </c>
      <c r="AJ939">
        <f t="shared" si="105"/>
        <v>0.395555555</v>
      </c>
      <c r="AK939">
        <f t="shared" si="106"/>
        <v>1</v>
      </c>
      <c r="AL939">
        <v>6</v>
      </c>
    </row>
    <row r="940" spans="1:38" hidden="1" x14ac:dyDescent="0.3">
      <c r="A940">
        <v>20</v>
      </c>
      <c r="B940">
        <v>25</v>
      </c>
      <c r="C940">
        <f>IF(OR($L940=TRUE,$A940=0,MOD($A940,ChapterTable!$R$20)&lt;&gt;0),
MAX(0,INT(($B940+ChapterTable!$P$26+VLOOKUP(SUBSTITUTE(C$1,"성장단계","")&amp;"단계오프셋",ChapterTable!$R:$S,2,0))/ChapterTable!$P$23)),
MAX(0,INT(($B940+ChapterTable!$R$26+VLOOKUP(SUBSTITUTE(C$1,"성장단계","")&amp;"보스단계오프셋",ChapterTable!$R:$S,2,0))/ChapterTable!$R$23)))</f>
        <v>2</v>
      </c>
      <c r="D940">
        <f>IF(OR($L940=TRUE,$A940=0,MOD($A940,ChapterTable!$R$20)&lt;&gt;0),
MAX(0,INT(($B940+ChapterTable!$P$26+VLOOKUP(SUBSTITUTE(D$1,"성장단계","")&amp;"단계오프셋",ChapterTable!$R:$S,2,0))/ChapterTable!$P$23)),
MAX(0,INT(($B940+ChapterTable!$R$26+VLOOKUP(SUBSTITUTE(D$1,"성장단계","")&amp;"보스단계오프셋",ChapterTable!$R:$S,2,0))/ChapterTable!$R$23)))</f>
        <v>2</v>
      </c>
      <c r="E940" s="1">
        <f ca="1">IF(AND($A940=0,$B940=1),
    VLOOKUP(1,ChapterTable!$1:$1048576,MATCH("최종"&amp;SUBSTITUTE(SUBSTITUTE(E$1,"standard",""),"|Float",""),ChapterTable!$1:$1,0),0)*ChapterTable!$P$17,
  IF(AND($A940=0,$B940=0),
    E941,
  IF($B940=0,
    VLOOKUP($A940,ChapterTable!$1:$1048576,MATCH("최종"&amp;SUBSTITUTE(SUBSTITUTE(E$1,"standard",""),"|Float",""),ChapterTable!$1:$1,0),0),
  IF($B940=1,
    IF($L940=FALSE,
      VLOOKUP($A940,ChapterTable!$1:$1048576,MATCH("최종"&amp;SUBSTITUTE(SUBSTITUTE(E$1,"standard",""),"|Float",""),ChapterTable!$1:$1,0),0),
      VLOOKUP($A940-ChapterTable!$P$11,ChapterTable!$1:$1048576,MATCH("최종"&amp;SUBSTITUTE(SUBSTITUTE(E$1,"standard",""),"|Float",""),ChapterTable!$1:$1,0),0)*ChapterTable!$P$14
    ),
  OFFSET(E940,-$B940+IF($L940,1,0),0)*IF($B940&gt;OFFSET($B940,1,0),ChapterTable!$R$17,1)*
    (VLOOKUP(SUBSTITUTE(SUBSTITUTE(E$1,"standard",""),"|Float","")&amp;IF(OR($L940=TRUE,$A940=0,MOD($A940,ChapterTable!$R$20)&lt;&gt;0),"","보스")&amp;"인게임누적곱배수",ChapterTable!$R:$S,2,0)^C940
    +VLOOKUP(SUBSTITUTE(SUBSTITUTE(E$1,"standard",""),"|Float","")&amp;IF(OR($L940=TRUE,$A940=0,MOD($A940,ChapterTable!$R$20)&lt;&gt;0),"","보스")&amp;"인게임누적합배수",ChapterTable!$R:$S,2,0)*C940)
  )
  )
  )
)</f>
        <v>372428.7537689209</v>
      </c>
      <c r="F940" s="1">
        <f ca="1">IF(AND($A940=0,$B940=1),
    VLOOKUP(1,ChapterTable!$1:$1048576,MATCH("최종"&amp;SUBSTITUTE(SUBSTITUTE(F$1,"standard",""),"|Float",""),ChapterTable!$1:$1,0),0)*ChapterTable!$P$17,
  IF(AND($A940=0,$B940=0),
    F941,
  IF($B940=0,
    VLOOKUP($A940,ChapterTable!$1:$1048576,MATCH("최종"&amp;SUBSTITUTE(SUBSTITUTE(F$1,"standard",""),"|Float",""),ChapterTable!$1:$1,0),0),
  IF($B940=1,
    IF($L940=FALSE,
      VLOOKUP($A940,ChapterTable!$1:$1048576,MATCH("최종"&amp;SUBSTITUTE(SUBSTITUTE(F$1,"standard",""),"|Float",""),ChapterTable!$1:$1,0),0),
      VLOOKUP($A940-ChapterTable!$P$11,ChapterTable!$1:$1048576,MATCH("최종"&amp;SUBSTITUTE(SUBSTITUTE(F$1,"standard",""),"|Float",""),ChapterTable!$1:$1,0),0)*ChapterTable!$P$14
    ),
  OFFSET(F940,-$B940+IF($L940,1,0),0)*
    (VLOOKUP(SUBSTITUTE(SUBSTITUTE(F$1,"standard",""),"|Float","")&amp;IF(OR($L940=TRUE,$A940=0,MOD($A940,ChapterTable!$R$20)&lt;&gt;0),"","보스")&amp;"인게임누적곱배수",ChapterTable!$R:$S,2,0)^D940
    +VLOOKUP(SUBSTITUTE(SUBSTITUTE(F$1,"standard",""),"|Float","")&amp;IF(OR($L940=TRUE,$A940=0,MOD($A940,ChapterTable!$R$20)&lt;&gt;0),"","보스")&amp;"인게임누적합배수",ChapterTable!$R:$S,2,0)*D940)
  )
  )
  )
)</f>
        <v>127468.17465305327</v>
      </c>
      <c r="G940" t="s">
        <v>719</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101"/>
        <v>11</v>
      </c>
      <c r="Q940">
        <f t="shared" si="102"/>
        <v>11</v>
      </c>
      <c r="R940" t="b">
        <f t="shared" ca="1" si="103"/>
        <v>0</v>
      </c>
      <c r="T940" t="b">
        <f t="shared" ca="1" si="104"/>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107"/>
        <v>0.33333333333333331</v>
      </c>
      <c r="AJ940">
        <f t="shared" si="105"/>
        <v>0.395555555</v>
      </c>
      <c r="AK940">
        <f t="shared" si="106"/>
        <v>1</v>
      </c>
      <c r="AL940">
        <v>6</v>
      </c>
    </row>
    <row r="941" spans="1:38" hidden="1" x14ac:dyDescent="0.3">
      <c r="A941">
        <v>20</v>
      </c>
      <c r="B941">
        <v>26</v>
      </c>
      <c r="C941">
        <f>IF(OR($L941=TRUE,$A941=0,MOD($A941,ChapterTable!$R$20)&lt;&gt;0),
MAX(0,INT(($B941+ChapterTable!$P$26+VLOOKUP(SUBSTITUTE(C$1,"성장단계","")&amp;"단계오프셋",ChapterTable!$R:$S,2,0))/ChapterTable!$P$23)),
MAX(0,INT(($B941+ChapterTable!$R$26+VLOOKUP(SUBSTITUTE(C$1,"성장단계","")&amp;"보스단계오프셋",ChapterTable!$R:$S,2,0))/ChapterTable!$R$23)))</f>
        <v>3</v>
      </c>
      <c r="D941">
        <f>IF(OR($L941=TRUE,$A941=0,MOD($A941,ChapterTable!$R$20)&lt;&gt;0),
MAX(0,INT(($B941+ChapterTable!$P$26+VLOOKUP(SUBSTITUTE(D$1,"성장단계","")&amp;"단계오프셋",ChapterTable!$R:$S,2,0))/ChapterTable!$P$23)),
MAX(0,INT(($B941+ChapterTable!$R$26+VLOOKUP(SUBSTITUTE(D$1,"성장단계","")&amp;"보스단계오프셋",ChapterTable!$R:$S,2,0))/ChapterTable!$R$23)))</f>
        <v>2</v>
      </c>
      <c r="E941" s="1">
        <f ca="1">IF(AND($A941=0,$B941=1),
    VLOOKUP(1,ChapterTable!$1:$1048576,MATCH("최종"&amp;SUBSTITUTE(SUBSTITUTE(E$1,"standard",""),"|Float",""),ChapterTable!$1:$1,0),0)*ChapterTable!$P$17,
  IF(AND($A941=0,$B941=0),
    E942,
  IF($B941=0,
    VLOOKUP($A941,ChapterTable!$1:$1048576,MATCH("최종"&amp;SUBSTITUTE(SUBSTITUTE(E$1,"standard",""),"|Float",""),ChapterTable!$1:$1,0),0),
  IF($B941=1,
    IF($L941=FALSE,
      VLOOKUP($A941,ChapterTable!$1:$1048576,MATCH("최종"&amp;SUBSTITUTE(SUBSTITUTE(E$1,"standard",""),"|Float",""),ChapterTable!$1:$1,0),0),
      VLOOKUP($A941-ChapterTable!$P$11,ChapterTable!$1:$1048576,MATCH("최종"&amp;SUBSTITUTE(SUBSTITUTE(E$1,"standard",""),"|Float",""),ChapterTable!$1:$1,0),0)*ChapterTable!$P$14
    ),
  OFFSET(E941,-$B941+IF($L941,1,0),0)*IF($B941&gt;OFFSET($B941,1,0),ChapterTable!$R$17,1)*
    (VLOOKUP(SUBSTITUTE(SUBSTITUTE(E$1,"standard",""),"|Float","")&amp;IF(OR($L941=TRUE,$A941=0,MOD($A941,ChapterTable!$R$20)&lt;&gt;0),"","보스")&amp;"인게임누적곱배수",ChapterTable!$R:$S,2,0)^C941
    +VLOOKUP(SUBSTITUTE(SUBSTITUTE(E$1,"standard",""),"|Float","")&amp;IF(OR($L941=TRUE,$A941=0,MOD($A941,ChapterTable!$R$20)&lt;&gt;0),"","보스")&amp;"인게임누적합배수",ChapterTable!$R:$S,2,0)*C941)
  )
  )
  )
)</f>
        <v>425632.86145019531</v>
      </c>
      <c r="F941" s="1">
        <f ca="1">IF(AND($A941=0,$B941=1),
    VLOOKUP(1,ChapterTable!$1:$1048576,MATCH("최종"&amp;SUBSTITUTE(SUBSTITUTE(F$1,"standard",""),"|Float",""),ChapterTable!$1:$1,0),0)*ChapterTable!$P$17,
  IF(AND($A941=0,$B941=0),
    F942,
  IF($B941=0,
    VLOOKUP($A941,ChapterTable!$1:$1048576,MATCH("최종"&amp;SUBSTITUTE(SUBSTITUTE(F$1,"standard",""),"|Float",""),ChapterTable!$1:$1,0),0),
  IF($B941=1,
    IF($L941=FALSE,
      VLOOKUP($A941,ChapterTable!$1:$1048576,MATCH("최종"&amp;SUBSTITUTE(SUBSTITUTE(F$1,"standard",""),"|Float",""),ChapterTable!$1:$1,0),0),
      VLOOKUP($A941-ChapterTable!$P$11,ChapterTable!$1:$1048576,MATCH("최종"&amp;SUBSTITUTE(SUBSTITUTE(F$1,"standard",""),"|Float",""),ChapterTable!$1:$1,0),0)*ChapterTable!$P$14
    ),
  OFFSET(F941,-$B941+IF($L941,1,0),0)*
    (VLOOKUP(SUBSTITUTE(SUBSTITUTE(F$1,"standard",""),"|Float","")&amp;IF(OR($L941=TRUE,$A941=0,MOD($A941,ChapterTable!$R$20)&lt;&gt;0),"","보스")&amp;"인게임누적곱배수",ChapterTable!$R:$S,2,0)^D941
    +VLOOKUP(SUBSTITUTE(SUBSTITUTE(F$1,"standard",""),"|Float","")&amp;IF(OR($L941=TRUE,$A941=0,MOD($A941,ChapterTable!$R$20)&lt;&gt;0),"","보스")&amp;"인게임누적합배수",ChapterTable!$R:$S,2,0)*D941)
  )
  )
  )
)</f>
        <v>127468.17465305327</v>
      </c>
      <c r="G941" t="s">
        <v>719</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101"/>
        <v>3</v>
      </c>
      <c r="Q941">
        <f t="shared" si="102"/>
        <v>3</v>
      </c>
      <c r="R941" t="b">
        <f t="shared" ca="1" si="103"/>
        <v>0</v>
      </c>
      <c r="T941" t="b">
        <f t="shared" ca="1" si="104"/>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107"/>
        <v>0.33333333333333331</v>
      </c>
      <c r="AJ941">
        <f t="shared" si="105"/>
        <v>0.395555555</v>
      </c>
      <c r="AK941">
        <f t="shared" si="106"/>
        <v>1</v>
      </c>
      <c r="AL941">
        <v>6</v>
      </c>
    </row>
    <row r="942" spans="1:38" hidden="1" x14ac:dyDescent="0.3">
      <c r="A942">
        <v>20</v>
      </c>
      <c r="B942">
        <v>27</v>
      </c>
      <c r="C942">
        <f>IF(OR($L942=TRUE,$A942=0,MOD($A942,ChapterTable!$R$20)&lt;&gt;0),
MAX(0,INT(($B942+ChapterTable!$P$26+VLOOKUP(SUBSTITUTE(C$1,"성장단계","")&amp;"단계오프셋",ChapterTable!$R:$S,2,0))/ChapterTable!$P$23)),
MAX(0,INT(($B942+ChapterTable!$R$26+VLOOKUP(SUBSTITUTE(C$1,"성장단계","")&amp;"보스단계오프셋",ChapterTable!$R:$S,2,0))/ChapterTable!$R$23)))</f>
        <v>3</v>
      </c>
      <c r="D942">
        <f>IF(OR($L942=TRUE,$A942=0,MOD($A942,ChapterTable!$R$20)&lt;&gt;0),
MAX(0,INT(($B942+ChapterTable!$P$26+VLOOKUP(SUBSTITUTE(D$1,"성장단계","")&amp;"단계오프셋",ChapterTable!$R:$S,2,0))/ChapterTable!$P$23)),
MAX(0,INT(($B942+ChapterTable!$R$26+VLOOKUP(SUBSTITUTE(D$1,"성장단계","")&amp;"보스단계오프셋",ChapterTable!$R:$S,2,0))/ChapterTable!$R$23)))</f>
        <v>2</v>
      </c>
      <c r="E942" s="1">
        <f ca="1">IF(AND($A942=0,$B942=1),
    VLOOKUP(1,ChapterTable!$1:$1048576,MATCH("최종"&amp;SUBSTITUTE(SUBSTITUTE(E$1,"standard",""),"|Float",""),ChapterTable!$1:$1,0),0)*ChapterTable!$P$17,
  IF(AND($A942=0,$B942=0),
    E943,
  IF($B942=0,
    VLOOKUP($A942,ChapterTable!$1:$1048576,MATCH("최종"&amp;SUBSTITUTE(SUBSTITUTE(E$1,"standard",""),"|Float",""),ChapterTable!$1:$1,0),0),
  IF($B942=1,
    IF($L942=FALSE,
      VLOOKUP($A942,ChapterTable!$1:$1048576,MATCH("최종"&amp;SUBSTITUTE(SUBSTITUTE(E$1,"standard",""),"|Float",""),ChapterTable!$1:$1,0),0),
      VLOOKUP($A942-ChapterTable!$P$11,ChapterTable!$1:$1048576,MATCH("최종"&amp;SUBSTITUTE(SUBSTITUTE(E$1,"standard",""),"|Float",""),ChapterTable!$1:$1,0),0)*ChapterTable!$P$14
    ),
  OFFSET(E942,-$B942+IF($L942,1,0),0)*IF($B942&gt;OFFSET($B942,1,0),ChapterTable!$R$17,1)*
    (VLOOKUP(SUBSTITUTE(SUBSTITUTE(E$1,"standard",""),"|Float","")&amp;IF(OR($L942=TRUE,$A942=0,MOD($A942,ChapterTable!$R$20)&lt;&gt;0),"","보스")&amp;"인게임누적곱배수",ChapterTable!$R:$S,2,0)^C942
    +VLOOKUP(SUBSTITUTE(SUBSTITUTE(E$1,"standard",""),"|Float","")&amp;IF(OR($L942=TRUE,$A942=0,MOD($A942,ChapterTable!$R$20)&lt;&gt;0),"","보스")&amp;"인게임누적합배수",ChapterTable!$R:$S,2,0)*C942)
  )
  )
  )
)</f>
        <v>425632.86145019531</v>
      </c>
      <c r="F942" s="1">
        <f ca="1">IF(AND($A942=0,$B942=1),
    VLOOKUP(1,ChapterTable!$1:$1048576,MATCH("최종"&amp;SUBSTITUTE(SUBSTITUTE(F$1,"standard",""),"|Float",""),ChapterTable!$1:$1,0),0)*ChapterTable!$P$17,
  IF(AND($A942=0,$B942=0),
    F943,
  IF($B942=0,
    VLOOKUP($A942,ChapterTable!$1:$1048576,MATCH("최종"&amp;SUBSTITUTE(SUBSTITUTE(F$1,"standard",""),"|Float",""),ChapterTable!$1:$1,0),0),
  IF($B942=1,
    IF($L942=FALSE,
      VLOOKUP($A942,ChapterTable!$1:$1048576,MATCH("최종"&amp;SUBSTITUTE(SUBSTITUTE(F$1,"standard",""),"|Float",""),ChapterTable!$1:$1,0),0),
      VLOOKUP($A942-ChapterTable!$P$11,ChapterTable!$1:$1048576,MATCH("최종"&amp;SUBSTITUTE(SUBSTITUTE(F$1,"standard",""),"|Float",""),ChapterTable!$1:$1,0),0)*ChapterTable!$P$14
    ),
  OFFSET(F942,-$B942+IF($L942,1,0),0)*
    (VLOOKUP(SUBSTITUTE(SUBSTITUTE(F$1,"standard",""),"|Float","")&amp;IF(OR($L942=TRUE,$A942=0,MOD($A942,ChapterTable!$R$20)&lt;&gt;0),"","보스")&amp;"인게임누적곱배수",ChapterTable!$R:$S,2,0)^D942
    +VLOOKUP(SUBSTITUTE(SUBSTITUTE(F$1,"standard",""),"|Float","")&amp;IF(OR($L942=TRUE,$A942=0,MOD($A942,ChapterTable!$R$20)&lt;&gt;0),"","보스")&amp;"인게임누적합배수",ChapterTable!$R:$S,2,0)*D942)
  )
  )
  )
)</f>
        <v>127468.17465305327</v>
      </c>
      <c r="G942" t="s">
        <v>719</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101"/>
        <v>3</v>
      </c>
      <c r="Q942">
        <f t="shared" si="102"/>
        <v>3</v>
      </c>
      <c r="R942" t="b">
        <f t="shared" ca="1" si="103"/>
        <v>0</v>
      </c>
      <c r="T942" t="b">
        <f t="shared" ca="1" si="104"/>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107"/>
        <v>0.33333333333333331</v>
      </c>
      <c r="AJ942">
        <f t="shared" si="105"/>
        <v>0.395555555</v>
      </c>
      <c r="AK942">
        <f t="shared" si="106"/>
        <v>1</v>
      </c>
      <c r="AL942">
        <v>6</v>
      </c>
    </row>
    <row r="943" spans="1:38" hidden="1" x14ac:dyDescent="0.3">
      <c r="A943">
        <v>20</v>
      </c>
      <c r="B943">
        <v>28</v>
      </c>
      <c r="C943">
        <f>IF(OR($L943=TRUE,$A943=0,MOD($A943,ChapterTable!$R$20)&lt;&gt;0),
MAX(0,INT(($B943+ChapterTable!$P$26+VLOOKUP(SUBSTITUTE(C$1,"성장단계","")&amp;"단계오프셋",ChapterTable!$R:$S,2,0))/ChapterTable!$P$23)),
MAX(0,INT(($B943+ChapterTable!$R$26+VLOOKUP(SUBSTITUTE(C$1,"성장단계","")&amp;"보스단계오프셋",ChapterTable!$R:$S,2,0))/ChapterTable!$R$23)))</f>
        <v>3</v>
      </c>
      <c r="D943">
        <f>IF(OR($L943=TRUE,$A943=0,MOD($A943,ChapterTable!$R$20)&lt;&gt;0),
MAX(0,INT(($B943+ChapterTable!$P$26+VLOOKUP(SUBSTITUTE(D$1,"성장단계","")&amp;"단계오프셋",ChapterTable!$R:$S,2,0))/ChapterTable!$P$23)),
MAX(0,INT(($B943+ChapterTable!$R$26+VLOOKUP(SUBSTITUTE(D$1,"성장단계","")&amp;"보스단계오프셋",ChapterTable!$R:$S,2,0))/ChapterTable!$R$23)))</f>
        <v>2</v>
      </c>
      <c r="E943" s="1">
        <f ca="1">IF(AND($A943=0,$B943=1),
    VLOOKUP(1,ChapterTable!$1:$1048576,MATCH("최종"&amp;SUBSTITUTE(SUBSTITUTE(E$1,"standard",""),"|Float",""),ChapterTable!$1:$1,0),0)*ChapterTable!$P$17,
  IF(AND($A943=0,$B943=0),
    E944,
  IF($B943=0,
    VLOOKUP($A943,ChapterTable!$1:$1048576,MATCH("최종"&amp;SUBSTITUTE(SUBSTITUTE(E$1,"standard",""),"|Float",""),ChapterTable!$1:$1,0),0),
  IF($B943=1,
    IF($L943=FALSE,
      VLOOKUP($A943,ChapterTable!$1:$1048576,MATCH("최종"&amp;SUBSTITUTE(SUBSTITUTE(E$1,"standard",""),"|Float",""),ChapterTable!$1:$1,0),0),
      VLOOKUP($A943-ChapterTable!$P$11,ChapterTable!$1:$1048576,MATCH("최종"&amp;SUBSTITUTE(SUBSTITUTE(E$1,"standard",""),"|Float",""),ChapterTable!$1:$1,0),0)*ChapterTable!$P$14
    ),
  OFFSET(E943,-$B943+IF($L943,1,0),0)*IF($B943&gt;OFFSET($B943,1,0),ChapterTable!$R$17,1)*
    (VLOOKUP(SUBSTITUTE(SUBSTITUTE(E$1,"standard",""),"|Float","")&amp;IF(OR($L943=TRUE,$A943=0,MOD($A943,ChapterTable!$R$20)&lt;&gt;0),"","보스")&amp;"인게임누적곱배수",ChapterTable!$R:$S,2,0)^C943
    +VLOOKUP(SUBSTITUTE(SUBSTITUTE(E$1,"standard",""),"|Float","")&amp;IF(OR($L943=TRUE,$A943=0,MOD($A943,ChapterTable!$R$20)&lt;&gt;0),"","보스")&amp;"인게임누적합배수",ChapterTable!$R:$S,2,0)*C943)
  )
  )
  )
)</f>
        <v>425632.86145019531</v>
      </c>
      <c r="F943" s="1">
        <f ca="1">IF(AND($A943=0,$B943=1),
    VLOOKUP(1,ChapterTable!$1:$1048576,MATCH("최종"&amp;SUBSTITUTE(SUBSTITUTE(F$1,"standard",""),"|Float",""),ChapterTable!$1:$1,0),0)*ChapterTable!$P$17,
  IF(AND($A943=0,$B943=0),
    F944,
  IF($B943=0,
    VLOOKUP($A943,ChapterTable!$1:$1048576,MATCH("최종"&amp;SUBSTITUTE(SUBSTITUTE(F$1,"standard",""),"|Float",""),ChapterTable!$1:$1,0),0),
  IF($B943=1,
    IF($L943=FALSE,
      VLOOKUP($A943,ChapterTable!$1:$1048576,MATCH("최종"&amp;SUBSTITUTE(SUBSTITUTE(F$1,"standard",""),"|Float",""),ChapterTable!$1:$1,0),0),
      VLOOKUP($A943-ChapterTable!$P$11,ChapterTable!$1:$1048576,MATCH("최종"&amp;SUBSTITUTE(SUBSTITUTE(F$1,"standard",""),"|Float",""),ChapterTable!$1:$1,0),0)*ChapterTable!$P$14
    ),
  OFFSET(F943,-$B943+IF($L943,1,0),0)*
    (VLOOKUP(SUBSTITUTE(SUBSTITUTE(F$1,"standard",""),"|Float","")&amp;IF(OR($L943=TRUE,$A943=0,MOD($A943,ChapterTable!$R$20)&lt;&gt;0),"","보스")&amp;"인게임누적곱배수",ChapterTable!$R:$S,2,0)^D943
    +VLOOKUP(SUBSTITUTE(SUBSTITUTE(F$1,"standard",""),"|Float","")&amp;IF(OR($L943=TRUE,$A943=0,MOD($A943,ChapterTable!$R$20)&lt;&gt;0),"","보스")&amp;"인게임누적합배수",ChapterTable!$R:$S,2,0)*D943)
  )
  )
  )
)</f>
        <v>127468.17465305327</v>
      </c>
      <c r="G943" t="s">
        <v>719</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101"/>
        <v>3</v>
      </c>
      <c r="Q943">
        <f t="shared" si="102"/>
        <v>3</v>
      </c>
      <c r="R943" t="b">
        <f t="shared" ca="1" si="103"/>
        <v>0</v>
      </c>
      <c r="T943" t="b">
        <f t="shared" ca="1" si="104"/>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107"/>
        <v>0.33333333333333331</v>
      </c>
      <c r="AJ943">
        <f t="shared" si="105"/>
        <v>0.395555555</v>
      </c>
      <c r="AK943">
        <f t="shared" si="106"/>
        <v>1</v>
      </c>
      <c r="AL943">
        <v>6</v>
      </c>
    </row>
    <row r="944" spans="1:38" hidden="1" x14ac:dyDescent="0.3">
      <c r="A944">
        <v>20</v>
      </c>
      <c r="B944">
        <v>29</v>
      </c>
      <c r="C944">
        <f>IF(OR($L944=TRUE,$A944=0,MOD($A944,ChapterTable!$R$20)&lt;&gt;0),
MAX(0,INT(($B944+ChapterTable!$P$26+VLOOKUP(SUBSTITUTE(C$1,"성장단계","")&amp;"단계오프셋",ChapterTable!$R:$S,2,0))/ChapterTable!$P$23)),
MAX(0,INT(($B944+ChapterTable!$R$26+VLOOKUP(SUBSTITUTE(C$1,"성장단계","")&amp;"보스단계오프셋",ChapterTable!$R:$S,2,0))/ChapterTable!$R$23)))</f>
        <v>3</v>
      </c>
      <c r="D944">
        <f>IF(OR($L944=TRUE,$A944=0,MOD($A944,ChapterTable!$R$20)&lt;&gt;0),
MAX(0,INT(($B944+ChapterTable!$P$26+VLOOKUP(SUBSTITUTE(D$1,"성장단계","")&amp;"단계오프셋",ChapterTable!$R:$S,2,0))/ChapterTable!$P$23)),
MAX(0,INT(($B944+ChapterTable!$R$26+VLOOKUP(SUBSTITUTE(D$1,"성장단계","")&amp;"보스단계오프셋",ChapterTable!$R:$S,2,0))/ChapterTable!$R$23)))</f>
        <v>2</v>
      </c>
      <c r="E944" s="1">
        <f ca="1">IF(AND($A944=0,$B944=1),
    VLOOKUP(1,ChapterTable!$1:$1048576,MATCH("최종"&amp;SUBSTITUTE(SUBSTITUTE(E$1,"standard",""),"|Float",""),ChapterTable!$1:$1,0),0)*ChapterTable!$P$17,
  IF(AND($A944=0,$B944=0),
    E945,
  IF($B944=0,
    VLOOKUP($A944,ChapterTable!$1:$1048576,MATCH("최종"&amp;SUBSTITUTE(SUBSTITUTE(E$1,"standard",""),"|Float",""),ChapterTable!$1:$1,0),0),
  IF($B944=1,
    IF($L944=FALSE,
      VLOOKUP($A944,ChapterTable!$1:$1048576,MATCH("최종"&amp;SUBSTITUTE(SUBSTITUTE(E$1,"standard",""),"|Float",""),ChapterTable!$1:$1,0),0),
      VLOOKUP($A944-ChapterTable!$P$11,ChapterTable!$1:$1048576,MATCH("최종"&amp;SUBSTITUTE(SUBSTITUTE(E$1,"standard",""),"|Float",""),ChapterTable!$1:$1,0),0)*ChapterTable!$P$14
    ),
  OFFSET(E944,-$B944+IF($L944,1,0),0)*IF($B944&gt;OFFSET($B944,1,0),ChapterTable!$R$17,1)*
    (VLOOKUP(SUBSTITUTE(SUBSTITUTE(E$1,"standard",""),"|Float","")&amp;IF(OR($L944=TRUE,$A944=0,MOD($A944,ChapterTable!$R$20)&lt;&gt;0),"","보스")&amp;"인게임누적곱배수",ChapterTable!$R:$S,2,0)^C944
    +VLOOKUP(SUBSTITUTE(SUBSTITUTE(E$1,"standard",""),"|Float","")&amp;IF(OR($L944=TRUE,$A944=0,MOD($A944,ChapterTable!$R$20)&lt;&gt;0),"","보스")&amp;"인게임누적합배수",ChapterTable!$R:$S,2,0)*C944)
  )
  )
  )
)</f>
        <v>425632.86145019531</v>
      </c>
      <c r="F944" s="1">
        <f ca="1">IF(AND($A944=0,$B944=1),
    VLOOKUP(1,ChapterTable!$1:$1048576,MATCH("최종"&amp;SUBSTITUTE(SUBSTITUTE(F$1,"standard",""),"|Float",""),ChapterTable!$1:$1,0),0)*ChapterTable!$P$17,
  IF(AND($A944=0,$B944=0),
    F945,
  IF($B944=0,
    VLOOKUP($A944,ChapterTable!$1:$1048576,MATCH("최종"&amp;SUBSTITUTE(SUBSTITUTE(F$1,"standard",""),"|Float",""),ChapterTable!$1:$1,0),0),
  IF($B944=1,
    IF($L944=FALSE,
      VLOOKUP($A944,ChapterTable!$1:$1048576,MATCH("최종"&amp;SUBSTITUTE(SUBSTITUTE(F$1,"standard",""),"|Float",""),ChapterTable!$1:$1,0),0),
      VLOOKUP($A944-ChapterTable!$P$11,ChapterTable!$1:$1048576,MATCH("최종"&amp;SUBSTITUTE(SUBSTITUTE(F$1,"standard",""),"|Float",""),ChapterTable!$1:$1,0),0)*ChapterTable!$P$14
    ),
  OFFSET(F944,-$B944+IF($L944,1,0),0)*
    (VLOOKUP(SUBSTITUTE(SUBSTITUTE(F$1,"standard",""),"|Float","")&amp;IF(OR($L944=TRUE,$A944=0,MOD($A944,ChapterTable!$R$20)&lt;&gt;0),"","보스")&amp;"인게임누적곱배수",ChapterTable!$R:$S,2,0)^D944
    +VLOOKUP(SUBSTITUTE(SUBSTITUTE(F$1,"standard",""),"|Float","")&amp;IF(OR($L944=TRUE,$A944=0,MOD($A944,ChapterTable!$R$20)&lt;&gt;0),"","보스")&amp;"인게임누적합배수",ChapterTable!$R:$S,2,0)*D944)
  )
  )
  )
)</f>
        <v>127468.17465305327</v>
      </c>
      <c r="G944" t="s">
        <v>719</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101"/>
        <v>93</v>
      </c>
      <c r="Q944">
        <f t="shared" si="102"/>
        <v>93</v>
      </c>
      <c r="R944" t="b">
        <f t="shared" ca="1" si="103"/>
        <v>1</v>
      </c>
      <c r="T944" t="b">
        <f t="shared" ca="1" si="104"/>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107"/>
        <v>0.33333333333333331</v>
      </c>
      <c r="AJ944">
        <f t="shared" si="105"/>
        <v>0.395555555</v>
      </c>
      <c r="AK944">
        <f t="shared" si="106"/>
        <v>1</v>
      </c>
      <c r="AL944">
        <v>6</v>
      </c>
    </row>
    <row r="945" spans="1:38" hidden="1" x14ac:dyDescent="0.3">
      <c r="A945">
        <v>20</v>
      </c>
      <c r="B945">
        <v>30</v>
      </c>
      <c r="C945">
        <f>IF(OR($L945=TRUE,$A945=0,MOD($A945,ChapterTable!$R$20)&lt;&gt;0),
MAX(0,INT(($B945+ChapterTable!$P$26+VLOOKUP(SUBSTITUTE(C$1,"성장단계","")&amp;"단계오프셋",ChapterTable!$R:$S,2,0))/ChapterTable!$P$23)),
MAX(0,INT(($B945+ChapterTable!$R$26+VLOOKUP(SUBSTITUTE(C$1,"성장단계","")&amp;"보스단계오프셋",ChapterTable!$R:$S,2,0))/ChapterTable!$R$23)))</f>
        <v>3</v>
      </c>
      <c r="D945">
        <f>IF(OR($L945=TRUE,$A945=0,MOD($A945,ChapterTable!$R$20)&lt;&gt;0),
MAX(0,INT(($B945+ChapterTable!$P$26+VLOOKUP(SUBSTITUTE(D$1,"성장단계","")&amp;"단계오프셋",ChapterTable!$R:$S,2,0))/ChapterTable!$P$23)),
MAX(0,INT(($B945+ChapterTable!$R$26+VLOOKUP(SUBSTITUTE(D$1,"성장단계","")&amp;"보스단계오프셋",ChapterTable!$R:$S,2,0))/ChapterTable!$R$23)))</f>
        <v>2</v>
      </c>
      <c r="E945" s="1">
        <f ca="1">IF(AND($A945=0,$B945=1),
    VLOOKUP(1,ChapterTable!$1:$1048576,MATCH("최종"&amp;SUBSTITUTE(SUBSTITUTE(E$1,"standard",""),"|Float",""),ChapterTable!$1:$1,0),0)*ChapterTable!$P$17,
  IF(AND($A945=0,$B945=0),
    E946,
  IF($B945=0,
    VLOOKUP($A945,ChapterTable!$1:$1048576,MATCH("최종"&amp;SUBSTITUTE(SUBSTITUTE(E$1,"standard",""),"|Float",""),ChapterTable!$1:$1,0),0),
  IF($B945=1,
    IF($L945=FALSE,
      VLOOKUP($A945,ChapterTable!$1:$1048576,MATCH("최종"&amp;SUBSTITUTE(SUBSTITUTE(E$1,"standard",""),"|Float",""),ChapterTable!$1:$1,0),0),
      VLOOKUP($A945-ChapterTable!$P$11,ChapterTable!$1:$1048576,MATCH("최종"&amp;SUBSTITUTE(SUBSTITUTE(E$1,"standard",""),"|Float",""),ChapterTable!$1:$1,0),0)*ChapterTable!$P$14
    ),
  OFFSET(E945,-$B945+IF($L945,1,0),0)*IF($B945&gt;OFFSET($B945,1,0),ChapterTable!$R$17,1)*
    (VLOOKUP(SUBSTITUTE(SUBSTITUTE(E$1,"standard",""),"|Float","")&amp;IF(OR($L945=TRUE,$A945=0,MOD($A945,ChapterTable!$R$20)&lt;&gt;0),"","보스")&amp;"인게임누적곱배수",ChapterTable!$R:$S,2,0)^C945
    +VLOOKUP(SUBSTITUTE(SUBSTITUTE(E$1,"standard",""),"|Float","")&amp;IF(OR($L945=TRUE,$A945=0,MOD($A945,ChapterTable!$R$20)&lt;&gt;0),"","보스")&amp;"인게임누적합배수",ChapterTable!$R:$S,2,0)*C945)
  )
  )
  )
)</f>
        <v>425632.86145019531</v>
      </c>
      <c r="F945" s="1">
        <f ca="1">IF(AND($A945=0,$B945=1),
    VLOOKUP(1,ChapterTable!$1:$1048576,MATCH("최종"&amp;SUBSTITUTE(SUBSTITUTE(F$1,"standard",""),"|Float",""),ChapterTable!$1:$1,0),0)*ChapterTable!$P$17,
  IF(AND($A945=0,$B945=0),
    F946,
  IF($B945=0,
    VLOOKUP($A945,ChapterTable!$1:$1048576,MATCH("최종"&amp;SUBSTITUTE(SUBSTITUTE(F$1,"standard",""),"|Float",""),ChapterTable!$1:$1,0),0),
  IF($B945=1,
    IF($L945=FALSE,
      VLOOKUP($A945,ChapterTable!$1:$1048576,MATCH("최종"&amp;SUBSTITUTE(SUBSTITUTE(F$1,"standard",""),"|Float",""),ChapterTable!$1:$1,0),0),
      VLOOKUP($A945-ChapterTable!$P$11,ChapterTable!$1:$1048576,MATCH("최종"&amp;SUBSTITUTE(SUBSTITUTE(F$1,"standard",""),"|Float",""),ChapterTable!$1:$1,0),0)*ChapterTable!$P$14
    ),
  OFFSET(F945,-$B945+IF($L945,1,0),0)*
    (VLOOKUP(SUBSTITUTE(SUBSTITUTE(F$1,"standard",""),"|Float","")&amp;IF(OR($L945=TRUE,$A945=0,MOD($A945,ChapterTable!$R$20)&lt;&gt;0),"","보스")&amp;"인게임누적곱배수",ChapterTable!$R:$S,2,0)^D945
    +VLOOKUP(SUBSTITUTE(SUBSTITUTE(F$1,"standard",""),"|Float","")&amp;IF(OR($L945=TRUE,$A945=0,MOD($A945,ChapterTable!$R$20)&lt;&gt;0),"","보스")&amp;"인게임누적합배수",ChapterTable!$R:$S,2,0)*D945)
  )
  )
  )
)</f>
        <v>127468.17465305327</v>
      </c>
      <c r="G945" t="s">
        <v>719</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101"/>
        <v>23</v>
      </c>
      <c r="Q945">
        <f t="shared" si="102"/>
        <v>23</v>
      </c>
      <c r="R945" t="b">
        <f t="shared" ca="1" si="103"/>
        <v>0</v>
      </c>
      <c r="T945" t="b">
        <f t="shared" ca="1" si="104"/>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107"/>
        <v>0.33333333333333331</v>
      </c>
      <c r="AJ945">
        <f t="shared" si="105"/>
        <v>1</v>
      </c>
      <c r="AK945">
        <f t="shared" si="106"/>
        <v>3</v>
      </c>
      <c r="AL945">
        <v>6</v>
      </c>
    </row>
    <row r="946" spans="1:38" hidden="1" x14ac:dyDescent="0.3">
      <c r="A946">
        <v>20</v>
      </c>
      <c r="B946">
        <v>31</v>
      </c>
      <c r="C946">
        <f>IF(OR($L946=TRUE,$A946=0,MOD($A946,ChapterTable!$R$20)&lt;&gt;0),
MAX(0,INT(($B946+ChapterTable!$P$26+VLOOKUP(SUBSTITUTE(C$1,"성장단계","")&amp;"단계오프셋",ChapterTable!$R:$S,2,0))/ChapterTable!$P$23)),
MAX(0,INT(($B946+ChapterTable!$R$26+VLOOKUP(SUBSTITUTE(C$1,"성장단계","")&amp;"보스단계오프셋",ChapterTable!$R:$S,2,0))/ChapterTable!$R$23)))</f>
        <v>3</v>
      </c>
      <c r="D946">
        <f>IF(OR($L946=TRUE,$A946=0,MOD($A946,ChapterTable!$R$20)&lt;&gt;0),
MAX(0,INT(($B946+ChapterTable!$P$26+VLOOKUP(SUBSTITUTE(D$1,"성장단계","")&amp;"단계오프셋",ChapterTable!$R:$S,2,0))/ChapterTable!$P$23)),
MAX(0,INT(($B946+ChapterTable!$R$26+VLOOKUP(SUBSTITUTE(D$1,"성장단계","")&amp;"보스단계오프셋",ChapterTable!$R:$S,2,0))/ChapterTable!$R$23)))</f>
        <v>3</v>
      </c>
      <c r="E946" s="1">
        <f ca="1">IF(AND($A946=0,$B946=1),
    VLOOKUP(1,ChapterTable!$1:$1048576,MATCH("최종"&amp;SUBSTITUTE(SUBSTITUTE(E$1,"standard",""),"|Float",""),ChapterTable!$1:$1,0),0)*ChapterTable!$P$17,
  IF(AND($A946=0,$B946=0),
    E947,
  IF($B946=0,
    VLOOKUP($A946,ChapterTable!$1:$1048576,MATCH("최종"&amp;SUBSTITUTE(SUBSTITUTE(E$1,"standard",""),"|Float",""),ChapterTable!$1:$1,0),0),
  IF($B946=1,
    IF($L946=FALSE,
      VLOOKUP($A946,ChapterTable!$1:$1048576,MATCH("최종"&amp;SUBSTITUTE(SUBSTITUTE(E$1,"standard",""),"|Float",""),ChapterTable!$1:$1,0),0),
      VLOOKUP($A946-ChapterTable!$P$11,ChapterTable!$1:$1048576,MATCH("최종"&amp;SUBSTITUTE(SUBSTITUTE(E$1,"standard",""),"|Float",""),ChapterTable!$1:$1,0),0)*ChapterTable!$P$14
    ),
  OFFSET(E946,-$B946+IF($L946,1,0),0)*IF($B946&gt;OFFSET($B946,1,0),ChapterTable!$R$17,1)*
    (VLOOKUP(SUBSTITUTE(SUBSTITUTE(E$1,"standard",""),"|Float","")&amp;IF(OR($L946=TRUE,$A946=0,MOD($A946,ChapterTable!$R$20)&lt;&gt;0),"","보스")&amp;"인게임누적곱배수",ChapterTable!$R:$S,2,0)^C946
    +VLOOKUP(SUBSTITUTE(SUBSTITUTE(E$1,"standard",""),"|Float","")&amp;IF(OR($L946=TRUE,$A946=0,MOD($A946,ChapterTable!$R$20)&lt;&gt;0),"","보스")&amp;"인게임누적합배수",ChapterTable!$R:$S,2,0)*C946)
  )
  )
  )
)</f>
        <v>425632.86145019531</v>
      </c>
      <c r="F946" s="1">
        <f ca="1">IF(AND($A946=0,$B946=1),
    VLOOKUP(1,ChapterTable!$1:$1048576,MATCH("최종"&amp;SUBSTITUTE(SUBSTITUTE(F$1,"standard",""),"|Float",""),ChapterTable!$1:$1,0),0)*ChapterTable!$P$17,
  IF(AND($A946=0,$B946=0),
    F947,
  IF($B946=0,
    VLOOKUP($A946,ChapterTable!$1:$1048576,MATCH("최종"&amp;SUBSTITUTE(SUBSTITUTE(F$1,"standard",""),"|Float",""),ChapterTable!$1:$1,0),0),
  IF($B946=1,
    IF($L946=FALSE,
      VLOOKUP($A946,ChapterTable!$1:$1048576,MATCH("최종"&amp;SUBSTITUTE(SUBSTITUTE(F$1,"standard",""),"|Float",""),ChapterTable!$1:$1,0),0),
      VLOOKUP($A946-ChapterTable!$P$11,ChapterTable!$1:$1048576,MATCH("최종"&amp;SUBSTITUTE(SUBSTITUTE(F$1,"standard",""),"|Float",""),ChapterTable!$1:$1,0),0)*ChapterTable!$P$14
    ),
  OFFSET(F946,-$B946+IF($L946,1,0),0)*
    (VLOOKUP(SUBSTITUTE(SUBSTITUTE(F$1,"standard",""),"|Float","")&amp;IF(OR($L946=TRUE,$A946=0,MOD($A946,ChapterTable!$R$20)&lt;&gt;0),"","보스")&amp;"인게임누적곱배수",ChapterTable!$R:$S,2,0)^D946
    +VLOOKUP(SUBSTITUTE(SUBSTITUTE(F$1,"standard",""),"|Float","")&amp;IF(OR($L946=TRUE,$A946=0,MOD($A946,ChapterTable!$R$20)&lt;&gt;0),"","보스")&amp;"인게임누적합배수",ChapterTable!$R:$S,2,0)*D946)
  )
  )
  )
)</f>
        <v>135781.31647825241</v>
      </c>
      <c r="G946" t="s">
        <v>719</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101"/>
        <v>4</v>
      </c>
      <c r="Q946">
        <f t="shared" si="102"/>
        <v>4</v>
      </c>
      <c r="R946" t="b">
        <f t="shared" ca="1" si="103"/>
        <v>0</v>
      </c>
      <c r="T946" t="b">
        <f t="shared" ca="1" si="104"/>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107"/>
        <v>0.25</v>
      </c>
      <c r="AJ946">
        <f t="shared" si="105"/>
        <v>0.32</v>
      </c>
      <c r="AK946">
        <f t="shared" si="106"/>
        <v>1</v>
      </c>
      <c r="AL946">
        <v>6</v>
      </c>
    </row>
    <row r="947" spans="1:38" hidden="1" x14ac:dyDescent="0.3">
      <c r="A947">
        <v>20</v>
      </c>
      <c r="B947">
        <v>32</v>
      </c>
      <c r="C947">
        <f>IF(OR($L947=TRUE,$A947=0,MOD($A947,ChapterTable!$R$20)&lt;&gt;0),
MAX(0,INT(($B947+ChapterTable!$P$26+VLOOKUP(SUBSTITUTE(C$1,"성장단계","")&amp;"단계오프셋",ChapterTable!$R:$S,2,0))/ChapterTable!$P$23)),
MAX(0,INT(($B947+ChapterTable!$R$26+VLOOKUP(SUBSTITUTE(C$1,"성장단계","")&amp;"보스단계오프셋",ChapterTable!$R:$S,2,0))/ChapterTable!$R$23)))</f>
        <v>3</v>
      </c>
      <c r="D947">
        <f>IF(OR($L947=TRUE,$A947=0,MOD($A947,ChapterTable!$R$20)&lt;&gt;0),
MAX(0,INT(($B947+ChapterTable!$P$26+VLOOKUP(SUBSTITUTE(D$1,"성장단계","")&amp;"단계오프셋",ChapterTable!$R:$S,2,0))/ChapterTable!$P$23)),
MAX(0,INT(($B947+ChapterTable!$R$26+VLOOKUP(SUBSTITUTE(D$1,"성장단계","")&amp;"보스단계오프셋",ChapterTable!$R:$S,2,0))/ChapterTable!$R$23)))</f>
        <v>3</v>
      </c>
      <c r="E947" s="1">
        <f ca="1">IF(AND($A947=0,$B947=1),
    VLOOKUP(1,ChapterTable!$1:$1048576,MATCH("최종"&amp;SUBSTITUTE(SUBSTITUTE(E$1,"standard",""),"|Float",""),ChapterTable!$1:$1,0),0)*ChapterTable!$P$17,
  IF(AND($A947=0,$B947=0),
    E948,
  IF($B947=0,
    VLOOKUP($A947,ChapterTable!$1:$1048576,MATCH("최종"&amp;SUBSTITUTE(SUBSTITUTE(E$1,"standard",""),"|Float",""),ChapterTable!$1:$1,0),0),
  IF($B947=1,
    IF($L947=FALSE,
      VLOOKUP($A947,ChapterTable!$1:$1048576,MATCH("최종"&amp;SUBSTITUTE(SUBSTITUTE(E$1,"standard",""),"|Float",""),ChapterTable!$1:$1,0),0),
      VLOOKUP($A947-ChapterTable!$P$11,ChapterTable!$1:$1048576,MATCH("최종"&amp;SUBSTITUTE(SUBSTITUTE(E$1,"standard",""),"|Float",""),ChapterTable!$1:$1,0),0)*ChapterTable!$P$14
    ),
  OFFSET(E947,-$B947+IF($L947,1,0),0)*IF($B947&gt;OFFSET($B947,1,0),ChapterTable!$R$17,1)*
    (VLOOKUP(SUBSTITUTE(SUBSTITUTE(E$1,"standard",""),"|Float","")&amp;IF(OR($L947=TRUE,$A947=0,MOD($A947,ChapterTable!$R$20)&lt;&gt;0),"","보스")&amp;"인게임누적곱배수",ChapterTable!$R:$S,2,0)^C947
    +VLOOKUP(SUBSTITUTE(SUBSTITUTE(E$1,"standard",""),"|Float","")&amp;IF(OR($L947=TRUE,$A947=0,MOD($A947,ChapterTable!$R$20)&lt;&gt;0),"","보스")&amp;"인게임누적합배수",ChapterTable!$R:$S,2,0)*C947)
  )
  )
  )
)</f>
        <v>425632.86145019531</v>
      </c>
      <c r="F947" s="1">
        <f ca="1">IF(AND($A947=0,$B947=1),
    VLOOKUP(1,ChapterTable!$1:$1048576,MATCH("최종"&amp;SUBSTITUTE(SUBSTITUTE(F$1,"standard",""),"|Float",""),ChapterTable!$1:$1,0),0)*ChapterTable!$P$17,
  IF(AND($A947=0,$B947=0),
    F948,
  IF($B947=0,
    VLOOKUP($A947,ChapterTable!$1:$1048576,MATCH("최종"&amp;SUBSTITUTE(SUBSTITUTE(F$1,"standard",""),"|Float",""),ChapterTable!$1:$1,0),0),
  IF($B947=1,
    IF($L947=FALSE,
      VLOOKUP($A947,ChapterTable!$1:$1048576,MATCH("최종"&amp;SUBSTITUTE(SUBSTITUTE(F$1,"standard",""),"|Float",""),ChapterTable!$1:$1,0),0),
      VLOOKUP($A947-ChapterTable!$P$11,ChapterTable!$1:$1048576,MATCH("최종"&amp;SUBSTITUTE(SUBSTITUTE(F$1,"standard",""),"|Float",""),ChapterTable!$1:$1,0),0)*ChapterTable!$P$14
    ),
  OFFSET(F947,-$B947+IF($L947,1,0),0)*
    (VLOOKUP(SUBSTITUTE(SUBSTITUTE(F$1,"standard",""),"|Float","")&amp;IF(OR($L947=TRUE,$A947=0,MOD($A947,ChapterTable!$R$20)&lt;&gt;0),"","보스")&amp;"인게임누적곱배수",ChapterTable!$R:$S,2,0)^D947
    +VLOOKUP(SUBSTITUTE(SUBSTITUTE(F$1,"standard",""),"|Float","")&amp;IF(OR($L947=TRUE,$A947=0,MOD($A947,ChapterTable!$R$20)&lt;&gt;0),"","보스")&amp;"인게임누적합배수",ChapterTable!$R:$S,2,0)*D947)
  )
  )
  )
)</f>
        <v>135781.31647825241</v>
      </c>
      <c r="G947" t="s">
        <v>719</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101"/>
        <v>4</v>
      </c>
      <c r="Q947">
        <f t="shared" si="102"/>
        <v>4</v>
      </c>
      <c r="R947" t="b">
        <f t="shared" ca="1" si="103"/>
        <v>0</v>
      </c>
      <c r="T947" t="b">
        <f t="shared" ca="1" si="104"/>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107"/>
        <v>0.25</v>
      </c>
      <c r="AJ947">
        <f t="shared" si="105"/>
        <v>0.32</v>
      </c>
      <c r="AK947">
        <f t="shared" si="106"/>
        <v>1</v>
      </c>
      <c r="AL947">
        <v>6</v>
      </c>
    </row>
    <row r="948" spans="1:38" hidden="1" x14ac:dyDescent="0.3">
      <c r="A948">
        <v>20</v>
      </c>
      <c r="B948">
        <v>33</v>
      </c>
      <c r="C948">
        <f>IF(OR($L948=TRUE,$A948=0,MOD($A948,ChapterTable!$R$20)&lt;&gt;0),
MAX(0,INT(($B948+ChapterTable!$P$26+VLOOKUP(SUBSTITUTE(C$1,"성장단계","")&amp;"단계오프셋",ChapterTable!$R:$S,2,0))/ChapterTable!$P$23)),
MAX(0,INT(($B948+ChapterTable!$R$26+VLOOKUP(SUBSTITUTE(C$1,"성장단계","")&amp;"보스단계오프셋",ChapterTable!$R:$S,2,0))/ChapterTable!$R$23)))</f>
        <v>3</v>
      </c>
      <c r="D948">
        <f>IF(OR($L948=TRUE,$A948=0,MOD($A948,ChapterTable!$R$20)&lt;&gt;0),
MAX(0,INT(($B948+ChapterTable!$P$26+VLOOKUP(SUBSTITUTE(D$1,"성장단계","")&amp;"단계오프셋",ChapterTable!$R:$S,2,0))/ChapterTable!$P$23)),
MAX(0,INT(($B948+ChapterTable!$R$26+VLOOKUP(SUBSTITUTE(D$1,"성장단계","")&amp;"보스단계오프셋",ChapterTable!$R:$S,2,0))/ChapterTable!$R$23)))</f>
        <v>3</v>
      </c>
      <c r="E948" s="1">
        <f ca="1">IF(AND($A948=0,$B948=1),
    VLOOKUP(1,ChapterTable!$1:$1048576,MATCH("최종"&amp;SUBSTITUTE(SUBSTITUTE(E$1,"standard",""),"|Float",""),ChapterTable!$1:$1,0),0)*ChapterTable!$P$17,
  IF(AND($A948=0,$B948=0),
    E949,
  IF($B948=0,
    VLOOKUP($A948,ChapterTable!$1:$1048576,MATCH("최종"&amp;SUBSTITUTE(SUBSTITUTE(E$1,"standard",""),"|Float",""),ChapterTable!$1:$1,0),0),
  IF($B948=1,
    IF($L948=FALSE,
      VLOOKUP($A948,ChapterTable!$1:$1048576,MATCH("최종"&amp;SUBSTITUTE(SUBSTITUTE(E$1,"standard",""),"|Float",""),ChapterTable!$1:$1,0),0),
      VLOOKUP($A948-ChapterTable!$P$11,ChapterTable!$1:$1048576,MATCH("최종"&amp;SUBSTITUTE(SUBSTITUTE(E$1,"standard",""),"|Float",""),ChapterTable!$1:$1,0),0)*ChapterTable!$P$14
    ),
  OFFSET(E948,-$B948+IF($L948,1,0),0)*IF($B948&gt;OFFSET($B948,1,0),ChapterTable!$R$17,1)*
    (VLOOKUP(SUBSTITUTE(SUBSTITUTE(E$1,"standard",""),"|Float","")&amp;IF(OR($L948=TRUE,$A948=0,MOD($A948,ChapterTable!$R$20)&lt;&gt;0),"","보스")&amp;"인게임누적곱배수",ChapterTable!$R:$S,2,0)^C948
    +VLOOKUP(SUBSTITUTE(SUBSTITUTE(E$1,"standard",""),"|Float","")&amp;IF(OR($L948=TRUE,$A948=0,MOD($A948,ChapterTable!$R$20)&lt;&gt;0),"","보스")&amp;"인게임누적합배수",ChapterTable!$R:$S,2,0)*C948)
  )
  )
  )
)</f>
        <v>425632.86145019531</v>
      </c>
      <c r="F948" s="1">
        <f ca="1">IF(AND($A948=0,$B948=1),
    VLOOKUP(1,ChapterTable!$1:$1048576,MATCH("최종"&amp;SUBSTITUTE(SUBSTITUTE(F$1,"standard",""),"|Float",""),ChapterTable!$1:$1,0),0)*ChapterTable!$P$17,
  IF(AND($A948=0,$B948=0),
    F949,
  IF($B948=0,
    VLOOKUP($A948,ChapterTable!$1:$1048576,MATCH("최종"&amp;SUBSTITUTE(SUBSTITUTE(F$1,"standard",""),"|Float",""),ChapterTable!$1:$1,0),0),
  IF($B948=1,
    IF($L948=FALSE,
      VLOOKUP($A948,ChapterTable!$1:$1048576,MATCH("최종"&amp;SUBSTITUTE(SUBSTITUTE(F$1,"standard",""),"|Float",""),ChapterTable!$1:$1,0),0),
      VLOOKUP($A948-ChapterTable!$P$11,ChapterTable!$1:$1048576,MATCH("최종"&amp;SUBSTITUTE(SUBSTITUTE(F$1,"standard",""),"|Float",""),ChapterTable!$1:$1,0),0)*ChapterTable!$P$14
    ),
  OFFSET(F948,-$B948+IF($L948,1,0),0)*
    (VLOOKUP(SUBSTITUTE(SUBSTITUTE(F$1,"standard",""),"|Float","")&amp;IF(OR($L948=TRUE,$A948=0,MOD($A948,ChapterTable!$R$20)&lt;&gt;0),"","보스")&amp;"인게임누적곱배수",ChapterTable!$R:$S,2,0)^D948
    +VLOOKUP(SUBSTITUTE(SUBSTITUTE(F$1,"standard",""),"|Float","")&amp;IF(OR($L948=TRUE,$A948=0,MOD($A948,ChapterTable!$R$20)&lt;&gt;0),"","보스")&amp;"인게임누적합배수",ChapterTable!$R:$S,2,0)*D948)
  )
  )
  )
)</f>
        <v>135781.31647825241</v>
      </c>
      <c r="G948" t="s">
        <v>719</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101"/>
        <v>4</v>
      </c>
      <c r="Q948">
        <f t="shared" si="102"/>
        <v>4</v>
      </c>
      <c r="R948" t="b">
        <f t="shared" ca="1" si="103"/>
        <v>0</v>
      </c>
      <c r="T948" t="b">
        <f t="shared" ca="1" si="104"/>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107"/>
        <v>0.25</v>
      </c>
      <c r="AJ948">
        <f t="shared" si="105"/>
        <v>0.32</v>
      </c>
      <c r="AK948">
        <f t="shared" si="106"/>
        <v>1</v>
      </c>
      <c r="AL948">
        <v>6</v>
      </c>
    </row>
    <row r="949" spans="1:38" hidden="1" x14ac:dyDescent="0.3">
      <c r="A949">
        <v>20</v>
      </c>
      <c r="B949">
        <v>34</v>
      </c>
      <c r="C949">
        <f>IF(OR($L949=TRUE,$A949=0,MOD($A949,ChapterTable!$R$20)&lt;&gt;0),
MAX(0,INT(($B949+ChapterTable!$P$26+VLOOKUP(SUBSTITUTE(C$1,"성장단계","")&amp;"단계오프셋",ChapterTable!$R:$S,2,0))/ChapterTable!$P$23)),
MAX(0,INT(($B949+ChapterTable!$R$26+VLOOKUP(SUBSTITUTE(C$1,"성장단계","")&amp;"보스단계오프셋",ChapterTable!$R:$S,2,0))/ChapterTable!$R$23)))</f>
        <v>3</v>
      </c>
      <c r="D949">
        <f>IF(OR($L949=TRUE,$A949=0,MOD($A949,ChapterTable!$R$20)&lt;&gt;0),
MAX(0,INT(($B949+ChapterTable!$P$26+VLOOKUP(SUBSTITUTE(D$1,"성장단계","")&amp;"단계오프셋",ChapterTable!$R:$S,2,0))/ChapterTable!$P$23)),
MAX(0,INT(($B949+ChapterTable!$R$26+VLOOKUP(SUBSTITUTE(D$1,"성장단계","")&amp;"보스단계오프셋",ChapterTable!$R:$S,2,0))/ChapterTable!$R$23)))</f>
        <v>3</v>
      </c>
      <c r="E949" s="1">
        <f ca="1">IF(AND($A949=0,$B949=1),
    VLOOKUP(1,ChapterTable!$1:$1048576,MATCH("최종"&amp;SUBSTITUTE(SUBSTITUTE(E$1,"standard",""),"|Float",""),ChapterTable!$1:$1,0),0)*ChapterTable!$P$17,
  IF(AND($A949=0,$B949=0),
    E950,
  IF($B949=0,
    VLOOKUP($A949,ChapterTable!$1:$1048576,MATCH("최종"&amp;SUBSTITUTE(SUBSTITUTE(E$1,"standard",""),"|Float",""),ChapterTable!$1:$1,0),0),
  IF($B949=1,
    IF($L949=FALSE,
      VLOOKUP($A949,ChapterTable!$1:$1048576,MATCH("최종"&amp;SUBSTITUTE(SUBSTITUTE(E$1,"standard",""),"|Float",""),ChapterTable!$1:$1,0),0),
      VLOOKUP($A949-ChapterTable!$P$11,ChapterTable!$1:$1048576,MATCH("최종"&amp;SUBSTITUTE(SUBSTITUTE(E$1,"standard",""),"|Float",""),ChapterTable!$1:$1,0),0)*ChapterTable!$P$14
    ),
  OFFSET(E949,-$B949+IF($L949,1,0),0)*IF($B949&gt;OFFSET($B949,1,0),ChapterTable!$R$17,1)*
    (VLOOKUP(SUBSTITUTE(SUBSTITUTE(E$1,"standard",""),"|Float","")&amp;IF(OR($L949=TRUE,$A949=0,MOD($A949,ChapterTable!$R$20)&lt;&gt;0),"","보스")&amp;"인게임누적곱배수",ChapterTable!$R:$S,2,0)^C949
    +VLOOKUP(SUBSTITUTE(SUBSTITUTE(E$1,"standard",""),"|Float","")&amp;IF(OR($L949=TRUE,$A949=0,MOD($A949,ChapterTable!$R$20)&lt;&gt;0),"","보스")&amp;"인게임누적합배수",ChapterTable!$R:$S,2,0)*C949)
  )
  )
  )
)</f>
        <v>425632.86145019531</v>
      </c>
      <c r="F949" s="1">
        <f ca="1">IF(AND($A949=0,$B949=1),
    VLOOKUP(1,ChapterTable!$1:$1048576,MATCH("최종"&amp;SUBSTITUTE(SUBSTITUTE(F$1,"standard",""),"|Float",""),ChapterTable!$1:$1,0),0)*ChapterTable!$P$17,
  IF(AND($A949=0,$B949=0),
    F950,
  IF($B949=0,
    VLOOKUP($A949,ChapterTable!$1:$1048576,MATCH("최종"&amp;SUBSTITUTE(SUBSTITUTE(F$1,"standard",""),"|Float",""),ChapterTable!$1:$1,0),0),
  IF($B949=1,
    IF($L949=FALSE,
      VLOOKUP($A949,ChapterTable!$1:$1048576,MATCH("최종"&amp;SUBSTITUTE(SUBSTITUTE(F$1,"standard",""),"|Float",""),ChapterTable!$1:$1,0),0),
      VLOOKUP($A949-ChapterTable!$P$11,ChapterTable!$1:$1048576,MATCH("최종"&amp;SUBSTITUTE(SUBSTITUTE(F$1,"standard",""),"|Float",""),ChapterTable!$1:$1,0),0)*ChapterTable!$P$14
    ),
  OFFSET(F949,-$B949+IF($L949,1,0),0)*
    (VLOOKUP(SUBSTITUTE(SUBSTITUTE(F$1,"standard",""),"|Float","")&amp;IF(OR($L949=TRUE,$A949=0,MOD($A949,ChapterTable!$R$20)&lt;&gt;0),"","보스")&amp;"인게임누적곱배수",ChapterTable!$R:$S,2,0)^D949
    +VLOOKUP(SUBSTITUTE(SUBSTITUTE(F$1,"standard",""),"|Float","")&amp;IF(OR($L949=TRUE,$A949=0,MOD($A949,ChapterTable!$R$20)&lt;&gt;0),"","보스")&amp;"인게임누적합배수",ChapterTable!$R:$S,2,0)*D949)
  )
  )
  )
)</f>
        <v>135781.31647825241</v>
      </c>
      <c r="G949" t="s">
        <v>719</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101"/>
        <v>4</v>
      </c>
      <c r="Q949">
        <f t="shared" si="102"/>
        <v>4</v>
      </c>
      <c r="R949" t="b">
        <f t="shared" ca="1" si="103"/>
        <v>0</v>
      </c>
      <c r="T949" t="b">
        <f t="shared" ca="1" si="104"/>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107"/>
        <v>0.25</v>
      </c>
      <c r="AJ949">
        <f t="shared" si="105"/>
        <v>0.32</v>
      </c>
      <c r="AK949">
        <f t="shared" si="106"/>
        <v>1</v>
      </c>
      <c r="AL949">
        <v>6</v>
      </c>
    </row>
    <row r="950" spans="1:38" hidden="1" x14ac:dyDescent="0.3">
      <c r="A950">
        <v>20</v>
      </c>
      <c r="B950">
        <v>35</v>
      </c>
      <c r="C950">
        <f>IF(OR($L950=TRUE,$A950=0,MOD($A950,ChapterTable!$R$20)&lt;&gt;0),
MAX(0,INT(($B950+ChapterTable!$P$26+VLOOKUP(SUBSTITUTE(C$1,"성장단계","")&amp;"단계오프셋",ChapterTable!$R:$S,2,0))/ChapterTable!$P$23)),
MAX(0,INT(($B950+ChapterTable!$R$26+VLOOKUP(SUBSTITUTE(C$1,"성장단계","")&amp;"보스단계오프셋",ChapterTable!$R:$S,2,0))/ChapterTable!$R$23)))</f>
        <v>3</v>
      </c>
      <c r="D950">
        <f>IF(OR($L950=TRUE,$A950=0,MOD($A950,ChapterTable!$R$20)&lt;&gt;0),
MAX(0,INT(($B950+ChapterTable!$P$26+VLOOKUP(SUBSTITUTE(D$1,"성장단계","")&amp;"단계오프셋",ChapterTable!$R:$S,2,0))/ChapterTable!$P$23)),
MAX(0,INT(($B950+ChapterTable!$R$26+VLOOKUP(SUBSTITUTE(D$1,"성장단계","")&amp;"보스단계오프셋",ChapterTable!$R:$S,2,0))/ChapterTable!$R$23)))</f>
        <v>3</v>
      </c>
      <c r="E950" s="1">
        <f ca="1">IF(AND($A950=0,$B950=1),
    VLOOKUP(1,ChapterTable!$1:$1048576,MATCH("최종"&amp;SUBSTITUTE(SUBSTITUTE(E$1,"standard",""),"|Float",""),ChapterTable!$1:$1,0),0)*ChapterTable!$P$17,
  IF(AND($A950=0,$B950=0),
    E951,
  IF($B950=0,
    VLOOKUP($A950,ChapterTable!$1:$1048576,MATCH("최종"&amp;SUBSTITUTE(SUBSTITUTE(E$1,"standard",""),"|Float",""),ChapterTable!$1:$1,0),0),
  IF($B950=1,
    IF($L950=FALSE,
      VLOOKUP($A950,ChapterTable!$1:$1048576,MATCH("최종"&amp;SUBSTITUTE(SUBSTITUTE(E$1,"standard",""),"|Float",""),ChapterTable!$1:$1,0),0),
      VLOOKUP($A950-ChapterTable!$P$11,ChapterTable!$1:$1048576,MATCH("최종"&amp;SUBSTITUTE(SUBSTITUTE(E$1,"standard",""),"|Float",""),ChapterTable!$1:$1,0),0)*ChapterTable!$P$14
    ),
  OFFSET(E950,-$B950+IF($L950,1,0),0)*IF($B950&gt;OFFSET($B950,1,0),ChapterTable!$R$17,1)*
    (VLOOKUP(SUBSTITUTE(SUBSTITUTE(E$1,"standard",""),"|Float","")&amp;IF(OR($L950=TRUE,$A950=0,MOD($A950,ChapterTable!$R$20)&lt;&gt;0),"","보스")&amp;"인게임누적곱배수",ChapterTable!$R:$S,2,0)^C950
    +VLOOKUP(SUBSTITUTE(SUBSTITUTE(E$1,"standard",""),"|Float","")&amp;IF(OR($L950=TRUE,$A950=0,MOD($A950,ChapterTable!$R$20)&lt;&gt;0),"","보스")&amp;"인게임누적합배수",ChapterTable!$R:$S,2,0)*C950)
  )
  )
  )
)</f>
        <v>425632.86145019531</v>
      </c>
      <c r="F950" s="1">
        <f ca="1">IF(AND($A950=0,$B950=1),
    VLOOKUP(1,ChapterTable!$1:$1048576,MATCH("최종"&amp;SUBSTITUTE(SUBSTITUTE(F$1,"standard",""),"|Float",""),ChapterTable!$1:$1,0),0)*ChapterTable!$P$17,
  IF(AND($A950=0,$B950=0),
    F951,
  IF($B950=0,
    VLOOKUP($A950,ChapterTable!$1:$1048576,MATCH("최종"&amp;SUBSTITUTE(SUBSTITUTE(F$1,"standard",""),"|Float",""),ChapterTable!$1:$1,0),0),
  IF($B950=1,
    IF($L950=FALSE,
      VLOOKUP($A950,ChapterTable!$1:$1048576,MATCH("최종"&amp;SUBSTITUTE(SUBSTITUTE(F$1,"standard",""),"|Float",""),ChapterTable!$1:$1,0),0),
      VLOOKUP($A950-ChapterTable!$P$11,ChapterTable!$1:$1048576,MATCH("최종"&amp;SUBSTITUTE(SUBSTITUTE(F$1,"standard",""),"|Float",""),ChapterTable!$1:$1,0),0)*ChapterTable!$P$14
    ),
  OFFSET(F950,-$B950+IF($L950,1,0),0)*
    (VLOOKUP(SUBSTITUTE(SUBSTITUTE(F$1,"standard",""),"|Float","")&amp;IF(OR($L950=TRUE,$A950=0,MOD($A950,ChapterTable!$R$20)&lt;&gt;0),"","보스")&amp;"인게임누적곱배수",ChapterTable!$R:$S,2,0)^D950
    +VLOOKUP(SUBSTITUTE(SUBSTITUTE(F$1,"standard",""),"|Float","")&amp;IF(OR($L950=TRUE,$A950=0,MOD($A950,ChapterTable!$R$20)&lt;&gt;0),"","보스")&amp;"인게임누적합배수",ChapterTable!$R:$S,2,0)*D950)
  )
  )
  )
)</f>
        <v>135781.31647825241</v>
      </c>
      <c r="G950" t="s">
        <v>719</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101"/>
        <v>11</v>
      </c>
      <c r="Q950">
        <f t="shared" si="102"/>
        <v>11</v>
      </c>
      <c r="R950" t="b">
        <f t="shared" ca="1" si="103"/>
        <v>0</v>
      </c>
      <c r="T950" t="b">
        <f t="shared" ca="1" si="104"/>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107"/>
        <v>0.25</v>
      </c>
      <c r="AJ950">
        <f t="shared" si="105"/>
        <v>0.32</v>
      </c>
      <c r="AK950">
        <f t="shared" si="106"/>
        <v>1</v>
      </c>
      <c r="AL950">
        <v>6</v>
      </c>
    </row>
    <row r="951" spans="1:38" hidden="1" x14ac:dyDescent="0.3">
      <c r="A951">
        <v>20</v>
      </c>
      <c r="B951">
        <v>36</v>
      </c>
      <c r="C951">
        <f>IF(OR($L951=TRUE,$A951=0,MOD($A951,ChapterTable!$R$20)&lt;&gt;0),
MAX(0,INT(($B951+ChapterTable!$P$26+VLOOKUP(SUBSTITUTE(C$1,"성장단계","")&amp;"단계오프셋",ChapterTable!$R:$S,2,0))/ChapterTable!$P$23)),
MAX(0,INT(($B951+ChapterTable!$R$26+VLOOKUP(SUBSTITUTE(C$1,"성장단계","")&amp;"보스단계오프셋",ChapterTable!$R:$S,2,0))/ChapterTable!$R$23)))</f>
        <v>4</v>
      </c>
      <c r="D951">
        <f>IF(OR($L951=TRUE,$A951=0,MOD($A951,ChapterTable!$R$20)&lt;&gt;0),
MAX(0,INT(($B951+ChapterTable!$P$26+VLOOKUP(SUBSTITUTE(D$1,"성장단계","")&amp;"단계오프셋",ChapterTable!$R:$S,2,0))/ChapterTable!$P$23)),
MAX(0,INT(($B951+ChapterTable!$R$26+VLOOKUP(SUBSTITUTE(D$1,"성장단계","")&amp;"보스단계오프셋",ChapterTable!$R:$S,2,0))/ChapterTable!$R$23)))</f>
        <v>3</v>
      </c>
      <c r="E951" s="1">
        <f ca="1">IF(AND($A951=0,$B951=1),
    VLOOKUP(1,ChapterTable!$1:$1048576,MATCH("최종"&amp;SUBSTITUTE(SUBSTITUTE(E$1,"standard",""),"|Float",""),ChapterTable!$1:$1,0),0)*ChapterTable!$P$17,
  IF(AND($A951=0,$B951=0),
    E952,
  IF($B951=0,
    VLOOKUP($A951,ChapterTable!$1:$1048576,MATCH("최종"&amp;SUBSTITUTE(SUBSTITUTE(E$1,"standard",""),"|Float",""),ChapterTable!$1:$1,0),0),
  IF($B951=1,
    IF($L951=FALSE,
      VLOOKUP($A951,ChapterTable!$1:$1048576,MATCH("최종"&amp;SUBSTITUTE(SUBSTITUTE(E$1,"standard",""),"|Float",""),ChapterTable!$1:$1,0),0),
      VLOOKUP($A951-ChapterTable!$P$11,ChapterTable!$1:$1048576,MATCH("최종"&amp;SUBSTITUTE(SUBSTITUTE(E$1,"standard",""),"|Float",""),ChapterTable!$1:$1,0),0)*ChapterTable!$P$14
    ),
  OFFSET(E951,-$B951+IF($L951,1,0),0)*IF($B951&gt;OFFSET($B951,1,0),ChapterTable!$R$17,1)*
    (VLOOKUP(SUBSTITUTE(SUBSTITUTE(E$1,"standard",""),"|Float","")&amp;IF(OR($L951=TRUE,$A951=0,MOD($A951,ChapterTable!$R$20)&lt;&gt;0),"","보스")&amp;"인게임누적곱배수",ChapterTable!$R:$S,2,0)^C951
    +VLOOKUP(SUBSTITUTE(SUBSTITUTE(E$1,"standard",""),"|Float","")&amp;IF(OR($L951=TRUE,$A951=0,MOD($A951,ChapterTable!$R$20)&lt;&gt;0),"","보스")&amp;"인게임누적합배수",ChapterTable!$R:$S,2,0)*C951)
  )
  )
  )
)</f>
        <v>478836.96913146973</v>
      </c>
      <c r="F951" s="1">
        <f ca="1">IF(AND($A951=0,$B951=1),
    VLOOKUP(1,ChapterTable!$1:$1048576,MATCH("최종"&amp;SUBSTITUTE(SUBSTITUTE(F$1,"standard",""),"|Float",""),ChapterTable!$1:$1,0),0)*ChapterTable!$P$17,
  IF(AND($A951=0,$B951=0),
    F952,
  IF($B951=0,
    VLOOKUP($A951,ChapterTable!$1:$1048576,MATCH("최종"&amp;SUBSTITUTE(SUBSTITUTE(F$1,"standard",""),"|Float",""),ChapterTable!$1:$1,0),0),
  IF($B951=1,
    IF($L951=FALSE,
      VLOOKUP($A951,ChapterTable!$1:$1048576,MATCH("최종"&amp;SUBSTITUTE(SUBSTITUTE(F$1,"standard",""),"|Float",""),ChapterTable!$1:$1,0),0),
      VLOOKUP($A951-ChapterTable!$P$11,ChapterTable!$1:$1048576,MATCH("최종"&amp;SUBSTITUTE(SUBSTITUTE(F$1,"standard",""),"|Float",""),ChapterTable!$1:$1,0),0)*ChapterTable!$P$14
    ),
  OFFSET(F951,-$B951+IF($L951,1,0),0)*
    (VLOOKUP(SUBSTITUTE(SUBSTITUTE(F$1,"standard",""),"|Float","")&amp;IF(OR($L951=TRUE,$A951=0,MOD($A951,ChapterTable!$R$20)&lt;&gt;0),"","보스")&amp;"인게임누적곱배수",ChapterTable!$R:$S,2,0)^D951
    +VLOOKUP(SUBSTITUTE(SUBSTITUTE(F$1,"standard",""),"|Float","")&amp;IF(OR($L951=TRUE,$A951=0,MOD($A951,ChapterTable!$R$20)&lt;&gt;0),"","보스")&amp;"인게임누적합배수",ChapterTable!$R:$S,2,0)*D951)
  )
  )
  )
)</f>
        <v>135781.31647825241</v>
      </c>
      <c r="G951" t="s">
        <v>719</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101"/>
        <v>4</v>
      </c>
      <c r="Q951">
        <f t="shared" si="102"/>
        <v>4</v>
      </c>
      <c r="R951" t="b">
        <f t="shared" ca="1" si="103"/>
        <v>0</v>
      </c>
      <c r="T951" t="b">
        <f t="shared" ca="1" si="104"/>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107"/>
        <v>0.25</v>
      </c>
      <c r="AJ951">
        <f t="shared" si="105"/>
        <v>0.32</v>
      </c>
      <c r="AK951">
        <f t="shared" si="106"/>
        <v>1</v>
      </c>
      <c r="AL951">
        <v>6</v>
      </c>
    </row>
    <row r="952" spans="1:38" hidden="1" x14ac:dyDescent="0.3">
      <c r="A952">
        <v>20</v>
      </c>
      <c r="B952">
        <v>37</v>
      </c>
      <c r="C952">
        <f>IF(OR($L952=TRUE,$A952=0,MOD($A952,ChapterTable!$R$20)&lt;&gt;0),
MAX(0,INT(($B952+ChapterTable!$P$26+VLOOKUP(SUBSTITUTE(C$1,"성장단계","")&amp;"단계오프셋",ChapterTable!$R:$S,2,0))/ChapterTable!$P$23)),
MAX(0,INT(($B952+ChapterTable!$R$26+VLOOKUP(SUBSTITUTE(C$1,"성장단계","")&amp;"보스단계오프셋",ChapterTable!$R:$S,2,0))/ChapterTable!$R$23)))</f>
        <v>4</v>
      </c>
      <c r="D952">
        <f>IF(OR($L952=TRUE,$A952=0,MOD($A952,ChapterTable!$R$20)&lt;&gt;0),
MAX(0,INT(($B952+ChapterTable!$P$26+VLOOKUP(SUBSTITUTE(D$1,"성장단계","")&amp;"단계오프셋",ChapterTable!$R:$S,2,0))/ChapterTable!$P$23)),
MAX(0,INT(($B952+ChapterTable!$R$26+VLOOKUP(SUBSTITUTE(D$1,"성장단계","")&amp;"보스단계오프셋",ChapterTable!$R:$S,2,0))/ChapterTable!$R$23)))</f>
        <v>3</v>
      </c>
      <c r="E952" s="1">
        <f ca="1">IF(AND($A952=0,$B952=1),
    VLOOKUP(1,ChapterTable!$1:$1048576,MATCH("최종"&amp;SUBSTITUTE(SUBSTITUTE(E$1,"standard",""),"|Float",""),ChapterTable!$1:$1,0),0)*ChapterTable!$P$17,
  IF(AND($A952=0,$B952=0),
    E953,
  IF($B952=0,
    VLOOKUP($A952,ChapterTable!$1:$1048576,MATCH("최종"&amp;SUBSTITUTE(SUBSTITUTE(E$1,"standard",""),"|Float",""),ChapterTable!$1:$1,0),0),
  IF($B952=1,
    IF($L952=FALSE,
      VLOOKUP($A952,ChapterTable!$1:$1048576,MATCH("최종"&amp;SUBSTITUTE(SUBSTITUTE(E$1,"standard",""),"|Float",""),ChapterTable!$1:$1,0),0),
      VLOOKUP($A952-ChapterTable!$P$11,ChapterTable!$1:$1048576,MATCH("최종"&amp;SUBSTITUTE(SUBSTITUTE(E$1,"standard",""),"|Float",""),ChapterTable!$1:$1,0),0)*ChapterTable!$P$14
    ),
  OFFSET(E952,-$B952+IF($L952,1,0),0)*IF($B952&gt;OFFSET($B952,1,0),ChapterTable!$R$17,1)*
    (VLOOKUP(SUBSTITUTE(SUBSTITUTE(E$1,"standard",""),"|Float","")&amp;IF(OR($L952=TRUE,$A952=0,MOD($A952,ChapterTable!$R$20)&lt;&gt;0),"","보스")&amp;"인게임누적곱배수",ChapterTable!$R:$S,2,0)^C952
    +VLOOKUP(SUBSTITUTE(SUBSTITUTE(E$1,"standard",""),"|Float","")&amp;IF(OR($L952=TRUE,$A952=0,MOD($A952,ChapterTable!$R$20)&lt;&gt;0),"","보스")&amp;"인게임누적합배수",ChapterTable!$R:$S,2,0)*C952)
  )
  )
  )
)</f>
        <v>478836.96913146973</v>
      </c>
      <c r="F952" s="1">
        <f ca="1">IF(AND($A952=0,$B952=1),
    VLOOKUP(1,ChapterTable!$1:$1048576,MATCH("최종"&amp;SUBSTITUTE(SUBSTITUTE(F$1,"standard",""),"|Float",""),ChapterTable!$1:$1,0),0)*ChapterTable!$P$17,
  IF(AND($A952=0,$B952=0),
    F953,
  IF($B952=0,
    VLOOKUP($A952,ChapterTable!$1:$1048576,MATCH("최종"&amp;SUBSTITUTE(SUBSTITUTE(F$1,"standard",""),"|Float",""),ChapterTable!$1:$1,0),0),
  IF($B952=1,
    IF($L952=FALSE,
      VLOOKUP($A952,ChapterTable!$1:$1048576,MATCH("최종"&amp;SUBSTITUTE(SUBSTITUTE(F$1,"standard",""),"|Float",""),ChapterTable!$1:$1,0),0),
      VLOOKUP($A952-ChapterTable!$P$11,ChapterTable!$1:$1048576,MATCH("최종"&amp;SUBSTITUTE(SUBSTITUTE(F$1,"standard",""),"|Float",""),ChapterTable!$1:$1,0),0)*ChapterTable!$P$14
    ),
  OFFSET(F952,-$B952+IF($L952,1,0),0)*
    (VLOOKUP(SUBSTITUTE(SUBSTITUTE(F$1,"standard",""),"|Float","")&amp;IF(OR($L952=TRUE,$A952=0,MOD($A952,ChapterTable!$R$20)&lt;&gt;0),"","보스")&amp;"인게임누적곱배수",ChapterTable!$R:$S,2,0)^D952
    +VLOOKUP(SUBSTITUTE(SUBSTITUTE(F$1,"standard",""),"|Float","")&amp;IF(OR($L952=TRUE,$A952=0,MOD($A952,ChapterTable!$R$20)&lt;&gt;0),"","보스")&amp;"인게임누적합배수",ChapterTable!$R:$S,2,0)*D952)
  )
  )
  )
)</f>
        <v>135781.31647825241</v>
      </c>
      <c r="G952" t="s">
        <v>719</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101"/>
        <v>4</v>
      </c>
      <c r="Q952">
        <f t="shared" si="102"/>
        <v>4</v>
      </c>
      <c r="R952" t="b">
        <f t="shared" ca="1" si="103"/>
        <v>0</v>
      </c>
      <c r="T952" t="b">
        <f t="shared" ca="1" si="104"/>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107"/>
        <v>0.25</v>
      </c>
      <c r="AJ952">
        <f t="shared" si="105"/>
        <v>0.32</v>
      </c>
      <c r="AK952">
        <f t="shared" si="106"/>
        <v>1</v>
      </c>
      <c r="AL952">
        <v>6</v>
      </c>
    </row>
    <row r="953" spans="1:38" hidden="1" x14ac:dyDescent="0.3">
      <c r="A953">
        <v>20</v>
      </c>
      <c r="B953">
        <v>38</v>
      </c>
      <c r="C953">
        <f>IF(OR($L953=TRUE,$A953=0,MOD($A953,ChapterTable!$R$20)&lt;&gt;0),
MAX(0,INT(($B953+ChapterTable!$P$26+VLOOKUP(SUBSTITUTE(C$1,"성장단계","")&amp;"단계오프셋",ChapterTable!$R:$S,2,0))/ChapterTable!$P$23)),
MAX(0,INT(($B953+ChapterTable!$R$26+VLOOKUP(SUBSTITUTE(C$1,"성장단계","")&amp;"보스단계오프셋",ChapterTable!$R:$S,2,0))/ChapterTable!$R$23)))</f>
        <v>4</v>
      </c>
      <c r="D953">
        <f>IF(OR($L953=TRUE,$A953=0,MOD($A953,ChapterTable!$R$20)&lt;&gt;0),
MAX(0,INT(($B953+ChapterTable!$P$26+VLOOKUP(SUBSTITUTE(D$1,"성장단계","")&amp;"단계오프셋",ChapterTable!$R:$S,2,0))/ChapterTable!$P$23)),
MAX(0,INT(($B953+ChapterTable!$R$26+VLOOKUP(SUBSTITUTE(D$1,"성장단계","")&amp;"보스단계오프셋",ChapterTable!$R:$S,2,0))/ChapterTable!$R$23)))</f>
        <v>3</v>
      </c>
      <c r="E953" s="1">
        <f ca="1">IF(AND($A953=0,$B953=1),
    VLOOKUP(1,ChapterTable!$1:$1048576,MATCH("최종"&amp;SUBSTITUTE(SUBSTITUTE(E$1,"standard",""),"|Float",""),ChapterTable!$1:$1,0),0)*ChapterTable!$P$17,
  IF(AND($A953=0,$B953=0),
    E954,
  IF($B953=0,
    VLOOKUP($A953,ChapterTable!$1:$1048576,MATCH("최종"&amp;SUBSTITUTE(SUBSTITUTE(E$1,"standard",""),"|Float",""),ChapterTable!$1:$1,0),0),
  IF($B953=1,
    IF($L953=FALSE,
      VLOOKUP($A953,ChapterTable!$1:$1048576,MATCH("최종"&amp;SUBSTITUTE(SUBSTITUTE(E$1,"standard",""),"|Float",""),ChapterTable!$1:$1,0),0),
      VLOOKUP($A953-ChapterTable!$P$11,ChapterTable!$1:$1048576,MATCH("최종"&amp;SUBSTITUTE(SUBSTITUTE(E$1,"standard",""),"|Float",""),ChapterTable!$1:$1,0),0)*ChapterTable!$P$14
    ),
  OFFSET(E953,-$B953+IF($L953,1,0),0)*IF($B953&gt;OFFSET($B953,1,0),ChapterTable!$R$17,1)*
    (VLOOKUP(SUBSTITUTE(SUBSTITUTE(E$1,"standard",""),"|Float","")&amp;IF(OR($L953=TRUE,$A953=0,MOD($A953,ChapterTable!$R$20)&lt;&gt;0),"","보스")&amp;"인게임누적곱배수",ChapterTable!$R:$S,2,0)^C953
    +VLOOKUP(SUBSTITUTE(SUBSTITUTE(E$1,"standard",""),"|Float","")&amp;IF(OR($L953=TRUE,$A953=0,MOD($A953,ChapterTable!$R$20)&lt;&gt;0),"","보스")&amp;"인게임누적합배수",ChapterTable!$R:$S,2,0)*C953)
  )
  )
  )
)</f>
        <v>478836.96913146973</v>
      </c>
      <c r="F953" s="1">
        <f ca="1">IF(AND($A953=0,$B953=1),
    VLOOKUP(1,ChapterTable!$1:$1048576,MATCH("최종"&amp;SUBSTITUTE(SUBSTITUTE(F$1,"standard",""),"|Float",""),ChapterTable!$1:$1,0),0)*ChapterTable!$P$17,
  IF(AND($A953=0,$B953=0),
    F954,
  IF($B953=0,
    VLOOKUP($A953,ChapterTable!$1:$1048576,MATCH("최종"&amp;SUBSTITUTE(SUBSTITUTE(F$1,"standard",""),"|Float",""),ChapterTable!$1:$1,0),0),
  IF($B953=1,
    IF($L953=FALSE,
      VLOOKUP($A953,ChapterTable!$1:$1048576,MATCH("최종"&amp;SUBSTITUTE(SUBSTITUTE(F$1,"standard",""),"|Float",""),ChapterTable!$1:$1,0),0),
      VLOOKUP($A953-ChapterTable!$P$11,ChapterTable!$1:$1048576,MATCH("최종"&amp;SUBSTITUTE(SUBSTITUTE(F$1,"standard",""),"|Float",""),ChapterTable!$1:$1,0),0)*ChapterTable!$P$14
    ),
  OFFSET(F953,-$B953+IF($L953,1,0),0)*
    (VLOOKUP(SUBSTITUTE(SUBSTITUTE(F$1,"standard",""),"|Float","")&amp;IF(OR($L953=TRUE,$A953=0,MOD($A953,ChapterTable!$R$20)&lt;&gt;0),"","보스")&amp;"인게임누적곱배수",ChapterTable!$R:$S,2,0)^D953
    +VLOOKUP(SUBSTITUTE(SUBSTITUTE(F$1,"standard",""),"|Float","")&amp;IF(OR($L953=TRUE,$A953=0,MOD($A953,ChapterTable!$R$20)&lt;&gt;0),"","보스")&amp;"인게임누적합배수",ChapterTable!$R:$S,2,0)*D953)
  )
  )
  )
)</f>
        <v>135781.31647825241</v>
      </c>
      <c r="G953" t="s">
        <v>719</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101"/>
        <v>4</v>
      </c>
      <c r="Q953">
        <f t="shared" si="102"/>
        <v>4</v>
      </c>
      <c r="R953" t="b">
        <f t="shared" ca="1" si="103"/>
        <v>0</v>
      </c>
      <c r="T953" t="b">
        <f t="shared" ca="1" si="104"/>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107"/>
        <v>0.25</v>
      </c>
      <c r="AJ953">
        <f t="shared" si="105"/>
        <v>0.32</v>
      </c>
      <c r="AK953">
        <f t="shared" si="106"/>
        <v>1</v>
      </c>
      <c r="AL953">
        <v>6</v>
      </c>
    </row>
    <row r="954" spans="1:38" hidden="1" x14ac:dyDescent="0.3">
      <c r="A954">
        <v>20</v>
      </c>
      <c r="B954">
        <v>39</v>
      </c>
      <c r="C954">
        <f>IF(OR($L954=TRUE,$A954=0,MOD($A954,ChapterTable!$R$20)&lt;&gt;0),
MAX(0,INT(($B954+ChapterTable!$P$26+VLOOKUP(SUBSTITUTE(C$1,"성장단계","")&amp;"단계오프셋",ChapterTable!$R:$S,2,0))/ChapterTable!$P$23)),
MAX(0,INT(($B954+ChapterTable!$R$26+VLOOKUP(SUBSTITUTE(C$1,"성장단계","")&amp;"보스단계오프셋",ChapterTable!$R:$S,2,0))/ChapterTable!$R$23)))</f>
        <v>4</v>
      </c>
      <c r="D954">
        <f>IF(OR($L954=TRUE,$A954=0,MOD($A954,ChapterTable!$R$20)&lt;&gt;0),
MAX(0,INT(($B954+ChapterTable!$P$26+VLOOKUP(SUBSTITUTE(D$1,"성장단계","")&amp;"단계오프셋",ChapterTable!$R:$S,2,0))/ChapterTable!$P$23)),
MAX(0,INT(($B954+ChapterTable!$R$26+VLOOKUP(SUBSTITUTE(D$1,"성장단계","")&amp;"보스단계오프셋",ChapterTable!$R:$S,2,0))/ChapterTable!$R$23)))</f>
        <v>3</v>
      </c>
      <c r="E954" s="1">
        <f ca="1">IF(AND($A954=0,$B954=1),
    VLOOKUP(1,ChapterTable!$1:$1048576,MATCH("최종"&amp;SUBSTITUTE(SUBSTITUTE(E$1,"standard",""),"|Float",""),ChapterTable!$1:$1,0),0)*ChapterTable!$P$17,
  IF(AND($A954=0,$B954=0),
    E955,
  IF($B954=0,
    VLOOKUP($A954,ChapterTable!$1:$1048576,MATCH("최종"&amp;SUBSTITUTE(SUBSTITUTE(E$1,"standard",""),"|Float",""),ChapterTable!$1:$1,0),0),
  IF($B954=1,
    IF($L954=FALSE,
      VLOOKUP($A954,ChapterTable!$1:$1048576,MATCH("최종"&amp;SUBSTITUTE(SUBSTITUTE(E$1,"standard",""),"|Float",""),ChapterTable!$1:$1,0),0),
      VLOOKUP($A954-ChapterTable!$P$11,ChapterTable!$1:$1048576,MATCH("최종"&amp;SUBSTITUTE(SUBSTITUTE(E$1,"standard",""),"|Float",""),ChapterTable!$1:$1,0),0)*ChapterTable!$P$14
    ),
  OFFSET(E954,-$B954+IF($L954,1,0),0)*IF($B954&gt;OFFSET($B954,1,0),ChapterTable!$R$17,1)*
    (VLOOKUP(SUBSTITUTE(SUBSTITUTE(E$1,"standard",""),"|Float","")&amp;IF(OR($L954=TRUE,$A954=0,MOD($A954,ChapterTable!$R$20)&lt;&gt;0),"","보스")&amp;"인게임누적곱배수",ChapterTable!$R:$S,2,0)^C954
    +VLOOKUP(SUBSTITUTE(SUBSTITUTE(E$1,"standard",""),"|Float","")&amp;IF(OR($L954=TRUE,$A954=0,MOD($A954,ChapterTable!$R$20)&lt;&gt;0),"","보스")&amp;"인게임누적합배수",ChapterTable!$R:$S,2,0)*C954)
  )
  )
  )
)</f>
        <v>478836.96913146973</v>
      </c>
      <c r="F954" s="1">
        <f ca="1">IF(AND($A954=0,$B954=1),
    VLOOKUP(1,ChapterTable!$1:$1048576,MATCH("최종"&amp;SUBSTITUTE(SUBSTITUTE(F$1,"standard",""),"|Float",""),ChapterTable!$1:$1,0),0)*ChapterTable!$P$17,
  IF(AND($A954=0,$B954=0),
    F955,
  IF($B954=0,
    VLOOKUP($A954,ChapterTable!$1:$1048576,MATCH("최종"&amp;SUBSTITUTE(SUBSTITUTE(F$1,"standard",""),"|Float",""),ChapterTable!$1:$1,0),0),
  IF($B954=1,
    IF($L954=FALSE,
      VLOOKUP($A954,ChapterTable!$1:$1048576,MATCH("최종"&amp;SUBSTITUTE(SUBSTITUTE(F$1,"standard",""),"|Float",""),ChapterTable!$1:$1,0),0),
      VLOOKUP($A954-ChapterTable!$P$11,ChapterTable!$1:$1048576,MATCH("최종"&amp;SUBSTITUTE(SUBSTITUTE(F$1,"standard",""),"|Float",""),ChapterTable!$1:$1,0),0)*ChapterTable!$P$14
    ),
  OFFSET(F954,-$B954+IF($L954,1,0),0)*
    (VLOOKUP(SUBSTITUTE(SUBSTITUTE(F$1,"standard",""),"|Float","")&amp;IF(OR($L954=TRUE,$A954=0,MOD($A954,ChapterTable!$R$20)&lt;&gt;0),"","보스")&amp;"인게임누적곱배수",ChapterTable!$R:$S,2,0)^D954
    +VLOOKUP(SUBSTITUTE(SUBSTITUTE(F$1,"standard",""),"|Float","")&amp;IF(OR($L954=TRUE,$A954=0,MOD($A954,ChapterTable!$R$20)&lt;&gt;0),"","보스")&amp;"인게임누적합배수",ChapterTable!$R:$S,2,0)*D954)
  )
  )
  )
)</f>
        <v>135781.31647825241</v>
      </c>
      <c r="G954" t="s">
        <v>719</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101"/>
        <v>94</v>
      </c>
      <c r="Q954">
        <f t="shared" si="102"/>
        <v>94</v>
      </c>
      <c r="R954" t="b">
        <f t="shared" ca="1" si="103"/>
        <v>1</v>
      </c>
      <c r="T954" t="b">
        <f t="shared" ca="1" si="104"/>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107"/>
        <v>0.25</v>
      </c>
      <c r="AJ954">
        <f t="shared" si="105"/>
        <v>0.32</v>
      </c>
      <c r="AK954">
        <f t="shared" si="106"/>
        <v>1</v>
      </c>
      <c r="AL954">
        <v>6</v>
      </c>
    </row>
    <row r="955" spans="1:38" hidden="1" x14ac:dyDescent="0.3">
      <c r="A955">
        <v>20</v>
      </c>
      <c r="B955">
        <v>40</v>
      </c>
      <c r="C955">
        <f>IF(OR($L955=TRUE,$A955=0,MOD($A955,ChapterTable!$R$20)&lt;&gt;0),
MAX(0,INT(($B955+ChapterTable!$P$26+VLOOKUP(SUBSTITUTE(C$1,"성장단계","")&amp;"단계오프셋",ChapterTable!$R:$S,2,0))/ChapterTable!$P$23)),
MAX(0,INT(($B955+ChapterTable!$R$26+VLOOKUP(SUBSTITUTE(C$1,"성장단계","")&amp;"보스단계오프셋",ChapterTable!$R:$S,2,0))/ChapterTable!$R$23)))</f>
        <v>4</v>
      </c>
      <c r="D955">
        <f>IF(OR($L955=TRUE,$A955=0,MOD($A955,ChapterTable!$R$20)&lt;&gt;0),
MAX(0,INT(($B955+ChapterTable!$P$26+VLOOKUP(SUBSTITUTE(D$1,"성장단계","")&amp;"단계오프셋",ChapterTable!$R:$S,2,0))/ChapterTable!$P$23)),
MAX(0,INT(($B955+ChapterTable!$R$26+VLOOKUP(SUBSTITUTE(D$1,"성장단계","")&amp;"보스단계오프셋",ChapterTable!$R:$S,2,0))/ChapterTable!$R$23)))</f>
        <v>3</v>
      </c>
      <c r="E955" s="1">
        <f ca="1">IF(AND($A955=0,$B955=1),
    VLOOKUP(1,ChapterTable!$1:$1048576,MATCH("최종"&amp;SUBSTITUTE(SUBSTITUTE(E$1,"standard",""),"|Float",""),ChapterTable!$1:$1,0),0)*ChapterTable!$P$17,
  IF(AND($A955=0,$B955=0),
    E956,
  IF($B955=0,
    VLOOKUP($A955,ChapterTable!$1:$1048576,MATCH("최종"&amp;SUBSTITUTE(SUBSTITUTE(E$1,"standard",""),"|Float",""),ChapterTable!$1:$1,0),0),
  IF($B955=1,
    IF($L955=FALSE,
      VLOOKUP($A955,ChapterTable!$1:$1048576,MATCH("최종"&amp;SUBSTITUTE(SUBSTITUTE(E$1,"standard",""),"|Float",""),ChapterTable!$1:$1,0),0),
      VLOOKUP($A955-ChapterTable!$P$11,ChapterTable!$1:$1048576,MATCH("최종"&amp;SUBSTITUTE(SUBSTITUTE(E$1,"standard",""),"|Float",""),ChapterTable!$1:$1,0),0)*ChapterTable!$P$14
    ),
  OFFSET(E955,-$B955+IF($L955,1,0),0)*IF($B955&gt;OFFSET($B955,1,0),ChapterTable!$R$17,1)*
    (VLOOKUP(SUBSTITUTE(SUBSTITUTE(E$1,"standard",""),"|Float","")&amp;IF(OR($L955=TRUE,$A955=0,MOD($A955,ChapterTable!$R$20)&lt;&gt;0),"","보스")&amp;"인게임누적곱배수",ChapterTable!$R:$S,2,0)^C955
    +VLOOKUP(SUBSTITUTE(SUBSTITUTE(E$1,"standard",""),"|Float","")&amp;IF(OR($L955=TRUE,$A955=0,MOD($A955,ChapterTable!$R$20)&lt;&gt;0),"","보스")&amp;"인게임누적합배수",ChapterTable!$R:$S,2,0)*C955)
  )
  )
  )
)</f>
        <v>478836.96913146973</v>
      </c>
      <c r="F955" s="1">
        <f ca="1">IF(AND($A955=0,$B955=1),
    VLOOKUP(1,ChapterTable!$1:$1048576,MATCH("최종"&amp;SUBSTITUTE(SUBSTITUTE(F$1,"standard",""),"|Float",""),ChapterTable!$1:$1,0),0)*ChapterTable!$P$17,
  IF(AND($A955=0,$B955=0),
    F956,
  IF($B955=0,
    VLOOKUP($A955,ChapterTable!$1:$1048576,MATCH("최종"&amp;SUBSTITUTE(SUBSTITUTE(F$1,"standard",""),"|Float",""),ChapterTable!$1:$1,0),0),
  IF($B955=1,
    IF($L955=FALSE,
      VLOOKUP($A955,ChapterTable!$1:$1048576,MATCH("최종"&amp;SUBSTITUTE(SUBSTITUTE(F$1,"standard",""),"|Float",""),ChapterTable!$1:$1,0),0),
      VLOOKUP($A955-ChapterTable!$P$11,ChapterTable!$1:$1048576,MATCH("최종"&amp;SUBSTITUTE(SUBSTITUTE(F$1,"standard",""),"|Float",""),ChapterTable!$1:$1,0),0)*ChapterTable!$P$14
    ),
  OFFSET(F955,-$B955+IF($L955,1,0),0)*
    (VLOOKUP(SUBSTITUTE(SUBSTITUTE(F$1,"standard",""),"|Float","")&amp;IF(OR($L955=TRUE,$A955=0,MOD($A955,ChapterTable!$R$20)&lt;&gt;0),"","보스")&amp;"인게임누적곱배수",ChapterTable!$R:$S,2,0)^D955
    +VLOOKUP(SUBSTITUTE(SUBSTITUTE(F$1,"standard",""),"|Float","")&amp;IF(OR($L955=TRUE,$A955=0,MOD($A955,ChapterTable!$R$20)&lt;&gt;0),"","보스")&amp;"인게임누적합배수",ChapterTable!$R:$S,2,0)*D955)
  )
  )
  )
)</f>
        <v>135781.31647825241</v>
      </c>
      <c r="G955" t="s">
        <v>719</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101"/>
        <v>24</v>
      </c>
      <c r="Q955">
        <f t="shared" si="102"/>
        <v>24</v>
      </c>
      <c r="R955" t="b">
        <f t="shared" ca="1" si="103"/>
        <v>0</v>
      </c>
      <c r="T955" t="b">
        <f t="shared" ca="1" si="104"/>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107"/>
        <v>0.25</v>
      </c>
      <c r="AJ955">
        <f t="shared" si="105"/>
        <v>1</v>
      </c>
      <c r="AK955">
        <f t="shared" si="106"/>
        <v>4</v>
      </c>
      <c r="AL955">
        <v>6</v>
      </c>
    </row>
    <row r="956" spans="1:38" hidden="1" x14ac:dyDescent="0.3">
      <c r="A956">
        <v>20</v>
      </c>
      <c r="B956">
        <v>41</v>
      </c>
      <c r="C956">
        <f>IF(OR($L956=TRUE,$A956=0,MOD($A956,ChapterTable!$R$20)&lt;&gt;0),
MAX(0,INT(($B956+ChapterTable!$P$26+VLOOKUP(SUBSTITUTE(C$1,"성장단계","")&amp;"단계오프셋",ChapterTable!$R:$S,2,0))/ChapterTable!$P$23)),
MAX(0,INT(($B956+ChapterTable!$R$26+VLOOKUP(SUBSTITUTE(C$1,"성장단계","")&amp;"보스단계오프셋",ChapterTable!$R:$S,2,0))/ChapterTable!$R$23)))</f>
        <v>4</v>
      </c>
      <c r="D956">
        <f>IF(OR($L956=TRUE,$A956=0,MOD($A956,ChapterTable!$R$20)&lt;&gt;0),
MAX(0,INT(($B956+ChapterTable!$P$26+VLOOKUP(SUBSTITUTE(D$1,"성장단계","")&amp;"단계오프셋",ChapterTable!$R:$S,2,0))/ChapterTable!$P$23)),
MAX(0,INT(($B956+ChapterTable!$R$26+VLOOKUP(SUBSTITUTE(D$1,"성장단계","")&amp;"보스단계오프셋",ChapterTable!$R:$S,2,0))/ChapterTable!$R$23)))</f>
        <v>4</v>
      </c>
      <c r="E956" s="1">
        <f ca="1">IF(AND($A956=0,$B956=1),
    VLOOKUP(1,ChapterTable!$1:$1048576,MATCH("최종"&amp;SUBSTITUTE(SUBSTITUTE(E$1,"standard",""),"|Float",""),ChapterTable!$1:$1,0),0)*ChapterTable!$P$17,
  IF(AND($A956=0,$B956=0),
    E957,
  IF($B956=0,
    VLOOKUP($A956,ChapterTable!$1:$1048576,MATCH("최종"&amp;SUBSTITUTE(SUBSTITUTE(E$1,"standard",""),"|Float",""),ChapterTable!$1:$1,0),0),
  IF($B956=1,
    IF($L956=FALSE,
      VLOOKUP($A956,ChapterTable!$1:$1048576,MATCH("최종"&amp;SUBSTITUTE(SUBSTITUTE(E$1,"standard",""),"|Float",""),ChapterTable!$1:$1,0),0),
      VLOOKUP($A956-ChapterTable!$P$11,ChapterTable!$1:$1048576,MATCH("최종"&amp;SUBSTITUTE(SUBSTITUTE(E$1,"standard",""),"|Float",""),ChapterTable!$1:$1,0),0)*ChapterTable!$P$14
    ),
  OFFSET(E956,-$B956+IF($L956,1,0),0)*IF($B956&gt;OFFSET($B956,1,0),ChapterTable!$R$17,1)*
    (VLOOKUP(SUBSTITUTE(SUBSTITUTE(E$1,"standard",""),"|Float","")&amp;IF(OR($L956=TRUE,$A956=0,MOD($A956,ChapterTable!$R$20)&lt;&gt;0),"","보스")&amp;"인게임누적곱배수",ChapterTable!$R:$S,2,0)^C956
    +VLOOKUP(SUBSTITUTE(SUBSTITUTE(E$1,"standard",""),"|Float","")&amp;IF(OR($L956=TRUE,$A956=0,MOD($A956,ChapterTable!$R$20)&lt;&gt;0),"","보스")&amp;"인게임누적합배수",ChapterTable!$R:$S,2,0)*C956)
  )
  )
  )
)</f>
        <v>478836.96913146973</v>
      </c>
      <c r="F956" s="1">
        <f ca="1">IF(AND($A956=0,$B956=1),
    VLOOKUP(1,ChapterTable!$1:$1048576,MATCH("최종"&amp;SUBSTITUTE(SUBSTITUTE(F$1,"standard",""),"|Float",""),ChapterTable!$1:$1,0),0)*ChapterTable!$P$17,
  IF(AND($A956=0,$B956=0),
    F957,
  IF($B956=0,
    VLOOKUP($A956,ChapterTable!$1:$1048576,MATCH("최종"&amp;SUBSTITUTE(SUBSTITUTE(F$1,"standard",""),"|Float",""),ChapterTable!$1:$1,0),0),
  IF($B956=1,
    IF($L956=FALSE,
      VLOOKUP($A956,ChapterTable!$1:$1048576,MATCH("최종"&amp;SUBSTITUTE(SUBSTITUTE(F$1,"standard",""),"|Float",""),ChapterTable!$1:$1,0),0),
      VLOOKUP($A956-ChapterTable!$P$11,ChapterTable!$1:$1048576,MATCH("최종"&amp;SUBSTITUTE(SUBSTITUTE(F$1,"standard",""),"|Float",""),ChapterTable!$1:$1,0),0)*ChapterTable!$P$14
    ),
  OFFSET(F956,-$B956+IF($L956,1,0),0)*
    (VLOOKUP(SUBSTITUTE(SUBSTITUTE(F$1,"standard",""),"|Float","")&amp;IF(OR($L956=TRUE,$A956=0,MOD($A956,ChapterTable!$R$20)&lt;&gt;0),"","보스")&amp;"인게임누적곱배수",ChapterTable!$R:$S,2,0)^D956
    +VLOOKUP(SUBSTITUTE(SUBSTITUTE(F$1,"standard",""),"|Float","")&amp;IF(OR($L956=TRUE,$A956=0,MOD($A956,ChapterTable!$R$20)&lt;&gt;0),"","보스")&amp;"인게임누적합배수",ChapterTable!$R:$S,2,0)*D956)
  )
  )
  )
)</f>
        <v>144094.45830345154</v>
      </c>
      <c r="G956" t="s">
        <v>719</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101"/>
        <v>5</v>
      </c>
      <c r="Q956">
        <f t="shared" si="102"/>
        <v>5</v>
      </c>
      <c r="R956" t="b">
        <f t="shared" ca="1" si="103"/>
        <v>0</v>
      </c>
      <c r="T956" t="b">
        <f t="shared" ca="1" si="104"/>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107"/>
        <v>0.2</v>
      </c>
      <c r="AJ956">
        <f t="shared" si="105"/>
        <v>0.27466666000000001</v>
      </c>
      <c r="AK956">
        <f t="shared" si="106"/>
        <v>1</v>
      </c>
      <c r="AL956">
        <v>6</v>
      </c>
    </row>
    <row r="957" spans="1:38" hidden="1" x14ac:dyDescent="0.3">
      <c r="A957">
        <v>20</v>
      </c>
      <c r="B957">
        <v>42</v>
      </c>
      <c r="C957">
        <f>IF(OR($L957=TRUE,$A957=0,MOD($A957,ChapterTable!$R$20)&lt;&gt;0),
MAX(0,INT(($B957+ChapterTable!$P$26+VLOOKUP(SUBSTITUTE(C$1,"성장단계","")&amp;"단계오프셋",ChapterTable!$R:$S,2,0))/ChapterTable!$P$23)),
MAX(0,INT(($B957+ChapterTable!$R$26+VLOOKUP(SUBSTITUTE(C$1,"성장단계","")&amp;"보스단계오프셋",ChapterTable!$R:$S,2,0))/ChapterTable!$R$23)))</f>
        <v>4</v>
      </c>
      <c r="D957">
        <f>IF(OR($L957=TRUE,$A957=0,MOD($A957,ChapterTable!$R$20)&lt;&gt;0),
MAX(0,INT(($B957+ChapterTable!$P$26+VLOOKUP(SUBSTITUTE(D$1,"성장단계","")&amp;"단계오프셋",ChapterTable!$R:$S,2,0))/ChapterTable!$P$23)),
MAX(0,INT(($B957+ChapterTable!$R$26+VLOOKUP(SUBSTITUTE(D$1,"성장단계","")&amp;"보스단계오프셋",ChapterTable!$R:$S,2,0))/ChapterTable!$R$23)))</f>
        <v>4</v>
      </c>
      <c r="E957" s="1">
        <f ca="1">IF(AND($A957=0,$B957=1),
    VLOOKUP(1,ChapterTable!$1:$1048576,MATCH("최종"&amp;SUBSTITUTE(SUBSTITUTE(E$1,"standard",""),"|Float",""),ChapterTable!$1:$1,0),0)*ChapterTable!$P$17,
  IF(AND($A957=0,$B957=0),
    E958,
  IF($B957=0,
    VLOOKUP($A957,ChapterTable!$1:$1048576,MATCH("최종"&amp;SUBSTITUTE(SUBSTITUTE(E$1,"standard",""),"|Float",""),ChapterTable!$1:$1,0),0),
  IF($B957=1,
    IF($L957=FALSE,
      VLOOKUP($A957,ChapterTable!$1:$1048576,MATCH("최종"&amp;SUBSTITUTE(SUBSTITUTE(E$1,"standard",""),"|Float",""),ChapterTable!$1:$1,0),0),
      VLOOKUP($A957-ChapterTable!$P$11,ChapterTable!$1:$1048576,MATCH("최종"&amp;SUBSTITUTE(SUBSTITUTE(E$1,"standard",""),"|Float",""),ChapterTable!$1:$1,0),0)*ChapterTable!$P$14
    ),
  OFFSET(E957,-$B957+IF($L957,1,0),0)*IF($B957&gt;OFFSET($B957,1,0),ChapterTable!$R$17,1)*
    (VLOOKUP(SUBSTITUTE(SUBSTITUTE(E$1,"standard",""),"|Float","")&amp;IF(OR($L957=TRUE,$A957=0,MOD($A957,ChapterTable!$R$20)&lt;&gt;0),"","보스")&amp;"인게임누적곱배수",ChapterTable!$R:$S,2,0)^C957
    +VLOOKUP(SUBSTITUTE(SUBSTITUTE(E$1,"standard",""),"|Float","")&amp;IF(OR($L957=TRUE,$A957=0,MOD($A957,ChapterTable!$R$20)&lt;&gt;0),"","보스")&amp;"인게임누적합배수",ChapterTable!$R:$S,2,0)*C957)
  )
  )
  )
)</f>
        <v>478836.96913146973</v>
      </c>
      <c r="F957" s="1">
        <f ca="1">IF(AND($A957=0,$B957=1),
    VLOOKUP(1,ChapterTable!$1:$1048576,MATCH("최종"&amp;SUBSTITUTE(SUBSTITUTE(F$1,"standard",""),"|Float",""),ChapterTable!$1:$1,0),0)*ChapterTable!$P$17,
  IF(AND($A957=0,$B957=0),
    F958,
  IF($B957=0,
    VLOOKUP($A957,ChapterTable!$1:$1048576,MATCH("최종"&amp;SUBSTITUTE(SUBSTITUTE(F$1,"standard",""),"|Float",""),ChapterTable!$1:$1,0),0),
  IF($B957=1,
    IF($L957=FALSE,
      VLOOKUP($A957,ChapterTable!$1:$1048576,MATCH("최종"&amp;SUBSTITUTE(SUBSTITUTE(F$1,"standard",""),"|Float",""),ChapterTable!$1:$1,0),0),
      VLOOKUP($A957-ChapterTable!$P$11,ChapterTable!$1:$1048576,MATCH("최종"&amp;SUBSTITUTE(SUBSTITUTE(F$1,"standard",""),"|Float",""),ChapterTable!$1:$1,0),0)*ChapterTable!$P$14
    ),
  OFFSET(F957,-$B957+IF($L957,1,0),0)*
    (VLOOKUP(SUBSTITUTE(SUBSTITUTE(F$1,"standard",""),"|Float","")&amp;IF(OR($L957=TRUE,$A957=0,MOD($A957,ChapterTable!$R$20)&lt;&gt;0),"","보스")&amp;"인게임누적곱배수",ChapterTable!$R:$S,2,0)^D957
    +VLOOKUP(SUBSTITUTE(SUBSTITUTE(F$1,"standard",""),"|Float","")&amp;IF(OR($L957=TRUE,$A957=0,MOD($A957,ChapterTable!$R$20)&lt;&gt;0),"","보스")&amp;"인게임누적합배수",ChapterTable!$R:$S,2,0)*D957)
  )
  )
  )
)</f>
        <v>144094.45830345154</v>
      </c>
      <c r="G957" t="s">
        <v>719</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101"/>
        <v>5</v>
      </c>
      <c r="Q957">
        <f t="shared" si="102"/>
        <v>5</v>
      </c>
      <c r="R957" t="b">
        <f t="shared" ca="1" si="103"/>
        <v>0</v>
      </c>
      <c r="T957" t="b">
        <f t="shared" ca="1" si="104"/>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107"/>
        <v>0.2</v>
      </c>
      <c r="AJ957">
        <f t="shared" si="105"/>
        <v>0.27466666000000001</v>
      </c>
      <c r="AK957">
        <f t="shared" si="106"/>
        <v>1</v>
      </c>
      <c r="AL957">
        <v>6</v>
      </c>
    </row>
    <row r="958" spans="1:38" hidden="1" x14ac:dyDescent="0.3">
      <c r="A958">
        <v>20</v>
      </c>
      <c r="B958">
        <v>43</v>
      </c>
      <c r="C958">
        <f>IF(OR($L958=TRUE,$A958=0,MOD($A958,ChapterTable!$R$20)&lt;&gt;0),
MAX(0,INT(($B958+ChapterTable!$P$26+VLOOKUP(SUBSTITUTE(C$1,"성장단계","")&amp;"단계오프셋",ChapterTable!$R:$S,2,0))/ChapterTable!$P$23)),
MAX(0,INT(($B958+ChapterTable!$R$26+VLOOKUP(SUBSTITUTE(C$1,"성장단계","")&amp;"보스단계오프셋",ChapterTable!$R:$S,2,0))/ChapterTable!$R$23)))</f>
        <v>4</v>
      </c>
      <c r="D958">
        <f>IF(OR($L958=TRUE,$A958=0,MOD($A958,ChapterTable!$R$20)&lt;&gt;0),
MAX(0,INT(($B958+ChapterTable!$P$26+VLOOKUP(SUBSTITUTE(D$1,"성장단계","")&amp;"단계오프셋",ChapterTable!$R:$S,2,0))/ChapterTable!$P$23)),
MAX(0,INT(($B958+ChapterTable!$R$26+VLOOKUP(SUBSTITUTE(D$1,"성장단계","")&amp;"보스단계오프셋",ChapterTable!$R:$S,2,0))/ChapterTable!$R$23)))</f>
        <v>4</v>
      </c>
      <c r="E958" s="1">
        <f ca="1">IF(AND($A958=0,$B958=1),
    VLOOKUP(1,ChapterTable!$1:$1048576,MATCH("최종"&amp;SUBSTITUTE(SUBSTITUTE(E$1,"standard",""),"|Float",""),ChapterTable!$1:$1,0),0)*ChapterTable!$P$17,
  IF(AND($A958=0,$B958=0),
    E959,
  IF($B958=0,
    VLOOKUP($A958,ChapterTable!$1:$1048576,MATCH("최종"&amp;SUBSTITUTE(SUBSTITUTE(E$1,"standard",""),"|Float",""),ChapterTable!$1:$1,0),0),
  IF($B958=1,
    IF($L958=FALSE,
      VLOOKUP($A958,ChapterTable!$1:$1048576,MATCH("최종"&amp;SUBSTITUTE(SUBSTITUTE(E$1,"standard",""),"|Float",""),ChapterTable!$1:$1,0),0),
      VLOOKUP($A958-ChapterTable!$P$11,ChapterTable!$1:$1048576,MATCH("최종"&amp;SUBSTITUTE(SUBSTITUTE(E$1,"standard",""),"|Float",""),ChapterTable!$1:$1,0),0)*ChapterTable!$P$14
    ),
  OFFSET(E958,-$B958+IF($L958,1,0),0)*IF($B958&gt;OFFSET($B958,1,0),ChapterTable!$R$17,1)*
    (VLOOKUP(SUBSTITUTE(SUBSTITUTE(E$1,"standard",""),"|Float","")&amp;IF(OR($L958=TRUE,$A958=0,MOD($A958,ChapterTable!$R$20)&lt;&gt;0),"","보스")&amp;"인게임누적곱배수",ChapterTable!$R:$S,2,0)^C958
    +VLOOKUP(SUBSTITUTE(SUBSTITUTE(E$1,"standard",""),"|Float","")&amp;IF(OR($L958=TRUE,$A958=0,MOD($A958,ChapterTable!$R$20)&lt;&gt;0),"","보스")&amp;"인게임누적합배수",ChapterTable!$R:$S,2,0)*C958)
  )
  )
  )
)</f>
        <v>478836.96913146973</v>
      </c>
      <c r="F958" s="1">
        <f ca="1">IF(AND($A958=0,$B958=1),
    VLOOKUP(1,ChapterTable!$1:$1048576,MATCH("최종"&amp;SUBSTITUTE(SUBSTITUTE(F$1,"standard",""),"|Float",""),ChapterTable!$1:$1,0),0)*ChapterTable!$P$17,
  IF(AND($A958=0,$B958=0),
    F959,
  IF($B958=0,
    VLOOKUP($A958,ChapterTable!$1:$1048576,MATCH("최종"&amp;SUBSTITUTE(SUBSTITUTE(F$1,"standard",""),"|Float",""),ChapterTable!$1:$1,0),0),
  IF($B958=1,
    IF($L958=FALSE,
      VLOOKUP($A958,ChapterTable!$1:$1048576,MATCH("최종"&amp;SUBSTITUTE(SUBSTITUTE(F$1,"standard",""),"|Float",""),ChapterTable!$1:$1,0),0),
      VLOOKUP($A958-ChapterTable!$P$11,ChapterTable!$1:$1048576,MATCH("최종"&amp;SUBSTITUTE(SUBSTITUTE(F$1,"standard",""),"|Float",""),ChapterTable!$1:$1,0),0)*ChapterTable!$P$14
    ),
  OFFSET(F958,-$B958+IF($L958,1,0),0)*
    (VLOOKUP(SUBSTITUTE(SUBSTITUTE(F$1,"standard",""),"|Float","")&amp;IF(OR($L958=TRUE,$A958=0,MOD($A958,ChapterTable!$R$20)&lt;&gt;0),"","보스")&amp;"인게임누적곱배수",ChapterTable!$R:$S,2,0)^D958
    +VLOOKUP(SUBSTITUTE(SUBSTITUTE(F$1,"standard",""),"|Float","")&amp;IF(OR($L958=TRUE,$A958=0,MOD($A958,ChapterTable!$R$20)&lt;&gt;0),"","보스")&amp;"인게임누적합배수",ChapterTable!$R:$S,2,0)*D958)
  )
  )
  )
)</f>
        <v>144094.45830345154</v>
      </c>
      <c r="G958" t="s">
        <v>719</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101"/>
        <v>5</v>
      </c>
      <c r="Q958">
        <f t="shared" si="102"/>
        <v>5</v>
      </c>
      <c r="R958" t="b">
        <f t="shared" ca="1" si="103"/>
        <v>0</v>
      </c>
      <c r="T958" t="b">
        <f t="shared" ca="1" si="104"/>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107"/>
        <v>0.2</v>
      </c>
      <c r="AJ958">
        <f t="shared" si="105"/>
        <v>0.27466666000000001</v>
      </c>
      <c r="AK958">
        <f t="shared" si="106"/>
        <v>1</v>
      </c>
      <c r="AL958">
        <v>6</v>
      </c>
    </row>
    <row r="959" spans="1:38" hidden="1" x14ac:dyDescent="0.3">
      <c r="A959">
        <v>20</v>
      </c>
      <c r="B959">
        <v>44</v>
      </c>
      <c r="C959">
        <f>IF(OR($L959=TRUE,$A959=0,MOD($A959,ChapterTable!$R$20)&lt;&gt;0),
MAX(0,INT(($B959+ChapterTable!$P$26+VLOOKUP(SUBSTITUTE(C$1,"성장단계","")&amp;"단계오프셋",ChapterTable!$R:$S,2,0))/ChapterTable!$P$23)),
MAX(0,INT(($B959+ChapterTable!$R$26+VLOOKUP(SUBSTITUTE(C$1,"성장단계","")&amp;"보스단계오프셋",ChapterTable!$R:$S,2,0))/ChapterTable!$R$23)))</f>
        <v>4</v>
      </c>
      <c r="D959">
        <f>IF(OR($L959=TRUE,$A959=0,MOD($A959,ChapterTable!$R$20)&lt;&gt;0),
MAX(0,INT(($B959+ChapterTable!$P$26+VLOOKUP(SUBSTITUTE(D$1,"성장단계","")&amp;"단계오프셋",ChapterTable!$R:$S,2,0))/ChapterTable!$P$23)),
MAX(0,INT(($B959+ChapterTable!$R$26+VLOOKUP(SUBSTITUTE(D$1,"성장단계","")&amp;"보스단계오프셋",ChapterTable!$R:$S,2,0))/ChapterTable!$R$23)))</f>
        <v>4</v>
      </c>
      <c r="E959" s="1">
        <f ca="1">IF(AND($A959=0,$B959=1),
    VLOOKUP(1,ChapterTable!$1:$1048576,MATCH("최종"&amp;SUBSTITUTE(SUBSTITUTE(E$1,"standard",""),"|Float",""),ChapterTable!$1:$1,0),0)*ChapterTable!$P$17,
  IF(AND($A959=0,$B959=0),
    E960,
  IF($B959=0,
    VLOOKUP($A959,ChapterTable!$1:$1048576,MATCH("최종"&amp;SUBSTITUTE(SUBSTITUTE(E$1,"standard",""),"|Float",""),ChapterTable!$1:$1,0),0),
  IF($B959=1,
    IF($L959=FALSE,
      VLOOKUP($A959,ChapterTable!$1:$1048576,MATCH("최종"&amp;SUBSTITUTE(SUBSTITUTE(E$1,"standard",""),"|Float",""),ChapterTable!$1:$1,0),0),
      VLOOKUP($A959-ChapterTable!$P$11,ChapterTable!$1:$1048576,MATCH("최종"&amp;SUBSTITUTE(SUBSTITUTE(E$1,"standard",""),"|Float",""),ChapterTable!$1:$1,0),0)*ChapterTable!$P$14
    ),
  OFFSET(E959,-$B959+IF($L959,1,0),0)*IF($B959&gt;OFFSET($B959,1,0),ChapterTable!$R$17,1)*
    (VLOOKUP(SUBSTITUTE(SUBSTITUTE(E$1,"standard",""),"|Float","")&amp;IF(OR($L959=TRUE,$A959=0,MOD($A959,ChapterTable!$R$20)&lt;&gt;0),"","보스")&amp;"인게임누적곱배수",ChapterTable!$R:$S,2,0)^C959
    +VLOOKUP(SUBSTITUTE(SUBSTITUTE(E$1,"standard",""),"|Float","")&amp;IF(OR($L959=TRUE,$A959=0,MOD($A959,ChapterTable!$R$20)&lt;&gt;0),"","보스")&amp;"인게임누적합배수",ChapterTable!$R:$S,2,0)*C959)
  )
  )
  )
)</f>
        <v>478836.96913146973</v>
      </c>
      <c r="F959" s="1">
        <f ca="1">IF(AND($A959=0,$B959=1),
    VLOOKUP(1,ChapterTable!$1:$1048576,MATCH("최종"&amp;SUBSTITUTE(SUBSTITUTE(F$1,"standard",""),"|Float",""),ChapterTable!$1:$1,0),0)*ChapterTable!$P$17,
  IF(AND($A959=0,$B959=0),
    F960,
  IF($B959=0,
    VLOOKUP($A959,ChapterTable!$1:$1048576,MATCH("최종"&amp;SUBSTITUTE(SUBSTITUTE(F$1,"standard",""),"|Float",""),ChapterTable!$1:$1,0),0),
  IF($B959=1,
    IF($L959=FALSE,
      VLOOKUP($A959,ChapterTable!$1:$1048576,MATCH("최종"&amp;SUBSTITUTE(SUBSTITUTE(F$1,"standard",""),"|Float",""),ChapterTable!$1:$1,0),0),
      VLOOKUP($A959-ChapterTable!$P$11,ChapterTable!$1:$1048576,MATCH("최종"&amp;SUBSTITUTE(SUBSTITUTE(F$1,"standard",""),"|Float",""),ChapterTable!$1:$1,0),0)*ChapterTable!$P$14
    ),
  OFFSET(F959,-$B959+IF($L959,1,0),0)*
    (VLOOKUP(SUBSTITUTE(SUBSTITUTE(F$1,"standard",""),"|Float","")&amp;IF(OR($L959=TRUE,$A959=0,MOD($A959,ChapterTable!$R$20)&lt;&gt;0),"","보스")&amp;"인게임누적곱배수",ChapterTable!$R:$S,2,0)^D959
    +VLOOKUP(SUBSTITUTE(SUBSTITUTE(F$1,"standard",""),"|Float","")&amp;IF(OR($L959=TRUE,$A959=0,MOD($A959,ChapterTable!$R$20)&lt;&gt;0),"","보스")&amp;"인게임누적합배수",ChapterTable!$R:$S,2,0)*D959)
  )
  )
  )
)</f>
        <v>144094.45830345154</v>
      </c>
      <c r="G959" t="s">
        <v>719</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101"/>
        <v>5</v>
      </c>
      <c r="Q959">
        <f t="shared" si="102"/>
        <v>5</v>
      </c>
      <c r="R959" t="b">
        <f t="shared" ca="1" si="103"/>
        <v>0</v>
      </c>
      <c r="T959" t="b">
        <f t="shared" ca="1" si="104"/>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107"/>
        <v>0.2</v>
      </c>
      <c r="AJ959">
        <f t="shared" si="105"/>
        <v>0.27466666000000001</v>
      </c>
      <c r="AK959">
        <f t="shared" si="106"/>
        <v>1</v>
      </c>
      <c r="AL959">
        <v>6</v>
      </c>
    </row>
    <row r="960" spans="1:38" hidden="1" x14ac:dyDescent="0.3">
      <c r="A960">
        <v>20</v>
      </c>
      <c r="B960">
        <v>45</v>
      </c>
      <c r="C960">
        <f>IF(OR($L960=TRUE,$A960=0,MOD($A960,ChapterTable!$R$20)&lt;&gt;0),
MAX(0,INT(($B960+ChapterTable!$P$26+VLOOKUP(SUBSTITUTE(C$1,"성장단계","")&amp;"단계오프셋",ChapterTable!$R:$S,2,0))/ChapterTable!$P$23)),
MAX(0,INT(($B960+ChapterTable!$R$26+VLOOKUP(SUBSTITUTE(C$1,"성장단계","")&amp;"보스단계오프셋",ChapterTable!$R:$S,2,0))/ChapterTable!$R$23)))</f>
        <v>4</v>
      </c>
      <c r="D960">
        <f>IF(OR($L960=TRUE,$A960=0,MOD($A960,ChapterTable!$R$20)&lt;&gt;0),
MAX(0,INT(($B960+ChapterTable!$P$26+VLOOKUP(SUBSTITUTE(D$1,"성장단계","")&amp;"단계오프셋",ChapterTable!$R:$S,2,0))/ChapterTable!$P$23)),
MAX(0,INT(($B960+ChapterTable!$R$26+VLOOKUP(SUBSTITUTE(D$1,"성장단계","")&amp;"보스단계오프셋",ChapterTable!$R:$S,2,0))/ChapterTable!$R$23)))</f>
        <v>4</v>
      </c>
      <c r="E960" s="1">
        <f ca="1">IF(AND($A960=0,$B960=1),
    VLOOKUP(1,ChapterTable!$1:$1048576,MATCH("최종"&amp;SUBSTITUTE(SUBSTITUTE(E$1,"standard",""),"|Float",""),ChapterTable!$1:$1,0),0)*ChapterTable!$P$17,
  IF(AND($A960=0,$B960=0),
    E961,
  IF($B960=0,
    VLOOKUP($A960,ChapterTable!$1:$1048576,MATCH("최종"&amp;SUBSTITUTE(SUBSTITUTE(E$1,"standard",""),"|Float",""),ChapterTable!$1:$1,0),0),
  IF($B960=1,
    IF($L960=FALSE,
      VLOOKUP($A960,ChapterTable!$1:$1048576,MATCH("최종"&amp;SUBSTITUTE(SUBSTITUTE(E$1,"standard",""),"|Float",""),ChapterTable!$1:$1,0),0),
      VLOOKUP($A960-ChapterTable!$P$11,ChapterTable!$1:$1048576,MATCH("최종"&amp;SUBSTITUTE(SUBSTITUTE(E$1,"standard",""),"|Float",""),ChapterTable!$1:$1,0),0)*ChapterTable!$P$14
    ),
  OFFSET(E960,-$B960+IF($L960,1,0),0)*IF($B960&gt;OFFSET($B960,1,0),ChapterTable!$R$17,1)*
    (VLOOKUP(SUBSTITUTE(SUBSTITUTE(E$1,"standard",""),"|Float","")&amp;IF(OR($L960=TRUE,$A960=0,MOD($A960,ChapterTable!$R$20)&lt;&gt;0),"","보스")&amp;"인게임누적곱배수",ChapterTable!$R:$S,2,0)^C960
    +VLOOKUP(SUBSTITUTE(SUBSTITUTE(E$1,"standard",""),"|Float","")&amp;IF(OR($L960=TRUE,$A960=0,MOD($A960,ChapterTable!$R$20)&lt;&gt;0),"","보스")&amp;"인게임누적합배수",ChapterTable!$R:$S,2,0)*C960)
  )
  )
  )
)</f>
        <v>478836.96913146973</v>
      </c>
      <c r="F960" s="1">
        <f ca="1">IF(AND($A960=0,$B960=1),
    VLOOKUP(1,ChapterTable!$1:$1048576,MATCH("최종"&amp;SUBSTITUTE(SUBSTITUTE(F$1,"standard",""),"|Float",""),ChapterTable!$1:$1,0),0)*ChapterTable!$P$17,
  IF(AND($A960=0,$B960=0),
    F961,
  IF($B960=0,
    VLOOKUP($A960,ChapterTable!$1:$1048576,MATCH("최종"&amp;SUBSTITUTE(SUBSTITUTE(F$1,"standard",""),"|Float",""),ChapterTable!$1:$1,0),0),
  IF($B960=1,
    IF($L960=FALSE,
      VLOOKUP($A960,ChapterTable!$1:$1048576,MATCH("최종"&amp;SUBSTITUTE(SUBSTITUTE(F$1,"standard",""),"|Float",""),ChapterTable!$1:$1,0),0),
      VLOOKUP($A960-ChapterTable!$P$11,ChapterTable!$1:$1048576,MATCH("최종"&amp;SUBSTITUTE(SUBSTITUTE(F$1,"standard",""),"|Float",""),ChapterTable!$1:$1,0),0)*ChapterTable!$P$14
    ),
  OFFSET(F960,-$B960+IF($L960,1,0),0)*
    (VLOOKUP(SUBSTITUTE(SUBSTITUTE(F$1,"standard",""),"|Float","")&amp;IF(OR($L960=TRUE,$A960=0,MOD($A960,ChapterTable!$R$20)&lt;&gt;0),"","보스")&amp;"인게임누적곱배수",ChapterTable!$R:$S,2,0)^D960
    +VLOOKUP(SUBSTITUTE(SUBSTITUTE(F$1,"standard",""),"|Float","")&amp;IF(OR($L960=TRUE,$A960=0,MOD($A960,ChapterTable!$R$20)&lt;&gt;0),"","보스")&amp;"인게임누적합배수",ChapterTable!$R:$S,2,0)*D960)
  )
  )
  )
)</f>
        <v>144094.45830345154</v>
      </c>
      <c r="G960" t="s">
        <v>719</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101"/>
        <v>11</v>
      </c>
      <c r="Q960">
        <f t="shared" si="102"/>
        <v>11</v>
      </c>
      <c r="R960" t="b">
        <f t="shared" ca="1" si="103"/>
        <v>0</v>
      </c>
      <c r="T960" t="b">
        <f t="shared" ca="1" si="104"/>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107"/>
        <v>0.2</v>
      </c>
      <c r="AJ960">
        <f t="shared" si="105"/>
        <v>0.27466666000000001</v>
      </c>
      <c r="AK960">
        <f t="shared" si="106"/>
        <v>1</v>
      </c>
      <c r="AL960">
        <v>6</v>
      </c>
    </row>
    <row r="961" spans="1:38" hidden="1" x14ac:dyDescent="0.3">
      <c r="A961">
        <v>20</v>
      </c>
      <c r="B961">
        <v>46</v>
      </c>
      <c r="C961">
        <f>IF(OR($L961=TRUE,$A961=0,MOD($A961,ChapterTable!$R$20)&lt;&gt;0),
MAX(0,INT(($B961+ChapterTable!$P$26+VLOOKUP(SUBSTITUTE(C$1,"성장단계","")&amp;"단계오프셋",ChapterTable!$R:$S,2,0))/ChapterTable!$P$23)),
MAX(0,INT(($B961+ChapterTable!$R$26+VLOOKUP(SUBSTITUTE(C$1,"성장단계","")&amp;"보스단계오프셋",ChapterTable!$R:$S,2,0))/ChapterTable!$R$23)))</f>
        <v>5</v>
      </c>
      <c r="D961">
        <f>IF(OR($L961=TRUE,$A961=0,MOD($A961,ChapterTable!$R$20)&lt;&gt;0),
MAX(0,INT(($B961+ChapterTable!$P$26+VLOOKUP(SUBSTITUTE(D$1,"성장단계","")&amp;"단계오프셋",ChapterTable!$R:$S,2,0))/ChapterTable!$P$23)),
MAX(0,INT(($B961+ChapterTable!$R$26+VLOOKUP(SUBSTITUTE(D$1,"성장단계","")&amp;"보스단계오프셋",ChapterTable!$R:$S,2,0))/ChapterTable!$R$23)))</f>
        <v>4</v>
      </c>
      <c r="E961" s="1">
        <f ca="1">IF(AND($A961=0,$B961=1),
    VLOOKUP(1,ChapterTable!$1:$1048576,MATCH("최종"&amp;SUBSTITUTE(SUBSTITUTE(E$1,"standard",""),"|Float",""),ChapterTable!$1:$1,0),0)*ChapterTable!$P$17,
  IF(AND($A961=0,$B961=0),
    E962,
  IF($B961=0,
    VLOOKUP($A961,ChapterTable!$1:$1048576,MATCH("최종"&amp;SUBSTITUTE(SUBSTITUTE(E$1,"standard",""),"|Float",""),ChapterTable!$1:$1,0),0),
  IF($B961=1,
    IF($L961=FALSE,
      VLOOKUP($A961,ChapterTable!$1:$1048576,MATCH("최종"&amp;SUBSTITUTE(SUBSTITUTE(E$1,"standard",""),"|Float",""),ChapterTable!$1:$1,0),0),
      VLOOKUP($A961-ChapterTable!$P$11,ChapterTable!$1:$1048576,MATCH("최종"&amp;SUBSTITUTE(SUBSTITUTE(E$1,"standard",""),"|Float",""),ChapterTable!$1:$1,0),0)*ChapterTable!$P$14
    ),
  OFFSET(E961,-$B961+IF($L961,1,0),0)*IF($B961&gt;OFFSET($B961,1,0),ChapterTable!$R$17,1)*
    (VLOOKUP(SUBSTITUTE(SUBSTITUTE(E$1,"standard",""),"|Float","")&amp;IF(OR($L961=TRUE,$A961=0,MOD($A961,ChapterTable!$R$20)&lt;&gt;0),"","보스")&amp;"인게임누적곱배수",ChapterTable!$R:$S,2,0)^C961
    +VLOOKUP(SUBSTITUTE(SUBSTITUTE(E$1,"standard",""),"|Float","")&amp;IF(OR($L961=TRUE,$A961=0,MOD($A961,ChapterTable!$R$20)&lt;&gt;0),"","보스")&amp;"인게임누적합배수",ChapterTable!$R:$S,2,0)*C961)
  )
  )
  )
)</f>
        <v>532041.07681274414</v>
      </c>
      <c r="F961" s="1">
        <f ca="1">IF(AND($A961=0,$B961=1),
    VLOOKUP(1,ChapterTable!$1:$1048576,MATCH("최종"&amp;SUBSTITUTE(SUBSTITUTE(F$1,"standard",""),"|Float",""),ChapterTable!$1:$1,0),0)*ChapterTable!$P$17,
  IF(AND($A961=0,$B961=0),
    F962,
  IF($B961=0,
    VLOOKUP($A961,ChapterTable!$1:$1048576,MATCH("최종"&amp;SUBSTITUTE(SUBSTITUTE(F$1,"standard",""),"|Float",""),ChapterTable!$1:$1,0),0),
  IF($B961=1,
    IF($L961=FALSE,
      VLOOKUP($A961,ChapterTable!$1:$1048576,MATCH("최종"&amp;SUBSTITUTE(SUBSTITUTE(F$1,"standard",""),"|Float",""),ChapterTable!$1:$1,0),0),
      VLOOKUP($A961-ChapterTable!$P$11,ChapterTable!$1:$1048576,MATCH("최종"&amp;SUBSTITUTE(SUBSTITUTE(F$1,"standard",""),"|Float",""),ChapterTable!$1:$1,0),0)*ChapterTable!$P$14
    ),
  OFFSET(F961,-$B961+IF($L961,1,0),0)*
    (VLOOKUP(SUBSTITUTE(SUBSTITUTE(F$1,"standard",""),"|Float","")&amp;IF(OR($L961=TRUE,$A961=0,MOD($A961,ChapterTable!$R$20)&lt;&gt;0),"","보스")&amp;"인게임누적곱배수",ChapterTable!$R:$S,2,0)^D961
    +VLOOKUP(SUBSTITUTE(SUBSTITUTE(F$1,"standard",""),"|Float","")&amp;IF(OR($L961=TRUE,$A961=0,MOD($A961,ChapterTable!$R$20)&lt;&gt;0),"","보스")&amp;"인게임누적합배수",ChapterTable!$R:$S,2,0)*D961)
  )
  )
  )
)</f>
        <v>144094.45830345154</v>
      </c>
      <c r="G961" t="s">
        <v>719</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101"/>
        <v>5</v>
      </c>
      <c r="Q961">
        <f t="shared" si="102"/>
        <v>5</v>
      </c>
      <c r="R961" t="b">
        <f t="shared" ca="1" si="103"/>
        <v>0</v>
      </c>
      <c r="T961" t="b">
        <f t="shared" ca="1" si="104"/>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107"/>
        <v>0.2</v>
      </c>
      <c r="AJ961">
        <f t="shared" si="105"/>
        <v>0.27466666000000001</v>
      </c>
      <c r="AK961">
        <f t="shared" si="106"/>
        <v>1</v>
      </c>
      <c r="AL961">
        <v>6</v>
      </c>
    </row>
    <row r="962" spans="1:38" hidden="1" x14ac:dyDescent="0.3">
      <c r="A962">
        <v>20</v>
      </c>
      <c r="B962">
        <v>47</v>
      </c>
      <c r="C962">
        <f>IF(OR($L962=TRUE,$A962=0,MOD($A962,ChapterTable!$R$20)&lt;&gt;0),
MAX(0,INT(($B962+ChapterTable!$P$26+VLOOKUP(SUBSTITUTE(C$1,"성장단계","")&amp;"단계오프셋",ChapterTable!$R:$S,2,0))/ChapterTable!$P$23)),
MAX(0,INT(($B962+ChapterTable!$R$26+VLOOKUP(SUBSTITUTE(C$1,"성장단계","")&amp;"보스단계오프셋",ChapterTable!$R:$S,2,0))/ChapterTable!$R$23)))</f>
        <v>5</v>
      </c>
      <c r="D962">
        <f>IF(OR($L962=TRUE,$A962=0,MOD($A962,ChapterTable!$R$20)&lt;&gt;0),
MAX(0,INT(($B962+ChapterTable!$P$26+VLOOKUP(SUBSTITUTE(D$1,"성장단계","")&amp;"단계오프셋",ChapterTable!$R:$S,2,0))/ChapterTable!$P$23)),
MAX(0,INT(($B962+ChapterTable!$R$26+VLOOKUP(SUBSTITUTE(D$1,"성장단계","")&amp;"보스단계오프셋",ChapterTable!$R:$S,2,0))/ChapterTable!$R$23)))</f>
        <v>4</v>
      </c>
      <c r="E962" s="1">
        <f ca="1">IF(AND($A962=0,$B962=1),
    VLOOKUP(1,ChapterTable!$1:$1048576,MATCH("최종"&amp;SUBSTITUTE(SUBSTITUTE(E$1,"standard",""),"|Float",""),ChapterTable!$1:$1,0),0)*ChapterTable!$P$17,
  IF(AND($A962=0,$B962=0),
    E963,
  IF($B962=0,
    VLOOKUP($A962,ChapterTable!$1:$1048576,MATCH("최종"&amp;SUBSTITUTE(SUBSTITUTE(E$1,"standard",""),"|Float",""),ChapterTable!$1:$1,0),0),
  IF($B962=1,
    IF($L962=FALSE,
      VLOOKUP($A962,ChapterTable!$1:$1048576,MATCH("최종"&amp;SUBSTITUTE(SUBSTITUTE(E$1,"standard",""),"|Float",""),ChapterTable!$1:$1,0),0),
      VLOOKUP($A962-ChapterTable!$P$11,ChapterTable!$1:$1048576,MATCH("최종"&amp;SUBSTITUTE(SUBSTITUTE(E$1,"standard",""),"|Float",""),ChapterTable!$1:$1,0),0)*ChapterTable!$P$14
    ),
  OFFSET(E962,-$B962+IF($L962,1,0),0)*IF($B962&gt;OFFSET($B962,1,0),ChapterTable!$R$17,1)*
    (VLOOKUP(SUBSTITUTE(SUBSTITUTE(E$1,"standard",""),"|Float","")&amp;IF(OR($L962=TRUE,$A962=0,MOD($A962,ChapterTable!$R$20)&lt;&gt;0),"","보스")&amp;"인게임누적곱배수",ChapterTable!$R:$S,2,0)^C962
    +VLOOKUP(SUBSTITUTE(SUBSTITUTE(E$1,"standard",""),"|Float","")&amp;IF(OR($L962=TRUE,$A962=0,MOD($A962,ChapterTable!$R$20)&lt;&gt;0),"","보스")&amp;"인게임누적합배수",ChapterTable!$R:$S,2,0)*C962)
  )
  )
  )
)</f>
        <v>532041.07681274414</v>
      </c>
      <c r="F962" s="1">
        <f ca="1">IF(AND($A962=0,$B962=1),
    VLOOKUP(1,ChapterTable!$1:$1048576,MATCH("최종"&amp;SUBSTITUTE(SUBSTITUTE(F$1,"standard",""),"|Float",""),ChapterTable!$1:$1,0),0)*ChapterTable!$P$17,
  IF(AND($A962=0,$B962=0),
    F963,
  IF($B962=0,
    VLOOKUP($A962,ChapterTable!$1:$1048576,MATCH("최종"&amp;SUBSTITUTE(SUBSTITUTE(F$1,"standard",""),"|Float",""),ChapterTable!$1:$1,0),0),
  IF($B962=1,
    IF($L962=FALSE,
      VLOOKUP($A962,ChapterTable!$1:$1048576,MATCH("최종"&amp;SUBSTITUTE(SUBSTITUTE(F$1,"standard",""),"|Float",""),ChapterTable!$1:$1,0),0),
      VLOOKUP($A962-ChapterTable!$P$11,ChapterTable!$1:$1048576,MATCH("최종"&amp;SUBSTITUTE(SUBSTITUTE(F$1,"standard",""),"|Float",""),ChapterTable!$1:$1,0),0)*ChapterTable!$P$14
    ),
  OFFSET(F962,-$B962+IF($L962,1,0),0)*
    (VLOOKUP(SUBSTITUTE(SUBSTITUTE(F$1,"standard",""),"|Float","")&amp;IF(OR($L962=TRUE,$A962=0,MOD($A962,ChapterTable!$R$20)&lt;&gt;0),"","보스")&amp;"인게임누적곱배수",ChapterTable!$R:$S,2,0)^D962
    +VLOOKUP(SUBSTITUTE(SUBSTITUTE(F$1,"standard",""),"|Float","")&amp;IF(OR($L962=TRUE,$A962=0,MOD($A962,ChapterTable!$R$20)&lt;&gt;0),"","보스")&amp;"인게임누적합배수",ChapterTable!$R:$S,2,0)*D962)
  )
  )
  )
)</f>
        <v>144094.45830345154</v>
      </c>
      <c r="G962" t="s">
        <v>719</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101"/>
        <v>5</v>
      </c>
      <c r="Q962">
        <f t="shared" si="102"/>
        <v>5</v>
      </c>
      <c r="R962" t="b">
        <f t="shared" ca="1" si="103"/>
        <v>0</v>
      </c>
      <c r="T962" t="b">
        <f t="shared" ca="1" si="104"/>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107"/>
        <v>0.2</v>
      </c>
      <c r="AJ962">
        <f t="shared" si="105"/>
        <v>0.27466666000000001</v>
      </c>
      <c r="AK962">
        <f t="shared" si="106"/>
        <v>1</v>
      </c>
      <c r="AL962">
        <v>6</v>
      </c>
    </row>
    <row r="963" spans="1:38" hidden="1" x14ac:dyDescent="0.3">
      <c r="A963">
        <v>20</v>
      </c>
      <c r="B963">
        <v>48</v>
      </c>
      <c r="C963">
        <f>IF(OR($L963=TRUE,$A963=0,MOD($A963,ChapterTable!$R$20)&lt;&gt;0),
MAX(0,INT(($B963+ChapterTable!$P$26+VLOOKUP(SUBSTITUTE(C$1,"성장단계","")&amp;"단계오프셋",ChapterTable!$R:$S,2,0))/ChapterTable!$P$23)),
MAX(0,INT(($B963+ChapterTable!$R$26+VLOOKUP(SUBSTITUTE(C$1,"성장단계","")&amp;"보스단계오프셋",ChapterTable!$R:$S,2,0))/ChapterTable!$R$23)))</f>
        <v>5</v>
      </c>
      <c r="D963">
        <f>IF(OR($L963=TRUE,$A963=0,MOD($A963,ChapterTable!$R$20)&lt;&gt;0),
MAX(0,INT(($B963+ChapterTable!$P$26+VLOOKUP(SUBSTITUTE(D$1,"성장단계","")&amp;"단계오프셋",ChapterTable!$R:$S,2,0))/ChapterTable!$P$23)),
MAX(0,INT(($B963+ChapterTable!$R$26+VLOOKUP(SUBSTITUTE(D$1,"성장단계","")&amp;"보스단계오프셋",ChapterTable!$R:$S,2,0))/ChapterTable!$R$23)))</f>
        <v>4</v>
      </c>
      <c r="E963" s="1">
        <f ca="1">IF(AND($A963=0,$B963=1),
    VLOOKUP(1,ChapterTable!$1:$1048576,MATCH("최종"&amp;SUBSTITUTE(SUBSTITUTE(E$1,"standard",""),"|Float",""),ChapterTable!$1:$1,0),0)*ChapterTable!$P$17,
  IF(AND($A963=0,$B963=0),
    E964,
  IF($B963=0,
    VLOOKUP($A963,ChapterTable!$1:$1048576,MATCH("최종"&amp;SUBSTITUTE(SUBSTITUTE(E$1,"standard",""),"|Float",""),ChapterTable!$1:$1,0),0),
  IF($B963=1,
    IF($L963=FALSE,
      VLOOKUP($A963,ChapterTable!$1:$1048576,MATCH("최종"&amp;SUBSTITUTE(SUBSTITUTE(E$1,"standard",""),"|Float",""),ChapterTable!$1:$1,0),0),
      VLOOKUP($A963-ChapterTable!$P$11,ChapterTable!$1:$1048576,MATCH("최종"&amp;SUBSTITUTE(SUBSTITUTE(E$1,"standard",""),"|Float",""),ChapterTable!$1:$1,0),0)*ChapterTable!$P$14
    ),
  OFFSET(E963,-$B963+IF($L963,1,0),0)*IF($B963&gt;OFFSET($B963,1,0),ChapterTable!$R$17,1)*
    (VLOOKUP(SUBSTITUTE(SUBSTITUTE(E$1,"standard",""),"|Float","")&amp;IF(OR($L963=TRUE,$A963=0,MOD($A963,ChapterTable!$R$20)&lt;&gt;0),"","보스")&amp;"인게임누적곱배수",ChapterTable!$R:$S,2,0)^C963
    +VLOOKUP(SUBSTITUTE(SUBSTITUTE(E$1,"standard",""),"|Float","")&amp;IF(OR($L963=TRUE,$A963=0,MOD($A963,ChapterTable!$R$20)&lt;&gt;0),"","보스")&amp;"인게임누적합배수",ChapterTable!$R:$S,2,0)*C963)
  )
  )
  )
)</f>
        <v>532041.07681274414</v>
      </c>
      <c r="F963" s="1">
        <f ca="1">IF(AND($A963=0,$B963=1),
    VLOOKUP(1,ChapterTable!$1:$1048576,MATCH("최종"&amp;SUBSTITUTE(SUBSTITUTE(F$1,"standard",""),"|Float",""),ChapterTable!$1:$1,0),0)*ChapterTable!$P$17,
  IF(AND($A963=0,$B963=0),
    F964,
  IF($B963=0,
    VLOOKUP($A963,ChapterTable!$1:$1048576,MATCH("최종"&amp;SUBSTITUTE(SUBSTITUTE(F$1,"standard",""),"|Float",""),ChapterTable!$1:$1,0),0),
  IF($B963=1,
    IF($L963=FALSE,
      VLOOKUP($A963,ChapterTable!$1:$1048576,MATCH("최종"&amp;SUBSTITUTE(SUBSTITUTE(F$1,"standard",""),"|Float",""),ChapterTable!$1:$1,0),0),
      VLOOKUP($A963-ChapterTable!$P$11,ChapterTable!$1:$1048576,MATCH("최종"&amp;SUBSTITUTE(SUBSTITUTE(F$1,"standard",""),"|Float",""),ChapterTable!$1:$1,0),0)*ChapterTable!$P$14
    ),
  OFFSET(F963,-$B963+IF($L963,1,0),0)*
    (VLOOKUP(SUBSTITUTE(SUBSTITUTE(F$1,"standard",""),"|Float","")&amp;IF(OR($L963=TRUE,$A963=0,MOD($A963,ChapterTable!$R$20)&lt;&gt;0),"","보스")&amp;"인게임누적곱배수",ChapterTable!$R:$S,2,0)^D963
    +VLOOKUP(SUBSTITUTE(SUBSTITUTE(F$1,"standard",""),"|Float","")&amp;IF(OR($L963=TRUE,$A963=0,MOD($A963,ChapterTable!$R$20)&lt;&gt;0),"","보스")&amp;"인게임누적합배수",ChapterTable!$R:$S,2,0)*D963)
  )
  )
  )
)</f>
        <v>144094.45830345154</v>
      </c>
      <c r="G963" t="s">
        <v>719</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108">IF(B963=0,0,
  IF(AND(L963=FALSE,A963&lt;&gt;0,MOD(A963,7)=0),21,
  IF(MOD(B963,10)=0,INT(B963/10)-1+21,
  IF(MOD(B963,10)=5,11,
  IF(MOD(B963,10)=9,INT(B963/10)+91,
  INT(B963/10+1))))))</f>
        <v>5</v>
      </c>
      <c r="Q963">
        <f t="shared" ref="Q963:Q1026" si="109">IF(ISBLANK(P963),O963,P963)</f>
        <v>5</v>
      </c>
      <c r="R963" t="b">
        <f t="shared" ref="R963:R1026" ca="1" si="110">IF(OR(B963=0,OFFSET(B963,1,0)=0),FALSE,
IF(AND(L963,B963&lt;OFFSET(B963,1,0)),TRUE,
IF(AND(OFFSET(O963,1,0)&gt;=21,OFFSET(O963,1,0)&lt;=25),TRUE,FALSE)))</f>
        <v>0</v>
      </c>
      <c r="T963" t="b">
        <f t="shared" ref="T963:T1026" ca="1" si="11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107"/>
        <v>0.2</v>
      </c>
      <c r="AJ963">
        <f t="shared" ref="AJ963:AJ1026" si="112">IF(B963=0,0,
IF(MOD(B963,10)=0,1,
IF(INT((B963-1)/10)+1=1,1,
IF(INT((B963-1)/10)+1=2,0.546666666,
IF(INT((B963-1)/10)+1=3,0.395555555,
IF(INT((B963-1)/10)+1=4,0.32,
IF(INT((B963-1)/10)+1=5,0.27466666,
"이상")))))))</f>
        <v>0.27466666000000001</v>
      </c>
      <c r="AK963">
        <f t="shared" ref="AK963:AK1026" si="113">IF(B963=0,0,
IF(B963=20,2,
IF(B963=30,3,
IF(B963=40,4,
1))))</f>
        <v>1</v>
      </c>
      <c r="AL963">
        <v>6</v>
      </c>
    </row>
    <row r="964" spans="1:38" hidden="1" x14ac:dyDescent="0.3">
      <c r="A964">
        <v>20</v>
      </c>
      <c r="B964">
        <v>49</v>
      </c>
      <c r="C964">
        <f>IF(OR($L964=TRUE,$A964=0,MOD($A964,ChapterTable!$R$20)&lt;&gt;0),
MAX(0,INT(($B964+ChapterTable!$P$26+VLOOKUP(SUBSTITUTE(C$1,"성장단계","")&amp;"단계오프셋",ChapterTable!$R:$S,2,0))/ChapterTable!$P$23)),
MAX(0,INT(($B964+ChapterTable!$R$26+VLOOKUP(SUBSTITUTE(C$1,"성장단계","")&amp;"보스단계오프셋",ChapterTable!$R:$S,2,0))/ChapterTable!$R$23)))</f>
        <v>5</v>
      </c>
      <c r="D964">
        <f>IF(OR($L964=TRUE,$A964=0,MOD($A964,ChapterTable!$R$20)&lt;&gt;0),
MAX(0,INT(($B964+ChapterTable!$P$26+VLOOKUP(SUBSTITUTE(D$1,"성장단계","")&amp;"단계오프셋",ChapterTable!$R:$S,2,0))/ChapterTable!$P$23)),
MAX(0,INT(($B964+ChapterTable!$R$26+VLOOKUP(SUBSTITUTE(D$1,"성장단계","")&amp;"보스단계오프셋",ChapterTable!$R:$S,2,0))/ChapterTable!$R$23)))</f>
        <v>4</v>
      </c>
      <c r="E964" s="1">
        <f ca="1">IF(AND($A964=0,$B964=1),
    VLOOKUP(1,ChapterTable!$1:$1048576,MATCH("최종"&amp;SUBSTITUTE(SUBSTITUTE(E$1,"standard",""),"|Float",""),ChapterTable!$1:$1,0),0)*ChapterTable!$P$17,
  IF(AND($A964=0,$B964=0),
    E965,
  IF($B964=0,
    VLOOKUP($A964,ChapterTable!$1:$1048576,MATCH("최종"&amp;SUBSTITUTE(SUBSTITUTE(E$1,"standard",""),"|Float",""),ChapterTable!$1:$1,0),0),
  IF($B964=1,
    IF($L964=FALSE,
      VLOOKUP($A964,ChapterTable!$1:$1048576,MATCH("최종"&amp;SUBSTITUTE(SUBSTITUTE(E$1,"standard",""),"|Float",""),ChapterTable!$1:$1,0),0),
      VLOOKUP($A964-ChapterTable!$P$11,ChapterTable!$1:$1048576,MATCH("최종"&amp;SUBSTITUTE(SUBSTITUTE(E$1,"standard",""),"|Float",""),ChapterTable!$1:$1,0),0)*ChapterTable!$P$14
    ),
  OFFSET(E964,-$B964+IF($L964,1,0),0)*IF($B964&gt;OFFSET($B964,1,0),ChapterTable!$R$17,1)*
    (VLOOKUP(SUBSTITUTE(SUBSTITUTE(E$1,"standard",""),"|Float","")&amp;IF(OR($L964=TRUE,$A964=0,MOD($A964,ChapterTable!$R$20)&lt;&gt;0),"","보스")&amp;"인게임누적곱배수",ChapterTable!$R:$S,2,0)^C964
    +VLOOKUP(SUBSTITUTE(SUBSTITUTE(E$1,"standard",""),"|Float","")&amp;IF(OR($L964=TRUE,$A964=0,MOD($A964,ChapterTable!$R$20)&lt;&gt;0),"","보스")&amp;"인게임누적합배수",ChapterTable!$R:$S,2,0)*C964)
  )
  )
  )
)</f>
        <v>532041.07681274414</v>
      </c>
      <c r="F964" s="1">
        <f ca="1">IF(AND($A964=0,$B964=1),
    VLOOKUP(1,ChapterTable!$1:$1048576,MATCH("최종"&amp;SUBSTITUTE(SUBSTITUTE(F$1,"standard",""),"|Float",""),ChapterTable!$1:$1,0),0)*ChapterTable!$P$17,
  IF(AND($A964=0,$B964=0),
    F965,
  IF($B964=0,
    VLOOKUP($A964,ChapterTable!$1:$1048576,MATCH("최종"&amp;SUBSTITUTE(SUBSTITUTE(F$1,"standard",""),"|Float",""),ChapterTable!$1:$1,0),0),
  IF($B964=1,
    IF($L964=FALSE,
      VLOOKUP($A964,ChapterTable!$1:$1048576,MATCH("최종"&amp;SUBSTITUTE(SUBSTITUTE(F$1,"standard",""),"|Float",""),ChapterTable!$1:$1,0),0),
      VLOOKUP($A964-ChapterTable!$P$11,ChapterTable!$1:$1048576,MATCH("최종"&amp;SUBSTITUTE(SUBSTITUTE(F$1,"standard",""),"|Float",""),ChapterTable!$1:$1,0),0)*ChapterTable!$P$14
    ),
  OFFSET(F964,-$B964+IF($L964,1,0),0)*
    (VLOOKUP(SUBSTITUTE(SUBSTITUTE(F$1,"standard",""),"|Float","")&amp;IF(OR($L964=TRUE,$A964=0,MOD($A964,ChapterTable!$R$20)&lt;&gt;0),"","보스")&amp;"인게임누적곱배수",ChapterTable!$R:$S,2,0)^D964
    +VLOOKUP(SUBSTITUTE(SUBSTITUTE(F$1,"standard",""),"|Float","")&amp;IF(OR($L964=TRUE,$A964=0,MOD($A964,ChapterTable!$R$20)&lt;&gt;0),"","보스")&amp;"인게임누적합배수",ChapterTable!$R:$S,2,0)*D964)
  )
  )
  )
)</f>
        <v>144094.45830345154</v>
      </c>
      <c r="G964" t="s">
        <v>719</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108"/>
        <v>95</v>
      </c>
      <c r="Q964">
        <f t="shared" si="109"/>
        <v>95</v>
      </c>
      <c r="R964" t="b">
        <f t="shared" ca="1" si="110"/>
        <v>1</v>
      </c>
      <c r="T964" t="b">
        <f t="shared" ca="1" si="11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114">IF(B964=0,0,1/(INT((B964-1)/10)+1))</f>
        <v>0.2</v>
      </c>
      <c r="AJ964">
        <f t="shared" si="112"/>
        <v>0.27466666000000001</v>
      </c>
      <c r="AK964">
        <f t="shared" si="113"/>
        <v>1</v>
      </c>
      <c r="AL964">
        <v>6</v>
      </c>
    </row>
    <row r="965" spans="1:38" hidden="1" x14ac:dyDescent="0.3">
      <c r="A965">
        <v>20</v>
      </c>
      <c r="B965">
        <v>50</v>
      </c>
      <c r="C965">
        <f>IF(OR($L965=TRUE,$A965=0,MOD($A965,ChapterTable!$R$20)&lt;&gt;0),
MAX(0,INT(($B965+ChapterTable!$P$26+VLOOKUP(SUBSTITUTE(C$1,"성장단계","")&amp;"단계오프셋",ChapterTable!$R:$S,2,0))/ChapterTable!$P$23)),
MAX(0,INT(($B965+ChapterTable!$R$26+VLOOKUP(SUBSTITUTE(C$1,"성장단계","")&amp;"보스단계오프셋",ChapterTable!$R:$S,2,0))/ChapterTable!$R$23)))</f>
        <v>5</v>
      </c>
      <c r="D965">
        <f>IF(OR($L965=TRUE,$A965=0,MOD($A965,ChapterTable!$R$20)&lt;&gt;0),
MAX(0,INT(($B965+ChapterTable!$P$26+VLOOKUP(SUBSTITUTE(D$1,"성장단계","")&amp;"단계오프셋",ChapterTable!$R:$S,2,0))/ChapterTable!$P$23)),
MAX(0,INT(($B965+ChapterTable!$R$26+VLOOKUP(SUBSTITUTE(D$1,"성장단계","")&amp;"보스단계오프셋",ChapterTable!$R:$S,2,0))/ChapterTable!$R$23)))</f>
        <v>4</v>
      </c>
      <c r="E965" s="1">
        <f ca="1">IF(AND($A965=0,$B965=1),
    VLOOKUP(1,ChapterTable!$1:$1048576,MATCH("최종"&amp;SUBSTITUTE(SUBSTITUTE(E$1,"standard",""),"|Float",""),ChapterTable!$1:$1,0),0)*ChapterTable!$P$17,
  IF(AND($A965=0,$B965=0),
    E966,
  IF($B965=0,
    VLOOKUP($A965,ChapterTable!$1:$1048576,MATCH("최종"&amp;SUBSTITUTE(SUBSTITUTE(E$1,"standard",""),"|Float",""),ChapterTable!$1:$1,0),0),
  IF($B965=1,
    IF($L965=FALSE,
      VLOOKUP($A965,ChapterTable!$1:$1048576,MATCH("최종"&amp;SUBSTITUTE(SUBSTITUTE(E$1,"standard",""),"|Float",""),ChapterTable!$1:$1,0),0),
      VLOOKUP($A965-ChapterTable!$P$11,ChapterTable!$1:$1048576,MATCH("최종"&amp;SUBSTITUTE(SUBSTITUTE(E$1,"standard",""),"|Float",""),ChapterTable!$1:$1,0),0)*ChapterTable!$P$14
    ),
  OFFSET(E965,-$B965+IF($L965,1,0),0)*IF($B965&gt;OFFSET($B965,1,0),ChapterTable!$R$17,1)*
    (VLOOKUP(SUBSTITUTE(SUBSTITUTE(E$1,"standard",""),"|Float","")&amp;IF(OR($L965=TRUE,$A965=0,MOD($A965,ChapterTable!$R$20)&lt;&gt;0),"","보스")&amp;"인게임누적곱배수",ChapterTable!$R:$S,2,0)^C965
    +VLOOKUP(SUBSTITUTE(SUBSTITUTE(E$1,"standard",""),"|Float","")&amp;IF(OR($L965=TRUE,$A965=0,MOD($A965,ChapterTable!$R$20)&lt;&gt;0),"","보스")&amp;"인게임누적합배수",ChapterTable!$R:$S,2,0)*C965)
  )
  )
  )
)</f>
        <v>691653.39985656738</v>
      </c>
      <c r="F965" s="1">
        <f ca="1">IF(AND($A965=0,$B965=1),
    VLOOKUP(1,ChapterTable!$1:$1048576,MATCH("최종"&amp;SUBSTITUTE(SUBSTITUTE(F$1,"standard",""),"|Float",""),ChapterTable!$1:$1,0),0)*ChapterTable!$P$17,
  IF(AND($A965=0,$B965=0),
    F966,
  IF($B965=0,
    VLOOKUP($A965,ChapterTable!$1:$1048576,MATCH("최종"&amp;SUBSTITUTE(SUBSTITUTE(F$1,"standard",""),"|Float",""),ChapterTable!$1:$1,0),0),
  IF($B965=1,
    IF($L965=FALSE,
      VLOOKUP($A965,ChapterTable!$1:$1048576,MATCH("최종"&amp;SUBSTITUTE(SUBSTITUTE(F$1,"standard",""),"|Float",""),ChapterTable!$1:$1,0),0),
      VLOOKUP($A965-ChapterTable!$P$11,ChapterTable!$1:$1048576,MATCH("최종"&amp;SUBSTITUTE(SUBSTITUTE(F$1,"standard",""),"|Float",""),ChapterTable!$1:$1,0),0)*ChapterTable!$P$14
    ),
  OFFSET(F965,-$B965+IF($L965,1,0),0)*
    (VLOOKUP(SUBSTITUTE(SUBSTITUTE(F$1,"standard",""),"|Float","")&amp;IF(OR($L965=TRUE,$A965=0,MOD($A965,ChapterTable!$R$20)&lt;&gt;0),"","보스")&amp;"인게임누적곱배수",ChapterTable!$R:$S,2,0)^D965
    +VLOOKUP(SUBSTITUTE(SUBSTITUTE(F$1,"standard",""),"|Float","")&amp;IF(OR($L965=TRUE,$A965=0,MOD($A965,ChapterTable!$R$20)&lt;&gt;0),"","보스")&amp;"인게임누적합배수",ChapterTable!$R:$S,2,0)*D965)
  )
  )
  )
)</f>
        <v>144094.45830345154</v>
      </c>
      <c r="G965" t="s">
        <v>719</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108"/>
        <v>25</v>
      </c>
      <c r="Q965">
        <f t="shared" si="109"/>
        <v>25</v>
      </c>
      <c r="R965" t="b">
        <f t="shared" ca="1" si="110"/>
        <v>0</v>
      </c>
      <c r="T965" t="b">
        <f t="shared" ca="1" si="11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114"/>
        <v>0.2</v>
      </c>
      <c r="AJ965">
        <f t="shared" si="112"/>
        <v>1</v>
      </c>
      <c r="AK965">
        <f t="shared" si="113"/>
        <v>1</v>
      </c>
      <c r="AL965">
        <v>6</v>
      </c>
    </row>
    <row r="966" spans="1:38" hidden="1" x14ac:dyDescent="0.3">
      <c r="A966">
        <v>21</v>
      </c>
      <c r="B966">
        <v>0</v>
      </c>
      <c r="C966">
        <f>IF(OR($L966=TRUE,$A966=0,MOD($A966,ChapterTable!$R$20)&lt;&gt;0),
MAX(0,INT(($B966+ChapterTable!$P$26+VLOOKUP(SUBSTITUTE(C$1,"성장단계","")&amp;"단계오프셋",ChapterTable!$R:$S,2,0))/ChapterTable!$P$23)),
MAX(0,INT(($B966+ChapterTable!$R$26+VLOOKUP(SUBSTITUTE(C$1,"성장단계","")&amp;"보스단계오프셋",ChapterTable!$R:$S,2,0))/ChapterTable!$R$23)))</f>
        <v>0</v>
      </c>
      <c r="D966">
        <f>IF(OR($L966=TRUE,$A966=0,MOD($A966,ChapterTable!$R$20)&lt;&gt;0),
MAX(0,INT(($B966+ChapterTable!$P$26+VLOOKUP(SUBSTITUTE(D$1,"성장단계","")&amp;"단계오프셋",ChapterTable!$R:$S,2,0))/ChapterTable!$P$23)),
MAX(0,INT(($B966+ChapterTable!$R$26+VLOOKUP(SUBSTITUTE(D$1,"성장단계","")&amp;"보스단계오프셋",ChapterTable!$R:$S,2,0))/ChapterTable!$R$23)))</f>
        <v>0</v>
      </c>
      <c r="E966" s="1">
        <f ca="1">IF(AND($A966=0,$B966=1),
    VLOOKUP(1,ChapterTable!$1:$1048576,MATCH("최종"&amp;SUBSTITUTE(SUBSTITUTE(E$1,"standard",""),"|Float",""),ChapterTable!$1:$1,0),0)*ChapterTable!$P$17,
  IF(AND($A966=0,$B966=0),
    E967,
  IF($B966=0,
    VLOOKUP($A966,ChapterTable!$1:$1048576,MATCH("최종"&amp;SUBSTITUTE(SUBSTITUTE(E$1,"standard",""),"|Float",""),ChapterTable!$1:$1,0),0),
  IF($B966=1,
    IF($L966=FALSE,
      VLOOKUP($A966,ChapterTable!$1:$1048576,MATCH("최종"&amp;SUBSTITUTE(SUBSTITUTE(E$1,"standard",""),"|Float",""),ChapterTable!$1:$1,0),0),
      VLOOKUP($A966-ChapterTable!$P$11,ChapterTable!$1:$1048576,MATCH("최종"&amp;SUBSTITUTE(SUBSTITUTE(E$1,"standard",""),"|Float",""),ChapterTable!$1:$1,0),0)*ChapterTable!$P$14
    ),
  OFFSET(E966,-$B966+IF($L966,1,0),0)*IF($B966&gt;OFFSET($B966,1,0),ChapterTable!$R$17,1)*
    (VLOOKUP(SUBSTITUTE(SUBSTITUTE(E$1,"standard",""),"|Float","")&amp;IF(OR($L966=TRUE,$A966=0,MOD($A966,ChapterTable!$R$20)&lt;&gt;0),"","보스")&amp;"인게임누적곱배수",ChapterTable!$R:$S,2,0)^C966
    +VLOOKUP(SUBSTITUTE(SUBSTITUTE(E$1,"standard",""),"|Float","")&amp;IF(OR($L966=TRUE,$A966=0,MOD($A966,ChapterTable!$R$20)&lt;&gt;0),"","보스")&amp;"인게임누적합배수",ChapterTable!$R:$S,2,0)*C966)
  )
  )
  )
)</f>
        <v>399030.80760955811</v>
      </c>
      <c r="F966" s="1">
        <f ca="1">IF(AND($A966=0,$B966=1),
    VLOOKUP(1,ChapterTable!$1:$1048576,MATCH("최종"&amp;SUBSTITUTE(SUBSTITUTE(F$1,"standard",""),"|Float",""),ChapterTable!$1:$1,0),0)*ChapterTable!$P$17,
  IF(AND($A966=0,$B966=0),
    F967,
  IF($B966=0,
    VLOOKUP($A966,ChapterTable!$1:$1048576,MATCH("최종"&amp;SUBSTITUTE(SUBSTITUTE(F$1,"standard",""),"|Float",""),ChapterTable!$1:$1,0),0),
  IF($B966=1,
    IF($L966=FALSE,
      VLOOKUP($A966,ChapterTable!$1:$1048576,MATCH("최종"&amp;SUBSTITUTE(SUBSTITUTE(F$1,"standard",""),"|Float",""),ChapterTable!$1:$1,0),0),
      VLOOKUP($A966-ChapterTable!$P$11,ChapterTable!$1:$1048576,MATCH("최종"&amp;SUBSTITUTE(SUBSTITUTE(F$1,"standard",""),"|Float",""),ChapterTable!$1:$1,0),0)*ChapterTable!$P$14
    ),
  OFFSET(F966,-$B966+IF($L966,1,0),0)*
    (VLOOKUP(SUBSTITUTE(SUBSTITUTE(F$1,"standard",""),"|Float","")&amp;IF(OR($L966=TRUE,$A966=0,MOD($A966,ChapterTable!$R$20)&lt;&gt;0),"","보스")&amp;"인게임누적곱배수",ChapterTable!$R:$S,2,0)^D966
    +VLOOKUP(SUBSTITUTE(SUBSTITUTE(F$1,"standard",""),"|Float","")&amp;IF(OR($L966=TRUE,$A966=0,MOD($A966,ChapterTable!$R$20)&lt;&gt;0),"","보스")&amp;"인게임누적합배수",ChapterTable!$R:$S,2,0)*D966)
  )
  )
  )
)</f>
        <v>166262.83650398254</v>
      </c>
      <c r="G966" t="s">
        <v>719</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108"/>
        <v>0</v>
      </c>
      <c r="Q966">
        <f t="shared" si="109"/>
        <v>0</v>
      </c>
      <c r="R966" t="b">
        <f t="shared" ca="1" si="110"/>
        <v>0</v>
      </c>
      <c r="T966" t="b">
        <f t="shared" ca="1" si="11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114"/>
        <v>0</v>
      </c>
      <c r="AJ966">
        <f t="shared" si="112"/>
        <v>0</v>
      </c>
      <c r="AK966">
        <f t="shared" si="113"/>
        <v>0</v>
      </c>
      <c r="AL966">
        <v>6</v>
      </c>
    </row>
    <row r="967" spans="1:38" hidden="1" x14ac:dyDescent="0.3">
      <c r="A967">
        <v>21</v>
      </c>
      <c r="B967">
        <v>1</v>
      </c>
      <c r="C967">
        <f>IF(OR($L967=TRUE,$A967=0,MOD($A967,ChapterTable!$R$20)&lt;&gt;0),
MAX(0,INT(($B967+ChapterTable!$P$26+VLOOKUP(SUBSTITUTE(C$1,"성장단계","")&amp;"단계오프셋",ChapterTable!$R:$S,2,0))/ChapterTable!$P$23)),
MAX(0,INT(($B967+ChapterTable!$R$26+VLOOKUP(SUBSTITUTE(C$1,"성장단계","")&amp;"보스단계오프셋",ChapterTable!$R:$S,2,0))/ChapterTable!$R$23)))</f>
        <v>0</v>
      </c>
      <c r="D967">
        <f>IF(OR($L967=TRUE,$A967=0,MOD($A967,ChapterTable!$R$20)&lt;&gt;0),
MAX(0,INT(($B967+ChapterTable!$P$26+VLOOKUP(SUBSTITUTE(D$1,"성장단계","")&amp;"단계오프셋",ChapterTable!$R:$S,2,0))/ChapterTable!$P$23)),
MAX(0,INT(($B967+ChapterTable!$R$26+VLOOKUP(SUBSTITUTE(D$1,"성장단계","")&amp;"보스단계오프셋",ChapterTable!$R:$S,2,0))/ChapterTable!$R$23)))</f>
        <v>0</v>
      </c>
      <c r="E967" s="1">
        <f ca="1">IF(AND($A967=0,$B967=1),
    VLOOKUP(1,ChapterTable!$1:$1048576,MATCH("최종"&amp;SUBSTITUTE(SUBSTITUTE(E$1,"standard",""),"|Float",""),ChapterTable!$1:$1,0),0)*ChapterTable!$P$17,
  IF(AND($A967=0,$B967=0),
    E968,
  IF($B967=0,
    VLOOKUP($A967,ChapterTable!$1:$1048576,MATCH("최종"&amp;SUBSTITUTE(SUBSTITUTE(E$1,"standard",""),"|Float",""),ChapterTable!$1:$1,0),0),
  IF($B967=1,
    IF($L967=FALSE,
      VLOOKUP($A967,ChapterTable!$1:$1048576,MATCH("최종"&amp;SUBSTITUTE(SUBSTITUTE(E$1,"standard",""),"|Float",""),ChapterTable!$1:$1,0),0),
      VLOOKUP($A967-ChapterTable!$P$11,ChapterTable!$1:$1048576,MATCH("최종"&amp;SUBSTITUTE(SUBSTITUTE(E$1,"standard",""),"|Float",""),ChapterTable!$1:$1,0),0)*ChapterTable!$P$14
    ),
  OFFSET(E967,-$B967+IF($L967,1,0),0)*IF($B967&gt;OFFSET($B967,1,0),ChapterTable!$R$17,1)*
    (VLOOKUP(SUBSTITUTE(SUBSTITUTE(E$1,"standard",""),"|Float","")&amp;IF(OR($L967=TRUE,$A967=0,MOD($A967,ChapterTable!$R$20)&lt;&gt;0),"","보스")&amp;"인게임누적곱배수",ChapterTable!$R:$S,2,0)^C967
    +VLOOKUP(SUBSTITUTE(SUBSTITUTE(E$1,"standard",""),"|Float","")&amp;IF(OR($L967=TRUE,$A967=0,MOD($A967,ChapterTable!$R$20)&lt;&gt;0),"","보스")&amp;"인게임누적합배수",ChapterTable!$R:$S,2,0)*C967)
  )
  )
  )
)</f>
        <v>399030.80760955811</v>
      </c>
      <c r="F967" s="1">
        <f ca="1">IF(AND($A967=0,$B967=1),
    VLOOKUP(1,ChapterTable!$1:$1048576,MATCH("최종"&amp;SUBSTITUTE(SUBSTITUTE(F$1,"standard",""),"|Float",""),ChapterTable!$1:$1,0),0)*ChapterTable!$P$17,
  IF(AND($A967=0,$B967=0),
    F968,
  IF($B967=0,
    VLOOKUP($A967,ChapterTable!$1:$1048576,MATCH("최종"&amp;SUBSTITUTE(SUBSTITUTE(F$1,"standard",""),"|Float",""),ChapterTable!$1:$1,0),0),
  IF($B967=1,
    IF($L967=FALSE,
      VLOOKUP($A967,ChapterTable!$1:$1048576,MATCH("최종"&amp;SUBSTITUTE(SUBSTITUTE(F$1,"standard",""),"|Float",""),ChapterTable!$1:$1,0),0),
      VLOOKUP($A967-ChapterTable!$P$11,ChapterTable!$1:$1048576,MATCH("최종"&amp;SUBSTITUTE(SUBSTITUTE(F$1,"standard",""),"|Float",""),ChapterTable!$1:$1,0),0)*ChapterTable!$P$14
    ),
  OFFSET(F967,-$B967+IF($L967,1,0),0)*
    (VLOOKUP(SUBSTITUTE(SUBSTITUTE(F$1,"standard",""),"|Float","")&amp;IF(OR($L967=TRUE,$A967=0,MOD($A967,ChapterTable!$R$20)&lt;&gt;0),"","보스")&amp;"인게임누적곱배수",ChapterTable!$R:$S,2,0)^D967
    +VLOOKUP(SUBSTITUTE(SUBSTITUTE(F$1,"standard",""),"|Float","")&amp;IF(OR($L967=TRUE,$A967=0,MOD($A967,ChapterTable!$R$20)&lt;&gt;0),"","보스")&amp;"인게임누적합배수",ChapterTable!$R:$S,2,0)*D967)
  )
  )
  )
)</f>
        <v>166262.83650398254</v>
      </c>
      <c r="G967" t="s">
        <v>719</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108"/>
        <v>21</v>
      </c>
      <c r="Q967">
        <f t="shared" si="109"/>
        <v>21</v>
      </c>
      <c r="R967" t="b">
        <f t="shared" ca="1" si="110"/>
        <v>1</v>
      </c>
      <c r="T967" t="b">
        <f t="shared" ca="1" si="11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114"/>
        <v>1</v>
      </c>
      <c r="AJ967">
        <f t="shared" si="112"/>
        <v>1</v>
      </c>
      <c r="AK967">
        <f t="shared" si="113"/>
        <v>1</v>
      </c>
      <c r="AL967">
        <v>7</v>
      </c>
    </row>
    <row r="968" spans="1:38" hidden="1" x14ac:dyDescent="0.3">
      <c r="A968">
        <v>21</v>
      </c>
      <c r="B968">
        <v>2</v>
      </c>
      <c r="C968">
        <f>IF(OR($L968=TRUE,$A968=0,MOD($A968,ChapterTable!$R$20)&lt;&gt;0),
MAX(0,INT(($B968+ChapterTable!$P$26+VLOOKUP(SUBSTITUTE(C$1,"성장단계","")&amp;"단계오프셋",ChapterTable!$R:$S,2,0))/ChapterTable!$P$23)),
MAX(0,INT(($B968+ChapterTable!$R$26+VLOOKUP(SUBSTITUTE(C$1,"성장단계","")&amp;"보스단계오프셋",ChapterTable!$R:$S,2,0))/ChapterTable!$R$23)))</f>
        <v>1</v>
      </c>
      <c r="D968">
        <f>IF(OR($L968=TRUE,$A968=0,MOD($A968,ChapterTable!$R$20)&lt;&gt;0),
MAX(0,INT(($B968+ChapterTable!$P$26+VLOOKUP(SUBSTITUTE(D$1,"성장단계","")&amp;"단계오프셋",ChapterTable!$R:$S,2,0))/ChapterTable!$P$23)),
MAX(0,INT(($B968+ChapterTable!$R$26+VLOOKUP(SUBSTITUTE(D$1,"성장단계","")&amp;"보스단계오프셋",ChapterTable!$R:$S,2,0))/ChapterTable!$R$23)))</f>
        <v>0</v>
      </c>
      <c r="E968" s="1">
        <f ca="1">IF(AND($A968=0,$B968=1),
    VLOOKUP(1,ChapterTable!$1:$1048576,MATCH("최종"&amp;SUBSTITUTE(SUBSTITUTE(E$1,"standard",""),"|Float",""),ChapterTable!$1:$1,0),0)*ChapterTable!$P$17,
  IF(AND($A968=0,$B968=0),
    E969,
  IF($B968=0,
    VLOOKUP($A968,ChapterTable!$1:$1048576,MATCH("최종"&amp;SUBSTITUTE(SUBSTITUTE(E$1,"standard",""),"|Float",""),ChapterTable!$1:$1,0),0),
  IF($B968=1,
    IF($L968=FALSE,
      VLOOKUP($A968,ChapterTable!$1:$1048576,MATCH("최종"&amp;SUBSTITUTE(SUBSTITUTE(E$1,"standard",""),"|Float",""),ChapterTable!$1:$1,0),0),
      VLOOKUP($A968-ChapterTable!$P$11,ChapterTable!$1:$1048576,MATCH("최종"&amp;SUBSTITUTE(SUBSTITUTE(E$1,"standard",""),"|Float",""),ChapterTable!$1:$1,0),0)*ChapterTable!$P$14
    ),
  OFFSET(E968,-$B968+IF($L968,1,0),0)*IF($B968&gt;OFFSET($B968,1,0),ChapterTable!$R$17,1)*
    (VLOOKUP(SUBSTITUTE(SUBSTITUTE(E$1,"standard",""),"|Float","")&amp;IF(OR($L968=TRUE,$A968=0,MOD($A968,ChapterTable!$R$20)&lt;&gt;0),"","보스")&amp;"인게임누적곱배수",ChapterTable!$R:$S,2,0)^C968
    +VLOOKUP(SUBSTITUTE(SUBSTITUTE(E$1,"standard",""),"|Float","")&amp;IF(OR($L968=TRUE,$A968=0,MOD($A968,ChapterTable!$R$20)&lt;&gt;0),"","보스")&amp;"인게임누적합배수",ChapterTable!$R:$S,2,0)*C968)
  )
  )
  )
)</f>
        <v>478836.96913146973</v>
      </c>
      <c r="F968" s="1">
        <f ca="1">IF(AND($A968=0,$B968=1),
    VLOOKUP(1,ChapterTable!$1:$1048576,MATCH("최종"&amp;SUBSTITUTE(SUBSTITUTE(F$1,"standard",""),"|Float",""),ChapterTable!$1:$1,0),0)*ChapterTable!$P$17,
  IF(AND($A968=0,$B968=0),
    F969,
  IF($B968=0,
    VLOOKUP($A968,ChapterTable!$1:$1048576,MATCH("최종"&amp;SUBSTITUTE(SUBSTITUTE(F$1,"standard",""),"|Float",""),ChapterTable!$1:$1,0),0),
  IF($B968=1,
    IF($L968=FALSE,
      VLOOKUP($A968,ChapterTable!$1:$1048576,MATCH("최종"&amp;SUBSTITUTE(SUBSTITUTE(F$1,"standard",""),"|Float",""),ChapterTable!$1:$1,0),0),
      VLOOKUP($A968-ChapterTable!$P$11,ChapterTable!$1:$1048576,MATCH("최종"&amp;SUBSTITUTE(SUBSTITUTE(F$1,"standard",""),"|Float",""),ChapterTable!$1:$1,0),0)*ChapterTable!$P$14
    ),
  OFFSET(F968,-$B968+IF($L968,1,0),0)*
    (VLOOKUP(SUBSTITUTE(SUBSTITUTE(F$1,"standard",""),"|Float","")&amp;IF(OR($L968=TRUE,$A968=0,MOD($A968,ChapterTable!$R$20)&lt;&gt;0),"","보스")&amp;"인게임누적곱배수",ChapterTable!$R:$S,2,0)^D968
    +VLOOKUP(SUBSTITUTE(SUBSTITUTE(F$1,"standard",""),"|Float","")&amp;IF(OR($L968=TRUE,$A968=0,MOD($A968,ChapterTable!$R$20)&lt;&gt;0),"","보스")&amp;"인게임누적합배수",ChapterTable!$R:$S,2,0)*D968)
  )
  )
  )
)</f>
        <v>166262.83650398254</v>
      </c>
      <c r="G968" t="s">
        <v>719</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108"/>
        <v>21</v>
      </c>
      <c r="Q968">
        <f t="shared" si="109"/>
        <v>21</v>
      </c>
      <c r="R968" t="b">
        <f t="shared" ca="1" si="110"/>
        <v>1</v>
      </c>
      <c r="T968" t="b">
        <f t="shared" ca="1" si="11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114"/>
        <v>1</v>
      </c>
      <c r="AJ968">
        <f t="shared" si="112"/>
        <v>1</v>
      </c>
      <c r="AK968">
        <f t="shared" si="113"/>
        <v>1</v>
      </c>
      <c r="AL968">
        <v>7</v>
      </c>
    </row>
    <row r="969" spans="1:38" hidden="1" x14ac:dyDescent="0.3">
      <c r="A969">
        <v>21</v>
      </c>
      <c r="B969">
        <v>3</v>
      </c>
      <c r="C969">
        <f>IF(OR($L969=TRUE,$A969=0,MOD($A969,ChapterTable!$R$20)&lt;&gt;0),
MAX(0,INT(($B969+ChapterTable!$P$26+VLOOKUP(SUBSTITUTE(C$1,"성장단계","")&amp;"단계오프셋",ChapterTable!$R:$S,2,0))/ChapterTable!$P$23)),
MAX(0,INT(($B969+ChapterTable!$R$26+VLOOKUP(SUBSTITUTE(C$1,"성장단계","")&amp;"보스단계오프셋",ChapterTable!$R:$S,2,0))/ChapterTable!$R$23)))</f>
        <v>2</v>
      </c>
      <c r="D969">
        <f>IF(OR($L969=TRUE,$A969=0,MOD($A969,ChapterTable!$R$20)&lt;&gt;0),
MAX(0,INT(($B969+ChapterTable!$P$26+VLOOKUP(SUBSTITUTE(D$1,"성장단계","")&amp;"단계오프셋",ChapterTable!$R:$S,2,0))/ChapterTable!$P$23)),
MAX(0,INT(($B969+ChapterTable!$R$26+VLOOKUP(SUBSTITUTE(D$1,"성장단계","")&amp;"보스단계오프셋",ChapterTable!$R:$S,2,0))/ChapterTable!$R$23)))</f>
        <v>1</v>
      </c>
      <c r="E969" s="1">
        <f ca="1">IF(AND($A969=0,$B969=1),
    VLOOKUP(1,ChapterTable!$1:$1048576,MATCH("최종"&amp;SUBSTITUTE(SUBSTITUTE(E$1,"standard",""),"|Float",""),ChapterTable!$1:$1,0),0)*ChapterTable!$P$17,
  IF(AND($A969=0,$B969=0),
    E970,
  IF($B969=0,
    VLOOKUP($A969,ChapterTable!$1:$1048576,MATCH("최종"&amp;SUBSTITUTE(SUBSTITUTE(E$1,"standard",""),"|Float",""),ChapterTable!$1:$1,0),0),
  IF($B969=1,
    IF($L969=FALSE,
      VLOOKUP($A969,ChapterTable!$1:$1048576,MATCH("최종"&amp;SUBSTITUTE(SUBSTITUTE(E$1,"standard",""),"|Float",""),ChapterTable!$1:$1,0),0),
      VLOOKUP($A969-ChapterTable!$P$11,ChapterTable!$1:$1048576,MATCH("최종"&amp;SUBSTITUTE(SUBSTITUTE(E$1,"standard",""),"|Float",""),ChapterTable!$1:$1,0),0)*ChapterTable!$P$14
    ),
  OFFSET(E969,-$B969+IF($L969,1,0),0)*IF($B969&gt;OFFSET($B969,1,0),ChapterTable!$R$17,1)*
    (VLOOKUP(SUBSTITUTE(SUBSTITUTE(E$1,"standard",""),"|Float","")&amp;IF(OR($L969=TRUE,$A969=0,MOD($A969,ChapterTable!$R$20)&lt;&gt;0),"","보스")&amp;"인게임누적곱배수",ChapterTable!$R:$S,2,0)^C969
    +VLOOKUP(SUBSTITUTE(SUBSTITUTE(E$1,"standard",""),"|Float","")&amp;IF(OR($L969=TRUE,$A969=0,MOD($A969,ChapterTable!$R$20)&lt;&gt;0),"","보스")&amp;"인게임누적합배수",ChapterTable!$R:$S,2,0)*C969)
  )
  )
  )
)</f>
        <v>558643.13065338135</v>
      </c>
      <c r="F969" s="1">
        <f ca="1">IF(AND($A969=0,$B969=1),
    VLOOKUP(1,ChapterTable!$1:$1048576,MATCH("최종"&amp;SUBSTITUTE(SUBSTITUTE(F$1,"standard",""),"|Float",""),ChapterTable!$1:$1,0),0)*ChapterTable!$P$17,
  IF(AND($A969=0,$B969=0),
    F970,
  IF($B969=0,
    VLOOKUP($A969,ChapterTable!$1:$1048576,MATCH("최종"&amp;SUBSTITUTE(SUBSTITUTE(F$1,"standard",""),"|Float",""),ChapterTable!$1:$1,0),0),
  IF($B969=1,
    IF($L969=FALSE,
      VLOOKUP($A969,ChapterTable!$1:$1048576,MATCH("최종"&amp;SUBSTITUTE(SUBSTITUTE(F$1,"standard",""),"|Float",""),ChapterTable!$1:$1,0),0),
      VLOOKUP($A969-ChapterTable!$P$11,ChapterTable!$1:$1048576,MATCH("최종"&amp;SUBSTITUTE(SUBSTITUTE(F$1,"standard",""),"|Float",""),ChapterTable!$1:$1,0),0)*ChapterTable!$P$14
    ),
  OFFSET(F969,-$B969+IF($L969,1,0),0)*
    (VLOOKUP(SUBSTITUTE(SUBSTITUTE(F$1,"standard",""),"|Float","")&amp;IF(OR($L969=TRUE,$A969=0,MOD($A969,ChapterTable!$R$20)&lt;&gt;0),"","보스")&amp;"인게임누적곱배수",ChapterTable!$R:$S,2,0)^D969
    +VLOOKUP(SUBSTITUTE(SUBSTITUTE(F$1,"standard",""),"|Float","")&amp;IF(OR($L969=TRUE,$A969=0,MOD($A969,ChapterTable!$R$20)&lt;&gt;0),"","보스")&amp;"인게임누적합배수",ChapterTable!$R:$S,2,0)*D969)
  )
  )
  )
)</f>
        <v>178732.54924178123</v>
      </c>
      <c r="G969" t="s">
        <v>719</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108"/>
        <v>21</v>
      </c>
      <c r="Q969">
        <f t="shared" si="109"/>
        <v>21</v>
      </c>
      <c r="R969" t="b">
        <f t="shared" ca="1" si="110"/>
        <v>1</v>
      </c>
      <c r="T969" t="b">
        <f t="shared" ca="1" si="11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114"/>
        <v>1</v>
      </c>
      <c r="AJ969">
        <f t="shared" si="112"/>
        <v>1</v>
      </c>
      <c r="AK969">
        <f t="shared" si="113"/>
        <v>1</v>
      </c>
      <c r="AL969">
        <v>7</v>
      </c>
    </row>
    <row r="970" spans="1:38" hidden="1" x14ac:dyDescent="0.3">
      <c r="A970">
        <v>21</v>
      </c>
      <c r="B970">
        <v>4</v>
      </c>
      <c r="C970">
        <f>IF(OR($L970=TRUE,$A970=0,MOD($A970,ChapterTable!$R$20)&lt;&gt;0),
MAX(0,INT(($B970+ChapterTable!$P$26+VLOOKUP(SUBSTITUTE(C$1,"성장단계","")&amp;"단계오프셋",ChapterTable!$R:$S,2,0))/ChapterTable!$P$23)),
MAX(0,INT(($B970+ChapterTable!$R$26+VLOOKUP(SUBSTITUTE(C$1,"성장단계","")&amp;"보스단계오프셋",ChapterTable!$R:$S,2,0))/ChapterTable!$R$23)))</f>
        <v>3</v>
      </c>
      <c r="D970">
        <f>IF(OR($L970=TRUE,$A970=0,MOD($A970,ChapterTable!$R$20)&lt;&gt;0),
MAX(0,INT(($B970+ChapterTable!$P$26+VLOOKUP(SUBSTITUTE(D$1,"성장단계","")&amp;"단계오프셋",ChapterTable!$R:$S,2,0))/ChapterTable!$P$23)),
MAX(0,INT(($B970+ChapterTable!$R$26+VLOOKUP(SUBSTITUTE(D$1,"성장단계","")&amp;"보스단계오프셋",ChapterTable!$R:$S,2,0))/ChapterTable!$R$23)))</f>
        <v>2</v>
      </c>
      <c r="E970" s="1">
        <f ca="1">IF(AND($A970=0,$B970=1),
    VLOOKUP(1,ChapterTable!$1:$1048576,MATCH("최종"&amp;SUBSTITUTE(SUBSTITUTE(E$1,"standard",""),"|Float",""),ChapterTable!$1:$1,0),0)*ChapterTable!$P$17,
  IF(AND($A970=0,$B970=0),
    E971,
  IF($B970=0,
    VLOOKUP($A970,ChapterTable!$1:$1048576,MATCH("최종"&amp;SUBSTITUTE(SUBSTITUTE(E$1,"standard",""),"|Float",""),ChapterTable!$1:$1,0),0),
  IF($B970=1,
    IF($L970=FALSE,
      VLOOKUP($A970,ChapterTable!$1:$1048576,MATCH("최종"&amp;SUBSTITUTE(SUBSTITUTE(E$1,"standard",""),"|Float",""),ChapterTable!$1:$1,0),0),
      VLOOKUP($A970-ChapterTable!$P$11,ChapterTable!$1:$1048576,MATCH("최종"&amp;SUBSTITUTE(SUBSTITUTE(E$1,"standard",""),"|Float",""),ChapterTable!$1:$1,0),0)*ChapterTable!$P$14
    ),
  OFFSET(E970,-$B970+IF($L970,1,0),0)*IF($B970&gt;OFFSET($B970,1,0),ChapterTable!$R$17,1)*
    (VLOOKUP(SUBSTITUTE(SUBSTITUTE(E$1,"standard",""),"|Float","")&amp;IF(OR($L970=TRUE,$A970=0,MOD($A970,ChapterTable!$R$20)&lt;&gt;0),"","보스")&amp;"인게임누적곱배수",ChapterTable!$R:$S,2,0)^C970
    +VLOOKUP(SUBSTITUTE(SUBSTITUTE(E$1,"standard",""),"|Float","")&amp;IF(OR($L970=TRUE,$A970=0,MOD($A970,ChapterTable!$R$20)&lt;&gt;0),"","보스")&amp;"인게임누적합배수",ChapterTable!$R:$S,2,0)*C970)
  )
  )
  )
)</f>
        <v>638449.29217529297</v>
      </c>
      <c r="F970" s="1">
        <f ca="1">IF(AND($A970=0,$B970=1),
    VLOOKUP(1,ChapterTable!$1:$1048576,MATCH("최종"&amp;SUBSTITUTE(SUBSTITUTE(F$1,"standard",""),"|Float",""),ChapterTable!$1:$1,0),0)*ChapterTable!$P$17,
  IF(AND($A970=0,$B970=0),
    F971,
  IF($B970=0,
    VLOOKUP($A970,ChapterTable!$1:$1048576,MATCH("최종"&amp;SUBSTITUTE(SUBSTITUTE(F$1,"standard",""),"|Float",""),ChapterTable!$1:$1,0),0),
  IF($B970=1,
    IF($L970=FALSE,
      VLOOKUP($A970,ChapterTable!$1:$1048576,MATCH("최종"&amp;SUBSTITUTE(SUBSTITUTE(F$1,"standard",""),"|Float",""),ChapterTable!$1:$1,0),0),
      VLOOKUP($A970-ChapterTable!$P$11,ChapterTable!$1:$1048576,MATCH("최종"&amp;SUBSTITUTE(SUBSTITUTE(F$1,"standard",""),"|Float",""),ChapterTable!$1:$1,0),0)*ChapterTable!$P$14
    ),
  OFFSET(F970,-$B970+IF($L970,1,0),0)*
    (VLOOKUP(SUBSTITUTE(SUBSTITUTE(F$1,"standard",""),"|Float","")&amp;IF(OR($L970=TRUE,$A970=0,MOD($A970,ChapterTable!$R$20)&lt;&gt;0),"","보스")&amp;"인게임누적곱배수",ChapterTable!$R:$S,2,0)^D970
    +VLOOKUP(SUBSTITUTE(SUBSTITUTE(F$1,"standard",""),"|Float","")&amp;IF(OR($L970=TRUE,$A970=0,MOD($A970,ChapterTable!$R$20)&lt;&gt;0),"","보스")&amp;"인게임누적합배수",ChapterTable!$R:$S,2,0)*D970)
  )
  )
  )
)</f>
        <v>191202.2619795799</v>
      </c>
      <c r="G970" t="s">
        <v>719</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108"/>
        <v>21</v>
      </c>
      <c r="Q970">
        <f t="shared" si="109"/>
        <v>21</v>
      </c>
      <c r="R970" t="b">
        <f t="shared" ca="1" si="110"/>
        <v>1</v>
      </c>
      <c r="T970" t="b">
        <f t="shared" ca="1" si="11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114"/>
        <v>1</v>
      </c>
      <c r="AJ970">
        <f t="shared" si="112"/>
        <v>1</v>
      </c>
      <c r="AK970">
        <f t="shared" si="113"/>
        <v>1</v>
      </c>
      <c r="AL970">
        <v>7</v>
      </c>
    </row>
    <row r="971" spans="1:38" hidden="1" x14ac:dyDescent="0.3">
      <c r="A971">
        <v>21</v>
      </c>
      <c r="B971">
        <v>5</v>
      </c>
      <c r="C971">
        <f>IF(OR($L971=TRUE,$A971=0,MOD($A971,ChapterTable!$R$20)&lt;&gt;0),
MAX(0,INT(($B971+ChapterTable!$P$26+VLOOKUP(SUBSTITUTE(C$1,"성장단계","")&amp;"단계오프셋",ChapterTable!$R:$S,2,0))/ChapterTable!$P$23)),
MAX(0,INT(($B971+ChapterTable!$R$26+VLOOKUP(SUBSTITUTE(C$1,"성장단계","")&amp;"보스단계오프셋",ChapterTable!$R:$S,2,0))/ChapterTable!$R$23)))</f>
        <v>4</v>
      </c>
      <c r="D971">
        <f>IF(OR($L971=TRUE,$A971=0,MOD($A971,ChapterTable!$R$20)&lt;&gt;0),
MAX(0,INT(($B971+ChapterTable!$P$26+VLOOKUP(SUBSTITUTE(D$1,"성장단계","")&amp;"단계오프셋",ChapterTable!$R:$S,2,0))/ChapterTable!$P$23)),
MAX(0,INT(($B971+ChapterTable!$R$26+VLOOKUP(SUBSTITUTE(D$1,"성장단계","")&amp;"보스단계오프셋",ChapterTable!$R:$S,2,0))/ChapterTable!$R$23)))</f>
        <v>3</v>
      </c>
      <c r="E971" s="1">
        <f ca="1">IF(AND($A971=0,$B971=1),
    VLOOKUP(1,ChapterTable!$1:$1048576,MATCH("최종"&amp;SUBSTITUTE(SUBSTITUTE(E$1,"standard",""),"|Float",""),ChapterTable!$1:$1,0),0)*ChapterTable!$P$17,
  IF(AND($A971=0,$B971=0),
    E972,
  IF($B971=0,
    VLOOKUP($A971,ChapterTable!$1:$1048576,MATCH("최종"&amp;SUBSTITUTE(SUBSTITUTE(E$1,"standard",""),"|Float",""),ChapterTable!$1:$1,0),0),
  IF($B971=1,
    IF($L971=FALSE,
      VLOOKUP($A971,ChapterTable!$1:$1048576,MATCH("최종"&amp;SUBSTITUTE(SUBSTITUTE(E$1,"standard",""),"|Float",""),ChapterTable!$1:$1,0),0),
      VLOOKUP($A971-ChapterTable!$P$11,ChapterTable!$1:$1048576,MATCH("최종"&amp;SUBSTITUTE(SUBSTITUTE(E$1,"standard",""),"|Float",""),ChapterTable!$1:$1,0),0)*ChapterTable!$P$14
    ),
  OFFSET(E971,-$B971+IF($L971,1,0),0)*IF($B971&gt;OFFSET($B971,1,0),ChapterTable!$R$17,1)*
    (VLOOKUP(SUBSTITUTE(SUBSTITUTE(E$1,"standard",""),"|Float","")&amp;IF(OR($L971=TRUE,$A971=0,MOD($A971,ChapterTable!$R$20)&lt;&gt;0),"","보스")&amp;"인게임누적곱배수",ChapterTable!$R:$S,2,0)^C971
    +VLOOKUP(SUBSTITUTE(SUBSTITUTE(E$1,"standard",""),"|Float","")&amp;IF(OR($L971=TRUE,$A971=0,MOD($A971,ChapterTable!$R$20)&lt;&gt;0),"","보스")&amp;"인게임누적합배수",ChapterTable!$R:$S,2,0)*C971)
  )
  )
  )
)</f>
        <v>718255.45369720459</v>
      </c>
      <c r="F971" s="1">
        <f ca="1">IF(AND($A971=0,$B971=1),
    VLOOKUP(1,ChapterTable!$1:$1048576,MATCH("최종"&amp;SUBSTITUTE(SUBSTITUTE(F$1,"standard",""),"|Float",""),ChapterTable!$1:$1,0),0)*ChapterTable!$P$17,
  IF(AND($A971=0,$B971=0),
    F972,
  IF($B971=0,
    VLOOKUP($A971,ChapterTable!$1:$1048576,MATCH("최종"&amp;SUBSTITUTE(SUBSTITUTE(F$1,"standard",""),"|Float",""),ChapterTable!$1:$1,0),0),
  IF($B971=1,
    IF($L971=FALSE,
      VLOOKUP($A971,ChapterTable!$1:$1048576,MATCH("최종"&amp;SUBSTITUTE(SUBSTITUTE(F$1,"standard",""),"|Float",""),ChapterTable!$1:$1,0),0),
      VLOOKUP($A971-ChapterTable!$P$11,ChapterTable!$1:$1048576,MATCH("최종"&amp;SUBSTITUTE(SUBSTITUTE(F$1,"standard",""),"|Float",""),ChapterTable!$1:$1,0),0)*ChapterTable!$P$14
    ),
  OFFSET(F971,-$B971+IF($L971,1,0),0)*
    (VLOOKUP(SUBSTITUTE(SUBSTITUTE(F$1,"standard",""),"|Float","")&amp;IF(OR($L971=TRUE,$A971=0,MOD($A971,ChapterTable!$R$20)&lt;&gt;0),"","보스")&amp;"인게임누적곱배수",ChapterTable!$R:$S,2,0)^D971
    +VLOOKUP(SUBSTITUTE(SUBSTITUTE(F$1,"standard",""),"|Float","")&amp;IF(OR($L971=TRUE,$A971=0,MOD($A971,ChapterTable!$R$20)&lt;&gt;0),"","보스")&amp;"인게임누적합배수",ChapterTable!$R:$S,2,0)*D971)
  )
  )
  )
)</f>
        <v>203671.97471737865</v>
      </c>
      <c r="G971" t="s">
        <v>719</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108"/>
        <v>21</v>
      </c>
      <c r="Q971">
        <f t="shared" si="109"/>
        <v>21</v>
      </c>
      <c r="R971" t="b">
        <f t="shared" ca="1" si="110"/>
        <v>1</v>
      </c>
      <c r="T971" t="b">
        <f t="shared" ca="1" si="11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114"/>
        <v>1</v>
      </c>
      <c r="AJ971">
        <f t="shared" si="112"/>
        <v>1</v>
      </c>
      <c r="AK971">
        <f t="shared" si="113"/>
        <v>1</v>
      </c>
      <c r="AL971">
        <v>7</v>
      </c>
    </row>
    <row r="972" spans="1:38" hidden="1" x14ac:dyDescent="0.3">
      <c r="A972">
        <v>21</v>
      </c>
      <c r="B972">
        <v>6</v>
      </c>
      <c r="C972">
        <f>IF(OR($L972=TRUE,$A972=0,MOD($A972,ChapterTable!$R$20)&lt;&gt;0),
MAX(0,INT(($B972+ChapterTable!$P$26+VLOOKUP(SUBSTITUTE(C$1,"성장단계","")&amp;"단계오프셋",ChapterTable!$R:$S,2,0))/ChapterTable!$P$23)),
MAX(0,INT(($B972+ChapterTable!$R$26+VLOOKUP(SUBSTITUTE(C$1,"성장단계","")&amp;"보스단계오프셋",ChapterTable!$R:$S,2,0))/ChapterTable!$R$23)))</f>
        <v>5</v>
      </c>
      <c r="D972">
        <f>IF(OR($L972=TRUE,$A972=0,MOD($A972,ChapterTable!$R$20)&lt;&gt;0),
MAX(0,INT(($B972+ChapterTable!$P$26+VLOOKUP(SUBSTITUTE(D$1,"성장단계","")&amp;"단계오프셋",ChapterTable!$R:$S,2,0))/ChapterTable!$P$23)),
MAX(0,INT(($B972+ChapterTable!$R$26+VLOOKUP(SUBSTITUTE(D$1,"성장단계","")&amp;"보스단계오프셋",ChapterTable!$R:$S,2,0))/ChapterTable!$R$23)))</f>
        <v>4</v>
      </c>
      <c r="E972" s="1">
        <f ca="1">IF(AND($A972=0,$B972=1),
    VLOOKUP(1,ChapterTable!$1:$1048576,MATCH("최종"&amp;SUBSTITUTE(SUBSTITUTE(E$1,"standard",""),"|Float",""),ChapterTable!$1:$1,0),0)*ChapterTable!$P$17,
  IF(AND($A972=0,$B972=0),
    E973,
  IF($B972=0,
    VLOOKUP($A972,ChapterTable!$1:$1048576,MATCH("최종"&amp;SUBSTITUTE(SUBSTITUTE(E$1,"standard",""),"|Float",""),ChapterTable!$1:$1,0),0),
  IF($B972=1,
    IF($L972=FALSE,
      VLOOKUP($A972,ChapterTable!$1:$1048576,MATCH("최종"&amp;SUBSTITUTE(SUBSTITUTE(E$1,"standard",""),"|Float",""),ChapterTable!$1:$1,0),0),
      VLOOKUP($A972-ChapterTable!$P$11,ChapterTable!$1:$1048576,MATCH("최종"&amp;SUBSTITUTE(SUBSTITUTE(E$1,"standard",""),"|Float",""),ChapterTable!$1:$1,0),0)*ChapterTable!$P$14
    ),
  OFFSET(E972,-$B972+IF($L972,1,0),0)*IF($B972&gt;OFFSET($B972,1,0),ChapterTable!$R$17,1)*
    (VLOOKUP(SUBSTITUTE(SUBSTITUTE(E$1,"standard",""),"|Float","")&amp;IF(OR($L972=TRUE,$A972=0,MOD($A972,ChapterTable!$R$20)&lt;&gt;0),"","보스")&amp;"인게임누적곱배수",ChapterTable!$R:$S,2,0)^C972
    +VLOOKUP(SUBSTITUTE(SUBSTITUTE(E$1,"standard",""),"|Float","")&amp;IF(OR($L972=TRUE,$A972=0,MOD($A972,ChapterTable!$R$20)&lt;&gt;0),"","보스")&amp;"인게임누적합배수",ChapterTable!$R:$S,2,0)*C972)
  )
  )
  )
)</f>
        <v>798061.61521911621</v>
      </c>
      <c r="F972" s="1">
        <f ca="1">IF(AND($A972=0,$B972=1),
    VLOOKUP(1,ChapterTable!$1:$1048576,MATCH("최종"&amp;SUBSTITUTE(SUBSTITUTE(F$1,"standard",""),"|Float",""),ChapterTable!$1:$1,0),0)*ChapterTable!$P$17,
  IF(AND($A972=0,$B972=0),
    F973,
  IF($B972=0,
    VLOOKUP($A972,ChapterTable!$1:$1048576,MATCH("최종"&amp;SUBSTITUTE(SUBSTITUTE(F$1,"standard",""),"|Float",""),ChapterTable!$1:$1,0),0),
  IF($B972=1,
    IF($L972=FALSE,
      VLOOKUP($A972,ChapterTable!$1:$1048576,MATCH("최종"&amp;SUBSTITUTE(SUBSTITUTE(F$1,"standard",""),"|Float",""),ChapterTable!$1:$1,0),0),
      VLOOKUP($A972-ChapterTable!$P$11,ChapterTable!$1:$1048576,MATCH("최종"&amp;SUBSTITUTE(SUBSTITUTE(F$1,"standard",""),"|Float",""),ChapterTable!$1:$1,0),0)*ChapterTable!$P$14
    ),
  OFFSET(F972,-$B972+IF($L972,1,0),0)*
    (VLOOKUP(SUBSTITUTE(SUBSTITUTE(F$1,"standard",""),"|Float","")&amp;IF(OR($L972=TRUE,$A972=0,MOD($A972,ChapterTable!$R$20)&lt;&gt;0),"","보스")&amp;"인게임누적곱배수",ChapterTable!$R:$S,2,0)^D972
    +VLOOKUP(SUBSTITUTE(SUBSTITUTE(F$1,"standard",""),"|Float","")&amp;IF(OR($L972=TRUE,$A972=0,MOD($A972,ChapterTable!$R$20)&lt;&gt;0),"","보스")&amp;"인게임누적합배수",ChapterTable!$R:$S,2,0)*D972)
  )
  )
  )
)</f>
        <v>216141.68745517731</v>
      </c>
      <c r="G972" t="s">
        <v>719</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108"/>
        <v>21</v>
      </c>
      <c r="Q972">
        <f t="shared" si="109"/>
        <v>21</v>
      </c>
      <c r="R972" t="b">
        <f t="shared" ca="1" si="110"/>
        <v>1</v>
      </c>
      <c r="T972" t="b">
        <f t="shared" ca="1" si="11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114"/>
        <v>1</v>
      </c>
      <c r="AJ972">
        <f t="shared" si="112"/>
        <v>1</v>
      </c>
      <c r="AK972">
        <f t="shared" si="113"/>
        <v>1</v>
      </c>
      <c r="AL972">
        <v>7</v>
      </c>
    </row>
    <row r="973" spans="1:38" hidden="1" x14ac:dyDescent="0.3">
      <c r="A973">
        <v>21</v>
      </c>
      <c r="B973">
        <v>7</v>
      </c>
      <c r="C973">
        <f>IF(OR($L973=TRUE,$A973=0,MOD($A973,ChapterTable!$R$20)&lt;&gt;0),
MAX(0,INT(($B973+ChapterTable!$P$26+VLOOKUP(SUBSTITUTE(C$1,"성장단계","")&amp;"단계오프셋",ChapterTable!$R:$S,2,0))/ChapterTable!$P$23)),
MAX(0,INT(($B973+ChapterTable!$R$26+VLOOKUP(SUBSTITUTE(C$1,"성장단계","")&amp;"보스단계오프셋",ChapterTable!$R:$S,2,0))/ChapterTable!$R$23)))</f>
        <v>6</v>
      </c>
      <c r="D973">
        <f>IF(OR($L973=TRUE,$A973=0,MOD($A973,ChapterTable!$R$20)&lt;&gt;0),
MAX(0,INT(($B973+ChapterTable!$P$26+VLOOKUP(SUBSTITUTE(D$1,"성장단계","")&amp;"단계오프셋",ChapterTable!$R:$S,2,0))/ChapterTable!$P$23)),
MAX(0,INT(($B973+ChapterTable!$R$26+VLOOKUP(SUBSTITUTE(D$1,"성장단계","")&amp;"보스단계오프셋",ChapterTable!$R:$S,2,0))/ChapterTable!$R$23)))</f>
        <v>5</v>
      </c>
      <c r="E973" s="1">
        <f ca="1">IF(AND($A973=0,$B973=1),
    VLOOKUP(1,ChapterTable!$1:$1048576,MATCH("최종"&amp;SUBSTITUTE(SUBSTITUTE(E$1,"standard",""),"|Float",""),ChapterTable!$1:$1,0),0)*ChapterTable!$P$17,
  IF(AND($A973=0,$B973=0),
    E974,
  IF($B973=0,
    VLOOKUP($A973,ChapterTable!$1:$1048576,MATCH("최종"&amp;SUBSTITUTE(SUBSTITUTE(E$1,"standard",""),"|Float",""),ChapterTable!$1:$1,0),0),
  IF($B973=1,
    IF($L973=FALSE,
      VLOOKUP($A973,ChapterTable!$1:$1048576,MATCH("최종"&amp;SUBSTITUTE(SUBSTITUTE(E$1,"standard",""),"|Float",""),ChapterTable!$1:$1,0),0),
      VLOOKUP($A973-ChapterTable!$P$11,ChapterTable!$1:$1048576,MATCH("최종"&amp;SUBSTITUTE(SUBSTITUTE(E$1,"standard",""),"|Float",""),ChapterTable!$1:$1,0),0)*ChapterTable!$P$14
    ),
  OFFSET(E973,-$B973+IF($L973,1,0),0)*IF($B973&gt;OFFSET($B973,1,0),ChapterTable!$R$17,1)*
    (VLOOKUP(SUBSTITUTE(SUBSTITUTE(E$1,"standard",""),"|Float","")&amp;IF(OR($L973=TRUE,$A973=0,MOD($A973,ChapterTable!$R$20)&lt;&gt;0),"","보스")&amp;"인게임누적곱배수",ChapterTable!$R:$S,2,0)^C973
    +VLOOKUP(SUBSTITUTE(SUBSTITUTE(E$1,"standard",""),"|Float","")&amp;IF(OR($L973=TRUE,$A973=0,MOD($A973,ChapterTable!$R$20)&lt;&gt;0),"","보스")&amp;"인게임누적합배수",ChapterTable!$R:$S,2,0)*C973)
  )
  )
  )
)</f>
        <v>877867.77674102795</v>
      </c>
      <c r="F973" s="1">
        <f ca="1">IF(AND($A973=0,$B973=1),
    VLOOKUP(1,ChapterTable!$1:$1048576,MATCH("최종"&amp;SUBSTITUTE(SUBSTITUTE(F$1,"standard",""),"|Float",""),ChapterTable!$1:$1,0),0)*ChapterTable!$P$17,
  IF(AND($A973=0,$B973=0),
    F974,
  IF($B973=0,
    VLOOKUP($A973,ChapterTable!$1:$1048576,MATCH("최종"&amp;SUBSTITUTE(SUBSTITUTE(F$1,"standard",""),"|Float",""),ChapterTable!$1:$1,0),0),
  IF($B973=1,
    IF($L973=FALSE,
      VLOOKUP($A973,ChapterTable!$1:$1048576,MATCH("최종"&amp;SUBSTITUTE(SUBSTITUTE(F$1,"standard",""),"|Float",""),ChapterTable!$1:$1,0),0),
      VLOOKUP($A973-ChapterTable!$P$11,ChapterTable!$1:$1048576,MATCH("최종"&amp;SUBSTITUTE(SUBSTITUTE(F$1,"standard",""),"|Float",""),ChapterTable!$1:$1,0),0)*ChapterTable!$P$14
    ),
  OFFSET(F973,-$B973+IF($L973,1,0),0)*
    (VLOOKUP(SUBSTITUTE(SUBSTITUTE(F$1,"standard",""),"|Float","")&amp;IF(OR($L973=TRUE,$A973=0,MOD($A973,ChapterTable!$R$20)&lt;&gt;0),"","보스")&amp;"인게임누적곱배수",ChapterTable!$R:$S,2,0)^D973
    +VLOOKUP(SUBSTITUTE(SUBSTITUTE(F$1,"standard",""),"|Float","")&amp;IF(OR($L973=TRUE,$A973=0,MOD($A973,ChapterTable!$R$20)&lt;&gt;0),"","보스")&amp;"인게임누적합배수",ChapterTable!$R:$S,2,0)*D973)
  )
  )
  )
)</f>
        <v>228611.400192976</v>
      </c>
      <c r="G973" t="s">
        <v>719</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108"/>
        <v>21</v>
      </c>
      <c r="Q973">
        <f t="shared" si="109"/>
        <v>21</v>
      </c>
      <c r="R973" t="b">
        <f t="shared" ca="1" si="110"/>
        <v>1</v>
      </c>
      <c r="T973" t="b">
        <f t="shared" ca="1" si="11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114"/>
        <v>1</v>
      </c>
      <c r="AJ973">
        <f t="shared" si="112"/>
        <v>1</v>
      </c>
      <c r="AK973">
        <f t="shared" si="113"/>
        <v>1</v>
      </c>
      <c r="AL973">
        <v>7</v>
      </c>
    </row>
    <row r="974" spans="1:38" hidden="1" x14ac:dyDescent="0.3">
      <c r="A974">
        <v>21</v>
      </c>
      <c r="B974">
        <v>8</v>
      </c>
      <c r="C974">
        <f>IF(OR($L974=TRUE,$A974=0,MOD($A974,ChapterTable!$R$20)&lt;&gt;0),
MAX(0,INT(($B974+ChapterTable!$P$26+VLOOKUP(SUBSTITUTE(C$1,"성장단계","")&amp;"단계오프셋",ChapterTable!$R:$S,2,0))/ChapterTable!$P$23)),
MAX(0,INT(($B974+ChapterTable!$R$26+VLOOKUP(SUBSTITUTE(C$1,"성장단계","")&amp;"보스단계오프셋",ChapterTable!$R:$S,2,0))/ChapterTable!$R$23)))</f>
        <v>7</v>
      </c>
      <c r="D974">
        <f>IF(OR($L974=TRUE,$A974=0,MOD($A974,ChapterTable!$R$20)&lt;&gt;0),
MAX(0,INT(($B974+ChapterTable!$P$26+VLOOKUP(SUBSTITUTE(D$1,"성장단계","")&amp;"단계오프셋",ChapterTable!$R:$S,2,0))/ChapterTable!$P$23)),
MAX(0,INT(($B974+ChapterTable!$R$26+VLOOKUP(SUBSTITUTE(D$1,"성장단계","")&amp;"보스단계오프셋",ChapterTable!$R:$S,2,0))/ChapterTable!$R$23)))</f>
        <v>6</v>
      </c>
      <c r="E974" s="1">
        <f ca="1">IF(AND($A974=0,$B974=1),
    VLOOKUP(1,ChapterTable!$1:$1048576,MATCH("최종"&amp;SUBSTITUTE(SUBSTITUTE(E$1,"standard",""),"|Float",""),ChapterTable!$1:$1,0),0)*ChapterTable!$P$17,
  IF(AND($A974=0,$B974=0),
    E975,
  IF($B974=0,
    VLOOKUP($A974,ChapterTable!$1:$1048576,MATCH("최종"&amp;SUBSTITUTE(SUBSTITUTE(E$1,"standard",""),"|Float",""),ChapterTable!$1:$1,0),0),
  IF($B974=1,
    IF($L974=FALSE,
      VLOOKUP($A974,ChapterTable!$1:$1048576,MATCH("최종"&amp;SUBSTITUTE(SUBSTITUTE(E$1,"standard",""),"|Float",""),ChapterTable!$1:$1,0),0),
      VLOOKUP($A974-ChapterTable!$P$11,ChapterTable!$1:$1048576,MATCH("최종"&amp;SUBSTITUTE(SUBSTITUTE(E$1,"standard",""),"|Float",""),ChapterTable!$1:$1,0),0)*ChapterTable!$P$14
    ),
  OFFSET(E974,-$B974+IF($L974,1,0),0)*IF($B974&gt;OFFSET($B974,1,0),ChapterTable!$R$17,1)*
    (VLOOKUP(SUBSTITUTE(SUBSTITUTE(E$1,"standard",""),"|Float","")&amp;IF(OR($L974=TRUE,$A974=0,MOD($A974,ChapterTable!$R$20)&lt;&gt;0),"","보스")&amp;"인게임누적곱배수",ChapterTable!$R:$S,2,0)^C974
    +VLOOKUP(SUBSTITUTE(SUBSTITUTE(E$1,"standard",""),"|Float","")&amp;IF(OR($L974=TRUE,$A974=0,MOD($A974,ChapterTable!$R$20)&lt;&gt;0),"","보스")&amp;"인게임누적합배수",ChapterTable!$R:$S,2,0)*C974)
  )
  )
  )
)</f>
        <v>1244976.1197418214</v>
      </c>
      <c r="F974" s="1">
        <f ca="1">IF(AND($A974=0,$B974=1),
    VLOOKUP(1,ChapterTable!$1:$1048576,MATCH("최종"&amp;SUBSTITUTE(SUBSTITUTE(F$1,"standard",""),"|Float",""),ChapterTable!$1:$1,0),0)*ChapterTable!$P$17,
  IF(AND($A974=0,$B974=0),
    F975,
  IF($B974=0,
    VLOOKUP($A974,ChapterTable!$1:$1048576,MATCH("최종"&amp;SUBSTITUTE(SUBSTITUTE(F$1,"standard",""),"|Float",""),ChapterTable!$1:$1,0),0),
  IF($B974=1,
    IF($L974=FALSE,
      VLOOKUP($A974,ChapterTable!$1:$1048576,MATCH("최종"&amp;SUBSTITUTE(SUBSTITUTE(F$1,"standard",""),"|Float",""),ChapterTable!$1:$1,0),0),
      VLOOKUP($A974-ChapterTable!$P$11,ChapterTable!$1:$1048576,MATCH("최종"&amp;SUBSTITUTE(SUBSTITUTE(F$1,"standard",""),"|Float",""),ChapterTable!$1:$1,0),0)*ChapterTable!$P$14
    ),
  OFFSET(F974,-$B974+IF($L974,1,0),0)*
    (VLOOKUP(SUBSTITUTE(SUBSTITUTE(F$1,"standard",""),"|Float","")&amp;IF(OR($L974=TRUE,$A974=0,MOD($A974,ChapterTable!$R$20)&lt;&gt;0),"","보스")&amp;"인게임누적곱배수",ChapterTable!$R:$S,2,0)^D974
    +VLOOKUP(SUBSTITUTE(SUBSTITUTE(F$1,"standard",""),"|Float","")&amp;IF(OR($L974=TRUE,$A974=0,MOD($A974,ChapterTable!$R$20)&lt;&gt;0),"","보스")&amp;"인게임누적합배수",ChapterTable!$R:$S,2,0)*D974)
  )
  )
  )
)</f>
        <v>241081.11293077469</v>
      </c>
      <c r="G974" t="s">
        <v>719</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108"/>
        <v>21</v>
      </c>
      <c r="Q974">
        <f t="shared" si="109"/>
        <v>21</v>
      </c>
      <c r="R974" t="b">
        <f t="shared" ca="1" si="110"/>
        <v>0</v>
      </c>
      <c r="T974" t="b">
        <f t="shared" ca="1" si="11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114"/>
        <v>1</v>
      </c>
      <c r="AJ974">
        <f t="shared" si="112"/>
        <v>1</v>
      </c>
      <c r="AK974">
        <f t="shared" si="113"/>
        <v>1</v>
      </c>
      <c r="AL974">
        <v>7</v>
      </c>
    </row>
    <row r="975" spans="1:38" hidden="1" x14ac:dyDescent="0.3">
      <c r="A975">
        <v>22</v>
      </c>
      <c r="B975">
        <v>0</v>
      </c>
      <c r="C975">
        <f>IF(OR($L975=TRUE,$A975=0,MOD($A975,ChapterTable!$R$20)&lt;&gt;0),
MAX(0,INT(($B975+ChapterTable!$P$26+VLOOKUP(SUBSTITUTE(C$1,"성장단계","")&amp;"단계오프셋",ChapterTable!$R:$S,2,0))/ChapterTable!$P$23)),
MAX(0,INT(($B975+ChapterTable!$R$26+VLOOKUP(SUBSTITUTE(C$1,"성장단계","")&amp;"보스단계오프셋",ChapterTable!$R:$S,2,0))/ChapterTable!$R$23)))</f>
        <v>0</v>
      </c>
      <c r="D975">
        <f>IF(OR($L975=TRUE,$A975=0,MOD($A975,ChapterTable!$R$20)&lt;&gt;0),
MAX(0,INT(($B975+ChapterTable!$P$26+VLOOKUP(SUBSTITUTE(D$1,"성장단계","")&amp;"단계오프셋",ChapterTable!$R:$S,2,0))/ChapterTable!$P$23)),
MAX(0,INT(($B975+ChapterTable!$R$26+VLOOKUP(SUBSTITUTE(D$1,"성장단계","")&amp;"보스단계오프셋",ChapterTable!$R:$S,2,0))/ChapterTable!$R$23)))</f>
        <v>0</v>
      </c>
      <c r="E975" s="1">
        <f ca="1">IF(AND($A975=0,$B975=1),
    VLOOKUP(1,ChapterTable!$1:$1048576,MATCH("최종"&amp;SUBSTITUTE(SUBSTITUTE(E$1,"standard",""),"|Float",""),ChapterTable!$1:$1,0),0)*ChapterTable!$P$17,
  IF(AND($A975=0,$B975=0),
    E976,
  IF($B975=0,
    VLOOKUP($A975,ChapterTable!$1:$1048576,MATCH("최종"&amp;SUBSTITUTE(SUBSTITUTE(E$1,"standard",""),"|Float",""),ChapterTable!$1:$1,0),0),
  IF($B975=1,
    IF($L975=FALSE,
      VLOOKUP($A975,ChapterTable!$1:$1048576,MATCH("최종"&amp;SUBSTITUTE(SUBSTITUTE(E$1,"standard",""),"|Float",""),ChapterTable!$1:$1,0),0),
      VLOOKUP($A975-ChapterTable!$P$11,ChapterTable!$1:$1048576,MATCH("최종"&amp;SUBSTITUTE(SUBSTITUTE(E$1,"standard",""),"|Float",""),ChapterTable!$1:$1,0),0)*ChapterTable!$P$14
    ),
  OFFSET(E975,-$B975+IF($L975,1,0),0)*IF($B975&gt;OFFSET($B975,1,0),ChapterTable!$R$17,1)*
    (VLOOKUP(SUBSTITUTE(SUBSTITUTE(E$1,"standard",""),"|Float","")&amp;IF(OR($L975=TRUE,$A975=0,MOD($A975,ChapterTable!$R$20)&lt;&gt;0),"","보스")&amp;"인게임누적곱배수",ChapterTable!$R:$S,2,0)^C975
    +VLOOKUP(SUBSTITUTE(SUBSTITUTE(E$1,"standard",""),"|Float","")&amp;IF(OR($L975=TRUE,$A975=0,MOD($A975,ChapterTable!$R$20)&lt;&gt;0),"","보스")&amp;"인게임누적합배수",ChapterTable!$R:$S,2,0)*C975)
  )
  )
  )
)</f>
        <v>598546.21141433716</v>
      </c>
      <c r="F975" s="1">
        <f ca="1">IF(AND($A975=0,$B975=1),
    VLOOKUP(1,ChapterTable!$1:$1048576,MATCH("최종"&amp;SUBSTITUTE(SUBSTITUTE(F$1,"standard",""),"|Float",""),ChapterTable!$1:$1,0),0)*ChapterTable!$P$17,
  IF(AND($A975=0,$B975=0),
    F976,
  IF($B975=0,
    VLOOKUP($A975,ChapterTable!$1:$1048576,MATCH("최종"&amp;SUBSTITUTE(SUBSTITUTE(F$1,"standard",""),"|Float",""),ChapterTable!$1:$1,0),0),
  IF($B975=1,
    IF($L975=FALSE,
      VLOOKUP($A975,ChapterTable!$1:$1048576,MATCH("최종"&amp;SUBSTITUTE(SUBSTITUTE(F$1,"standard",""),"|Float",""),ChapterTable!$1:$1,0),0),
      VLOOKUP($A975-ChapterTable!$P$11,ChapterTable!$1:$1048576,MATCH("최종"&amp;SUBSTITUTE(SUBSTITUTE(F$1,"standard",""),"|Float",""),ChapterTable!$1:$1,0),0)*ChapterTable!$P$14
    ),
  OFFSET(F975,-$B975+IF($L975,1,0),0)*
    (VLOOKUP(SUBSTITUTE(SUBSTITUTE(F$1,"standard",""),"|Float","")&amp;IF(OR($L975=TRUE,$A975=0,MOD($A975,ChapterTable!$R$20)&lt;&gt;0),"","보스")&amp;"인게임누적곱배수",ChapterTable!$R:$S,2,0)^D975
    +VLOOKUP(SUBSTITUTE(SUBSTITUTE(F$1,"standard",""),"|Float","")&amp;IF(OR($L975=TRUE,$A975=0,MOD($A975,ChapterTable!$R$20)&lt;&gt;0),"","보스")&amp;"인게임누적합배수",ChapterTable!$R:$S,2,0)*D975)
  )
  )
  )
)</f>
        <v>249394.25475597382</v>
      </c>
      <c r="G975" t="s">
        <v>719</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108"/>
        <v>0</v>
      </c>
      <c r="Q975">
        <f t="shared" si="109"/>
        <v>0</v>
      </c>
      <c r="R975" t="b">
        <f t="shared" ca="1" si="110"/>
        <v>0</v>
      </c>
      <c r="T975" t="b">
        <f t="shared" ca="1" si="11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114"/>
        <v>0</v>
      </c>
      <c r="AJ975">
        <f t="shared" si="112"/>
        <v>0</v>
      </c>
      <c r="AK975">
        <f t="shared" si="113"/>
        <v>0</v>
      </c>
      <c r="AL975">
        <v>7</v>
      </c>
    </row>
    <row r="976" spans="1:38" hidden="1" x14ac:dyDescent="0.3">
      <c r="A976">
        <v>22</v>
      </c>
      <c r="B976">
        <v>1</v>
      </c>
      <c r="C976">
        <f>IF(OR($L976=TRUE,$A976=0,MOD($A976,ChapterTable!$R$20)&lt;&gt;0),
MAX(0,INT(($B976+ChapterTable!$P$26+VLOOKUP(SUBSTITUTE(C$1,"성장단계","")&amp;"단계오프셋",ChapterTable!$R:$S,2,0))/ChapterTable!$P$23)),
MAX(0,INT(($B976+ChapterTable!$R$26+VLOOKUP(SUBSTITUTE(C$1,"성장단계","")&amp;"보스단계오프셋",ChapterTable!$R:$S,2,0))/ChapterTable!$R$23)))</f>
        <v>0</v>
      </c>
      <c r="D976">
        <f>IF(OR($L976=TRUE,$A976=0,MOD($A976,ChapterTable!$R$20)&lt;&gt;0),
MAX(0,INT(($B976+ChapterTable!$P$26+VLOOKUP(SUBSTITUTE(D$1,"성장단계","")&amp;"단계오프셋",ChapterTable!$R:$S,2,0))/ChapterTable!$P$23)),
MAX(0,INT(($B976+ChapterTable!$R$26+VLOOKUP(SUBSTITUTE(D$1,"성장단계","")&amp;"보스단계오프셋",ChapterTable!$R:$S,2,0))/ChapterTable!$R$23)))</f>
        <v>0</v>
      </c>
      <c r="E976" s="1">
        <f ca="1">IF(AND($A976=0,$B976=1),
    VLOOKUP(1,ChapterTable!$1:$1048576,MATCH("최종"&amp;SUBSTITUTE(SUBSTITUTE(E$1,"standard",""),"|Float",""),ChapterTable!$1:$1,0),0)*ChapterTable!$P$17,
  IF(AND($A976=0,$B976=0),
    E977,
  IF($B976=0,
    VLOOKUP($A976,ChapterTable!$1:$1048576,MATCH("최종"&amp;SUBSTITUTE(SUBSTITUTE(E$1,"standard",""),"|Float",""),ChapterTable!$1:$1,0),0),
  IF($B976=1,
    IF($L976=FALSE,
      VLOOKUP($A976,ChapterTable!$1:$1048576,MATCH("최종"&amp;SUBSTITUTE(SUBSTITUTE(E$1,"standard",""),"|Float",""),ChapterTable!$1:$1,0),0),
      VLOOKUP($A976-ChapterTable!$P$11,ChapterTable!$1:$1048576,MATCH("최종"&amp;SUBSTITUTE(SUBSTITUTE(E$1,"standard",""),"|Float",""),ChapterTable!$1:$1,0),0)*ChapterTable!$P$14
    ),
  OFFSET(E976,-$B976+IF($L976,1,0),0)*IF($B976&gt;OFFSET($B976,1,0),ChapterTable!$R$17,1)*
    (VLOOKUP(SUBSTITUTE(SUBSTITUTE(E$1,"standard",""),"|Float","")&amp;IF(OR($L976=TRUE,$A976=0,MOD($A976,ChapterTable!$R$20)&lt;&gt;0),"","보스")&amp;"인게임누적곱배수",ChapterTable!$R:$S,2,0)^C976
    +VLOOKUP(SUBSTITUTE(SUBSTITUTE(E$1,"standard",""),"|Float","")&amp;IF(OR($L976=TRUE,$A976=0,MOD($A976,ChapterTable!$R$20)&lt;&gt;0),"","보스")&amp;"인게임누적합배수",ChapterTable!$R:$S,2,0)*C976)
  )
  )
  )
)</f>
        <v>598546.21141433716</v>
      </c>
      <c r="F976" s="1">
        <f ca="1">IF(AND($A976=0,$B976=1),
    VLOOKUP(1,ChapterTable!$1:$1048576,MATCH("최종"&amp;SUBSTITUTE(SUBSTITUTE(F$1,"standard",""),"|Float",""),ChapterTable!$1:$1,0),0)*ChapterTable!$P$17,
  IF(AND($A976=0,$B976=0),
    F977,
  IF($B976=0,
    VLOOKUP($A976,ChapterTable!$1:$1048576,MATCH("최종"&amp;SUBSTITUTE(SUBSTITUTE(F$1,"standard",""),"|Float",""),ChapterTable!$1:$1,0),0),
  IF($B976=1,
    IF($L976=FALSE,
      VLOOKUP($A976,ChapterTable!$1:$1048576,MATCH("최종"&amp;SUBSTITUTE(SUBSTITUTE(F$1,"standard",""),"|Float",""),ChapterTable!$1:$1,0),0),
      VLOOKUP($A976-ChapterTable!$P$11,ChapterTable!$1:$1048576,MATCH("최종"&amp;SUBSTITUTE(SUBSTITUTE(F$1,"standard",""),"|Float",""),ChapterTable!$1:$1,0),0)*ChapterTable!$P$14
    ),
  OFFSET(F976,-$B976+IF($L976,1,0),0)*
    (VLOOKUP(SUBSTITUTE(SUBSTITUTE(F$1,"standard",""),"|Float","")&amp;IF(OR($L976=TRUE,$A976=0,MOD($A976,ChapterTable!$R$20)&lt;&gt;0),"","보스")&amp;"인게임누적곱배수",ChapterTable!$R:$S,2,0)^D976
    +VLOOKUP(SUBSTITUTE(SUBSTITUTE(F$1,"standard",""),"|Float","")&amp;IF(OR($L976=TRUE,$A976=0,MOD($A976,ChapterTable!$R$20)&lt;&gt;0),"","보스")&amp;"인게임누적합배수",ChapterTable!$R:$S,2,0)*D976)
  )
  )
  )
)</f>
        <v>249394.25475597382</v>
      </c>
      <c r="G976" t="s">
        <v>719</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108"/>
        <v>1</v>
      </c>
      <c r="Q976">
        <f t="shared" si="109"/>
        <v>1</v>
      </c>
      <c r="R976" t="b">
        <f t="shared" ca="1" si="110"/>
        <v>0</v>
      </c>
      <c r="T976" t="b">
        <f t="shared" ca="1" si="11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114"/>
        <v>1</v>
      </c>
      <c r="AJ976">
        <f t="shared" si="112"/>
        <v>1</v>
      </c>
      <c r="AK976">
        <f t="shared" si="113"/>
        <v>1</v>
      </c>
      <c r="AL976">
        <v>8</v>
      </c>
    </row>
    <row r="977" spans="1:38" hidden="1" x14ac:dyDescent="0.3">
      <c r="A977">
        <v>22</v>
      </c>
      <c r="B977">
        <v>2</v>
      </c>
      <c r="C977">
        <f>IF(OR($L977=TRUE,$A977=0,MOD($A977,ChapterTable!$R$20)&lt;&gt;0),
MAX(0,INT(($B977+ChapterTable!$P$26+VLOOKUP(SUBSTITUTE(C$1,"성장단계","")&amp;"단계오프셋",ChapterTable!$R:$S,2,0))/ChapterTable!$P$23)),
MAX(0,INT(($B977+ChapterTable!$R$26+VLOOKUP(SUBSTITUTE(C$1,"성장단계","")&amp;"보스단계오프셋",ChapterTable!$R:$S,2,0))/ChapterTable!$R$23)))</f>
        <v>0</v>
      </c>
      <c r="D977">
        <f>IF(OR($L977=TRUE,$A977=0,MOD($A977,ChapterTable!$R$20)&lt;&gt;0),
MAX(0,INT(($B977+ChapterTable!$P$26+VLOOKUP(SUBSTITUTE(D$1,"성장단계","")&amp;"단계오프셋",ChapterTable!$R:$S,2,0))/ChapterTable!$P$23)),
MAX(0,INT(($B977+ChapterTable!$R$26+VLOOKUP(SUBSTITUTE(D$1,"성장단계","")&amp;"보스단계오프셋",ChapterTable!$R:$S,2,0))/ChapterTable!$R$23)))</f>
        <v>0</v>
      </c>
      <c r="E977" s="1">
        <f ca="1">IF(AND($A977=0,$B977=1),
    VLOOKUP(1,ChapterTable!$1:$1048576,MATCH("최종"&amp;SUBSTITUTE(SUBSTITUTE(E$1,"standard",""),"|Float",""),ChapterTable!$1:$1,0),0)*ChapterTable!$P$17,
  IF(AND($A977=0,$B977=0),
    E978,
  IF($B977=0,
    VLOOKUP($A977,ChapterTable!$1:$1048576,MATCH("최종"&amp;SUBSTITUTE(SUBSTITUTE(E$1,"standard",""),"|Float",""),ChapterTable!$1:$1,0),0),
  IF($B977=1,
    IF($L977=FALSE,
      VLOOKUP($A977,ChapterTable!$1:$1048576,MATCH("최종"&amp;SUBSTITUTE(SUBSTITUTE(E$1,"standard",""),"|Float",""),ChapterTable!$1:$1,0),0),
      VLOOKUP($A977-ChapterTable!$P$11,ChapterTable!$1:$1048576,MATCH("최종"&amp;SUBSTITUTE(SUBSTITUTE(E$1,"standard",""),"|Float",""),ChapterTable!$1:$1,0),0)*ChapterTable!$P$14
    ),
  OFFSET(E977,-$B977+IF($L977,1,0),0)*IF($B977&gt;OFFSET($B977,1,0),ChapterTable!$R$17,1)*
    (VLOOKUP(SUBSTITUTE(SUBSTITUTE(E$1,"standard",""),"|Float","")&amp;IF(OR($L977=TRUE,$A977=0,MOD($A977,ChapterTable!$R$20)&lt;&gt;0),"","보스")&amp;"인게임누적곱배수",ChapterTable!$R:$S,2,0)^C977
    +VLOOKUP(SUBSTITUTE(SUBSTITUTE(E$1,"standard",""),"|Float","")&amp;IF(OR($L977=TRUE,$A977=0,MOD($A977,ChapterTable!$R$20)&lt;&gt;0),"","보스")&amp;"인게임누적합배수",ChapterTable!$R:$S,2,0)*C977)
  )
  )
  )
)</f>
        <v>598546.21141433716</v>
      </c>
      <c r="F977" s="1">
        <f ca="1">IF(AND($A977=0,$B977=1),
    VLOOKUP(1,ChapterTable!$1:$1048576,MATCH("최종"&amp;SUBSTITUTE(SUBSTITUTE(F$1,"standard",""),"|Float",""),ChapterTable!$1:$1,0),0)*ChapterTable!$P$17,
  IF(AND($A977=0,$B977=0),
    F978,
  IF($B977=0,
    VLOOKUP($A977,ChapterTable!$1:$1048576,MATCH("최종"&amp;SUBSTITUTE(SUBSTITUTE(F$1,"standard",""),"|Float",""),ChapterTable!$1:$1,0),0),
  IF($B977=1,
    IF($L977=FALSE,
      VLOOKUP($A977,ChapterTable!$1:$1048576,MATCH("최종"&amp;SUBSTITUTE(SUBSTITUTE(F$1,"standard",""),"|Float",""),ChapterTable!$1:$1,0),0),
      VLOOKUP($A977-ChapterTable!$P$11,ChapterTable!$1:$1048576,MATCH("최종"&amp;SUBSTITUTE(SUBSTITUTE(F$1,"standard",""),"|Float",""),ChapterTable!$1:$1,0),0)*ChapterTable!$P$14
    ),
  OFFSET(F977,-$B977+IF($L977,1,0),0)*
    (VLOOKUP(SUBSTITUTE(SUBSTITUTE(F$1,"standard",""),"|Float","")&amp;IF(OR($L977=TRUE,$A977=0,MOD($A977,ChapterTable!$R$20)&lt;&gt;0),"","보스")&amp;"인게임누적곱배수",ChapterTable!$R:$S,2,0)^D977
    +VLOOKUP(SUBSTITUTE(SUBSTITUTE(F$1,"standard",""),"|Float","")&amp;IF(OR($L977=TRUE,$A977=0,MOD($A977,ChapterTable!$R$20)&lt;&gt;0),"","보스")&amp;"인게임누적합배수",ChapterTable!$R:$S,2,0)*D977)
  )
  )
  )
)</f>
        <v>249394.25475597382</v>
      </c>
      <c r="G977" t="s">
        <v>719</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108"/>
        <v>1</v>
      </c>
      <c r="Q977">
        <f t="shared" si="109"/>
        <v>1</v>
      </c>
      <c r="R977" t="b">
        <f t="shared" ca="1" si="110"/>
        <v>0</v>
      </c>
      <c r="T977" t="b">
        <f t="shared" ca="1" si="11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114"/>
        <v>1</v>
      </c>
      <c r="AJ977">
        <f t="shared" si="112"/>
        <v>1</v>
      </c>
      <c r="AK977">
        <f t="shared" si="113"/>
        <v>1</v>
      </c>
      <c r="AL977">
        <v>8</v>
      </c>
    </row>
    <row r="978" spans="1:38" hidden="1" x14ac:dyDescent="0.3">
      <c r="A978">
        <v>22</v>
      </c>
      <c r="B978">
        <v>3</v>
      </c>
      <c r="C978">
        <f>IF(OR($L978=TRUE,$A978=0,MOD($A978,ChapterTable!$R$20)&lt;&gt;0),
MAX(0,INT(($B978+ChapterTable!$P$26+VLOOKUP(SUBSTITUTE(C$1,"성장단계","")&amp;"단계오프셋",ChapterTable!$R:$S,2,0))/ChapterTable!$P$23)),
MAX(0,INT(($B978+ChapterTable!$R$26+VLOOKUP(SUBSTITUTE(C$1,"성장단계","")&amp;"보스단계오프셋",ChapterTable!$R:$S,2,0))/ChapterTable!$R$23)))</f>
        <v>0</v>
      </c>
      <c r="D978">
        <f>IF(OR($L978=TRUE,$A978=0,MOD($A978,ChapterTable!$R$20)&lt;&gt;0),
MAX(0,INT(($B978+ChapterTable!$P$26+VLOOKUP(SUBSTITUTE(D$1,"성장단계","")&amp;"단계오프셋",ChapterTable!$R:$S,2,0))/ChapterTable!$P$23)),
MAX(0,INT(($B978+ChapterTable!$R$26+VLOOKUP(SUBSTITUTE(D$1,"성장단계","")&amp;"보스단계오프셋",ChapterTable!$R:$S,2,0))/ChapterTable!$R$23)))</f>
        <v>0</v>
      </c>
      <c r="E978" s="1">
        <f ca="1">IF(AND($A978=0,$B978=1),
    VLOOKUP(1,ChapterTable!$1:$1048576,MATCH("최종"&amp;SUBSTITUTE(SUBSTITUTE(E$1,"standard",""),"|Float",""),ChapterTable!$1:$1,0),0)*ChapterTable!$P$17,
  IF(AND($A978=0,$B978=0),
    E979,
  IF($B978=0,
    VLOOKUP($A978,ChapterTable!$1:$1048576,MATCH("최종"&amp;SUBSTITUTE(SUBSTITUTE(E$1,"standard",""),"|Float",""),ChapterTable!$1:$1,0),0),
  IF($B978=1,
    IF($L978=FALSE,
      VLOOKUP($A978,ChapterTable!$1:$1048576,MATCH("최종"&amp;SUBSTITUTE(SUBSTITUTE(E$1,"standard",""),"|Float",""),ChapterTable!$1:$1,0),0),
      VLOOKUP($A978-ChapterTable!$P$11,ChapterTable!$1:$1048576,MATCH("최종"&amp;SUBSTITUTE(SUBSTITUTE(E$1,"standard",""),"|Float",""),ChapterTable!$1:$1,0),0)*ChapterTable!$P$14
    ),
  OFFSET(E978,-$B978+IF($L978,1,0),0)*IF($B978&gt;OFFSET($B978,1,0),ChapterTable!$R$17,1)*
    (VLOOKUP(SUBSTITUTE(SUBSTITUTE(E$1,"standard",""),"|Float","")&amp;IF(OR($L978=TRUE,$A978=0,MOD($A978,ChapterTable!$R$20)&lt;&gt;0),"","보스")&amp;"인게임누적곱배수",ChapterTable!$R:$S,2,0)^C978
    +VLOOKUP(SUBSTITUTE(SUBSTITUTE(E$1,"standard",""),"|Float","")&amp;IF(OR($L978=TRUE,$A978=0,MOD($A978,ChapterTable!$R$20)&lt;&gt;0),"","보스")&amp;"인게임누적합배수",ChapterTable!$R:$S,2,0)*C978)
  )
  )
  )
)</f>
        <v>598546.21141433716</v>
      </c>
      <c r="F978" s="1">
        <f ca="1">IF(AND($A978=0,$B978=1),
    VLOOKUP(1,ChapterTable!$1:$1048576,MATCH("최종"&amp;SUBSTITUTE(SUBSTITUTE(F$1,"standard",""),"|Float",""),ChapterTable!$1:$1,0),0)*ChapterTable!$P$17,
  IF(AND($A978=0,$B978=0),
    F979,
  IF($B978=0,
    VLOOKUP($A978,ChapterTable!$1:$1048576,MATCH("최종"&amp;SUBSTITUTE(SUBSTITUTE(F$1,"standard",""),"|Float",""),ChapterTable!$1:$1,0),0),
  IF($B978=1,
    IF($L978=FALSE,
      VLOOKUP($A978,ChapterTable!$1:$1048576,MATCH("최종"&amp;SUBSTITUTE(SUBSTITUTE(F$1,"standard",""),"|Float",""),ChapterTable!$1:$1,0),0),
      VLOOKUP($A978-ChapterTable!$P$11,ChapterTable!$1:$1048576,MATCH("최종"&amp;SUBSTITUTE(SUBSTITUTE(F$1,"standard",""),"|Float",""),ChapterTable!$1:$1,0),0)*ChapterTable!$P$14
    ),
  OFFSET(F978,-$B978+IF($L978,1,0),0)*
    (VLOOKUP(SUBSTITUTE(SUBSTITUTE(F$1,"standard",""),"|Float","")&amp;IF(OR($L978=TRUE,$A978=0,MOD($A978,ChapterTable!$R$20)&lt;&gt;0),"","보스")&amp;"인게임누적곱배수",ChapterTable!$R:$S,2,0)^D978
    +VLOOKUP(SUBSTITUTE(SUBSTITUTE(F$1,"standard",""),"|Float","")&amp;IF(OR($L978=TRUE,$A978=0,MOD($A978,ChapterTable!$R$20)&lt;&gt;0),"","보스")&amp;"인게임누적합배수",ChapterTable!$R:$S,2,0)*D978)
  )
  )
  )
)</f>
        <v>249394.25475597382</v>
      </c>
      <c r="G978" t="s">
        <v>719</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108"/>
        <v>1</v>
      </c>
      <c r="Q978">
        <f t="shared" si="109"/>
        <v>1</v>
      </c>
      <c r="R978" t="b">
        <f t="shared" ca="1" si="110"/>
        <v>0</v>
      </c>
      <c r="T978" t="b">
        <f t="shared" ca="1" si="11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114"/>
        <v>1</v>
      </c>
      <c r="AJ978">
        <f t="shared" si="112"/>
        <v>1</v>
      </c>
      <c r="AK978">
        <f t="shared" si="113"/>
        <v>1</v>
      </c>
      <c r="AL978">
        <v>8</v>
      </c>
    </row>
    <row r="979" spans="1:38" hidden="1" x14ac:dyDescent="0.3">
      <c r="A979">
        <v>22</v>
      </c>
      <c r="B979">
        <v>4</v>
      </c>
      <c r="C979">
        <f>IF(OR($L979=TRUE,$A979=0,MOD($A979,ChapterTable!$R$20)&lt;&gt;0),
MAX(0,INT(($B979+ChapterTable!$P$26+VLOOKUP(SUBSTITUTE(C$1,"성장단계","")&amp;"단계오프셋",ChapterTable!$R:$S,2,0))/ChapterTable!$P$23)),
MAX(0,INT(($B979+ChapterTable!$R$26+VLOOKUP(SUBSTITUTE(C$1,"성장단계","")&amp;"보스단계오프셋",ChapterTable!$R:$S,2,0))/ChapterTable!$R$23)))</f>
        <v>0</v>
      </c>
      <c r="D979">
        <f>IF(OR($L979=TRUE,$A979=0,MOD($A979,ChapterTable!$R$20)&lt;&gt;0),
MAX(0,INT(($B979+ChapterTable!$P$26+VLOOKUP(SUBSTITUTE(D$1,"성장단계","")&amp;"단계오프셋",ChapterTable!$R:$S,2,0))/ChapterTable!$P$23)),
MAX(0,INT(($B979+ChapterTable!$R$26+VLOOKUP(SUBSTITUTE(D$1,"성장단계","")&amp;"보스단계오프셋",ChapterTable!$R:$S,2,0))/ChapterTable!$R$23)))</f>
        <v>0</v>
      </c>
      <c r="E979" s="1">
        <f ca="1">IF(AND($A979=0,$B979=1),
    VLOOKUP(1,ChapterTable!$1:$1048576,MATCH("최종"&amp;SUBSTITUTE(SUBSTITUTE(E$1,"standard",""),"|Float",""),ChapterTable!$1:$1,0),0)*ChapterTable!$P$17,
  IF(AND($A979=0,$B979=0),
    E980,
  IF($B979=0,
    VLOOKUP($A979,ChapterTable!$1:$1048576,MATCH("최종"&amp;SUBSTITUTE(SUBSTITUTE(E$1,"standard",""),"|Float",""),ChapterTable!$1:$1,0),0),
  IF($B979=1,
    IF($L979=FALSE,
      VLOOKUP($A979,ChapterTable!$1:$1048576,MATCH("최종"&amp;SUBSTITUTE(SUBSTITUTE(E$1,"standard",""),"|Float",""),ChapterTable!$1:$1,0),0),
      VLOOKUP($A979-ChapterTable!$P$11,ChapterTable!$1:$1048576,MATCH("최종"&amp;SUBSTITUTE(SUBSTITUTE(E$1,"standard",""),"|Float",""),ChapterTable!$1:$1,0),0)*ChapterTable!$P$14
    ),
  OFFSET(E979,-$B979+IF($L979,1,0),0)*IF($B979&gt;OFFSET($B979,1,0),ChapterTable!$R$17,1)*
    (VLOOKUP(SUBSTITUTE(SUBSTITUTE(E$1,"standard",""),"|Float","")&amp;IF(OR($L979=TRUE,$A979=0,MOD($A979,ChapterTable!$R$20)&lt;&gt;0),"","보스")&amp;"인게임누적곱배수",ChapterTable!$R:$S,2,0)^C979
    +VLOOKUP(SUBSTITUTE(SUBSTITUTE(E$1,"standard",""),"|Float","")&amp;IF(OR($L979=TRUE,$A979=0,MOD($A979,ChapterTable!$R$20)&lt;&gt;0),"","보스")&amp;"인게임누적합배수",ChapterTable!$R:$S,2,0)*C979)
  )
  )
  )
)</f>
        <v>598546.21141433716</v>
      </c>
      <c r="F979" s="1">
        <f ca="1">IF(AND($A979=0,$B979=1),
    VLOOKUP(1,ChapterTable!$1:$1048576,MATCH("최종"&amp;SUBSTITUTE(SUBSTITUTE(F$1,"standard",""),"|Float",""),ChapterTable!$1:$1,0),0)*ChapterTable!$P$17,
  IF(AND($A979=0,$B979=0),
    F980,
  IF($B979=0,
    VLOOKUP($A979,ChapterTable!$1:$1048576,MATCH("최종"&amp;SUBSTITUTE(SUBSTITUTE(F$1,"standard",""),"|Float",""),ChapterTable!$1:$1,0),0),
  IF($B979=1,
    IF($L979=FALSE,
      VLOOKUP($A979,ChapterTable!$1:$1048576,MATCH("최종"&amp;SUBSTITUTE(SUBSTITUTE(F$1,"standard",""),"|Float",""),ChapterTable!$1:$1,0),0),
      VLOOKUP($A979-ChapterTable!$P$11,ChapterTable!$1:$1048576,MATCH("최종"&amp;SUBSTITUTE(SUBSTITUTE(F$1,"standard",""),"|Float",""),ChapterTable!$1:$1,0),0)*ChapterTable!$P$14
    ),
  OFFSET(F979,-$B979+IF($L979,1,0),0)*
    (VLOOKUP(SUBSTITUTE(SUBSTITUTE(F$1,"standard",""),"|Float","")&amp;IF(OR($L979=TRUE,$A979=0,MOD($A979,ChapterTable!$R$20)&lt;&gt;0),"","보스")&amp;"인게임누적곱배수",ChapterTable!$R:$S,2,0)^D979
    +VLOOKUP(SUBSTITUTE(SUBSTITUTE(F$1,"standard",""),"|Float","")&amp;IF(OR($L979=TRUE,$A979=0,MOD($A979,ChapterTable!$R$20)&lt;&gt;0),"","보스")&amp;"인게임누적합배수",ChapterTable!$R:$S,2,0)*D979)
  )
  )
  )
)</f>
        <v>249394.25475597382</v>
      </c>
      <c r="G979" t="s">
        <v>719</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108"/>
        <v>1</v>
      </c>
      <c r="Q979">
        <f t="shared" si="109"/>
        <v>1</v>
      </c>
      <c r="R979" t="b">
        <f t="shared" ca="1" si="110"/>
        <v>0</v>
      </c>
      <c r="T979" t="b">
        <f t="shared" ca="1" si="11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114"/>
        <v>1</v>
      </c>
      <c r="AJ979">
        <f t="shared" si="112"/>
        <v>1</v>
      </c>
      <c r="AK979">
        <f t="shared" si="113"/>
        <v>1</v>
      </c>
      <c r="AL979">
        <v>8</v>
      </c>
    </row>
    <row r="980" spans="1:38" hidden="1" x14ac:dyDescent="0.3">
      <c r="A980">
        <v>22</v>
      </c>
      <c r="B980">
        <v>5</v>
      </c>
      <c r="C980">
        <f>IF(OR($L980=TRUE,$A980=0,MOD($A980,ChapterTable!$R$20)&lt;&gt;0),
MAX(0,INT(($B980+ChapterTable!$P$26+VLOOKUP(SUBSTITUTE(C$1,"성장단계","")&amp;"단계오프셋",ChapterTable!$R:$S,2,0))/ChapterTable!$P$23)),
MAX(0,INT(($B980+ChapterTable!$R$26+VLOOKUP(SUBSTITUTE(C$1,"성장단계","")&amp;"보스단계오프셋",ChapterTable!$R:$S,2,0))/ChapterTable!$R$23)))</f>
        <v>0</v>
      </c>
      <c r="D980">
        <f>IF(OR($L980=TRUE,$A980=0,MOD($A980,ChapterTable!$R$20)&lt;&gt;0),
MAX(0,INT(($B980+ChapterTable!$P$26+VLOOKUP(SUBSTITUTE(D$1,"성장단계","")&amp;"단계오프셋",ChapterTable!$R:$S,2,0))/ChapterTable!$P$23)),
MAX(0,INT(($B980+ChapterTable!$R$26+VLOOKUP(SUBSTITUTE(D$1,"성장단계","")&amp;"보스단계오프셋",ChapterTable!$R:$S,2,0))/ChapterTable!$R$23)))</f>
        <v>0</v>
      </c>
      <c r="E980" s="1">
        <f ca="1">IF(AND($A980=0,$B980=1),
    VLOOKUP(1,ChapterTable!$1:$1048576,MATCH("최종"&amp;SUBSTITUTE(SUBSTITUTE(E$1,"standard",""),"|Float",""),ChapterTable!$1:$1,0),0)*ChapterTable!$P$17,
  IF(AND($A980=0,$B980=0),
    E981,
  IF($B980=0,
    VLOOKUP($A980,ChapterTable!$1:$1048576,MATCH("최종"&amp;SUBSTITUTE(SUBSTITUTE(E$1,"standard",""),"|Float",""),ChapterTable!$1:$1,0),0),
  IF($B980=1,
    IF($L980=FALSE,
      VLOOKUP($A980,ChapterTable!$1:$1048576,MATCH("최종"&amp;SUBSTITUTE(SUBSTITUTE(E$1,"standard",""),"|Float",""),ChapterTable!$1:$1,0),0),
      VLOOKUP($A980-ChapterTable!$P$11,ChapterTable!$1:$1048576,MATCH("최종"&amp;SUBSTITUTE(SUBSTITUTE(E$1,"standard",""),"|Float",""),ChapterTable!$1:$1,0),0)*ChapterTable!$P$14
    ),
  OFFSET(E980,-$B980+IF($L980,1,0),0)*IF($B980&gt;OFFSET($B980,1,0),ChapterTable!$R$17,1)*
    (VLOOKUP(SUBSTITUTE(SUBSTITUTE(E$1,"standard",""),"|Float","")&amp;IF(OR($L980=TRUE,$A980=0,MOD($A980,ChapterTable!$R$20)&lt;&gt;0),"","보스")&amp;"인게임누적곱배수",ChapterTable!$R:$S,2,0)^C980
    +VLOOKUP(SUBSTITUTE(SUBSTITUTE(E$1,"standard",""),"|Float","")&amp;IF(OR($L980=TRUE,$A980=0,MOD($A980,ChapterTable!$R$20)&lt;&gt;0),"","보스")&amp;"인게임누적합배수",ChapterTable!$R:$S,2,0)*C980)
  )
  )
  )
)</f>
        <v>598546.21141433716</v>
      </c>
      <c r="F980" s="1">
        <f ca="1">IF(AND($A980=0,$B980=1),
    VLOOKUP(1,ChapterTable!$1:$1048576,MATCH("최종"&amp;SUBSTITUTE(SUBSTITUTE(F$1,"standard",""),"|Float",""),ChapterTable!$1:$1,0),0)*ChapterTable!$P$17,
  IF(AND($A980=0,$B980=0),
    F981,
  IF($B980=0,
    VLOOKUP($A980,ChapterTable!$1:$1048576,MATCH("최종"&amp;SUBSTITUTE(SUBSTITUTE(F$1,"standard",""),"|Float",""),ChapterTable!$1:$1,0),0),
  IF($B980=1,
    IF($L980=FALSE,
      VLOOKUP($A980,ChapterTable!$1:$1048576,MATCH("최종"&amp;SUBSTITUTE(SUBSTITUTE(F$1,"standard",""),"|Float",""),ChapterTable!$1:$1,0),0),
      VLOOKUP($A980-ChapterTable!$P$11,ChapterTable!$1:$1048576,MATCH("최종"&amp;SUBSTITUTE(SUBSTITUTE(F$1,"standard",""),"|Float",""),ChapterTable!$1:$1,0),0)*ChapterTable!$P$14
    ),
  OFFSET(F980,-$B980+IF($L980,1,0),0)*
    (VLOOKUP(SUBSTITUTE(SUBSTITUTE(F$1,"standard",""),"|Float","")&amp;IF(OR($L980=TRUE,$A980=0,MOD($A980,ChapterTable!$R$20)&lt;&gt;0),"","보스")&amp;"인게임누적곱배수",ChapterTable!$R:$S,2,0)^D980
    +VLOOKUP(SUBSTITUTE(SUBSTITUTE(F$1,"standard",""),"|Float","")&amp;IF(OR($L980=TRUE,$A980=0,MOD($A980,ChapterTable!$R$20)&lt;&gt;0),"","보스")&amp;"인게임누적합배수",ChapterTable!$R:$S,2,0)*D980)
  )
  )
  )
)</f>
        <v>249394.25475597382</v>
      </c>
      <c r="G980" t="s">
        <v>719</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108"/>
        <v>11</v>
      </c>
      <c r="Q980">
        <f t="shared" si="109"/>
        <v>11</v>
      </c>
      <c r="R980" t="b">
        <f t="shared" ca="1" si="110"/>
        <v>0</v>
      </c>
      <c r="T980" t="b">
        <f t="shared" ca="1" si="11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114"/>
        <v>1</v>
      </c>
      <c r="AJ980">
        <f t="shared" si="112"/>
        <v>1</v>
      </c>
      <c r="AK980">
        <f t="shared" si="113"/>
        <v>1</v>
      </c>
      <c r="AL980">
        <v>8</v>
      </c>
    </row>
    <row r="981" spans="1:38" hidden="1" x14ac:dyDescent="0.3">
      <c r="A981">
        <v>22</v>
      </c>
      <c r="B981">
        <v>6</v>
      </c>
      <c r="C981">
        <f>IF(OR($L981=TRUE,$A981=0,MOD($A981,ChapterTable!$R$20)&lt;&gt;0),
MAX(0,INT(($B981+ChapterTable!$P$26+VLOOKUP(SUBSTITUTE(C$1,"성장단계","")&amp;"단계오프셋",ChapterTable!$R:$S,2,0))/ChapterTable!$P$23)),
MAX(0,INT(($B981+ChapterTable!$R$26+VLOOKUP(SUBSTITUTE(C$1,"성장단계","")&amp;"보스단계오프셋",ChapterTable!$R:$S,2,0))/ChapterTable!$R$23)))</f>
        <v>1</v>
      </c>
      <c r="D981">
        <f>IF(OR($L981=TRUE,$A981=0,MOD($A981,ChapterTable!$R$20)&lt;&gt;0),
MAX(0,INT(($B981+ChapterTable!$P$26+VLOOKUP(SUBSTITUTE(D$1,"성장단계","")&amp;"단계오프셋",ChapterTable!$R:$S,2,0))/ChapterTable!$P$23)),
MAX(0,INT(($B981+ChapterTable!$R$26+VLOOKUP(SUBSTITUTE(D$1,"성장단계","")&amp;"보스단계오프셋",ChapterTable!$R:$S,2,0))/ChapterTable!$R$23)))</f>
        <v>0</v>
      </c>
      <c r="E981" s="1">
        <f ca="1">IF(AND($A981=0,$B981=1),
    VLOOKUP(1,ChapterTable!$1:$1048576,MATCH("최종"&amp;SUBSTITUTE(SUBSTITUTE(E$1,"standard",""),"|Float",""),ChapterTable!$1:$1,0),0)*ChapterTable!$P$17,
  IF(AND($A981=0,$B981=0),
    E982,
  IF($B981=0,
    VLOOKUP($A981,ChapterTable!$1:$1048576,MATCH("최종"&amp;SUBSTITUTE(SUBSTITUTE(E$1,"standard",""),"|Float",""),ChapterTable!$1:$1,0),0),
  IF($B981=1,
    IF($L981=FALSE,
      VLOOKUP($A981,ChapterTable!$1:$1048576,MATCH("최종"&amp;SUBSTITUTE(SUBSTITUTE(E$1,"standard",""),"|Float",""),ChapterTable!$1:$1,0),0),
      VLOOKUP($A981-ChapterTable!$P$11,ChapterTable!$1:$1048576,MATCH("최종"&amp;SUBSTITUTE(SUBSTITUTE(E$1,"standard",""),"|Float",""),ChapterTable!$1:$1,0),0)*ChapterTable!$P$14
    ),
  OFFSET(E981,-$B981+IF($L981,1,0),0)*IF($B981&gt;OFFSET($B981,1,0),ChapterTable!$R$17,1)*
    (VLOOKUP(SUBSTITUTE(SUBSTITUTE(E$1,"standard",""),"|Float","")&amp;IF(OR($L981=TRUE,$A981=0,MOD($A981,ChapterTable!$R$20)&lt;&gt;0),"","보스")&amp;"인게임누적곱배수",ChapterTable!$R:$S,2,0)^C981
    +VLOOKUP(SUBSTITUTE(SUBSTITUTE(E$1,"standard",""),"|Float","")&amp;IF(OR($L981=TRUE,$A981=0,MOD($A981,ChapterTable!$R$20)&lt;&gt;0),"","보스")&amp;"인게임누적합배수",ChapterTable!$R:$S,2,0)*C981)
  )
  )
  )
)</f>
        <v>718255.45369720459</v>
      </c>
      <c r="F981" s="1">
        <f ca="1">IF(AND($A981=0,$B981=1),
    VLOOKUP(1,ChapterTable!$1:$1048576,MATCH("최종"&amp;SUBSTITUTE(SUBSTITUTE(F$1,"standard",""),"|Float",""),ChapterTable!$1:$1,0),0)*ChapterTable!$P$17,
  IF(AND($A981=0,$B981=0),
    F982,
  IF($B981=0,
    VLOOKUP($A981,ChapterTable!$1:$1048576,MATCH("최종"&amp;SUBSTITUTE(SUBSTITUTE(F$1,"standard",""),"|Float",""),ChapterTable!$1:$1,0),0),
  IF($B981=1,
    IF($L981=FALSE,
      VLOOKUP($A981,ChapterTable!$1:$1048576,MATCH("최종"&amp;SUBSTITUTE(SUBSTITUTE(F$1,"standard",""),"|Float",""),ChapterTable!$1:$1,0),0),
      VLOOKUP($A981-ChapterTable!$P$11,ChapterTable!$1:$1048576,MATCH("최종"&amp;SUBSTITUTE(SUBSTITUTE(F$1,"standard",""),"|Float",""),ChapterTable!$1:$1,0),0)*ChapterTable!$P$14
    ),
  OFFSET(F981,-$B981+IF($L981,1,0),0)*
    (VLOOKUP(SUBSTITUTE(SUBSTITUTE(F$1,"standard",""),"|Float","")&amp;IF(OR($L981=TRUE,$A981=0,MOD($A981,ChapterTable!$R$20)&lt;&gt;0),"","보스")&amp;"인게임누적곱배수",ChapterTable!$R:$S,2,0)^D981
    +VLOOKUP(SUBSTITUTE(SUBSTITUTE(F$1,"standard",""),"|Float","")&amp;IF(OR($L981=TRUE,$A981=0,MOD($A981,ChapterTable!$R$20)&lt;&gt;0),"","보스")&amp;"인게임누적합배수",ChapterTable!$R:$S,2,0)*D981)
  )
  )
  )
)</f>
        <v>249394.25475597382</v>
      </c>
      <c r="G981" t="s">
        <v>719</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108"/>
        <v>1</v>
      </c>
      <c r="Q981">
        <f t="shared" si="109"/>
        <v>1</v>
      </c>
      <c r="R981" t="b">
        <f t="shared" ca="1" si="110"/>
        <v>0</v>
      </c>
      <c r="T981" t="b">
        <f t="shared" ca="1" si="11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114"/>
        <v>1</v>
      </c>
      <c r="AJ981">
        <f t="shared" si="112"/>
        <v>1</v>
      </c>
      <c r="AK981">
        <f t="shared" si="113"/>
        <v>1</v>
      </c>
      <c r="AL981">
        <v>8</v>
      </c>
    </row>
    <row r="982" spans="1:38" hidden="1" x14ac:dyDescent="0.3">
      <c r="A982">
        <v>22</v>
      </c>
      <c r="B982">
        <v>7</v>
      </c>
      <c r="C982">
        <f>IF(OR($L982=TRUE,$A982=0,MOD($A982,ChapterTable!$R$20)&lt;&gt;0),
MAX(0,INT(($B982+ChapterTable!$P$26+VLOOKUP(SUBSTITUTE(C$1,"성장단계","")&amp;"단계오프셋",ChapterTable!$R:$S,2,0))/ChapterTable!$P$23)),
MAX(0,INT(($B982+ChapterTable!$R$26+VLOOKUP(SUBSTITUTE(C$1,"성장단계","")&amp;"보스단계오프셋",ChapterTable!$R:$S,2,0))/ChapterTable!$R$23)))</f>
        <v>1</v>
      </c>
      <c r="D982">
        <f>IF(OR($L982=TRUE,$A982=0,MOD($A982,ChapterTable!$R$20)&lt;&gt;0),
MAX(0,INT(($B982+ChapterTable!$P$26+VLOOKUP(SUBSTITUTE(D$1,"성장단계","")&amp;"단계오프셋",ChapterTable!$R:$S,2,0))/ChapterTable!$P$23)),
MAX(0,INT(($B982+ChapterTable!$R$26+VLOOKUP(SUBSTITUTE(D$1,"성장단계","")&amp;"보스단계오프셋",ChapterTable!$R:$S,2,0))/ChapterTable!$R$23)))</f>
        <v>0</v>
      </c>
      <c r="E982" s="1">
        <f ca="1">IF(AND($A982=0,$B982=1),
    VLOOKUP(1,ChapterTable!$1:$1048576,MATCH("최종"&amp;SUBSTITUTE(SUBSTITUTE(E$1,"standard",""),"|Float",""),ChapterTable!$1:$1,0),0)*ChapterTable!$P$17,
  IF(AND($A982=0,$B982=0),
    E983,
  IF($B982=0,
    VLOOKUP($A982,ChapterTable!$1:$1048576,MATCH("최종"&amp;SUBSTITUTE(SUBSTITUTE(E$1,"standard",""),"|Float",""),ChapterTable!$1:$1,0),0),
  IF($B982=1,
    IF($L982=FALSE,
      VLOOKUP($A982,ChapterTable!$1:$1048576,MATCH("최종"&amp;SUBSTITUTE(SUBSTITUTE(E$1,"standard",""),"|Float",""),ChapterTable!$1:$1,0),0),
      VLOOKUP($A982-ChapterTable!$P$11,ChapterTable!$1:$1048576,MATCH("최종"&amp;SUBSTITUTE(SUBSTITUTE(E$1,"standard",""),"|Float",""),ChapterTable!$1:$1,0),0)*ChapterTable!$P$14
    ),
  OFFSET(E982,-$B982+IF($L982,1,0),0)*IF($B982&gt;OFFSET($B982,1,0),ChapterTable!$R$17,1)*
    (VLOOKUP(SUBSTITUTE(SUBSTITUTE(E$1,"standard",""),"|Float","")&amp;IF(OR($L982=TRUE,$A982=0,MOD($A982,ChapterTable!$R$20)&lt;&gt;0),"","보스")&amp;"인게임누적곱배수",ChapterTable!$R:$S,2,0)^C982
    +VLOOKUP(SUBSTITUTE(SUBSTITUTE(E$1,"standard",""),"|Float","")&amp;IF(OR($L982=TRUE,$A982=0,MOD($A982,ChapterTable!$R$20)&lt;&gt;0),"","보스")&amp;"인게임누적합배수",ChapterTable!$R:$S,2,0)*C982)
  )
  )
  )
)</f>
        <v>718255.45369720459</v>
      </c>
      <c r="F982" s="1">
        <f ca="1">IF(AND($A982=0,$B982=1),
    VLOOKUP(1,ChapterTable!$1:$1048576,MATCH("최종"&amp;SUBSTITUTE(SUBSTITUTE(F$1,"standard",""),"|Float",""),ChapterTable!$1:$1,0),0)*ChapterTable!$P$17,
  IF(AND($A982=0,$B982=0),
    F983,
  IF($B982=0,
    VLOOKUP($A982,ChapterTable!$1:$1048576,MATCH("최종"&amp;SUBSTITUTE(SUBSTITUTE(F$1,"standard",""),"|Float",""),ChapterTable!$1:$1,0),0),
  IF($B982=1,
    IF($L982=FALSE,
      VLOOKUP($A982,ChapterTable!$1:$1048576,MATCH("최종"&amp;SUBSTITUTE(SUBSTITUTE(F$1,"standard",""),"|Float",""),ChapterTable!$1:$1,0),0),
      VLOOKUP($A982-ChapterTable!$P$11,ChapterTable!$1:$1048576,MATCH("최종"&amp;SUBSTITUTE(SUBSTITUTE(F$1,"standard",""),"|Float",""),ChapterTable!$1:$1,0),0)*ChapterTable!$P$14
    ),
  OFFSET(F982,-$B982+IF($L982,1,0),0)*
    (VLOOKUP(SUBSTITUTE(SUBSTITUTE(F$1,"standard",""),"|Float","")&amp;IF(OR($L982=TRUE,$A982=0,MOD($A982,ChapterTable!$R$20)&lt;&gt;0),"","보스")&amp;"인게임누적곱배수",ChapterTable!$R:$S,2,0)^D982
    +VLOOKUP(SUBSTITUTE(SUBSTITUTE(F$1,"standard",""),"|Float","")&amp;IF(OR($L982=TRUE,$A982=0,MOD($A982,ChapterTable!$R$20)&lt;&gt;0),"","보스")&amp;"인게임누적합배수",ChapterTable!$R:$S,2,0)*D982)
  )
  )
  )
)</f>
        <v>249394.25475597382</v>
      </c>
      <c r="G982" t="s">
        <v>719</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108"/>
        <v>1</v>
      </c>
      <c r="Q982">
        <f t="shared" si="109"/>
        <v>1</v>
      </c>
      <c r="R982" t="b">
        <f t="shared" ca="1" si="110"/>
        <v>0</v>
      </c>
      <c r="T982" t="b">
        <f t="shared" ca="1" si="11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114"/>
        <v>1</v>
      </c>
      <c r="AJ982">
        <f t="shared" si="112"/>
        <v>1</v>
      </c>
      <c r="AK982">
        <f t="shared" si="113"/>
        <v>1</v>
      </c>
      <c r="AL982">
        <v>8</v>
      </c>
    </row>
    <row r="983" spans="1:38" hidden="1" x14ac:dyDescent="0.3">
      <c r="A983">
        <v>22</v>
      </c>
      <c r="B983">
        <v>8</v>
      </c>
      <c r="C983">
        <f>IF(OR($L983=TRUE,$A983=0,MOD($A983,ChapterTable!$R$20)&lt;&gt;0),
MAX(0,INT(($B983+ChapterTable!$P$26+VLOOKUP(SUBSTITUTE(C$1,"성장단계","")&amp;"단계오프셋",ChapterTable!$R:$S,2,0))/ChapterTable!$P$23)),
MAX(0,INT(($B983+ChapterTable!$R$26+VLOOKUP(SUBSTITUTE(C$1,"성장단계","")&amp;"보스단계오프셋",ChapterTable!$R:$S,2,0))/ChapterTable!$R$23)))</f>
        <v>1</v>
      </c>
      <c r="D983">
        <f>IF(OR($L983=TRUE,$A983=0,MOD($A983,ChapterTable!$R$20)&lt;&gt;0),
MAX(0,INT(($B983+ChapterTable!$P$26+VLOOKUP(SUBSTITUTE(D$1,"성장단계","")&amp;"단계오프셋",ChapterTable!$R:$S,2,0))/ChapterTable!$P$23)),
MAX(0,INT(($B983+ChapterTable!$R$26+VLOOKUP(SUBSTITUTE(D$1,"성장단계","")&amp;"보스단계오프셋",ChapterTable!$R:$S,2,0))/ChapterTable!$R$23)))</f>
        <v>0</v>
      </c>
      <c r="E983" s="1">
        <f ca="1">IF(AND($A983=0,$B983=1),
    VLOOKUP(1,ChapterTable!$1:$1048576,MATCH("최종"&amp;SUBSTITUTE(SUBSTITUTE(E$1,"standard",""),"|Float",""),ChapterTable!$1:$1,0),0)*ChapterTable!$P$17,
  IF(AND($A983=0,$B983=0),
    E984,
  IF($B983=0,
    VLOOKUP($A983,ChapterTable!$1:$1048576,MATCH("최종"&amp;SUBSTITUTE(SUBSTITUTE(E$1,"standard",""),"|Float",""),ChapterTable!$1:$1,0),0),
  IF($B983=1,
    IF($L983=FALSE,
      VLOOKUP($A983,ChapterTable!$1:$1048576,MATCH("최종"&amp;SUBSTITUTE(SUBSTITUTE(E$1,"standard",""),"|Float",""),ChapterTable!$1:$1,0),0),
      VLOOKUP($A983-ChapterTable!$P$11,ChapterTable!$1:$1048576,MATCH("최종"&amp;SUBSTITUTE(SUBSTITUTE(E$1,"standard",""),"|Float",""),ChapterTable!$1:$1,0),0)*ChapterTable!$P$14
    ),
  OFFSET(E983,-$B983+IF($L983,1,0),0)*IF($B983&gt;OFFSET($B983,1,0),ChapterTable!$R$17,1)*
    (VLOOKUP(SUBSTITUTE(SUBSTITUTE(E$1,"standard",""),"|Float","")&amp;IF(OR($L983=TRUE,$A983=0,MOD($A983,ChapterTable!$R$20)&lt;&gt;0),"","보스")&amp;"인게임누적곱배수",ChapterTable!$R:$S,2,0)^C983
    +VLOOKUP(SUBSTITUTE(SUBSTITUTE(E$1,"standard",""),"|Float","")&amp;IF(OR($L983=TRUE,$A983=0,MOD($A983,ChapterTable!$R$20)&lt;&gt;0),"","보스")&amp;"인게임누적합배수",ChapterTable!$R:$S,2,0)*C983)
  )
  )
  )
)</f>
        <v>718255.45369720459</v>
      </c>
      <c r="F983" s="1">
        <f ca="1">IF(AND($A983=0,$B983=1),
    VLOOKUP(1,ChapterTable!$1:$1048576,MATCH("최종"&amp;SUBSTITUTE(SUBSTITUTE(F$1,"standard",""),"|Float",""),ChapterTable!$1:$1,0),0)*ChapterTable!$P$17,
  IF(AND($A983=0,$B983=0),
    F984,
  IF($B983=0,
    VLOOKUP($A983,ChapterTable!$1:$1048576,MATCH("최종"&amp;SUBSTITUTE(SUBSTITUTE(F$1,"standard",""),"|Float",""),ChapterTable!$1:$1,0),0),
  IF($B983=1,
    IF($L983=FALSE,
      VLOOKUP($A983,ChapterTable!$1:$1048576,MATCH("최종"&amp;SUBSTITUTE(SUBSTITUTE(F$1,"standard",""),"|Float",""),ChapterTable!$1:$1,0),0),
      VLOOKUP($A983-ChapterTable!$P$11,ChapterTable!$1:$1048576,MATCH("최종"&amp;SUBSTITUTE(SUBSTITUTE(F$1,"standard",""),"|Float",""),ChapterTable!$1:$1,0),0)*ChapterTable!$P$14
    ),
  OFFSET(F983,-$B983+IF($L983,1,0),0)*
    (VLOOKUP(SUBSTITUTE(SUBSTITUTE(F$1,"standard",""),"|Float","")&amp;IF(OR($L983=TRUE,$A983=0,MOD($A983,ChapterTable!$R$20)&lt;&gt;0),"","보스")&amp;"인게임누적곱배수",ChapterTable!$R:$S,2,0)^D983
    +VLOOKUP(SUBSTITUTE(SUBSTITUTE(F$1,"standard",""),"|Float","")&amp;IF(OR($L983=TRUE,$A983=0,MOD($A983,ChapterTable!$R$20)&lt;&gt;0),"","보스")&amp;"인게임누적합배수",ChapterTable!$R:$S,2,0)*D983)
  )
  )
  )
)</f>
        <v>249394.25475597382</v>
      </c>
      <c r="G983" t="s">
        <v>719</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108"/>
        <v>1</v>
      </c>
      <c r="Q983">
        <f t="shared" si="109"/>
        <v>1</v>
      </c>
      <c r="R983" t="b">
        <f t="shared" ca="1" si="110"/>
        <v>0</v>
      </c>
      <c r="T983" t="b">
        <f t="shared" ca="1" si="11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114"/>
        <v>1</v>
      </c>
      <c r="AJ983">
        <f t="shared" si="112"/>
        <v>1</v>
      </c>
      <c r="AK983">
        <f t="shared" si="113"/>
        <v>1</v>
      </c>
      <c r="AL983">
        <v>8</v>
      </c>
    </row>
    <row r="984" spans="1:38" hidden="1" x14ac:dyDescent="0.3">
      <c r="A984">
        <v>22</v>
      </c>
      <c r="B984">
        <v>9</v>
      </c>
      <c r="C984">
        <f>IF(OR($L984=TRUE,$A984=0,MOD($A984,ChapterTable!$R$20)&lt;&gt;0),
MAX(0,INT(($B984+ChapterTable!$P$26+VLOOKUP(SUBSTITUTE(C$1,"성장단계","")&amp;"단계오프셋",ChapterTable!$R:$S,2,0))/ChapterTable!$P$23)),
MAX(0,INT(($B984+ChapterTable!$R$26+VLOOKUP(SUBSTITUTE(C$1,"성장단계","")&amp;"보스단계오프셋",ChapterTable!$R:$S,2,0))/ChapterTable!$R$23)))</f>
        <v>1</v>
      </c>
      <c r="D984">
        <f>IF(OR($L984=TRUE,$A984=0,MOD($A984,ChapterTable!$R$20)&lt;&gt;0),
MAX(0,INT(($B984+ChapterTable!$P$26+VLOOKUP(SUBSTITUTE(D$1,"성장단계","")&amp;"단계오프셋",ChapterTable!$R:$S,2,0))/ChapterTable!$P$23)),
MAX(0,INT(($B984+ChapterTable!$R$26+VLOOKUP(SUBSTITUTE(D$1,"성장단계","")&amp;"보스단계오프셋",ChapterTable!$R:$S,2,0))/ChapterTable!$R$23)))</f>
        <v>0</v>
      </c>
      <c r="E984" s="1">
        <f ca="1">IF(AND($A984=0,$B984=1),
    VLOOKUP(1,ChapterTable!$1:$1048576,MATCH("최종"&amp;SUBSTITUTE(SUBSTITUTE(E$1,"standard",""),"|Float",""),ChapterTable!$1:$1,0),0)*ChapterTable!$P$17,
  IF(AND($A984=0,$B984=0),
    E985,
  IF($B984=0,
    VLOOKUP($A984,ChapterTable!$1:$1048576,MATCH("최종"&amp;SUBSTITUTE(SUBSTITUTE(E$1,"standard",""),"|Float",""),ChapterTable!$1:$1,0),0),
  IF($B984=1,
    IF($L984=FALSE,
      VLOOKUP($A984,ChapterTable!$1:$1048576,MATCH("최종"&amp;SUBSTITUTE(SUBSTITUTE(E$1,"standard",""),"|Float",""),ChapterTable!$1:$1,0),0),
      VLOOKUP($A984-ChapterTable!$P$11,ChapterTable!$1:$1048576,MATCH("최종"&amp;SUBSTITUTE(SUBSTITUTE(E$1,"standard",""),"|Float",""),ChapterTable!$1:$1,0),0)*ChapterTable!$P$14
    ),
  OFFSET(E984,-$B984+IF($L984,1,0),0)*IF($B984&gt;OFFSET($B984,1,0),ChapterTable!$R$17,1)*
    (VLOOKUP(SUBSTITUTE(SUBSTITUTE(E$1,"standard",""),"|Float","")&amp;IF(OR($L984=TRUE,$A984=0,MOD($A984,ChapterTable!$R$20)&lt;&gt;0),"","보스")&amp;"인게임누적곱배수",ChapterTable!$R:$S,2,0)^C984
    +VLOOKUP(SUBSTITUTE(SUBSTITUTE(E$1,"standard",""),"|Float","")&amp;IF(OR($L984=TRUE,$A984=0,MOD($A984,ChapterTable!$R$20)&lt;&gt;0),"","보스")&amp;"인게임누적합배수",ChapterTable!$R:$S,2,0)*C984)
  )
  )
  )
)</f>
        <v>718255.45369720459</v>
      </c>
      <c r="F984" s="1">
        <f ca="1">IF(AND($A984=0,$B984=1),
    VLOOKUP(1,ChapterTable!$1:$1048576,MATCH("최종"&amp;SUBSTITUTE(SUBSTITUTE(F$1,"standard",""),"|Float",""),ChapterTable!$1:$1,0),0)*ChapterTable!$P$17,
  IF(AND($A984=0,$B984=0),
    F985,
  IF($B984=0,
    VLOOKUP($A984,ChapterTable!$1:$1048576,MATCH("최종"&amp;SUBSTITUTE(SUBSTITUTE(F$1,"standard",""),"|Float",""),ChapterTable!$1:$1,0),0),
  IF($B984=1,
    IF($L984=FALSE,
      VLOOKUP($A984,ChapterTable!$1:$1048576,MATCH("최종"&amp;SUBSTITUTE(SUBSTITUTE(F$1,"standard",""),"|Float",""),ChapterTable!$1:$1,0),0),
      VLOOKUP($A984-ChapterTable!$P$11,ChapterTable!$1:$1048576,MATCH("최종"&amp;SUBSTITUTE(SUBSTITUTE(F$1,"standard",""),"|Float",""),ChapterTable!$1:$1,0),0)*ChapterTable!$P$14
    ),
  OFFSET(F984,-$B984+IF($L984,1,0),0)*
    (VLOOKUP(SUBSTITUTE(SUBSTITUTE(F$1,"standard",""),"|Float","")&amp;IF(OR($L984=TRUE,$A984=0,MOD($A984,ChapterTable!$R$20)&lt;&gt;0),"","보스")&amp;"인게임누적곱배수",ChapterTable!$R:$S,2,0)^D984
    +VLOOKUP(SUBSTITUTE(SUBSTITUTE(F$1,"standard",""),"|Float","")&amp;IF(OR($L984=TRUE,$A984=0,MOD($A984,ChapterTable!$R$20)&lt;&gt;0),"","보스")&amp;"인게임누적합배수",ChapterTable!$R:$S,2,0)*D984)
  )
  )
  )
)</f>
        <v>249394.25475597382</v>
      </c>
      <c r="G984" t="s">
        <v>719</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108"/>
        <v>91</v>
      </c>
      <c r="Q984">
        <f t="shared" si="109"/>
        <v>91</v>
      </c>
      <c r="R984" t="b">
        <f t="shared" ca="1" si="110"/>
        <v>1</v>
      </c>
      <c r="T984" t="b">
        <f t="shared" ca="1" si="11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114"/>
        <v>1</v>
      </c>
      <c r="AJ984">
        <f t="shared" si="112"/>
        <v>1</v>
      </c>
      <c r="AK984">
        <f t="shared" si="113"/>
        <v>1</v>
      </c>
      <c r="AL984">
        <v>8</v>
      </c>
    </row>
    <row r="985" spans="1:38" hidden="1" x14ac:dyDescent="0.3">
      <c r="A985">
        <v>22</v>
      </c>
      <c r="B985">
        <v>10</v>
      </c>
      <c r="C985">
        <f>IF(OR($L985=TRUE,$A985=0,MOD($A985,ChapterTable!$R$20)&lt;&gt;0),
MAX(0,INT(($B985+ChapterTable!$P$26+VLOOKUP(SUBSTITUTE(C$1,"성장단계","")&amp;"단계오프셋",ChapterTable!$R:$S,2,0))/ChapterTable!$P$23)),
MAX(0,INT(($B985+ChapterTable!$R$26+VLOOKUP(SUBSTITUTE(C$1,"성장단계","")&amp;"보스단계오프셋",ChapterTable!$R:$S,2,0))/ChapterTable!$R$23)))</f>
        <v>1</v>
      </c>
      <c r="D985">
        <f>IF(OR($L985=TRUE,$A985=0,MOD($A985,ChapterTable!$R$20)&lt;&gt;0),
MAX(0,INT(($B985+ChapterTable!$P$26+VLOOKUP(SUBSTITUTE(D$1,"성장단계","")&amp;"단계오프셋",ChapterTable!$R:$S,2,0))/ChapterTable!$P$23)),
MAX(0,INT(($B985+ChapterTable!$R$26+VLOOKUP(SUBSTITUTE(D$1,"성장단계","")&amp;"보스단계오프셋",ChapterTable!$R:$S,2,0))/ChapterTable!$R$23)))</f>
        <v>0</v>
      </c>
      <c r="E985" s="1">
        <f ca="1">IF(AND($A985=0,$B985=1),
    VLOOKUP(1,ChapterTable!$1:$1048576,MATCH("최종"&amp;SUBSTITUTE(SUBSTITUTE(E$1,"standard",""),"|Float",""),ChapterTable!$1:$1,0),0)*ChapterTable!$P$17,
  IF(AND($A985=0,$B985=0),
    E986,
  IF($B985=0,
    VLOOKUP($A985,ChapterTable!$1:$1048576,MATCH("최종"&amp;SUBSTITUTE(SUBSTITUTE(E$1,"standard",""),"|Float",""),ChapterTable!$1:$1,0),0),
  IF($B985=1,
    IF($L985=FALSE,
      VLOOKUP($A985,ChapterTable!$1:$1048576,MATCH("최종"&amp;SUBSTITUTE(SUBSTITUTE(E$1,"standard",""),"|Float",""),ChapterTable!$1:$1,0),0),
      VLOOKUP($A985-ChapterTable!$P$11,ChapterTable!$1:$1048576,MATCH("최종"&amp;SUBSTITUTE(SUBSTITUTE(E$1,"standard",""),"|Float",""),ChapterTable!$1:$1,0),0)*ChapterTable!$P$14
    ),
  OFFSET(E985,-$B985+IF($L985,1,0),0)*IF($B985&gt;OFFSET($B985,1,0),ChapterTable!$R$17,1)*
    (VLOOKUP(SUBSTITUTE(SUBSTITUTE(E$1,"standard",""),"|Float","")&amp;IF(OR($L985=TRUE,$A985=0,MOD($A985,ChapterTable!$R$20)&lt;&gt;0),"","보스")&amp;"인게임누적곱배수",ChapterTable!$R:$S,2,0)^C985
    +VLOOKUP(SUBSTITUTE(SUBSTITUTE(E$1,"standard",""),"|Float","")&amp;IF(OR($L985=TRUE,$A985=0,MOD($A985,ChapterTable!$R$20)&lt;&gt;0),"","보스")&amp;"인게임누적합배수",ChapterTable!$R:$S,2,0)*C985)
  )
  )
  )
)</f>
        <v>718255.45369720459</v>
      </c>
      <c r="F985" s="1">
        <f ca="1">IF(AND($A985=0,$B985=1),
    VLOOKUP(1,ChapterTable!$1:$1048576,MATCH("최종"&amp;SUBSTITUTE(SUBSTITUTE(F$1,"standard",""),"|Float",""),ChapterTable!$1:$1,0),0)*ChapterTable!$P$17,
  IF(AND($A985=0,$B985=0),
    F986,
  IF($B985=0,
    VLOOKUP($A985,ChapterTable!$1:$1048576,MATCH("최종"&amp;SUBSTITUTE(SUBSTITUTE(F$1,"standard",""),"|Float",""),ChapterTable!$1:$1,0),0),
  IF($B985=1,
    IF($L985=FALSE,
      VLOOKUP($A985,ChapterTable!$1:$1048576,MATCH("최종"&amp;SUBSTITUTE(SUBSTITUTE(F$1,"standard",""),"|Float",""),ChapterTable!$1:$1,0),0),
      VLOOKUP($A985-ChapterTable!$P$11,ChapterTable!$1:$1048576,MATCH("최종"&amp;SUBSTITUTE(SUBSTITUTE(F$1,"standard",""),"|Float",""),ChapterTable!$1:$1,0),0)*ChapterTable!$P$14
    ),
  OFFSET(F985,-$B985+IF($L985,1,0),0)*
    (VLOOKUP(SUBSTITUTE(SUBSTITUTE(F$1,"standard",""),"|Float","")&amp;IF(OR($L985=TRUE,$A985=0,MOD($A985,ChapterTable!$R$20)&lt;&gt;0),"","보스")&amp;"인게임누적곱배수",ChapterTable!$R:$S,2,0)^D985
    +VLOOKUP(SUBSTITUTE(SUBSTITUTE(F$1,"standard",""),"|Float","")&amp;IF(OR($L985=TRUE,$A985=0,MOD($A985,ChapterTable!$R$20)&lt;&gt;0),"","보스")&amp;"인게임누적합배수",ChapterTable!$R:$S,2,0)*D985)
  )
  )
  )
)</f>
        <v>249394.25475597382</v>
      </c>
      <c r="G985" t="s">
        <v>719</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108"/>
        <v>21</v>
      </c>
      <c r="Q985">
        <f t="shared" si="109"/>
        <v>21</v>
      </c>
      <c r="R985" t="b">
        <f t="shared" ca="1" si="110"/>
        <v>0</v>
      </c>
      <c r="T985" t="b">
        <f t="shared" ca="1" si="11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114"/>
        <v>1</v>
      </c>
      <c r="AJ985">
        <f t="shared" si="112"/>
        <v>1</v>
      </c>
      <c r="AK985">
        <f t="shared" si="113"/>
        <v>1</v>
      </c>
      <c r="AL985">
        <v>8</v>
      </c>
    </row>
    <row r="986" spans="1:38" hidden="1" x14ac:dyDescent="0.3">
      <c r="A986">
        <v>22</v>
      </c>
      <c r="B986">
        <v>11</v>
      </c>
      <c r="C986">
        <f>IF(OR($L986=TRUE,$A986=0,MOD($A986,ChapterTable!$R$20)&lt;&gt;0),
MAX(0,INT(($B986+ChapterTable!$P$26+VLOOKUP(SUBSTITUTE(C$1,"성장단계","")&amp;"단계오프셋",ChapterTable!$R:$S,2,0))/ChapterTable!$P$23)),
MAX(0,INT(($B986+ChapterTable!$R$26+VLOOKUP(SUBSTITUTE(C$1,"성장단계","")&amp;"보스단계오프셋",ChapterTable!$R:$S,2,0))/ChapterTable!$R$23)))</f>
        <v>1</v>
      </c>
      <c r="D986">
        <f>IF(OR($L986=TRUE,$A986=0,MOD($A986,ChapterTable!$R$20)&lt;&gt;0),
MAX(0,INT(($B986+ChapterTable!$P$26+VLOOKUP(SUBSTITUTE(D$1,"성장단계","")&amp;"단계오프셋",ChapterTable!$R:$S,2,0))/ChapterTable!$P$23)),
MAX(0,INT(($B986+ChapterTable!$R$26+VLOOKUP(SUBSTITUTE(D$1,"성장단계","")&amp;"보스단계오프셋",ChapterTable!$R:$S,2,0))/ChapterTable!$R$23)))</f>
        <v>1</v>
      </c>
      <c r="E986" s="1">
        <f ca="1">IF(AND($A986=0,$B986=1),
    VLOOKUP(1,ChapterTable!$1:$1048576,MATCH("최종"&amp;SUBSTITUTE(SUBSTITUTE(E$1,"standard",""),"|Float",""),ChapterTable!$1:$1,0),0)*ChapterTable!$P$17,
  IF(AND($A986=0,$B986=0),
    E987,
  IF($B986=0,
    VLOOKUP($A986,ChapterTable!$1:$1048576,MATCH("최종"&amp;SUBSTITUTE(SUBSTITUTE(E$1,"standard",""),"|Float",""),ChapterTable!$1:$1,0),0),
  IF($B986=1,
    IF($L986=FALSE,
      VLOOKUP($A986,ChapterTable!$1:$1048576,MATCH("최종"&amp;SUBSTITUTE(SUBSTITUTE(E$1,"standard",""),"|Float",""),ChapterTable!$1:$1,0),0),
      VLOOKUP($A986-ChapterTable!$P$11,ChapterTable!$1:$1048576,MATCH("최종"&amp;SUBSTITUTE(SUBSTITUTE(E$1,"standard",""),"|Float",""),ChapterTable!$1:$1,0),0)*ChapterTable!$P$14
    ),
  OFFSET(E986,-$B986+IF($L986,1,0),0)*IF($B986&gt;OFFSET($B986,1,0),ChapterTable!$R$17,1)*
    (VLOOKUP(SUBSTITUTE(SUBSTITUTE(E$1,"standard",""),"|Float","")&amp;IF(OR($L986=TRUE,$A986=0,MOD($A986,ChapterTable!$R$20)&lt;&gt;0),"","보스")&amp;"인게임누적곱배수",ChapterTable!$R:$S,2,0)^C986
    +VLOOKUP(SUBSTITUTE(SUBSTITUTE(E$1,"standard",""),"|Float","")&amp;IF(OR($L986=TRUE,$A986=0,MOD($A986,ChapterTable!$R$20)&lt;&gt;0),"","보스")&amp;"인게임누적합배수",ChapterTable!$R:$S,2,0)*C986)
  )
  )
  )
)</f>
        <v>718255.45369720459</v>
      </c>
      <c r="F986" s="1">
        <f ca="1">IF(AND($A986=0,$B986=1),
    VLOOKUP(1,ChapterTable!$1:$1048576,MATCH("최종"&amp;SUBSTITUTE(SUBSTITUTE(F$1,"standard",""),"|Float",""),ChapterTable!$1:$1,0),0)*ChapterTable!$P$17,
  IF(AND($A986=0,$B986=0),
    F987,
  IF($B986=0,
    VLOOKUP($A986,ChapterTable!$1:$1048576,MATCH("최종"&amp;SUBSTITUTE(SUBSTITUTE(F$1,"standard",""),"|Float",""),ChapterTable!$1:$1,0),0),
  IF($B986=1,
    IF($L986=FALSE,
      VLOOKUP($A986,ChapterTable!$1:$1048576,MATCH("최종"&amp;SUBSTITUTE(SUBSTITUTE(F$1,"standard",""),"|Float",""),ChapterTable!$1:$1,0),0),
      VLOOKUP($A986-ChapterTable!$P$11,ChapterTable!$1:$1048576,MATCH("최종"&amp;SUBSTITUTE(SUBSTITUTE(F$1,"standard",""),"|Float",""),ChapterTable!$1:$1,0),0)*ChapterTable!$P$14
    ),
  OFFSET(F986,-$B986+IF($L986,1,0),0)*
    (VLOOKUP(SUBSTITUTE(SUBSTITUTE(F$1,"standard",""),"|Float","")&amp;IF(OR($L986=TRUE,$A986=0,MOD($A986,ChapterTable!$R$20)&lt;&gt;0),"","보스")&amp;"인게임누적곱배수",ChapterTable!$R:$S,2,0)^D986
    +VLOOKUP(SUBSTITUTE(SUBSTITUTE(F$1,"standard",""),"|Float","")&amp;IF(OR($L986=TRUE,$A986=0,MOD($A986,ChapterTable!$R$20)&lt;&gt;0),"","보스")&amp;"인게임누적합배수",ChapterTable!$R:$S,2,0)*D986)
  )
  )
  )
)</f>
        <v>268098.82386267185</v>
      </c>
      <c r="G986" t="s">
        <v>719</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108"/>
        <v>2</v>
      </c>
      <c r="Q986">
        <f t="shared" si="109"/>
        <v>2</v>
      </c>
      <c r="R986" t="b">
        <f t="shared" ca="1" si="110"/>
        <v>0</v>
      </c>
      <c r="T986" t="b">
        <f t="shared" ca="1" si="11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114"/>
        <v>0.5</v>
      </c>
      <c r="AJ986">
        <f t="shared" si="112"/>
        <v>0.54666666600000002</v>
      </c>
      <c r="AK986">
        <f t="shared" si="113"/>
        <v>1</v>
      </c>
      <c r="AL986">
        <v>8</v>
      </c>
    </row>
    <row r="987" spans="1:38" hidden="1" x14ac:dyDescent="0.3">
      <c r="A987">
        <v>22</v>
      </c>
      <c r="B987">
        <v>12</v>
      </c>
      <c r="C987">
        <f>IF(OR($L987=TRUE,$A987=0,MOD($A987,ChapterTable!$R$20)&lt;&gt;0),
MAX(0,INT(($B987+ChapterTable!$P$26+VLOOKUP(SUBSTITUTE(C$1,"성장단계","")&amp;"단계오프셋",ChapterTable!$R:$S,2,0))/ChapterTable!$P$23)),
MAX(0,INT(($B987+ChapterTable!$R$26+VLOOKUP(SUBSTITUTE(C$1,"성장단계","")&amp;"보스단계오프셋",ChapterTable!$R:$S,2,0))/ChapterTable!$R$23)))</f>
        <v>1</v>
      </c>
      <c r="D987">
        <f>IF(OR($L987=TRUE,$A987=0,MOD($A987,ChapterTable!$R$20)&lt;&gt;0),
MAX(0,INT(($B987+ChapterTable!$P$26+VLOOKUP(SUBSTITUTE(D$1,"성장단계","")&amp;"단계오프셋",ChapterTable!$R:$S,2,0))/ChapterTable!$P$23)),
MAX(0,INT(($B987+ChapterTable!$R$26+VLOOKUP(SUBSTITUTE(D$1,"성장단계","")&amp;"보스단계오프셋",ChapterTable!$R:$S,2,0))/ChapterTable!$R$23)))</f>
        <v>1</v>
      </c>
      <c r="E987" s="1">
        <f ca="1">IF(AND($A987=0,$B987=1),
    VLOOKUP(1,ChapterTable!$1:$1048576,MATCH("최종"&amp;SUBSTITUTE(SUBSTITUTE(E$1,"standard",""),"|Float",""),ChapterTable!$1:$1,0),0)*ChapterTable!$P$17,
  IF(AND($A987=0,$B987=0),
    E988,
  IF($B987=0,
    VLOOKUP($A987,ChapterTable!$1:$1048576,MATCH("최종"&amp;SUBSTITUTE(SUBSTITUTE(E$1,"standard",""),"|Float",""),ChapterTable!$1:$1,0),0),
  IF($B987=1,
    IF($L987=FALSE,
      VLOOKUP($A987,ChapterTable!$1:$1048576,MATCH("최종"&amp;SUBSTITUTE(SUBSTITUTE(E$1,"standard",""),"|Float",""),ChapterTable!$1:$1,0),0),
      VLOOKUP($A987-ChapterTable!$P$11,ChapterTable!$1:$1048576,MATCH("최종"&amp;SUBSTITUTE(SUBSTITUTE(E$1,"standard",""),"|Float",""),ChapterTable!$1:$1,0),0)*ChapterTable!$P$14
    ),
  OFFSET(E987,-$B987+IF($L987,1,0),0)*IF($B987&gt;OFFSET($B987,1,0),ChapterTable!$R$17,1)*
    (VLOOKUP(SUBSTITUTE(SUBSTITUTE(E$1,"standard",""),"|Float","")&amp;IF(OR($L987=TRUE,$A987=0,MOD($A987,ChapterTable!$R$20)&lt;&gt;0),"","보스")&amp;"인게임누적곱배수",ChapterTable!$R:$S,2,0)^C987
    +VLOOKUP(SUBSTITUTE(SUBSTITUTE(E$1,"standard",""),"|Float","")&amp;IF(OR($L987=TRUE,$A987=0,MOD($A987,ChapterTable!$R$20)&lt;&gt;0),"","보스")&amp;"인게임누적합배수",ChapterTable!$R:$S,2,0)*C987)
  )
  )
  )
)</f>
        <v>718255.45369720459</v>
      </c>
      <c r="F987" s="1">
        <f ca="1">IF(AND($A987=0,$B987=1),
    VLOOKUP(1,ChapterTable!$1:$1048576,MATCH("최종"&amp;SUBSTITUTE(SUBSTITUTE(F$1,"standard",""),"|Float",""),ChapterTable!$1:$1,0),0)*ChapterTable!$P$17,
  IF(AND($A987=0,$B987=0),
    F988,
  IF($B987=0,
    VLOOKUP($A987,ChapterTable!$1:$1048576,MATCH("최종"&amp;SUBSTITUTE(SUBSTITUTE(F$1,"standard",""),"|Float",""),ChapterTable!$1:$1,0),0),
  IF($B987=1,
    IF($L987=FALSE,
      VLOOKUP($A987,ChapterTable!$1:$1048576,MATCH("최종"&amp;SUBSTITUTE(SUBSTITUTE(F$1,"standard",""),"|Float",""),ChapterTable!$1:$1,0),0),
      VLOOKUP($A987-ChapterTable!$P$11,ChapterTable!$1:$1048576,MATCH("최종"&amp;SUBSTITUTE(SUBSTITUTE(F$1,"standard",""),"|Float",""),ChapterTable!$1:$1,0),0)*ChapterTable!$P$14
    ),
  OFFSET(F987,-$B987+IF($L987,1,0),0)*
    (VLOOKUP(SUBSTITUTE(SUBSTITUTE(F$1,"standard",""),"|Float","")&amp;IF(OR($L987=TRUE,$A987=0,MOD($A987,ChapterTable!$R$20)&lt;&gt;0),"","보스")&amp;"인게임누적곱배수",ChapterTable!$R:$S,2,0)^D987
    +VLOOKUP(SUBSTITUTE(SUBSTITUTE(F$1,"standard",""),"|Float","")&amp;IF(OR($L987=TRUE,$A987=0,MOD($A987,ChapterTable!$R$20)&lt;&gt;0),"","보스")&amp;"인게임누적합배수",ChapterTable!$R:$S,2,0)*D987)
  )
  )
  )
)</f>
        <v>268098.82386267185</v>
      </c>
      <c r="G987" t="s">
        <v>719</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108"/>
        <v>2</v>
      </c>
      <c r="Q987">
        <f t="shared" si="109"/>
        <v>2</v>
      </c>
      <c r="R987" t="b">
        <f t="shared" ca="1" si="110"/>
        <v>0</v>
      </c>
      <c r="T987" t="b">
        <f t="shared" ca="1" si="11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114"/>
        <v>0.5</v>
      </c>
      <c r="AJ987">
        <f t="shared" si="112"/>
        <v>0.54666666600000002</v>
      </c>
      <c r="AK987">
        <f t="shared" si="113"/>
        <v>1</v>
      </c>
      <c r="AL987">
        <v>8</v>
      </c>
    </row>
    <row r="988" spans="1:38" hidden="1" x14ac:dyDescent="0.3">
      <c r="A988">
        <v>22</v>
      </c>
      <c r="B988">
        <v>13</v>
      </c>
      <c r="C988">
        <f>IF(OR($L988=TRUE,$A988=0,MOD($A988,ChapterTable!$R$20)&lt;&gt;0),
MAX(0,INT(($B988+ChapterTable!$P$26+VLOOKUP(SUBSTITUTE(C$1,"성장단계","")&amp;"단계오프셋",ChapterTable!$R:$S,2,0))/ChapterTable!$P$23)),
MAX(0,INT(($B988+ChapterTable!$R$26+VLOOKUP(SUBSTITUTE(C$1,"성장단계","")&amp;"보스단계오프셋",ChapterTable!$R:$S,2,0))/ChapterTable!$R$23)))</f>
        <v>1</v>
      </c>
      <c r="D988">
        <f>IF(OR($L988=TRUE,$A988=0,MOD($A988,ChapterTable!$R$20)&lt;&gt;0),
MAX(0,INT(($B988+ChapterTable!$P$26+VLOOKUP(SUBSTITUTE(D$1,"성장단계","")&amp;"단계오프셋",ChapterTable!$R:$S,2,0))/ChapterTable!$P$23)),
MAX(0,INT(($B988+ChapterTable!$R$26+VLOOKUP(SUBSTITUTE(D$1,"성장단계","")&amp;"보스단계오프셋",ChapterTable!$R:$S,2,0))/ChapterTable!$R$23)))</f>
        <v>1</v>
      </c>
      <c r="E988" s="1">
        <f ca="1">IF(AND($A988=0,$B988=1),
    VLOOKUP(1,ChapterTable!$1:$1048576,MATCH("최종"&amp;SUBSTITUTE(SUBSTITUTE(E$1,"standard",""),"|Float",""),ChapterTable!$1:$1,0),0)*ChapterTable!$P$17,
  IF(AND($A988=0,$B988=0),
    E989,
  IF($B988=0,
    VLOOKUP($A988,ChapterTable!$1:$1048576,MATCH("최종"&amp;SUBSTITUTE(SUBSTITUTE(E$1,"standard",""),"|Float",""),ChapterTable!$1:$1,0),0),
  IF($B988=1,
    IF($L988=FALSE,
      VLOOKUP($A988,ChapterTable!$1:$1048576,MATCH("최종"&amp;SUBSTITUTE(SUBSTITUTE(E$1,"standard",""),"|Float",""),ChapterTable!$1:$1,0),0),
      VLOOKUP($A988-ChapterTable!$P$11,ChapterTable!$1:$1048576,MATCH("최종"&amp;SUBSTITUTE(SUBSTITUTE(E$1,"standard",""),"|Float",""),ChapterTable!$1:$1,0),0)*ChapterTable!$P$14
    ),
  OFFSET(E988,-$B988+IF($L988,1,0),0)*IF($B988&gt;OFFSET($B988,1,0),ChapterTable!$R$17,1)*
    (VLOOKUP(SUBSTITUTE(SUBSTITUTE(E$1,"standard",""),"|Float","")&amp;IF(OR($L988=TRUE,$A988=0,MOD($A988,ChapterTable!$R$20)&lt;&gt;0),"","보스")&amp;"인게임누적곱배수",ChapterTable!$R:$S,2,0)^C988
    +VLOOKUP(SUBSTITUTE(SUBSTITUTE(E$1,"standard",""),"|Float","")&amp;IF(OR($L988=TRUE,$A988=0,MOD($A988,ChapterTable!$R$20)&lt;&gt;0),"","보스")&amp;"인게임누적합배수",ChapterTable!$R:$S,2,0)*C988)
  )
  )
  )
)</f>
        <v>718255.45369720459</v>
      </c>
      <c r="F988" s="1">
        <f ca="1">IF(AND($A988=0,$B988=1),
    VLOOKUP(1,ChapterTable!$1:$1048576,MATCH("최종"&amp;SUBSTITUTE(SUBSTITUTE(F$1,"standard",""),"|Float",""),ChapterTable!$1:$1,0),0)*ChapterTable!$P$17,
  IF(AND($A988=0,$B988=0),
    F989,
  IF($B988=0,
    VLOOKUP($A988,ChapterTable!$1:$1048576,MATCH("최종"&amp;SUBSTITUTE(SUBSTITUTE(F$1,"standard",""),"|Float",""),ChapterTable!$1:$1,0),0),
  IF($B988=1,
    IF($L988=FALSE,
      VLOOKUP($A988,ChapterTable!$1:$1048576,MATCH("최종"&amp;SUBSTITUTE(SUBSTITUTE(F$1,"standard",""),"|Float",""),ChapterTable!$1:$1,0),0),
      VLOOKUP($A988-ChapterTable!$P$11,ChapterTable!$1:$1048576,MATCH("최종"&amp;SUBSTITUTE(SUBSTITUTE(F$1,"standard",""),"|Float",""),ChapterTable!$1:$1,0),0)*ChapterTable!$P$14
    ),
  OFFSET(F988,-$B988+IF($L988,1,0),0)*
    (VLOOKUP(SUBSTITUTE(SUBSTITUTE(F$1,"standard",""),"|Float","")&amp;IF(OR($L988=TRUE,$A988=0,MOD($A988,ChapterTable!$R$20)&lt;&gt;0),"","보스")&amp;"인게임누적곱배수",ChapterTable!$R:$S,2,0)^D988
    +VLOOKUP(SUBSTITUTE(SUBSTITUTE(F$1,"standard",""),"|Float","")&amp;IF(OR($L988=TRUE,$A988=0,MOD($A988,ChapterTable!$R$20)&lt;&gt;0),"","보스")&amp;"인게임누적합배수",ChapterTable!$R:$S,2,0)*D988)
  )
  )
  )
)</f>
        <v>268098.82386267185</v>
      </c>
      <c r="G988" t="s">
        <v>719</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108"/>
        <v>2</v>
      </c>
      <c r="Q988">
        <f t="shared" si="109"/>
        <v>2</v>
      </c>
      <c r="R988" t="b">
        <f t="shared" ca="1" si="110"/>
        <v>0</v>
      </c>
      <c r="T988" t="b">
        <f t="shared" ca="1" si="11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114"/>
        <v>0.5</v>
      </c>
      <c r="AJ988">
        <f t="shared" si="112"/>
        <v>0.54666666600000002</v>
      </c>
      <c r="AK988">
        <f t="shared" si="113"/>
        <v>1</v>
      </c>
      <c r="AL988">
        <v>8</v>
      </c>
    </row>
    <row r="989" spans="1:38" hidden="1" x14ac:dyDescent="0.3">
      <c r="A989">
        <v>22</v>
      </c>
      <c r="B989">
        <v>14</v>
      </c>
      <c r="C989">
        <f>IF(OR($L989=TRUE,$A989=0,MOD($A989,ChapterTable!$R$20)&lt;&gt;0),
MAX(0,INT(($B989+ChapterTable!$P$26+VLOOKUP(SUBSTITUTE(C$1,"성장단계","")&amp;"단계오프셋",ChapterTable!$R:$S,2,0))/ChapterTable!$P$23)),
MAX(0,INT(($B989+ChapterTable!$R$26+VLOOKUP(SUBSTITUTE(C$1,"성장단계","")&amp;"보스단계오프셋",ChapterTable!$R:$S,2,0))/ChapterTable!$R$23)))</f>
        <v>1</v>
      </c>
      <c r="D989">
        <f>IF(OR($L989=TRUE,$A989=0,MOD($A989,ChapterTable!$R$20)&lt;&gt;0),
MAX(0,INT(($B989+ChapterTable!$P$26+VLOOKUP(SUBSTITUTE(D$1,"성장단계","")&amp;"단계오프셋",ChapterTable!$R:$S,2,0))/ChapterTable!$P$23)),
MAX(0,INT(($B989+ChapterTable!$R$26+VLOOKUP(SUBSTITUTE(D$1,"성장단계","")&amp;"보스단계오프셋",ChapterTable!$R:$S,2,0))/ChapterTable!$R$23)))</f>
        <v>1</v>
      </c>
      <c r="E989" s="1">
        <f ca="1">IF(AND($A989=0,$B989=1),
    VLOOKUP(1,ChapterTable!$1:$1048576,MATCH("최종"&amp;SUBSTITUTE(SUBSTITUTE(E$1,"standard",""),"|Float",""),ChapterTable!$1:$1,0),0)*ChapterTable!$P$17,
  IF(AND($A989=0,$B989=0),
    E990,
  IF($B989=0,
    VLOOKUP($A989,ChapterTable!$1:$1048576,MATCH("최종"&amp;SUBSTITUTE(SUBSTITUTE(E$1,"standard",""),"|Float",""),ChapterTable!$1:$1,0),0),
  IF($B989=1,
    IF($L989=FALSE,
      VLOOKUP($A989,ChapterTable!$1:$1048576,MATCH("최종"&amp;SUBSTITUTE(SUBSTITUTE(E$1,"standard",""),"|Float",""),ChapterTable!$1:$1,0),0),
      VLOOKUP($A989-ChapterTable!$P$11,ChapterTable!$1:$1048576,MATCH("최종"&amp;SUBSTITUTE(SUBSTITUTE(E$1,"standard",""),"|Float",""),ChapterTable!$1:$1,0),0)*ChapterTable!$P$14
    ),
  OFFSET(E989,-$B989+IF($L989,1,0),0)*IF($B989&gt;OFFSET($B989,1,0),ChapterTable!$R$17,1)*
    (VLOOKUP(SUBSTITUTE(SUBSTITUTE(E$1,"standard",""),"|Float","")&amp;IF(OR($L989=TRUE,$A989=0,MOD($A989,ChapterTable!$R$20)&lt;&gt;0),"","보스")&amp;"인게임누적곱배수",ChapterTable!$R:$S,2,0)^C989
    +VLOOKUP(SUBSTITUTE(SUBSTITUTE(E$1,"standard",""),"|Float","")&amp;IF(OR($L989=TRUE,$A989=0,MOD($A989,ChapterTable!$R$20)&lt;&gt;0),"","보스")&amp;"인게임누적합배수",ChapterTable!$R:$S,2,0)*C989)
  )
  )
  )
)</f>
        <v>718255.45369720459</v>
      </c>
      <c r="F989" s="1">
        <f ca="1">IF(AND($A989=0,$B989=1),
    VLOOKUP(1,ChapterTable!$1:$1048576,MATCH("최종"&amp;SUBSTITUTE(SUBSTITUTE(F$1,"standard",""),"|Float",""),ChapterTable!$1:$1,0),0)*ChapterTable!$P$17,
  IF(AND($A989=0,$B989=0),
    F990,
  IF($B989=0,
    VLOOKUP($A989,ChapterTable!$1:$1048576,MATCH("최종"&amp;SUBSTITUTE(SUBSTITUTE(F$1,"standard",""),"|Float",""),ChapterTable!$1:$1,0),0),
  IF($B989=1,
    IF($L989=FALSE,
      VLOOKUP($A989,ChapterTable!$1:$1048576,MATCH("최종"&amp;SUBSTITUTE(SUBSTITUTE(F$1,"standard",""),"|Float",""),ChapterTable!$1:$1,0),0),
      VLOOKUP($A989-ChapterTable!$P$11,ChapterTable!$1:$1048576,MATCH("최종"&amp;SUBSTITUTE(SUBSTITUTE(F$1,"standard",""),"|Float",""),ChapterTable!$1:$1,0),0)*ChapterTable!$P$14
    ),
  OFFSET(F989,-$B989+IF($L989,1,0),0)*
    (VLOOKUP(SUBSTITUTE(SUBSTITUTE(F$1,"standard",""),"|Float","")&amp;IF(OR($L989=TRUE,$A989=0,MOD($A989,ChapterTable!$R$20)&lt;&gt;0),"","보스")&amp;"인게임누적곱배수",ChapterTable!$R:$S,2,0)^D989
    +VLOOKUP(SUBSTITUTE(SUBSTITUTE(F$1,"standard",""),"|Float","")&amp;IF(OR($L989=TRUE,$A989=0,MOD($A989,ChapterTable!$R$20)&lt;&gt;0),"","보스")&amp;"인게임누적합배수",ChapterTable!$R:$S,2,0)*D989)
  )
  )
  )
)</f>
        <v>268098.82386267185</v>
      </c>
      <c r="G989" t="s">
        <v>719</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108"/>
        <v>2</v>
      </c>
      <c r="Q989">
        <f t="shared" si="109"/>
        <v>2</v>
      </c>
      <c r="R989" t="b">
        <f t="shared" ca="1" si="110"/>
        <v>0</v>
      </c>
      <c r="T989" t="b">
        <f t="shared" ca="1" si="11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114"/>
        <v>0.5</v>
      </c>
      <c r="AJ989">
        <f t="shared" si="112"/>
        <v>0.54666666600000002</v>
      </c>
      <c r="AK989">
        <f t="shared" si="113"/>
        <v>1</v>
      </c>
      <c r="AL989">
        <v>8</v>
      </c>
    </row>
    <row r="990" spans="1:38" hidden="1" x14ac:dyDescent="0.3">
      <c r="A990">
        <v>22</v>
      </c>
      <c r="B990">
        <v>15</v>
      </c>
      <c r="C990">
        <f>IF(OR($L990=TRUE,$A990=0,MOD($A990,ChapterTable!$R$20)&lt;&gt;0),
MAX(0,INT(($B990+ChapterTable!$P$26+VLOOKUP(SUBSTITUTE(C$1,"성장단계","")&amp;"단계오프셋",ChapterTable!$R:$S,2,0))/ChapterTable!$P$23)),
MAX(0,INT(($B990+ChapterTable!$R$26+VLOOKUP(SUBSTITUTE(C$1,"성장단계","")&amp;"보스단계오프셋",ChapterTable!$R:$S,2,0))/ChapterTable!$R$23)))</f>
        <v>1</v>
      </c>
      <c r="D990">
        <f>IF(OR($L990=TRUE,$A990=0,MOD($A990,ChapterTable!$R$20)&lt;&gt;0),
MAX(0,INT(($B990+ChapterTable!$P$26+VLOOKUP(SUBSTITUTE(D$1,"성장단계","")&amp;"단계오프셋",ChapterTable!$R:$S,2,0))/ChapterTable!$P$23)),
MAX(0,INT(($B990+ChapterTable!$R$26+VLOOKUP(SUBSTITUTE(D$1,"성장단계","")&amp;"보스단계오프셋",ChapterTable!$R:$S,2,0))/ChapterTable!$R$23)))</f>
        <v>1</v>
      </c>
      <c r="E990" s="1">
        <f ca="1">IF(AND($A990=0,$B990=1),
    VLOOKUP(1,ChapterTable!$1:$1048576,MATCH("최종"&amp;SUBSTITUTE(SUBSTITUTE(E$1,"standard",""),"|Float",""),ChapterTable!$1:$1,0),0)*ChapterTable!$P$17,
  IF(AND($A990=0,$B990=0),
    E991,
  IF($B990=0,
    VLOOKUP($A990,ChapterTable!$1:$1048576,MATCH("최종"&amp;SUBSTITUTE(SUBSTITUTE(E$1,"standard",""),"|Float",""),ChapterTable!$1:$1,0),0),
  IF($B990=1,
    IF($L990=FALSE,
      VLOOKUP($A990,ChapterTable!$1:$1048576,MATCH("최종"&amp;SUBSTITUTE(SUBSTITUTE(E$1,"standard",""),"|Float",""),ChapterTable!$1:$1,0),0),
      VLOOKUP($A990-ChapterTable!$P$11,ChapterTable!$1:$1048576,MATCH("최종"&amp;SUBSTITUTE(SUBSTITUTE(E$1,"standard",""),"|Float",""),ChapterTable!$1:$1,0),0)*ChapterTable!$P$14
    ),
  OFFSET(E990,-$B990+IF($L990,1,0),0)*IF($B990&gt;OFFSET($B990,1,0),ChapterTable!$R$17,1)*
    (VLOOKUP(SUBSTITUTE(SUBSTITUTE(E$1,"standard",""),"|Float","")&amp;IF(OR($L990=TRUE,$A990=0,MOD($A990,ChapterTable!$R$20)&lt;&gt;0),"","보스")&amp;"인게임누적곱배수",ChapterTable!$R:$S,2,0)^C990
    +VLOOKUP(SUBSTITUTE(SUBSTITUTE(E$1,"standard",""),"|Float","")&amp;IF(OR($L990=TRUE,$A990=0,MOD($A990,ChapterTable!$R$20)&lt;&gt;0),"","보스")&amp;"인게임누적합배수",ChapterTable!$R:$S,2,0)*C990)
  )
  )
  )
)</f>
        <v>718255.45369720459</v>
      </c>
      <c r="F990" s="1">
        <f ca="1">IF(AND($A990=0,$B990=1),
    VLOOKUP(1,ChapterTable!$1:$1048576,MATCH("최종"&amp;SUBSTITUTE(SUBSTITUTE(F$1,"standard",""),"|Float",""),ChapterTable!$1:$1,0),0)*ChapterTable!$P$17,
  IF(AND($A990=0,$B990=0),
    F991,
  IF($B990=0,
    VLOOKUP($A990,ChapterTable!$1:$1048576,MATCH("최종"&amp;SUBSTITUTE(SUBSTITUTE(F$1,"standard",""),"|Float",""),ChapterTable!$1:$1,0),0),
  IF($B990=1,
    IF($L990=FALSE,
      VLOOKUP($A990,ChapterTable!$1:$1048576,MATCH("최종"&amp;SUBSTITUTE(SUBSTITUTE(F$1,"standard",""),"|Float",""),ChapterTable!$1:$1,0),0),
      VLOOKUP($A990-ChapterTable!$P$11,ChapterTable!$1:$1048576,MATCH("최종"&amp;SUBSTITUTE(SUBSTITUTE(F$1,"standard",""),"|Float",""),ChapterTable!$1:$1,0),0)*ChapterTable!$P$14
    ),
  OFFSET(F990,-$B990+IF($L990,1,0),0)*
    (VLOOKUP(SUBSTITUTE(SUBSTITUTE(F$1,"standard",""),"|Float","")&amp;IF(OR($L990=TRUE,$A990=0,MOD($A990,ChapterTable!$R$20)&lt;&gt;0),"","보스")&amp;"인게임누적곱배수",ChapterTable!$R:$S,2,0)^D990
    +VLOOKUP(SUBSTITUTE(SUBSTITUTE(F$1,"standard",""),"|Float","")&amp;IF(OR($L990=TRUE,$A990=0,MOD($A990,ChapterTable!$R$20)&lt;&gt;0),"","보스")&amp;"인게임누적합배수",ChapterTable!$R:$S,2,0)*D990)
  )
  )
  )
)</f>
        <v>268098.82386267185</v>
      </c>
      <c r="G990" t="s">
        <v>719</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108"/>
        <v>11</v>
      </c>
      <c r="Q990">
        <f t="shared" si="109"/>
        <v>11</v>
      </c>
      <c r="R990" t="b">
        <f t="shared" ca="1" si="110"/>
        <v>0</v>
      </c>
      <c r="T990" t="b">
        <f t="shared" ca="1" si="11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114"/>
        <v>0.5</v>
      </c>
      <c r="AJ990">
        <f t="shared" si="112"/>
        <v>0.54666666600000002</v>
      </c>
      <c r="AK990">
        <f t="shared" si="113"/>
        <v>1</v>
      </c>
      <c r="AL990">
        <v>8</v>
      </c>
    </row>
    <row r="991" spans="1:38" hidden="1" x14ac:dyDescent="0.3">
      <c r="A991">
        <v>22</v>
      </c>
      <c r="B991">
        <v>16</v>
      </c>
      <c r="C991">
        <f>IF(OR($L991=TRUE,$A991=0,MOD($A991,ChapterTable!$R$20)&lt;&gt;0),
MAX(0,INT(($B991+ChapterTable!$P$26+VLOOKUP(SUBSTITUTE(C$1,"성장단계","")&amp;"단계오프셋",ChapterTable!$R:$S,2,0))/ChapterTable!$P$23)),
MAX(0,INT(($B991+ChapterTable!$R$26+VLOOKUP(SUBSTITUTE(C$1,"성장단계","")&amp;"보스단계오프셋",ChapterTable!$R:$S,2,0))/ChapterTable!$R$23)))</f>
        <v>2</v>
      </c>
      <c r="D991">
        <f>IF(OR($L991=TRUE,$A991=0,MOD($A991,ChapterTable!$R$20)&lt;&gt;0),
MAX(0,INT(($B991+ChapterTable!$P$26+VLOOKUP(SUBSTITUTE(D$1,"성장단계","")&amp;"단계오프셋",ChapterTable!$R:$S,2,0))/ChapterTable!$P$23)),
MAX(0,INT(($B991+ChapterTable!$R$26+VLOOKUP(SUBSTITUTE(D$1,"성장단계","")&amp;"보스단계오프셋",ChapterTable!$R:$S,2,0))/ChapterTable!$R$23)))</f>
        <v>1</v>
      </c>
      <c r="E991" s="1">
        <f ca="1">IF(AND($A991=0,$B991=1),
    VLOOKUP(1,ChapterTable!$1:$1048576,MATCH("최종"&amp;SUBSTITUTE(SUBSTITUTE(E$1,"standard",""),"|Float",""),ChapterTable!$1:$1,0),0)*ChapterTable!$P$17,
  IF(AND($A991=0,$B991=0),
    E992,
  IF($B991=0,
    VLOOKUP($A991,ChapterTable!$1:$1048576,MATCH("최종"&amp;SUBSTITUTE(SUBSTITUTE(E$1,"standard",""),"|Float",""),ChapterTable!$1:$1,0),0),
  IF($B991=1,
    IF($L991=FALSE,
      VLOOKUP($A991,ChapterTable!$1:$1048576,MATCH("최종"&amp;SUBSTITUTE(SUBSTITUTE(E$1,"standard",""),"|Float",""),ChapterTable!$1:$1,0),0),
      VLOOKUP($A991-ChapterTable!$P$11,ChapterTable!$1:$1048576,MATCH("최종"&amp;SUBSTITUTE(SUBSTITUTE(E$1,"standard",""),"|Float",""),ChapterTable!$1:$1,0),0)*ChapterTable!$P$14
    ),
  OFFSET(E991,-$B991+IF($L991,1,0),0)*IF($B991&gt;OFFSET($B991,1,0),ChapterTable!$R$17,1)*
    (VLOOKUP(SUBSTITUTE(SUBSTITUTE(E$1,"standard",""),"|Float","")&amp;IF(OR($L991=TRUE,$A991=0,MOD($A991,ChapterTable!$R$20)&lt;&gt;0),"","보스")&amp;"인게임누적곱배수",ChapterTable!$R:$S,2,0)^C991
    +VLOOKUP(SUBSTITUTE(SUBSTITUTE(E$1,"standard",""),"|Float","")&amp;IF(OR($L991=TRUE,$A991=0,MOD($A991,ChapterTable!$R$20)&lt;&gt;0),"","보스")&amp;"인게임누적합배수",ChapterTable!$R:$S,2,0)*C991)
  )
  )
  )
)</f>
        <v>837964.69598007202</v>
      </c>
      <c r="F991" s="1">
        <f ca="1">IF(AND($A991=0,$B991=1),
    VLOOKUP(1,ChapterTable!$1:$1048576,MATCH("최종"&amp;SUBSTITUTE(SUBSTITUTE(F$1,"standard",""),"|Float",""),ChapterTable!$1:$1,0),0)*ChapterTable!$P$17,
  IF(AND($A991=0,$B991=0),
    F992,
  IF($B991=0,
    VLOOKUP($A991,ChapterTable!$1:$1048576,MATCH("최종"&amp;SUBSTITUTE(SUBSTITUTE(F$1,"standard",""),"|Float",""),ChapterTable!$1:$1,0),0),
  IF($B991=1,
    IF($L991=FALSE,
      VLOOKUP($A991,ChapterTable!$1:$1048576,MATCH("최종"&amp;SUBSTITUTE(SUBSTITUTE(F$1,"standard",""),"|Float",""),ChapterTable!$1:$1,0),0),
      VLOOKUP($A991-ChapterTable!$P$11,ChapterTable!$1:$1048576,MATCH("최종"&amp;SUBSTITUTE(SUBSTITUTE(F$1,"standard",""),"|Float",""),ChapterTable!$1:$1,0),0)*ChapterTable!$P$14
    ),
  OFFSET(F991,-$B991+IF($L991,1,0),0)*
    (VLOOKUP(SUBSTITUTE(SUBSTITUTE(F$1,"standard",""),"|Float","")&amp;IF(OR($L991=TRUE,$A991=0,MOD($A991,ChapterTable!$R$20)&lt;&gt;0),"","보스")&amp;"인게임누적곱배수",ChapterTable!$R:$S,2,0)^D991
    +VLOOKUP(SUBSTITUTE(SUBSTITUTE(F$1,"standard",""),"|Float","")&amp;IF(OR($L991=TRUE,$A991=0,MOD($A991,ChapterTable!$R$20)&lt;&gt;0),"","보스")&amp;"인게임누적합배수",ChapterTable!$R:$S,2,0)*D991)
  )
  )
  )
)</f>
        <v>268098.82386267185</v>
      </c>
      <c r="G991" t="s">
        <v>719</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108"/>
        <v>2</v>
      </c>
      <c r="Q991">
        <f t="shared" si="109"/>
        <v>2</v>
      </c>
      <c r="R991" t="b">
        <f t="shared" ca="1" si="110"/>
        <v>0</v>
      </c>
      <c r="T991" t="b">
        <f t="shared" ca="1" si="11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114"/>
        <v>0.5</v>
      </c>
      <c r="AJ991">
        <f t="shared" si="112"/>
        <v>0.54666666600000002</v>
      </c>
      <c r="AK991">
        <f t="shared" si="113"/>
        <v>1</v>
      </c>
      <c r="AL991">
        <v>8</v>
      </c>
    </row>
    <row r="992" spans="1:38" hidden="1" x14ac:dyDescent="0.3">
      <c r="A992">
        <v>22</v>
      </c>
      <c r="B992">
        <v>17</v>
      </c>
      <c r="C992">
        <f>IF(OR($L992=TRUE,$A992=0,MOD($A992,ChapterTable!$R$20)&lt;&gt;0),
MAX(0,INT(($B992+ChapterTable!$P$26+VLOOKUP(SUBSTITUTE(C$1,"성장단계","")&amp;"단계오프셋",ChapterTable!$R:$S,2,0))/ChapterTable!$P$23)),
MAX(0,INT(($B992+ChapterTable!$R$26+VLOOKUP(SUBSTITUTE(C$1,"성장단계","")&amp;"보스단계오프셋",ChapterTable!$R:$S,2,0))/ChapterTable!$R$23)))</f>
        <v>2</v>
      </c>
      <c r="D992">
        <f>IF(OR($L992=TRUE,$A992=0,MOD($A992,ChapterTable!$R$20)&lt;&gt;0),
MAX(0,INT(($B992+ChapterTable!$P$26+VLOOKUP(SUBSTITUTE(D$1,"성장단계","")&amp;"단계오프셋",ChapterTable!$R:$S,2,0))/ChapterTable!$P$23)),
MAX(0,INT(($B992+ChapterTable!$R$26+VLOOKUP(SUBSTITUTE(D$1,"성장단계","")&amp;"보스단계오프셋",ChapterTable!$R:$S,2,0))/ChapterTable!$R$23)))</f>
        <v>1</v>
      </c>
      <c r="E992" s="1">
        <f ca="1">IF(AND($A992=0,$B992=1),
    VLOOKUP(1,ChapterTable!$1:$1048576,MATCH("최종"&amp;SUBSTITUTE(SUBSTITUTE(E$1,"standard",""),"|Float",""),ChapterTable!$1:$1,0),0)*ChapterTable!$P$17,
  IF(AND($A992=0,$B992=0),
    E993,
  IF($B992=0,
    VLOOKUP($A992,ChapterTable!$1:$1048576,MATCH("최종"&amp;SUBSTITUTE(SUBSTITUTE(E$1,"standard",""),"|Float",""),ChapterTable!$1:$1,0),0),
  IF($B992=1,
    IF($L992=FALSE,
      VLOOKUP($A992,ChapterTable!$1:$1048576,MATCH("최종"&amp;SUBSTITUTE(SUBSTITUTE(E$1,"standard",""),"|Float",""),ChapterTable!$1:$1,0),0),
      VLOOKUP($A992-ChapterTable!$P$11,ChapterTable!$1:$1048576,MATCH("최종"&amp;SUBSTITUTE(SUBSTITUTE(E$1,"standard",""),"|Float",""),ChapterTable!$1:$1,0),0)*ChapterTable!$P$14
    ),
  OFFSET(E992,-$B992+IF($L992,1,0),0)*IF($B992&gt;OFFSET($B992,1,0),ChapterTable!$R$17,1)*
    (VLOOKUP(SUBSTITUTE(SUBSTITUTE(E$1,"standard",""),"|Float","")&amp;IF(OR($L992=TRUE,$A992=0,MOD($A992,ChapterTable!$R$20)&lt;&gt;0),"","보스")&amp;"인게임누적곱배수",ChapterTable!$R:$S,2,0)^C992
    +VLOOKUP(SUBSTITUTE(SUBSTITUTE(E$1,"standard",""),"|Float","")&amp;IF(OR($L992=TRUE,$A992=0,MOD($A992,ChapterTable!$R$20)&lt;&gt;0),"","보스")&amp;"인게임누적합배수",ChapterTable!$R:$S,2,0)*C992)
  )
  )
  )
)</f>
        <v>837964.69598007202</v>
      </c>
      <c r="F992" s="1">
        <f ca="1">IF(AND($A992=0,$B992=1),
    VLOOKUP(1,ChapterTable!$1:$1048576,MATCH("최종"&amp;SUBSTITUTE(SUBSTITUTE(F$1,"standard",""),"|Float",""),ChapterTable!$1:$1,0),0)*ChapterTable!$P$17,
  IF(AND($A992=0,$B992=0),
    F993,
  IF($B992=0,
    VLOOKUP($A992,ChapterTable!$1:$1048576,MATCH("최종"&amp;SUBSTITUTE(SUBSTITUTE(F$1,"standard",""),"|Float",""),ChapterTable!$1:$1,0),0),
  IF($B992=1,
    IF($L992=FALSE,
      VLOOKUP($A992,ChapterTable!$1:$1048576,MATCH("최종"&amp;SUBSTITUTE(SUBSTITUTE(F$1,"standard",""),"|Float",""),ChapterTable!$1:$1,0),0),
      VLOOKUP($A992-ChapterTable!$P$11,ChapterTable!$1:$1048576,MATCH("최종"&amp;SUBSTITUTE(SUBSTITUTE(F$1,"standard",""),"|Float",""),ChapterTable!$1:$1,0),0)*ChapterTable!$P$14
    ),
  OFFSET(F992,-$B992+IF($L992,1,0),0)*
    (VLOOKUP(SUBSTITUTE(SUBSTITUTE(F$1,"standard",""),"|Float","")&amp;IF(OR($L992=TRUE,$A992=0,MOD($A992,ChapterTable!$R$20)&lt;&gt;0),"","보스")&amp;"인게임누적곱배수",ChapterTable!$R:$S,2,0)^D992
    +VLOOKUP(SUBSTITUTE(SUBSTITUTE(F$1,"standard",""),"|Float","")&amp;IF(OR($L992=TRUE,$A992=0,MOD($A992,ChapterTable!$R$20)&lt;&gt;0),"","보스")&amp;"인게임누적합배수",ChapterTable!$R:$S,2,0)*D992)
  )
  )
  )
)</f>
        <v>268098.82386267185</v>
      </c>
      <c r="G992" t="s">
        <v>719</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108"/>
        <v>2</v>
      </c>
      <c r="Q992">
        <f t="shared" si="109"/>
        <v>2</v>
      </c>
      <c r="R992" t="b">
        <f t="shared" ca="1" si="110"/>
        <v>0</v>
      </c>
      <c r="T992" t="b">
        <f t="shared" ca="1" si="11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114"/>
        <v>0.5</v>
      </c>
      <c r="AJ992">
        <f t="shared" si="112"/>
        <v>0.54666666600000002</v>
      </c>
      <c r="AK992">
        <f t="shared" si="113"/>
        <v>1</v>
      </c>
      <c r="AL992">
        <v>8</v>
      </c>
    </row>
    <row r="993" spans="1:38" hidden="1" x14ac:dyDescent="0.3">
      <c r="A993">
        <v>22</v>
      </c>
      <c r="B993">
        <v>18</v>
      </c>
      <c r="C993">
        <f>IF(OR($L993=TRUE,$A993=0,MOD($A993,ChapterTable!$R$20)&lt;&gt;0),
MAX(0,INT(($B993+ChapterTable!$P$26+VLOOKUP(SUBSTITUTE(C$1,"성장단계","")&amp;"단계오프셋",ChapterTable!$R:$S,2,0))/ChapterTable!$P$23)),
MAX(0,INT(($B993+ChapterTable!$R$26+VLOOKUP(SUBSTITUTE(C$1,"성장단계","")&amp;"보스단계오프셋",ChapterTable!$R:$S,2,0))/ChapterTable!$R$23)))</f>
        <v>2</v>
      </c>
      <c r="D993">
        <f>IF(OR($L993=TRUE,$A993=0,MOD($A993,ChapterTable!$R$20)&lt;&gt;0),
MAX(0,INT(($B993+ChapterTable!$P$26+VLOOKUP(SUBSTITUTE(D$1,"성장단계","")&amp;"단계오프셋",ChapterTable!$R:$S,2,0))/ChapterTable!$P$23)),
MAX(0,INT(($B993+ChapterTable!$R$26+VLOOKUP(SUBSTITUTE(D$1,"성장단계","")&amp;"보스단계오프셋",ChapterTable!$R:$S,2,0))/ChapterTable!$R$23)))</f>
        <v>1</v>
      </c>
      <c r="E993" s="1">
        <f ca="1">IF(AND($A993=0,$B993=1),
    VLOOKUP(1,ChapterTable!$1:$1048576,MATCH("최종"&amp;SUBSTITUTE(SUBSTITUTE(E$1,"standard",""),"|Float",""),ChapterTable!$1:$1,0),0)*ChapterTable!$P$17,
  IF(AND($A993=0,$B993=0),
    E994,
  IF($B993=0,
    VLOOKUP($A993,ChapterTable!$1:$1048576,MATCH("최종"&amp;SUBSTITUTE(SUBSTITUTE(E$1,"standard",""),"|Float",""),ChapterTable!$1:$1,0),0),
  IF($B993=1,
    IF($L993=FALSE,
      VLOOKUP($A993,ChapterTable!$1:$1048576,MATCH("최종"&amp;SUBSTITUTE(SUBSTITUTE(E$1,"standard",""),"|Float",""),ChapterTable!$1:$1,0),0),
      VLOOKUP($A993-ChapterTable!$P$11,ChapterTable!$1:$1048576,MATCH("최종"&amp;SUBSTITUTE(SUBSTITUTE(E$1,"standard",""),"|Float",""),ChapterTable!$1:$1,0),0)*ChapterTable!$P$14
    ),
  OFFSET(E993,-$B993+IF($L993,1,0),0)*IF($B993&gt;OFFSET($B993,1,0),ChapterTable!$R$17,1)*
    (VLOOKUP(SUBSTITUTE(SUBSTITUTE(E$1,"standard",""),"|Float","")&amp;IF(OR($L993=TRUE,$A993=0,MOD($A993,ChapterTable!$R$20)&lt;&gt;0),"","보스")&amp;"인게임누적곱배수",ChapterTable!$R:$S,2,0)^C993
    +VLOOKUP(SUBSTITUTE(SUBSTITUTE(E$1,"standard",""),"|Float","")&amp;IF(OR($L993=TRUE,$A993=0,MOD($A993,ChapterTable!$R$20)&lt;&gt;0),"","보스")&amp;"인게임누적합배수",ChapterTable!$R:$S,2,0)*C993)
  )
  )
  )
)</f>
        <v>837964.69598007202</v>
      </c>
      <c r="F993" s="1">
        <f ca="1">IF(AND($A993=0,$B993=1),
    VLOOKUP(1,ChapterTable!$1:$1048576,MATCH("최종"&amp;SUBSTITUTE(SUBSTITUTE(F$1,"standard",""),"|Float",""),ChapterTable!$1:$1,0),0)*ChapterTable!$P$17,
  IF(AND($A993=0,$B993=0),
    F994,
  IF($B993=0,
    VLOOKUP($A993,ChapterTable!$1:$1048576,MATCH("최종"&amp;SUBSTITUTE(SUBSTITUTE(F$1,"standard",""),"|Float",""),ChapterTable!$1:$1,0),0),
  IF($B993=1,
    IF($L993=FALSE,
      VLOOKUP($A993,ChapterTable!$1:$1048576,MATCH("최종"&amp;SUBSTITUTE(SUBSTITUTE(F$1,"standard",""),"|Float",""),ChapterTable!$1:$1,0),0),
      VLOOKUP($A993-ChapterTable!$P$11,ChapterTable!$1:$1048576,MATCH("최종"&amp;SUBSTITUTE(SUBSTITUTE(F$1,"standard",""),"|Float",""),ChapterTable!$1:$1,0),0)*ChapterTable!$P$14
    ),
  OFFSET(F993,-$B993+IF($L993,1,0),0)*
    (VLOOKUP(SUBSTITUTE(SUBSTITUTE(F$1,"standard",""),"|Float","")&amp;IF(OR($L993=TRUE,$A993=0,MOD($A993,ChapterTable!$R$20)&lt;&gt;0),"","보스")&amp;"인게임누적곱배수",ChapterTable!$R:$S,2,0)^D993
    +VLOOKUP(SUBSTITUTE(SUBSTITUTE(F$1,"standard",""),"|Float","")&amp;IF(OR($L993=TRUE,$A993=0,MOD($A993,ChapterTable!$R$20)&lt;&gt;0),"","보스")&amp;"인게임누적합배수",ChapterTable!$R:$S,2,0)*D993)
  )
  )
  )
)</f>
        <v>268098.82386267185</v>
      </c>
      <c r="G993" t="s">
        <v>719</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108"/>
        <v>2</v>
      </c>
      <c r="Q993">
        <f t="shared" si="109"/>
        <v>2</v>
      </c>
      <c r="R993" t="b">
        <f t="shared" ca="1" si="110"/>
        <v>0</v>
      </c>
      <c r="T993" t="b">
        <f t="shared" ca="1" si="11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114"/>
        <v>0.5</v>
      </c>
      <c r="AJ993">
        <f t="shared" si="112"/>
        <v>0.54666666600000002</v>
      </c>
      <c r="AK993">
        <f t="shared" si="113"/>
        <v>1</v>
      </c>
      <c r="AL993">
        <v>8</v>
      </c>
    </row>
    <row r="994" spans="1:38" hidden="1" x14ac:dyDescent="0.3">
      <c r="A994">
        <v>22</v>
      </c>
      <c r="B994">
        <v>19</v>
      </c>
      <c r="C994">
        <f>IF(OR($L994=TRUE,$A994=0,MOD($A994,ChapterTable!$R$20)&lt;&gt;0),
MAX(0,INT(($B994+ChapterTable!$P$26+VLOOKUP(SUBSTITUTE(C$1,"성장단계","")&amp;"단계오프셋",ChapterTable!$R:$S,2,0))/ChapterTable!$P$23)),
MAX(0,INT(($B994+ChapterTable!$R$26+VLOOKUP(SUBSTITUTE(C$1,"성장단계","")&amp;"보스단계오프셋",ChapterTable!$R:$S,2,0))/ChapterTable!$R$23)))</f>
        <v>2</v>
      </c>
      <c r="D994">
        <f>IF(OR($L994=TRUE,$A994=0,MOD($A994,ChapterTable!$R$20)&lt;&gt;0),
MAX(0,INT(($B994+ChapterTable!$P$26+VLOOKUP(SUBSTITUTE(D$1,"성장단계","")&amp;"단계오프셋",ChapterTable!$R:$S,2,0))/ChapterTable!$P$23)),
MAX(0,INT(($B994+ChapterTable!$R$26+VLOOKUP(SUBSTITUTE(D$1,"성장단계","")&amp;"보스단계오프셋",ChapterTable!$R:$S,2,0))/ChapterTable!$R$23)))</f>
        <v>1</v>
      </c>
      <c r="E994" s="1">
        <f ca="1">IF(AND($A994=0,$B994=1),
    VLOOKUP(1,ChapterTable!$1:$1048576,MATCH("최종"&amp;SUBSTITUTE(SUBSTITUTE(E$1,"standard",""),"|Float",""),ChapterTable!$1:$1,0),0)*ChapterTable!$P$17,
  IF(AND($A994=0,$B994=0),
    E995,
  IF($B994=0,
    VLOOKUP($A994,ChapterTable!$1:$1048576,MATCH("최종"&amp;SUBSTITUTE(SUBSTITUTE(E$1,"standard",""),"|Float",""),ChapterTable!$1:$1,0),0),
  IF($B994=1,
    IF($L994=FALSE,
      VLOOKUP($A994,ChapterTable!$1:$1048576,MATCH("최종"&amp;SUBSTITUTE(SUBSTITUTE(E$1,"standard",""),"|Float",""),ChapterTable!$1:$1,0),0),
      VLOOKUP($A994-ChapterTable!$P$11,ChapterTable!$1:$1048576,MATCH("최종"&amp;SUBSTITUTE(SUBSTITUTE(E$1,"standard",""),"|Float",""),ChapterTable!$1:$1,0),0)*ChapterTable!$P$14
    ),
  OFFSET(E994,-$B994+IF($L994,1,0),0)*IF($B994&gt;OFFSET($B994,1,0),ChapterTable!$R$17,1)*
    (VLOOKUP(SUBSTITUTE(SUBSTITUTE(E$1,"standard",""),"|Float","")&amp;IF(OR($L994=TRUE,$A994=0,MOD($A994,ChapterTable!$R$20)&lt;&gt;0),"","보스")&amp;"인게임누적곱배수",ChapterTable!$R:$S,2,0)^C994
    +VLOOKUP(SUBSTITUTE(SUBSTITUTE(E$1,"standard",""),"|Float","")&amp;IF(OR($L994=TRUE,$A994=0,MOD($A994,ChapterTable!$R$20)&lt;&gt;0),"","보스")&amp;"인게임누적합배수",ChapterTable!$R:$S,2,0)*C994)
  )
  )
  )
)</f>
        <v>837964.69598007202</v>
      </c>
      <c r="F994" s="1">
        <f ca="1">IF(AND($A994=0,$B994=1),
    VLOOKUP(1,ChapterTable!$1:$1048576,MATCH("최종"&amp;SUBSTITUTE(SUBSTITUTE(F$1,"standard",""),"|Float",""),ChapterTable!$1:$1,0),0)*ChapterTable!$P$17,
  IF(AND($A994=0,$B994=0),
    F995,
  IF($B994=0,
    VLOOKUP($A994,ChapterTable!$1:$1048576,MATCH("최종"&amp;SUBSTITUTE(SUBSTITUTE(F$1,"standard",""),"|Float",""),ChapterTable!$1:$1,0),0),
  IF($B994=1,
    IF($L994=FALSE,
      VLOOKUP($A994,ChapterTable!$1:$1048576,MATCH("최종"&amp;SUBSTITUTE(SUBSTITUTE(F$1,"standard",""),"|Float",""),ChapterTable!$1:$1,0),0),
      VLOOKUP($A994-ChapterTable!$P$11,ChapterTable!$1:$1048576,MATCH("최종"&amp;SUBSTITUTE(SUBSTITUTE(F$1,"standard",""),"|Float",""),ChapterTable!$1:$1,0),0)*ChapterTable!$P$14
    ),
  OFFSET(F994,-$B994+IF($L994,1,0),0)*
    (VLOOKUP(SUBSTITUTE(SUBSTITUTE(F$1,"standard",""),"|Float","")&amp;IF(OR($L994=TRUE,$A994=0,MOD($A994,ChapterTable!$R$20)&lt;&gt;0),"","보스")&amp;"인게임누적곱배수",ChapterTable!$R:$S,2,0)^D994
    +VLOOKUP(SUBSTITUTE(SUBSTITUTE(F$1,"standard",""),"|Float","")&amp;IF(OR($L994=TRUE,$A994=0,MOD($A994,ChapterTable!$R$20)&lt;&gt;0),"","보스")&amp;"인게임누적합배수",ChapterTable!$R:$S,2,0)*D994)
  )
  )
  )
)</f>
        <v>268098.82386267185</v>
      </c>
      <c r="G994" t="s">
        <v>719</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108"/>
        <v>92</v>
      </c>
      <c r="Q994">
        <f t="shared" si="109"/>
        <v>92</v>
      </c>
      <c r="R994" t="b">
        <f t="shared" ca="1" si="110"/>
        <v>1</v>
      </c>
      <c r="T994" t="b">
        <f t="shared" ca="1" si="11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114"/>
        <v>0.5</v>
      </c>
      <c r="AJ994">
        <f t="shared" si="112"/>
        <v>0.54666666600000002</v>
      </c>
      <c r="AK994">
        <f t="shared" si="113"/>
        <v>1</v>
      </c>
      <c r="AL994">
        <v>8</v>
      </c>
    </row>
    <row r="995" spans="1:38" hidden="1" x14ac:dyDescent="0.3">
      <c r="A995">
        <v>22</v>
      </c>
      <c r="B995">
        <v>20</v>
      </c>
      <c r="C995">
        <f>IF(OR($L995=TRUE,$A995=0,MOD($A995,ChapterTable!$R$20)&lt;&gt;0),
MAX(0,INT(($B995+ChapterTable!$P$26+VLOOKUP(SUBSTITUTE(C$1,"성장단계","")&amp;"단계오프셋",ChapterTable!$R:$S,2,0))/ChapterTable!$P$23)),
MAX(0,INT(($B995+ChapterTable!$R$26+VLOOKUP(SUBSTITUTE(C$1,"성장단계","")&amp;"보스단계오프셋",ChapterTable!$R:$S,2,0))/ChapterTable!$R$23)))</f>
        <v>2</v>
      </c>
      <c r="D995">
        <f>IF(OR($L995=TRUE,$A995=0,MOD($A995,ChapterTable!$R$20)&lt;&gt;0),
MAX(0,INT(($B995+ChapterTable!$P$26+VLOOKUP(SUBSTITUTE(D$1,"성장단계","")&amp;"단계오프셋",ChapterTable!$R:$S,2,0))/ChapterTable!$P$23)),
MAX(0,INT(($B995+ChapterTable!$R$26+VLOOKUP(SUBSTITUTE(D$1,"성장단계","")&amp;"보스단계오프셋",ChapterTable!$R:$S,2,0))/ChapterTable!$R$23)))</f>
        <v>1</v>
      </c>
      <c r="E995" s="1">
        <f ca="1">IF(AND($A995=0,$B995=1),
    VLOOKUP(1,ChapterTable!$1:$1048576,MATCH("최종"&amp;SUBSTITUTE(SUBSTITUTE(E$1,"standard",""),"|Float",""),ChapterTable!$1:$1,0),0)*ChapterTable!$P$17,
  IF(AND($A995=0,$B995=0),
    E996,
  IF($B995=0,
    VLOOKUP($A995,ChapterTable!$1:$1048576,MATCH("최종"&amp;SUBSTITUTE(SUBSTITUTE(E$1,"standard",""),"|Float",""),ChapterTable!$1:$1,0),0),
  IF($B995=1,
    IF($L995=FALSE,
      VLOOKUP($A995,ChapterTable!$1:$1048576,MATCH("최종"&amp;SUBSTITUTE(SUBSTITUTE(E$1,"standard",""),"|Float",""),ChapterTable!$1:$1,0),0),
      VLOOKUP($A995-ChapterTable!$P$11,ChapterTable!$1:$1048576,MATCH("최종"&amp;SUBSTITUTE(SUBSTITUTE(E$1,"standard",""),"|Float",""),ChapterTable!$1:$1,0),0)*ChapterTable!$P$14
    ),
  OFFSET(E995,-$B995+IF($L995,1,0),0)*IF($B995&gt;OFFSET($B995,1,0),ChapterTable!$R$17,1)*
    (VLOOKUP(SUBSTITUTE(SUBSTITUTE(E$1,"standard",""),"|Float","")&amp;IF(OR($L995=TRUE,$A995=0,MOD($A995,ChapterTable!$R$20)&lt;&gt;0),"","보스")&amp;"인게임누적곱배수",ChapterTable!$R:$S,2,0)^C995
    +VLOOKUP(SUBSTITUTE(SUBSTITUTE(E$1,"standard",""),"|Float","")&amp;IF(OR($L995=TRUE,$A995=0,MOD($A995,ChapterTable!$R$20)&lt;&gt;0),"","보스")&amp;"인게임누적합배수",ChapterTable!$R:$S,2,0)*C995)
  )
  )
  )
)</f>
        <v>837964.69598007202</v>
      </c>
      <c r="F995" s="1">
        <f ca="1">IF(AND($A995=0,$B995=1),
    VLOOKUP(1,ChapterTable!$1:$1048576,MATCH("최종"&amp;SUBSTITUTE(SUBSTITUTE(F$1,"standard",""),"|Float",""),ChapterTable!$1:$1,0),0)*ChapterTable!$P$17,
  IF(AND($A995=0,$B995=0),
    F996,
  IF($B995=0,
    VLOOKUP($A995,ChapterTable!$1:$1048576,MATCH("최종"&amp;SUBSTITUTE(SUBSTITUTE(F$1,"standard",""),"|Float",""),ChapterTable!$1:$1,0),0),
  IF($B995=1,
    IF($L995=FALSE,
      VLOOKUP($A995,ChapterTable!$1:$1048576,MATCH("최종"&amp;SUBSTITUTE(SUBSTITUTE(F$1,"standard",""),"|Float",""),ChapterTable!$1:$1,0),0),
      VLOOKUP($A995-ChapterTable!$P$11,ChapterTable!$1:$1048576,MATCH("최종"&amp;SUBSTITUTE(SUBSTITUTE(F$1,"standard",""),"|Float",""),ChapterTable!$1:$1,0),0)*ChapterTable!$P$14
    ),
  OFFSET(F995,-$B995+IF($L995,1,0),0)*
    (VLOOKUP(SUBSTITUTE(SUBSTITUTE(F$1,"standard",""),"|Float","")&amp;IF(OR($L995=TRUE,$A995=0,MOD($A995,ChapterTable!$R$20)&lt;&gt;0),"","보스")&amp;"인게임누적곱배수",ChapterTable!$R:$S,2,0)^D995
    +VLOOKUP(SUBSTITUTE(SUBSTITUTE(F$1,"standard",""),"|Float","")&amp;IF(OR($L995=TRUE,$A995=0,MOD($A995,ChapterTable!$R$20)&lt;&gt;0),"","보스")&amp;"인게임누적합배수",ChapterTable!$R:$S,2,0)*D995)
  )
  )
  )
)</f>
        <v>268098.82386267185</v>
      </c>
      <c r="G995" t="s">
        <v>719</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108"/>
        <v>22</v>
      </c>
      <c r="Q995">
        <f t="shared" si="109"/>
        <v>22</v>
      </c>
      <c r="R995" t="b">
        <f t="shared" ca="1" si="110"/>
        <v>0</v>
      </c>
      <c r="T995" t="b">
        <f t="shared" ca="1" si="11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114"/>
        <v>0.5</v>
      </c>
      <c r="AJ995">
        <f t="shared" si="112"/>
        <v>1</v>
      </c>
      <c r="AK995">
        <f t="shared" si="113"/>
        <v>2</v>
      </c>
      <c r="AL995">
        <v>8</v>
      </c>
    </row>
    <row r="996" spans="1:38" hidden="1" x14ac:dyDescent="0.3">
      <c r="A996">
        <v>22</v>
      </c>
      <c r="B996">
        <v>21</v>
      </c>
      <c r="C996">
        <f>IF(OR($L996=TRUE,$A996=0,MOD($A996,ChapterTable!$R$20)&lt;&gt;0),
MAX(0,INT(($B996+ChapterTable!$P$26+VLOOKUP(SUBSTITUTE(C$1,"성장단계","")&amp;"단계오프셋",ChapterTable!$R:$S,2,0))/ChapterTable!$P$23)),
MAX(0,INT(($B996+ChapterTable!$R$26+VLOOKUP(SUBSTITUTE(C$1,"성장단계","")&amp;"보스단계오프셋",ChapterTable!$R:$S,2,0))/ChapterTable!$R$23)))</f>
        <v>2</v>
      </c>
      <c r="D996">
        <f>IF(OR($L996=TRUE,$A996=0,MOD($A996,ChapterTable!$R$20)&lt;&gt;0),
MAX(0,INT(($B996+ChapterTable!$P$26+VLOOKUP(SUBSTITUTE(D$1,"성장단계","")&amp;"단계오프셋",ChapterTable!$R:$S,2,0))/ChapterTable!$P$23)),
MAX(0,INT(($B996+ChapterTable!$R$26+VLOOKUP(SUBSTITUTE(D$1,"성장단계","")&amp;"보스단계오프셋",ChapterTable!$R:$S,2,0))/ChapterTable!$R$23)))</f>
        <v>2</v>
      </c>
      <c r="E996" s="1">
        <f ca="1">IF(AND($A996=0,$B996=1),
    VLOOKUP(1,ChapterTable!$1:$1048576,MATCH("최종"&amp;SUBSTITUTE(SUBSTITUTE(E$1,"standard",""),"|Float",""),ChapterTable!$1:$1,0),0)*ChapterTable!$P$17,
  IF(AND($A996=0,$B996=0),
    E997,
  IF($B996=0,
    VLOOKUP($A996,ChapterTable!$1:$1048576,MATCH("최종"&amp;SUBSTITUTE(SUBSTITUTE(E$1,"standard",""),"|Float",""),ChapterTable!$1:$1,0),0),
  IF($B996=1,
    IF($L996=FALSE,
      VLOOKUP($A996,ChapterTable!$1:$1048576,MATCH("최종"&amp;SUBSTITUTE(SUBSTITUTE(E$1,"standard",""),"|Float",""),ChapterTable!$1:$1,0),0),
      VLOOKUP($A996-ChapterTable!$P$11,ChapterTable!$1:$1048576,MATCH("최종"&amp;SUBSTITUTE(SUBSTITUTE(E$1,"standard",""),"|Float",""),ChapterTable!$1:$1,0),0)*ChapterTable!$P$14
    ),
  OFFSET(E996,-$B996+IF($L996,1,0),0)*IF($B996&gt;OFFSET($B996,1,0),ChapterTable!$R$17,1)*
    (VLOOKUP(SUBSTITUTE(SUBSTITUTE(E$1,"standard",""),"|Float","")&amp;IF(OR($L996=TRUE,$A996=0,MOD($A996,ChapterTable!$R$20)&lt;&gt;0),"","보스")&amp;"인게임누적곱배수",ChapterTable!$R:$S,2,0)^C996
    +VLOOKUP(SUBSTITUTE(SUBSTITUTE(E$1,"standard",""),"|Float","")&amp;IF(OR($L996=TRUE,$A996=0,MOD($A996,ChapterTable!$R$20)&lt;&gt;0),"","보스")&amp;"인게임누적합배수",ChapterTable!$R:$S,2,0)*C996)
  )
  )
  )
)</f>
        <v>837964.69598007202</v>
      </c>
      <c r="F996" s="1">
        <f ca="1">IF(AND($A996=0,$B996=1),
    VLOOKUP(1,ChapterTable!$1:$1048576,MATCH("최종"&amp;SUBSTITUTE(SUBSTITUTE(F$1,"standard",""),"|Float",""),ChapterTable!$1:$1,0),0)*ChapterTable!$P$17,
  IF(AND($A996=0,$B996=0),
    F997,
  IF($B996=0,
    VLOOKUP($A996,ChapterTable!$1:$1048576,MATCH("최종"&amp;SUBSTITUTE(SUBSTITUTE(F$1,"standard",""),"|Float",""),ChapterTable!$1:$1,0),0),
  IF($B996=1,
    IF($L996=FALSE,
      VLOOKUP($A996,ChapterTable!$1:$1048576,MATCH("최종"&amp;SUBSTITUTE(SUBSTITUTE(F$1,"standard",""),"|Float",""),ChapterTable!$1:$1,0),0),
      VLOOKUP($A996-ChapterTable!$P$11,ChapterTable!$1:$1048576,MATCH("최종"&amp;SUBSTITUTE(SUBSTITUTE(F$1,"standard",""),"|Float",""),ChapterTable!$1:$1,0),0)*ChapterTable!$P$14
    ),
  OFFSET(F996,-$B996+IF($L996,1,0),0)*
    (VLOOKUP(SUBSTITUTE(SUBSTITUTE(F$1,"standard",""),"|Float","")&amp;IF(OR($L996=TRUE,$A996=0,MOD($A996,ChapterTable!$R$20)&lt;&gt;0),"","보스")&amp;"인게임누적곱배수",ChapterTable!$R:$S,2,0)^D996
    +VLOOKUP(SUBSTITUTE(SUBSTITUTE(F$1,"standard",""),"|Float","")&amp;IF(OR($L996=TRUE,$A996=0,MOD($A996,ChapterTable!$R$20)&lt;&gt;0),"","보스")&amp;"인게임누적합배수",ChapterTable!$R:$S,2,0)*D996)
  )
  )
  )
)</f>
        <v>286803.39296936989</v>
      </c>
      <c r="G996" t="s">
        <v>719</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108"/>
        <v>3</v>
      </c>
      <c r="Q996">
        <f t="shared" si="109"/>
        <v>3</v>
      </c>
      <c r="R996" t="b">
        <f t="shared" ca="1" si="110"/>
        <v>0</v>
      </c>
      <c r="T996" t="b">
        <f t="shared" ca="1" si="11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114"/>
        <v>0.33333333333333331</v>
      </c>
      <c r="AJ996">
        <f t="shared" si="112"/>
        <v>0.395555555</v>
      </c>
      <c r="AK996">
        <f t="shared" si="113"/>
        <v>1</v>
      </c>
      <c r="AL996">
        <v>8</v>
      </c>
    </row>
    <row r="997" spans="1:38" hidden="1" x14ac:dyDescent="0.3">
      <c r="A997">
        <v>22</v>
      </c>
      <c r="B997">
        <v>22</v>
      </c>
      <c r="C997">
        <f>IF(OR($L997=TRUE,$A997=0,MOD($A997,ChapterTable!$R$20)&lt;&gt;0),
MAX(0,INT(($B997+ChapterTable!$P$26+VLOOKUP(SUBSTITUTE(C$1,"성장단계","")&amp;"단계오프셋",ChapterTable!$R:$S,2,0))/ChapterTable!$P$23)),
MAX(0,INT(($B997+ChapterTable!$R$26+VLOOKUP(SUBSTITUTE(C$1,"성장단계","")&amp;"보스단계오프셋",ChapterTable!$R:$S,2,0))/ChapterTable!$R$23)))</f>
        <v>2</v>
      </c>
      <c r="D997">
        <f>IF(OR($L997=TRUE,$A997=0,MOD($A997,ChapterTable!$R$20)&lt;&gt;0),
MAX(0,INT(($B997+ChapterTable!$P$26+VLOOKUP(SUBSTITUTE(D$1,"성장단계","")&amp;"단계오프셋",ChapterTable!$R:$S,2,0))/ChapterTable!$P$23)),
MAX(0,INT(($B997+ChapterTable!$R$26+VLOOKUP(SUBSTITUTE(D$1,"성장단계","")&amp;"보스단계오프셋",ChapterTable!$R:$S,2,0))/ChapterTable!$R$23)))</f>
        <v>2</v>
      </c>
      <c r="E997" s="1">
        <f ca="1">IF(AND($A997=0,$B997=1),
    VLOOKUP(1,ChapterTable!$1:$1048576,MATCH("최종"&amp;SUBSTITUTE(SUBSTITUTE(E$1,"standard",""),"|Float",""),ChapterTable!$1:$1,0),0)*ChapterTable!$P$17,
  IF(AND($A997=0,$B997=0),
    E998,
  IF($B997=0,
    VLOOKUP($A997,ChapterTable!$1:$1048576,MATCH("최종"&amp;SUBSTITUTE(SUBSTITUTE(E$1,"standard",""),"|Float",""),ChapterTable!$1:$1,0),0),
  IF($B997=1,
    IF($L997=FALSE,
      VLOOKUP($A997,ChapterTable!$1:$1048576,MATCH("최종"&amp;SUBSTITUTE(SUBSTITUTE(E$1,"standard",""),"|Float",""),ChapterTable!$1:$1,0),0),
      VLOOKUP($A997-ChapterTable!$P$11,ChapterTable!$1:$1048576,MATCH("최종"&amp;SUBSTITUTE(SUBSTITUTE(E$1,"standard",""),"|Float",""),ChapterTable!$1:$1,0),0)*ChapterTable!$P$14
    ),
  OFFSET(E997,-$B997+IF($L997,1,0),0)*IF($B997&gt;OFFSET($B997,1,0),ChapterTable!$R$17,1)*
    (VLOOKUP(SUBSTITUTE(SUBSTITUTE(E$1,"standard",""),"|Float","")&amp;IF(OR($L997=TRUE,$A997=0,MOD($A997,ChapterTable!$R$20)&lt;&gt;0),"","보스")&amp;"인게임누적곱배수",ChapterTable!$R:$S,2,0)^C997
    +VLOOKUP(SUBSTITUTE(SUBSTITUTE(E$1,"standard",""),"|Float","")&amp;IF(OR($L997=TRUE,$A997=0,MOD($A997,ChapterTable!$R$20)&lt;&gt;0),"","보스")&amp;"인게임누적합배수",ChapterTable!$R:$S,2,0)*C997)
  )
  )
  )
)</f>
        <v>837964.69598007202</v>
      </c>
      <c r="F997" s="1">
        <f ca="1">IF(AND($A997=0,$B997=1),
    VLOOKUP(1,ChapterTable!$1:$1048576,MATCH("최종"&amp;SUBSTITUTE(SUBSTITUTE(F$1,"standard",""),"|Float",""),ChapterTable!$1:$1,0),0)*ChapterTable!$P$17,
  IF(AND($A997=0,$B997=0),
    F998,
  IF($B997=0,
    VLOOKUP($A997,ChapterTable!$1:$1048576,MATCH("최종"&amp;SUBSTITUTE(SUBSTITUTE(F$1,"standard",""),"|Float",""),ChapterTable!$1:$1,0),0),
  IF($B997=1,
    IF($L997=FALSE,
      VLOOKUP($A997,ChapterTable!$1:$1048576,MATCH("최종"&amp;SUBSTITUTE(SUBSTITUTE(F$1,"standard",""),"|Float",""),ChapterTable!$1:$1,0),0),
      VLOOKUP($A997-ChapterTable!$P$11,ChapterTable!$1:$1048576,MATCH("최종"&amp;SUBSTITUTE(SUBSTITUTE(F$1,"standard",""),"|Float",""),ChapterTable!$1:$1,0),0)*ChapterTable!$P$14
    ),
  OFFSET(F997,-$B997+IF($L997,1,0),0)*
    (VLOOKUP(SUBSTITUTE(SUBSTITUTE(F$1,"standard",""),"|Float","")&amp;IF(OR($L997=TRUE,$A997=0,MOD($A997,ChapterTable!$R$20)&lt;&gt;0),"","보스")&amp;"인게임누적곱배수",ChapterTable!$R:$S,2,0)^D997
    +VLOOKUP(SUBSTITUTE(SUBSTITUTE(F$1,"standard",""),"|Float","")&amp;IF(OR($L997=TRUE,$A997=0,MOD($A997,ChapterTable!$R$20)&lt;&gt;0),"","보스")&amp;"인게임누적합배수",ChapterTable!$R:$S,2,0)*D997)
  )
  )
  )
)</f>
        <v>286803.39296936989</v>
      </c>
      <c r="G997" t="s">
        <v>719</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108"/>
        <v>3</v>
      </c>
      <c r="Q997">
        <f t="shared" si="109"/>
        <v>3</v>
      </c>
      <c r="R997" t="b">
        <f t="shared" ca="1" si="110"/>
        <v>0</v>
      </c>
      <c r="T997" t="b">
        <f t="shared" ca="1" si="11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114"/>
        <v>0.33333333333333331</v>
      </c>
      <c r="AJ997">
        <f t="shared" si="112"/>
        <v>0.395555555</v>
      </c>
      <c r="AK997">
        <f t="shared" si="113"/>
        <v>1</v>
      </c>
      <c r="AL997">
        <v>8</v>
      </c>
    </row>
    <row r="998" spans="1:38" hidden="1" x14ac:dyDescent="0.3">
      <c r="A998">
        <v>22</v>
      </c>
      <c r="B998">
        <v>23</v>
      </c>
      <c r="C998">
        <f>IF(OR($L998=TRUE,$A998=0,MOD($A998,ChapterTable!$R$20)&lt;&gt;0),
MAX(0,INT(($B998+ChapterTable!$P$26+VLOOKUP(SUBSTITUTE(C$1,"성장단계","")&amp;"단계오프셋",ChapterTable!$R:$S,2,0))/ChapterTable!$P$23)),
MAX(0,INT(($B998+ChapterTable!$R$26+VLOOKUP(SUBSTITUTE(C$1,"성장단계","")&amp;"보스단계오프셋",ChapterTable!$R:$S,2,0))/ChapterTable!$R$23)))</f>
        <v>2</v>
      </c>
      <c r="D998">
        <f>IF(OR($L998=TRUE,$A998=0,MOD($A998,ChapterTable!$R$20)&lt;&gt;0),
MAX(0,INT(($B998+ChapterTable!$P$26+VLOOKUP(SUBSTITUTE(D$1,"성장단계","")&amp;"단계오프셋",ChapterTable!$R:$S,2,0))/ChapterTable!$P$23)),
MAX(0,INT(($B998+ChapterTable!$R$26+VLOOKUP(SUBSTITUTE(D$1,"성장단계","")&amp;"보스단계오프셋",ChapterTable!$R:$S,2,0))/ChapterTable!$R$23)))</f>
        <v>2</v>
      </c>
      <c r="E998" s="1">
        <f ca="1">IF(AND($A998=0,$B998=1),
    VLOOKUP(1,ChapterTable!$1:$1048576,MATCH("최종"&amp;SUBSTITUTE(SUBSTITUTE(E$1,"standard",""),"|Float",""),ChapterTable!$1:$1,0),0)*ChapterTable!$P$17,
  IF(AND($A998=0,$B998=0),
    E999,
  IF($B998=0,
    VLOOKUP($A998,ChapterTable!$1:$1048576,MATCH("최종"&amp;SUBSTITUTE(SUBSTITUTE(E$1,"standard",""),"|Float",""),ChapterTable!$1:$1,0),0),
  IF($B998=1,
    IF($L998=FALSE,
      VLOOKUP($A998,ChapterTable!$1:$1048576,MATCH("최종"&amp;SUBSTITUTE(SUBSTITUTE(E$1,"standard",""),"|Float",""),ChapterTable!$1:$1,0),0),
      VLOOKUP($A998-ChapterTable!$P$11,ChapterTable!$1:$1048576,MATCH("최종"&amp;SUBSTITUTE(SUBSTITUTE(E$1,"standard",""),"|Float",""),ChapterTable!$1:$1,0),0)*ChapterTable!$P$14
    ),
  OFFSET(E998,-$B998+IF($L998,1,0),0)*IF($B998&gt;OFFSET($B998,1,0),ChapterTable!$R$17,1)*
    (VLOOKUP(SUBSTITUTE(SUBSTITUTE(E$1,"standard",""),"|Float","")&amp;IF(OR($L998=TRUE,$A998=0,MOD($A998,ChapterTable!$R$20)&lt;&gt;0),"","보스")&amp;"인게임누적곱배수",ChapterTable!$R:$S,2,0)^C998
    +VLOOKUP(SUBSTITUTE(SUBSTITUTE(E$1,"standard",""),"|Float","")&amp;IF(OR($L998=TRUE,$A998=0,MOD($A998,ChapterTable!$R$20)&lt;&gt;0),"","보스")&amp;"인게임누적합배수",ChapterTable!$R:$S,2,0)*C998)
  )
  )
  )
)</f>
        <v>837964.69598007202</v>
      </c>
      <c r="F998" s="1">
        <f ca="1">IF(AND($A998=0,$B998=1),
    VLOOKUP(1,ChapterTable!$1:$1048576,MATCH("최종"&amp;SUBSTITUTE(SUBSTITUTE(F$1,"standard",""),"|Float",""),ChapterTable!$1:$1,0),0)*ChapterTable!$P$17,
  IF(AND($A998=0,$B998=0),
    F999,
  IF($B998=0,
    VLOOKUP($A998,ChapterTable!$1:$1048576,MATCH("최종"&amp;SUBSTITUTE(SUBSTITUTE(F$1,"standard",""),"|Float",""),ChapterTable!$1:$1,0),0),
  IF($B998=1,
    IF($L998=FALSE,
      VLOOKUP($A998,ChapterTable!$1:$1048576,MATCH("최종"&amp;SUBSTITUTE(SUBSTITUTE(F$1,"standard",""),"|Float",""),ChapterTable!$1:$1,0),0),
      VLOOKUP($A998-ChapterTable!$P$11,ChapterTable!$1:$1048576,MATCH("최종"&amp;SUBSTITUTE(SUBSTITUTE(F$1,"standard",""),"|Float",""),ChapterTable!$1:$1,0),0)*ChapterTable!$P$14
    ),
  OFFSET(F998,-$B998+IF($L998,1,0),0)*
    (VLOOKUP(SUBSTITUTE(SUBSTITUTE(F$1,"standard",""),"|Float","")&amp;IF(OR($L998=TRUE,$A998=0,MOD($A998,ChapterTable!$R$20)&lt;&gt;0),"","보스")&amp;"인게임누적곱배수",ChapterTable!$R:$S,2,0)^D998
    +VLOOKUP(SUBSTITUTE(SUBSTITUTE(F$1,"standard",""),"|Float","")&amp;IF(OR($L998=TRUE,$A998=0,MOD($A998,ChapterTable!$R$20)&lt;&gt;0),"","보스")&amp;"인게임누적합배수",ChapterTable!$R:$S,2,0)*D998)
  )
  )
  )
)</f>
        <v>286803.39296936989</v>
      </c>
      <c r="G998" t="s">
        <v>719</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108"/>
        <v>3</v>
      </c>
      <c r="Q998">
        <f t="shared" si="109"/>
        <v>3</v>
      </c>
      <c r="R998" t="b">
        <f t="shared" ca="1" si="110"/>
        <v>0</v>
      </c>
      <c r="T998" t="b">
        <f t="shared" ca="1" si="11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114"/>
        <v>0.33333333333333331</v>
      </c>
      <c r="AJ998">
        <f t="shared" si="112"/>
        <v>0.395555555</v>
      </c>
      <c r="AK998">
        <f t="shared" si="113"/>
        <v>1</v>
      </c>
      <c r="AL998">
        <v>8</v>
      </c>
    </row>
    <row r="999" spans="1:38" hidden="1" x14ac:dyDescent="0.3">
      <c r="A999">
        <v>22</v>
      </c>
      <c r="B999">
        <v>24</v>
      </c>
      <c r="C999">
        <f>IF(OR($L999=TRUE,$A999=0,MOD($A999,ChapterTable!$R$20)&lt;&gt;0),
MAX(0,INT(($B999+ChapterTable!$P$26+VLOOKUP(SUBSTITUTE(C$1,"성장단계","")&amp;"단계오프셋",ChapterTable!$R:$S,2,0))/ChapterTable!$P$23)),
MAX(0,INT(($B999+ChapterTable!$R$26+VLOOKUP(SUBSTITUTE(C$1,"성장단계","")&amp;"보스단계오프셋",ChapterTable!$R:$S,2,0))/ChapterTable!$R$23)))</f>
        <v>2</v>
      </c>
      <c r="D999">
        <f>IF(OR($L999=TRUE,$A999=0,MOD($A999,ChapterTable!$R$20)&lt;&gt;0),
MAX(0,INT(($B999+ChapterTable!$P$26+VLOOKUP(SUBSTITUTE(D$1,"성장단계","")&amp;"단계오프셋",ChapterTable!$R:$S,2,0))/ChapterTable!$P$23)),
MAX(0,INT(($B999+ChapterTable!$R$26+VLOOKUP(SUBSTITUTE(D$1,"성장단계","")&amp;"보스단계오프셋",ChapterTable!$R:$S,2,0))/ChapterTable!$R$23)))</f>
        <v>2</v>
      </c>
      <c r="E999" s="1">
        <f ca="1">IF(AND($A999=0,$B999=1),
    VLOOKUP(1,ChapterTable!$1:$1048576,MATCH("최종"&amp;SUBSTITUTE(SUBSTITUTE(E$1,"standard",""),"|Float",""),ChapterTable!$1:$1,0),0)*ChapterTable!$P$17,
  IF(AND($A999=0,$B999=0),
    E1000,
  IF($B999=0,
    VLOOKUP($A999,ChapterTable!$1:$1048576,MATCH("최종"&amp;SUBSTITUTE(SUBSTITUTE(E$1,"standard",""),"|Float",""),ChapterTable!$1:$1,0),0),
  IF($B999=1,
    IF($L999=FALSE,
      VLOOKUP($A999,ChapterTable!$1:$1048576,MATCH("최종"&amp;SUBSTITUTE(SUBSTITUTE(E$1,"standard",""),"|Float",""),ChapterTable!$1:$1,0),0),
      VLOOKUP($A999-ChapterTable!$P$11,ChapterTable!$1:$1048576,MATCH("최종"&amp;SUBSTITUTE(SUBSTITUTE(E$1,"standard",""),"|Float",""),ChapterTable!$1:$1,0),0)*ChapterTable!$P$14
    ),
  OFFSET(E999,-$B999+IF($L999,1,0),0)*IF($B999&gt;OFFSET($B999,1,0),ChapterTable!$R$17,1)*
    (VLOOKUP(SUBSTITUTE(SUBSTITUTE(E$1,"standard",""),"|Float","")&amp;IF(OR($L999=TRUE,$A999=0,MOD($A999,ChapterTable!$R$20)&lt;&gt;0),"","보스")&amp;"인게임누적곱배수",ChapterTable!$R:$S,2,0)^C999
    +VLOOKUP(SUBSTITUTE(SUBSTITUTE(E$1,"standard",""),"|Float","")&amp;IF(OR($L999=TRUE,$A999=0,MOD($A999,ChapterTable!$R$20)&lt;&gt;0),"","보스")&amp;"인게임누적합배수",ChapterTable!$R:$S,2,0)*C999)
  )
  )
  )
)</f>
        <v>837964.69598007202</v>
      </c>
      <c r="F999" s="1">
        <f ca="1">IF(AND($A999=0,$B999=1),
    VLOOKUP(1,ChapterTable!$1:$1048576,MATCH("최종"&amp;SUBSTITUTE(SUBSTITUTE(F$1,"standard",""),"|Float",""),ChapterTable!$1:$1,0),0)*ChapterTable!$P$17,
  IF(AND($A999=0,$B999=0),
    F1000,
  IF($B999=0,
    VLOOKUP($A999,ChapterTable!$1:$1048576,MATCH("최종"&amp;SUBSTITUTE(SUBSTITUTE(F$1,"standard",""),"|Float",""),ChapterTable!$1:$1,0),0),
  IF($B999=1,
    IF($L999=FALSE,
      VLOOKUP($A999,ChapterTable!$1:$1048576,MATCH("최종"&amp;SUBSTITUTE(SUBSTITUTE(F$1,"standard",""),"|Float",""),ChapterTable!$1:$1,0),0),
      VLOOKUP($A999-ChapterTable!$P$11,ChapterTable!$1:$1048576,MATCH("최종"&amp;SUBSTITUTE(SUBSTITUTE(F$1,"standard",""),"|Float",""),ChapterTable!$1:$1,0),0)*ChapterTable!$P$14
    ),
  OFFSET(F999,-$B999+IF($L999,1,0),0)*
    (VLOOKUP(SUBSTITUTE(SUBSTITUTE(F$1,"standard",""),"|Float","")&amp;IF(OR($L999=TRUE,$A999=0,MOD($A999,ChapterTable!$R$20)&lt;&gt;0),"","보스")&amp;"인게임누적곱배수",ChapterTable!$R:$S,2,0)^D999
    +VLOOKUP(SUBSTITUTE(SUBSTITUTE(F$1,"standard",""),"|Float","")&amp;IF(OR($L999=TRUE,$A999=0,MOD($A999,ChapterTable!$R$20)&lt;&gt;0),"","보스")&amp;"인게임누적합배수",ChapterTable!$R:$S,2,0)*D999)
  )
  )
  )
)</f>
        <v>286803.39296936989</v>
      </c>
      <c r="G999" t="s">
        <v>719</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108"/>
        <v>3</v>
      </c>
      <c r="Q999">
        <f t="shared" si="109"/>
        <v>3</v>
      </c>
      <c r="R999" t="b">
        <f t="shared" ca="1" si="110"/>
        <v>0</v>
      </c>
      <c r="T999" t="b">
        <f t="shared" ca="1" si="11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114"/>
        <v>0.33333333333333331</v>
      </c>
      <c r="AJ999">
        <f t="shared" si="112"/>
        <v>0.395555555</v>
      </c>
      <c r="AK999">
        <f t="shared" si="113"/>
        <v>1</v>
      </c>
      <c r="AL999">
        <v>8</v>
      </c>
    </row>
    <row r="1000" spans="1:38" hidden="1" x14ac:dyDescent="0.3">
      <c r="A1000">
        <v>22</v>
      </c>
      <c r="B1000">
        <v>25</v>
      </c>
      <c r="C1000">
        <f>IF(OR($L1000=TRUE,$A1000=0,MOD($A1000,ChapterTable!$R$20)&lt;&gt;0),
MAX(0,INT(($B1000+ChapterTable!$P$26+VLOOKUP(SUBSTITUTE(C$1,"성장단계","")&amp;"단계오프셋",ChapterTable!$R:$S,2,0))/ChapterTable!$P$23)),
MAX(0,INT(($B1000+ChapterTable!$R$26+VLOOKUP(SUBSTITUTE(C$1,"성장단계","")&amp;"보스단계오프셋",ChapterTable!$R:$S,2,0))/ChapterTable!$R$23)))</f>
        <v>2</v>
      </c>
      <c r="D1000">
        <f>IF(OR($L1000=TRUE,$A1000=0,MOD($A1000,ChapterTable!$R$20)&lt;&gt;0),
MAX(0,INT(($B1000+ChapterTable!$P$26+VLOOKUP(SUBSTITUTE(D$1,"성장단계","")&amp;"단계오프셋",ChapterTable!$R:$S,2,0))/ChapterTable!$P$23)),
MAX(0,INT(($B1000+ChapterTable!$R$26+VLOOKUP(SUBSTITUTE(D$1,"성장단계","")&amp;"보스단계오프셋",ChapterTable!$R:$S,2,0))/ChapterTable!$R$23)))</f>
        <v>2</v>
      </c>
      <c r="E1000" s="1">
        <f ca="1">IF(AND($A1000=0,$B1000=1),
    VLOOKUP(1,ChapterTable!$1:$1048576,MATCH("최종"&amp;SUBSTITUTE(SUBSTITUTE(E$1,"standard",""),"|Float",""),ChapterTable!$1:$1,0),0)*ChapterTable!$P$17,
  IF(AND($A1000=0,$B1000=0),
    E1001,
  IF($B1000=0,
    VLOOKUP($A1000,ChapterTable!$1:$1048576,MATCH("최종"&amp;SUBSTITUTE(SUBSTITUTE(E$1,"standard",""),"|Float",""),ChapterTable!$1:$1,0),0),
  IF($B1000=1,
    IF($L1000=FALSE,
      VLOOKUP($A1000,ChapterTable!$1:$1048576,MATCH("최종"&amp;SUBSTITUTE(SUBSTITUTE(E$1,"standard",""),"|Float",""),ChapterTable!$1:$1,0),0),
      VLOOKUP($A1000-ChapterTable!$P$11,ChapterTable!$1:$1048576,MATCH("최종"&amp;SUBSTITUTE(SUBSTITUTE(E$1,"standard",""),"|Float",""),ChapterTable!$1:$1,0),0)*ChapterTable!$P$14
    ),
  OFFSET(E1000,-$B1000+IF($L1000,1,0),0)*IF($B1000&gt;OFFSET($B1000,1,0),ChapterTable!$R$17,1)*
    (VLOOKUP(SUBSTITUTE(SUBSTITUTE(E$1,"standard",""),"|Float","")&amp;IF(OR($L1000=TRUE,$A1000=0,MOD($A1000,ChapterTable!$R$20)&lt;&gt;0),"","보스")&amp;"인게임누적곱배수",ChapterTable!$R:$S,2,0)^C1000
    +VLOOKUP(SUBSTITUTE(SUBSTITUTE(E$1,"standard",""),"|Float","")&amp;IF(OR($L1000=TRUE,$A1000=0,MOD($A1000,ChapterTable!$R$20)&lt;&gt;0),"","보스")&amp;"인게임누적합배수",ChapterTable!$R:$S,2,0)*C1000)
  )
  )
  )
)</f>
        <v>837964.69598007202</v>
      </c>
      <c r="F1000" s="1">
        <f ca="1">IF(AND($A1000=0,$B1000=1),
    VLOOKUP(1,ChapterTable!$1:$1048576,MATCH("최종"&amp;SUBSTITUTE(SUBSTITUTE(F$1,"standard",""),"|Float",""),ChapterTable!$1:$1,0),0)*ChapterTable!$P$17,
  IF(AND($A1000=0,$B1000=0),
    F1001,
  IF($B1000=0,
    VLOOKUP($A1000,ChapterTable!$1:$1048576,MATCH("최종"&amp;SUBSTITUTE(SUBSTITUTE(F$1,"standard",""),"|Float",""),ChapterTable!$1:$1,0),0),
  IF($B1000=1,
    IF($L1000=FALSE,
      VLOOKUP($A1000,ChapterTable!$1:$1048576,MATCH("최종"&amp;SUBSTITUTE(SUBSTITUTE(F$1,"standard",""),"|Float",""),ChapterTable!$1:$1,0),0),
      VLOOKUP($A1000-ChapterTable!$P$11,ChapterTable!$1:$1048576,MATCH("최종"&amp;SUBSTITUTE(SUBSTITUTE(F$1,"standard",""),"|Float",""),ChapterTable!$1:$1,0),0)*ChapterTable!$P$14
    ),
  OFFSET(F1000,-$B1000+IF($L1000,1,0),0)*
    (VLOOKUP(SUBSTITUTE(SUBSTITUTE(F$1,"standard",""),"|Float","")&amp;IF(OR($L1000=TRUE,$A1000=0,MOD($A1000,ChapterTable!$R$20)&lt;&gt;0),"","보스")&amp;"인게임누적곱배수",ChapterTable!$R:$S,2,0)^D1000
    +VLOOKUP(SUBSTITUTE(SUBSTITUTE(F$1,"standard",""),"|Float","")&amp;IF(OR($L1000=TRUE,$A1000=0,MOD($A1000,ChapterTable!$R$20)&lt;&gt;0),"","보스")&amp;"인게임누적합배수",ChapterTable!$R:$S,2,0)*D1000)
  )
  )
  )
)</f>
        <v>286803.39296936989</v>
      </c>
      <c r="G1000" t="s">
        <v>719</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108"/>
        <v>11</v>
      </c>
      <c r="Q1000">
        <f t="shared" si="109"/>
        <v>11</v>
      </c>
      <c r="R1000" t="b">
        <f t="shared" ca="1" si="110"/>
        <v>0</v>
      </c>
      <c r="T1000" t="b">
        <f t="shared" ca="1" si="11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114"/>
        <v>0.33333333333333331</v>
      </c>
      <c r="AJ1000">
        <f t="shared" si="112"/>
        <v>0.395555555</v>
      </c>
      <c r="AK1000">
        <f t="shared" si="113"/>
        <v>1</v>
      </c>
      <c r="AL1000">
        <v>8</v>
      </c>
    </row>
    <row r="1001" spans="1:38" hidden="1" x14ac:dyDescent="0.3">
      <c r="A1001">
        <v>22</v>
      </c>
      <c r="B1001">
        <v>26</v>
      </c>
      <c r="C1001">
        <f>IF(OR($L1001=TRUE,$A1001=0,MOD($A1001,ChapterTable!$R$20)&lt;&gt;0),
MAX(0,INT(($B1001+ChapterTable!$P$26+VLOOKUP(SUBSTITUTE(C$1,"성장단계","")&amp;"단계오프셋",ChapterTable!$R:$S,2,0))/ChapterTable!$P$23)),
MAX(0,INT(($B1001+ChapterTable!$R$26+VLOOKUP(SUBSTITUTE(C$1,"성장단계","")&amp;"보스단계오프셋",ChapterTable!$R:$S,2,0))/ChapterTable!$R$23)))</f>
        <v>3</v>
      </c>
      <c r="D1001">
        <f>IF(OR($L1001=TRUE,$A1001=0,MOD($A1001,ChapterTable!$R$20)&lt;&gt;0),
MAX(0,INT(($B1001+ChapterTable!$P$26+VLOOKUP(SUBSTITUTE(D$1,"성장단계","")&amp;"단계오프셋",ChapterTable!$R:$S,2,0))/ChapterTable!$P$23)),
MAX(0,INT(($B1001+ChapterTable!$R$26+VLOOKUP(SUBSTITUTE(D$1,"성장단계","")&amp;"보스단계오프셋",ChapterTable!$R:$S,2,0))/ChapterTable!$R$23)))</f>
        <v>2</v>
      </c>
      <c r="E1001" s="1">
        <f ca="1">IF(AND($A1001=0,$B1001=1),
    VLOOKUP(1,ChapterTable!$1:$1048576,MATCH("최종"&amp;SUBSTITUTE(SUBSTITUTE(E$1,"standard",""),"|Float",""),ChapterTable!$1:$1,0),0)*ChapterTable!$P$17,
  IF(AND($A1001=0,$B1001=0),
    E1002,
  IF($B1001=0,
    VLOOKUP($A1001,ChapterTable!$1:$1048576,MATCH("최종"&amp;SUBSTITUTE(SUBSTITUTE(E$1,"standard",""),"|Float",""),ChapterTable!$1:$1,0),0),
  IF($B1001=1,
    IF($L1001=FALSE,
      VLOOKUP($A1001,ChapterTable!$1:$1048576,MATCH("최종"&amp;SUBSTITUTE(SUBSTITUTE(E$1,"standard",""),"|Float",""),ChapterTable!$1:$1,0),0),
      VLOOKUP($A1001-ChapterTable!$P$11,ChapterTable!$1:$1048576,MATCH("최종"&amp;SUBSTITUTE(SUBSTITUTE(E$1,"standard",""),"|Float",""),ChapterTable!$1:$1,0),0)*ChapterTable!$P$14
    ),
  OFFSET(E1001,-$B1001+IF($L1001,1,0),0)*IF($B1001&gt;OFFSET($B1001,1,0),ChapterTable!$R$17,1)*
    (VLOOKUP(SUBSTITUTE(SUBSTITUTE(E$1,"standard",""),"|Float","")&amp;IF(OR($L1001=TRUE,$A1001=0,MOD($A1001,ChapterTable!$R$20)&lt;&gt;0),"","보스")&amp;"인게임누적곱배수",ChapterTable!$R:$S,2,0)^C1001
    +VLOOKUP(SUBSTITUTE(SUBSTITUTE(E$1,"standard",""),"|Float","")&amp;IF(OR($L1001=TRUE,$A1001=0,MOD($A1001,ChapterTable!$R$20)&lt;&gt;0),"","보스")&amp;"인게임누적합배수",ChapterTable!$R:$S,2,0)*C1001)
  )
  )
  )
)</f>
        <v>957673.93826293945</v>
      </c>
      <c r="F1001" s="1">
        <f ca="1">IF(AND($A1001=0,$B1001=1),
    VLOOKUP(1,ChapterTable!$1:$1048576,MATCH("최종"&amp;SUBSTITUTE(SUBSTITUTE(F$1,"standard",""),"|Float",""),ChapterTable!$1:$1,0),0)*ChapterTable!$P$17,
  IF(AND($A1001=0,$B1001=0),
    F1002,
  IF($B1001=0,
    VLOOKUP($A1001,ChapterTable!$1:$1048576,MATCH("최종"&amp;SUBSTITUTE(SUBSTITUTE(F$1,"standard",""),"|Float",""),ChapterTable!$1:$1,0),0),
  IF($B1001=1,
    IF($L1001=FALSE,
      VLOOKUP($A1001,ChapterTable!$1:$1048576,MATCH("최종"&amp;SUBSTITUTE(SUBSTITUTE(F$1,"standard",""),"|Float",""),ChapterTable!$1:$1,0),0),
      VLOOKUP($A1001-ChapterTable!$P$11,ChapterTable!$1:$1048576,MATCH("최종"&amp;SUBSTITUTE(SUBSTITUTE(F$1,"standard",""),"|Float",""),ChapterTable!$1:$1,0),0)*ChapterTable!$P$14
    ),
  OFFSET(F1001,-$B1001+IF($L1001,1,0),0)*
    (VLOOKUP(SUBSTITUTE(SUBSTITUTE(F$1,"standard",""),"|Float","")&amp;IF(OR($L1001=TRUE,$A1001=0,MOD($A1001,ChapterTable!$R$20)&lt;&gt;0),"","보스")&amp;"인게임누적곱배수",ChapterTable!$R:$S,2,0)^D1001
    +VLOOKUP(SUBSTITUTE(SUBSTITUTE(F$1,"standard",""),"|Float","")&amp;IF(OR($L1001=TRUE,$A1001=0,MOD($A1001,ChapterTable!$R$20)&lt;&gt;0),"","보스")&amp;"인게임누적합배수",ChapterTable!$R:$S,2,0)*D1001)
  )
  )
  )
)</f>
        <v>286803.39296936989</v>
      </c>
      <c r="G1001" t="s">
        <v>719</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108"/>
        <v>3</v>
      </c>
      <c r="Q1001">
        <f t="shared" si="109"/>
        <v>3</v>
      </c>
      <c r="R1001" t="b">
        <f t="shared" ca="1" si="110"/>
        <v>0</v>
      </c>
      <c r="T1001" t="b">
        <f t="shared" ca="1" si="11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114"/>
        <v>0.33333333333333331</v>
      </c>
      <c r="AJ1001">
        <f t="shared" si="112"/>
        <v>0.395555555</v>
      </c>
      <c r="AK1001">
        <f t="shared" si="113"/>
        <v>1</v>
      </c>
      <c r="AL1001">
        <v>8</v>
      </c>
    </row>
    <row r="1002" spans="1:38" hidden="1" x14ac:dyDescent="0.3">
      <c r="A1002">
        <v>22</v>
      </c>
      <c r="B1002">
        <v>27</v>
      </c>
      <c r="C1002">
        <f>IF(OR($L1002=TRUE,$A1002=0,MOD($A1002,ChapterTable!$R$20)&lt;&gt;0),
MAX(0,INT(($B1002+ChapterTable!$P$26+VLOOKUP(SUBSTITUTE(C$1,"성장단계","")&amp;"단계오프셋",ChapterTable!$R:$S,2,0))/ChapterTable!$P$23)),
MAX(0,INT(($B1002+ChapterTable!$R$26+VLOOKUP(SUBSTITUTE(C$1,"성장단계","")&amp;"보스단계오프셋",ChapterTable!$R:$S,2,0))/ChapterTable!$R$23)))</f>
        <v>3</v>
      </c>
      <c r="D1002">
        <f>IF(OR($L1002=TRUE,$A1002=0,MOD($A1002,ChapterTable!$R$20)&lt;&gt;0),
MAX(0,INT(($B1002+ChapterTable!$P$26+VLOOKUP(SUBSTITUTE(D$1,"성장단계","")&amp;"단계오프셋",ChapterTable!$R:$S,2,0))/ChapterTable!$P$23)),
MAX(0,INT(($B1002+ChapterTable!$R$26+VLOOKUP(SUBSTITUTE(D$1,"성장단계","")&amp;"보스단계오프셋",ChapterTable!$R:$S,2,0))/ChapterTable!$R$23)))</f>
        <v>2</v>
      </c>
      <c r="E1002" s="1">
        <f ca="1">IF(AND($A1002=0,$B1002=1),
    VLOOKUP(1,ChapterTable!$1:$1048576,MATCH("최종"&amp;SUBSTITUTE(SUBSTITUTE(E$1,"standard",""),"|Float",""),ChapterTable!$1:$1,0),0)*ChapterTable!$P$17,
  IF(AND($A1002=0,$B1002=0),
    E1003,
  IF($B1002=0,
    VLOOKUP($A1002,ChapterTable!$1:$1048576,MATCH("최종"&amp;SUBSTITUTE(SUBSTITUTE(E$1,"standard",""),"|Float",""),ChapterTable!$1:$1,0),0),
  IF($B1002=1,
    IF($L1002=FALSE,
      VLOOKUP($A1002,ChapterTable!$1:$1048576,MATCH("최종"&amp;SUBSTITUTE(SUBSTITUTE(E$1,"standard",""),"|Float",""),ChapterTable!$1:$1,0),0),
      VLOOKUP($A1002-ChapterTable!$P$11,ChapterTable!$1:$1048576,MATCH("최종"&amp;SUBSTITUTE(SUBSTITUTE(E$1,"standard",""),"|Float",""),ChapterTable!$1:$1,0),0)*ChapterTable!$P$14
    ),
  OFFSET(E1002,-$B1002+IF($L1002,1,0),0)*IF($B1002&gt;OFFSET($B1002,1,0),ChapterTable!$R$17,1)*
    (VLOOKUP(SUBSTITUTE(SUBSTITUTE(E$1,"standard",""),"|Float","")&amp;IF(OR($L1002=TRUE,$A1002=0,MOD($A1002,ChapterTable!$R$20)&lt;&gt;0),"","보스")&amp;"인게임누적곱배수",ChapterTable!$R:$S,2,0)^C1002
    +VLOOKUP(SUBSTITUTE(SUBSTITUTE(E$1,"standard",""),"|Float","")&amp;IF(OR($L1002=TRUE,$A1002=0,MOD($A1002,ChapterTable!$R$20)&lt;&gt;0),"","보스")&amp;"인게임누적합배수",ChapterTable!$R:$S,2,0)*C1002)
  )
  )
  )
)</f>
        <v>957673.93826293945</v>
      </c>
      <c r="F1002" s="1">
        <f ca="1">IF(AND($A1002=0,$B1002=1),
    VLOOKUP(1,ChapterTable!$1:$1048576,MATCH("최종"&amp;SUBSTITUTE(SUBSTITUTE(F$1,"standard",""),"|Float",""),ChapterTable!$1:$1,0),0)*ChapterTable!$P$17,
  IF(AND($A1002=0,$B1002=0),
    F1003,
  IF($B1002=0,
    VLOOKUP($A1002,ChapterTable!$1:$1048576,MATCH("최종"&amp;SUBSTITUTE(SUBSTITUTE(F$1,"standard",""),"|Float",""),ChapterTable!$1:$1,0),0),
  IF($B1002=1,
    IF($L1002=FALSE,
      VLOOKUP($A1002,ChapterTable!$1:$1048576,MATCH("최종"&amp;SUBSTITUTE(SUBSTITUTE(F$1,"standard",""),"|Float",""),ChapterTable!$1:$1,0),0),
      VLOOKUP($A1002-ChapterTable!$P$11,ChapterTable!$1:$1048576,MATCH("최종"&amp;SUBSTITUTE(SUBSTITUTE(F$1,"standard",""),"|Float",""),ChapterTable!$1:$1,0),0)*ChapterTable!$P$14
    ),
  OFFSET(F1002,-$B1002+IF($L1002,1,0),0)*
    (VLOOKUP(SUBSTITUTE(SUBSTITUTE(F$1,"standard",""),"|Float","")&amp;IF(OR($L1002=TRUE,$A1002=0,MOD($A1002,ChapterTable!$R$20)&lt;&gt;0),"","보스")&amp;"인게임누적곱배수",ChapterTable!$R:$S,2,0)^D1002
    +VLOOKUP(SUBSTITUTE(SUBSTITUTE(F$1,"standard",""),"|Float","")&amp;IF(OR($L1002=TRUE,$A1002=0,MOD($A1002,ChapterTable!$R$20)&lt;&gt;0),"","보스")&amp;"인게임누적합배수",ChapterTable!$R:$S,2,0)*D1002)
  )
  )
  )
)</f>
        <v>286803.39296936989</v>
      </c>
      <c r="G1002" t="s">
        <v>719</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108"/>
        <v>3</v>
      </c>
      <c r="Q1002">
        <f t="shared" si="109"/>
        <v>3</v>
      </c>
      <c r="R1002" t="b">
        <f t="shared" ca="1" si="110"/>
        <v>0</v>
      </c>
      <c r="T1002" t="b">
        <f t="shared" ca="1" si="11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114"/>
        <v>0.33333333333333331</v>
      </c>
      <c r="AJ1002">
        <f t="shared" si="112"/>
        <v>0.395555555</v>
      </c>
      <c r="AK1002">
        <f t="shared" si="113"/>
        <v>1</v>
      </c>
      <c r="AL1002">
        <v>8</v>
      </c>
    </row>
    <row r="1003" spans="1:38" hidden="1" x14ac:dyDescent="0.3">
      <c r="A1003">
        <v>22</v>
      </c>
      <c r="B1003">
        <v>28</v>
      </c>
      <c r="C1003">
        <f>IF(OR($L1003=TRUE,$A1003=0,MOD($A1003,ChapterTable!$R$20)&lt;&gt;0),
MAX(0,INT(($B1003+ChapterTable!$P$26+VLOOKUP(SUBSTITUTE(C$1,"성장단계","")&amp;"단계오프셋",ChapterTable!$R:$S,2,0))/ChapterTable!$P$23)),
MAX(0,INT(($B1003+ChapterTable!$R$26+VLOOKUP(SUBSTITUTE(C$1,"성장단계","")&amp;"보스단계오프셋",ChapterTable!$R:$S,2,0))/ChapterTable!$R$23)))</f>
        <v>3</v>
      </c>
      <c r="D1003">
        <f>IF(OR($L1003=TRUE,$A1003=0,MOD($A1003,ChapterTable!$R$20)&lt;&gt;0),
MAX(0,INT(($B1003+ChapterTable!$P$26+VLOOKUP(SUBSTITUTE(D$1,"성장단계","")&amp;"단계오프셋",ChapterTable!$R:$S,2,0))/ChapterTable!$P$23)),
MAX(0,INT(($B1003+ChapterTable!$R$26+VLOOKUP(SUBSTITUTE(D$1,"성장단계","")&amp;"보스단계오프셋",ChapterTable!$R:$S,2,0))/ChapterTable!$R$23)))</f>
        <v>2</v>
      </c>
      <c r="E1003" s="1">
        <f ca="1">IF(AND($A1003=0,$B1003=1),
    VLOOKUP(1,ChapterTable!$1:$1048576,MATCH("최종"&amp;SUBSTITUTE(SUBSTITUTE(E$1,"standard",""),"|Float",""),ChapterTable!$1:$1,0),0)*ChapterTable!$P$17,
  IF(AND($A1003=0,$B1003=0),
    E1004,
  IF($B1003=0,
    VLOOKUP($A1003,ChapterTable!$1:$1048576,MATCH("최종"&amp;SUBSTITUTE(SUBSTITUTE(E$1,"standard",""),"|Float",""),ChapterTable!$1:$1,0),0),
  IF($B1003=1,
    IF($L1003=FALSE,
      VLOOKUP($A1003,ChapterTable!$1:$1048576,MATCH("최종"&amp;SUBSTITUTE(SUBSTITUTE(E$1,"standard",""),"|Float",""),ChapterTable!$1:$1,0),0),
      VLOOKUP($A1003-ChapterTable!$P$11,ChapterTable!$1:$1048576,MATCH("최종"&amp;SUBSTITUTE(SUBSTITUTE(E$1,"standard",""),"|Float",""),ChapterTable!$1:$1,0),0)*ChapterTable!$P$14
    ),
  OFFSET(E1003,-$B1003+IF($L1003,1,0),0)*IF($B1003&gt;OFFSET($B1003,1,0),ChapterTable!$R$17,1)*
    (VLOOKUP(SUBSTITUTE(SUBSTITUTE(E$1,"standard",""),"|Float","")&amp;IF(OR($L1003=TRUE,$A1003=0,MOD($A1003,ChapterTable!$R$20)&lt;&gt;0),"","보스")&amp;"인게임누적곱배수",ChapterTable!$R:$S,2,0)^C1003
    +VLOOKUP(SUBSTITUTE(SUBSTITUTE(E$1,"standard",""),"|Float","")&amp;IF(OR($L1003=TRUE,$A1003=0,MOD($A1003,ChapterTable!$R$20)&lt;&gt;0),"","보스")&amp;"인게임누적합배수",ChapterTable!$R:$S,2,0)*C1003)
  )
  )
  )
)</f>
        <v>957673.93826293945</v>
      </c>
      <c r="F1003" s="1">
        <f ca="1">IF(AND($A1003=0,$B1003=1),
    VLOOKUP(1,ChapterTable!$1:$1048576,MATCH("최종"&amp;SUBSTITUTE(SUBSTITUTE(F$1,"standard",""),"|Float",""),ChapterTable!$1:$1,0),0)*ChapterTable!$P$17,
  IF(AND($A1003=0,$B1003=0),
    F1004,
  IF($B1003=0,
    VLOOKUP($A1003,ChapterTable!$1:$1048576,MATCH("최종"&amp;SUBSTITUTE(SUBSTITUTE(F$1,"standard",""),"|Float",""),ChapterTable!$1:$1,0),0),
  IF($B1003=1,
    IF($L1003=FALSE,
      VLOOKUP($A1003,ChapterTable!$1:$1048576,MATCH("최종"&amp;SUBSTITUTE(SUBSTITUTE(F$1,"standard",""),"|Float",""),ChapterTable!$1:$1,0),0),
      VLOOKUP($A1003-ChapterTable!$P$11,ChapterTable!$1:$1048576,MATCH("최종"&amp;SUBSTITUTE(SUBSTITUTE(F$1,"standard",""),"|Float",""),ChapterTable!$1:$1,0),0)*ChapterTable!$P$14
    ),
  OFFSET(F1003,-$B1003+IF($L1003,1,0),0)*
    (VLOOKUP(SUBSTITUTE(SUBSTITUTE(F$1,"standard",""),"|Float","")&amp;IF(OR($L1003=TRUE,$A1003=0,MOD($A1003,ChapterTable!$R$20)&lt;&gt;0),"","보스")&amp;"인게임누적곱배수",ChapterTable!$R:$S,2,0)^D1003
    +VLOOKUP(SUBSTITUTE(SUBSTITUTE(F$1,"standard",""),"|Float","")&amp;IF(OR($L1003=TRUE,$A1003=0,MOD($A1003,ChapterTable!$R$20)&lt;&gt;0),"","보스")&amp;"인게임누적합배수",ChapterTable!$R:$S,2,0)*D1003)
  )
  )
  )
)</f>
        <v>286803.39296936989</v>
      </c>
      <c r="G1003" t="s">
        <v>719</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108"/>
        <v>3</v>
      </c>
      <c r="Q1003">
        <f t="shared" si="109"/>
        <v>3</v>
      </c>
      <c r="R1003" t="b">
        <f t="shared" ca="1" si="110"/>
        <v>0</v>
      </c>
      <c r="T1003" t="b">
        <f t="shared" ca="1" si="11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114"/>
        <v>0.33333333333333331</v>
      </c>
      <c r="AJ1003">
        <f t="shared" si="112"/>
        <v>0.395555555</v>
      </c>
      <c r="AK1003">
        <f t="shared" si="113"/>
        <v>1</v>
      </c>
      <c r="AL1003">
        <v>8</v>
      </c>
    </row>
    <row r="1004" spans="1:38" hidden="1" x14ac:dyDescent="0.3">
      <c r="A1004">
        <v>22</v>
      </c>
      <c r="B1004">
        <v>29</v>
      </c>
      <c r="C1004">
        <f>IF(OR($L1004=TRUE,$A1004=0,MOD($A1004,ChapterTable!$R$20)&lt;&gt;0),
MAX(0,INT(($B1004+ChapterTable!$P$26+VLOOKUP(SUBSTITUTE(C$1,"성장단계","")&amp;"단계오프셋",ChapterTable!$R:$S,2,0))/ChapterTable!$P$23)),
MAX(0,INT(($B1004+ChapterTable!$R$26+VLOOKUP(SUBSTITUTE(C$1,"성장단계","")&amp;"보스단계오프셋",ChapterTable!$R:$S,2,0))/ChapterTable!$R$23)))</f>
        <v>3</v>
      </c>
      <c r="D1004">
        <f>IF(OR($L1004=TRUE,$A1004=0,MOD($A1004,ChapterTable!$R$20)&lt;&gt;0),
MAX(0,INT(($B1004+ChapterTable!$P$26+VLOOKUP(SUBSTITUTE(D$1,"성장단계","")&amp;"단계오프셋",ChapterTable!$R:$S,2,0))/ChapterTable!$P$23)),
MAX(0,INT(($B1004+ChapterTable!$R$26+VLOOKUP(SUBSTITUTE(D$1,"성장단계","")&amp;"보스단계오프셋",ChapterTable!$R:$S,2,0))/ChapterTable!$R$23)))</f>
        <v>2</v>
      </c>
      <c r="E1004" s="1">
        <f ca="1">IF(AND($A1004=0,$B1004=1),
    VLOOKUP(1,ChapterTable!$1:$1048576,MATCH("최종"&amp;SUBSTITUTE(SUBSTITUTE(E$1,"standard",""),"|Float",""),ChapterTable!$1:$1,0),0)*ChapterTable!$P$17,
  IF(AND($A1004=0,$B1004=0),
    E1005,
  IF($B1004=0,
    VLOOKUP($A1004,ChapterTable!$1:$1048576,MATCH("최종"&amp;SUBSTITUTE(SUBSTITUTE(E$1,"standard",""),"|Float",""),ChapterTable!$1:$1,0),0),
  IF($B1004=1,
    IF($L1004=FALSE,
      VLOOKUP($A1004,ChapterTable!$1:$1048576,MATCH("최종"&amp;SUBSTITUTE(SUBSTITUTE(E$1,"standard",""),"|Float",""),ChapterTable!$1:$1,0),0),
      VLOOKUP($A1004-ChapterTable!$P$11,ChapterTable!$1:$1048576,MATCH("최종"&amp;SUBSTITUTE(SUBSTITUTE(E$1,"standard",""),"|Float",""),ChapterTable!$1:$1,0),0)*ChapterTable!$P$14
    ),
  OFFSET(E1004,-$B1004+IF($L1004,1,0),0)*IF($B1004&gt;OFFSET($B1004,1,0),ChapterTable!$R$17,1)*
    (VLOOKUP(SUBSTITUTE(SUBSTITUTE(E$1,"standard",""),"|Float","")&amp;IF(OR($L1004=TRUE,$A1004=0,MOD($A1004,ChapterTable!$R$20)&lt;&gt;0),"","보스")&amp;"인게임누적곱배수",ChapterTable!$R:$S,2,0)^C1004
    +VLOOKUP(SUBSTITUTE(SUBSTITUTE(E$1,"standard",""),"|Float","")&amp;IF(OR($L1004=TRUE,$A1004=0,MOD($A1004,ChapterTable!$R$20)&lt;&gt;0),"","보스")&amp;"인게임누적합배수",ChapterTable!$R:$S,2,0)*C1004)
  )
  )
  )
)</f>
        <v>957673.93826293945</v>
      </c>
      <c r="F1004" s="1">
        <f ca="1">IF(AND($A1004=0,$B1004=1),
    VLOOKUP(1,ChapterTable!$1:$1048576,MATCH("최종"&amp;SUBSTITUTE(SUBSTITUTE(F$1,"standard",""),"|Float",""),ChapterTable!$1:$1,0),0)*ChapterTable!$P$17,
  IF(AND($A1004=0,$B1004=0),
    F1005,
  IF($B1004=0,
    VLOOKUP($A1004,ChapterTable!$1:$1048576,MATCH("최종"&amp;SUBSTITUTE(SUBSTITUTE(F$1,"standard",""),"|Float",""),ChapterTable!$1:$1,0),0),
  IF($B1004=1,
    IF($L1004=FALSE,
      VLOOKUP($A1004,ChapterTable!$1:$1048576,MATCH("최종"&amp;SUBSTITUTE(SUBSTITUTE(F$1,"standard",""),"|Float",""),ChapterTable!$1:$1,0),0),
      VLOOKUP($A1004-ChapterTable!$P$11,ChapterTable!$1:$1048576,MATCH("최종"&amp;SUBSTITUTE(SUBSTITUTE(F$1,"standard",""),"|Float",""),ChapterTable!$1:$1,0),0)*ChapterTable!$P$14
    ),
  OFFSET(F1004,-$B1004+IF($L1004,1,0),0)*
    (VLOOKUP(SUBSTITUTE(SUBSTITUTE(F$1,"standard",""),"|Float","")&amp;IF(OR($L1004=TRUE,$A1004=0,MOD($A1004,ChapterTable!$R$20)&lt;&gt;0),"","보스")&amp;"인게임누적곱배수",ChapterTable!$R:$S,2,0)^D1004
    +VLOOKUP(SUBSTITUTE(SUBSTITUTE(F$1,"standard",""),"|Float","")&amp;IF(OR($L1004=TRUE,$A1004=0,MOD($A1004,ChapterTable!$R$20)&lt;&gt;0),"","보스")&amp;"인게임누적합배수",ChapterTable!$R:$S,2,0)*D1004)
  )
  )
  )
)</f>
        <v>286803.39296936989</v>
      </c>
      <c r="G1004" t="s">
        <v>719</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108"/>
        <v>93</v>
      </c>
      <c r="Q1004">
        <f t="shared" si="109"/>
        <v>93</v>
      </c>
      <c r="R1004" t="b">
        <f t="shared" ca="1" si="110"/>
        <v>1</v>
      </c>
      <c r="T1004" t="b">
        <f t="shared" ca="1" si="11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114"/>
        <v>0.33333333333333331</v>
      </c>
      <c r="AJ1004">
        <f t="shared" si="112"/>
        <v>0.395555555</v>
      </c>
      <c r="AK1004">
        <f t="shared" si="113"/>
        <v>1</v>
      </c>
      <c r="AL1004">
        <v>8</v>
      </c>
    </row>
    <row r="1005" spans="1:38" hidden="1" x14ac:dyDescent="0.3">
      <c r="A1005">
        <v>22</v>
      </c>
      <c r="B1005">
        <v>30</v>
      </c>
      <c r="C1005">
        <f>IF(OR($L1005=TRUE,$A1005=0,MOD($A1005,ChapterTable!$R$20)&lt;&gt;0),
MAX(0,INT(($B1005+ChapterTable!$P$26+VLOOKUP(SUBSTITUTE(C$1,"성장단계","")&amp;"단계오프셋",ChapterTable!$R:$S,2,0))/ChapterTable!$P$23)),
MAX(0,INT(($B1005+ChapterTable!$R$26+VLOOKUP(SUBSTITUTE(C$1,"성장단계","")&amp;"보스단계오프셋",ChapterTable!$R:$S,2,0))/ChapterTable!$R$23)))</f>
        <v>3</v>
      </c>
      <c r="D1005">
        <f>IF(OR($L1005=TRUE,$A1005=0,MOD($A1005,ChapterTable!$R$20)&lt;&gt;0),
MAX(0,INT(($B1005+ChapterTable!$P$26+VLOOKUP(SUBSTITUTE(D$1,"성장단계","")&amp;"단계오프셋",ChapterTable!$R:$S,2,0))/ChapterTable!$P$23)),
MAX(0,INT(($B1005+ChapterTable!$R$26+VLOOKUP(SUBSTITUTE(D$1,"성장단계","")&amp;"보스단계오프셋",ChapterTable!$R:$S,2,0))/ChapterTable!$R$23)))</f>
        <v>2</v>
      </c>
      <c r="E1005" s="1">
        <f ca="1">IF(AND($A1005=0,$B1005=1),
    VLOOKUP(1,ChapterTable!$1:$1048576,MATCH("최종"&amp;SUBSTITUTE(SUBSTITUTE(E$1,"standard",""),"|Float",""),ChapterTable!$1:$1,0),0)*ChapterTable!$P$17,
  IF(AND($A1005=0,$B1005=0),
    E1006,
  IF($B1005=0,
    VLOOKUP($A1005,ChapterTable!$1:$1048576,MATCH("최종"&amp;SUBSTITUTE(SUBSTITUTE(E$1,"standard",""),"|Float",""),ChapterTable!$1:$1,0),0),
  IF($B1005=1,
    IF($L1005=FALSE,
      VLOOKUP($A1005,ChapterTable!$1:$1048576,MATCH("최종"&amp;SUBSTITUTE(SUBSTITUTE(E$1,"standard",""),"|Float",""),ChapterTable!$1:$1,0),0),
      VLOOKUP($A1005-ChapterTable!$P$11,ChapterTable!$1:$1048576,MATCH("최종"&amp;SUBSTITUTE(SUBSTITUTE(E$1,"standard",""),"|Float",""),ChapterTable!$1:$1,0),0)*ChapterTable!$P$14
    ),
  OFFSET(E1005,-$B1005+IF($L1005,1,0),0)*IF($B1005&gt;OFFSET($B1005,1,0),ChapterTable!$R$17,1)*
    (VLOOKUP(SUBSTITUTE(SUBSTITUTE(E$1,"standard",""),"|Float","")&amp;IF(OR($L1005=TRUE,$A1005=0,MOD($A1005,ChapterTable!$R$20)&lt;&gt;0),"","보스")&amp;"인게임누적곱배수",ChapterTable!$R:$S,2,0)^C1005
    +VLOOKUP(SUBSTITUTE(SUBSTITUTE(E$1,"standard",""),"|Float","")&amp;IF(OR($L1005=TRUE,$A1005=0,MOD($A1005,ChapterTable!$R$20)&lt;&gt;0),"","보스")&amp;"인게임누적합배수",ChapterTable!$R:$S,2,0)*C1005)
  )
  )
  )
)</f>
        <v>957673.93826293945</v>
      </c>
      <c r="F1005" s="1">
        <f ca="1">IF(AND($A1005=0,$B1005=1),
    VLOOKUP(1,ChapterTable!$1:$1048576,MATCH("최종"&amp;SUBSTITUTE(SUBSTITUTE(F$1,"standard",""),"|Float",""),ChapterTable!$1:$1,0),0)*ChapterTable!$P$17,
  IF(AND($A1005=0,$B1005=0),
    F1006,
  IF($B1005=0,
    VLOOKUP($A1005,ChapterTable!$1:$1048576,MATCH("최종"&amp;SUBSTITUTE(SUBSTITUTE(F$1,"standard",""),"|Float",""),ChapterTable!$1:$1,0),0),
  IF($B1005=1,
    IF($L1005=FALSE,
      VLOOKUP($A1005,ChapterTable!$1:$1048576,MATCH("최종"&amp;SUBSTITUTE(SUBSTITUTE(F$1,"standard",""),"|Float",""),ChapterTable!$1:$1,0),0),
      VLOOKUP($A1005-ChapterTable!$P$11,ChapterTable!$1:$1048576,MATCH("최종"&amp;SUBSTITUTE(SUBSTITUTE(F$1,"standard",""),"|Float",""),ChapterTable!$1:$1,0),0)*ChapterTable!$P$14
    ),
  OFFSET(F1005,-$B1005+IF($L1005,1,0),0)*
    (VLOOKUP(SUBSTITUTE(SUBSTITUTE(F$1,"standard",""),"|Float","")&amp;IF(OR($L1005=TRUE,$A1005=0,MOD($A1005,ChapterTable!$R$20)&lt;&gt;0),"","보스")&amp;"인게임누적곱배수",ChapterTable!$R:$S,2,0)^D1005
    +VLOOKUP(SUBSTITUTE(SUBSTITUTE(F$1,"standard",""),"|Float","")&amp;IF(OR($L1005=TRUE,$A1005=0,MOD($A1005,ChapterTable!$R$20)&lt;&gt;0),"","보스")&amp;"인게임누적합배수",ChapterTable!$R:$S,2,0)*D1005)
  )
  )
  )
)</f>
        <v>286803.39296936989</v>
      </c>
      <c r="G1005" t="s">
        <v>719</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108"/>
        <v>23</v>
      </c>
      <c r="Q1005">
        <f t="shared" si="109"/>
        <v>23</v>
      </c>
      <c r="R1005" t="b">
        <f t="shared" ca="1" si="110"/>
        <v>0</v>
      </c>
      <c r="T1005" t="b">
        <f t="shared" ca="1" si="11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114"/>
        <v>0.33333333333333331</v>
      </c>
      <c r="AJ1005">
        <f t="shared" si="112"/>
        <v>1</v>
      </c>
      <c r="AK1005">
        <f t="shared" si="113"/>
        <v>3</v>
      </c>
      <c r="AL1005">
        <v>8</v>
      </c>
    </row>
    <row r="1006" spans="1:38" hidden="1" x14ac:dyDescent="0.3">
      <c r="A1006">
        <v>22</v>
      </c>
      <c r="B1006">
        <v>31</v>
      </c>
      <c r="C1006">
        <f>IF(OR($L1006=TRUE,$A1006=0,MOD($A1006,ChapterTable!$R$20)&lt;&gt;0),
MAX(0,INT(($B1006+ChapterTable!$P$26+VLOOKUP(SUBSTITUTE(C$1,"성장단계","")&amp;"단계오프셋",ChapterTable!$R:$S,2,0))/ChapterTable!$P$23)),
MAX(0,INT(($B1006+ChapterTable!$R$26+VLOOKUP(SUBSTITUTE(C$1,"성장단계","")&amp;"보스단계오프셋",ChapterTable!$R:$S,2,0))/ChapterTable!$R$23)))</f>
        <v>3</v>
      </c>
      <c r="D1006">
        <f>IF(OR($L1006=TRUE,$A1006=0,MOD($A1006,ChapterTable!$R$20)&lt;&gt;0),
MAX(0,INT(($B1006+ChapterTable!$P$26+VLOOKUP(SUBSTITUTE(D$1,"성장단계","")&amp;"단계오프셋",ChapterTable!$R:$S,2,0))/ChapterTable!$P$23)),
MAX(0,INT(($B1006+ChapterTable!$R$26+VLOOKUP(SUBSTITUTE(D$1,"성장단계","")&amp;"보스단계오프셋",ChapterTable!$R:$S,2,0))/ChapterTable!$R$23)))</f>
        <v>3</v>
      </c>
      <c r="E1006" s="1">
        <f ca="1">IF(AND($A1006=0,$B1006=1),
    VLOOKUP(1,ChapterTable!$1:$1048576,MATCH("최종"&amp;SUBSTITUTE(SUBSTITUTE(E$1,"standard",""),"|Float",""),ChapterTable!$1:$1,0),0)*ChapterTable!$P$17,
  IF(AND($A1006=0,$B1006=0),
    E1007,
  IF($B1006=0,
    VLOOKUP($A1006,ChapterTable!$1:$1048576,MATCH("최종"&amp;SUBSTITUTE(SUBSTITUTE(E$1,"standard",""),"|Float",""),ChapterTable!$1:$1,0),0),
  IF($B1006=1,
    IF($L1006=FALSE,
      VLOOKUP($A1006,ChapterTable!$1:$1048576,MATCH("최종"&amp;SUBSTITUTE(SUBSTITUTE(E$1,"standard",""),"|Float",""),ChapterTable!$1:$1,0),0),
      VLOOKUP($A1006-ChapterTable!$P$11,ChapterTable!$1:$1048576,MATCH("최종"&amp;SUBSTITUTE(SUBSTITUTE(E$1,"standard",""),"|Float",""),ChapterTable!$1:$1,0),0)*ChapterTable!$P$14
    ),
  OFFSET(E1006,-$B1006+IF($L1006,1,0),0)*IF($B1006&gt;OFFSET($B1006,1,0),ChapterTable!$R$17,1)*
    (VLOOKUP(SUBSTITUTE(SUBSTITUTE(E$1,"standard",""),"|Float","")&amp;IF(OR($L1006=TRUE,$A1006=0,MOD($A1006,ChapterTable!$R$20)&lt;&gt;0),"","보스")&amp;"인게임누적곱배수",ChapterTable!$R:$S,2,0)^C1006
    +VLOOKUP(SUBSTITUTE(SUBSTITUTE(E$1,"standard",""),"|Float","")&amp;IF(OR($L1006=TRUE,$A1006=0,MOD($A1006,ChapterTable!$R$20)&lt;&gt;0),"","보스")&amp;"인게임누적합배수",ChapterTable!$R:$S,2,0)*C1006)
  )
  )
  )
)</f>
        <v>957673.93826293945</v>
      </c>
      <c r="F1006" s="1">
        <f ca="1">IF(AND($A1006=0,$B1006=1),
    VLOOKUP(1,ChapterTable!$1:$1048576,MATCH("최종"&amp;SUBSTITUTE(SUBSTITUTE(F$1,"standard",""),"|Float",""),ChapterTable!$1:$1,0),0)*ChapterTable!$P$17,
  IF(AND($A1006=0,$B1006=0),
    F1007,
  IF($B1006=0,
    VLOOKUP($A1006,ChapterTable!$1:$1048576,MATCH("최종"&amp;SUBSTITUTE(SUBSTITUTE(F$1,"standard",""),"|Float",""),ChapterTable!$1:$1,0),0),
  IF($B1006=1,
    IF($L1006=FALSE,
      VLOOKUP($A1006,ChapterTable!$1:$1048576,MATCH("최종"&amp;SUBSTITUTE(SUBSTITUTE(F$1,"standard",""),"|Float",""),ChapterTable!$1:$1,0),0),
      VLOOKUP($A1006-ChapterTable!$P$11,ChapterTable!$1:$1048576,MATCH("최종"&amp;SUBSTITUTE(SUBSTITUTE(F$1,"standard",""),"|Float",""),ChapterTable!$1:$1,0),0)*ChapterTable!$P$14
    ),
  OFFSET(F1006,-$B1006+IF($L1006,1,0),0)*
    (VLOOKUP(SUBSTITUTE(SUBSTITUTE(F$1,"standard",""),"|Float","")&amp;IF(OR($L1006=TRUE,$A1006=0,MOD($A1006,ChapterTable!$R$20)&lt;&gt;0),"","보스")&amp;"인게임누적곱배수",ChapterTable!$R:$S,2,0)^D1006
    +VLOOKUP(SUBSTITUTE(SUBSTITUTE(F$1,"standard",""),"|Float","")&amp;IF(OR($L1006=TRUE,$A1006=0,MOD($A1006,ChapterTable!$R$20)&lt;&gt;0),"","보스")&amp;"인게임누적합배수",ChapterTable!$R:$S,2,0)*D1006)
  )
  )
  )
)</f>
        <v>305507.96207606792</v>
      </c>
      <c r="G1006" t="s">
        <v>719</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108"/>
        <v>4</v>
      </c>
      <c r="Q1006">
        <f t="shared" si="109"/>
        <v>4</v>
      </c>
      <c r="R1006" t="b">
        <f t="shared" ca="1" si="110"/>
        <v>0</v>
      </c>
      <c r="T1006" t="b">
        <f t="shared" ca="1" si="11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114"/>
        <v>0.25</v>
      </c>
      <c r="AJ1006">
        <f t="shared" si="112"/>
        <v>0.32</v>
      </c>
      <c r="AK1006">
        <f t="shared" si="113"/>
        <v>1</v>
      </c>
      <c r="AL1006">
        <v>8</v>
      </c>
    </row>
    <row r="1007" spans="1:38" hidden="1" x14ac:dyDescent="0.3">
      <c r="A1007">
        <v>22</v>
      </c>
      <c r="B1007">
        <v>32</v>
      </c>
      <c r="C1007">
        <f>IF(OR($L1007=TRUE,$A1007=0,MOD($A1007,ChapterTable!$R$20)&lt;&gt;0),
MAX(0,INT(($B1007+ChapterTable!$P$26+VLOOKUP(SUBSTITUTE(C$1,"성장단계","")&amp;"단계오프셋",ChapterTable!$R:$S,2,0))/ChapterTable!$P$23)),
MAX(0,INT(($B1007+ChapterTable!$R$26+VLOOKUP(SUBSTITUTE(C$1,"성장단계","")&amp;"보스단계오프셋",ChapterTable!$R:$S,2,0))/ChapterTable!$R$23)))</f>
        <v>3</v>
      </c>
      <c r="D1007">
        <f>IF(OR($L1007=TRUE,$A1007=0,MOD($A1007,ChapterTable!$R$20)&lt;&gt;0),
MAX(0,INT(($B1007+ChapterTable!$P$26+VLOOKUP(SUBSTITUTE(D$1,"성장단계","")&amp;"단계오프셋",ChapterTable!$R:$S,2,0))/ChapterTable!$P$23)),
MAX(0,INT(($B1007+ChapterTable!$R$26+VLOOKUP(SUBSTITUTE(D$1,"성장단계","")&amp;"보스단계오프셋",ChapterTable!$R:$S,2,0))/ChapterTable!$R$23)))</f>
        <v>3</v>
      </c>
      <c r="E1007" s="1">
        <f ca="1">IF(AND($A1007=0,$B1007=1),
    VLOOKUP(1,ChapterTable!$1:$1048576,MATCH("최종"&amp;SUBSTITUTE(SUBSTITUTE(E$1,"standard",""),"|Float",""),ChapterTable!$1:$1,0),0)*ChapterTable!$P$17,
  IF(AND($A1007=0,$B1007=0),
    E1008,
  IF($B1007=0,
    VLOOKUP($A1007,ChapterTable!$1:$1048576,MATCH("최종"&amp;SUBSTITUTE(SUBSTITUTE(E$1,"standard",""),"|Float",""),ChapterTable!$1:$1,0),0),
  IF($B1007=1,
    IF($L1007=FALSE,
      VLOOKUP($A1007,ChapterTable!$1:$1048576,MATCH("최종"&amp;SUBSTITUTE(SUBSTITUTE(E$1,"standard",""),"|Float",""),ChapterTable!$1:$1,0),0),
      VLOOKUP($A1007-ChapterTable!$P$11,ChapterTable!$1:$1048576,MATCH("최종"&amp;SUBSTITUTE(SUBSTITUTE(E$1,"standard",""),"|Float",""),ChapterTable!$1:$1,0),0)*ChapterTable!$P$14
    ),
  OFFSET(E1007,-$B1007+IF($L1007,1,0),0)*IF($B1007&gt;OFFSET($B1007,1,0),ChapterTable!$R$17,1)*
    (VLOOKUP(SUBSTITUTE(SUBSTITUTE(E$1,"standard",""),"|Float","")&amp;IF(OR($L1007=TRUE,$A1007=0,MOD($A1007,ChapterTable!$R$20)&lt;&gt;0),"","보스")&amp;"인게임누적곱배수",ChapterTable!$R:$S,2,0)^C1007
    +VLOOKUP(SUBSTITUTE(SUBSTITUTE(E$1,"standard",""),"|Float","")&amp;IF(OR($L1007=TRUE,$A1007=0,MOD($A1007,ChapterTable!$R$20)&lt;&gt;0),"","보스")&amp;"인게임누적합배수",ChapterTable!$R:$S,2,0)*C1007)
  )
  )
  )
)</f>
        <v>957673.93826293945</v>
      </c>
      <c r="F1007" s="1">
        <f ca="1">IF(AND($A1007=0,$B1007=1),
    VLOOKUP(1,ChapterTable!$1:$1048576,MATCH("최종"&amp;SUBSTITUTE(SUBSTITUTE(F$1,"standard",""),"|Float",""),ChapterTable!$1:$1,0),0)*ChapterTable!$P$17,
  IF(AND($A1007=0,$B1007=0),
    F1008,
  IF($B1007=0,
    VLOOKUP($A1007,ChapterTable!$1:$1048576,MATCH("최종"&amp;SUBSTITUTE(SUBSTITUTE(F$1,"standard",""),"|Float",""),ChapterTable!$1:$1,0),0),
  IF($B1007=1,
    IF($L1007=FALSE,
      VLOOKUP($A1007,ChapterTable!$1:$1048576,MATCH("최종"&amp;SUBSTITUTE(SUBSTITUTE(F$1,"standard",""),"|Float",""),ChapterTable!$1:$1,0),0),
      VLOOKUP($A1007-ChapterTable!$P$11,ChapterTable!$1:$1048576,MATCH("최종"&amp;SUBSTITUTE(SUBSTITUTE(F$1,"standard",""),"|Float",""),ChapterTable!$1:$1,0),0)*ChapterTable!$P$14
    ),
  OFFSET(F1007,-$B1007+IF($L1007,1,0),0)*
    (VLOOKUP(SUBSTITUTE(SUBSTITUTE(F$1,"standard",""),"|Float","")&amp;IF(OR($L1007=TRUE,$A1007=0,MOD($A1007,ChapterTable!$R$20)&lt;&gt;0),"","보스")&amp;"인게임누적곱배수",ChapterTable!$R:$S,2,0)^D1007
    +VLOOKUP(SUBSTITUTE(SUBSTITUTE(F$1,"standard",""),"|Float","")&amp;IF(OR($L1007=TRUE,$A1007=0,MOD($A1007,ChapterTable!$R$20)&lt;&gt;0),"","보스")&amp;"인게임누적합배수",ChapterTable!$R:$S,2,0)*D1007)
  )
  )
  )
)</f>
        <v>305507.96207606792</v>
      </c>
      <c r="G1007" t="s">
        <v>719</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108"/>
        <v>4</v>
      </c>
      <c r="Q1007">
        <f t="shared" si="109"/>
        <v>4</v>
      </c>
      <c r="R1007" t="b">
        <f t="shared" ca="1" si="110"/>
        <v>0</v>
      </c>
      <c r="T1007" t="b">
        <f t="shared" ca="1" si="11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114"/>
        <v>0.25</v>
      </c>
      <c r="AJ1007">
        <f t="shared" si="112"/>
        <v>0.32</v>
      </c>
      <c r="AK1007">
        <f t="shared" si="113"/>
        <v>1</v>
      </c>
      <c r="AL1007">
        <v>8</v>
      </c>
    </row>
    <row r="1008" spans="1:38" hidden="1" x14ac:dyDescent="0.3">
      <c r="A1008">
        <v>22</v>
      </c>
      <c r="B1008">
        <v>33</v>
      </c>
      <c r="C1008">
        <f>IF(OR($L1008=TRUE,$A1008=0,MOD($A1008,ChapterTable!$R$20)&lt;&gt;0),
MAX(0,INT(($B1008+ChapterTable!$P$26+VLOOKUP(SUBSTITUTE(C$1,"성장단계","")&amp;"단계오프셋",ChapterTable!$R:$S,2,0))/ChapterTable!$P$23)),
MAX(0,INT(($B1008+ChapterTable!$R$26+VLOOKUP(SUBSTITUTE(C$1,"성장단계","")&amp;"보스단계오프셋",ChapterTable!$R:$S,2,0))/ChapterTable!$R$23)))</f>
        <v>3</v>
      </c>
      <c r="D1008">
        <f>IF(OR($L1008=TRUE,$A1008=0,MOD($A1008,ChapterTable!$R$20)&lt;&gt;0),
MAX(0,INT(($B1008+ChapterTable!$P$26+VLOOKUP(SUBSTITUTE(D$1,"성장단계","")&amp;"단계오프셋",ChapterTable!$R:$S,2,0))/ChapterTable!$P$23)),
MAX(0,INT(($B1008+ChapterTable!$R$26+VLOOKUP(SUBSTITUTE(D$1,"성장단계","")&amp;"보스단계오프셋",ChapterTable!$R:$S,2,0))/ChapterTable!$R$23)))</f>
        <v>3</v>
      </c>
      <c r="E1008" s="1">
        <f ca="1">IF(AND($A1008=0,$B1008=1),
    VLOOKUP(1,ChapterTable!$1:$1048576,MATCH("최종"&amp;SUBSTITUTE(SUBSTITUTE(E$1,"standard",""),"|Float",""),ChapterTable!$1:$1,0),0)*ChapterTable!$P$17,
  IF(AND($A1008=0,$B1008=0),
    E1009,
  IF($B1008=0,
    VLOOKUP($A1008,ChapterTable!$1:$1048576,MATCH("최종"&amp;SUBSTITUTE(SUBSTITUTE(E$1,"standard",""),"|Float",""),ChapterTable!$1:$1,0),0),
  IF($B1008=1,
    IF($L1008=FALSE,
      VLOOKUP($A1008,ChapterTable!$1:$1048576,MATCH("최종"&amp;SUBSTITUTE(SUBSTITUTE(E$1,"standard",""),"|Float",""),ChapterTable!$1:$1,0),0),
      VLOOKUP($A1008-ChapterTable!$P$11,ChapterTable!$1:$1048576,MATCH("최종"&amp;SUBSTITUTE(SUBSTITUTE(E$1,"standard",""),"|Float",""),ChapterTable!$1:$1,0),0)*ChapterTable!$P$14
    ),
  OFFSET(E1008,-$B1008+IF($L1008,1,0),0)*IF($B1008&gt;OFFSET($B1008,1,0),ChapterTable!$R$17,1)*
    (VLOOKUP(SUBSTITUTE(SUBSTITUTE(E$1,"standard",""),"|Float","")&amp;IF(OR($L1008=TRUE,$A1008=0,MOD($A1008,ChapterTable!$R$20)&lt;&gt;0),"","보스")&amp;"인게임누적곱배수",ChapterTable!$R:$S,2,0)^C1008
    +VLOOKUP(SUBSTITUTE(SUBSTITUTE(E$1,"standard",""),"|Float","")&amp;IF(OR($L1008=TRUE,$A1008=0,MOD($A1008,ChapterTable!$R$20)&lt;&gt;0),"","보스")&amp;"인게임누적합배수",ChapterTable!$R:$S,2,0)*C1008)
  )
  )
  )
)</f>
        <v>957673.93826293945</v>
      </c>
      <c r="F1008" s="1">
        <f ca="1">IF(AND($A1008=0,$B1008=1),
    VLOOKUP(1,ChapterTable!$1:$1048576,MATCH("최종"&amp;SUBSTITUTE(SUBSTITUTE(F$1,"standard",""),"|Float",""),ChapterTable!$1:$1,0),0)*ChapterTable!$P$17,
  IF(AND($A1008=0,$B1008=0),
    F1009,
  IF($B1008=0,
    VLOOKUP($A1008,ChapterTable!$1:$1048576,MATCH("최종"&amp;SUBSTITUTE(SUBSTITUTE(F$1,"standard",""),"|Float",""),ChapterTable!$1:$1,0),0),
  IF($B1008=1,
    IF($L1008=FALSE,
      VLOOKUP($A1008,ChapterTable!$1:$1048576,MATCH("최종"&amp;SUBSTITUTE(SUBSTITUTE(F$1,"standard",""),"|Float",""),ChapterTable!$1:$1,0),0),
      VLOOKUP($A1008-ChapterTable!$P$11,ChapterTable!$1:$1048576,MATCH("최종"&amp;SUBSTITUTE(SUBSTITUTE(F$1,"standard",""),"|Float",""),ChapterTable!$1:$1,0),0)*ChapterTable!$P$14
    ),
  OFFSET(F1008,-$B1008+IF($L1008,1,0),0)*
    (VLOOKUP(SUBSTITUTE(SUBSTITUTE(F$1,"standard",""),"|Float","")&amp;IF(OR($L1008=TRUE,$A1008=0,MOD($A1008,ChapterTable!$R$20)&lt;&gt;0),"","보스")&amp;"인게임누적곱배수",ChapterTable!$R:$S,2,0)^D1008
    +VLOOKUP(SUBSTITUTE(SUBSTITUTE(F$1,"standard",""),"|Float","")&amp;IF(OR($L1008=TRUE,$A1008=0,MOD($A1008,ChapterTable!$R$20)&lt;&gt;0),"","보스")&amp;"인게임누적합배수",ChapterTable!$R:$S,2,0)*D1008)
  )
  )
  )
)</f>
        <v>305507.96207606792</v>
      </c>
      <c r="G1008" t="s">
        <v>719</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108"/>
        <v>4</v>
      </c>
      <c r="Q1008">
        <f t="shared" si="109"/>
        <v>4</v>
      </c>
      <c r="R1008" t="b">
        <f t="shared" ca="1" si="110"/>
        <v>0</v>
      </c>
      <c r="T1008" t="b">
        <f t="shared" ca="1" si="11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114"/>
        <v>0.25</v>
      </c>
      <c r="AJ1008">
        <f t="shared" si="112"/>
        <v>0.32</v>
      </c>
      <c r="AK1008">
        <f t="shared" si="113"/>
        <v>1</v>
      </c>
      <c r="AL1008">
        <v>8</v>
      </c>
    </row>
    <row r="1009" spans="1:38" hidden="1" x14ac:dyDescent="0.3">
      <c r="A1009">
        <v>22</v>
      </c>
      <c r="B1009">
        <v>34</v>
      </c>
      <c r="C1009">
        <f>IF(OR($L1009=TRUE,$A1009=0,MOD($A1009,ChapterTable!$R$20)&lt;&gt;0),
MAX(0,INT(($B1009+ChapterTable!$P$26+VLOOKUP(SUBSTITUTE(C$1,"성장단계","")&amp;"단계오프셋",ChapterTable!$R:$S,2,0))/ChapterTable!$P$23)),
MAX(0,INT(($B1009+ChapterTable!$R$26+VLOOKUP(SUBSTITUTE(C$1,"성장단계","")&amp;"보스단계오프셋",ChapterTable!$R:$S,2,0))/ChapterTable!$R$23)))</f>
        <v>3</v>
      </c>
      <c r="D1009">
        <f>IF(OR($L1009=TRUE,$A1009=0,MOD($A1009,ChapterTable!$R$20)&lt;&gt;0),
MAX(0,INT(($B1009+ChapterTable!$P$26+VLOOKUP(SUBSTITUTE(D$1,"성장단계","")&amp;"단계오프셋",ChapterTable!$R:$S,2,0))/ChapterTable!$P$23)),
MAX(0,INT(($B1009+ChapterTable!$R$26+VLOOKUP(SUBSTITUTE(D$1,"성장단계","")&amp;"보스단계오프셋",ChapterTable!$R:$S,2,0))/ChapterTable!$R$23)))</f>
        <v>3</v>
      </c>
      <c r="E1009" s="1">
        <f ca="1">IF(AND($A1009=0,$B1009=1),
    VLOOKUP(1,ChapterTable!$1:$1048576,MATCH("최종"&amp;SUBSTITUTE(SUBSTITUTE(E$1,"standard",""),"|Float",""),ChapterTable!$1:$1,0),0)*ChapterTable!$P$17,
  IF(AND($A1009=0,$B1009=0),
    E1010,
  IF($B1009=0,
    VLOOKUP($A1009,ChapterTable!$1:$1048576,MATCH("최종"&amp;SUBSTITUTE(SUBSTITUTE(E$1,"standard",""),"|Float",""),ChapterTable!$1:$1,0),0),
  IF($B1009=1,
    IF($L1009=FALSE,
      VLOOKUP($A1009,ChapterTable!$1:$1048576,MATCH("최종"&amp;SUBSTITUTE(SUBSTITUTE(E$1,"standard",""),"|Float",""),ChapterTable!$1:$1,0),0),
      VLOOKUP($A1009-ChapterTable!$P$11,ChapterTable!$1:$1048576,MATCH("최종"&amp;SUBSTITUTE(SUBSTITUTE(E$1,"standard",""),"|Float",""),ChapterTable!$1:$1,0),0)*ChapterTable!$P$14
    ),
  OFFSET(E1009,-$B1009+IF($L1009,1,0),0)*IF($B1009&gt;OFFSET($B1009,1,0),ChapterTable!$R$17,1)*
    (VLOOKUP(SUBSTITUTE(SUBSTITUTE(E$1,"standard",""),"|Float","")&amp;IF(OR($L1009=TRUE,$A1009=0,MOD($A1009,ChapterTable!$R$20)&lt;&gt;0),"","보스")&amp;"인게임누적곱배수",ChapterTable!$R:$S,2,0)^C1009
    +VLOOKUP(SUBSTITUTE(SUBSTITUTE(E$1,"standard",""),"|Float","")&amp;IF(OR($L1009=TRUE,$A1009=0,MOD($A1009,ChapterTable!$R$20)&lt;&gt;0),"","보스")&amp;"인게임누적합배수",ChapterTable!$R:$S,2,0)*C1009)
  )
  )
  )
)</f>
        <v>957673.93826293945</v>
      </c>
      <c r="F1009" s="1">
        <f ca="1">IF(AND($A1009=0,$B1009=1),
    VLOOKUP(1,ChapterTable!$1:$1048576,MATCH("최종"&amp;SUBSTITUTE(SUBSTITUTE(F$1,"standard",""),"|Float",""),ChapterTable!$1:$1,0),0)*ChapterTable!$P$17,
  IF(AND($A1009=0,$B1009=0),
    F1010,
  IF($B1009=0,
    VLOOKUP($A1009,ChapterTable!$1:$1048576,MATCH("최종"&amp;SUBSTITUTE(SUBSTITUTE(F$1,"standard",""),"|Float",""),ChapterTable!$1:$1,0),0),
  IF($B1009=1,
    IF($L1009=FALSE,
      VLOOKUP($A1009,ChapterTable!$1:$1048576,MATCH("최종"&amp;SUBSTITUTE(SUBSTITUTE(F$1,"standard",""),"|Float",""),ChapterTable!$1:$1,0),0),
      VLOOKUP($A1009-ChapterTable!$P$11,ChapterTable!$1:$1048576,MATCH("최종"&amp;SUBSTITUTE(SUBSTITUTE(F$1,"standard",""),"|Float",""),ChapterTable!$1:$1,0),0)*ChapterTable!$P$14
    ),
  OFFSET(F1009,-$B1009+IF($L1009,1,0),0)*
    (VLOOKUP(SUBSTITUTE(SUBSTITUTE(F$1,"standard",""),"|Float","")&amp;IF(OR($L1009=TRUE,$A1009=0,MOD($A1009,ChapterTable!$R$20)&lt;&gt;0),"","보스")&amp;"인게임누적곱배수",ChapterTable!$R:$S,2,0)^D1009
    +VLOOKUP(SUBSTITUTE(SUBSTITUTE(F$1,"standard",""),"|Float","")&amp;IF(OR($L1009=TRUE,$A1009=0,MOD($A1009,ChapterTable!$R$20)&lt;&gt;0),"","보스")&amp;"인게임누적합배수",ChapterTable!$R:$S,2,0)*D1009)
  )
  )
  )
)</f>
        <v>305507.96207606792</v>
      </c>
      <c r="G1009" t="s">
        <v>719</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108"/>
        <v>4</v>
      </c>
      <c r="Q1009">
        <f t="shared" si="109"/>
        <v>4</v>
      </c>
      <c r="R1009" t="b">
        <f t="shared" ca="1" si="110"/>
        <v>0</v>
      </c>
      <c r="T1009" t="b">
        <f t="shared" ca="1" si="11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114"/>
        <v>0.25</v>
      </c>
      <c r="AJ1009">
        <f t="shared" si="112"/>
        <v>0.32</v>
      </c>
      <c r="AK1009">
        <f t="shared" si="113"/>
        <v>1</v>
      </c>
      <c r="AL1009">
        <v>8</v>
      </c>
    </row>
    <row r="1010" spans="1:38" hidden="1" x14ac:dyDescent="0.3">
      <c r="A1010">
        <v>22</v>
      </c>
      <c r="B1010">
        <v>35</v>
      </c>
      <c r="C1010">
        <f>IF(OR($L1010=TRUE,$A1010=0,MOD($A1010,ChapterTable!$R$20)&lt;&gt;0),
MAX(0,INT(($B1010+ChapterTable!$P$26+VLOOKUP(SUBSTITUTE(C$1,"성장단계","")&amp;"단계오프셋",ChapterTable!$R:$S,2,0))/ChapterTable!$P$23)),
MAX(0,INT(($B1010+ChapterTable!$R$26+VLOOKUP(SUBSTITUTE(C$1,"성장단계","")&amp;"보스단계오프셋",ChapterTable!$R:$S,2,0))/ChapterTable!$R$23)))</f>
        <v>3</v>
      </c>
      <c r="D1010">
        <f>IF(OR($L1010=TRUE,$A1010=0,MOD($A1010,ChapterTable!$R$20)&lt;&gt;0),
MAX(0,INT(($B1010+ChapterTable!$P$26+VLOOKUP(SUBSTITUTE(D$1,"성장단계","")&amp;"단계오프셋",ChapterTable!$R:$S,2,0))/ChapterTable!$P$23)),
MAX(0,INT(($B1010+ChapterTable!$R$26+VLOOKUP(SUBSTITUTE(D$1,"성장단계","")&amp;"보스단계오프셋",ChapterTable!$R:$S,2,0))/ChapterTable!$R$23)))</f>
        <v>3</v>
      </c>
      <c r="E1010" s="1">
        <f ca="1">IF(AND($A1010=0,$B1010=1),
    VLOOKUP(1,ChapterTable!$1:$1048576,MATCH("최종"&amp;SUBSTITUTE(SUBSTITUTE(E$1,"standard",""),"|Float",""),ChapterTable!$1:$1,0),0)*ChapterTable!$P$17,
  IF(AND($A1010=0,$B1010=0),
    E1011,
  IF($B1010=0,
    VLOOKUP($A1010,ChapterTable!$1:$1048576,MATCH("최종"&amp;SUBSTITUTE(SUBSTITUTE(E$1,"standard",""),"|Float",""),ChapterTable!$1:$1,0),0),
  IF($B1010=1,
    IF($L1010=FALSE,
      VLOOKUP($A1010,ChapterTable!$1:$1048576,MATCH("최종"&amp;SUBSTITUTE(SUBSTITUTE(E$1,"standard",""),"|Float",""),ChapterTable!$1:$1,0),0),
      VLOOKUP($A1010-ChapterTable!$P$11,ChapterTable!$1:$1048576,MATCH("최종"&amp;SUBSTITUTE(SUBSTITUTE(E$1,"standard",""),"|Float",""),ChapterTable!$1:$1,0),0)*ChapterTable!$P$14
    ),
  OFFSET(E1010,-$B1010+IF($L1010,1,0),0)*IF($B1010&gt;OFFSET($B1010,1,0),ChapterTable!$R$17,1)*
    (VLOOKUP(SUBSTITUTE(SUBSTITUTE(E$1,"standard",""),"|Float","")&amp;IF(OR($L1010=TRUE,$A1010=0,MOD($A1010,ChapterTable!$R$20)&lt;&gt;0),"","보스")&amp;"인게임누적곱배수",ChapterTable!$R:$S,2,0)^C1010
    +VLOOKUP(SUBSTITUTE(SUBSTITUTE(E$1,"standard",""),"|Float","")&amp;IF(OR($L1010=TRUE,$A1010=0,MOD($A1010,ChapterTable!$R$20)&lt;&gt;0),"","보스")&amp;"인게임누적합배수",ChapterTable!$R:$S,2,0)*C1010)
  )
  )
  )
)</f>
        <v>957673.93826293945</v>
      </c>
      <c r="F1010" s="1">
        <f ca="1">IF(AND($A1010=0,$B1010=1),
    VLOOKUP(1,ChapterTable!$1:$1048576,MATCH("최종"&amp;SUBSTITUTE(SUBSTITUTE(F$1,"standard",""),"|Float",""),ChapterTable!$1:$1,0),0)*ChapterTable!$P$17,
  IF(AND($A1010=0,$B1010=0),
    F1011,
  IF($B1010=0,
    VLOOKUP($A1010,ChapterTable!$1:$1048576,MATCH("최종"&amp;SUBSTITUTE(SUBSTITUTE(F$1,"standard",""),"|Float",""),ChapterTable!$1:$1,0),0),
  IF($B1010=1,
    IF($L1010=FALSE,
      VLOOKUP($A1010,ChapterTable!$1:$1048576,MATCH("최종"&amp;SUBSTITUTE(SUBSTITUTE(F$1,"standard",""),"|Float",""),ChapterTable!$1:$1,0),0),
      VLOOKUP($A1010-ChapterTable!$P$11,ChapterTable!$1:$1048576,MATCH("최종"&amp;SUBSTITUTE(SUBSTITUTE(F$1,"standard",""),"|Float",""),ChapterTable!$1:$1,0),0)*ChapterTable!$P$14
    ),
  OFFSET(F1010,-$B1010+IF($L1010,1,0),0)*
    (VLOOKUP(SUBSTITUTE(SUBSTITUTE(F$1,"standard",""),"|Float","")&amp;IF(OR($L1010=TRUE,$A1010=0,MOD($A1010,ChapterTable!$R$20)&lt;&gt;0),"","보스")&amp;"인게임누적곱배수",ChapterTable!$R:$S,2,0)^D1010
    +VLOOKUP(SUBSTITUTE(SUBSTITUTE(F$1,"standard",""),"|Float","")&amp;IF(OR($L1010=TRUE,$A1010=0,MOD($A1010,ChapterTable!$R$20)&lt;&gt;0),"","보스")&amp;"인게임누적합배수",ChapterTable!$R:$S,2,0)*D1010)
  )
  )
  )
)</f>
        <v>305507.96207606792</v>
      </c>
      <c r="G1010" t="s">
        <v>719</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108"/>
        <v>11</v>
      </c>
      <c r="Q1010">
        <f t="shared" si="109"/>
        <v>11</v>
      </c>
      <c r="R1010" t="b">
        <f t="shared" ca="1" si="110"/>
        <v>0</v>
      </c>
      <c r="T1010" t="b">
        <f t="shared" ca="1" si="11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114"/>
        <v>0.25</v>
      </c>
      <c r="AJ1010">
        <f t="shared" si="112"/>
        <v>0.32</v>
      </c>
      <c r="AK1010">
        <f t="shared" si="113"/>
        <v>1</v>
      </c>
      <c r="AL1010">
        <v>8</v>
      </c>
    </row>
    <row r="1011" spans="1:38" hidden="1" x14ac:dyDescent="0.3">
      <c r="A1011">
        <v>22</v>
      </c>
      <c r="B1011">
        <v>36</v>
      </c>
      <c r="C1011">
        <f>IF(OR($L1011=TRUE,$A1011=0,MOD($A1011,ChapterTable!$R$20)&lt;&gt;0),
MAX(0,INT(($B1011+ChapterTable!$P$26+VLOOKUP(SUBSTITUTE(C$1,"성장단계","")&amp;"단계오프셋",ChapterTable!$R:$S,2,0))/ChapterTable!$P$23)),
MAX(0,INT(($B1011+ChapterTable!$R$26+VLOOKUP(SUBSTITUTE(C$1,"성장단계","")&amp;"보스단계오프셋",ChapterTable!$R:$S,2,0))/ChapterTable!$R$23)))</f>
        <v>4</v>
      </c>
      <c r="D1011">
        <f>IF(OR($L1011=TRUE,$A1011=0,MOD($A1011,ChapterTable!$R$20)&lt;&gt;0),
MAX(0,INT(($B1011+ChapterTable!$P$26+VLOOKUP(SUBSTITUTE(D$1,"성장단계","")&amp;"단계오프셋",ChapterTable!$R:$S,2,0))/ChapterTable!$P$23)),
MAX(0,INT(($B1011+ChapterTable!$R$26+VLOOKUP(SUBSTITUTE(D$1,"성장단계","")&amp;"보스단계오프셋",ChapterTable!$R:$S,2,0))/ChapterTable!$R$23)))</f>
        <v>3</v>
      </c>
      <c r="E1011" s="1">
        <f ca="1">IF(AND($A1011=0,$B1011=1),
    VLOOKUP(1,ChapterTable!$1:$1048576,MATCH("최종"&amp;SUBSTITUTE(SUBSTITUTE(E$1,"standard",""),"|Float",""),ChapterTable!$1:$1,0),0)*ChapterTable!$P$17,
  IF(AND($A1011=0,$B1011=0),
    E1012,
  IF($B1011=0,
    VLOOKUP($A1011,ChapterTable!$1:$1048576,MATCH("최종"&amp;SUBSTITUTE(SUBSTITUTE(E$1,"standard",""),"|Float",""),ChapterTable!$1:$1,0),0),
  IF($B1011=1,
    IF($L1011=FALSE,
      VLOOKUP($A1011,ChapterTable!$1:$1048576,MATCH("최종"&amp;SUBSTITUTE(SUBSTITUTE(E$1,"standard",""),"|Float",""),ChapterTable!$1:$1,0),0),
      VLOOKUP($A1011-ChapterTable!$P$11,ChapterTable!$1:$1048576,MATCH("최종"&amp;SUBSTITUTE(SUBSTITUTE(E$1,"standard",""),"|Float",""),ChapterTable!$1:$1,0),0)*ChapterTable!$P$14
    ),
  OFFSET(E1011,-$B1011+IF($L1011,1,0),0)*IF($B1011&gt;OFFSET($B1011,1,0),ChapterTable!$R$17,1)*
    (VLOOKUP(SUBSTITUTE(SUBSTITUTE(E$1,"standard",""),"|Float","")&amp;IF(OR($L1011=TRUE,$A1011=0,MOD($A1011,ChapterTable!$R$20)&lt;&gt;0),"","보스")&amp;"인게임누적곱배수",ChapterTable!$R:$S,2,0)^C1011
    +VLOOKUP(SUBSTITUTE(SUBSTITUTE(E$1,"standard",""),"|Float","")&amp;IF(OR($L1011=TRUE,$A1011=0,MOD($A1011,ChapterTable!$R$20)&lt;&gt;0),"","보스")&amp;"인게임누적합배수",ChapterTable!$R:$S,2,0)*C1011)
  )
  )
  )
)</f>
        <v>1077383.1805458069</v>
      </c>
      <c r="F1011" s="1">
        <f ca="1">IF(AND($A1011=0,$B1011=1),
    VLOOKUP(1,ChapterTable!$1:$1048576,MATCH("최종"&amp;SUBSTITUTE(SUBSTITUTE(F$1,"standard",""),"|Float",""),ChapterTable!$1:$1,0),0)*ChapterTable!$P$17,
  IF(AND($A1011=0,$B1011=0),
    F1012,
  IF($B1011=0,
    VLOOKUP($A1011,ChapterTable!$1:$1048576,MATCH("최종"&amp;SUBSTITUTE(SUBSTITUTE(F$1,"standard",""),"|Float",""),ChapterTable!$1:$1,0),0),
  IF($B1011=1,
    IF($L1011=FALSE,
      VLOOKUP($A1011,ChapterTable!$1:$1048576,MATCH("최종"&amp;SUBSTITUTE(SUBSTITUTE(F$1,"standard",""),"|Float",""),ChapterTable!$1:$1,0),0),
      VLOOKUP($A1011-ChapterTable!$P$11,ChapterTable!$1:$1048576,MATCH("최종"&amp;SUBSTITUTE(SUBSTITUTE(F$1,"standard",""),"|Float",""),ChapterTable!$1:$1,0),0)*ChapterTable!$P$14
    ),
  OFFSET(F1011,-$B1011+IF($L1011,1,0),0)*
    (VLOOKUP(SUBSTITUTE(SUBSTITUTE(F$1,"standard",""),"|Float","")&amp;IF(OR($L1011=TRUE,$A1011=0,MOD($A1011,ChapterTable!$R$20)&lt;&gt;0),"","보스")&amp;"인게임누적곱배수",ChapterTable!$R:$S,2,0)^D1011
    +VLOOKUP(SUBSTITUTE(SUBSTITUTE(F$1,"standard",""),"|Float","")&amp;IF(OR($L1011=TRUE,$A1011=0,MOD($A1011,ChapterTable!$R$20)&lt;&gt;0),"","보스")&amp;"인게임누적합배수",ChapterTable!$R:$S,2,0)*D1011)
  )
  )
  )
)</f>
        <v>305507.96207606792</v>
      </c>
      <c r="G1011" t="s">
        <v>719</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108"/>
        <v>4</v>
      </c>
      <c r="Q1011">
        <f t="shared" si="109"/>
        <v>4</v>
      </c>
      <c r="R1011" t="b">
        <f t="shared" ca="1" si="110"/>
        <v>0</v>
      </c>
      <c r="T1011" t="b">
        <f t="shared" ca="1" si="11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114"/>
        <v>0.25</v>
      </c>
      <c r="AJ1011">
        <f t="shared" si="112"/>
        <v>0.32</v>
      </c>
      <c r="AK1011">
        <f t="shared" si="113"/>
        <v>1</v>
      </c>
      <c r="AL1011">
        <v>8</v>
      </c>
    </row>
    <row r="1012" spans="1:38" hidden="1" x14ac:dyDescent="0.3">
      <c r="A1012">
        <v>22</v>
      </c>
      <c r="B1012">
        <v>37</v>
      </c>
      <c r="C1012">
        <f>IF(OR($L1012=TRUE,$A1012=0,MOD($A1012,ChapterTable!$R$20)&lt;&gt;0),
MAX(0,INT(($B1012+ChapterTable!$P$26+VLOOKUP(SUBSTITUTE(C$1,"성장단계","")&amp;"단계오프셋",ChapterTable!$R:$S,2,0))/ChapterTable!$P$23)),
MAX(0,INT(($B1012+ChapterTable!$R$26+VLOOKUP(SUBSTITUTE(C$1,"성장단계","")&amp;"보스단계오프셋",ChapterTable!$R:$S,2,0))/ChapterTable!$R$23)))</f>
        <v>4</v>
      </c>
      <c r="D1012">
        <f>IF(OR($L1012=TRUE,$A1012=0,MOD($A1012,ChapterTable!$R$20)&lt;&gt;0),
MAX(0,INT(($B1012+ChapterTable!$P$26+VLOOKUP(SUBSTITUTE(D$1,"성장단계","")&amp;"단계오프셋",ChapterTable!$R:$S,2,0))/ChapterTable!$P$23)),
MAX(0,INT(($B1012+ChapterTable!$R$26+VLOOKUP(SUBSTITUTE(D$1,"성장단계","")&amp;"보스단계오프셋",ChapterTable!$R:$S,2,0))/ChapterTable!$R$23)))</f>
        <v>3</v>
      </c>
      <c r="E1012" s="1">
        <f ca="1">IF(AND($A1012=0,$B1012=1),
    VLOOKUP(1,ChapterTable!$1:$1048576,MATCH("최종"&amp;SUBSTITUTE(SUBSTITUTE(E$1,"standard",""),"|Float",""),ChapterTable!$1:$1,0),0)*ChapterTable!$P$17,
  IF(AND($A1012=0,$B1012=0),
    E1013,
  IF($B1012=0,
    VLOOKUP($A1012,ChapterTable!$1:$1048576,MATCH("최종"&amp;SUBSTITUTE(SUBSTITUTE(E$1,"standard",""),"|Float",""),ChapterTable!$1:$1,0),0),
  IF($B1012=1,
    IF($L1012=FALSE,
      VLOOKUP($A1012,ChapterTable!$1:$1048576,MATCH("최종"&amp;SUBSTITUTE(SUBSTITUTE(E$1,"standard",""),"|Float",""),ChapterTable!$1:$1,0),0),
      VLOOKUP($A1012-ChapterTable!$P$11,ChapterTable!$1:$1048576,MATCH("최종"&amp;SUBSTITUTE(SUBSTITUTE(E$1,"standard",""),"|Float",""),ChapterTable!$1:$1,0),0)*ChapterTable!$P$14
    ),
  OFFSET(E1012,-$B1012+IF($L1012,1,0),0)*IF($B1012&gt;OFFSET($B1012,1,0),ChapterTable!$R$17,1)*
    (VLOOKUP(SUBSTITUTE(SUBSTITUTE(E$1,"standard",""),"|Float","")&amp;IF(OR($L1012=TRUE,$A1012=0,MOD($A1012,ChapterTable!$R$20)&lt;&gt;0),"","보스")&amp;"인게임누적곱배수",ChapterTable!$R:$S,2,0)^C1012
    +VLOOKUP(SUBSTITUTE(SUBSTITUTE(E$1,"standard",""),"|Float","")&amp;IF(OR($L1012=TRUE,$A1012=0,MOD($A1012,ChapterTable!$R$20)&lt;&gt;0),"","보스")&amp;"인게임누적합배수",ChapterTable!$R:$S,2,0)*C1012)
  )
  )
  )
)</f>
        <v>1077383.1805458069</v>
      </c>
      <c r="F1012" s="1">
        <f ca="1">IF(AND($A1012=0,$B1012=1),
    VLOOKUP(1,ChapterTable!$1:$1048576,MATCH("최종"&amp;SUBSTITUTE(SUBSTITUTE(F$1,"standard",""),"|Float",""),ChapterTable!$1:$1,0),0)*ChapterTable!$P$17,
  IF(AND($A1012=0,$B1012=0),
    F1013,
  IF($B1012=0,
    VLOOKUP($A1012,ChapterTable!$1:$1048576,MATCH("최종"&amp;SUBSTITUTE(SUBSTITUTE(F$1,"standard",""),"|Float",""),ChapterTable!$1:$1,0),0),
  IF($B1012=1,
    IF($L1012=FALSE,
      VLOOKUP($A1012,ChapterTable!$1:$1048576,MATCH("최종"&amp;SUBSTITUTE(SUBSTITUTE(F$1,"standard",""),"|Float",""),ChapterTable!$1:$1,0),0),
      VLOOKUP($A1012-ChapterTable!$P$11,ChapterTable!$1:$1048576,MATCH("최종"&amp;SUBSTITUTE(SUBSTITUTE(F$1,"standard",""),"|Float",""),ChapterTable!$1:$1,0),0)*ChapterTable!$P$14
    ),
  OFFSET(F1012,-$B1012+IF($L1012,1,0),0)*
    (VLOOKUP(SUBSTITUTE(SUBSTITUTE(F$1,"standard",""),"|Float","")&amp;IF(OR($L1012=TRUE,$A1012=0,MOD($A1012,ChapterTable!$R$20)&lt;&gt;0),"","보스")&amp;"인게임누적곱배수",ChapterTable!$R:$S,2,0)^D1012
    +VLOOKUP(SUBSTITUTE(SUBSTITUTE(F$1,"standard",""),"|Float","")&amp;IF(OR($L1012=TRUE,$A1012=0,MOD($A1012,ChapterTable!$R$20)&lt;&gt;0),"","보스")&amp;"인게임누적합배수",ChapterTable!$R:$S,2,0)*D1012)
  )
  )
  )
)</f>
        <v>305507.96207606792</v>
      </c>
      <c r="G1012" t="s">
        <v>719</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108"/>
        <v>4</v>
      </c>
      <c r="Q1012">
        <f t="shared" si="109"/>
        <v>4</v>
      </c>
      <c r="R1012" t="b">
        <f t="shared" ca="1" si="110"/>
        <v>0</v>
      </c>
      <c r="T1012" t="b">
        <f t="shared" ca="1" si="11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114"/>
        <v>0.25</v>
      </c>
      <c r="AJ1012">
        <f t="shared" si="112"/>
        <v>0.32</v>
      </c>
      <c r="AK1012">
        <f t="shared" si="113"/>
        <v>1</v>
      </c>
      <c r="AL1012">
        <v>8</v>
      </c>
    </row>
    <row r="1013" spans="1:38" hidden="1" x14ac:dyDescent="0.3">
      <c r="A1013">
        <v>22</v>
      </c>
      <c r="B1013">
        <v>38</v>
      </c>
      <c r="C1013">
        <f>IF(OR($L1013=TRUE,$A1013=0,MOD($A1013,ChapterTable!$R$20)&lt;&gt;0),
MAX(0,INT(($B1013+ChapterTable!$P$26+VLOOKUP(SUBSTITUTE(C$1,"성장단계","")&amp;"단계오프셋",ChapterTable!$R:$S,2,0))/ChapterTable!$P$23)),
MAX(0,INT(($B1013+ChapterTable!$R$26+VLOOKUP(SUBSTITUTE(C$1,"성장단계","")&amp;"보스단계오프셋",ChapterTable!$R:$S,2,0))/ChapterTable!$R$23)))</f>
        <v>4</v>
      </c>
      <c r="D1013">
        <f>IF(OR($L1013=TRUE,$A1013=0,MOD($A1013,ChapterTable!$R$20)&lt;&gt;0),
MAX(0,INT(($B1013+ChapterTable!$P$26+VLOOKUP(SUBSTITUTE(D$1,"성장단계","")&amp;"단계오프셋",ChapterTable!$R:$S,2,0))/ChapterTable!$P$23)),
MAX(0,INT(($B1013+ChapterTable!$R$26+VLOOKUP(SUBSTITUTE(D$1,"성장단계","")&amp;"보스단계오프셋",ChapterTable!$R:$S,2,0))/ChapterTable!$R$23)))</f>
        <v>3</v>
      </c>
      <c r="E1013" s="1">
        <f ca="1">IF(AND($A1013=0,$B1013=1),
    VLOOKUP(1,ChapterTable!$1:$1048576,MATCH("최종"&amp;SUBSTITUTE(SUBSTITUTE(E$1,"standard",""),"|Float",""),ChapterTable!$1:$1,0),0)*ChapterTable!$P$17,
  IF(AND($A1013=0,$B1013=0),
    E1014,
  IF($B1013=0,
    VLOOKUP($A1013,ChapterTable!$1:$1048576,MATCH("최종"&amp;SUBSTITUTE(SUBSTITUTE(E$1,"standard",""),"|Float",""),ChapterTable!$1:$1,0),0),
  IF($B1013=1,
    IF($L1013=FALSE,
      VLOOKUP($A1013,ChapterTable!$1:$1048576,MATCH("최종"&amp;SUBSTITUTE(SUBSTITUTE(E$1,"standard",""),"|Float",""),ChapterTable!$1:$1,0),0),
      VLOOKUP($A1013-ChapterTable!$P$11,ChapterTable!$1:$1048576,MATCH("최종"&amp;SUBSTITUTE(SUBSTITUTE(E$1,"standard",""),"|Float",""),ChapterTable!$1:$1,0),0)*ChapterTable!$P$14
    ),
  OFFSET(E1013,-$B1013+IF($L1013,1,0),0)*IF($B1013&gt;OFFSET($B1013,1,0),ChapterTable!$R$17,1)*
    (VLOOKUP(SUBSTITUTE(SUBSTITUTE(E$1,"standard",""),"|Float","")&amp;IF(OR($L1013=TRUE,$A1013=0,MOD($A1013,ChapterTable!$R$20)&lt;&gt;0),"","보스")&amp;"인게임누적곱배수",ChapterTable!$R:$S,2,0)^C1013
    +VLOOKUP(SUBSTITUTE(SUBSTITUTE(E$1,"standard",""),"|Float","")&amp;IF(OR($L1013=TRUE,$A1013=0,MOD($A1013,ChapterTable!$R$20)&lt;&gt;0),"","보스")&amp;"인게임누적합배수",ChapterTable!$R:$S,2,0)*C1013)
  )
  )
  )
)</f>
        <v>1077383.1805458069</v>
      </c>
      <c r="F1013" s="1">
        <f ca="1">IF(AND($A1013=0,$B1013=1),
    VLOOKUP(1,ChapterTable!$1:$1048576,MATCH("최종"&amp;SUBSTITUTE(SUBSTITUTE(F$1,"standard",""),"|Float",""),ChapterTable!$1:$1,0),0)*ChapterTable!$P$17,
  IF(AND($A1013=0,$B1013=0),
    F1014,
  IF($B1013=0,
    VLOOKUP($A1013,ChapterTable!$1:$1048576,MATCH("최종"&amp;SUBSTITUTE(SUBSTITUTE(F$1,"standard",""),"|Float",""),ChapterTable!$1:$1,0),0),
  IF($B1013=1,
    IF($L1013=FALSE,
      VLOOKUP($A1013,ChapterTable!$1:$1048576,MATCH("최종"&amp;SUBSTITUTE(SUBSTITUTE(F$1,"standard",""),"|Float",""),ChapterTable!$1:$1,0),0),
      VLOOKUP($A1013-ChapterTable!$P$11,ChapterTable!$1:$1048576,MATCH("최종"&amp;SUBSTITUTE(SUBSTITUTE(F$1,"standard",""),"|Float",""),ChapterTable!$1:$1,0),0)*ChapterTable!$P$14
    ),
  OFFSET(F1013,-$B1013+IF($L1013,1,0),0)*
    (VLOOKUP(SUBSTITUTE(SUBSTITUTE(F$1,"standard",""),"|Float","")&amp;IF(OR($L1013=TRUE,$A1013=0,MOD($A1013,ChapterTable!$R$20)&lt;&gt;0),"","보스")&amp;"인게임누적곱배수",ChapterTable!$R:$S,2,0)^D1013
    +VLOOKUP(SUBSTITUTE(SUBSTITUTE(F$1,"standard",""),"|Float","")&amp;IF(OR($L1013=TRUE,$A1013=0,MOD($A1013,ChapterTable!$R$20)&lt;&gt;0),"","보스")&amp;"인게임누적합배수",ChapterTable!$R:$S,2,0)*D1013)
  )
  )
  )
)</f>
        <v>305507.96207606792</v>
      </c>
      <c r="G1013" t="s">
        <v>719</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108"/>
        <v>4</v>
      </c>
      <c r="Q1013">
        <f t="shared" si="109"/>
        <v>4</v>
      </c>
      <c r="R1013" t="b">
        <f t="shared" ca="1" si="110"/>
        <v>0</v>
      </c>
      <c r="T1013" t="b">
        <f t="shared" ca="1" si="11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114"/>
        <v>0.25</v>
      </c>
      <c r="AJ1013">
        <f t="shared" si="112"/>
        <v>0.32</v>
      </c>
      <c r="AK1013">
        <f t="shared" si="113"/>
        <v>1</v>
      </c>
      <c r="AL1013">
        <v>8</v>
      </c>
    </row>
    <row r="1014" spans="1:38" hidden="1" x14ac:dyDescent="0.3">
      <c r="A1014">
        <v>22</v>
      </c>
      <c r="B1014">
        <v>39</v>
      </c>
      <c r="C1014">
        <f>IF(OR($L1014=TRUE,$A1014=0,MOD($A1014,ChapterTable!$R$20)&lt;&gt;0),
MAX(0,INT(($B1014+ChapterTable!$P$26+VLOOKUP(SUBSTITUTE(C$1,"성장단계","")&amp;"단계오프셋",ChapterTable!$R:$S,2,0))/ChapterTable!$P$23)),
MAX(0,INT(($B1014+ChapterTable!$R$26+VLOOKUP(SUBSTITUTE(C$1,"성장단계","")&amp;"보스단계오프셋",ChapterTable!$R:$S,2,0))/ChapterTable!$R$23)))</f>
        <v>4</v>
      </c>
      <c r="D1014">
        <f>IF(OR($L1014=TRUE,$A1014=0,MOD($A1014,ChapterTable!$R$20)&lt;&gt;0),
MAX(0,INT(($B1014+ChapterTable!$P$26+VLOOKUP(SUBSTITUTE(D$1,"성장단계","")&amp;"단계오프셋",ChapterTable!$R:$S,2,0))/ChapterTable!$P$23)),
MAX(0,INT(($B1014+ChapterTable!$R$26+VLOOKUP(SUBSTITUTE(D$1,"성장단계","")&amp;"보스단계오프셋",ChapterTable!$R:$S,2,0))/ChapterTable!$R$23)))</f>
        <v>3</v>
      </c>
      <c r="E1014" s="1">
        <f ca="1">IF(AND($A1014=0,$B1014=1),
    VLOOKUP(1,ChapterTable!$1:$1048576,MATCH("최종"&amp;SUBSTITUTE(SUBSTITUTE(E$1,"standard",""),"|Float",""),ChapterTable!$1:$1,0),0)*ChapterTable!$P$17,
  IF(AND($A1014=0,$B1014=0),
    E1015,
  IF($B1014=0,
    VLOOKUP($A1014,ChapterTable!$1:$1048576,MATCH("최종"&amp;SUBSTITUTE(SUBSTITUTE(E$1,"standard",""),"|Float",""),ChapterTable!$1:$1,0),0),
  IF($B1014=1,
    IF($L1014=FALSE,
      VLOOKUP($A1014,ChapterTable!$1:$1048576,MATCH("최종"&amp;SUBSTITUTE(SUBSTITUTE(E$1,"standard",""),"|Float",""),ChapterTable!$1:$1,0),0),
      VLOOKUP($A1014-ChapterTable!$P$11,ChapterTable!$1:$1048576,MATCH("최종"&amp;SUBSTITUTE(SUBSTITUTE(E$1,"standard",""),"|Float",""),ChapterTable!$1:$1,0),0)*ChapterTable!$P$14
    ),
  OFFSET(E1014,-$B1014+IF($L1014,1,0),0)*IF($B1014&gt;OFFSET($B1014,1,0),ChapterTable!$R$17,1)*
    (VLOOKUP(SUBSTITUTE(SUBSTITUTE(E$1,"standard",""),"|Float","")&amp;IF(OR($L1014=TRUE,$A1014=0,MOD($A1014,ChapterTable!$R$20)&lt;&gt;0),"","보스")&amp;"인게임누적곱배수",ChapterTable!$R:$S,2,0)^C1014
    +VLOOKUP(SUBSTITUTE(SUBSTITUTE(E$1,"standard",""),"|Float","")&amp;IF(OR($L1014=TRUE,$A1014=0,MOD($A1014,ChapterTable!$R$20)&lt;&gt;0),"","보스")&amp;"인게임누적합배수",ChapterTable!$R:$S,2,0)*C1014)
  )
  )
  )
)</f>
        <v>1077383.1805458069</v>
      </c>
      <c r="F1014" s="1">
        <f ca="1">IF(AND($A1014=0,$B1014=1),
    VLOOKUP(1,ChapterTable!$1:$1048576,MATCH("최종"&amp;SUBSTITUTE(SUBSTITUTE(F$1,"standard",""),"|Float",""),ChapterTable!$1:$1,0),0)*ChapterTable!$P$17,
  IF(AND($A1014=0,$B1014=0),
    F1015,
  IF($B1014=0,
    VLOOKUP($A1014,ChapterTable!$1:$1048576,MATCH("최종"&amp;SUBSTITUTE(SUBSTITUTE(F$1,"standard",""),"|Float",""),ChapterTable!$1:$1,0),0),
  IF($B1014=1,
    IF($L1014=FALSE,
      VLOOKUP($A1014,ChapterTable!$1:$1048576,MATCH("최종"&amp;SUBSTITUTE(SUBSTITUTE(F$1,"standard",""),"|Float",""),ChapterTable!$1:$1,0),0),
      VLOOKUP($A1014-ChapterTable!$P$11,ChapterTable!$1:$1048576,MATCH("최종"&amp;SUBSTITUTE(SUBSTITUTE(F$1,"standard",""),"|Float",""),ChapterTable!$1:$1,0),0)*ChapterTable!$P$14
    ),
  OFFSET(F1014,-$B1014+IF($L1014,1,0),0)*
    (VLOOKUP(SUBSTITUTE(SUBSTITUTE(F$1,"standard",""),"|Float","")&amp;IF(OR($L1014=TRUE,$A1014=0,MOD($A1014,ChapterTable!$R$20)&lt;&gt;0),"","보스")&amp;"인게임누적곱배수",ChapterTable!$R:$S,2,0)^D1014
    +VLOOKUP(SUBSTITUTE(SUBSTITUTE(F$1,"standard",""),"|Float","")&amp;IF(OR($L1014=TRUE,$A1014=0,MOD($A1014,ChapterTable!$R$20)&lt;&gt;0),"","보스")&amp;"인게임누적합배수",ChapterTable!$R:$S,2,0)*D1014)
  )
  )
  )
)</f>
        <v>305507.96207606792</v>
      </c>
      <c r="G1014" t="s">
        <v>719</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108"/>
        <v>94</v>
      </c>
      <c r="Q1014">
        <f t="shared" si="109"/>
        <v>94</v>
      </c>
      <c r="R1014" t="b">
        <f t="shared" ca="1" si="110"/>
        <v>1</v>
      </c>
      <c r="T1014" t="b">
        <f t="shared" ca="1" si="11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114"/>
        <v>0.25</v>
      </c>
      <c r="AJ1014">
        <f t="shared" si="112"/>
        <v>0.32</v>
      </c>
      <c r="AK1014">
        <f t="shared" si="113"/>
        <v>1</v>
      </c>
      <c r="AL1014">
        <v>8</v>
      </c>
    </row>
    <row r="1015" spans="1:38" hidden="1" x14ac:dyDescent="0.3">
      <c r="A1015">
        <v>22</v>
      </c>
      <c r="B1015">
        <v>40</v>
      </c>
      <c r="C1015">
        <f>IF(OR($L1015=TRUE,$A1015=0,MOD($A1015,ChapterTable!$R$20)&lt;&gt;0),
MAX(0,INT(($B1015+ChapterTable!$P$26+VLOOKUP(SUBSTITUTE(C$1,"성장단계","")&amp;"단계오프셋",ChapterTable!$R:$S,2,0))/ChapterTable!$P$23)),
MAX(0,INT(($B1015+ChapterTable!$R$26+VLOOKUP(SUBSTITUTE(C$1,"성장단계","")&amp;"보스단계오프셋",ChapterTable!$R:$S,2,0))/ChapterTable!$R$23)))</f>
        <v>4</v>
      </c>
      <c r="D1015">
        <f>IF(OR($L1015=TRUE,$A1015=0,MOD($A1015,ChapterTable!$R$20)&lt;&gt;0),
MAX(0,INT(($B1015+ChapterTable!$P$26+VLOOKUP(SUBSTITUTE(D$1,"성장단계","")&amp;"단계오프셋",ChapterTable!$R:$S,2,0))/ChapterTable!$P$23)),
MAX(0,INT(($B1015+ChapterTable!$R$26+VLOOKUP(SUBSTITUTE(D$1,"성장단계","")&amp;"보스단계오프셋",ChapterTable!$R:$S,2,0))/ChapterTable!$R$23)))</f>
        <v>3</v>
      </c>
      <c r="E1015" s="1">
        <f ca="1">IF(AND($A1015=0,$B1015=1),
    VLOOKUP(1,ChapterTable!$1:$1048576,MATCH("최종"&amp;SUBSTITUTE(SUBSTITUTE(E$1,"standard",""),"|Float",""),ChapterTable!$1:$1,0),0)*ChapterTable!$P$17,
  IF(AND($A1015=0,$B1015=0),
    E1016,
  IF($B1015=0,
    VLOOKUP($A1015,ChapterTable!$1:$1048576,MATCH("최종"&amp;SUBSTITUTE(SUBSTITUTE(E$1,"standard",""),"|Float",""),ChapterTable!$1:$1,0),0),
  IF($B1015=1,
    IF($L1015=FALSE,
      VLOOKUP($A1015,ChapterTable!$1:$1048576,MATCH("최종"&amp;SUBSTITUTE(SUBSTITUTE(E$1,"standard",""),"|Float",""),ChapterTable!$1:$1,0),0),
      VLOOKUP($A1015-ChapterTable!$P$11,ChapterTable!$1:$1048576,MATCH("최종"&amp;SUBSTITUTE(SUBSTITUTE(E$1,"standard",""),"|Float",""),ChapterTable!$1:$1,0),0)*ChapterTable!$P$14
    ),
  OFFSET(E1015,-$B1015+IF($L1015,1,0),0)*IF($B1015&gt;OFFSET($B1015,1,0),ChapterTable!$R$17,1)*
    (VLOOKUP(SUBSTITUTE(SUBSTITUTE(E$1,"standard",""),"|Float","")&amp;IF(OR($L1015=TRUE,$A1015=0,MOD($A1015,ChapterTable!$R$20)&lt;&gt;0),"","보스")&amp;"인게임누적곱배수",ChapterTable!$R:$S,2,0)^C1015
    +VLOOKUP(SUBSTITUTE(SUBSTITUTE(E$1,"standard",""),"|Float","")&amp;IF(OR($L1015=TRUE,$A1015=0,MOD($A1015,ChapterTable!$R$20)&lt;&gt;0),"","보스")&amp;"인게임누적합배수",ChapterTable!$R:$S,2,0)*C1015)
  )
  )
  )
)</f>
        <v>1077383.1805458069</v>
      </c>
      <c r="F1015" s="1">
        <f ca="1">IF(AND($A1015=0,$B1015=1),
    VLOOKUP(1,ChapterTable!$1:$1048576,MATCH("최종"&amp;SUBSTITUTE(SUBSTITUTE(F$1,"standard",""),"|Float",""),ChapterTable!$1:$1,0),0)*ChapterTable!$P$17,
  IF(AND($A1015=0,$B1015=0),
    F1016,
  IF($B1015=0,
    VLOOKUP($A1015,ChapterTable!$1:$1048576,MATCH("최종"&amp;SUBSTITUTE(SUBSTITUTE(F$1,"standard",""),"|Float",""),ChapterTable!$1:$1,0),0),
  IF($B1015=1,
    IF($L1015=FALSE,
      VLOOKUP($A1015,ChapterTable!$1:$1048576,MATCH("최종"&amp;SUBSTITUTE(SUBSTITUTE(F$1,"standard",""),"|Float",""),ChapterTable!$1:$1,0),0),
      VLOOKUP($A1015-ChapterTable!$P$11,ChapterTable!$1:$1048576,MATCH("최종"&amp;SUBSTITUTE(SUBSTITUTE(F$1,"standard",""),"|Float",""),ChapterTable!$1:$1,0),0)*ChapterTable!$P$14
    ),
  OFFSET(F1015,-$B1015+IF($L1015,1,0),0)*
    (VLOOKUP(SUBSTITUTE(SUBSTITUTE(F$1,"standard",""),"|Float","")&amp;IF(OR($L1015=TRUE,$A1015=0,MOD($A1015,ChapterTable!$R$20)&lt;&gt;0),"","보스")&amp;"인게임누적곱배수",ChapterTable!$R:$S,2,0)^D1015
    +VLOOKUP(SUBSTITUTE(SUBSTITUTE(F$1,"standard",""),"|Float","")&amp;IF(OR($L1015=TRUE,$A1015=0,MOD($A1015,ChapterTable!$R$20)&lt;&gt;0),"","보스")&amp;"인게임누적합배수",ChapterTable!$R:$S,2,0)*D1015)
  )
  )
  )
)</f>
        <v>305507.96207606792</v>
      </c>
      <c r="G1015" t="s">
        <v>719</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108"/>
        <v>24</v>
      </c>
      <c r="Q1015">
        <f t="shared" si="109"/>
        <v>24</v>
      </c>
      <c r="R1015" t="b">
        <f t="shared" ca="1" si="110"/>
        <v>0</v>
      </c>
      <c r="T1015" t="b">
        <f t="shared" ca="1" si="11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114"/>
        <v>0.25</v>
      </c>
      <c r="AJ1015">
        <f t="shared" si="112"/>
        <v>1</v>
      </c>
      <c r="AK1015">
        <f t="shared" si="113"/>
        <v>4</v>
      </c>
      <c r="AL1015">
        <v>8</v>
      </c>
    </row>
    <row r="1016" spans="1:38" hidden="1" x14ac:dyDescent="0.3">
      <c r="A1016">
        <v>22</v>
      </c>
      <c r="B1016">
        <v>41</v>
      </c>
      <c r="C1016">
        <f>IF(OR($L1016=TRUE,$A1016=0,MOD($A1016,ChapterTable!$R$20)&lt;&gt;0),
MAX(0,INT(($B1016+ChapterTable!$P$26+VLOOKUP(SUBSTITUTE(C$1,"성장단계","")&amp;"단계오프셋",ChapterTable!$R:$S,2,0))/ChapterTable!$P$23)),
MAX(0,INT(($B1016+ChapterTable!$R$26+VLOOKUP(SUBSTITUTE(C$1,"성장단계","")&amp;"보스단계오프셋",ChapterTable!$R:$S,2,0))/ChapterTable!$R$23)))</f>
        <v>4</v>
      </c>
      <c r="D1016">
        <f>IF(OR($L1016=TRUE,$A1016=0,MOD($A1016,ChapterTable!$R$20)&lt;&gt;0),
MAX(0,INT(($B1016+ChapterTable!$P$26+VLOOKUP(SUBSTITUTE(D$1,"성장단계","")&amp;"단계오프셋",ChapterTable!$R:$S,2,0))/ChapterTable!$P$23)),
MAX(0,INT(($B1016+ChapterTable!$R$26+VLOOKUP(SUBSTITUTE(D$1,"성장단계","")&amp;"보스단계오프셋",ChapterTable!$R:$S,2,0))/ChapterTable!$R$23)))</f>
        <v>4</v>
      </c>
      <c r="E1016" s="1">
        <f ca="1">IF(AND($A1016=0,$B1016=1),
    VLOOKUP(1,ChapterTable!$1:$1048576,MATCH("최종"&amp;SUBSTITUTE(SUBSTITUTE(E$1,"standard",""),"|Float",""),ChapterTable!$1:$1,0),0)*ChapterTable!$P$17,
  IF(AND($A1016=0,$B1016=0),
    E1017,
  IF($B1016=0,
    VLOOKUP($A1016,ChapterTable!$1:$1048576,MATCH("최종"&amp;SUBSTITUTE(SUBSTITUTE(E$1,"standard",""),"|Float",""),ChapterTable!$1:$1,0),0),
  IF($B1016=1,
    IF($L1016=FALSE,
      VLOOKUP($A1016,ChapterTable!$1:$1048576,MATCH("최종"&amp;SUBSTITUTE(SUBSTITUTE(E$1,"standard",""),"|Float",""),ChapterTable!$1:$1,0),0),
      VLOOKUP($A1016-ChapterTable!$P$11,ChapterTable!$1:$1048576,MATCH("최종"&amp;SUBSTITUTE(SUBSTITUTE(E$1,"standard",""),"|Float",""),ChapterTable!$1:$1,0),0)*ChapterTable!$P$14
    ),
  OFFSET(E1016,-$B1016+IF($L1016,1,0),0)*IF($B1016&gt;OFFSET($B1016,1,0),ChapterTable!$R$17,1)*
    (VLOOKUP(SUBSTITUTE(SUBSTITUTE(E$1,"standard",""),"|Float","")&amp;IF(OR($L1016=TRUE,$A1016=0,MOD($A1016,ChapterTable!$R$20)&lt;&gt;0),"","보스")&amp;"인게임누적곱배수",ChapterTable!$R:$S,2,0)^C1016
    +VLOOKUP(SUBSTITUTE(SUBSTITUTE(E$1,"standard",""),"|Float","")&amp;IF(OR($L1016=TRUE,$A1016=0,MOD($A1016,ChapterTable!$R$20)&lt;&gt;0),"","보스")&amp;"인게임누적합배수",ChapterTable!$R:$S,2,0)*C1016)
  )
  )
  )
)</f>
        <v>1077383.1805458069</v>
      </c>
      <c r="F1016" s="1">
        <f ca="1">IF(AND($A1016=0,$B1016=1),
    VLOOKUP(1,ChapterTable!$1:$1048576,MATCH("최종"&amp;SUBSTITUTE(SUBSTITUTE(F$1,"standard",""),"|Float",""),ChapterTable!$1:$1,0),0)*ChapterTable!$P$17,
  IF(AND($A1016=0,$B1016=0),
    F1017,
  IF($B1016=0,
    VLOOKUP($A1016,ChapterTable!$1:$1048576,MATCH("최종"&amp;SUBSTITUTE(SUBSTITUTE(F$1,"standard",""),"|Float",""),ChapterTable!$1:$1,0),0),
  IF($B1016=1,
    IF($L1016=FALSE,
      VLOOKUP($A1016,ChapterTable!$1:$1048576,MATCH("최종"&amp;SUBSTITUTE(SUBSTITUTE(F$1,"standard",""),"|Float",""),ChapterTable!$1:$1,0),0),
      VLOOKUP($A1016-ChapterTable!$P$11,ChapterTable!$1:$1048576,MATCH("최종"&amp;SUBSTITUTE(SUBSTITUTE(F$1,"standard",""),"|Float",""),ChapterTable!$1:$1,0),0)*ChapterTable!$P$14
    ),
  OFFSET(F1016,-$B1016+IF($L1016,1,0),0)*
    (VLOOKUP(SUBSTITUTE(SUBSTITUTE(F$1,"standard",""),"|Float","")&amp;IF(OR($L1016=TRUE,$A1016=0,MOD($A1016,ChapterTable!$R$20)&lt;&gt;0),"","보스")&amp;"인게임누적곱배수",ChapterTable!$R:$S,2,0)^D1016
    +VLOOKUP(SUBSTITUTE(SUBSTITUTE(F$1,"standard",""),"|Float","")&amp;IF(OR($L1016=TRUE,$A1016=0,MOD($A1016,ChapterTable!$R$20)&lt;&gt;0),"","보스")&amp;"인게임누적합배수",ChapterTable!$R:$S,2,0)*D1016)
  )
  )
  )
)</f>
        <v>324212.53118276596</v>
      </c>
      <c r="G1016" t="s">
        <v>719</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108"/>
        <v>5</v>
      </c>
      <c r="Q1016">
        <f t="shared" si="109"/>
        <v>5</v>
      </c>
      <c r="R1016" t="b">
        <f t="shared" ca="1" si="110"/>
        <v>0</v>
      </c>
      <c r="T1016" t="b">
        <f t="shared" ca="1" si="11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114"/>
        <v>0.2</v>
      </c>
      <c r="AJ1016">
        <f t="shared" si="112"/>
        <v>0.27466666000000001</v>
      </c>
      <c r="AK1016">
        <f t="shared" si="113"/>
        <v>1</v>
      </c>
      <c r="AL1016">
        <v>8</v>
      </c>
    </row>
    <row r="1017" spans="1:38" hidden="1" x14ac:dyDescent="0.3">
      <c r="A1017">
        <v>22</v>
      </c>
      <c r="B1017">
        <v>42</v>
      </c>
      <c r="C1017">
        <f>IF(OR($L1017=TRUE,$A1017=0,MOD($A1017,ChapterTable!$R$20)&lt;&gt;0),
MAX(0,INT(($B1017+ChapterTable!$P$26+VLOOKUP(SUBSTITUTE(C$1,"성장단계","")&amp;"단계오프셋",ChapterTable!$R:$S,2,0))/ChapterTable!$P$23)),
MAX(0,INT(($B1017+ChapterTable!$R$26+VLOOKUP(SUBSTITUTE(C$1,"성장단계","")&amp;"보스단계오프셋",ChapterTable!$R:$S,2,0))/ChapterTable!$R$23)))</f>
        <v>4</v>
      </c>
      <c r="D1017">
        <f>IF(OR($L1017=TRUE,$A1017=0,MOD($A1017,ChapterTable!$R$20)&lt;&gt;0),
MAX(0,INT(($B1017+ChapterTable!$P$26+VLOOKUP(SUBSTITUTE(D$1,"성장단계","")&amp;"단계오프셋",ChapterTable!$R:$S,2,0))/ChapterTable!$P$23)),
MAX(0,INT(($B1017+ChapterTable!$R$26+VLOOKUP(SUBSTITUTE(D$1,"성장단계","")&amp;"보스단계오프셋",ChapterTable!$R:$S,2,0))/ChapterTable!$R$23)))</f>
        <v>4</v>
      </c>
      <c r="E1017" s="1">
        <f ca="1">IF(AND($A1017=0,$B1017=1),
    VLOOKUP(1,ChapterTable!$1:$1048576,MATCH("최종"&amp;SUBSTITUTE(SUBSTITUTE(E$1,"standard",""),"|Float",""),ChapterTable!$1:$1,0),0)*ChapterTable!$P$17,
  IF(AND($A1017=0,$B1017=0),
    E1018,
  IF($B1017=0,
    VLOOKUP($A1017,ChapterTable!$1:$1048576,MATCH("최종"&amp;SUBSTITUTE(SUBSTITUTE(E$1,"standard",""),"|Float",""),ChapterTable!$1:$1,0),0),
  IF($B1017=1,
    IF($L1017=FALSE,
      VLOOKUP($A1017,ChapterTable!$1:$1048576,MATCH("최종"&amp;SUBSTITUTE(SUBSTITUTE(E$1,"standard",""),"|Float",""),ChapterTable!$1:$1,0),0),
      VLOOKUP($A1017-ChapterTable!$P$11,ChapterTable!$1:$1048576,MATCH("최종"&amp;SUBSTITUTE(SUBSTITUTE(E$1,"standard",""),"|Float",""),ChapterTable!$1:$1,0),0)*ChapterTable!$P$14
    ),
  OFFSET(E1017,-$B1017+IF($L1017,1,0),0)*IF($B1017&gt;OFFSET($B1017,1,0),ChapterTable!$R$17,1)*
    (VLOOKUP(SUBSTITUTE(SUBSTITUTE(E$1,"standard",""),"|Float","")&amp;IF(OR($L1017=TRUE,$A1017=0,MOD($A1017,ChapterTable!$R$20)&lt;&gt;0),"","보스")&amp;"인게임누적곱배수",ChapterTable!$R:$S,2,0)^C1017
    +VLOOKUP(SUBSTITUTE(SUBSTITUTE(E$1,"standard",""),"|Float","")&amp;IF(OR($L1017=TRUE,$A1017=0,MOD($A1017,ChapterTable!$R$20)&lt;&gt;0),"","보스")&amp;"인게임누적합배수",ChapterTable!$R:$S,2,0)*C1017)
  )
  )
  )
)</f>
        <v>1077383.1805458069</v>
      </c>
      <c r="F1017" s="1">
        <f ca="1">IF(AND($A1017=0,$B1017=1),
    VLOOKUP(1,ChapterTable!$1:$1048576,MATCH("최종"&amp;SUBSTITUTE(SUBSTITUTE(F$1,"standard",""),"|Float",""),ChapterTable!$1:$1,0),0)*ChapterTable!$P$17,
  IF(AND($A1017=0,$B1017=0),
    F1018,
  IF($B1017=0,
    VLOOKUP($A1017,ChapterTable!$1:$1048576,MATCH("최종"&amp;SUBSTITUTE(SUBSTITUTE(F$1,"standard",""),"|Float",""),ChapterTable!$1:$1,0),0),
  IF($B1017=1,
    IF($L1017=FALSE,
      VLOOKUP($A1017,ChapterTable!$1:$1048576,MATCH("최종"&amp;SUBSTITUTE(SUBSTITUTE(F$1,"standard",""),"|Float",""),ChapterTable!$1:$1,0),0),
      VLOOKUP($A1017-ChapterTable!$P$11,ChapterTable!$1:$1048576,MATCH("최종"&amp;SUBSTITUTE(SUBSTITUTE(F$1,"standard",""),"|Float",""),ChapterTable!$1:$1,0),0)*ChapterTable!$P$14
    ),
  OFFSET(F1017,-$B1017+IF($L1017,1,0),0)*
    (VLOOKUP(SUBSTITUTE(SUBSTITUTE(F$1,"standard",""),"|Float","")&amp;IF(OR($L1017=TRUE,$A1017=0,MOD($A1017,ChapterTable!$R$20)&lt;&gt;0),"","보스")&amp;"인게임누적곱배수",ChapterTable!$R:$S,2,0)^D1017
    +VLOOKUP(SUBSTITUTE(SUBSTITUTE(F$1,"standard",""),"|Float","")&amp;IF(OR($L1017=TRUE,$A1017=0,MOD($A1017,ChapterTable!$R$20)&lt;&gt;0),"","보스")&amp;"인게임누적합배수",ChapterTable!$R:$S,2,0)*D1017)
  )
  )
  )
)</f>
        <v>324212.53118276596</v>
      </c>
      <c r="G1017" t="s">
        <v>719</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108"/>
        <v>5</v>
      </c>
      <c r="Q1017">
        <f t="shared" si="109"/>
        <v>5</v>
      </c>
      <c r="R1017" t="b">
        <f t="shared" ca="1" si="110"/>
        <v>0</v>
      </c>
      <c r="T1017" t="b">
        <f t="shared" ca="1" si="11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114"/>
        <v>0.2</v>
      </c>
      <c r="AJ1017">
        <f t="shared" si="112"/>
        <v>0.27466666000000001</v>
      </c>
      <c r="AK1017">
        <f t="shared" si="113"/>
        <v>1</v>
      </c>
      <c r="AL1017">
        <v>8</v>
      </c>
    </row>
    <row r="1018" spans="1:38" hidden="1" x14ac:dyDescent="0.3">
      <c r="A1018">
        <v>22</v>
      </c>
      <c r="B1018">
        <v>43</v>
      </c>
      <c r="C1018">
        <f>IF(OR($L1018=TRUE,$A1018=0,MOD($A1018,ChapterTable!$R$20)&lt;&gt;0),
MAX(0,INT(($B1018+ChapterTable!$P$26+VLOOKUP(SUBSTITUTE(C$1,"성장단계","")&amp;"단계오프셋",ChapterTable!$R:$S,2,0))/ChapterTable!$P$23)),
MAX(0,INT(($B1018+ChapterTable!$R$26+VLOOKUP(SUBSTITUTE(C$1,"성장단계","")&amp;"보스단계오프셋",ChapterTable!$R:$S,2,0))/ChapterTable!$R$23)))</f>
        <v>4</v>
      </c>
      <c r="D1018">
        <f>IF(OR($L1018=TRUE,$A1018=0,MOD($A1018,ChapterTable!$R$20)&lt;&gt;0),
MAX(0,INT(($B1018+ChapterTable!$P$26+VLOOKUP(SUBSTITUTE(D$1,"성장단계","")&amp;"단계오프셋",ChapterTable!$R:$S,2,0))/ChapterTable!$P$23)),
MAX(0,INT(($B1018+ChapterTable!$R$26+VLOOKUP(SUBSTITUTE(D$1,"성장단계","")&amp;"보스단계오프셋",ChapterTable!$R:$S,2,0))/ChapterTable!$R$23)))</f>
        <v>4</v>
      </c>
      <c r="E1018" s="1">
        <f ca="1">IF(AND($A1018=0,$B1018=1),
    VLOOKUP(1,ChapterTable!$1:$1048576,MATCH("최종"&amp;SUBSTITUTE(SUBSTITUTE(E$1,"standard",""),"|Float",""),ChapterTable!$1:$1,0),0)*ChapterTable!$P$17,
  IF(AND($A1018=0,$B1018=0),
    E1019,
  IF($B1018=0,
    VLOOKUP($A1018,ChapterTable!$1:$1048576,MATCH("최종"&amp;SUBSTITUTE(SUBSTITUTE(E$1,"standard",""),"|Float",""),ChapterTable!$1:$1,0),0),
  IF($B1018=1,
    IF($L1018=FALSE,
      VLOOKUP($A1018,ChapterTable!$1:$1048576,MATCH("최종"&amp;SUBSTITUTE(SUBSTITUTE(E$1,"standard",""),"|Float",""),ChapterTable!$1:$1,0),0),
      VLOOKUP($A1018-ChapterTable!$P$11,ChapterTable!$1:$1048576,MATCH("최종"&amp;SUBSTITUTE(SUBSTITUTE(E$1,"standard",""),"|Float",""),ChapterTable!$1:$1,0),0)*ChapterTable!$P$14
    ),
  OFFSET(E1018,-$B1018+IF($L1018,1,0),0)*IF($B1018&gt;OFFSET($B1018,1,0),ChapterTable!$R$17,1)*
    (VLOOKUP(SUBSTITUTE(SUBSTITUTE(E$1,"standard",""),"|Float","")&amp;IF(OR($L1018=TRUE,$A1018=0,MOD($A1018,ChapterTable!$R$20)&lt;&gt;0),"","보스")&amp;"인게임누적곱배수",ChapterTable!$R:$S,2,0)^C1018
    +VLOOKUP(SUBSTITUTE(SUBSTITUTE(E$1,"standard",""),"|Float","")&amp;IF(OR($L1018=TRUE,$A1018=0,MOD($A1018,ChapterTable!$R$20)&lt;&gt;0),"","보스")&amp;"인게임누적합배수",ChapterTable!$R:$S,2,0)*C1018)
  )
  )
  )
)</f>
        <v>1077383.1805458069</v>
      </c>
      <c r="F1018" s="1">
        <f ca="1">IF(AND($A1018=0,$B1018=1),
    VLOOKUP(1,ChapterTable!$1:$1048576,MATCH("최종"&amp;SUBSTITUTE(SUBSTITUTE(F$1,"standard",""),"|Float",""),ChapterTable!$1:$1,0),0)*ChapterTable!$P$17,
  IF(AND($A1018=0,$B1018=0),
    F1019,
  IF($B1018=0,
    VLOOKUP($A1018,ChapterTable!$1:$1048576,MATCH("최종"&amp;SUBSTITUTE(SUBSTITUTE(F$1,"standard",""),"|Float",""),ChapterTable!$1:$1,0),0),
  IF($B1018=1,
    IF($L1018=FALSE,
      VLOOKUP($A1018,ChapterTable!$1:$1048576,MATCH("최종"&amp;SUBSTITUTE(SUBSTITUTE(F$1,"standard",""),"|Float",""),ChapterTable!$1:$1,0),0),
      VLOOKUP($A1018-ChapterTable!$P$11,ChapterTable!$1:$1048576,MATCH("최종"&amp;SUBSTITUTE(SUBSTITUTE(F$1,"standard",""),"|Float",""),ChapterTable!$1:$1,0),0)*ChapterTable!$P$14
    ),
  OFFSET(F1018,-$B1018+IF($L1018,1,0),0)*
    (VLOOKUP(SUBSTITUTE(SUBSTITUTE(F$1,"standard",""),"|Float","")&amp;IF(OR($L1018=TRUE,$A1018=0,MOD($A1018,ChapterTable!$R$20)&lt;&gt;0),"","보스")&amp;"인게임누적곱배수",ChapterTable!$R:$S,2,0)^D1018
    +VLOOKUP(SUBSTITUTE(SUBSTITUTE(F$1,"standard",""),"|Float","")&amp;IF(OR($L1018=TRUE,$A1018=0,MOD($A1018,ChapterTable!$R$20)&lt;&gt;0),"","보스")&amp;"인게임누적합배수",ChapterTable!$R:$S,2,0)*D1018)
  )
  )
  )
)</f>
        <v>324212.53118276596</v>
      </c>
      <c r="G1018" t="s">
        <v>719</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108"/>
        <v>5</v>
      </c>
      <c r="Q1018">
        <f t="shared" si="109"/>
        <v>5</v>
      </c>
      <c r="R1018" t="b">
        <f t="shared" ca="1" si="110"/>
        <v>0</v>
      </c>
      <c r="T1018" t="b">
        <f t="shared" ca="1" si="11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114"/>
        <v>0.2</v>
      </c>
      <c r="AJ1018">
        <f t="shared" si="112"/>
        <v>0.27466666000000001</v>
      </c>
      <c r="AK1018">
        <f t="shared" si="113"/>
        <v>1</v>
      </c>
      <c r="AL1018">
        <v>8</v>
      </c>
    </row>
    <row r="1019" spans="1:38" hidden="1" x14ac:dyDescent="0.3">
      <c r="A1019">
        <v>22</v>
      </c>
      <c r="B1019">
        <v>44</v>
      </c>
      <c r="C1019">
        <f>IF(OR($L1019=TRUE,$A1019=0,MOD($A1019,ChapterTable!$R$20)&lt;&gt;0),
MAX(0,INT(($B1019+ChapterTable!$P$26+VLOOKUP(SUBSTITUTE(C$1,"성장단계","")&amp;"단계오프셋",ChapterTable!$R:$S,2,0))/ChapterTable!$P$23)),
MAX(0,INT(($B1019+ChapterTable!$R$26+VLOOKUP(SUBSTITUTE(C$1,"성장단계","")&amp;"보스단계오프셋",ChapterTable!$R:$S,2,0))/ChapterTable!$R$23)))</f>
        <v>4</v>
      </c>
      <c r="D1019">
        <f>IF(OR($L1019=TRUE,$A1019=0,MOD($A1019,ChapterTable!$R$20)&lt;&gt;0),
MAX(0,INT(($B1019+ChapterTable!$P$26+VLOOKUP(SUBSTITUTE(D$1,"성장단계","")&amp;"단계오프셋",ChapterTable!$R:$S,2,0))/ChapterTable!$P$23)),
MAX(0,INT(($B1019+ChapterTable!$R$26+VLOOKUP(SUBSTITUTE(D$1,"성장단계","")&amp;"보스단계오프셋",ChapterTable!$R:$S,2,0))/ChapterTable!$R$23)))</f>
        <v>4</v>
      </c>
      <c r="E1019" s="1">
        <f ca="1">IF(AND($A1019=0,$B1019=1),
    VLOOKUP(1,ChapterTable!$1:$1048576,MATCH("최종"&amp;SUBSTITUTE(SUBSTITUTE(E$1,"standard",""),"|Float",""),ChapterTable!$1:$1,0),0)*ChapterTable!$P$17,
  IF(AND($A1019=0,$B1019=0),
    E1020,
  IF($B1019=0,
    VLOOKUP($A1019,ChapterTable!$1:$1048576,MATCH("최종"&amp;SUBSTITUTE(SUBSTITUTE(E$1,"standard",""),"|Float",""),ChapterTable!$1:$1,0),0),
  IF($B1019=1,
    IF($L1019=FALSE,
      VLOOKUP($A1019,ChapterTable!$1:$1048576,MATCH("최종"&amp;SUBSTITUTE(SUBSTITUTE(E$1,"standard",""),"|Float",""),ChapterTable!$1:$1,0),0),
      VLOOKUP($A1019-ChapterTable!$P$11,ChapterTable!$1:$1048576,MATCH("최종"&amp;SUBSTITUTE(SUBSTITUTE(E$1,"standard",""),"|Float",""),ChapterTable!$1:$1,0),0)*ChapterTable!$P$14
    ),
  OFFSET(E1019,-$B1019+IF($L1019,1,0),0)*IF($B1019&gt;OFFSET($B1019,1,0),ChapterTable!$R$17,1)*
    (VLOOKUP(SUBSTITUTE(SUBSTITUTE(E$1,"standard",""),"|Float","")&amp;IF(OR($L1019=TRUE,$A1019=0,MOD($A1019,ChapterTable!$R$20)&lt;&gt;0),"","보스")&amp;"인게임누적곱배수",ChapterTable!$R:$S,2,0)^C1019
    +VLOOKUP(SUBSTITUTE(SUBSTITUTE(E$1,"standard",""),"|Float","")&amp;IF(OR($L1019=TRUE,$A1019=0,MOD($A1019,ChapterTable!$R$20)&lt;&gt;0),"","보스")&amp;"인게임누적합배수",ChapterTable!$R:$S,2,0)*C1019)
  )
  )
  )
)</f>
        <v>1077383.1805458069</v>
      </c>
      <c r="F1019" s="1">
        <f ca="1">IF(AND($A1019=0,$B1019=1),
    VLOOKUP(1,ChapterTable!$1:$1048576,MATCH("최종"&amp;SUBSTITUTE(SUBSTITUTE(F$1,"standard",""),"|Float",""),ChapterTable!$1:$1,0),0)*ChapterTable!$P$17,
  IF(AND($A1019=0,$B1019=0),
    F1020,
  IF($B1019=0,
    VLOOKUP($A1019,ChapterTable!$1:$1048576,MATCH("최종"&amp;SUBSTITUTE(SUBSTITUTE(F$1,"standard",""),"|Float",""),ChapterTable!$1:$1,0),0),
  IF($B1019=1,
    IF($L1019=FALSE,
      VLOOKUP($A1019,ChapterTable!$1:$1048576,MATCH("최종"&amp;SUBSTITUTE(SUBSTITUTE(F$1,"standard",""),"|Float",""),ChapterTable!$1:$1,0),0),
      VLOOKUP($A1019-ChapterTable!$P$11,ChapterTable!$1:$1048576,MATCH("최종"&amp;SUBSTITUTE(SUBSTITUTE(F$1,"standard",""),"|Float",""),ChapterTable!$1:$1,0),0)*ChapterTable!$P$14
    ),
  OFFSET(F1019,-$B1019+IF($L1019,1,0),0)*
    (VLOOKUP(SUBSTITUTE(SUBSTITUTE(F$1,"standard",""),"|Float","")&amp;IF(OR($L1019=TRUE,$A1019=0,MOD($A1019,ChapterTable!$R$20)&lt;&gt;0),"","보스")&amp;"인게임누적곱배수",ChapterTable!$R:$S,2,0)^D1019
    +VLOOKUP(SUBSTITUTE(SUBSTITUTE(F$1,"standard",""),"|Float","")&amp;IF(OR($L1019=TRUE,$A1019=0,MOD($A1019,ChapterTable!$R$20)&lt;&gt;0),"","보스")&amp;"인게임누적합배수",ChapterTable!$R:$S,2,0)*D1019)
  )
  )
  )
)</f>
        <v>324212.53118276596</v>
      </c>
      <c r="G1019" t="s">
        <v>719</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108"/>
        <v>5</v>
      </c>
      <c r="Q1019">
        <f t="shared" si="109"/>
        <v>5</v>
      </c>
      <c r="R1019" t="b">
        <f t="shared" ca="1" si="110"/>
        <v>0</v>
      </c>
      <c r="T1019" t="b">
        <f t="shared" ca="1" si="11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114"/>
        <v>0.2</v>
      </c>
      <c r="AJ1019">
        <f t="shared" si="112"/>
        <v>0.27466666000000001</v>
      </c>
      <c r="AK1019">
        <f t="shared" si="113"/>
        <v>1</v>
      </c>
      <c r="AL1019">
        <v>8</v>
      </c>
    </row>
    <row r="1020" spans="1:38" hidden="1" x14ac:dyDescent="0.3">
      <c r="A1020">
        <v>22</v>
      </c>
      <c r="B1020">
        <v>45</v>
      </c>
      <c r="C1020">
        <f>IF(OR($L1020=TRUE,$A1020=0,MOD($A1020,ChapterTable!$R$20)&lt;&gt;0),
MAX(0,INT(($B1020+ChapterTable!$P$26+VLOOKUP(SUBSTITUTE(C$1,"성장단계","")&amp;"단계오프셋",ChapterTable!$R:$S,2,0))/ChapterTable!$P$23)),
MAX(0,INT(($B1020+ChapterTable!$R$26+VLOOKUP(SUBSTITUTE(C$1,"성장단계","")&amp;"보스단계오프셋",ChapterTable!$R:$S,2,0))/ChapterTable!$R$23)))</f>
        <v>4</v>
      </c>
      <c r="D1020">
        <f>IF(OR($L1020=TRUE,$A1020=0,MOD($A1020,ChapterTable!$R$20)&lt;&gt;0),
MAX(0,INT(($B1020+ChapterTable!$P$26+VLOOKUP(SUBSTITUTE(D$1,"성장단계","")&amp;"단계오프셋",ChapterTable!$R:$S,2,0))/ChapterTable!$P$23)),
MAX(0,INT(($B1020+ChapterTable!$R$26+VLOOKUP(SUBSTITUTE(D$1,"성장단계","")&amp;"보스단계오프셋",ChapterTable!$R:$S,2,0))/ChapterTable!$R$23)))</f>
        <v>4</v>
      </c>
      <c r="E1020" s="1">
        <f ca="1">IF(AND($A1020=0,$B1020=1),
    VLOOKUP(1,ChapterTable!$1:$1048576,MATCH("최종"&amp;SUBSTITUTE(SUBSTITUTE(E$1,"standard",""),"|Float",""),ChapterTable!$1:$1,0),0)*ChapterTable!$P$17,
  IF(AND($A1020=0,$B1020=0),
    E1021,
  IF($B1020=0,
    VLOOKUP($A1020,ChapterTable!$1:$1048576,MATCH("최종"&amp;SUBSTITUTE(SUBSTITUTE(E$1,"standard",""),"|Float",""),ChapterTable!$1:$1,0),0),
  IF($B1020=1,
    IF($L1020=FALSE,
      VLOOKUP($A1020,ChapterTable!$1:$1048576,MATCH("최종"&amp;SUBSTITUTE(SUBSTITUTE(E$1,"standard",""),"|Float",""),ChapterTable!$1:$1,0),0),
      VLOOKUP($A1020-ChapterTable!$P$11,ChapterTable!$1:$1048576,MATCH("최종"&amp;SUBSTITUTE(SUBSTITUTE(E$1,"standard",""),"|Float",""),ChapterTable!$1:$1,0),0)*ChapterTable!$P$14
    ),
  OFFSET(E1020,-$B1020+IF($L1020,1,0),0)*IF($B1020&gt;OFFSET($B1020,1,0),ChapterTable!$R$17,1)*
    (VLOOKUP(SUBSTITUTE(SUBSTITUTE(E$1,"standard",""),"|Float","")&amp;IF(OR($L1020=TRUE,$A1020=0,MOD($A1020,ChapterTable!$R$20)&lt;&gt;0),"","보스")&amp;"인게임누적곱배수",ChapterTable!$R:$S,2,0)^C1020
    +VLOOKUP(SUBSTITUTE(SUBSTITUTE(E$1,"standard",""),"|Float","")&amp;IF(OR($L1020=TRUE,$A1020=0,MOD($A1020,ChapterTable!$R$20)&lt;&gt;0),"","보스")&amp;"인게임누적합배수",ChapterTable!$R:$S,2,0)*C1020)
  )
  )
  )
)</f>
        <v>1077383.1805458069</v>
      </c>
      <c r="F1020" s="1">
        <f ca="1">IF(AND($A1020=0,$B1020=1),
    VLOOKUP(1,ChapterTable!$1:$1048576,MATCH("최종"&amp;SUBSTITUTE(SUBSTITUTE(F$1,"standard",""),"|Float",""),ChapterTable!$1:$1,0),0)*ChapterTable!$P$17,
  IF(AND($A1020=0,$B1020=0),
    F1021,
  IF($B1020=0,
    VLOOKUP($A1020,ChapterTable!$1:$1048576,MATCH("최종"&amp;SUBSTITUTE(SUBSTITUTE(F$1,"standard",""),"|Float",""),ChapterTable!$1:$1,0),0),
  IF($B1020=1,
    IF($L1020=FALSE,
      VLOOKUP($A1020,ChapterTable!$1:$1048576,MATCH("최종"&amp;SUBSTITUTE(SUBSTITUTE(F$1,"standard",""),"|Float",""),ChapterTable!$1:$1,0),0),
      VLOOKUP($A1020-ChapterTable!$P$11,ChapterTable!$1:$1048576,MATCH("최종"&amp;SUBSTITUTE(SUBSTITUTE(F$1,"standard",""),"|Float",""),ChapterTable!$1:$1,0),0)*ChapterTable!$P$14
    ),
  OFFSET(F1020,-$B1020+IF($L1020,1,0),0)*
    (VLOOKUP(SUBSTITUTE(SUBSTITUTE(F$1,"standard",""),"|Float","")&amp;IF(OR($L1020=TRUE,$A1020=0,MOD($A1020,ChapterTable!$R$20)&lt;&gt;0),"","보스")&amp;"인게임누적곱배수",ChapterTable!$R:$S,2,0)^D1020
    +VLOOKUP(SUBSTITUTE(SUBSTITUTE(F$1,"standard",""),"|Float","")&amp;IF(OR($L1020=TRUE,$A1020=0,MOD($A1020,ChapterTable!$R$20)&lt;&gt;0),"","보스")&amp;"인게임누적합배수",ChapterTable!$R:$S,2,0)*D1020)
  )
  )
  )
)</f>
        <v>324212.53118276596</v>
      </c>
      <c r="G1020" t="s">
        <v>719</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108"/>
        <v>11</v>
      </c>
      <c r="Q1020">
        <f t="shared" si="109"/>
        <v>11</v>
      </c>
      <c r="R1020" t="b">
        <f t="shared" ca="1" si="110"/>
        <v>0</v>
      </c>
      <c r="T1020" t="b">
        <f t="shared" ca="1" si="11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114"/>
        <v>0.2</v>
      </c>
      <c r="AJ1020">
        <f t="shared" si="112"/>
        <v>0.27466666000000001</v>
      </c>
      <c r="AK1020">
        <f t="shared" si="113"/>
        <v>1</v>
      </c>
      <c r="AL1020">
        <v>8</v>
      </c>
    </row>
    <row r="1021" spans="1:38" hidden="1" x14ac:dyDescent="0.3">
      <c r="A1021">
        <v>22</v>
      </c>
      <c r="B1021">
        <v>46</v>
      </c>
      <c r="C1021">
        <f>IF(OR($L1021=TRUE,$A1021=0,MOD($A1021,ChapterTable!$R$20)&lt;&gt;0),
MAX(0,INT(($B1021+ChapterTable!$P$26+VLOOKUP(SUBSTITUTE(C$1,"성장단계","")&amp;"단계오프셋",ChapterTable!$R:$S,2,0))/ChapterTable!$P$23)),
MAX(0,INT(($B1021+ChapterTable!$R$26+VLOOKUP(SUBSTITUTE(C$1,"성장단계","")&amp;"보스단계오프셋",ChapterTable!$R:$S,2,0))/ChapterTable!$R$23)))</f>
        <v>5</v>
      </c>
      <c r="D1021">
        <f>IF(OR($L1021=TRUE,$A1021=0,MOD($A1021,ChapterTable!$R$20)&lt;&gt;0),
MAX(0,INT(($B1021+ChapterTable!$P$26+VLOOKUP(SUBSTITUTE(D$1,"성장단계","")&amp;"단계오프셋",ChapterTable!$R:$S,2,0))/ChapterTable!$P$23)),
MAX(0,INT(($B1021+ChapterTable!$R$26+VLOOKUP(SUBSTITUTE(D$1,"성장단계","")&amp;"보스단계오프셋",ChapterTable!$R:$S,2,0))/ChapterTable!$R$23)))</f>
        <v>4</v>
      </c>
      <c r="E1021" s="1">
        <f ca="1">IF(AND($A1021=0,$B1021=1),
    VLOOKUP(1,ChapterTable!$1:$1048576,MATCH("최종"&amp;SUBSTITUTE(SUBSTITUTE(E$1,"standard",""),"|Float",""),ChapterTable!$1:$1,0),0)*ChapterTable!$P$17,
  IF(AND($A1021=0,$B1021=0),
    E1022,
  IF($B1021=0,
    VLOOKUP($A1021,ChapterTable!$1:$1048576,MATCH("최종"&amp;SUBSTITUTE(SUBSTITUTE(E$1,"standard",""),"|Float",""),ChapterTable!$1:$1,0),0),
  IF($B1021=1,
    IF($L1021=FALSE,
      VLOOKUP($A1021,ChapterTable!$1:$1048576,MATCH("최종"&amp;SUBSTITUTE(SUBSTITUTE(E$1,"standard",""),"|Float",""),ChapterTable!$1:$1,0),0),
      VLOOKUP($A1021-ChapterTable!$P$11,ChapterTable!$1:$1048576,MATCH("최종"&amp;SUBSTITUTE(SUBSTITUTE(E$1,"standard",""),"|Float",""),ChapterTable!$1:$1,0),0)*ChapterTable!$P$14
    ),
  OFFSET(E1021,-$B1021+IF($L1021,1,0),0)*IF($B1021&gt;OFFSET($B1021,1,0),ChapterTable!$R$17,1)*
    (VLOOKUP(SUBSTITUTE(SUBSTITUTE(E$1,"standard",""),"|Float","")&amp;IF(OR($L1021=TRUE,$A1021=0,MOD($A1021,ChapterTable!$R$20)&lt;&gt;0),"","보스")&amp;"인게임누적곱배수",ChapterTable!$R:$S,2,0)^C1021
    +VLOOKUP(SUBSTITUTE(SUBSTITUTE(E$1,"standard",""),"|Float","")&amp;IF(OR($L1021=TRUE,$A1021=0,MOD($A1021,ChapterTable!$R$20)&lt;&gt;0),"","보스")&amp;"인게임누적합배수",ChapterTable!$R:$S,2,0)*C1021)
  )
  )
  )
)</f>
        <v>1197092.4228286743</v>
      </c>
      <c r="F1021" s="1">
        <f ca="1">IF(AND($A1021=0,$B1021=1),
    VLOOKUP(1,ChapterTable!$1:$1048576,MATCH("최종"&amp;SUBSTITUTE(SUBSTITUTE(F$1,"standard",""),"|Float",""),ChapterTable!$1:$1,0),0)*ChapterTable!$P$17,
  IF(AND($A1021=0,$B1021=0),
    F1022,
  IF($B1021=0,
    VLOOKUP($A1021,ChapterTable!$1:$1048576,MATCH("최종"&amp;SUBSTITUTE(SUBSTITUTE(F$1,"standard",""),"|Float",""),ChapterTable!$1:$1,0),0),
  IF($B1021=1,
    IF($L1021=FALSE,
      VLOOKUP($A1021,ChapterTable!$1:$1048576,MATCH("최종"&amp;SUBSTITUTE(SUBSTITUTE(F$1,"standard",""),"|Float",""),ChapterTable!$1:$1,0),0),
      VLOOKUP($A1021-ChapterTable!$P$11,ChapterTable!$1:$1048576,MATCH("최종"&amp;SUBSTITUTE(SUBSTITUTE(F$1,"standard",""),"|Float",""),ChapterTable!$1:$1,0),0)*ChapterTable!$P$14
    ),
  OFFSET(F1021,-$B1021+IF($L1021,1,0),0)*
    (VLOOKUP(SUBSTITUTE(SUBSTITUTE(F$1,"standard",""),"|Float","")&amp;IF(OR($L1021=TRUE,$A1021=0,MOD($A1021,ChapterTable!$R$20)&lt;&gt;0),"","보스")&amp;"인게임누적곱배수",ChapterTable!$R:$S,2,0)^D1021
    +VLOOKUP(SUBSTITUTE(SUBSTITUTE(F$1,"standard",""),"|Float","")&amp;IF(OR($L1021=TRUE,$A1021=0,MOD($A1021,ChapterTable!$R$20)&lt;&gt;0),"","보스")&amp;"인게임누적합배수",ChapterTable!$R:$S,2,0)*D1021)
  )
  )
  )
)</f>
        <v>324212.53118276596</v>
      </c>
      <c r="G1021" t="s">
        <v>719</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108"/>
        <v>5</v>
      </c>
      <c r="Q1021">
        <f t="shared" si="109"/>
        <v>5</v>
      </c>
      <c r="R1021" t="b">
        <f t="shared" ca="1" si="110"/>
        <v>0</v>
      </c>
      <c r="T1021" t="b">
        <f t="shared" ca="1" si="11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114"/>
        <v>0.2</v>
      </c>
      <c r="AJ1021">
        <f t="shared" si="112"/>
        <v>0.27466666000000001</v>
      </c>
      <c r="AK1021">
        <f t="shared" si="113"/>
        <v>1</v>
      </c>
      <c r="AL1021">
        <v>8</v>
      </c>
    </row>
    <row r="1022" spans="1:38" hidden="1" x14ac:dyDescent="0.3">
      <c r="A1022">
        <v>22</v>
      </c>
      <c r="B1022">
        <v>47</v>
      </c>
      <c r="C1022">
        <f>IF(OR($L1022=TRUE,$A1022=0,MOD($A1022,ChapterTable!$R$20)&lt;&gt;0),
MAX(0,INT(($B1022+ChapterTable!$P$26+VLOOKUP(SUBSTITUTE(C$1,"성장단계","")&amp;"단계오프셋",ChapterTable!$R:$S,2,0))/ChapterTable!$P$23)),
MAX(0,INT(($B1022+ChapterTable!$R$26+VLOOKUP(SUBSTITUTE(C$1,"성장단계","")&amp;"보스단계오프셋",ChapterTable!$R:$S,2,0))/ChapterTable!$R$23)))</f>
        <v>5</v>
      </c>
      <c r="D1022">
        <f>IF(OR($L1022=TRUE,$A1022=0,MOD($A1022,ChapterTable!$R$20)&lt;&gt;0),
MAX(0,INT(($B1022+ChapterTable!$P$26+VLOOKUP(SUBSTITUTE(D$1,"성장단계","")&amp;"단계오프셋",ChapterTable!$R:$S,2,0))/ChapterTable!$P$23)),
MAX(0,INT(($B1022+ChapterTable!$R$26+VLOOKUP(SUBSTITUTE(D$1,"성장단계","")&amp;"보스단계오프셋",ChapterTable!$R:$S,2,0))/ChapterTable!$R$23)))</f>
        <v>4</v>
      </c>
      <c r="E1022" s="1">
        <f ca="1">IF(AND($A1022=0,$B1022=1),
    VLOOKUP(1,ChapterTable!$1:$1048576,MATCH("최종"&amp;SUBSTITUTE(SUBSTITUTE(E$1,"standard",""),"|Float",""),ChapterTable!$1:$1,0),0)*ChapterTable!$P$17,
  IF(AND($A1022=0,$B1022=0),
    E1023,
  IF($B1022=0,
    VLOOKUP($A1022,ChapterTable!$1:$1048576,MATCH("최종"&amp;SUBSTITUTE(SUBSTITUTE(E$1,"standard",""),"|Float",""),ChapterTable!$1:$1,0),0),
  IF($B1022=1,
    IF($L1022=FALSE,
      VLOOKUP($A1022,ChapterTable!$1:$1048576,MATCH("최종"&amp;SUBSTITUTE(SUBSTITUTE(E$1,"standard",""),"|Float",""),ChapterTable!$1:$1,0),0),
      VLOOKUP($A1022-ChapterTable!$P$11,ChapterTable!$1:$1048576,MATCH("최종"&amp;SUBSTITUTE(SUBSTITUTE(E$1,"standard",""),"|Float",""),ChapterTable!$1:$1,0),0)*ChapterTable!$P$14
    ),
  OFFSET(E1022,-$B1022+IF($L1022,1,0),0)*IF($B1022&gt;OFFSET($B1022,1,0),ChapterTable!$R$17,1)*
    (VLOOKUP(SUBSTITUTE(SUBSTITUTE(E$1,"standard",""),"|Float","")&amp;IF(OR($L1022=TRUE,$A1022=0,MOD($A1022,ChapterTable!$R$20)&lt;&gt;0),"","보스")&amp;"인게임누적곱배수",ChapterTable!$R:$S,2,0)^C1022
    +VLOOKUP(SUBSTITUTE(SUBSTITUTE(E$1,"standard",""),"|Float","")&amp;IF(OR($L1022=TRUE,$A1022=0,MOD($A1022,ChapterTable!$R$20)&lt;&gt;0),"","보스")&amp;"인게임누적합배수",ChapterTable!$R:$S,2,0)*C1022)
  )
  )
  )
)</f>
        <v>1197092.4228286743</v>
      </c>
      <c r="F1022" s="1">
        <f ca="1">IF(AND($A1022=0,$B1022=1),
    VLOOKUP(1,ChapterTable!$1:$1048576,MATCH("최종"&amp;SUBSTITUTE(SUBSTITUTE(F$1,"standard",""),"|Float",""),ChapterTable!$1:$1,0),0)*ChapterTable!$P$17,
  IF(AND($A1022=0,$B1022=0),
    F1023,
  IF($B1022=0,
    VLOOKUP($A1022,ChapterTable!$1:$1048576,MATCH("최종"&amp;SUBSTITUTE(SUBSTITUTE(F$1,"standard",""),"|Float",""),ChapterTable!$1:$1,0),0),
  IF($B1022=1,
    IF($L1022=FALSE,
      VLOOKUP($A1022,ChapterTable!$1:$1048576,MATCH("최종"&amp;SUBSTITUTE(SUBSTITUTE(F$1,"standard",""),"|Float",""),ChapterTable!$1:$1,0),0),
      VLOOKUP($A1022-ChapterTable!$P$11,ChapterTable!$1:$1048576,MATCH("최종"&amp;SUBSTITUTE(SUBSTITUTE(F$1,"standard",""),"|Float",""),ChapterTable!$1:$1,0),0)*ChapterTable!$P$14
    ),
  OFFSET(F1022,-$B1022+IF($L1022,1,0),0)*
    (VLOOKUP(SUBSTITUTE(SUBSTITUTE(F$1,"standard",""),"|Float","")&amp;IF(OR($L1022=TRUE,$A1022=0,MOD($A1022,ChapterTable!$R$20)&lt;&gt;0),"","보스")&amp;"인게임누적곱배수",ChapterTable!$R:$S,2,0)^D1022
    +VLOOKUP(SUBSTITUTE(SUBSTITUTE(F$1,"standard",""),"|Float","")&amp;IF(OR($L1022=TRUE,$A1022=0,MOD($A1022,ChapterTable!$R$20)&lt;&gt;0),"","보스")&amp;"인게임누적합배수",ChapterTable!$R:$S,2,0)*D1022)
  )
  )
  )
)</f>
        <v>324212.53118276596</v>
      </c>
      <c r="G1022" t="s">
        <v>719</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108"/>
        <v>5</v>
      </c>
      <c r="Q1022">
        <f t="shared" si="109"/>
        <v>5</v>
      </c>
      <c r="R1022" t="b">
        <f t="shared" ca="1" si="110"/>
        <v>0</v>
      </c>
      <c r="T1022" t="b">
        <f t="shared" ca="1" si="11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114"/>
        <v>0.2</v>
      </c>
      <c r="AJ1022">
        <f t="shared" si="112"/>
        <v>0.27466666000000001</v>
      </c>
      <c r="AK1022">
        <f t="shared" si="113"/>
        <v>1</v>
      </c>
      <c r="AL1022">
        <v>8</v>
      </c>
    </row>
    <row r="1023" spans="1:38" hidden="1" x14ac:dyDescent="0.3">
      <c r="A1023">
        <v>22</v>
      </c>
      <c r="B1023">
        <v>48</v>
      </c>
      <c r="C1023">
        <f>IF(OR($L1023=TRUE,$A1023=0,MOD($A1023,ChapterTable!$R$20)&lt;&gt;0),
MAX(0,INT(($B1023+ChapterTable!$P$26+VLOOKUP(SUBSTITUTE(C$1,"성장단계","")&amp;"단계오프셋",ChapterTable!$R:$S,2,0))/ChapterTable!$P$23)),
MAX(0,INT(($B1023+ChapterTable!$R$26+VLOOKUP(SUBSTITUTE(C$1,"성장단계","")&amp;"보스단계오프셋",ChapterTable!$R:$S,2,0))/ChapterTable!$R$23)))</f>
        <v>5</v>
      </c>
      <c r="D1023">
        <f>IF(OR($L1023=TRUE,$A1023=0,MOD($A1023,ChapterTable!$R$20)&lt;&gt;0),
MAX(0,INT(($B1023+ChapterTable!$P$26+VLOOKUP(SUBSTITUTE(D$1,"성장단계","")&amp;"단계오프셋",ChapterTable!$R:$S,2,0))/ChapterTable!$P$23)),
MAX(0,INT(($B1023+ChapterTable!$R$26+VLOOKUP(SUBSTITUTE(D$1,"성장단계","")&amp;"보스단계오프셋",ChapterTable!$R:$S,2,0))/ChapterTable!$R$23)))</f>
        <v>4</v>
      </c>
      <c r="E1023" s="1">
        <f ca="1">IF(AND($A1023=0,$B1023=1),
    VLOOKUP(1,ChapterTable!$1:$1048576,MATCH("최종"&amp;SUBSTITUTE(SUBSTITUTE(E$1,"standard",""),"|Float",""),ChapterTable!$1:$1,0),0)*ChapterTable!$P$17,
  IF(AND($A1023=0,$B1023=0),
    E1024,
  IF($B1023=0,
    VLOOKUP($A1023,ChapterTable!$1:$1048576,MATCH("최종"&amp;SUBSTITUTE(SUBSTITUTE(E$1,"standard",""),"|Float",""),ChapterTable!$1:$1,0),0),
  IF($B1023=1,
    IF($L1023=FALSE,
      VLOOKUP($A1023,ChapterTable!$1:$1048576,MATCH("최종"&amp;SUBSTITUTE(SUBSTITUTE(E$1,"standard",""),"|Float",""),ChapterTable!$1:$1,0),0),
      VLOOKUP($A1023-ChapterTable!$P$11,ChapterTable!$1:$1048576,MATCH("최종"&amp;SUBSTITUTE(SUBSTITUTE(E$1,"standard",""),"|Float",""),ChapterTable!$1:$1,0),0)*ChapterTable!$P$14
    ),
  OFFSET(E1023,-$B1023+IF($L1023,1,0),0)*IF($B1023&gt;OFFSET($B1023,1,0),ChapterTable!$R$17,1)*
    (VLOOKUP(SUBSTITUTE(SUBSTITUTE(E$1,"standard",""),"|Float","")&amp;IF(OR($L1023=TRUE,$A1023=0,MOD($A1023,ChapterTable!$R$20)&lt;&gt;0),"","보스")&amp;"인게임누적곱배수",ChapterTable!$R:$S,2,0)^C1023
    +VLOOKUP(SUBSTITUTE(SUBSTITUTE(E$1,"standard",""),"|Float","")&amp;IF(OR($L1023=TRUE,$A1023=0,MOD($A1023,ChapterTable!$R$20)&lt;&gt;0),"","보스")&amp;"인게임누적합배수",ChapterTable!$R:$S,2,0)*C1023)
  )
  )
  )
)</f>
        <v>1197092.4228286743</v>
      </c>
      <c r="F1023" s="1">
        <f ca="1">IF(AND($A1023=0,$B1023=1),
    VLOOKUP(1,ChapterTable!$1:$1048576,MATCH("최종"&amp;SUBSTITUTE(SUBSTITUTE(F$1,"standard",""),"|Float",""),ChapterTable!$1:$1,0),0)*ChapterTable!$P$17,
  IF(AND($A1023=0,$B1023=0),
    F1024,
  IF($B1023=0,
    VLOOKUP($A1023,ChapterTable!$1:$1048576,MATCH("최종"&amp;SUBSTITUTE(SUBSTITUTE(F$1,"standard",""),"|Float",""),ChapterTable!$1:$1,0),0),
  IF($B1023=1,
    IF($L1023=FALSE,
      VLOOKUP($A1023,ChapterTable!$1:$1048576,MATCH("최종"&amp;SUBSTITUTE(SUBSTITUTE(F$1,"standard",""),"|Float",""),ChapterTable!$1:$1,0),0),
      VLOOKUP($A1023-ChapterTable!$P$11,ChapterTable!$1:$1048576,MATCH("최종"&amp;SUBSTITUTE(SUBSTITUTE(F$1,"standard",""),"|Float",""),ChapterTable!$1:$1,0),0)*ChapterTable!$P$14
    ),
  OFFSET(F1023,-$B1023+IF($L1023,1,0),0)*
    (VLOOKUP(SUBSTITUTE(SUBSTITUTE(F$1,"standard",""),"|Float","")&amp;IF(OR($L1023=TRUE,$A1023=0,MOD($A1023,ChapterTable!$R$20)&lt;&gt;0),"","보스")&amp;"인게임누적곱배수",ChapterTable!$R:$S,2,0)^D1023
    +VLOOKUP(SUBSTITUTE(SUBSTITUTE(F$1,"standard",""),"|Float","")&amp;IF(OR($L1023=TRUE,$A1023=0,MOD($A1023,ChapterTable!$R$20)&lt;&gt;0),"","보스")&amp;"인게임누적합배수",ChapterTable!$R:$S,2,0)*D1023)
  )
  )
  )
)</f>
        <v>324212.53118276596</v>
      </c>
      <c r="G1023" t="s">
        <v>719</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108"/>
        <v>5</v>
      </c>
      <c r="Q1023">
        <f t="shared" si="109"/>
        <v>5</v>
      </c>
      <c r="R1023" t="b">
        <f t="shared" ca="1" si="110"/>
        <v>0</v>
      </c>
      <c r="T1023" t="b">
        <f t="shared" ca="1" si="11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114"/>
        <v>0.2</v>
      </c>
      <c r="AJ1023">
        <f t="shared" si="112"/>
        <v>0.27466666000000001</v>
      </c>
      <c r="AK1023">
        <f t="shared" si="113"/>
        <v>1</v>
      </c>
      <c r="AL1023">
        <v>8</v>
      </c>
    </row>
    <row r="1024" spans="1:38" hidden="1" x14ac:dyDescent="0.3">
      <c r="A1024">
        <v>22</v>
      </c>
      <c r="B1024">
        <v>49</v>
      </c>
      <c r="C1024">
        <f>IF(OR($L1024=TRUE,$A1024=0,MOD($A1024,ChapterTable!$R$20)&lt;&gt;0),
MAX(0,INT(($B1024+ChapterTable!$P$26+VLOOKUP(SUBSTITUTE(C$1,"성장단계","")&amp;"단계오프셋",ChapterTable!$R:$S,2,0))/ChapterTable!$P$23)),
MAX(0,INT(($B1024+ChapterTable!$R$26+VLOOKUP(SUBSTITUTE(C$1,"성장단계","")&amp;"보스단계오프셋",ChapterTable!$R:$S,2,0))/ChapterTable!$R$23)))</f>
        <v>5</v>
      </c>
      <c r="D1024">
        <f>IF(OR($L1024=TRUE,$A1024=0,MOD($A1024,ChapterTable!$R$20)&lt;&gt;0),
MAX(0,INT(($B1024+ChapterTable!$P$26+VLOOKUP(SUBSTITUTE(D$1,"성장단계","")&amp;"단계오프셋",ChapterTable!$R:$S,2,0))/ChapterTable!$P$23)),
MAX(0,INT(($B1024+ChapterTable!$R$26+VLOOKUP(SUBSTITUTE(D$1,"성장단계","")&amp;"보스단계오프셋",ChapterTable!$R:$S,2,0))/ChapterTable!$R$23)))</f>
        <v>4</v>
      </c>
      <c r="E1024" s="1">
        <f ca="1">IF(AND($A1024=0,$B1024=1),
    VLOOKUP(1,ChapterTable!$1:$1048576,MATCH("최종"&amp;SUBSTITUTE(SUBSTITUTE(E$1,"standard",""),"|Float",""),ChapterTable!$1:$1,0),0)*ChapterTable!$P$17,
  IF(AND($A1024=0,$B1024=0),
    E1025,
  IF($B1024=0,
    VLOOKUP($A1024,ChapterTable!$1:$1048576,MATCH("최종"&amp;SUBSTITUTE(SUBSTITUTE(E$1,"standard",""),"|Float",""),ChapterTable!$1:$1,0),0),
  IF($B1024=1,
    IF($L1024=FALSE,
      VLOOKUP($A1024,ChapterTable!$1:$1048576,MATCH("최종"&amp;SUBSTITUTE(SUBSTITUTE(E$1,"standard",""),"|Float",""),ChapterTable!$1:$1,0),0),
      VLOOKUP($A1024-ChapterTable!$P$11,ChapterTable!$1:$1048576,MATCH("최종"&amp;SUBSTITUTE(SUBSTITUTE(E$1,"standard",""),"|Float",""),ChapterTable!$1:$1,0),0)*ChapterTable!$P$14
    ),
  OFFSET(E1024,-$B1024+IF($L1024,1,0),0)*IF($B1024&gt;OFFSET($B1024,1,0),ChapterTable!$R$17,1)*
    (VLOOKUP(SUBSTITUTE(SUBSTITUTE(E$1,"standard",""),"|Float","")&amp;IF(OR($L1024=TRUE,$A1024=0,MOD($A1024,ChapterTable!$R$20)&lt;&gt;0),"","보스")&amp;"인게임누적곱배수",ChapterTable!$R:$S,2,0)^C1024
    +VLOOKUP(SUBSTITUTE(SUBSTITUTE(E$1,"standard",""),"|Float","")&amp;IF(OR($L1024=TRUE,$A1024=0,MOD($A1024,ChapterTable!$R$20)&lt;&gt;0),"","보스")&amp;"인게임누적합배수",ChapterTable!$R:$S,2,0)*C1024)
  )
  )
  )
)</f>
        <v>1197092.4228286743</v>
      </c>
      <c r="F1024" s="1">
        <f ca="1">IF(AND($A1024=0,$B1024=1),
    VLOOKUP(1,ChapterTable!$1:$1048576,MATCH("최종"&amp;SUBSTITUTE(SUBSTITUTE(F$1,"standard",""),"|Float",""),ChapterTable!$1:$1,0),0)*ChapterTable!$P$17,
  IF(AND($A1024=0,$B1024=0),
    F1025,
  IF($B1024=0,
    VLOOKUP($A1024,ChapterTable!$1:$1048576,MATCH("최종"&amp;SUBSTITUTE(SUBSTITUTE(F$1,"standard",""),"|Float",""),ChapterTable!$1:$1,0),0),
  IF($B1024=1,
    IF($L1024=FALSE,
      VLOOKUP($A1024,ChapterTable!$1:$1048576,MATCH("최종"&amp;SUBSTITUTE(SUBSTITUTE(F$1,"standard",""),"|Float",""),ChapterTable!$1:$1,0),0),
      VLOOKUP($A1024-ChapterTable!$P$11,ChapterTable!$1:$1048576,MATCH("최종"&amp;SUBSTITUTE(SUBSTITUTE(F$1,"standard",""),"|Float",""),ChapterTable!$1:$1,0),0)*ChapterTable!$P$14
    ),
  OFFSET(F1024,-$B1024+IF($L1024,1,0),0)*
    (VLOOKUP(SUBSTITUTE(SUBSTITUTE(F$1,"standard",""),"|Float","")&amp;IF(OR($L1024=TRUE,$A1024=0,MOD($A1024,ChapterTable!$R$20)&lt;&gt;0),"","보스")&amp;"인게임누적곱배수",ChapterTable!$R:$S,2,0)^D1024
    +VLOOKUP(SUBSTITUTE(SUBSTITUTE(F$1,"standard",""),"|Float","")&amp;IF(OR($L1024=TRUE,$A1024=0,MOD($A1024,ChapterTable!$R$20)&lt;&gt;0),"","보스")&amp;"인게임누적합배수",ChapterTable!$R:$S,2,0)*D1024)
  )
  )
  )
)</f>
        <v>324212.53118276596</v>
      </c>
      <c r="G1024" t="s">
        <v>719</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108"/>
        <v>95</v>
      </c>
      <c r="Q1024">
        <f t="shared" si="109"/>
        <v>95</v>
      </c>
      <c r="R1024" t="b">
        <f t="shared" ca="1" si="110"/>
        <v>1</v>
      </c>
      <c r="T1024" t="b">
        <f t="shared" ca="1" si="11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114"/>
        <v>0.2</v>
      </c>
      <c r="AJ1024">
        <f t="shared" si="112"/>
        <v>0.27466666000000001</v>
      </c>
      <c r="AK1024">
        <f t="shared" si="113"/>
        <v>1</v>
      </c>
      <c r="AL1024">
        <v>8</v>
      </c>
    </row>
    <row r="1025" spans="1:38" hidden="1" x14ac:dyDescent="0.3">
      <c r="A1025">
        <v>22</v>
      </c>
      <c r="B1025">
        <v>50</v>
      </c>
      <c r="C1025">
        <f>IF(OR($L1025=TRUE,$A1025=0,MOD($A1025,ChapterTable!$R$20)&lt;&gt;0),
MAX(0,INT(($B1025+ChapterTable!$P$26+VLOOKUP(SUBSTITUTE(C$1,"성장단계","")&amp;"단계오프셋",ChapterTable!$R:$S,2,0))/ChapterTable!$P$23)),
MAX(0,INT(($B1025+ChapterTable!$R$26+VLOOKUP(SUBSTITUTE(C$1,"성장단계","")&amp;"보스단계오프셋",ChapterTable!$R:$S,2,0))/ChapterTable!$R$23)))</f>
        <v>5</v>
      </c>
      <c r="D1025">
        <f>IF(OR($L1025=TRUE,$A1025=0,MOD($A1025,ChapterTable!$R$20)&lt;&gt;0),
MAX(0,INT(($B1025+ChapterTable!$P$26+VLOOKUP(SUBSTITUTE(D$1,"성장단계","")&amp;"단계오프셋",ChapterTable!$R:$S,2,0))/ChapterTable!$P$23)),
MAX(0,INT(($B1025+ChapterTable!$R$26+VLOOKUP(SUBSTITUTE(D$1,"성장단계","")&amp;"보스단계오프셋",ChapterTable!$R:$S,2,0))/ChapterTable!$R$23)))</f>
        <v>4</v>
      </c>
      <c r="E1025" s="1">
        <f ca="1">IF(AND($A1025=0,$B1025=1),
    VLOOKUP(1,ChapterTable!$1:$1048576,MATCH("최종"&amp;SUBSTITUTE(SUBSTITUTE(E$1,"standard",""),"|Float",""),ChapterTable!$1:$1,0),0)*ChapterTable!$P$17,
  IF(AND($A1025=0,$B1025=0),
    E1026,
  IF($B1025=0,
    VLOOKUP($A1025,ChapterTable!$1:$1048576,MATCH("최종"&amp;SUBSTITUTE(SUBSTITUTE(E$1,"standard",""),"|Float",""),ChapterTable!$1:$1,0),0),
  IF($B1025=1,
    IF($L1025=FALSE,
      VLOOKUP($A1025,ChapterTable!$1:$1048576,MATCH("최종"&amp;SUBSTITUTE(SUBSTITUTE(E$1,"standard",""),"|Float",""),ChapterTable!$1:$1,0),0),
      VLOOKUP($A1025-ChapterTable!$P$11,ChapterTable!$1:$1048576,MATCH("최종"&amp;SUBSTITUTE(SUBSTITUTE(E$1,"standard",""),"|Float",""),ChapterTable!$1:$1,0),0)*ChapterTable!$P$14
    ),
  OFFSET(E1025,-$B1025+IF($L1025,1,0),0)*IF($B1025&gt;OFFSET($B1025,1,0),ChapterTable!$R$17,1)*
    (VLOOKUP(SUBSTITUTE(SUBSTITUTE(E$1,"standard",""),"|Float","")&amp;IF(OR($L1025=TRUE,$A1025=0,MOD($A1025,ChapterTable!$R$20)&lt;&gt;0),"","보스")&amp;"인게임누적곱배수",ChapterTable!$R:$S,2,0)^C1025
    +VLOOKUP(SUBSTITUTE(SUBSTITUTE(E$1,"standard",""),"|Float","")&amp;IF(OR($L1025=TRUE,$A1025=0,MOD($A1025,ChapterTable!$R$20)&lt;&gt;0),"","보스")&amp;"인게임누적합배수",ChapterTable!$R:$S,2,0)*C1025)
  )
  )
  )
)</f>
        <v>1556220.1496772766</v>
      </c>
      <c r="F1025" s="1">
        <f ca="1">IF(AND($A1025=0,$B1025=1),
    VLOOKUP(1,ChapterTable!$1:$1048576,MATCH("최종"&amp;SUBSTITUTE(SUBSTITUTE(F$1,"standard",""),"|Float",""),ChapterTable!$1:$1,0),0)*ChapterTable!$P$17,
  IF(AND($A1025=0,$B1025=0),
    F1026,
  IF($B1025=0,
    VLOOKUP($A1025,ChapterTable!$1:$1048576,MATCH("최종"&amp;SUBSTITUTE(SUBSTITUTE(F$1,"standard",""),"|Float",""),ChapterTable!$1:$1,0),0),
  IF($B1025=1,
    IF($L1025=FALSE,
      VLOOKUP($A1025,ChapterTable!$1:$1048576,MATCH("최종"&amp;SUBSTITUTE(SUBSTITUTE(F$1,"standard",""),"|Float",""),ChapterTable!$1:$1,0),0),
      VLOOKUP($A1025-ChapterTable!$P$11,ChapterTable!$1:$1048576,MATCH("최종"&amp;SUBSTITUTE(SUBSTITUTE(F$1,"standard",""),"|Float",""),ChapterTable!$1:$1,0),0)*ChapterTable!$P$14
    ),
  OFFSET(F1025,-$B1025+IF($L1025,1,0),0)*
    (VLOOKUP(SUBSTITUTE(SUBSTITUTE(F$1,"standard",""),"|Float","")&amp;IF(OR($L1025=TRUE,$A1025=0,MOD($A1025,ChapterTable!$R$20)&lt;&gt;0),"","보스")&amp;"인게임누적곱배수",ChapterTable!$R:$S,2,0)^D1025
    +VLOOKUP(SUBSTITUTE(SUBSTITUTE(F$1,"standard",""),"|Float","")&amp;IF(OR($L1025=TRUE,$A1025=0,MOD($A1025,ChapterTable!$R$20)&lt;&gt;0),"","보스")&amp;"인게임누적합배수",ChapterTable!$R:$S,2,0)*D1025)
  )
  )
  )
)</f>
        <v>324212.53118276596</v>
      </c>
      <c r="G1025" t="s">
        <v>719</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108"/>
        <v>25</v>
      </c>
      <c r="Q1025">
        <f t="shared" si="109"/>
        <v>25</v>
      </c>
      <c r="R1025" t="b">
        <f t="shared" ca="1" si="110"/>
        <v>0</v>
      </c>
      <c r="T1025" t="b">
        <f t="shared" ca="1" si="11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114"/>
        <v>0.2</v>
      </c>
      <c r="AJ1025">
        <f t="shared" si="112"/>
        <v>1</v>
      </c>
      <c r="AK1025">
        <f t="shared" si="113"/>
        <v>1</v>
      </c>
      <c r="AL1025">
        <v>8</v>
      </c>
    </row>
    <row r="1026" spans="1:38" hidden="1" x14ac:dyDescent="0.3">
      <c r="A1026">
        <v>23</v>
      </c>
      <c r="B1026">
        <v>0</v>
      </c>
      <c r="C1026">
        <f>IF(OR($L1026=TRUE,$A1026=0,MOD($A1026,ChapterTable!$R$20)&lt;&gt;0),
MAX(0,INT(($B1026+ChapterTable!$P$26+VLOOKUP(SUBSTITUTE(C$1,"성장단계","")&amp;"단계오프셋",ChapterTable!$R:$S,2,0))/ChapterTable!$P$23)),
MAX(0,INT(($B1026+ChapterTable!$R$26+VLOOKUP(SUBSTITUTE(C$1,"성장단계","")&amp;"보스단계오프셋",ChapterTable!$R:$S,2,0))/ChapterTable!$R$23)))</f>
        <v>0</v>
      </c>
      <c r="D1026">
        <f>IF(OR($L1026=TRUE,$A1026=0,MOD($A1026,ChapterTable!$R$20)&lt;&gt;0),
MAX(0,INT(($B1026+ChapterTable!$P$26+VLOOKUP(SUBSTITUTE(D$1,"성장단계","")&amp;"단계오프셋",ChapterTable!$R:$S,2,0))/ChapterTable!$P$23)),
MAX(0,INT(($B1026+ChapterTable!$R$26+VLOOKUP(SUBSTITUTE(D$1,"성장단계","")&amp;"보스단계오프셋",ChapterTable!$R:$S,2,0))/ChapterTable!$R$23)))</f>
        <v>0</v>
      </c>
      <c r="E1026" s="1">
        <f ca="1">IF(AND($A1026=0,$B1026=1),
    VLOOKUP(1,ChapterTable!$1:$1048576,MATCH("최종"&amp;SUBSTITUTE(SUBSTITUTE(E$1,"standard",""),"|Float",""),ChapterTable!$1:$1,0),0)*ChapterTable!$P$17,
  IF(AND($A1026=0,$B1026=0),
    E1027,
  IF($B1026=0,
    VLOOKUP($A1026,ChapterTable!$1:$1048576,MATCH("최종"&amp;SUBSTITUTE(SUBSTITUTE(E$1,"standard",""),"|Float",""),ChapterTable!$1:$1,0),0),
  IF($B1026=1,
    IF($L1026=FALSE,
      VLOOKUP($A1026,ChapterTable!$1:$1048576,MATCH("최종"&amp;SUBSTITUTE(SUBSTITUTE(E$1,"standard",""),"|Float",""),ChapterTable!$1:$1,0),0),
      VLOOKUP($A1026-ChapterTable!$P$11,ChapterTable!$1:$1048576,MATCH("최종"&amp;SUBSTITUTE(SUBSTITUTE(E$1,"standard",""),"|Float",""),ChapterTable!$1:$1,0),0)*ChapterTable!$P$14
    ),
  OFFSET(E1026,-$B1026+IF($L1026,1,0),0)*IF($B1026&gt;OFFSET($B1026,1,0),ChapterTable!$R$17,1)*
    (VLOOKUP(SUBSTITUTE(SUBSTITUTE(E$1,"standard",""),"|Float","")&amp;IF(OR($L1026=TRUE,$A1026=0,MOD($A1026,ChapterTable!$R$20)&lt;&gt;0),"","보스")&amp;"인게임누적곱배수",ChapterTable!$R:$S,2,0)^C1026
    +VLOOKUP(SUBSTITUTE(SUBSTITUTE(E$1,"standard",""),"|Float","")&amp;IF(OR($L1026=TRUE,$A1026=0,MOD($A1026,ChapterTable!$R$20)&lt;&gt;0),"","보스")&amp;"인게임누적합배수",ChapterTable!$R:$S,2,0)*C1026)
  )
  )
  )
)</f>
        <v>897819.31712150574</v>
      </c>
      <c r="F1026" s="1">
        <f ca="1">IF(AND($A1026=0,$B1026=1),
    VLOOKUP(1,ChapterTable!$1:$1048576,MATCH("최종"&amp;SUBSTITUTE(SUBSTITUTE(F$1,"standard",""),"|Float",""),ChapterTable!$1:$1,0),0)*ChapterTable!$P$17,
  IF(AND($A1026=0,$B1026=0),
    F1027,
  IF($B1026=0,
    VLOOKUP($A1026,ChapterTable!$1:$1048576,MATCH("최종"&amp;SUBSTITUTE(SUBSTITUTE(F$1,"standard",""),"|Float",""),ChapterTable!$1:$1,0),0),
  IF($B1026=1,
    IF($L1026=FALSE,
      VLOOKUP($A1026,ChapterTable!$1:$1048576,MATCH("최종"&amp;SUBSTITUTE(SUBSTITUTE(F$1,"standard",""),"|Float",""),ChapterTable!$1:$1,0),0),
      VLOOKUP($A1026-ChapterTable!$P$11,ChapterTable!$1:$1048576,MATCH("최종"&amp;SUBSTITUTE(SUBSTITUTE(F$1,"standard",""),"|Float",""),ChapterTable!$1:$1,0),0)*ChapterTable!$P$14
    ),
  OFFSET(F1026,-$B1026+IF($L1026,1,0),0)*
    (VLOOKUP(SUBSTITUTE(SUBSTITUTE(F$1,"standard",""),"|Float","")&amp;IF(OR($L1026=TRUE,$A1026=0,MOD($A1026,ChapterTable!$R$20)&lt;&gt;0),"","보스")&amp;"인게임누적곱배수",ChapterTable!$R:$S,2,0)^D1026
    +VLOOKUP(SUBSTITUTE(SUBSTITUTE(F$1,"standard",""),"|Float","")&amp;IF(OR($L1026=TRUE,$A1026=0,MOD($A1026,ChapterTable!$R$20)&lt;&gt;0),"","보스")&amp;"인게임누적합배수",ChapterTable!$R:$S,2,0)*D1026)
  )
  )
  )
)</f>
        <v>374091.38213396072</v>
      </c>
      <c r="G1026" t="s">
        <v>719</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108"/>
        <v>0</v>
      </c>
      <c r="Q1026">
        <f t="shared" si="109"/>
        <v>0</v>
      </c>
      <c r="R1026" t="b">
        <f t="shared" ca="1" si="110"/>
        <v>0</v>
      </c>
      <c r="T1026" t="b">
        <f t="shared" ca="1" si="11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114"/>
        <v>0</v>
      </c>
      <c r="AJ1026">
        <f t="shared" si="112"/>
        <v>0</v>
      </c>
      <c r="AK1026">
        <f t="shared" si="113"/>
        <v>0</v>
      </c>
      <c r="AL1026">
        <v>8</v>
      </c>
    </row>
    <row r="1027" spans="1:38" hidden="1" x14ac:dyDescent="0.3">
      <c r="A1027">
        <v>23</v>
      </c>
      <c r="B1027">
        <v>1</v>
      </c>
      <c r="C1027">
        <f>IF(OR($L1027=TRUE,$A1027=0,MOD($A1027,ChapterTable!$R$20)&lt;&gt;0),
MAX(0,INT(($B1027+ChapterTable!$P$26+VLOOKUP(SUBSTITUTE(C$1,"성장단계","")&amp;"단계오프셋",ChapterTable!$R:$S,2,0))/ChapterTable!$P$23)),
MAX(0,INT(($B1027+ChapterTable!$R$26+VLOOKUP(SUBSTITUTE(C$1,"성장단계","")&amp;"보스단계오프셋",ChapterTable!$R:$S,2,0))/ChapterTable!$R$23)))</f>
        <v>0</v>
      </c>
      <c r="D1027">
        <f>IF(OR($L1027=TRUE,$A1027=0,MOD($A1027,ChapterTable!$R$20)&lt;&gt;0),
MAX(0,INT(($B1027+ChapterTable!$P$26+VLOOKUP(SUBSTITUTE(D$1,"성장단계","")&amp;"단계오프셋",ChapterTable!$R:$S,2,0))/ChapterTable!$P$23)),
MAX(0,INT(($B1027+ChapterTable!$R$26+VLOOKUP(SUBSTITUTE(D$1,"성장단계","")&amp;"보스단계오프셋",ChapterTable!$R:$S,2,0))/ChapterTable!$R$23)))</f>
        <v>0</v>
      </c>
      <c r="E1027" s="1">
        <f ca="1">IF(AND($A1027=0,$B1027=1),
    VLOOKUP(1,ChapterTable!$1:$1048576,MATCH("최종"&amp;SUBSTITUTE(SUBSTITUTE(E$1,"standard",""),"|Float",""),ChapterTable!$1:$1,0),0)*ChapterTable!$P$17,
  IF(AND($A1027=0,$B1027=0),
    E1028,
  IF($B1027=0,
    VLOOKUP($A1027,ChapterTable!$1:$1048576,MATCH("최종"&amp;SUBSTITUTE(SUBSTITUTE(E$1,"standard",""),"|Float",""),ChapterTable!$1:$1,0),0),
  IF($B1027=1,
    IF($L1027=FALSE,
      VLOOKUP($A1027,ChapterTable!$1:$1048576,MATCH("최종"&amp;SUBSTITUTE(SUBSTITUTE(E$1,"standard",""),"|Float",""),ChapterTable!$1:$1,0),0),
      VLOOKUP($A1027-ChapterTable!$P$11,ChapterTable!$1:$1048576,MATCH("최종"&amp;SUBSTITUTE(SUBSTITUTE(E$1,"standard",""),"|Float",""),ChapterTable!$1:$1,0),0)*ChapterTable!$P$14
    ),
  OFFSET(E1027,-$B1027+IF($L1027,1,0),0)*IF($B1027&gt;OFFSET($B1027,1,0),ChapterTable!$R$17,1)*
    (VLOOKUP(SUBSTITUTE(SUBSTITUTE(E$1,"standard",""),"|Float","")&amp;IF(OR($L1027=TRUE,$A1027=0,MOD($A1027,ChapterTable!$R$20)&lt;&gt;0),"","보스")&amp;"인게임누적곱배수",ChapterTable!$R:$S,2,0)^C1027
    +VLOOKUP(SUBSTITUTE(SUBSTITUTE(E$1,"standard",""),"|Float","")&amp;IF(OR($L1027=TRUE,$A1027=0,MOD($A1027,ChapterTable!$R$20)&lt;&gt;0),"","보스")&amp;"인게임누적합배수",ChapterTable!$R:$S,2,0)*C1027)
  )
  )
  )
)</f>
        <v>897819.31712150574</v>
      </c>
      <c r="F1027" s="1">
        <f ca="1">IF(AND($A1027=0,$B1027=1),
    VLOOKUP(1,ChapterTable!$1:$1048576,MATCH("최종"&amp;SUBSTITUTE(SUBSTITUTE(F$1,"standard",""),"|Float",""),ChapterTable!$1:$1,0),0)*ChapterTable!$P$17,
  IF(AND($A1027=0,$B1027=0),
    F1028,
  IF($B1027=0,
    VLOOKUP($A1027,ChapterTable!$1:$1048576,MATCH("최종"&amp;SUBSTITUTE(SUBSTITUTE(F$1,"standard",""),"|Float",""),ChapterTable!$1:$1,0),0),
  IF($B1027=1,
    IF($L1027=FALSE,
      VLOOKUP($A1027,ChapterTable!$1:$1048576,MATCH("최종"&amp;SUBSTITUTE(SUBSTITUTE(F$1,"standard",""),"|Float",""),ChapterTable!$1:$1,0),0),
      VLOOKUP($A1027-ChapterTable!$P$11,ChapterTable!$1:$1048576,MATCH("최종"&amp;SUBSTITUTE(SUBSTITUTE(F$1,"standard",""),"|Float",""),ChapterTable!$1:$1,0),0)*ChapterTable!$P$14
    ),
  OFFSET(F1027,-$B1027+IF($L1027,1,0),0)*
    (VLOOKUP(SUBSTITUTE(SUBSTITUTE(F$1,"standard",""),"|Float","")&amp;IF(OR($L1027=TRUE,$A1027=0,MOD($A1027,ChapterTable!$R$20)&lt;&gt;0),"","보스")&amp;"인게임누적곱배수",ChapterTable!$R:$S,2,0)^D1027
    +VLOOKUP(SUBSTITUTE(SUBSTITUTE(F$1,"standard",""),"|Float","")&amp;IF(OR($L1027=TRUE,$A1027=0,MOD($A1027,ChapterTable!$R$20)&lt;&gt;0),"","보스")&amp;"인게임누적합배수",ChapterTable!$R:$S,2,0)*D1027)
  )
  )
  )
)</f>
        <v>374091.38213396072</v>
      </c>
      <c r="G1027" t="s">
        <v>719</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115">IF(B1027=0,0,
  IF(AND(L1027=FALSE,A1027&lt;&gt;0,MOD(A1027,7)=0),21,
  IF(MOD(B1027,10)=0,INT(B1027/10)-1+21,
  IF(MOD(B1027,10)=5,11,
  IF(MOD(B1027,10)=9,INT(B1027/10)+91,
  INT(B1027/10+1))))))</f>
        <v>1</v>
      </c>
      <c r="Q1027">
        <f t="shared" ref="Q1027:Q1090" si="116">IF(ISBLANK(P1027),O1027,P1027)</f>
        <v>1</v>
      </c>
      <c r="R1027" t="b">
        <f t="shared" ref="R1027:R1090" ca="1" si="117">IF(OR(B1027=0,OFFSET(B1027,1,0)=0),FALSE,
IF(AND(L1027,B1027&lt;OFFSET(B1027,1,0)),TRUE,
IF(AND(OFFSET(O1027,1,0)&gt;=21,OFFSET(O1027,1,0)&lt;=25),TRUE,FALSE)))</f>
        <v>0</v>
      </c>
      <c r="T1027" t="b">
        <f t="shared" ref="T1027:T1090" ca="1" si="11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114"/>
        <v>1</v>
      </c>
      <c r="AJ1027">
        <f t="shared" ref="AJ1027:AJ1090" si="119">IF(B1027=0,0,
IF(MOD(B1027,10)=0,1,
IF(INT((B1027-1)/10)+1=1,1,
IF(INT((B1027-1)/10)+1=2,0.546666666,
IF(INT((B1027-1)/10)+1=3,0.395555555,
IF(INT((B1027-1)/10)+1=4,0.32,
IF(INT((B1027-1)/10)+1=5,0.27466666,
"이상")))))))</f>
        <v>1</v>
      </c>
      <c r="AK1027">
        <f t="shared" ref="AK1027:AK1090" si="120">IF(B1027=0,0,
IF(B1027=20,2,
IF(B1027=30,3,
IF(B1027=40,4,
1))))</f>
        <v>1</v>
      </c>
      <c r="AL1027">
        <v>9</v>
      </c>
    </row>
    <row r="1028" spans="1:38" hidden="1" x14ac:dyDescent="0.3">
      <c r="A1028">
        <v>23</v>
      </c>
      <c r="B1028">
        <v>2</v>
      </c>
      <c r="C1028">
        <f>IF(OR($L1028=TRUE,$A1028=0,MOD($A1028,ChapterTable!$R$20)&lt;&gt;0),
MAX(0,INT(($B1028+ChapterTable!$P$26+VLOOKUP(SUBSTITUTE(C$1,"성장단계","")&amp;"단계오프셋",ChapterTable!$R:$S,2,0))/ChapterTable!$P$23)),
MAX(0,INT(($B1028+ChapterTable!$R$26+VLOOKUP(SUBSTITUTE(C$1,"성장단계","")&amp;"보스단계오프셋",ChapterTable!$R:$S,2,0))/ChapterTable!$R$23)))</f>
        <v>0</v>
      </c>
      <c r="D1028">
        <f>IF(OR($L1028=TRUE,$A1028=0,MOD($A1028,ChapterTable!$R$20)&lt;&gt;0),
MAX(0,INT(($B1028+ChapterTable!$P$26+VLOOKUP(SUBSTITUTE(D$1,"성장단계","")&amp;"단계오프셋",ChapterTable!$R:$S,2,0))/ChapterTable!$P$23)),
MAX(0,INT(($B1028+ChapterTable!$R$26+VLOOKUP(SUBSTITUTE(D$1,"성장단계","")&amp;"보스단계오프셋",ChapterTable!$R:$S,2,0))/ChapterTable!$R$23)))</f>
        <v>0</v>
      </c>
      <c r="E1028" s="1">
        <f ca="1">IF(AND($A1028=0,$B1028=1),
    VLOOKUP(1,ChapterTable!$1:$1048576,MATCH("최종"&amp;SUBSTITUTE(SUBSTITUTE(E$1,"standard",""),"|Float",""),ChapterTable!$1:$1,0),0)*ChapterTable!$P$17,
  IF(AND($A1028=0,$B1028=0),
    E1029,
  IF($B1028=0,
    VLOOKUP($A1028,ChapterTable!$1:$1048576,MATCH("최종"&amp;SUBSTITUTE(SUBSTITUTE(E$1,"standard",""),"|Float",""),ChapterTable!$1:$1,0),0),
  IF($B1028=1,
    IF($L1028=FALSE,
      VLOOKUP($A1028,ChapterTable!$1:$1048576,MATCH("최종"&amp;SUBSTITUTE(SUBSTITUTE(E$1,"standard",""),"|Float",""),ChapterTable!$1:$1,0),0),
      VLOOKUP($A1028-ChapterTable!$P$11,ChapterTable!$1:$1048576,MATCH("최종"&amp;SUBSTITUTE(SUBSTITUTE(E$1,"standard",""),"|Float",""),ChapterTable!$1:$1,0),0)*ChapterTable!$P$14
    ),
  OFFSET(E1028,-$B1028+IF($L1028,1,0),0)*IF($B1028&gt;OFFSET($B1028,1,0),ChapterTable!$R$17,1)*
    (VLOOKUP(SUBSTITUTE(SUBSTITUTE(E$1,"standard",""),"|Float","")&amp;IF(OR($L1028=TRUE,$A1028=0,MOD($A1028,ChapterTable!$R$20)&lt;&gt;0),"","보스")&amp;"인게임누적곱배수",ChapterTable!$R:$S,2,0)^C1028
    +VLOOKUP(SUBSTITUTE(SUBSTITUTE(E$1,"standard",""),"|Float","")&amp;IF(OR($L1028=TRUE,$A1028=0,MOD($A1028,ChapterTable!$R$20)&lt;&gt;0),"","보스")&amp;"인게임누적합배수",ChapterTable!$R:$S,2,0)*C1028)
  )
  )
  )
)</f>
        <v>897819.31712150574</v>
      </c>
      <c r="F1028" s="1">
        <f ca="1">IF(AND($A1028=0,$B1028=1),
    VLOOKUP(1,ChapterTable!$1:$1048576,MATCH("최종"&amp;SUBSTITUTE(SUBSTITUTE(F$1,"standard",""),"|Float",""),ChapterTable!$1:$1,0),0)*ChapterTable!$P$17,
  IF(AND($A1028=0,$B1028=0),
    F1029,
  IF($B1028=0,
    VLOOKUP($A1028,ChapterTable!$1:$1048576,MATCH("최종"&amp;SUBSTITUTE(SUBSTITUTE(F$1,"standard",""),"|Float",""),ChapterTable!$1:$1,0),0),
  IF($B1028=1,
    IF($L1028=FALSE,
      VLOOKUP($A1028,ChapterTable!$1:$1048576,MATCH("최종"&amp;SUBSTITUTE(SUBSTITUTE(F$1,"standard",""),"|Float",""),ChapterTable!$1:$1,0),0),
      VLOOKUP($A1028-ChapterTable!$P$11,ChapterTable!$1:$1048576,MATCH("최종"&amp;SUBSTITUTE(SUBSTITUTE(F$1,"standard",""),"|Float",""),ChapterTable!$1:$1,0),0)*ChapterTable!$P$14
    ),
  OFFSET(F1028,-$B1028+IF($L1028,1,0),0)*
    (VLOOKUP(SUBSTITUTE(SUBSTITUTE(F$1,"standard",""),"|Float","")&amp;IF(OR($L1028=TRUE,$A1028=0,MOD($A1028,ChapterTable!$R$20)&lt;&gt;0),"","보스")&amp;"인게임누적곱배수",ChapterTable!$R:$S,2,0)^D1028
    +VLOOKUP(SUBSTITUTE(SUBSTITUTE(F$1,"standard",""),"|Float","")&amp;IF(OR($L1028=TRUE,$A1028=0,MOD($A1028,ChapterTable!$R$20)&lt;&gt;0),"","보스")&amp;"인게임누적합배수",ChapterTable!$R:$S,2,0)*D1028)
  )
  )
  )
)</f>
        <v>374091.38213396072</v>
      </c>
      <c r="G1028" t="s">
        <v>719</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115"/>
        <v>1</v>
      </c>
      <c r="Q1028">
        <f t="shared" si="116"/>
        <v>1</v>
      </c>
      <c r="R1028" t="b">
        <f t="shared" ca="1" si="117"/>
        <v>0</v>
      </c>
      <c r="T1028" t="b">
        <f t="shared" ca="1" si="11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121">IF(B1028=0,0,1/(INT((B1028-1)/10)+1))</f>
        <v>1</v>
      </c>
      <c r="AJ1028">
        <f t="shared" si="119"/>
        <v>1</v>
      </c>
      <c r="AK1028">
        <f t="shared" si="120"/>
        <v>1</v>
      </c>
      <c r="AL1028">
        <v>9</v>
      </c>
    </row>
    <row r="1029" spans="1:38" hidden="1" x14ac:dyDescent="0.3">
      <c r="A1029">
        <v>23</v>
      </c>
      <c r="B1029">
        <v>3</v>
      </c>
      <c r="C1029">
        <f>IF(OR($L1029=TRUE,$A1029=0,MOD($A1029,ChapterTable!$R$20)&lt;&gt;0),
MAX(0,INT(($B1029+ChapterTable!$P$26+VLOOKUP(SUBSTITUTE(C$1,"성장단계","")&amp;"단계오프셋",ChapterTable!$R:$S,2,0))/ChapterTable!$P$23)),
MAX(0,INT(($B1029+ChapterTable!$R$26+VLOOKUP(SUBSTITUTE(C$1,"성장단계","")&amp;"보스단계오프셋",ChapterTable!$R:$S,2,0))/ChapterTable!$R$23)))</f>
        <v>0</v>
      </c>
      <c r="D1029">
        <f>IF(OR($L1029=TRUE,$A1029=0,MOD($A1029,ChapterTable!$R$20)&lt;&gt;0),
MAX(0,INT(($B1029+ChapterTable!$P$26+VLOOKUP(SUBSTITUTE(D$1,"성장단계","")&amp;"단계오프셋",ChapterTable!$R:$S,2,0))/ChapterTable!$P$23)),
MAX(0,INT(($B1029+ChapterTable!$R$26+VLOOKUP(SUBSTITUTE(D$1,"성장단계","")&amp;"보스단계오프셋",ChapterTable!$R:$S,2,0))/ChapterTable!$R$23)))</f>
        <v>0</v>
      </c>
      <c r="E1029" s="1">
        <f ca="1">IF(AND($A1029=0,$B1029=1),
    VLOOKUP(1,ChapterTable!$1:$1048576,MATCH("최종"&amp;SUBSTITUTE(SUBSTITUTE(E$1,"standard",""),"|Float",""),ChapterTable!$1:$1,0),0)*ChapterTable!$P$17,
  IF(AND($A1029=0,$B1029=0),
    E1030,
  IF($B1029=0,
    VLOOKUP($A1029,ChapterTable!$1:$1048576,MATCH("최종"&amp;SUBSTITUTE(SUBSTITUTE(E$1,"standard",""),"|Float",""),ChapterTable!$1:$1,0),0),
  IF($B1029=1,
    IF($L1029=FALSE,
      VLOOKUP($A1029,ChapterTable!$1:$1048576,MATCH("최종"&amp;SUBSTITUTE(SUBSTITUTE(E$1,"standard",""),"|Float",""),ChapterTable!$1:$1,0),0),
      VLOOKUP($A1029-ChapterTable!$P$11,ChapterTable!$1:$1048576,MATCH("최종"&amp;SUBSTITUTE(SUBSTITUTE(E$1,"standard",""),"|Float",""),ChapterTable!$1:$1,0),0)*ChapterTable!$P$14
    ),
  OFFSET(E1029,-$B1029+IF($L1029,1,0),0)*IF($B1029&gt;OFFSET($B1029,1,0),ChapterTable!$R$17,1)*
    (VLOOKUP(SUBSTITUTE(SUBSTITUTE(E$1,"standard",""),"|Float","")&amp;IF(OR($L1029=TRUE,$A1029=0,MOD($A1029,ChapterTable!$R$20)&lt;&gt;0),"","보스")&amp;"인게임누적곱배수",ChapterTable!$R:$S,2,0)^C1029
    +VLOOKUP(SUBSTITUTE(SUBSTITUTE(E$1,"standard",""),"|Float","")&amp;IF(OR($L1029=TRUE,$A1029=0,MOD($A1029,ChapterTable!$R$20)&lt;&gt;0),"","보스")&amp;"인게임누적합배수",ChapterTable!$R:$S,2,0)*C1029)
  )
  )
  )
)</f>
        <v>897819.31712150574</v>
      </c>
      <c r="F1029" s="1">
        <f ca="1">IF(AND($A1029=0,$B1029=1),
    VLOOKUP(1,ChapterTable!$1:$1048576,MATCH("최종"&amp;SUBSTITUTE(SUBSTITUTE(F$1,"standard",""),"|Float",""),ChapterTable!$1:$1,0),0)*ChapterTable!$P$17,
  IF(AND($A1029=0,$B1029=0),
    F1030,
  IF($B1029=0,
    VLOOKUP($A1029,ChapterTable!$1:$1048576,MATCH("최종"&amp;SUBSTITUTE(SUBSTITUTE(F$1,"standard",""),"|Float",""),ChapterTable!$1:$1,0),0),
  IF($B1029=1,
    IF($L1029=FALSE,
      VLOOKUP($A1029,ChapterTable!$1:$1048576,MATCH("최종"&amp;SUBSTITUTE(SUBSTITUTE(F$1,"standard",""),"|Float",""),ChapterTable!$1:$1,0),0),
      VLOOKUP($A1029-ChapterTable!$P$11,ChapterTable!$1:$1048576,MATCH("최종"&amp;SUBSTITUTE(SUBSTITUTE(F$1,"standard",""),"|Float",""),ChapterTable!$1:$1,0),0)*ChapterTable!$P$14
    ),
  OFFSET(F1029,-$B1029+IF($L1029,1,0),0)*
    (VLOOKUP(SUBSTITUTE(SUBSTITUTE(F$1,"standard",""),"|Float","")&amp;IF(OR($L1029=TRUE,$A1029=0,MOD($A1029,ChapterTable!$R$20)&lt;&gt;0),"","보스")&amp;"인게임누적곱배수",ChapterTable!$R:$S,2,0)^D1029
    +VLOOKUP(SUBSTITUTE(SUBSTITUTE(F$1,"standard",""),"|Float","")&amp;IF(OR($L1029=TRUE,$A1029=0,MOD($A1029,ChapterTable!$R$20)&lt;&gt;0),"","보스")&amp;"인게임누적합배수",ChapterTable!$R:$S,2,0)*D1029)
  )
  )
  )
)</f>
        <v>374091.38213396072</v>
      </c>
      <c r="G1029" t="s">
        <v>719</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115"/>
        <v>1</v>
      </c>
      <c r="Q1029">
        <f t="shared" si="116"/>
        <v>1</v>
      </c>
      <c r="R1029" t="b">
        <f t="shared" ca="1" si="117"/>
        <v>0</v>
      </c>
      <c r="T1029" t="b">
        <f t="shared" ca="1" si="11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121"/>
        <v>1</v>
      </c>
      <c r="AJ1029">
        <f t="shared" si="119"/>
        <v>1</v>
      </c>
      <c r="AK1029">
        <f t="shared" si="120"/>
        <v>1</v>
      </c>
      <c r="AL1029">
        <v>9</v>
      </c>
    </row>
    <row r="1030" spans="1:38" hidden="1" x14ac:dyDescent="0.3">
      <c r="A1030">
        <v>23</v>
      </c>
      <c r="B1030">
        <v>4</v>
      </c>
      <c r="C1030">
        <f>IF(OR($L1030=TRUE,$A1030=0,MOD($A1030,ChapterTable!$R$20)&lt;&gt;0),
MAX(0,INT(($B1030+ChapterTable!$P$26+VLOOKUP(SUBSTITUTE(C$1,"성장단계","")&amp;"단계오프셋",ChapterTable!$R:$S,2,0))/ChapterTable!$P$23)),
MAX(0,INT(($B1030+ChapterTable!$R$26+VLOOKUP(SUBSTITUTE(C$1,"성장단계","")&amp;"보스단계오프셋",ChapterTable!$R:$S,2,0))/ChapterTable!$R$23)))</f>
        <v>0</v>
      </c>
      <c r="D1030">
        <f>IF(OR($L1030=TRUE,$A1030=0,MOD($A1030,ChapterTable!$R$20)&lt;&gt;0),
MAX(0,INT(($B1030+ChapterTable!$P$26+VLOOKUP(SUBSTITUTE(D$1,"성장단계","")&amp;"단계오프셋",ChapterTable!$R:$S,2,0))/ChapterTable!$P$23)),
MAX(0,INT(($B1030+ChapterTable!$R$26+VLOOKUP(SUBSTITUTE(D$1,"성장단계","")&amp;"보스단계오프셋",ChapterTable!$R:$S,2,0))/ChapterTable!$R$23)))</f>
        <v>0</v>
      </c>
      <c r="E1030" s="1">
        <f ca="1">IF(AND($A1030=0,$B1030=1),
    VLOOKUP(1,ChapterTable!$1:$1048576,MATCH("최종"&amp;SUBSTITUTE(SUBSTITUTE(E$1,"standard",""),"|Float",""),ChapterTable!$1:$1,0),0)*ChapterTable!$P$17,
  IF(AND($A1030=0,$B1030=0),
    E1031,
  IF($B1030=0,
    VLOOKUP($A1030,ChapterTable!$1:$1048576,MATCH("최종"&amp;SUBSTITUTE(SUBSTITUTE(E$1,"standard",""),"|Float",""),ChapterTable!$1:$1,0),0),
  IF($B1030=1,
    IF($L1030=FALSE,
      VLOOKUP($A1030,ChapterTable!$1:$1048576,MATCH("최종"&amp;SUBSTITUTE(SUBSTITUTE(E$1,"standard",""),"|Float",""),ChapterTable!$1:$1,0),0),
      VLOOKUP($A1030-ChapterTable!$P$11,ChapterTable!$1:$1048576,MATCH("최종"&amp;SUBSTITUTE(SUBSTITUTE(E$1,"standard",""),"|Float",""),ChapterTable!$1:$1,0),0)*ChapterTable!$P$14
    ),
  OFFSET(E1030,-$B1030+IF($L1030,1,0),0)*IF($B1030&gt;OFFSET($B1030,1,0),ChapterTable!$R$17,1)*
    (VLOOKUP(SUBSTITUTE(SUBSTITUTE(E$1,"standard",""),"|Float","")&amp;IF(OR($L1030=TRUE,$A1030=0,MOD($A1030,ChapterTable!$R$20)&lt;&gt;0),"","보스")&amp;"인게임누적곱배수",ChapterTable!$R:$S,2,0)^C1030
    +VLOOKUP(SUBSTITUTE(SUBSTITUTE(E$1,"standard",""),"|Float","")&amp;IF(OR($L1030=TRUE,$A1030=0,MOD($A1030,ChapterTable!$R$20)&lt;&gt;0),"","보스")&amp;"인게임누적합배수",ChapterTable!$R:$S,2,0)*C1030)
  )
  )
  )
)</f>
        <v>897819.31712150574</v>
      </c>
      <c r="F1030" s="1">
        <f ca="1">IF(AND($A1030=0,$B1030=1),
    VLOOKUP(1,ChapterTable!$1:$1048576,MATCH("최종"&amp;SUBSTITUTE(SUBSTITUTE(F$1,"standard",""),"|Float",""),ChapterTable!$1:$1,0),0)*ChapterTable!$P$17,
  IF(AND($A1030=0,$B1030=0),
    F1031,
  IF($B1030=0,
    VLOOKUP($A1030,ChapterTable!$1:$1048576,MATCH("최종"&amp;SUBSTITUTE(SUBSTITUTE(F$1,"standard",""),"|Float",""),ChapterTable!$1:$1,0),0),
  IF($B1030=1,
    IF($L1030=FALSE,
      VLOOKUP($A1030,ChapterTable!$1:$1048576,MATCH("최종"&amp;SUBSTITUTE(SUBSTITUTE(F$1,"standard",""),"|Float",""),ChapterTable!$1:$1,0),0),
      VLOOKUP($A1030-ChapterTable!$P$11,ChapterTable!$1:$1048576,MATCH("최종"&amp;SUBSTITUTE(SUBSTITUTE(F$1,"standard",""),"|Float",""),ChapterTable!$1:$1,0),0)*ChapterTable!$P$14
    ),
  OFFSET(F1030,-$B1030+IF($L1030,1,0),0)*
    (VLOOKUP(SUBSTITUTE(SUBSTITUTE(F$1,"standard",""),"|Float","")&amp;IF(OR($L1030=TRUE,$A1030=0,MOD($A1030,ChapterTable!$R$20)&lt;&gt;0),"","보스")&amp;"인게임누적곱배수",ChapterTable!$R:$S,2,0)^D1030
    +VLOOKUP(SUBSTITUTE(SUBSTITUTE(F$1,"standard",""),"|Float","")&amp;IF(OR($L1030=TRUE,$A1030=0,MOD($A1030,ChapterTable!$R$20)&lt;&gt;0),"","보스")&amp;"인게임누적합배수",ChapterTable!$R:$S,2,0)*D1030)
  )
  )
  )
)</f>
        <v>374091.38213396072</v>
      </c>
      <c r="G1030" t="s">
        <v>719</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115"/>
        <v>1</v>
      </c>
      <c r="Q1030">
        <f t="shared" si="116"/>
        <v>1</v>
      </c>
      <c r="R1030" t="b">
        <f t="shared" ca="1" si="117"/>
        <v>0</v>
      </c>
      <c r="T1030" t="b">
        <f t="shared" ca="1" si="11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121"/>
        <v>1</v>
      </c>
      <c r="AJ1030">
        <f t="shared" si="119"/>
        <v>1</v>
      </c>
      <c r="AK1030">
        <f t="shared" si="120"/>
        <v>1</v>
      </c>
      <c r="AL1030">
        <v>9</v>
      </c>
    </row>
    <row r="1031" spans="1:38" hidden="1" x14ac:dyDescent="0.3">
      <c r="A1031">
        <v>23</v>
      </c>
      <c r="B1031">
        <v>5</v>
      </c>
      <c r="C1031">
        <f>IF(OR($L1031=TRUE,$A1031=0,MOD($A1031,ChapterTable!$R$20)&lt;&gt;0),
MAX(0,INT(($B1031+ChapterTable!$P$26+VLOOKUP(SUBSTITUTE(C$1,"성장단계","")&amp;"단계오프셋",ChapterTable!$R:$S,2,0))/ChapterTable!$P$23)),
MAX(0,INT(($B1031+ChapterTable!$R$26+VLOOKUP(SUBSTITUTE(C$1,"성장단계","")&amp;"보스단계오프셋",ChapterTable!$R:$S,2,0))/ChapterTable!$R$23)))</f>
        <v>0</v>
      </c>
      <c r="D1031">
        <f>IF(OR($L1031=TRUE,$A1031=0,MOD($A1031,ChapterTable!$R$20)&lt;&gt;0),
MAX(0,INT(($B1031+ChapterTable!$P$26+VLOOKUP(SUBSTITUTE(D$1,"성장단계","")&amp;"단계오프셋",ChapterTable!$R:$S,2,0))/ChapterTable!$P$23)),
MAX(0,INT(($B1031+ChapterTable!$R$26+VLOOKUP(SUBSTITUTE(D$1,"성장단계","")&amp;"보스단계오프셋",ChapterTable!$R:$S,2,0))/ChapterTable!$R$23)))</f>
        <v>0</v>
      </c>
      <c r="E1031" s="1">
        <f ca="1">IF(AND($A1031=0,$B1031=1),
    VLOOKUP(1,ChapterTable!$1:$1048576,MATCH("최종"&amp;SUBSTITUTE(SUBSTITUTE(E$1,"standard",""),"|Float",""),ChapterTable!$1:$1,0),0)*ChapterTable!$P$17,
  IF(AND($A1031=0,$B1031=0),
    E1032,
  IF($B1031=0,
    VLOOKUP($A1031,ChapterTable!$1:$1048576,MATCH("최종"&amp;SUBSTITUTE(SUBSTITUTE(E$1,"standard",""),"|Float",""),ChapterTable!$1:$1,0),0),
  IF($B1031=1,
    IF($L1031=FALSE,
      VLOOKUP($A1031,ChapterTable!$1:$1048576,MATCH("최종"&amp;SUBSTITUTE(SUBSTITUTE(E$1,"standard",""),"|Float",""),ChapterTable!$1:$1,0),0),
      VLOOKUP($A1031-ChapterTable!$P$11,ChapterTable!$1:$1048576,MATCH("최종"&amp;SUBSTITUTE(SUBSTITUTE(E$1,"standard",""),"|Float",""),ChapterTable!$1:$1,0),0)*ChapterTable!$P$14
    ),
  OFFSET(E1031,-$B1031+IF($L1031,1,0),0)*IF($B1031&gt;OFFSET($B1031,1,0),ChapterTable!$R$17,1)*
    (VLOOKUP(SUBSTITUTE(SUBSTITUTE(E$1,"standard",""),"|Float","")&amp;IF(OR($L1031=TRUE,$A1031=0,MOD($A1031,ChapterTable!$R$20)&lt;&gt;0),"","보스")&amp;"인게임누적곱배수",ChapterTable!$R:$S,2,0)^C1031
    +VLOOKUP(SUBSTITUTE(SUBSTITUTE(E$1,"standard",""),"|Float","")&amp;IF(OR($L1031=TRUE,$A1031=0,MOD($A1031,ChapterTable!$R$20)&lt;&gt;0),"","보스")&amp;"인게임누적합배수",ChapterTable!$R:$S,2,0)*C1031)
  )
  )
  )
)</f>
        <v>897819.31712150574</v>
      </c>
      <c r="F1031" s="1">
        <f ca="1">IF(AND($A1031=0,$B1031=1),
    VLOOKUP(1,ChapterTable!$1:$1048576,MATCH("최종"&amp;SUBSTITUTE(SUBSTITUTE(F$1,"standard",""),"|Float",""),ChapterTable!$1:$1,0),0)*ChapterTable!$P$17,
  IF(AND($A1031=0,$B1031=0),
    F1032,
  IF($B1031=0,
    VLOOKUP($A1031,ChapterTable!$1:$1048576,MATCH("최종"&amp;SUBSTITUTE(SUBSTITUTE(F$1,"standard",""),"|Float",""),ChapterTable!$1:$1,0),0),
  IF($B1031=1,
    IF($L1031=FALSE,
      VLOOKUP($A1031,ChapterTable!$1:$1048576,MATCH("최종"&amp;SUBSTITUTE(SUBSTITUTE(F$1,"standard",""),"|Float",""),ChapterTable!$1:$1,0),0),
      VLOOKUP($A1031-ChapterTable!$P$11,ChapterTable!$1:$1048576,MATCH("최종"&amp;SUBSTITUTE(SUBSTITUTE(F$1,"standard",""),"|Float",""),ChapterTable!$1:$1,0),0)*ChapterTable!$P$14
    ),
  OFFSET(F1031,-$B1031+IF($L1031,1,0),0)*
    (VLOOKUP(SUBSTITUTE(SUBSTITUTE(F$1,"standard",""),"|Float","")&amp;IF(OR($L1031=TRUE,$A1031=0,MOD($A1031,ChapterTable!$R$20)&lt;&gt;0),"","보스")&amp;"인게임누적곱배수",ChapterTable!$R:$S,2,0)^D1031
    +VLOOKUP(SUBSTITUTE(SUBSTITUTE(F$1,"standard",""),"|Float","")&amp;IF(OR($L1031=TRUE,$A1031=0,MOD($A1031,ChapterTable!$R$20)&lt;&gt;0),"","보스")&amp;"인게임누적합배수",ChapterTable!$R:$S,2,0)*D1031)
  )
  )
  )
)</f>
        <v>374091.38213396072</v>
      </c>
      <c r="G1031" t="s">
        <v>719</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115"/>
        <v>11</v>
      </c>
      <c r="Q1031">
        <f t="shared" si="116"/>
        <v>11</v>
      </c>
      <c r="R1031" t="b">
        <f t="shared" ca="1" si="117"/>
        <v>0</v>
      </c>
      <c r="T1031" t="b">
        <f t="shared" ca="1" si="11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121"/>
        <v>1</v>
      </c>
      <c r="AJ1031">
        <f t="shared" si="119"/>
        <v>1</v>
      </c>
      <c r="AK1031">
        <f t="shared" si="120"/>
        <v>1</v>
      </c>
      <c r="AL1031">
        <v>9</v>
      </c>
    </row>
    <row r="1032" spans="1:38" hidden="1" x14ac:dyDescent="0.3">
      <c r="A1032">
        <v>23</v>
      </c>
      <c r="B1032">
        <v>6</v>
      </c>
      <c r="C1032">
        <f>IF(OR($L1032=TRUE,$A1032=0,MOD($A1032,ChapterTable!$R$20)&lt;&gt;0),
MAX(0,INT(($B1032+ChapterTable!$P$26+VLOOKUP(SUBSTITUTE(C$1,"성장단계","")&amp;"단계오프셋",ChapterTable!$R:$S,2,0))/ChapterTable!$P$23)),
MAX(0,INT(($B1032+ChapterTable!$R$26+VLOOKUP(SUBSTITUTE(C$1,"성장단계","")&amp;"보스단계오프셋",ChapterTable!$R:$S,2,0))/ChapterTable!$R$23)))</f>
        <v>1</v>
      </c>
      <c r="D1032">
        <f>IF(OR($L1032=TRUE,$A1032=0,MOD($A1032,ChapterTable!$R$20)&lt;&gt;0),
MAX(0,INT(($B1032+ChapterTable!$P$26+VLOOKUP(SUBSTITUTE(D$1,"성장단계","")&amp;"단계오프셋",ChapterTable!$R:$S,2,0))/ChapterTable!$P$23)),
MAX(0,INT(($B1032+ChapterTable!$R$26+VLOOKUP(SUBSTITUTE(D$1,"성장단계","")&amp;"보스단계오프셋",ChapterTable!$R:$S,2,0))/ChapterTable!$R$23)))</f>
        <v>0</v>
      </c>
      <c r="E1032" s="1">
        <f ca="1">IF(AND($A1032=0,$B1032=1),
    VLOOKUP(1,ChapterTable!$1:$1048576,MATCH("최종"&amp;SUBSTITUTE(SUBSTITUTE(E$1,"standard",""),"|Float",""),ChapterTable!$1:$1,0),0)*ChapterTable!$P$17,
  IF(AND($A1032=0,$B1032=0),
    E1033,
  IF($B1032=0,
    VLOOKUP($A1032,ChapterTable!$1:$1048576,MATCH("최종"&amp;SUBSTITUTE(SUBSTITUTE(E$1,"standard",""),"|Float",""),ChapterTable!$1:$1,0),0),
  IF($B1032=1,
    IF($L1032=FALSE,
      VLOOKUP($A1032,ChapterTable!$1:$1048576,MATCH("최종"&amp;SUBSTITUTE(SUBSTITUTE(E$1,"standard",""),"|Float",""),ChapterTable!$1:$1,0),0),
      VLOOKUP($A1032-ChapterTable!$P$11,ChapterTable!$1:$1048576,MATCH("최종"&amp;SUBSTITUTE(SUBSTITUTE(E$1,"standard",""),"|Float",""),ChapterTable!$1:$1,0),0)*ChapterTable!$P$14
    ),
  OFFSET(E1032,-$B1032+IF($L1032,1,0),0)*IF($B1032&gt;OFFSET($B1032,1,0),ChapterTable!$R$17,1)*
    (VLOOKUP(SUBSTITUTE(SUBSTITUTE(E$1,"standard",""),"|Float","")&amp;IF(OR($L1032=TRUE,$A1032=0,MOD($A1032,ChapterTable!$R$20)&lt;&gt;0),"","보스")&amp;"인게임누적곱배수",ChapterTable!$R:$S,2,0)^C1032
    +VLOOKUP(SUBSTITUTE(SUBSTITUTE(E$1,"standard",""),"|Float","")&amp;IF(OR($L1032=TRUE,$A1032=0,MOD($A1032,ChapterTable!$R$20)&lt;&gt;0),"","보스")&amp;"인게임누적합배수",ChapterTable!$R:$S,2,0)*C1032)
  )
  )
  )
)</f>
        <v>1077383.1805458069</v>
      </c>
      <c r="F1032" s="1">
        <f ca="1">IF(AND($A1032=0,$B1032=1),
    VLOOKUP(1,ChapterTable!$1:$1048576,MATCH("최종"&amp;SUBSTITUTE(SUBSTITUTE(F$1,"standard",""),"|Float",""),ChapterTable!$1:$1,0),0)*ChapterTable!$P$17,
  IF(AND($A1032=0,$B1032=0),
    F1033,
  IF($B1032=0,
    VLOOKUP($A1032,ChapterTable!$1:$1048576,MATCH("최종"&amp;SUBSTITUTE(SUBSTITUTE(F$1,"standard",""),"|Float",""),ChapterTable!$1:$1,0),0),
  IF($B1032=1,
    IF($L1032=FALSE,
      VLOOKUP($A1032,ChapterTable!$1:$1048576,MATCH("최종"&amp;SUBSTITUTE(SUBSTITUTE(F$1,"standard",""),"|Float",""),ChapterTable!$1:$1,0),0),
      VLOOKUP($A1032-ChapterTable!$P$11,ChapterTable!$1:$1048576,MATCH("최종"&amp;SUBSTITUTE(SUBSTITUTE(F$1,"standard",""),"|Float",""),ChapterTable!$1:$1,0),0)*ChapterTable!$P$14
    ),
  OFFSET(F1032,-$B1032+IF($L1032,1,0),0)*
    (VLOOKUP(SUBSTITUTE(SUBSTITUTE(F$1,"standard",""),"|Float","")&amp;IF(OR($L1032=TRUE,$A1032=0,MOD($A1032,ChapterTable!$R$20)&lt;&gt;0),"","보스")&amp;"인게임누적곱배수",ChapterTable!$R:$S,2,0)^D1032
    +VLOOKUP(SUBSTITUTE(SUBSTITUTE(F$1,"standard",""),"|Float","")&amp;IF(OR($L1032=TRUE,$A1032=0,MOD($A1032,ChapterTable!$R$20)&lt;&gt;0),"","보스")&amp;"인게임누적합배수",ChapterTable!$R:$S,2,0)*D1032)
  )
  )
  )
)</f>
        <v>374091.38213396072</v>
      </c>
      <c r="G1032" t="s">
        <v>719</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115"/>
        <v>1</v>
      </c>
      <c r="Q1032">
        <f t="shared" si="116"/>
        <v>1</v>
      </c>
      <c r="R1032" t="b">
        <f t="shared" ca="1" si="117"/>
        <v>0</v>
      </c>
      <c r="T1032" t="b">
        <f t="shared" ca="1" si="11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121"/>
        <v>1</v>
      </c>
      <c r="AJ1032">
        <f t="shared" si="119"/>
        <v>1</v>
      </c>
      <c r="AK1032">
        <f t="shared" si="120"/>
        <v>1</v>
      </c>
      <c r="AL1032">
        <v>9</v>
      </c>
    </row>
    <row r="1033" spans="1:38" hidden="1" x14ac:dyDescent="0.3">
      <c r="A1033">
        <v>23</v>
      </c>
      <c r="B1033">
        <v>7</v>
      </c>
      <c r="C1033">
        <f>IF(OR($L1033=TRUE,$A1033=0,MOD($A1033,ChapterTable!$R$20)&lt;&gt;0),
MAX(0,INT(($B1033+ChapterTable!$P$26+VLOOKUP(SUBSTITUTE(C$1,"성장단계","")&amp;"단계오프셋",ChapterTable!$R:$S,2,0))/ChapterTable!$P$23)),
MAX(0,INT(($B1033+ChapterTable!$R$26+VLOOKUP(SUBSTITUTE(C$1,"성장단계","")&amp;"보스단계오프셋",ChapterTable!$R:$S,2,0))/ChapterTable!$R$23)))</f>
        <v>1</v>
      </c>
      <c r="D1033">
        <f>IF(OR($L1033=TRUE,$A1033=0,MOD($A1033,ChapterTable!$R$20)&lt;&gt;0),
MAX(0,INT(($B1033+ChapterTable!$P$26+VLOOKUP(SUBSTITUTE(D$1,"성장단계","")&amp;"단계오프셋",ChapterTable!$R:$S,2,0))/ChapterTable!$P$23)),
MAX(0,INT(($B1033+ChapterTable!$R$26+VLOOKUP(SUBSTITUTE(D$1,"성장단계","")&amp;"보스단계오프셋",ChapterTable!$R:$S,2,0))/ChapterTable!$R$23)))</f>
        <v>0</v>
      </c>
      <c r="E1033" s="1">
        <f ca="1">IF(AND($A1033=0,$B1033=1),
    VLOOKUP(1,ChapterTable!$1:$1048576,MATCH("최종"&amp;SUBSTITUTE(SUBSTITUTE(E$1,"standard",""),"|Float",""),ChapterTable!$1:$1,0),0)*ChapterTable!$P$17,
  IF(AND($A1033=0,$B1033=0),
    E1034,
  IF($B1033=0,
    VLOOKUP($A1033,ChapterTable!$1:$1048576,MATCH("최종"&amp;SUBSTITUTE(SUBSTITUTE(E$1,"standard",""),"|Float",""),ChapterTable!$1:$1,0),0),
  IF($B1033=1,
    IF($L1033=FALSE,
      VLOOKUP($A1033,ChapterTable!$1:$1048576,MATCH("최종"&amp;SUBSTITUTE(SUBSTITUTE(E$1,"standard",""),"|Float",""),ChapterTable!$1:$1,0),0),
      VLOOKUP($A1033-ChapterTable!$P$11,ChapterTable!$1:$1048576,MATCH("최종"&amp;SUBSTITUTE(SUBSTITUTE(E$1,"standard",""),"|Float",""),ChapterTable!$1:$1,0),0)*ChapterTable!$P$14
    ),
  OFFSET(E1033,-$B1033+IF($L1033,1,0),0)*IF($B1033&gt;OFFSET($B1033,1,0),ChapterTable!$R$17,1)*
    (VLOOKUP(SUBSTITUTE(SUBSTITUTE(E$1,"standard",""),"|Float","")&amp;IF(OR($L1033=TRUE,$A1033=0,MOD($A1033,ChapterTable!$R$20)&lt;&gt;0),"","보스")&amp;"인게임누적곱배수",ChapterTable!$R:$S,2,0)^C1033
    +VLOOKUP(SUBSTITUTE(SUBSTITUTE(E$1,"standard",""),"|Float","")&amp;IF(OR($L1033=TRUE,$A1033=0,MOD($A1033,ChapterTable!$R$20)&lt;&gt;0),"","보스")&amp;"인게임누적합배수",ChapterTable!$R:$S,2,0)*C1033)
  )
  )
  )
)</f>
        <v>1077383.1805458069</v>
      </c>
      <c r="F1033" s="1">
        <f ca="1">IF(AND($A1033=0,$B1033=1),
    VLOOKUP(1,ChapterTable!$1:$1048576,MATCH("최종"&amp;SUBSTITUTE(SUBSTITUTE(F$1,"standard",""),"|Float",""),ChapterTable!$1:$1,0),0)*ChapterTable!$P$17,
  IF(AND($A1033=0,$B1033=0),
    F1034,
  IF($B1033=0,
    VLOOKUP($A1033,ChapterTable!$1:$1048576,MATCH("최종"&amp;SUBSTITUTE(SUBSTITUTE(F$1,"standard",""),"|Float",""),ChapterTable!$1:$1,0),0),
  IF($B1033=1,
    IF($L1033=FALSE,
      VLOOKUP($A1033,ChapterTable!$1:$1048576,MATCH("최종"&amp;SUBSTITUTE(SUBSTITUTE(F$1,"standard",""),"|Float",""),ChapterTable!$1:$1,0),0),
      VLOOKUP($A1033-ChapterTable!$P$11,ChapterTable!$1:$1048576,MATCH("최종"&amp;SUBSTITUTE(SUBSTITUTE(F$1,"standard",""),"|Float",""),ChapterTable!$1:$1,0),0)*ChapterTable!$P$14
    ),
  OFFSET(F1033,-$B1033+IF($L1033,1,0),0)*
    (VLOOKUP(SUBSTITUTE(SUBSTITUTE(F$1,"standard",""),"|Float","")&amp;IF(OR($L1033=TRUE,$A1033=0,MOD($A1033,ChapterTable!$R$20)&lt;&gt;0),"","보스")&amp;"인게임누적곱배수",ChapterTable!$R:$S,2,0)^D1033
    +VLOOKUP(SUBSTITUTE(SUBSTITUTE(F$1,"standard",""),"|Float","")&amp;IF(OR($L1033=TRUE,$A1033=0,MOD($A1033,ChapterTable!$R$20)&lt;&gt;0),"","보스")&amp;"인게임누적합배수",ChapterTable!$R:$S,2,0)*D1033)
  )
  )
  )
)</f>
        <v>374091.38213396072</v>
      </c>
      <c r="G1033" t="s">
        <v>719</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115"/>
        <v>1</v>
      </c>
      <c r="Q1033">
        <f t="shared" si="116"/>
        <v>1</v>
      </c>
      <c r="R1033" t="b">
        <f t="shared" ca="1" si="117"/>
        <v>0</v>
      </c>
      <c r="T1033" t="b">
        <f t="shared" ca="1" si="11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121"/>
        <v>1</v>
      </c>
      <c r="AJ1033">
        <f t="shared" si="119"/>
        <v>1</v>
      </c>
      <c r="AK1033">
        <f t="shared" si="120"/>
        <v>1</v>
      </c>
      <c r="AL1033">
        <v>9</v>
      </c>
    </row>
    <row r="1034" spans="1:38" hidden="1" x14ac:dyDescent="0.3">
      <c r="A1034">
        <v>23</v>
      </c>
      <c r="B1034">
        <v>8</v>
      </c>
      <c r="C1034">
        <f>IF(OR($L1034=TRUE,$A1034=0,MOD($A1034,ChapterTable!$R$20)&lt;&gt;0),
MAX(0,INT(($B1034+ChapterTable!$P$26+VLOOKUP(SUBSTITUTE(C$1,"성장단계","")&amp;"단계오프셋",ChapterTable!$R:$S,2,0))/ChapterTable!$P$23)),
MAX(0,INT(($B1034+ChapterTable!$R$26+VLOOKUP(SUBSTITUTE(C$1,"성장단계","")&amp;"보스단계오프셋",ChapterTable!$R:$S,2,0))/ChapterTable!$R$23)))</f>
        <v>1</v>
      </c>
      <c r="D1034">
        <f>IF(OR($L1034=TRUE,$A1034=0,MOD($A1034,ChapterTable!$R$20)&lt;&gt;0),
MAX(0,INT(($B1034+ChapterTable!$P$26+VLOOKUP(SUBSTITUTE(D$1,"성장단계","")&amp;"단계오프셋",ChapterTable!$R:$S,2,0))/ChapterTable!$P$23)),
MAX(0,INT(($B1034+ChapterTable!$R$26+VLOOKUP(SUBSTITUTE(D$1,"성장단계","")&amp;"보스단계오프셋",ChapterTable!$R:$S,2,0))/ChapterTable!$R$23)))</f>
        <v>0</v>
      </c>
      <c r="E1034" s="1">
        <f ca="1">IF(AND($A1034=0,$B1034=1),
    VLOOKUP(1,ChapterTable!$1:$1048576,MATCH("최종"&amp;SUBSTITUTE(SUBSTITUTE(E$1,"standard",""),"|Float",""),ChapterTable!$1:$1,0),0)*ChapterTable!$P$17,
  IF(AND($A1034=0,$B1034=0),
    E1035,
  IF($B1034=0,
    VLOOKUP($A1034,ChapterTable!$1:$1048576,MATCH("최종"&amp;SUBSTITUTE(SUBSTITUTE(E$1,"standard",""),"|Float",""),ChapterTable!$1:$1,0),0),
  IF($B1034=1,
    IF($L1034=FALSE,
      VLOOKUP($A1034,ChapterTable!$1:$1048576,MATCH("최종"&amp;SUBSTITUTE(SUBSTITUTE(E$1,"standard",""),"|Float",""),ChapterTable!$1:$1,0),0),
      VLOOKUP($A1034-ChapterTable!$P$11,ChapterTable!$1:$1048576,MATCH("최종"&amp;SUBSTITUTE(SUBSTITUTE(E$1,"standard",""),"|Float",""),ChapterTable!$1:$1,0),0)*ChapterTable!$P$14
    ),
  OFFSET(E1034,-$B1034+IF($L1034,1,0),0)*IF($B1034&gt;OFFSET($B1034,1,0),ChapterTable!$R$17,1)*
    (VLOOKUP(SUBSTITUTE(SUBSTITUTE(E$1,"standard",""),"|Float","")&amp;IF(OR($L1034=TRUE,$A1034=0,MOD($A1034,ChapterTable!$R$20)&lt;&gt;0),"","보스")&amp;"인게임누적곱배수",ChapterTable!$R:$S,2,0)^C1034
    +VLOOKUP(SUBSTITUTE(SUBSTITUTE(E$1,"standard",""),"|Float","")&amp;IF(OR($L1034=TRUE,$A1034=0,MOD($A1034,ChapterTable!$R$20)&lt;&gt;0),"","보스")&amp;"인게임누적합배수",ChapterTable!$R:$S,2,0)*C1034)
  )
  )
  )
)</f>
        <v>1077383.1805458069</v>
      </c>
      <c r="F1034" s="1">
        <f ca="1">IF(AND($A1034=0,$B1034=1),
    VLOOKUP(1,ChapterTable!$1:$1048576,MATCH("최종"&amp;SUBSTITUTE(SUBSTITUTE(F$1,"standard",""),"|Float",""),ChapterTable!$1:$1,0),0)*ChapterTable!$P$17,
  IF(AND($A1034=0,$B1034=0),
    F1035,
  IF($B1034=0,
    VLOOKUP($A1034,ChapterTable!$1:$1048576,MATCH("최종"&amp;SUBSTITUTE(SUBSTITUTE(F$1,"standard",""),"|Float",""),ChapterTable!$1:$1,0),0),
  IF($B1034=1,
    IF($L1034=FALSE,
      VLOOKUP($A1034,ChapterTable!$1:$1048576,MATCH("최종"&amp;SUBSTITUTE(SUBSTITUTE(F$1,"standard",""),"|Float",""),ChapterTable!$1:$1,0),0),
      VLOOKUP($A1034-ChapterTable!$P$11,ChapterTable!$1:$1048576,MATCH("최종"&amp;SUBSTITUTE(SUBSTITUTE(F$1,"standard",""),"|Float",""),ChapterTable!$1:$1,0),0)*ChapterTable!$P$14
    ),
  OFFSET(F1034,-$B1034+IF($L1034,1,0),0)*
    (VLOOKUP(SUBSTITUTE(SUBSTITUTE(F$1,"standard",""),"|Float","")&amp;IF(OR($L1034=TRUE,$A1034=0,MOD($A1034,ChapterTable!$R$20)&lt;&gt;0),"","보스")&amp;"인게임누적곱배수",ChapterTable!$R:$S,2,0)^D1034
    +VLOOKUP(SUBSTITUTE(SUBSTITUTE(F$1,"standard",""),"|Float","")&amp;IF(OR($L1034=TRUE,$A1034=0,MOD($A1034,ChapterTable!$R$20)&lt;&gt;0),"","보스")&amp;"인게임누적합배수",ChapterTable!$R:$S,2,0)*D1034)
  )
  )
  )
)</f>
        <v>374091.38213396072</v>
      </c>
      <c r="G1034" t="s">
        <v>719</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115"/>
        <v>1</v>
      </c>
      <c r="Q1034">
        <f t="shared" si="116"/>
        <v>1</v>
      </c>
      <c r="R1034" t="b">
        <f t="shared" ca="1" si="117"/>
        <v>0</v>
      </c>
      <c r="T1034" t="b">
        <f t="shared" ca="1" si="11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121"/>
        <v>1</v>
      </c>
      <c r="AJ1034">
        <f t="shared" si="119"/>
        <v>1</v>
      </c>
      <c r="AK1034">
        <f t="shared" si="120"/>
        <v>1</v>
      </c>
      <c r="AL1034">
        <v>9</v>
      </c>
    </row>
    <row r="1035" spans="1:38" hidden="1" x14ac:dyDescent="0.3">
      <c r="A1035">
        <v>23</v>
      </c>
      <c r="B1035">
        <v>9</v>
      </c>
      <c r="C1035">
        <f>IF(OR($L1035=TRUE,$A1035=0,MOD($A1035,ChapterTable!$R$20)&lt;&gt;0),
MAX(0,INT(($B1035+ChapterTable!$P$26+VLOOKUP(SUBSTITUTE(C$1,"성장단계","")&amp;"단계오프셋",ChapterTable!$R:$S,2,0))/ChapterTable!$P$23)),
MAX(0,INT(($B1035+ChapterTable!$R$26+VLOOKUP(SUBSTITUTE(C$1,"성장단계","")&amp;"보스단계오프셋",ChapterTable!$R:$S,2,0))/ChapterTable!$R$23)))</f>
        <v>1</v>
      </c>
      <c r="D1035">
        <f>IF(OR($L1035=TRUE,$A1035=0,MOD($A1035,ChapterTable!$R$20)&lt;&gt;0),
MAX(0,INT(($B1035+ChapterTable!$P$26+VLOOKUP(SUBSTITUTE(D$1,"성장단계","")&amp;"단계오프셋",ChapterTable!$R:$S,2,0))/ChapterTable!$P$23)),
MAX(0,INT(($B1035+ChapterTable!$R$26+VLOOKUP(SUBSTITUTE(D$1,"성장단계","")&amp;"보스단계오프셋",ChapterTable!$R:$S,2,0))/ChapterTable!$R$23)))</f>
        <v>0</v>
      </c>
      <c r="E1035" s="1">
        <f ca="1">IF(AND($A1035=0,$B1035=1),
    VLOOKUP(1,ChapterTable!$1:$1048576,MATCH("최종"&amp;SUBSTITUTE(SUBSTITUTE(E$1,"standard",""),"|Float",""),ChapterTable!$1:$1,0),0)*ChapterTable!$P$17,
  IF(AND($A1035=0,$B1035=0),
    E1036,
  IF($B1035=0,
    VLOOKUP($A1035,ChapterTable!$1:$1048576,MATCH("최종"&amp;SUBSTITUTE(SUBSTITUTE(E$1,"standard",""),"|Float",""),ChapterTable!$1:$1,0),0),
  IF($B1035=1,
    IF($L1035=FALSE,
      VLOOKUP($A1035,ChapterTable!$1:$1048576,MATCH("최종"&amp;SUBSTITUTE(SUBSTITUTE(E$1,"standard",""),"|Float",""),ChapterTable!$1:$1,0),0),
      VLOOKUP($A1035-ChapterTable!$P$11,ChapterTable!$1:$1048576,MATCH("최종"&amp;SUBSTITUTE(SUBSTITUTE(E$1,"standard",""),"|Float",""),ChapterTable!$1:$1,0),0)*ChapterTable!$P$14
    ),
  OFFSET(E1035,-$B1035+IF($L1035,1,0),0)*IF($B1035&gt;OFFSET($B1035,1,0),ChapterTable!$R$17,1)*
    (VLOOKUP(SUBSTITUTE(SUBSTITUTE(E$1,"standard",""),"|Float","")&amp;IF(OR($L1035=TRUE,$A1035=0,MOD($A1035,ChapterTable!$R$20)&lt;&gt;0),"","보스")&amp;"인게임누적곱배수",ChapterTable!$R:$S,2,0)^C1035
    +VLOOKUP(SUBSTITUTE(SUBSTITUTE(E$1,"standard",""),"|Float","")&amp;IF(OR($L1035=TRUE,$A1035=0,MOD($A1035,ChapterTable!$R$20)&lt;&gt;0),"","보스")&amp;"인게임누적합배수",ChapterTable!$R:$S,2,0)*C1035)
  )
  )
  )
)</f>
        <v>1077383.1805458069</v>
      </c>
      <c r="F1035" s="1">
        <f ca="1">IF(AND($A1035=0,$B1035=1),
    VLOOKUP(1,ChapterTable!$1:$1048576,MATCH("최종"&amp;SUBSTITUTE(SUBSTITUTE(F$1,"standard",""),"|Float",""),ChapterTable!$1:$1,0),0)*ChapterTable!$P$17,
  IF(AND($A1035=0,$B1035=0),
    F1036,
  IF($B1035=0,
    VLOOKUP($A1035,ChapterTable!$1:$1048576,MATCH("최종"&amp;SUBSTITUTE(SUBSTITUTE(F$1,"standard",""),"|Float",""),ChapterTable!$1:$1,0),0),
  IF($B1035=1,
    IF($L1035=FALSE,
      VLOOKUP($A1035,ChapterTable!$1:$1048576,MATCH("최종"&amp;SUBSTITUTE(SUBSTITUTE(F$1,"standard",""),"|Float",""),ChapterTable!$1:$1,0),0),
      VLOOKUP($A1035-ChapterTable!$P$11,ChapterTable!$1:$1048576,MATCH("최종"&amp;SUBSTITUTE(SUBSTITUTE(F$1,"standard",""),"|Float",""),ChapterTable!$1:$1,0),0)*ChapterTable!$P$14
    ),
  OFFSET(F1035,-$B1035+IF($L1035,1,0),0)*
    (VLOOKUP(SUBSTITUTE(SUBSTITUTE(F$1,"standard",""),"|Float","")&amp;IF(OR($L1035=TRUE,$A1035=0,MOD($A1035,ChapterTable!$R$20)&lt;&gt;0),"","보스")&amp;"인게임누적곱배수",ChapterTable!$R:$S,2,0)^D1035
    +VLOOKUP(SUBSTITUTE(SUBSTITUTE(F$1,"standard",""),"|Float","")&amp;IF(OR($L1035=TRUE,$A1035=0,MOD($A1035,ChapterTable!$R$20)&lt;&gt;0),"","보스")&amp;"인게임누적합배수",ChapterTable!$R:$S,2,0)*D1035)
  )
  )
  )
)</f>
        <v>374091.38213396072</v>
      </c>
      <c r="G1035" t="s">
        <v>719</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115"/>
        <v>91</v>
      </c>
      <c r="Q1035">
        <f t="shared" si="116"/>
        <v>91</v>
      </c>
      <c r="R1035" t="b">
        <f t="shared" ca="1" si="117"/>
        <v>1</v>
      </c>
      <c r="T1035" t="b">
        <f t="shared" ca="1" si="11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121"/>
        <v>1</v>
      </c>
      <c r="AJ1035">
        <f t="shared" si="119"/>
        <v>1</v>
      </c>
      <c r="AK1035">
        <f t="shared" si="120"/>
        <v>1</v>
      </c>
      <c r="AL1035">
        <v>9</v>
      </c>
    </row>
    <row r="1036" spans="1:38" hidden="1" x14ac:dyDescent="0.3">
      <c r="A1036">
        <v>23</v>
      </c>
      <c r="B1036">
        <v>10</v>
      </c>
      <c r="C1036">
        <f>IF(OR($L1036=TRUE,$A1036=0,MOD($A1036,ChapterTable!$R$20)&lt;&gt;0),
MAX(0,INT(($B1036+ChapterTable!$P$26+VLOOKUP(SUBSTITUTE(C$1,"성장단계","")&amp;"단계오프셋",ChapterTable!$R:$S,2,0))/ChapterTable!$P$23)),
MAX(0,INT(($B1036+ChapterTable!$R$26+VLOOKUP(SUBSTITUTE(C$1,"성장단계","")&amp;"보스단계오프셋",ChapterTable!$R:$S,2,0))/ChapterTable!$R$23)))</f>
        <v>1</v>
      </c>
      <c r="D1036">
        <f>IF(OR($L1036=TRUE,$A1036=0,MOD($A1036,ChapterTable!$R$20)&lt;&gt;0),
MAX(0,INT(($B1036+ChapterTable!$P$26+VLOOKUP(SUBSTITUTE(D$1,"성장단계","")&amp;"단계오프셋",ChapterTable!$R:$S,2,0))/ChapterTable!$P$23)),
MAX(0,INT(($B1036+ChapterTable!$R$26+VLOOKUP(SUBSTITUTE(D$1,"성장단계","")&amp;"보스단계오프셋",ChapterTable!$R:$S,2,0))/ChapterTable!$R$23)))</f>
        <v>0</v>
      </c>
      <c r="E1036" s="1">
        <f ca="1">IF(AND($A1036=0,$B1036=1),
    VLOOKUP(1,ChapterTable!$1:$1048576,MATCH("최종"&amp;SUBSTITUTE(SUBSTITUTE(E$1,"standard",""),"|Float",""),ChapterTable!$1:$1,0),0)*ChapterTable!$P$17,
  IF(AND($A1036=0,$B1036=0),
    E1037,
  IF($B1036=0,
    VLOOKUP($A1036,ChapterTable!$1:$1048576,MATCH("최종"&amp;SUBSTITUTE(SUBSTITUTE(E$1,"standard",""),"|Float",""),ChapterTable!$1:$1,0),0),
  IF($B1036=1,
    IF($L1036=FALSE,
      VLOOKUP($A1036,ChapterTable!$1:$1048576,MATCH("최종"&amp;SUBSTITUTE(SUBSTITUTE(E$1,"standard",""),"|Float",""),ChapterTable!$1:$1,0),0),
      VLOOKUP($A1036-ChapterTable!$P$11,ChapterTable!$1:$1048576,MATCH("최종"&amp;SUBSTITUTE(SUBSTITUTE(E$1,"standard",""),"|Float",""),ChapterTable!$1:$1,0),0)*ChapterTable!$P$14
    ),
  OFFSET(E1036,-$B1036+IF($L1036,1,0),0)*IF($B1036&gt;OFFSET($B1036,1,0),ChapterTable!$R$17,1)*
    (VLOOKUP(SUBSTITUTE(SUBSTITUTE(E$1,"standard",""),"|Float","")&amp;IF(OR($L1036=TRUE,$A1036=0,MOD($A1036,ChapterTable!$R$20)&lt;&gt;0),"","보스")&amp;"인게임누적곱배수",ChapterTable!$R:$S,2,0)^C1036
    +VLOOKUP(SUBSTITUTE(SUBSTITUTE(E$1,"standard",""),"|Float","")&amp;IF(OR($L1036=TRUE,$A1036=0,MOD($A1036,ChapterTable!$R$20)&lt;&gt;0),"","보스")&amp;"인게임누적합배수",ChapterTable!$R:$S,2,0)*C1036)
  )
  )
  )
)</f>
        <v>1077383.1805458069</v>
      </c>
      <c r="F1036" s="1">
        <f ca="1">IF(AND($A1036=0,$B1036=1),
    VLOOKUP(1,ChapterTable!$1:$1048576,MATCH("최종"&amp;SUBSTITUTE(SUBSTITUTE(F$1,"standard",""),"|Float",""),ChapterTable!$1:$1,0),0)*ChapterTable!$P$17,
  IF(AND($A1036=0,$B1036=0),
    F1037,
  IF($B1036=0,
    VLOOKUP($A1036,ChapterTable!$1:$1048576,MATCH("최종"&amp;SUBSTITUTE(SUBSTITUTE(F$1,"standard",""),"|Float",""),ChapterTable!$1:$1,0),0),
  IF($B1036=1,
    IF($L1036=FALSE,
      VLOOKUP($A1036,ChapterTable!$1:$1048576,MATCH("최종"&amp;SUBSTITUTE(SUBSTITUTE(F$1,"standard",""),"|Float",""),ChapterTable!$1:$1,0),0),
      VLOOKUP($A1036-ChapterTable!$P$11,ChapterTable!$1:$1048576,MATCH("최종"&amp;SUBSTITUTE(SUBSTITUTE(F$1,"standard",""),"|Float",""),ChapterTable!$1:$1,0),0)*ChapterTable!$P$14
    ),
  OFFSET(F1036,-$B1036+IF($L1036,1,0),0)*
    (VLOOKUP(SUBSTITUTE(SUBSTITUTE(F$1,"standard",""),"|Float","")&amp;IF(OR($L1036=TRUE,$A1036=0,MOD($A1036,ChapterTable!$R$20)&lt;&gt;0),"","보스")&amp;"인게임누적곱배수",ChapterTable!$R:$S,2,0)^D1036
    +VLOOKUP(SUBSTITUTE(SUBSTITUTE(F$1,"standard",""),"|Float","")&amp;IF(OR($L1036=TRUE,$A1036=0,MOD($A1036,ChapterTable!$R$20)&lt;&gt;0),"","보스")&amp;"인게임누적합배수",ChapterTable!$R:$S,2,0)*D1036)
  )
  )
  )
)</f>
        <v>374091.38213396072</v>
      </c>
      <c r="G1036" t="s">
        <v>719</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115"/>
        <v>21</v>
      </c>
      <c r="Q1036">
        <f t="shared" si="116"/>
        <v>21</v>
      </c>
      <c r="R1036" t="b">
        <f t="shared" ca="1" si="117"/>
        <v>0</v>
      </c>
      <c r="T1036" t="b">
        <f t="shared" ca="1" si="11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121"/>
        <v>1</v>
      </c>
      <c r="AJ1036">
        <f t="shared" si="119"/>
        <v>1</v>
      </c>
      <c r="AK1036">
        <f t="shared" si="120"/>
        <v>1</v>
      </c>
      <c r="AL1036">
        <v>9</v>
      </c>
    </row>
    <row r="1037" spans="1:38" hidden="1" x14ac:dyDescent="0.3">
      <c r="A1037">
        <v>23</v>
      </c>
      <c r="B1037">
        <v>11</v>
      </c>
      <c r="C1037">
        <f>IF(OR($L1037=TRUE,$A1037=0,MOD($A1037,ChapterTable!$R$20)&lt;&gt;0),
MAX(0,INT(($B1037+ChapterTable!$P$26+VLOOKUP(SUBSTITUTE(C$1,"성장단계","")&amp;"단계오프셋",ChapterTable!$R:$S,2,0))/ChapterTable!$P$23)),
MAX(0,INT(($B1037+ChapterTable!$R$26+VLOOKUP(SUBSTITUTE(C$1,"성장단계","")&amp;"보스단계오프셋",ChapterTable!$R:$S,2,0))/ChapterTable!$R$23)))</f>
        <v>1</v>
      </c>
      <c r="D1037">
        <f>IF(OR($L1037=TRUE,$A1037=0,MOD($A1037,ChapterTable!$R$20)&lt;&gt;0),
MAX(0,INT(($B1037+ChapterTable!$P$26+VLOOKUP(SUBSTITUTE(D$1,"성장단계","")&amp;"단계오프셋",ChapterTable!$R:$S,2,0))/ChapterTable!$P$23)),
MAX(0,INT(($B1037+ChapterTable!$R$26+VLOOKUP(SUBSTITUTE(D$1,"성장단계","")&amp;"보스단계오프셋",ChapterTable!$R:$S,2,0))/ChapterTable!$R$23)))</f>
        <v>1</v>
      </c>
      <c r="E1037" s="1">
        <f ca="1">IF(AND($A1037=0,$B1037=1),
    VLOOKUP(1,ChapterTable!$1:$1048576,MATCH("최종"&amp;SUBSTITUTE(SUBSTITUTE(E$1,"standard",""),"|Float",""),ChapterTable!$1:$1,0),0)*ChapterTable!$P$17,
  IF(AND($A1037=0,$B1037=0),
    E1038,
  IF($B1037=0,
    VLOOKUP($A1037,ChapterTable!$1:$1048576,MATCH("최종"&amp;SUBSTITUTE(SUBSTITUTE(E$1,"standard",""),"|Float",""),ChapterTable!$1:$1,0),0),
  IF($B1037=1,
    IF($L1037=FALSE,
      VLOOKUP($A1037,ChapterTable!$1:$1048576,MATCH("최종"&amp;SUBSTITUTE(SUBSTITUTE(E$1,"standard",""),"|Float",""),ChapterTable!$1:$1,0),0),
      VLOOKUP($A1037-ChapterTable!$P$11,ChapterTable!$1:$1048576,MATCH("최종"&amp;SUBSTITUTE(SUBSTITUTE(E$1,"standard",""),"|Float",""),ChapterTable!$1:$1,0),0)*ChapterTable!$P$14
    ),
  OFFSET(E1037,-$B1037+IF($L1037,1,0),0)*IF($B1037&gt;OFFSET($B1037,1,0),ChapterTable!$R$17,1)*
    (VLOOKUP(SUBSTITUTE(SUBSTITUTE(E$1,"standard",""),"|Float","")&amp;IF(OR($L1037=TRUE,$A1037=0,MOD($A1037,ChapterTable!$R$20)&lt;&gt;0),"","보스")&amp;"인게임누적곱배수",ChapterTable!$R:$S,2,0)^C1037
    +VLOOKUP(SUBSTITUTE(SUBSTITUTE(E$1,"standard",""),"|Float","")&amp;IF(OR($L1037=TRUE,$A1037=0,MOD($A1037,ChapterTable!$R$20)&lt;&gt;0),"","보스")&amp;"인게임누적합배수",ChapterTable!$R:$S,2,0)*C1037)
  )
  )
  )
)</f>
        <v>1077383.1805458069</v>
      </c>
      <c r="F1037" s="1">
        <f ca="1">IF(AND($A1037=0,$B1037=1),
    VLOOKUP(1,ChapterTable!$1:$1048576,MATCH("최종"&amp;SUBSTITUTE(SUBSTITUTE(F$1,"standard",""),"|Float",""),ChapterTable!$1:$1,0),0)*ChapterTable!$P$17,
  IF(AND($A1037=0,$B1037=0),
    F1038,
  IF($B1037=0,
    VLOOKUP($A1037,ChapterTable!$1:$1048576,MATCH("최종"&amp;SUBSTITUTE(SUBSTITUTE(F$1,"standard",""),"|Float",""),ChapterTable!$1:$1,0),0),
  IF($B1037=1,
    IF($L1037=FALSE,
      VLOOKUP($A1037,ChapterTable!$1:$1048576,MATCH("최종"&amp;SUBSTITUTE(SUBSTITUTE(F$1,"standard",""),"|Float",""),ChapterTable!$1:$1,0),0),
      VLOOKUP($A1037-ChapterTable!$P$11,ChapterTable!$1:$1048576,MATCH("최종"&amp;SUBSTITUTE(SUBSTITUTE(F$1,"standard",""),"|Float",""),ChapterTable!$1:$1,0),0)*ChapterTable!$P$14
    ),
  OFFSET(F1037,-$B1037+IF($L1037,1,0),0)*
    (VLOOKUP(SUBSTITUTE(SUBSTITUTE(F$1,"standard",""),"|Float","")&amp;IF(OR($L1037=TRUE,$A1037=0,MOD($A1037,ChapterTable!$R$20)&lt;&gt;0),"","보스")&amp;"인게임누적곱배수",ChapterTable!$R:$S,2,0)^D1037
    +VLOOKUP(SUBSTITUTE(SUBSTITUTE(F$1,"standard",""),"|Float","")&amp;IF(OR($L1037=TRUE,$A1037=0,MOD($A1037,ChapterTable!$R$20)&lt;&gt;0),"","보스")&amp;"인게임누적합배수",ChapterTable!$R:$S,2,0)*D1037)
  )
  )
  )
)</f>
        <v>402148.23579400778</v>
      </c>
      <c r="G1037" t="s">
        <v>719</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115"/>
        <v>2</v>
      </c>
      <c r="Q1037">
        <f t="shared" si="116"/>
        <v>2</v>
      </c>
      <c r="R1037" t="b">
        <f t="shared" ca="1" si="117"/>
        <v>0</v>
      </c>
      <c r="T1037" t="b">
        <f t="shared" ca="1" si="11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121"/>
        <v>0.5</v>
      </c>
      <c r="AJ1037">
        <f t="shared" si="119"/>
        <v>0.54666666600000002</v>
      </c>
      <c r="AK1037">
        <f t="shared" si="120"/>
        <v>1</v>
      </c>
      <c r="AL1037">
        <v>9</v>
      </c>
    </row>
    <row r="1038" spans="1:38" hidden="1" x14ac:dyDescent="0.3">
      <c r="A1038">
        <v>23</v>
      </c>
      <c r="B1038">
        <v>12</v>
      </c>
      <c r="C1038">
        <f>IF(OR($L1038=TRUE,$A1038=0,MOD($A1038,ChapterTable!$R$20)&lt;&gt;0),
MAX(0,INT(($B1038+ChapterTable!$P$26+VLOOKUP(SUBSTITUTE(C$1,"성장단계","")&amp;"단계오프셋",ChapterTable!$R:$S,2,0))/ChapterTable!$P$23)),
MAX(0,INT(($B1038+ChapterTable!$R$26+VLOOKUP(SUBSTITUTE(C$1,"성장단계","")&amp;"보스단계오프셋",ChapterTable!$R:$S,2,0))/ChapterTable!$R$23)))</f>
        <v>1</v>
      </c>
      <c r="D1038">
        <f>IF(OR($L1038=TRUE,$A1038=0,MOD($A1038,ChapterTable!$R$20)&lt;&gt;0),
MAX(0,INT(($B1038+ChapterTable!$P$26+VLOOKUP(SUBSTITUTE(D$1,"성장단계","")&amp;"단계오프셋",ChapterTable!$R:$S,2,0))/ChapterTable!$P$23)),
MAX(0,INT(($B1038+ChapterTable!$R$26+VLOOKUP(SUBSTITUTE(D$1,"성장단계","")&amp;"보스단계오프셋",ChapterTable!$R:$S,2,0))/ChapterTable!$R$23)))</f>
        <v>1</v>
      </c>
      <c r="E1038" s="1">
        <f ca="1">IF(AND($A1038=0,$B1038=1),
    VLOOKUP(1,ChapterTable!$1:$1048576,MATCH("최종"&amp;SUBSTITUTE(SUBSTITUTE(E$1,"standard",""),"|Float",""),ChapterTable!$1:$1,0),0)*ChapterTable!$P$17,
  IF(AND($A1038=0,$B1038=0),
    E1039,
  IF($B1038=0,
    VLOOKUP($A1038,ChapterTable!$1:$1048576,MATCH("최종"&amp;SUBSTITUTE(SUBSTITUTE(E$1,"standard",""),"|Float",""),ChapterTable!$1:$1,0),0),
  IF($B1038=1,
    IF($L1038=FALSE,
      VLOOKUP($A1038,ChapterTable!$1:$1048576,MATCH("최종"&amp;SUBSTITUTE(SUBSTITUTE(E$1,"standard",""),"|Float",""),ChapterTable!$1:$1,0),0),
      VLOOKUP($A1038-ChapterTable!$P$11,ChapterTable!$1:$1048576,MATCH("최종"&amp;SUBSTITUTE(SUBSTITUTE(E$1,"standard",""),"|Float",""),ChapterTable!$1:$1,0),0)*ChapterTable!$P$14
    ),
  OFFSET(E1038,-$B1038+IF($L1038,1,0),0)*IF($B1038&gt;OFFSET($B1038,1,0),ChapterTable!$R$17,1)*
    (VLOOKUP(SUBSTITUTE(SUBSTITUTE(E$1,"standard",""),"|Float","")&amp;IF(OR($L1038=TRUE,$A1038=0,MOD($A1038,ChapterTable!$R$20)&lt;&gt;0),"","보스")&amp;"인게임누적곱배수",ChapterTable!$R:$S,2,0)^C1038
    +VLOOKUP(SUBSTITUTE(SUBSTITUTE(E$1,"standard",""),"|Float","")&amp;IF(OR($L1038=TRUE,$A1038=0,MOD($A1038,ChapterTable!$R$20)&lt;&gt;0),"","보스")&amp;"인게임누적합배수",ChapterTable!$R:$S,2,0)*C1038)
  )
  )
  )
)</f>
        <v>1077383.1805458069</v>
      </c>
      <c r="F1038" s="1">
        <f ca="1">IF(AND($A1038=0,$B1038=1),
    VLOOKUP(1,ChapterTable!$1:$1048576,MATCH("최종"&amp;SUBSTITUTE(SUBSTITUTE(F$1,"standard",""),"|Float",""),ChapterTable!$1:$1,0),0)*ChapterTable!$P$17,
  IF(AND($A1038=0,$B1038=0),
    F1039,
  IF($B1038=0,
    VLOOKUP($A1038,ChapterTable!$1:$1048576,MATCH("최종"&amp;SUBSTITUTE(SUBSTITUTE(F$1,"standard",""),"|Float",""),ChapterTable!$1:$1,0),0),
  IF($B1038=1,
    IF($L1038=FALSE,
      VLOOKUP($A1038,ChapterTable!$1:$1048576,MATCH("최종"&amp;SUBSTITUTE(SUBSTITUTE(F$1,"standard",""),"|Float",""),ChapterTable!$1:$1,0),0),
      VLOOKUP($A1038-ChapterTable!$P$11,ChapterTable!$1:$1048576,MATCH("최종"&amp;SUBSTITUTE(SUBSTITUTE(F$1,"standard",""),"|Float",""),ChapterTable!$1:$1,0),0)*ChapterTable!$P$14
    ),
  OFFSET(F1038,-$B1038+IF($L1038,1,0),0)*
    (VLOOKUP(SUBSTITUTE(SUBSTITUTE(F$1,"standard",""),"|Float","")&amp;IF(OR($L1038=TRUE,$A1038=0,MOD($A1038,ChapterTable!$R$20)&lt;&gt;0),"","보스")&amp;"인게임누적곱배수",ChapterTable!$R:$S,2,0)^D1038
    +VLOOKUP(SUBSTITUTE(SUBSTITUTE(F$1,"standard",""),"|Float","")&amp;IF(OR($L1038=TRUE,$A1038=0,MOD($A1038,ChapterTable!$R$20)&lt;&gt;0),"","보스")&amp;"인게임누적합배수",ChapterTable!$R:$S,2,0)*D1038)
  )
  )
  )
)</f>
        <v>402148.23579400778</v>
      </c>
      <c r="G1038" t="s">
        <v>719</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115"/>
        <v>2</v>
      </c>
      <c r="Q1038">
        <f t="shared" si="116"/>
        <v>2</v>
      </c>
      <c r="R1038" t="b">
        <f t="shared" ca="1" si="117"/>
        <v>0</v>
      </c>
      <c r="T1038" t="b">
        <f t="shared" ca="1" si="11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121"/>
        <v>0.5</v>
      </c>
      <c r="AJ1038">
        <f t="shared" si="119"/>
        <v>0.54666666600000002</v>
      </c>
      <c r="AK1038">
        <f t="shared" si="120"/>
        <v>1</v>
      </c>
      <c r="AL1038">
        <v>9</v>
      </c>
    </row>
    <row r="1039" spans="1:38" hidden="1" x14ac:dyDescent="0.3">
      <c r="A1039">
        <v>23</v>
      </c>
      <c r="B1039">
        <v>13</v>
      </c>
      <c r="C1039">
        <f>IF(OR($L1039=TRUE,$A1039=0,MOD($A1039,ChapterTable!$R$20)&lt;&gt;0),
MAX(0,INT(($B1039+ChapterTable!$P$26+VLOOKUP(SUBSTITUTE(C$1,"성장단계","")&amp;"단계오프셋",ChapterTable!$R:$S,2,0))/ChapterTable!$P$23)),
MAX(0,INT(($B1039+ChapterTable!$R$26+VLOOKUP(SUBSTITUTE(C$1,"성장단계","")&amp;"보스단계오프셋",ChapterTable!$R:$S,2,0))/ChapterTable!$R$23)))</f>
        <v>1</v>
      </c>
      <c r="D1039">
        <f>IF(OR($L1039=TRUE,$A1039=0,MOD($A1039,ChapterTable!$R$20)&lt;&gt;0),
MAX(0,INT(($B1039+ChapterTable!$P$26+VLOOKUP(SUBSTITUTE(D$1,"성장단계","")&amp;"단계오프셋",ChapterTable!$R:$S,2,0))/ChapterTable!$P$23)),
MAX(0,INT(($B1039+ChapterTable!$R$26+VLOOKUP(SUBSTITUTE(D$1,"성장단계","")&amp;"보스단계오프셋",ChapterTable!$R:$S,2,0))/ChapterTable!$R$23)))</f>
        <v>1</v>
      </c>
      <c r="E1039" s="1">
        <f ca="1">IF(AND($A1039=0,$B1039=1),
    VLOOKUP(1,ChapterTable!$1:$1048576,MATCH("최종"&amp;SUBSTITUTE(SUBSTITUTE(E$1,"standard",""),"|Float",""),ChapterTable!$1:$1,0),0)*ChapterTable!$P$17,
  IF(AND($A1039=0,$B1039=0),
    E1040,
  IF($B1039=0,
    VLOOKUP($A1039,ChapterTable!$1:$1048576,MATCH("최종"&amp;SUBSTITUTE(SUBSTITUTE(E$1,"standard",""),"|Float",""),ChapterTable!$1:$1,0),0),
  IF($B1039=1,
    IF($L1039=FALSE,
      VLOOKUP($A1039,ChapterTable!$1:$1048576,MATCH("최종"&amp;SUBSTITUTE(SUBSTITUTE(E$1,"standard",""),"|Float",""),ChapterTable!$1:$1,0),0),
      VLOOKUP($A1039-ChapterTable!$P$11,ChapterTable!$1:$1048576,MATCH("최종"&amp;SUBSTITUTE(SUBSTITUTE(E$1,"standard",""),"|Float",""),ChapterTable!$1:$1,0),0)*ChapterTable!$P$14
    ),
  OFFSET(E1039,-$B1039+IF($L1039,1,0),0)*IF($B1039&gt;OFFSET($B1039,1,0),ChapterTable!$R$17,1)*
    (VLOOKUP(SUBSTITUTE(SUBSTITUTE(E$1,"standard",""),"|Float","")&amp;IF(OR($L1039=TRUE,$A1039=0,MOD($A1039,ChapterTable!$R$20)&lt;&gt;0),"","보스")&amp;"인게임누적곱배수",ChapterTable!$R:$S,2,0)^C1039
    +VLOOKUP(SUBSTITUTE(SUBSTITUTE(E$1,"standard",""),"|Float","")&amp;IF(OR($L1039=TRUE,$A1039=0,MOD($A1039,ChapterTable!$R$20)&lt;&gt;0),"","보스")&amp;"인게임누적합배수",ChapterTable!$R:$S,2,0)*C1039)
  )
  )
  )
)</f>
        <v>1077383.1805458069</v>
      </c>
      <c r="F1039" s="1">
        <f ca="1">IF(AND($A1039=0,$B1039=1),
    VLOOKUP(1,ChapterTable!$1:$1048576,MATCH("최종"&amp;SUBSTITUTE(SUBSTITUTE(F$1,"standard",""),"|Float",""),ChapterTable!$1:$1,0),0)*ChapterTable!$P$17,
  IF(AND($A1039=0,$B1039=0),
    F1040,
  IF($B1039=0,
    VLOOKUP($A1039,ChapterTable!$1:$1048576,MATCH("최종"&amp;SUBSTITUTE(SUBSTITUTE(F$1,"standard",""),"|Float",""),ChapterTable!$1:$1,0),0),
  IF($B1039=1,
    IF($L1039=FALSE,
      VLOOKUP($A1039,ChapterTable!$1:$1048576,MATCH("최종"&amp;SUBSTITUTE(SUBSTITUTE(F$1,"standard",""),"|Float",""),ChapterTable!$1:$1,0),0),
      VLOOKUP($A1039-ChapterTable!$P$11,ChapterTable!$1:$1048576,MATCH("최종"&amp;SUBSTITUTE(SUBSTITUTE(F$1,"standard",""),"|Float",""),ChapterTable!$1:$1,0),0)*ChapterTable!$P$14
    ),
  OFFSET(F1039,-$B1039+IF($L1039,1,0),0)*
    (VLOOKUP(SUBSTITUTE(SUBSTITUTE(F$1,"standard",""),"|Float","")&amp;IF(OR($L1039=TRUE,$A1039=0,MOD($A1039,ChapterTable!$R$20)&lt;&gt;0),"","보스")&amp;"인게임누적곱배수",ChapterTable!$R:$S,2,0)^D1039
    +VLOOKUP(SUBSTITUTE(SUBSTITUTE(F$1,"standard",""),"|Float","")&amp;IF(OR($L1039=TRUE,$A1039=0,MOD($A1039,ChapterTable!$R$20)&lt;&gt;0),"","보스")&amp;"인게임누적합배수",ChapterTable!$R:$S,2,0)*D1039)
  )
  )
  )
)</f>
        <v>402148.23579400778</v>
      </c>
      <c r="G1039" t="s">
        <v>719</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115"/>
        <v>2</v>
      </c>
      <c r="Q1039">
        <f t="shared" si="116"/>
        <v>2</v>
      </c>
      <c r="R1039" t="b">
        <f t="shared" ca="1" si="117"/>
        <v>0</v>
      </c>
      <c r="T1039" t="b">
        <f t="shared" ca="1" si="11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121"/>
        <v>0.5</v>
      </c>
      <c r="AJ1039">
        <f t="shared" si="119"/>
        <v>0.54666666600000002</v>
      </c>
      <c r="AK1039">
        <f t="shared" si="120"/>
        <v>1</v>
      </c>
      <c r="AL1039">
        <v>9</v>
      </c>
    </row>
    <row r="1040" spans="1:38" hidden="1" x14ac:dyDescent="0.3">
      <c r="A1040">
        <v>23</v>
      </c>
      <c r="B1040">
        <v>14</v>
      </c>
      <c r="C1040">
        <f>IF(OR($L1040=TRUE,$A1040=0,MOD($A1040,ChapterTable!$R$20)&lt;&gt;0),
MAX(0,INT(($B1040+ChapterTable!$P$26+VLOOKUP(SUBSTITUTE(C$1,"성장단계","")&amp;"단계오프셋",ChapterTable!$R:$S,2,0))/ChapterTable!$P$23)),
MAX(0,INT(($B1040+ChapterTable!$R$26+VLOOKUP(SUBSTITUTE(C$1,"성장단계","")&amp;"보스단계오프셋",ChapterTable!$R:$S,2,0))/ChapterTable!$R$23)))</f>
        <v>1</v>
      </c>
      <c r="D1040">
        <f>IF(OR($L1040=TRUE,$A1040=0,MOD($A1040,ChapterTable!$R$20)&lt;&gt;0),
MAX(0,INT(($B1040+ChapterTable!$P$26+VLOOKUP(SUBSTITUTE(D$1,"성장단계","")&amp;"단계오프셋",ChapterTable!$R:$S,2,0))/ChapterTable!$P$23)),
MAX(0,INT(($B1040+ChapterTable!$R$26+VLOOKUP(SUBSTITUTE(D$1,"성장단계","")&amp;"보스단계오프셋",ChapterTable!$R:$S,2,0))/ChapterTable!$R$23)))</f>
        <v>1</v>
      </c>
      <c r="E1040" s="1">
        <f ca="1">IF(AND($A1040=0,$B1040=1),
    VLOOKUP(1,ChapterTable!$1:$1048576,MATCH("최종"&amp;SUBSTITUTE(SUBSTITUTE(E$1,"standard",""),"|Float",""),ChapterTable!$1:$1,0),0)*ChapterTable!$P$17,
  IF(AND($A1040=0,$B1040=0),
    E1041,
  IF($B1040=0,
    VLOOKUP($A1040,ChapterTable!$1:$1048576,MATCH("최종"&amp;SUBSTITUTE(SUBSTITUTE(E$1,"standard",""),"|Float",""),ChapterTable!$1:$1,0),0),
  IF($B1040=1,
    IF($L1040=FALSE,
      VLOOKUP($A1040,ChapterTable!$1:$1048576,MATCH("최종"&amp;SUBSTITUTE(SUBSTITUTE(E$1,"standard",""),"|Float",""),ChapterTable!$1:$1,0),0),
      VLOOKUP($A1040-ChapterTable!$P$11,ChapterTable!$1:$1048576,MATCH("최종"&amp;SUBSTITUTE(SUBSTITUTE(E$1,"standard",""),"|Float",""),ChapterTable!$1:$1,0),0)*ChapterTable!$P$14
    ),
  OFFSET(E1040,-$B1040+IF($L1040,1,0),0)*IF($B1040&gt;OFFSET($B1040,1,0),ChapterTable!$R$17,1)*
    (VLOOKUP(SUBSTITUTE(SUBSTITUTE(E$1,"standard",""),"|Float","")&amp;IF(OR($L1040=TRUE,$A1040=0,MOD($A1040,ChapterTable!$R$20)&lt;&gt;0),"","보스")&amp;"인게임누적곱배수",ChapterTable!$R:$S,2,0)^C1040
    +VLOOKUP(SUBSTITUTE(SUBSTITUTE(E$1,"standard",""),"|Float","")&amp;IF(OR($L1040=TRUE,$A1040=0,MOD($A1040,ChapterTable!$R$20)&lt;&gt;0),"","보스")&amp;"인게임누적합배수",ChapterTable!$R:$S,2,0)*C1040)
  )
  )
  )
)</f>
        <v>1077383.1805458069</v>
      </c>
      <c r="F1040" s="1">
        <f ca="1">IF(AND($A1040=0,$B1040=1),
    VLOOKUP(1,ChapterTable!$1:$1048576,MATCH("최종"&amp;SUBSTITUTE(SUBSTITUTE(F$1,"standard",""),"|Float",""),ChapterTable!$1:$1,0),0)*ChapterTable!$P$17,
  IF(AND($A1040=0,$B1040=0),
    F1041,
  IF($B1040=0,
    VLOOKUP($A1040,ChapterTable!$1:$1048576,MATCH("최종"&amp;SUBSTITUTE(SUBSTITUTE(F$1,"standard",""),"|Float",""),ChapterTable!$1:$1,0),0),
  IF($B1040=1,
    IF($L1040=FALSE,
      VLOOKUP($A1040,ChapterTable!$1:$1048576,MATCH("최종"&amp;SUBSTITUTE(SUBSTITUTE(F$1,"standard",""),"|Float",""),ChapterTable!$1:$1,0),0),
      VLOOKUP($A1040-ChapterTable!$P$11,ChapterTable!$1:$1048576,MATCH("최종"&amp;SUBSTITUTE(SUBSTITUTE(F$1,"standard",""),"|Float",""),ChapterTable!$1:$1,0),0)*ChapterTable!$P$14
    ),
  OFFSET(F1040,-$B1040+IF($L1040,1,0),0)*
    (VLOOKUP(SUBSTITUTE(SUBSTITUTE(F$1,"standard",""),"|Float","")&amp;IF(OR($L1040=TRUE,$A1040=0,MOD($A1040,ChapterTable!$R$20)&lt;&gt;0),"","보스")&amp;"인게임누적곱배수",ChapterTable!$R:$S,2,0)^D1040
    +VLOOKUP(SUBSTITUTE(SUBSTITUTE(F$1,"standard",""),"|Float","")&amp;IF(OR($L1040=TRUE,$A1040=0,MOD($A1040,ChapterTable!$R$20)&lt;&gt;0),"","보스")&amp;"인게임누적합배수",ChapterTable!$R:$S,2,0)*D1040)
  )
  )
  )
)</f>
        <v>402148.23579400778</v>
      </c>
      <c r="G1040" t="s">
        <v>719</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115"/>
        <v>2</v>
      </c>
      <c r="Q1040">
        <f t="shared" si="116"/>
        <v>2</v>
      </c>
      <c r="R1040" t="b">
        <f t="shared" ca="1" si="117"/>
        <v>0</v>
      </c>
      <c r="T1040" t="b">
        <f t="shared" ca="1" si="11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121"/>
        <v>0.5</v>
      </c>
      <c r="AJ1040">
        <f t="shared" si="119"/>
        <v>0.54666666600000002</v>
      </c>
      <c r="AK1040">
        <f t="shared" si="120"/>
        <v>1</v>
      </c>
      <c r="AL1040">
        <v>9</v>
      </c>
    </row>
    <row r="1041" spans="1:38" hidden="1" x14ac:dyDescent="0.3">
      <c r="A1041">
        <v>23</v>
      </c>
      <c r="B1041">
        <v>15</v>
      </c>
      <c r="C1041">
        <f>IF(OR($L1041=TRUE,$A1041=0,MOD($A1041,ChapterTable!$R$20)&lt;&gt;0),
MAX(0,INT(($B1041+ChapterTable!$P$26+VLOOKUP(SUBSTITUTE(C$1,"성장단계","")&amp;"단계오프셋",ChapterTable!$R:$S,2,0))/ChapterTable!$P$23)),
MAX(0,INT(($B1041+ChapterTable!$R$26+VLOOKUP(SUBSTITUTE(C$1,"성장단계","")&amp;"보스단계오프셋",ChapterTable!$R:$S,2,0))/ChapterTable!$R$23)))</f>
        <v>1</v>
      </c>
      <c r="D1041">
        <f>IF(OR($L1041=TRUE,$A1041=0,MOD($A1041,ChapterTable!$R$20)&lt;&gt;0),
MAX(0,INT(($B1041+ChapterTable!$P$26+VLOOKUP(SUBSTITUTE(D$1,"성장단계","")&amp;"단계오프셋",ChapterTable!$R:$S,2,0))/ChapterTable!$P$23)),
MAX(0,INT(($B1041+ChapterTable!$R$26+VLOOKUP(SUBSTITUTE(D$1,"성장단계","")&amp;"보스단계오프셋",ChapterTable!$R:$S,2,0))/ChapterTable!$R$23)))</f>
        <v>1</v>
      </c>
      <c r="E1041" s="1">
        <f ca="1">IF(AND($A1041=0,$B1041=1),
    VLOOKUP(1,ChapterTable!$1:$1048576,MATCH("최종"&amp;SUBSTITUTE(SUBSTITUTE(E$1,"standard",""),"|Float",""),ChapterTable!$1:$1,0),0)*ChapterTable!$P$17,
  IF(AND($A1041=0,$B1041=0),
    E1042,
  IF($B1041=0,
    VLOOKUP($A1041,ChapterTable!$1:$1048576,MATCH("최종"&amp;SUBSTITUTE(SUBSTITUTE(E$1,"standard",""),"|Float",""),ChapterTable!$1:$1,0),0),
  IF($B1041=1,
    IF($L1041=FALSE,
      VLOOKUP($A1041,ChapterTable!$1:$1048576,MATCH("최종"&amp;SUBSTITUTE(SUBSTITUTE(E$1,"standard",""),"|Float",""),ChapterTable!$1:$1,0),0),
      VLOOKUP($A1041-ChapterTable!$P$11,ChapterTable!$1:$1048576,MATCH("최종"&amp;SUBSTITUTE(SUBSTITUTE(E$1,"standard",""),"|Float",""),ChapterTable!$1:$1,0),0)*ChapterTable!$P$14
    ),
  OFFSET(E1041,-$B1041+IF($L1041,1,0),0)*IF($B1041&gt;OFFSET($B1041,1,0),ChapterTable!$R$17,1)*
    (VLOOKUP(SUBSTITUTE(SUBSTITUTE(E$1,"standard",""),"|Float","")&amp;IF(OR($L1041=TRUE,$A1041=0,MOD($A1041,ChapterTable!$R$20)&lt;&gt;0),"","보스")&amp;"인게임누적곱배수",ChapterTable!$R:$S,2,0)^C1041
    +VLOOKUP(SUBSTITUTE(SUBSTITUTE(E$1,"standard",""),"|Float","")&amp;IF(OR($L1041=TRUE,$A1041=0,MOD($A1041,ChapterTable!$R$20)&lt;&gt;0),"","보스")&amp;"인게임누적합배수",ChapterTable!$R:$S,2,0)*C1041)
  )
  )
  )
)</f>
        <v>1077383.1805458069</v>
      </c>
      <c r="F1041" s="1">
        <f ca="1">IF(AND($A1041=0,$B1041=1),
    VLOOKUP(1,ChapterTable!$1:$1048576,MATCH("최종"&amp;SUBSTITUTE(SUBSTITUTE(F$1,"standard",""),"|Float",""),ChapterTable!$1:$1,0),0)*ChapterTable!$P$17,
  IF(AND($A1041=0,$B1041=0),
    F1042,
  IF($B1041=0,
    VLOOKUP($A1041,ChapterTable!$1:$1048576,MATCH("최종"&amp;SUBSTITUTE(SUBSTITUTE(F$1,"standard",""),"|Float",""),ChapterTable!$1:$1,0),0),
  IF($B1041=1,
    IF($L1041=FALSE,
      VLOOKUP($A1041,ChapterTable!$1:$1048576,MATCH("최종"&amp;SUBSTITUTE(SUBSTITUTE(F$1,"standard",""),"|Float",""),ChapterTable!$1:$1,0),0),
      VLOOKUP($A1041-ChapterTable!$P$11,ChapterTable!$1:$1048576,MATCH("최종"&amp;SUBSTITUTE(SUBSTITUTE(F$1,"standard",""),"|Float",""),ChapterTable!$1:$1,0),0)*ChapterTable!$P$14
    ),
  OFFSET(F1041,-$B1041+IF($L1041,1,0),0)*
    (VLOOKUP(SUBSTITUTE(SUBSTITUTE(F$1,"standard",""),"|Float","")&amp;IF(OR($L1041=TRUE,$A1041=0,MOD($A1041,ChapterTable!$R$20)&lt;&gt;0),"","보스")&amp;"인게임누적곱배수",ChapterTable!$R:$S,2,0)^D1041
    +VLOOKUP(SUBSTITUTE(SUBSTITUTE(F$1,"standard",""),"|Float","")&amp;IF(OR($L1041=TRUE,$A1041=0,MOD($A1041,ChapterTable!$R$20)&lt;&gt;0),"","보스")&amp;"인게임누적합배수",ChapterTable!$R:$S,2,0)*D1041)
  )
  )
  )
)</f>
        <v>402148.23579400778</v>
      </c>
      <c r="G1041" t="s">
        <v>719</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115"/>
        <v>11</v>
      </c>
      <c r="Q1041">
        <f t="shared" si="116"/>
        <v>11</v>
      </c>
      <c r="R1041" t="b">
        <f t="shared" ca="1" si="117"/>
        <v>0</v>
      </c>
      <c r="T1041" t="b">
        <f t="shared" ca="1" si="11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121"/>
        <v>0.5</v>
      </c>
      <c r="AJ1041">
        <f t="shared" si="119"/>
        <v>0.54666666600000002</v>
      </c>
      <c r="AK1041">
        <f t="shared" si="120"/>
        <v>1</v>
      </c>
      <c r="AL1041">
        <v>9</v>
      </c>
    </row>
    <row r="1042" spans="1:38" hidden="1" x14ac:dyDescent="0.3">
      <c r="A1042">
        <v>23</v>
      </c>
      <c r="B1042">
        <v>16</v>
      </c>
      <c r="C1042">
        <f>IF(OR($L1042=TRUE,$A1042=0,MOD($A1042,ChapterTable!$R$20)&lt;&gt;0),
MAX(0,INT(($B1042+ChapterTable!$P$26+VLOOKUP(SUBSTITUTE(C$1,"성장단계","")&amp;"단계오프셋",ChapterTable!$R:$S,2,0))/ChapterTable!$P$23)),
MAX(0,INT(($B1042+ChapterTable!$R$26+VLOOKUP(SUBSTITUTE(C$1,"성장단계","")&amp;"보스단계오프셋",ChapterTable!$R:$S,2,0))/ChapterTable!$R$23)))</f>
        <v>2</v>
      </c>
      <c r="D1042">
        <f>IF(OR($L1042=TRUE,$A1042=0,MOD($A1042,ChapterTable!$R$20)&lt;&gt;0),
MAX(0,INT(($B1042+ChapterTable!$P$26+VLOOKUP(SUBSTITUTE(D$1,"성장단계","")&amp;"단계오프셋",ChapterTable!$R:$S,2,0))/ChapterTable!$P$23)),
MAX(0,INT(($B1042+ChapterTable!$R$26+VLOOKUP(SUBSTITUTE(D$1,"성장단계","")&amp;"보스단계오프셋",ChapterTable!$R:$S,2,0))/ChapterTable!$R$23)))</f>
        <v>1</v>
      </c>
      <c r="E1042" s="1">
        <f ca="1">IF(AND($A1042=0,$B1042=1),
    VLOOKUP(1,ChapterTable!$1:$1048576,MATCH("최종"&amp;SUBSTITUTE(SUBSTITUTE(E$1,"standard",""),"|Float",""),ChapterTable!$1:$1,0),0)*ChapterTable!$P$17,
  IF(AND($A1042=0,$B1042=0),
    E1043,
  IF($B1042=0,
    VLOOKUP($A1042,ChapterTable!$1:$1048576,MATCH("최종"&amp;SUBSTITUTE(SUBSTITUTE(E$1,"standard",""),"|Float",""),ChapterTable!$1:$1,0),0),
  IF($B1042=1,
    IF($L1042=FALSE,
      VLOOKUP($A1042,ChapterTable!$1:$1048576,MATCH("최종"&amp;SUBSTITUTE(SUBSTITUTE(E$1,"standard",""),"|Float",""),ChapterTable!$1:$1,0),0),
      VLOOKUP($A1042-ChapterTable!$P$11,ChapterTable!$1:$1048576,MATCH("최종"&amp;SUBSTITUTE(SUBSTITUTE(E$1,"standard",""),"|Float",""),ChapterTable!$1:$1,0),0)*ChapterTable!$P$14
    ),
  OFFSET(E1042,-$B1042+IF($L1042,1,0),0)*IF($B1042&gt;OFFSET($B1042,1,0),ChapterTable!$R$17,1)*
    (VLOOKUP(SUBSTITUTE(SUBSTITUTE(E$1,"standard",""),"|Float","")&amp;IF(OR($L1042=TRUE,$A1042=0,MOD($A1042,ChapterTable!$R$20)&lt;&gt;0),"","보스")&amp;"인게임누적곱배수",ChapterTable!$R:$S,2,0)^C1042
    +VLOOKUP(SUBSTITUTE(SUBSTITUTE(E$1,"standard",""),"|Float","")&amp;IF(OR($L1042=TRUE,$A1042=0,MOD($A1042,ChapterTable!$R$20)&lt;&gt;0),"","보스")&amp;"인게임누적합배수",ChapterTable!$R:$S,2,0)*C1042)
  )
  )
  )
)</f>
        <v>1256947.043970108</v>
      </c>
      <c r="F1042" s="1">
        <f ca="1">IF(AND($A1042=0,$B1042=1),
    VLOOKUP(1,ChapterTable!$1:$1048576,MATCH("최종"&amp;SUBSTITUTE(SUBSTITUTE(F$1,"standard",""),"|Float",""),ChapterTable!$1:$1,0),0)*ChapterTable!$P$17,
  IF(AND($A1042=0,$B1042=0),
    F1043,
  IF($B1042=0,
    VLOOKUP($A1042,ChapterTable!$1:$1048576,MATCH("최종"&amp;SUBSTITUTE(SUBSTITUTE(F$1,"standard",""),"|Float",""),ChapterTable!$1:$1,0),0),
  IF($B1042=1,
    IF($L1042=FALSE,
      VLOOKUP($A1042,ChapterTable!$1:$1048576,MATCH("최종"&amp;SUBSTITUTE(SUBSTITUTE(F$1,"standard",""),"|Float",""),ChapterTable!$1:$1,0),0),
      VLOOKUP($A1042-ChapterTable!$P$11,ChapterTable!$1:$1048576,MATCH("최종"&amp;SUBSTITUTE(SUBSTITUTE(F$1,"standard",""),"|Float",""),ChapterTable!$1:$1,0),0)*ChapterTable!$P$14
    ),
  OFFSET(F1042,-$B1042+IF($L1042,1,0),0)*
    (VLOOKUP(SUBSTITUTE(SUBSTITUTE(F$1,"standard",""),"|Float","")&amp;IF(OR($L1042=TRUE,$A1042=0,MOD($A1042,ChapterTable!$R$20)&lt;&gt;0),"","보스")&amp;"인게임누적곱배수",ChapterTable!$R:$S,2,0)^D1042
    +VLOOKUP(SUBSTITUTE(SUBSTITUTE(F$1,"standard",""),"|Float","")&amp;IF(OR($L1042=TRUE,$A1042=0,MOD($A1042,ChapterTable!$R$20)&lt;&gt;0),"","보스")&amp;"인게임누적합배수",ChapterTable!$R:$S,2,0)*D1042)
  )
  )
  )
)</f>
        <v>402148.23579400778</v>
      </c>
      <c r="G1042" t="s">
        <v>719</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115"/>
        <v>2</v>
      </c>
      <c r="Q1042">
        <f t="shared" si="116"/>
        <v>2</v>
      </c>
      <c r="R1042" t="b">
        <f t="shared" ca="1" si="117"/>
        <v>0</v>
      </c>
      <c r="T1042" t="b">
        <f t="shared" ca="1" si="11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121"/>
        <v>0.5</v>
      </c>
      <c r="AJ1042">
        <f t="shared" si="119"/>
        <v>0.54666666600000002</v>
      </c>
      <c r="AK1042">
        <f t="shared" si="120"/>
        <v>1</v>
      </c>
      <c r="AL1042">
        <v>9</v>
      </c>
    </row>
    <row r="1043" spans="1:38" hidden="1" x14ac:dyDescent="0.3">
      <c r="A1043">
        <v>23</v>
      </c>
      <c r="B1043">
        <v>17</v>
      </c>
      <c r="C1043">
        <f>IF(OR($L1043=TRUE,$A1043=0,MOD($A1043,ChapterTable!$R$20)&lt;&gt;0),
MAX(0,INT(($B1043+ChapterTable!$P$26+VLOOKUP(SUBSTITUTE(C$1,"성장단계","")&amp;"단계오프셋",ChapterTable!$R:$S,2,0))/ChapterTable!$P$23)),
MAX(0,INT(($B1043+ChapterTable!$R$26+VLOOKUP(SUBSTITUTE(C$1,"성장단계","")&amp;"보스단계오프셋",ChapterTable!$R:$S,2,0))/ChapterTable!$R$23)))</f>
        <v>2</v>
      </c>
      <c r="D1043">
        <f>IF(OR($L1043=TRUE,$A1043=0,MOD($A1043,ChapterTable!$R$20)&lt;&gt;0),
MAX(0,INT(($B1043+ChapterTable!$P$26+VLOOKUP(SUBSTITUTE(D$1,"성장단계","")&amp;"단계오프셋",ChapterTable!$R:$S,2,0))/ChapterTable!$P$23)),
MAX(0,INT(($B1043+ChapterTable!$R$26+VLOOKUP(SUBSTITUTE(D$1,"성장단계","")&amp;"보스단계오프셋",ChapterTable!$R:$S,2,0))/ChapterTable!$R$23)))</f>
        <v>1</v>
      </c>
      <c r="E1043" s="1">
        <f ca="1">IF(AND($A1043=0,$B1043=1),
    VLOOKUP(1,ChapterTable!$1:$1048576,MATCH("최종"&amp;SUBSTITUTE(SUBSTITUTE(E$1,"standard",""),"|Float",""),ChapterTable!$1:$1,0),0)*ChapterTable!$P$17,
  IF(AND($A1043=0,$B1043=0),
    E1044,
  IF($B1043=0,
    VLOOKUP($A1043,ChapterTable!$1:$1048576,MATCH("최종"&amp;SUBSTITUTE(SUBSTITUTE(E$1,"standard",""),"|Float",""),ChapterTable!$1:$1,0),0),
  IF($B1043=1,
    IF($L1043=FALSE,
      VLOOKUP($A1043,ChapterTable!$1:$1048576,MATCH("최종"&amp;SUBSTITUTE(SUBSTITUTE(E$1,"standard",""),"|Float",""),ChapterTable!$1:$1,0),0),
      VLOOKUP($A1043-ChapterTable!$P$11,ChapterTable!$1:$1048576,MATCH("최종"&amp;SUBSTITUTE(SUBSTITUTE(E$1,"standard",""),"|Float",""),ChapterTable!$1:$1,0),0)*ChapterTable!$P$14
    ),
  OFFSET(E1043,-$B1043+IF($L1043,1,0),0)*IF($B1043&gt;OFFSET($B1043,1,0),ChapterTable!$R$17,1)*
    (VLOOKUP(SUBSTITUTE(SUBSTITUTE(E$1,"standard",""),"|Float","")&amp;IF(OR($L1043=TRUE,$A1043=0,MOD($A1043,ChapterTable!$R$20)&lt;&gt;0),"","보스")&amp;"인게임누적곱배수",ChapterTable!$R:$S,2,0)^C1043
    +VLOOKUP(SUBSTITUTE(SUBSTITUTE(E$1,"standard",""),"|Float","")&amp;IF(OR($L1043=TRUE,$A1043=0,MOD($A1043,ChapterTable!$R$20)&lt;&gt;0),"","보스")&amp;"인게임누적합배수",ChapterTable!$R:$S,2,0)*C1043)
  )
  )
  )
)</f>
        <v>1256947.043970108</v>
      </c>
      <c r="F1043" s="1">
        <f ca="1">IF(AND($A1043=0,$B1043=1),
    VLOOKUP(1,ChapterTable!$1:$1048576,MATCH("최종"&amp;SUBSTITUTE(SUBSTITUTE(F$1,"standard",""),"|Float",""),ChapterTable!$1:$1,0),0)*ChapterTable!$P$17,
  IF(AND($A1043=0,$B1043=0),
    F1044,
  IF($B1043=0,
    VLOOKUP($A1043,ChapterTable!$1:$1048576,MATCH("최종"&amp;SUBSTITUTE(SUBSTITUTE(F$1,"standard",""),"|Float",""),ChapterTable!$1:$1,0),0),
  IF($B1043=1,
    IF($L1043=FALSE,
      VLOOKUP($A1043,ChapterTable!$1:$1048576,MATCH("최종"&amp;SUBSTITUTE(SUBSTITUTE(F$1,"standard",""),"|Float",""),ChapterTable!$1:$1,0),0),
      VLOOKUP($A1043-ChapterTable!$P$11,ChapterTable!$1:$1048576,MATCH("최종"&amp;SUBSTITUTE(SUBSTITUTE(F$1,"standard",""),"|Float",""),ChapterTable!$1:$1,0),0)*ChapterTable!$P$14
    ),
  OFFSET(F1043,-$B1043+IF($L1043,1,0),0)*
    (VLOOKUP(SUBSTITUTE(SUBSTITUTE(F$1,"standard",""),"|Float","")&amp;IF(OR($L1043=TRUE,$A1043=0,MOD($A1043,ChapterTable!$R$20)&lt;&gt;0),"","보스")&amp;"인게임누적곱배수",ChapterTable!$R:$S,2,0)^D1043
    +VLOOKUP(SUBSTITUTE(SUBSTITUTE(F$1,"standard",""),"|Float","")&amp;IF(OR($L1043=TRUE,$A1043=0,MOD($A1043,ChapterTable!$R$20)&lt;&gt;0),"","보스")&amp;"인게임누적합배수",ChapterTable!$R:$S,2,0)*D1043)
  )
  )
  )
)</f>
        <v>402148.23579400778</v>
      </c>
      <c r="G1043" t="s">
        <v>719</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115"/>
        <v>2</v>
      </c>
      <c r="Q1043">
        <f t="shared" si="116"/>
        <v>2</v>
      </c>
      <c r="R1043" t="b">
        <f t="shared" ca="1" si="117"/>
        <v>0</v>
      </c>
      <c r="T1043" t="b">
        <f t="shared" ca="1" si="11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121"/>
        <v>0.5</v>
      </c>
      <c r="AJ1043">
        <f t="shared" si="119"/>
        <v>0.54666666600000002</v>
      </c>
      <c r="AK1043">
        <f t="shared" si="120"/>
        <v>1</v>
      </c>
      <c r="AL1043">
        <v>9</v>
      </c>
    </row>
    <row r="1044" spans="1:38" hidden="1" x14ac:dyDescent="0.3">
      <c r="A1044">
        <v>23</v>
      </c>
      <c r="B1044">
        <v>18</v>
      </c>
      <c r="C1044">
        <f>IF(OR($L1044=TRUE,$A1044=0,MOD($A1044,ChapterTable!$R$20)&lt;&gt;0),
MAX(0,INT(($B1044+ChapterTable!$P$26+VLOOKUP(SUBSTITUTE(C$1,"성장단계","")&amp;"단계오프셋",ChapterTable!$R:$S,2,0))/ChapterTable!$P$23)),
MAX(0,INT(($B1044+ChapterTable!$R$26+VLOOKUP(SUBSTITUTE(C$1,"성장단계","")&amp;"보스단계오프셋",ChapterTable!$R:$S,2,0))/ChapterTable!$R$23)))</f>
        <v>2</v>
      </c>
      <c r="D1044">
        <f>IF(OR($L1044=TRUE,$A1044=0,MOD($A1044,ChapterTable!$R$20)&lt;&gt;0),
MAX(0,INT(($B1044+ChapterTable!$P$26+VLOOKUP(SUBSTITUTE(D$1,"성장단계","")&amp;"단계오프셋",ChapterTable!$R:$S,2,0))/ChapterTable!$P$23)),
MAX(0,INT(($B1044+ChapterTable!$R$26+VLOOKUP(SUBSTITUTE(D$1,"성장단계","")&amp;"보스단계오프셋",ChapterTable!$R:$S,2,0))/ChapterTable!$R$23)))</f>
        <v>1</v>
      </c>
      <c r="E1044" s="1">
        <f ca="1">IF(AND($A1044=0,$B1044=1),
    VLOOKUP(1,ChapterTable!$1:$1048576,MATCH("최종"&amp;SUBSTITUTE(SUBSTITUTE(E$1,"standard",""),"|Float",""),ChapterTable!$1:$1,0),0)*ChapterTable!$P$17,
  IF(AND($A1044=0,$B1044=0),
    E1045,
  IF($B1044=0,
    VLOOKUP($A1044,ChapterTable!$1:$1048576,MATCH("최종"&amp;SUBSTITUTE(SUBSTITUTE(E$1,"standard",""),"|Float",""),ChapterTable!$1:$1,0),0),
  IF($B1044=1,
    IF($L1044=FALSE,
      VLOOKUP($A1044,ChapterTable!$1:$1048576,MATCH("최종"&amp;SUBSTITUTE(SUBSTITUTE(E$1,"standard",""),"|Float",""),ChapterTable!$1:$1,0),0),
      VLOOKUP($A1044-ChapterTable!$P$11,ChapterTable!$1:$1048576,MATCH("최종"&amp;SUBSTITUTE(SUBSTITUTE(E$1,"standard",""),"|Float",""),ChapterTable!$1:$1,0),0)*ChapterTable!$P$14
    ),
  OFFSET(E1044,-$B1044+IF($L1044,1,0),0)*IF($B1044&gt;OFFSET($B1044,1,0),ChapterTable!$R$17,1)*
    (VLOOKUP(SUBSTITUTE(SUBSTITUTE(E$1,"standard",""),"|Float","")&amp;IF(OR($L1044=TRUE,$A1044=0,MOD($A1044,ChapterTable!$R$20)&lt;&gt;0),"","보스")&amp;"인게임누적곱배수",ChapterTable!$R:$S,2,0)^C1044
    +VLOOKUP(SUBSTITUTE(SUBSTITUTE(E$1,"standard",""),"|Float","")&amp;IF(OR($L1044=TRUE,$A1044=0,MOD($A1044,ChapterTable!$R$20)&lt;&gt;0),"","보스")&amp;"인게임누적합배수",ChapterTable!$R:$S,2,0)*C1044)
  )
  )
  )
)</f>
        <v>1256947.043970108</v>
      </c>
      <c r="F1044" s="1">
        <f ca="1">IF(AND($A1044=0,$B1044=1),
    VLOOKUP(1,ChapterTable!$1:$1048576,MATCH("최종"&amp;SUBSTITUTE(SUBSTITUTE(F$1,"standard",""),"|Float",""),ChapterTable!$1:$1,0),0)*ChapterTable!$P$17,
  IF(AND($A1044=0,$B1044=0),
    F1045,
  IF($B1044=0,
    VLOOKUP($A1044,ChapterTable!$1:$1048576,MATCH("최종"&amp;SUBSTITUTE(SUBSTITUTE(F$1,"standard",""),"|Float",""),ChapterTable!$1:$1,0),0),
  IF($B1044=1,
    IF($L1044=FALSE,
      VLOOKUP($A1044,ChapterTable!$1:$1048576,MATCH("최종"&amp;SUBSTITUTE(SUBSTITUTE(F$1,"standard",""),"|Float",""),ChapterTable!$1:$1,0),0),
      VLOOKUP($A1044-ChapterTable!$P$11,ChapterTable!$1:$1048576,MATCH("최종"&amp;SUBSTITUTE(SUBSTITUTE(F$1,"standard",""),"|Float",""),ChapterTable!$1:$1,0),0)*ChapterTable!$P$14
    ),
  OFFSET(F1044,-$B1044+IF($L1044,1,0),0)*
    (VLOOKUP(SUBSTITUTE(SUBSTITUTE(F$1,"standard",""),"|Float","")&amp;IF(OR($L1044=TRUE,$A1044=0,MOD($A1044,ChapterTable!$R$20)&lt;&gt;0),"","보스")&amp;"인게임누적곱배수",ChapterTable!$R:$S,2,0)^D1044
    +VLOOKUP(SUBSTITUTE(SUBSTITUTE(F$1,"standard",""),"|Float","")&amp;IF(OR($L1044=TRUE,$A1044=0,MOD($A1044,ChapterTable!$R$20)&lt;&gt;0),"","보스")&amp;"인게임누적합배수",ChapterTable!$R:$S,2,0)*D1044)
  )
  )
  )
)</f>
        <v>402148.23579400778</v>
      </c>
      <c r="G1044" t="s">
        <v>719</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115"/>
        <v>2</v>
      </c>
      <c r="Q1044">
        <f t="shared" si="116"/>
        <v>2</v>
      </c>
      <c r="R1044" t="b">
        <f t="shared" ca="1" si="117"/>
        <v>0</v>
      </c>
      <c r="T1044" t="b">
        <f t="shared" ca="1" si="11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121"/>
        <v>0.5</v>
      </c>
      <c r="AJ1044">
        <f t="shared" si="119"/>
        <v>0.54666666600000002</v>
      </c>
      <c r="AK1044">
        <f t="shared" si="120"/>
        <v>1</v>
      </c>
      <c r="AL1044">
        <v>9</v>
      </c>
    </row>
    <row r="1045" spans="1:38" hidden="1" x14ac:dyDescent="0.3">
      <c r="A1045">
        <v>23</v>
      </c>
      <c r="B1045">
        <v>19</v>
      </c>
      <c r="C1045">
        <f>IF(OR($L1045=TRUE,$A1045=0,MOD($A1045,ChapterTable!$R$20)&lt;&gt;0),
MAX(0,INT(($B1045+ChapterTable!$P$26+VLOOKUP(SUBSTITUTE(C$1,"성장단계","")&amp;"단계오프셋",ChapterTable!$R:$S,2,0))/ChapterTable!$P$23)),
MAX(0,INT(($B1045+ChapterTable!$R$26+VLOOKUP(SUBSTITUTE(C$1,"성장단계","")&amp;"보스단계오프셋",ChapterTable!$R:$S,2,0))/ChapterTable!$R$23)))</f>
        <v>2</v>
      </c>
      <c r="D1045">
        <f>IF(OR($L1045=TRUE,$A1045=0,MOD($A1045,ChapterTable!$R$20)&lt;&gt;0),
MAX(0,INT(($B1045+ChapterTable!$P$26+VLOOKUP(SUBSTITUTE(D$1,"성장단계","")&amp;"단계오프셋",ChapterTable!$R:$S,2,0))/ChapterTable!$P$23)),
MAX(0,INT(($B1045+ChapterTable!$R$26+VLOOKUP(SUBSTITUTE(D$1,"성장단계","")&amp;"보스단계오프셋",ChapterTable!$R:$S,2,0))/ChapterTable!$R$23)))</f>
        <v>1</v>
      </c>
      <c r="E1045" s="1">
        <f ca="1">IF(AND($A1045=0,$B1045=1),
    VLOOKUP(1,ChapterTable!$1:$1048576,MATCH("최종"&amp;SUBSTITUTE(SUBSTITUTE(E$1,"standard",""),"|Float",""),ChapterTable!$1:$1,0),0)*ChapterTable!$P$17,
  IF(AND($A1045=0,$B1045=0),
    E1046,
  IF($B1045=0,
    VLOOKUP($A1045,ChapterTable!$1:$1048576,MATCH("최종"&amp;SUBSTITUTE(SUBSTITUTE(E$1,"standard",""),"|Float",""),ChapterTable!$1:$1,0),0),
  IF($B1045=1,
    IF($L1045=FALSE,
      VLOOKUP($A1045,ChapterTable!$1:$1048576,MATCH("최종"&amp;SUBSTITUTE(SUBSTITUTE(E$1,"standard",""),"|Float",""),ChapterTable!$1:$1,0),0),
      VLOOKUP($A1045-ChapterTable!$P$11,ChapterTable!$1:$1048576,MATCH("최종"&amp;SUBSTITUTE(SUBSTITUTE(E$1,"standard",""),"|Float",""),ChapterTable!$1:$1,0),0)*ChapterTable!$P$14
    ),
  OFFSET(E1045,-$B1045+IF($L1045,1,0),0)*IF($B1045&gt;OFFSET($B1045,1,0),ChapterTable!$R$17,1)*
    (VLOOKUP(SUBSTITUTE(SUBSTITUTE(E$1,"standard",""),"|Float","")&amp;IF(OR($L1045=TRUE,$A1045=0,MOD($A1045,ChapterTable!$R$20)&lt;&gt;0),"","보스")&amp;"인게임누적곱배수",ChapterTable!$R:$S,2,0)^C1045
    +VLOOKUP(SUBSTITUTE(SUBSTITUTE(E$1,"standard",""),"|Float","")&amp;IF(OR($L1045=TRUE,$A1045=0,MOD($A1045,ChapterTable!$R$20)&lt;&gt;0),"","보스")&amp;"인게임누적합배수",ChapterTable!$R:$S,2,0)*C1045)
  )
  )
  )
)</f>
        <v>1256947.043970108</v>
      </c>
      <c r="F1045" s="1">
        <f ca="1">IF(AND($A1045=0,$B1045=1),
    VLOOKUP(1,ChapterTable!$1:$1048576,MATCH("최종"&amp;SUBSTITUTE(SUBSTITUTE(F$1,"standard",""),"|Float",""),ChapterTable!$1:$1,0),0)*ChapterTable!$P$17,
  IF(AND($A1045=0,$B1045=0),
    F1046,
  IF($B1045=0,
    VLOOKUP($A1045,ChapterTable!$1:$1048576,MATCH("최종"&amp;SUBSTITUTE(SUBSTITUTE(F$1,"standard",""),"|Float",""),ChapterTable!$1:$1,0),0),
  IF($B1045=1,
    IF($L1045=FALSE,
      VLOOKUP($A1045,ChapterTable!$1:$1048576,MATCH("최종"&amp;SUBSTITUTE(SUBSTITUTE(F$1,"standard",""),"|Float",""),ChapterTable!$1:$1,0),0),
      VLOOKUP($A1045-ChapterTable!$P$11,ChapterTable!$1:$1048576,MATCH("최종"&amp;SUBSTITUTE(SUBSTITUTE(F$1,"standard",""),"|Float",""),ChapterTable!$1:$1,0),0)*ChapterTable!$P$14
    ),
  OFFSET(F1045,-$B1045+IF($L1045,1,0),0)*
    (VLOOKUP(SUBSTITUTE(SUBSTITUTE(F$1,"standard",""),"|Float","")&amp;IF(OR($L1045=TRUE,$A1045=0,MOD($A1045,ChapterTable!$R$20)&lt;&gt;0),"","보스")&amp;"인게임누적곱배수",ChapterTable!$R:$S,2,0)^D1045
    +VLOOKUP(SUBSTITUTE(SUBSTITUTE(F$1,"standard",""),"|Float","")&amp;IF(OR($L1045=TRUE,$A1045=0,MOD($A1045,ChapterTable!$R$20)&lt;&gt;0),"","보스")&amp;"인게임누적합배수",ChapterTable!$R:$S,2,0)*D1045)
  )
  )
  )
)</f>
        <v>402148.23579400778</v>
      </c>
      <c r="G1045" t="s">
        <v>719</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115"/>
        <v>92</v>
      </c>
      <c r="Q1045">
        <f t="shared" si="116"/>
        <v>92</v>
      </c>
      <c r="R1045" t="b">
        <f t="shared" ca="1" si="117"/>
        <v>1</v>
      </c>
      <c r="T1045" t="b">
        <f t="shared" ca="1" si="11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121"/>
        <v>0.5</v>
      </c>
      <c r="AJ1045">
        <f t="shared" si="119"/>
        <v>0.54666666600000002</v>
      </c>
      <c r="AK1045">
        <f t="shared" si="120"/>
        <v>1</v>
      </c>
      <c r="AL1045">
        <v>9</v>
      </c>
    </row>
    <row r="1046" spans="1:38" hidden="1" x14ac:dyDescent="0.3">
      <c r="A1046">
        <v>23</v>
      </c>
      <c r="B1046">
        <v>20</v>
      </c>
      <c r="C1046">
        <f>IF(OR($L1046=TRUE,$A1046=0,MOD($A1046,ChapterTable!$R$20)&lt;&gt;0),
MAX(0,INT(($B1046+ChapterTable!$P$26+VLOOKUP(SUBSTITUTE(C$1,"성장단계","")&amp;"단계오프셋",ChapterTable!$R:$S,2,0))/ChapterTable!$P$23)),
MAX(0,INT(($B1046+ChapterTable!$R$26+VLOOKUP(SUBSTITUTE(C$1,"성장단계","")&amp;"보스단계오프셋",ChapterTable!$R:$S,2,0))/ChapterTable!$R$23)))</f>
        <v>2</v>
      </c>
      <c r="D1046">
        <f>IF(OR($L1046=TRUE,$A1046=0,MOD($A1046,ChapterTable!$R$20)&lt;&gt;0),
MAX(0,INT(($B1046+ChapterTable!$P$26+VLOOKUP(SUBSTITUTE(D$1,"성장단계","")&amp;"단계오프셋",ChapterTable!$R:$S,2,0))/ChapterTable!$P$23)),
MAX(0,INT(($B1046+ChapterTable!$R$26+VLOOKUP(SUBSTITUTE(D$1,"성장단계","")&amp;"보스단계오프셋",ChapterTable!$R:$S,2,0))/ChapterTable!$R$23)))</f>
        <v>1</v>
      </c>
      <c r="E1046" s="1">
        <f ca="1">IF(AND($A1046=0,$B1046=1),
    VLOOKUP(1,ChapterTable!$1:$1048576,MATCH("최종"&amp;SUBSTITUTE(SUBSTITUTE(E$1,"standard",""),"|Float",""),ChapterTable!$1:$1,0),0)*ChapterTable!$P$17,
  IF(AND($A1046=0,$B1046=0),
    E1047,
  IF($B1046=0,
    VLOOKUP($A1046,ChapterTable!$1:$1048576,MATCH("최종"&amp;SUBSTITUTE(SUBSTITUTE(E$1,"standard",""),"|Float",""),ChapterTable!$1:$1,0),0),
  IF($B1046=1,
    IF($L1046=FALSE,
      VLOOKUP($A1046,ChapterTable!$1:$1048576,MATCH("최종"&amp;SUBSTITUTE(SUBSTITUTE(E$1,"standard",""),"|Float",""),ChapterTable!$1:$1,0),0),
      VLOOKUP($A1046-ChapterTable!$P$11,ChapterTable!$1:$1048576,MATCH("최종"&amp;SUBSTITUTE(SUBSTITUTE(E$1,"standard",""),"|Float",""),ChapterTable!$1:$1,0),0)*ChapterTable!$P$14
    ),
  OFFSET(E1046,-$B1046+IF($L1046,1,0),0)*IF($B1046&gt;OFFSET($B1046,1,0),ChapterTable!$R$17,1)*
    (VLOOKUP(SUBSTITUTE(SUBSTITUTE(E$1,"standard",""),"|Float","")&amp;IF(OR($L1046=TRUE,$A1046=0,MOD($A1046,ChapterTable!$R$20)&lt;&gt;0),"","보스")&amp;"인게임누적곱배수",ChapterTable!$R:$S,2,0)^C1046
    +VLOOKUP(SUBSTITUTE(SUBSTITUTE(E$1,"standard",""),"|Float","")&amp;IF(OR($L1046=TRUE,$A1046=0,MOD($A1046,ChapterTable!$R$20)&lt;&gt;0),"","보스")&amp;"인게임누적합배수",ChapterTable!$R:$S,2,0)*C1046)
  )
  )
  )
)</f>
        <v>1256947.043970108</v>
      </c>
      <c r="F1046" s="1">
        <f ca="1">IF(AND($A1046=0,$B1046=1),
    VLOOKUP(1,ChapterTable!$1:$1048576,MATCH("최종"&amp;SUBSTITUTE(SUBSTITUTE(F$1,"standard",""),"|Float",""),ChapterTable!$1:$1,0),0)*ChapterTable!$P$17,
  IF(AND($A1046=0,$B1046=0),
    F1047,
  IF($B1046=0,
    VLOOKUP($A1046,ChapterTable!$1:$1048576,MATCH("최종"&amp;SUBSTITUTE(SUBSTITUTE(F$1,"standard",""),"|Float",""),ChapterTable!$1:$1,0),0),
  IF($B1046=1,
    IF($L1046=FALSE,
      VLOOKUP($A1046,ChapterTable!$1:$1048576,MATCH("최종"&amp;SUBSTITUTE(SUBSTITUTE(F$1,"standard",""),"|Float",""),ChapterTable!$1:$1,0),0),
      VLOOKUP($A1046-ChapterTable!$P$11,ChapterTable!$1:$1048576,MATCH("최종"&amp;SUBSTITUTE(SUBSTITUTE(F$1,"standard",""),"|Float",""),ChapterTable!$1:$1,0),0)*ChapterTable!$P$14
    ),
  OFFSET(F1046,-$B1046+IF($L1046,1,0),0)*
    (VLOOKUP(SUBSTITUTE(SUBSTITUTE(F$1,"standard",""),"|Float","")&amp;IF(OR($L1046=TRUE,$A1046=0,MOD($A1046,ChapterTable!$R$20)&lt;&gt;0),"","보스")&amp;"인게임누적곱배수",ChapterTable!$R:$S,2,0)^D1046
    +VLOOKUP(SUBSTITUTE(SUBSTITUTE(F$1,"standard",""),"|Float","")&amp;IF(OR($L1046=TRUE,$A1046=0,MOD($A1046,ChapterTable!$R$20)&lt;&gt;0),"","보스")&amp;"인게임누적합배수",ChapterTable!$R:$S,2,0)*D1046)
  )
  )
  )
)</f>
        <v>402148.23579400778</v>
      </c>
      <c r="G1046" t="s">
        <v>719</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115"/>
        <v>22</v>
      </c>
      <c r="Q1046">
        <f t="shared" si="116"/>
        <v>22</v>
      </c>
      <c r="R1046" t="b">
        <f t="shared" ca="1" si="117"/>
        <v>0</v>
      </c>
      <c r="T1046" t="b">
        <f t="shared" ca="1" si="11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121"/>
        <v>0.5</v>
      </c>
      <c r="AJ1046">
        <f t="shared" si="119"/>
        <v>1</v>
      </c>
      <c r="AK1046">
        <f t="shared" si="120"/>
        <v>2</v>
      </c>
      <c r="AL1046">
        <v>9</v>
      </c>
    </row>
    <row r="1047" spans="1:38" hidden="1" x14ac:dyDescent="0.3">
      <c r="A1047">
        <v>23</v>
      </c>
      <c r="B1047">
        <v>21</v>
      </c>
      <c r="C1047">
        <f>IF(OR($L1047=TRUE,$A1047=0,MOD($A1047,ChapterTable!$R$20)&lt;&gt;0),
MAX(0,INT(($B1047+ChapterTable!$P$26+VLOOKUP(SUBSTITUTE(C$1,"성장단계","")&amp;"단계오프셋",ChapterTable!$R:$S,2,0))/ChapterTable!$P$23)),
MAX(0,INT(($B1047+ChapterTable!$R$26+VLOOKUP(SUBSTITUTE(C$1,"성장단계","")&amp;"보스단계오프셋",ChapterTable!$R:$S,2,0))/ChapterTable!$R$23)))</f>
        <v>2</v>
      </c>
      <c r="D1047">
        <f>IF(OR($L1047=TRUE,$A1047=0,MOD($A1047,ChapterTable!$R$20)&lt;&gt;0),
MAX(0,INT(($B1047+ChapterTable!$P$26+VLOOKUP(SUBSTITUTE(D$1,"성장단계","")&amp;"단계오프셋",ChapterTable!$R:$S,2,0))/ChapterTable!$P$23)),
MAX(0,INT(($B1047+ChapterTable!$R$26+VLOOKUP(SUBSTITUTE(D$1,"성장단계","")&amp;"보스단계오프셋",ChapterTable!$R:$S,2,0))/ChapterTable!$R$23)))</f>
        <v>2</v>
      </c>
      <c r="E1047" s="1">
        <f ca="1">IF(AND($A1047=0,$B1047=1),
    VLOOKUP(1,ChapterTable!$1:$1048576,MATCH("최종"&amp;SUBSTITUTE(SUBSTITUTE(E$1,"standard",""),"|Float",""),ChapterTable!$1:$1,0),0)*ChapterTable!$P$17,
  IF(AND($A1047=0,$B1047=0),
    E1048,
  IF($B1047=0,
    VLOOKUP($A1047,ChapterTable!$1:$1048576,MATCH("최종"&amp;SUBSTITUTE(SUBSTITUTE(E$1,"standard",""),"|Float",""),ChapterTable!$1:$1,0),0),
  IF($B1047=1,
    IF($L1047=FALSE,
      VLOOKUP($A1047,ChapterTable!$1:$1048576,MATCH("최종"&amp;SUBSTITUTE(SUBSTITUTE(E$1,"standard",""),"|Float",""),ChapterTable!$1:$1,0),0),
      VLOOKUP($A1047-ChapterTable!$P$11,ChapterTable!$1:$1048576,MATCH("최종"&amp;SUBSTITUTE(SUBSTITUTE(E$1,"standard",""),"|Float",""),ChapterTable!$1:$1,0),0)*ChapterTable!$P$14
    ),
  OFFSET(E1047,-$B1047+IF($L1047,1,0),0)*IF($B1047&gt;OFFSET($B1047,1,0),ChapterTable!$R$17,1)*
    (VLOOKUP(SUBSTITUTE(SUBSTITUTE(E$1,"standard",""),"|Float","")&amp;IF(OR($L1047=TRUE,$A1047=0,MOD($A1047,ChapterTable!$R$20)&lt;&gt;0),"","보스")&amp;"인게임누적곱배수",ChapterTable!$R:$S,2,0)^C1047
    +VLOOKUP(SUBSTITUTE(SUBSTITUTE(E$1,"standard",""),"|Float","")&amp;IF(OR($L1047=TRUE,$A1047=0,MOD($A1047,ChapterTable!$R$20)&lt;&gt;0),"","보스")&amp;"인게임누적합배수",ChapterTable!$R:$S,2,0)*C1047)
  )
  )
  )
)</f>
        <v>1256947.043970108</v>
      </c>
      <c r="F1047" s="1">
        <f ca="1">IF(AND($A1047=0,$B1047=1),
    VLOOKUP(1,ChapterTable!$1:$1048576,MATCH("최종"&amp;SUBSTITUTE(SUBSTITUTE(F$1,"standard",""),"|Float",""),ChapterTable!$1:$1,0),0)*ChapterTable!$P$17,
  IF(AND($A1047=0,$B1047=0),
    F1048,
  IF($B1047=0,
    VLOOKUP($A1047,ChapterTable!$1:$1048576,MATCH("최종"&amp;SUBSTITUTE(SUBSTITUTE(F$1,"standard",""),"|Float",""),ChapterTable!$1:$1,0),0),
  IF($B1047=1,
    IF($L1047=FALSE,
      VLOOKUP($A1047,ChapterTable!$1:$1048576,MATCH("최종"&amp;SUBSTITUTE(SUBSTITUTE(F$1,"standard",""),"|Float",""),ChapterTable!$1:$1,0),0),
      VLOOKUP($A1047-ChapterTable!$P$11,ChapterTable!$1:$1048576,MATCH("최종"&amp;SUBSTITUTE(SUBSTITUTE(F$1,"standard",""),"|Float",""),ChapterTable!$1:$1,0),0)*ChapterTable!$P$14
    ),
  OFFSET(F1047,-$B1047+IF($L1047,1,0),0)*
    (VLOOKUP(SUBSTITUTE(SUBSTITUTE(F$1,"standard",""),"|Float","")&amp;IF(OR($L1047=TRUE,$A1047=0,MOD($A1047,ChapterTable!$R$20)&lt;&gt;0),"","보스")&amp;"인게임누적곱배수",ChapterTable!$R:$S,2,0)^D1047
    +VLOOKUP(SUBSTITUTE(SUBSTITUTE(F$1,"standard",""),"|Float","")&amp;IF(OR($L1047=TRUE,$A1047=0,MOD($A1047,ChapterTable!$R$20)&lt;&gt;0),"","보스")&amp;"인게임누적합배수",ChapterTable!$R:$S,2,0)*D1047)
  )
  )
  )
)</f>
        <v>430205.08945405477</v>
      </c>
      <c r="G1047" t="s">
        <v>719</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115"/>
        <v>3</v>
      </c>
      <c r="Q1047">
        <f t="shared" si="116"/>
        <v>3</v>
      </c>
      <c r="R1047" t="b">
        <f t="shared" ca="1" si="117"/>
        <v>0</v>
      </c>
      <c r="T1047" t="b">
        <f t="shared" ca="1" si="11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121"/>
        <v>0.33333333333333331</v>
      </c>
      <c r="AJ1047">
        <f t="shared" si="119"/>
        <v>0.395555555</v>
      </c>
      <c r="AK1047">
        <f t="shared" si="120"/>
        <v>1</v>
      </c>
      <c r="AL1047">
        <v>9</v>
      </c>
    </row>
    <row r="1048" spans="1:38" hidden="1" x14ac:dyDescent="0.3">
      <c r="A1048">
        <v>23</v>
      </c>
      <c r="B1048">
        <v>22</v>
      </c>
      <c r="C1048">
        <f>IF(OR($L1048=TRUE,$A1048=0,MOD($A1048,ChapterTable!$R$20)&lt;&gt;0),
MAX(0,INT(($B1048+ChapterTable!$P$26+VLOOKUP(SUBSTITUTE(C$1,"성장단계","")&amp;"단계오프셋",ChapterTable!$R:$S,2,0))/ChapterTable!$P$23)),
MAX(0,INT(($B1048+ChapterTable!$R$26+VLOOKUP(SUBSTITUTE(C$1,"성장단계","")&amp;"보스단계오프셋",ChapterTable!$R:$S,2,0))/ChapterTable!$R$23)))</f>
        <v>2</v>
      </c>
      <c r="D1048">
        <f>IF(OR($L1048=TRUE,$A1048=0,MOD($A1048,ChapterTable!$R$20)&lt;&gt;0),
MAX(0,INT(($B1048+ChapterTable!$P$26+VLOOKUP(SUBSTITUTE(D$1,"성장단계","")&amp;"단계오프셋",ChapterTable!$R:$S,2,0))/ChapterTable!$P$23)),
MAX(0,INT(($B1048+ChapterTable!$R$26+VLOOKUP(SUBSTITUTE(D$1,"성장단계","")&amp;"보스단계오프셋",ChapterTable!$R:$S,2,0))/ChapterTable!$R$23)))</f>
        <v>2</v>
      </c>
      <c r="E1048" s="1">
        <f ca="1">IF(AND($A1048=0,$B1048=1),
    VLOOKUP(1,ChapterTable!$1:$1048576,MATCH("최종"&amp;SUBSTITUTE(SUBSTITUTE(E$1,"standard",""),"|Float",""),ChapterTable!$1:$1,0),0)*ChapterTable!$P$17,
  IF(AND($A1048=0,$B1048=0),
    E1049,
  IF($B1048=0,
    VLOOKUP($A1048,ChapterTable!$1:$1048576,MATCH("최종"&amp;SUBSTITUTE(SUBSTITUTE(E$1,"standard",""),"|Float",""),ChapterTable!$1:$1,0),0),
  IF($B1048=1,
    IF($L1048=FALSE,
      VLOOKUP($A1048,ChapterTable!$1:$1048576,MATCH("최종"&amp;SUBSTITUTE(SUBSTITUTE(E$1,"standard",""),"|Float",""),ChapterTable!$1:$1,0),0),
      VLOOKUP($A1048-ChapterTable!$P$11,ChapterTable!$1:$1048576,MATCH("최종"&amp;SUBSTITUTE(SUBSTITUTE(E$1,"standard",""),"|Float",""),ChapterTable!$1:$1,0),0)*ChapterTable!$P$14
    ),
  OFFSET(E1048,-$B1048+IF($L1048,1,0),0)*IF($B1048&gt;OFFSET($B1048,1,0),ChapterTable!$R$17,1)*
    (VLOOKUP(SUBSTITUTE(SUBSTITUTE(E$1,"standard",""),"|Float","")&amp;IF(OR($L1048=TRUE,$A1048=0,MOD($A1048,ChapterTable!$R$20)&lt;&gt;0),"","보스")&amp;"인게임누적곱배수",ChapterTable!$R:$S,2,0)^C1048
    +VLOOKUP(SUBSTITUTE(SUBSTITUTE(E$1,"standard",""),"|Float","")&amp;IF(OR($L1048=TRUE,$A1048=0,MOD($A1048,ChapterTable!$R$20)&lt;&gt;0),"","보스")&amp;"인게임누적합배수",ChapterTable!$R:$S,2,0)*C1048)
  )
  )
  )
)</f>
        <v>1256947.043970108</v>
      </c>
      <c r="F1048" s="1">
        <f ca="1">IF(AND($A1048=0,$B1048=1),
    VLOOKUP(1,ChapterTable!$1:$1048576,MATCH("최종"&amp;SUBSTITUTE(SUBSTITUTE(F$1,"standard",""),"|Float",""),ChapterTable!$1:$1,0),0)*ChapterTable!$P$17,
  IF(AND($A1048=0,$B1048=0),
    F1049,
  IF($B1048=0,
    VLOOKUP($A1048,ChapterTable!$1:$1048576,MATCH("최종"&amp;SUBSTITUTE(SUBSTITUTE(F$1,"standard",""),"|Float",""),ChapterTable!$1:$1,0),0),
  IF($B1048=1,
    IF($L1048=FALSE,
      VLOOKUP($A1048,ChapterTable!$1:$1048576,MATCH("최종"&amp;SUBSTITUTE(SUBSTITUTE(F$1,"standard",""),"|Float",""),ChapterTable!$1:$1,0),0),
      VLOOKUP($A1048-ChapterTable!$P$11,ChapterTable!$1:$1048576,MATCH("최종"&amp;SUBSTITUTE(SUBSTITUTE(F$1,"standard",""),"|Float",""),ChapterTable!$1:$1,0),0)*ChapterTable!$P$14
    ),
  OFFSET(F1048,-$B1048+IF($L1048,1,0),0)*
    (VLOOKUP(SUBSTITUTE(SUBSTITUTE(F$1,"standard",""),"|Float","")&amp;IF(OR($L1048=TRUE,$A1048=0,MOD($A1048,ChapterTable!$R$20)&lt;&gt;0),"","보스")&amp;"인게임누적곱배수",ChapterTable!$R:$S,2,0)^D1048
    +VLOOKUP(SUBSTITUTE(SUBSTITUTE(F$1,"standard",""),"|Float","")&amp;IF(OR($L1048=TRUE,$A1048=0,MOD($A1048,ChapterTable!$R$20)&lt;&gt;0),"","보스")&amp;"인게임누적합배수",ChapterTable!$R:$S,2,0)*D1048)
  )
  )
  )
)</f>
        <v>430205.08945405477</v>
      </c>
      <c r="G1048" t="s">
        <v>719</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115"/>
        <v>3</v>
      </c>
      <c r="Q1048">
        <f t="shared" si="116"/>
        <v>3</v>
      </c>
      <c r="R1048" t="b">
        <f t="shared" ca="1" si="117"/>
        <v>0</v>
      </c>
      <c r="T1048" t="b">
        <f t="shared" ca="1" si="11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121"/>
        <v>0.33333333333333331</v>
      </c>
      <c r="AJ1048">
        <f t="shared" si="119"/>
        <v>0.395555555</v>
      </c>
      <c r="AK1048">
        <f t="shared" si="120"/>
        <v>1</v>
      </c>
      <c r="AL1048">
        <v>9</v>
      </c>
    </row>
    <row r="1049" spans="1:38" hidden="1" x14ac:dyDescent="0.3">
      <c r="A1049">
        <v>23</v>
      </c>
      <c r="B1049">
        <v>23</v>
      </c>
      <c r="C1049">
        <f>IF(OR($L1049=TRUE,$A1049=0,MOD($A1049,ChapterTable!$R$20)&lt;&gt;0),
MAX(0,INT(($B1049+ChapterTable!$P$26+VLOOKUP(SUBSTITUTE(C$1,"성장단계","")&amp;"단계오프셋",ChapterTable!$R:$S,2,0))/ChapterTable!$P$23)),
MAX(0,INT(($B1049+ChapterTable!$R$26+VLOOKUP(SUBSTITUTE(C$1,"성장단계","")&amp;"보스단계오프셋",ChapterTable!$R:$S,2,0))/ChapterTable!$R$23)))</f>
        <v>2</v>
      </c>
      <c r="D1049">
        <f>IF(OR($L1049=TRUE,$A1049=0,MOD($A1049,ChapterTable!$R$20)&lt;&gt;0),
MAX(0,INT(($B1049+ChapterTable!$P$26+VLOOKUP(SUBSTITUTE(D$1,"성장단계","")&amp;"단계오프셋",ChapterTable!$R:$S,2,0))/ChapterTable!$P$23)),
MAX(0,INT(($B1049+ChapterTable!$R$26+VLOOKUP(SUBSTITUTE(D$1,"성장단계","")&amp;"보스단계오프셋",ChapterTable!$R:$S,2,0))/ChapterTable!$R$23)))</f>
        <v>2</v>
      </c>
      <c r="E1049" s="1">
        <f ca="1">IF(AND($A1049=0,$B1049=1),
    VLOOKUP(1,ChapterTable!$1:$1048576,MATCH("최종"&amp;SUBSTITUTE(SUBSTITUTE(E$1,"standard",""),"|Float",""),ChapterTable!$1:$1,0),0)*ChapterTable!$P$17,
  IF(AND($A1049=0,$B1049=0),
    E1050,
  IF($B1049=0,
    VLOOKUP($A1049,ChapterTable!$1:$1048576,MATCH("최종"&amp;SUBSTITUTE(SUBSTITUTE(E$1,"standard",""),"|Float",""),ChapterTable!$1:$1,0),0),
  IF($B1049=1,
    IF($L1049=FALSE,
      VLOOKUP($A1049,ChapterTable!$1:$1048576,MATCH("최종"&amp;SUBSTITUTE(SUBSTITUTE(E$1,"standard",""),"|Float",""),ChapterTable!$1:$1,0),0),
      VLOOKUP($A1049-ChapterTable!$P$11,ChapterTable!$1:$1048576,MATCH("최종"&amp;SUBSTITUTE(SUBSTITUTE(E$1,"standard",""),"|Float",""),ChapterTable!$1:$1,0),0)*ChapterTable!$P$14
    ),
  OFFSET(E1049,-$B1049+IF($L1049,1,0),0)*IF($B1049&gt;OFFSET($B1049,1,0),ChapterTable!$R$17,1)*
    (VLOOKUP(SUBSTITUTE(SUBSTITUTE(E$1,"standard",""),"|Float","")&amp;IF(OR($L1049=TRUE,$A1049=0,MOD($A1049,ChapterTable!$R$20)&lt;&gt;0),"","보스")&amp;"인게임누적곱배수",ChapterTable!$R:$S,2,0)^C1049
    +VLOOKUP(SUBSTITUTE(SUBSTITUTE(E$1,"standard",""),"|Float","")&amp;IF(OR($L1049=TRUE,$A1049=0,MOD($A1049,ChapterTable!$R$20)&lt;&gt;0),"","보스")&amp;"인게임누적합배수",ChapterTable!$R:$S,2,0)*C1049)
  )
  )
  )
)</f>
        <v>1256947.043970108</v>
      </c>
      <c r="F1049" s="1">
        <f ca="1">IF(AND($A1049=0,$B1049=1),
    VLOOKUP(1,ChapterTable!$1:$1048576,MATCH("최종"&amp;SUBSTITUTE(SUBSTITUTE(F$1,"standard",""),"|Float",""),ChapterTable!$1:$1,0),0)*ChapterTable!$P$17,
  IF(AND($A1049=0,$B1049=0),
    F1050,
  IF($B1049=0,
    VLOOKUP($A1049,ChapterTable!$1:$1048576,MATCH("최종"&amp;SUBSTITUTE(SUBSTITUTE(F$1,"standard",""),"|Float",""),ChapterTable!$1:$1,0),0),
  IF($B1049=1,
    IF($L1049=FALSE,
      VLOOKUP($A1049,ChapterTable!$1:$1048576,MATCH("최종"&amp;SUBSTITUTE(SUBSTITUTE(F$1,"standard",""),"|Float",""),ChapterTable!$1:$1,0),0),
      VLOOKUP($A1049-ChapterTable!$P$11,ChapterTable!$1:$1048576,MATCH("최종"&amp;SUBSTITUTE(SUBSTITUTE(F$1,"standard",""),"|Float",""),ChapterTable!$1:$1,0),0)*ChapterTable!$P$14
    ),
  OFFSET(F1049,-$B1049+IF($L1049,1,0),0)*
    (VLOOKUP(SUBSTITUTE(SUBSTITUTE(F$1,"standard",""),"|Float","")&amp;IF(OR($L1049=TRUE,$A1049=0,MOD($A1049,ChapterTable!$R$20)&lt;&gt;0),"","보스")&amp;"인게임누적곱배수",ChapterTable!$R:$S,2,0)^D1049
    +VLOOKUP(SUBSTITUTE(SUBSTITUTE(F$1,"standard",""),"|Float","")&amp;IF(OR($L1049=TRUE,$A1049=0,MOD($A1049,ChapterTable!$R$20)&lt;&gt;0),"","보스")&amp;"인게임누적합배수",ChapterTable!$R:$S,2,0)*D1049)
  )
  )
  )
)</f>
        <v>430205.08945405477</v>
      </c>
      <c r="G1049" t="s">
        <v>719</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115"/>
        <v>3</v>
      </c>
      <c r="Q1049">
        <f t="shared" si="116"/>
        <v>3</v>
      </c>
      <c r="R1049" t="b">
        <f t="shared" ca="1" si="117"/>
        <v>0</v>
      </c>
      <c r="T1049" t="b">
        <f t="shared" ca="1" si="11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121"/>
        <v>0.33333333333333331</v>
      </c>
      <c r="AJ1049">
        <f t="shared" si="119"/>
        <v>0.395555555</v>
      </c>
      <c r="AK1049">
        <f t="shared" si="120"/>
        <v>1</v>
      </c>
      <c r="AL1049">
        <v>9</v>
      </c>
    </row>
    <row r="1050" spans="1:38" hidden="1" x14ac:dyDescent="0.3">
      <c r="A1050">
        <v>23</v>
      </c>
      <c r="B1050">
        <v>24</v>
      </c>
      <c r="C1050">
        <f>IF(OR($L1050=TRUE,$A1050=0,MOD($A1050,ChapterTable!$R$20)&lt;&gt;0),
MAX(0,INT(($B1050+ChapterTable!$P$26+VLOOKUP(SUBSTITUTE(C$1,"성장단계","")&amp;"단계오프셋",ChapterTable!$R:$S,2,0))/ChapterTable!$P$23)),
MAX(0,INT(($B1050+ChapterTable!$R$26+VLOOKUP(SUBSTITUTE(C$1,"성장단계","")&amp;"보스단계오프셋",ChapterTable!$R:$S,2,0))/ChapterTable!$R$23)))</f>
        <v>2</v>
      </c>
      <c r="D1050">
        <f>IF(OR($L1050=TRUE,$A1050=0,MOD($A1050,ChapterTable!$R$20)&lt;&gt;0),
MAX(0,INT(($B1050+ChapterTable!$P$26+VLOOKUP(SUBSTITUTE(D$1,"성장단계","")&amp;"단계오프셋",ChapterTable!$R:$S,2,0))/ChapterTable!$P$23)),
MAX(0,INT(($B1050+ChapterTable!$R$26+VLOOKUP(SUBSTITUTE(D$1,"성장단계","")&amp;"보스단계오프셋",ChapterTable!$R:$S,2,0))/ChapterTable!$R$23)))</f>
        <v>2</v>
      </c>
      <c r="E1050" s="1">
        <f ca="1">IF(AND($A1050=0,$B1050=1),
    VLOOKUP(1,ChapterTable!$1:$1048576,MATCH("최종"&amp;SUBSTITUTE(SUBSTITUTE(E$1,"standard",""),"|Float",""),ChapterTable!$1:$1,0),0)*ChapterTable!$P$17,
  IF(AND($A1050=0,$B1050=0),
    E1051,
  IF($B1050=0,
    VLOOKUP($A1050,ChapterTable!$1:$1048576,MATCH("최종"&amp;SUBSTITUTE(SUBSTITUTE(E$1,"standard",""),"|Float",""),ChapterTable!$1:$1,0),0),
  IF($B1050=1,
    IF($L1050=FALSE,
      VLOOKUP($A1050,ChapterTable!$1:$1048576,MATCH("최종"&amp;SUBSTITUTE(SUBSTITUTE(E$1,"standard",""),"|Float",""),ChapterTable!$1:$1,0),0),
      VLOOKUP($A1050-ChapterTable!$P$11,ChapterTable!$1:$1048576,MATCH("최종"&amp;SUBSTITUTE(SUBSTITUTE(E$1,"standard",""),"|Float",""),ChapterTable!$1:$1,0),0)*ChapterTable!$P$14
    ),
  OFFSET(E1050,-$B1050+IF($L1050,1,0),0)*IF($B1050&gt;OFFSET($B1050,1,0),ChapterTable!$R$17,1)*
    (VLOOKUP(SUBSTITUTE(SUBSTITUTE(E$1,"standard",""),"|Float","")&amp;IF(OR($L1050=TRUE,$A1050=0,MOD($A1050,ChapterTable!$R$20)&lt;&gt;0),"","보스")&amp;"인게임누적곱배수",ChapterTable!$R:$S,2,0)^C1050
    +VLOOKUP(SUBSTITUTE(SUBSTITUTE(E$1,"standard",""),"|Float","")&amp;IF(OR($L1050=TRUE,$A1050=0,MOD($A1050,ChapterTable!$R$20)&lt;&gt;0),"","보스")&amp;"인게임누적합배수",ChapterTable!$R:$S,2,0)*C1050)
  )
  )
  )
)</f>
        <v>1256947.043970108</v>
      </c>
      <c r="F1050" s="1">
        <f ca="1">IF(AND($A1050=0,$B1050=1),
    VLOOKUP(1,ChapterTable!$1:$1048576,MATCH("최종"&amp;SUBSTITUTE(SUBSTITUTE(F$1,"standard",""),"|Float",""),ChapterTable!$1:$1,0),0)*ChapterTable!$P$17,
  IF(AND($A1050=0,$B1050=0),
    F1051,
  IF($B1050=0,
    VLOOKUP($A1050,ChapterTable!$1:$1048576,MATCH("최종"&amp;SUBSTITUTE(SUBSTITUTE(F$1,"standard",""),"|Float",""),ChapterTable!$1:$1,0),0),
  IF($B1050=1,
    IF($L1050=FALSE,
      VLOOKUP($A1050,ChapterTable!$1:$1048576,MATCH("최종"&amp;SUBSTITUTE(SUBSTITUTE(F$1,"standard",""),"|Float",""),ChapterTable!$1:$1,0),0),
      VLOOKUP($A1050-ChapterTable!$P$11,ChapterTable!$1:$1048576,MATCH("최종"&amp;SUBSTITUTE(SUBSTITUTE(F$1,"standard",""),"|Float",""),ChapterTable!$1:$1,0),0)*ChapterTable!$P$14
    ),
  OFFSET(F1050,-$B1050+IF($L1050,1,0),0)*
    (VLOOKUP(SUBSTITUTE(SUBSTITUTE(F$1,"standard",""),"|Float","")&amp;IF(OR($L1050=TRUE,$A1050=0,MOD($A1050,ChapterTable!$R$20)&lt;&gt;0),"","보스")&amp;"인게임누적곱배수",ChapterTable!$R:$S,2,0)^D1050
    +VLOOKUP(SUBSTITUTE(SUBSTITUTE(F$1,"standard",""),"|Float","")&amp;IF(OR($L1050=TRUE,$A1050=0,MOD($A1050,ChapterTable!$R$20)&lt;&gt;0),"","보스")&amp;"인게임누적합배수",ChapterTable!$R:$S,2,0)*D1050)
  )
  )
  )
)</f>
        <v>430205.08945405477</v>
      </c>
      <c r="G1050" t="s">
        <v>719</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115"/>
        <v>3</v>
      </c>
      <c r="Q1050">
        <f t="shared" si="116"/>
        <v>3</v>
      </c>
      <c r="R1050" t="b">
        <f t="shared" ca="1" si="117"/>
        <v>0</v>
      </c>
      <c r="T1050" t="b">
        <f t="shared" ca="1" si="11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121"/>
        <v>0.33333333333333331</v>
      </c>
      <c r="AJ1050">
        <f t="shared" si="119"/>
        <v>0.395555555</v>
      </c>
      <c r="AK1050">
        <f t="shared" si="120"/>
        <v>1</v>
      </c>
      <c r="AL1050">
        <v>9</v>
      </c>
    </row>
    <row r="1051" spans="1:38" hidden="1" x14ac:dyDescent="0.3">
      <c r="A1051">
        <v>23</v>
      </c>
      <c r="B1051">
        <v>25</v>
      </c>
      <c r="C1051">
        <f>IF(OR($L1051=TRUE,$A1051=0,MOD($A1051,ChapterTable!$R$20)&lt;&gt;0),
MAX(0,INT(($B1051+ChapterTable!$P$26+VLOOKUP(SUBSTITUTE(C$1,"성장단계","")&amp;"단계오프셋",ChapterTable!$R:$S,2,0))/ChapterTable!$P$23)),
MAX(0,INT(($B1051+ChapterTable!$R$26+VLOOKUP(SUBSTITUTE(C$1,"성장단계","")&amp;"보스단계오프셋",ChapterTable!$R:$S,2,0))/ChapterTable!$R$23)))</f>
        <v>2</v>
      </c>
      <c r="D1051">
        <f>IF(OR($L1051=TRUE,$A1051=0,MOD($A1051,ChapterTable!$R$20)&lt;&gt;0),
MAX(0,INT(($B1051+ChapterTable!$P$26+VLOOKUP(SUBSTITUTE(D$1,"성장단계","")&amp;"단계오프셋",ChapterTable!$R:$S,2,0))/ChapterTable!$P$23)),
MAX(0,INT(($B1051+ChapterTable!$R$26+VLOOKUP(SUBSTITUTE(D$1,"성장단계","")&amp;"보스단계오프셋",ChapterTable!$R:$S,2,0))/ChapterTable!$R$23)))</f>
        <v>2</v>
      </c>
      <c r="E1051" s="1">
        <f ca="1">IF(AND($A1051=0,$B1051=1),
    VLOOKUP(1,ChapterTable!$1:$1048576,MATCH("최종"&amp;SUBSTITUTE(SUBSTITUTE(E$1,"standard",""),"|Float",""),ChapterTable!$1:$1,0),0)*ChapterTable!$P$17,
  IF(AND($A1051=0,$B1051=0),
    E1052,
  IF($B1051=0,
    VLOOKUP($A1051,ChapterTable!$1:$1048576,MATCH("최종"&amp;SUBSTITUTE(SUBSTITUTE(E$1,"standard",""),"|Float",""),ChapterTable!$1:$1,0),0),
  IF($B1051=1,
    IF($L1051=FALSE,
      VLOOKUP($A1051,ChapterTable!$1:$1048576,MATCH("최종"&amp;SUBSTITUTE(SUBSTITUTE(E$1,"standard",""),"|Float",""),ChapterTable!$1:$1,0),0),
      VLOOKUP($A1051-ChapterTable!$P$11,ChapterTable!$1:$1048576,MATCH("최종"&amp;SUBSTITUTE(SUBSTITUTE(E$1,"standard",""),"|Float",""),ChapterTable!$1:$1,0),0)*ChapterTable!$P$14
    ),
  OFFSET(E1051,-$B1051+IF($L1051,1,0),0)*IF($B1051&gt;OFFSET($B1051,1,0),ChapterTable!$R$17,1)*
    (VLOOKUP(SUBSTITUTE(SUBSTITUTE(E$1,"standard",""),"|Float","")&amp;IF(OR($L1051=TRUE,$A1051=0,MOD($A1051,ChapterTable!$R$20)&lt;&gt;0),"","보스")&amp;"인게임누적곱배수",ChapterTable!$R:$S,2,0)^C1051
    +VLOOKUP(SUBSTITUTE(SUBSTITUTE(E$1,"standard",""),"|Float","")&amp;IF(OR($L1051=TRUE,$A1051=0,MOD($A1051,ChapterTable!$R$20)&lt;&gt;0),"","보스")&amp;"인게임누적합배수",ChapterTable!$R:$S,2,0)*C1051)
  )
  )
  )
)</f>
        <v>1256947.043970108</v>
      </c>
      <c r="F1051" s="1">
        <f ca="1">IF(AND($A1051=0,$B1051=1),
    VLOOKUP(1,ChapterTable!$1:$1048576,MATCH("최종"&amp;SUBSTITUTE(SUBSTITUTE(F$1,"standard",""),"|Float",""),ChapterTable!$1:$1,0),0)*ChapterTable!$P$17,
  IF(AND($A1051=0,$B1051=0),
    F1052,
  IF($B1051=0,
    VLOOKUP($A1051,ChapterTable!$1:$1048576,MATCH("최종"&amp;SUBSTITUTE(SUBSTITUTE(F$1,"standard",""),"|Float",""),ChapterTable!$1:$1,0),0),
  IF($B1051=1,
    IF($L1051=FALSE,
      VLOOKUP($A1051,ChapterTable!$1:$1048576,MATCH("최종"&amp;SUBSTITUTE(SUBSTITUTE(F$1,"standard",""),"|Float",""),ChapterTable!$1:$1,0),0),
      VLOOKUP($A1051-ChapterTable!$P$11,ChapterTable!$1:$1048576,MATCH("최종"&amp;SUBSTITUTE(SUBSTITUTE(F$1,"standard",""),"|Float",""),ChapterTable!$1:$1,0),0)*ChapterTable!$P$14
    ),
  OFFSET(F1051,-$B1051+IF($L1051,1,0),0)*
    (VLOOKUP(SUBSTITUTE(SUBSTITUTE(F$1,"standard",""),"|Float","")&amp;IF(OR($L1051=TRUE,$A1051=0,MOD($A1051,ChapterTable!$R$20)&lt;&gt;0),"","보스")&amp;"인게임누적곱배수",ChapterTable!$R:$S,2,0)^D1051
    +VLOOKUP(SUBSTITUTE(SUBSTITUTE(F$1,"standard",""),"|Float","")&amp;IF(OR($L1051=TRUE,$A1051=0,MOD($A1051,ChapterTable!$R$20)&lt;&gt;0),"","보스")&amp;"인게임누적합배수",ChapterTable!$R:$S,2,0)*D1051)
  )
  )
  )
)</f>
        <v>430205.08945405477</v>
      </c>
      <c r="G1051" t="s">
        <v>719</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115"/>
        <v>11</v>
      </c>
      <c r="Q1051">
        <f t="shared" si="116"/>
        <v>11</v>
      </c>
      <c r="R1051" t="b">
        <f t="shared" ca="1" si="117"/>
        <v>0</v>
      </c>
      <c r="T1051" t="b">
        <f t="shared" ca="1" si="11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121"/>
        <v>0.33333333333333331</v>
      </c>
      <c r="AJ1051">
        <f t="shared" si="119"/>
        <v>0.395555555</v>
      </c>
      <c r="AK1051">
        <f t="shared" si="120"/>
        <v>1</v>
      </c>
      <c r="AL1051">
        <v>9</v>
      </c>
    </row>
    <row r="1052" spans="1:38" hidden="1" x14ac:dyDescent="0.3">
      <c r="A1052">
        <v>23</v>
      </c>
      <c r="B1052">
        <v>26</v>
      </c>
      <c r="C1052">
        <f>IF(OR($L1052=TRUE,$A1052=0,MOD($A1052,ChapterTable!$R$20)&lt;&gt;0),
MAX(0,INT(($B1052+ChapterTable!$P$26+VLOOKUP(SUBSTITUTE(C$1,"성장단계","")&amp;"단계오프셋",ChapterTable!$R:$S,2,0))/ChapterTable!$P$23)),
MAX(0,INT(($B1052+ChapterTable!$R$26+VLOOKUP(SUBSTITUTE(C$1,"성장단계","")&amp;"보스단계오프셋",ChapterTable!$R:$S,2,0))/ChapterTable!$R$23)))</f>
        <v>3</v>
      </c>
      <c r="D1052">
        <f>IF(OR($L1052=TRUE,$A1052=0,MOD($A1052,ChapterTable!$R$20)&lt;&gt;0),
MAX(0,INT(($B1052+ChapterTable!$P$26+VLOOKUP(SUBSTITUTE(D$1,"성장단계","")&amp;"단계오프셋",ChapterTable!$R:$S,2,0))/ChapterTable!$P$23)),
MAX(0,INT(($B1052+ChapterTable!$R$26+VLOOKUP(SUBSTITUTE(D$1,"성장단계","")&amp;"보스단계오프셋",ChapterTable!$R:$S,2,0))/ChapterTable!$R$23)))</f>
        <v>2</v>
      </c>
      <c r="E1052" s="1">
        <f ca="1">IF(AND($A1052=0,$B1052=1),
    VLOOKUP(1,ChapterTable!$1:$1048576,MATCH("최종"&amp;SUBSTITUTE(SUBSTITUTE(E$1,"standard",""),"|Float",""),ChapterTable!$1:$1,0),0)*ChapterTable!$P$17,
  IF(AND($A1052=0,$B1052=0),
    E1053,
  IF($B1052=0,
    VLOOKUP($A1052,ChapterTable!$1:$1048576,MATCH("최종"&amp;SUBSTITUTE(SUBSTITUTE(E$1,"standard",""),"|Float",""),ChapterTable!$1:$1,0),0),
  IF($B1052=1,
    IF($L1052=FALSE,
      VLOOKUP($A1052,ChapterTable!$1:$1048576,MATCH("최종"&amp;SUBSTITUTE(SUBSTITUTE(E$1,"standard",""),"|Float",""),ChapterTable!$1:$1,0),0),
      VLOOKUP($A1052-ChapterTable!$P$11,ChapterTable!$1:$1048576,MATCH("최종"&amp;SUBSTITUTE(SUBSTITUTE(E$1,"standard",""),"|Float",""),ChapterTable!$1:$1,0),0)*ChapterTable!$P$14
    ),
  OFFSET(E1052,-$B1052+IF($L1052,1,0),0)*IF($B1052&gt;OFFSET($B1052,1,0),ChapterTable!$R$17,1)*
    (VLOOKUP(SUBSTITUTE(SUBSTITUTE(E$1,"standard",""),"|Float","")&amp;IF(OR($L1052=TRUE,$A1052=0,MOD($A1052,ChapterTable!$R$20)&lt;&gt;0),"","보스")&amp;"인게임누적곱배수",ChapterTable!$R:$S,2,0)^C1052
    +VLOOKUP(SUBSTITUTE(SUBSTITUTE(E$1,"standard",""),"|Float","")&amp;IF(OR($L1052=TRUE,$A1052=0,MOD($A1052,ChapterTable!$R$20)&lt;&gt;0),"","보스")&amp;"인게임누적합배수",ChapterTable!$R:$S,2,0)*C1052)
  )
  )
  )
)</f>
        <v>1436510.9073944092</v>
      </c>
      <c r="F1052" s="1">
        <f ca="1">IF(AND($A1052=0,$B1052=1),
    VLOOKUP(1,ChapterTable!$1:$1048576,MATCH("최종"&amp;SUBSTITUTE(SUBSTITUTE(F$1,"standard",""),"|Float",""),ChapterTable!$1:$1,0),0)*ChapterTable!$P$17,
  IF(AND($A1052=0,$B1052=0),
    F1053,
  IF($B1052=0,
    VLOOKUP($A1052,ChapterTable!$1:$1048576,MATCH("최종"&amp;SUBSTITUTE(SUBSTITUTE(F$1,"standard",""),"|Float",""),ChapterTable!$1:$1,0),0),
  IF($B1052=1,
    IF($L1052=FALSE,
      VLOOKUP($A1052,ChapterTable!$1:$1048576,MATCH("최종"&amp;SUBSTITUTE(SUBSTITUTE(F$1,"standard",""),"|Float",""),ChapterTable!$1:$1,0),0),
      VLOOKUP($A1052-ChapterTable!$P$11,ChapterTable!$1:$1048576,MATCH("최종"&amp;SUBSTITUTE(SUBSTITUTE(F$1,"standard",""),"|Float",""),ChapterTable!$1:$1,0),0)*ChapterTable!$P$14
    ),
  OFFSET(F1052,-$B1052+IF($L1052,1,0),0)*
    (VLOOKUP(SUBSTITUTE(SUBSTITUTE(F$1,"standard",""),"|Float","")&amp;IF(OR($L1052=TRUE,$A1052=0,MOD($A1052,ChapterTable!$R$20)&lt;&gt;0),"","보스")&amp;"인게임누적곱배수",ChapterTable!$R:$S,2,0)^D1052
    +VLOOKUP(SUBSTITUTE(SUBSTITUTE(F$1,"standard",""),"|Float","")&amp;IF(OR($L1052=TRUE,$A1052=0,MOD($A1052,ChapterTable!$R$20)&lt;&gt;0),"","보스")&amp;"인게임누적합배수",ChapterTable!$R:$S,2,0)*D1052)
  )
  )
  )
)</f>
        <v>430205.08945405477</v>
      </c>
      <c r="G1052" t="s">
        <v>719</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115"/>
        <v>3</v>
      </c>
      <c r="Q1052">
        <f t="shared" si="116"/>
        <v>3</v>
      </c>
      <c r="R1052" t="b">
        <f t="shared" ca="1" si="117"/>
        <v>0</v>
      </c>
      <c r="T1052" t="b">
        <f t="shared" ca="1" si="11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121"/>
        <v>0.33333333333333331</v>
      </c>
      <c r="AJ1052">
        <f t="shared" si="119"/>
        <v>0.395555555</v>
      </c>
      <c r="AK1052">
        <f t="shared" si="120"/>
        <v>1</v>
      </c>
      <c r="AL1052">
        <v>9</v>
      </c>
    </row>
    <row r="1053" spans="1:38" hidden="1" x14ac:dyDescent="0.3">
      <c r="A1053">
        <v>23</v>
      </c>
      <c r="B1053">
        <v>27</v>
      </c>
      <c r="C1053">
        <f>IF(OR($L1053=TRUE,$A1053=0,MOD($A1053,ChapterTable!$R$20)&lt;&gt;0),
MAX(0,INT(($B1053+ChapterTable!$P$26+VLOOKUP(SUBSTITUTE(C$1,"성장단계","")&amp;"단계오프셋",ChapterTable!$R:$S,2,0))/ChapterTable!$P$23)),
MAX(0,INT(($B1053+ChapterTable!$R$26+VLOOKUP(SUBSTITUTE(C$1,"성장단계","")&amp;"보스단계오프셋",ChapterTable!$R:$S,2,0))/ChapterTable!$R$23)))</f>
        <v>3</v>
      </c>
      <c r="D1053">
        <f>IF(OR($L1053=TRUE,$A1053=0,MOD($A1053,ChapterTable!$R$20)&lt;&gt;0),
MAX(0,INT(($B1053+ChapterTable!$P$26+VLOOKUP(SUBSTITUTE(D$1,"성장단계","")&amp;"단계오프셋",ChapterTable!$R:$S,2,0))/ChapterTable!$P$23)),
MAX(0,INT(($B1053+ChapterTable!$R$26+VLOOKUP(SUBSTITUTE(D$1,"성장단계","")&amp;"보스단계오프셋",ChapterTable!$R:$S,2,0))/ChapterTable!$R$23)))</f>
        <v>2</v>
      </c>
      <c r="E1053" s="1">
        <f ca="1">IF(AND($A1053=0,$B1053=1),
    VLOOKUP(1,ChapterTable!$1:$1048576,MATCH("최종"&amp;SUBSTITUTE(SUBSTITUTE(E$1,"standard",""),"|Float",""),ChapterTable!$1:$1,0),0)*ChapterTable!$P$17,
  IF(AND($A1053=0,$B1053=0),
    E1054,
  IF($B1053=0,
    VLOOKUP($A1053,ChapterTable!$1:$1048576,MATCH("최종"&amp;SUBSTITUTE(SUBSTITUTE(E$1,"standard",""),"|Float",""),ChapterTable!$1:$1,0),0),
  IF($B1053=1,
    IF($L1053=FALSE,
      VLOOKUP($A1053,ChapterTable!$1:$1048576,MATCH("최종"&amp;SUBSTITUTE(SUBSTITUTE(E$1,"standard",""),"|Float",""),ChapterTable!$1:$1,0),0),
      VLOOKUP($A1053-ChapterTable!$P$11,ChapterTable!$1:$1048576,MATCH("최종"&amp;SUBSTITUTE(SUBSTITUTE(E$1,"standard",""),"|Float",""),ChapterTable!$1:$1,0),0)*ChapterTable!$P$14
    ),
  OFFSET(E1053,-$B1053+IF($L1053,1,0),0)*IF($B1053&gt;OFFSET($B1053,1,0),ChapterTable!$R$17,1)*
    (VLOOKUP(SUBSTITUTE(SUBSTITUTE(E$1,"standard",""),"|Float","")&amp;IF(OR($L1053=TRUE,$A1053=0,MOD($A1053,ChapterTable!$R$20)&lt;&gt;0),"","보스")&amp;"인게임누적곱배수",ChapterTable!$R:$S,2,0)^C1053
    +VLOOKUP(SUBSTITUTE(SUBSTITUTE(E$1,"standard",""),"|Float","")&amp;IF(OR($L1053=TRUE,$A1053=0,MOD($A1053,ChapterTable!$R$20)&lt;&gt;0),"","보스")&amp;"인게임누적합배수",ChapterTable!$R:$S,2,0)*C1053)
  )
  )
  )
)</f>
        <v>1436510.9073944092</v>
      </c>
      <c r="F1053" s="1">
        <f ca="1">IF(AND($A1053=0,$B1053=1),
    VLOOKUP(1,ChapterTable!$1:$1048576,MATCH("최종"&amp;SUBSTITUTE(SUBSTITUTE(F$1,"standard",""),"|Float",""),ChapterTable!$1:$1,0),0)*ChapterTable!$P$17,
  IF(AND($A1053=0,$B1053=0),
    F1054,
  IF($B1053=0,
    VLOOKUP($A1053,ChapterTable!$1:$1048576,MATCH("최종"&amp;SUBSTITUTE(SUBSTITUTE(F$1,"standard",""),"|Float",""),ChapterTable!$1:$1,0),0),
  IF($B1053=1,
    IF($L1053=FALSE,
      VLOOKUP($A1053,ChapterTable!$1:$1048576,MATCH("최종"&amp;SUBSTITUTE(SUBSTITUTE(F$1,"standard",""),"|Float",""),ChapterTable!$1:$1,0),0),
      VLOOKUP($A1053-ChapterTable!$P$11,ChapterTable!$1:$1048576,MATCH("최종"&amp;SUBSTITUTE(SUBSTITUTE(F$1,"standard",""),"|Float",""),ChapterTable!$1:$1,0),0)*ChapterTable!$P$14
    ),
  OFFSET(F1053,-$B1053+IF($L1053,1,0),0)*
    (VLOOKUP(SUBSTITUTE(SUBSTITUTE(F$1,"standard",""),"|Float","")&amp;IF(OR($L1053=TRUE,$A1053=0,MOD($A1053,ChapterTable!$R$20)&lt;&gt;0),"","보스")&amp;"인게임누적곱배수",ChapterTable!$R:$S,2,0)^D1053
    +VLOOKUP(SUBSTITUTE(SUBSTITUTE(F$1,"standard",""),"|Float","")&amp;IF(OR($L1053=TRUE,$A1053=0,MOD($A1053,ChapterTable!$R$20)&lt;&gt;0),"","보스")&amp;"인게임누적합배수",ChapterTable!$R:$S,2,0)*D1053)
  )
  )
  )
)</f>
        <v>430205.08945405477</v>
      </c>
      <c r="G1053" t="s">
        <v>719</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115"/>
        <v>3</v>
      </c>
      <c r="Q1053">
        <f t="shared" si="116"/>
        <v>3</v>
      </c>
      <c r="R1053" t="b">
        <f t="shared" ca="1" si="117"/>
        <v>0</v>
      </c>
      <c r="T1053" t="b">
        <f t="shared" ca="1" si="11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121"/>
        <v>0.33333333333333331</v>
      </c>
      <c r="AJ1053">
        <f t="shared" si="119"/>
        <v>0.395555555</v>
      </c>
      <c r="AK1053">
        <f t="shared" si="120"/>
        <v>1</v>
      </c>
      <c r="AL1053">
        <v>9</v>
      </c>
    </row>
    <row r="1054" spans="1:38" hidden="1" x14ac:dyDescent="0.3">
      <c r="A1054">
        <v>23</v>
      </c>
      <c r="B1054">
        <v>28</v>
      </c>
      <c r="C1054">
        <f>IF(OR($L1054=TRUE,$A1054=0,MOD($A1054,ChapterTable!$R$20)&lt;&gt;0),
MAX(0,INT(($B1054+ChapterTable!$P$26+VLOOKUP(SUBSTITUTE(C$1,"성장단계","")&amp;"단계오프셋",ChapterTable!$R:$S,2,0))/ChapterTable!$P$23)),
MAX(0,INT(($B1054+ChapterTable!$R$26+VLOOKUP(SUBSTITUTE(C$1,"성장단계","")&amp;"보스단계오프셋",ChapterTable!$R:$S,2,0))/ChapterTable!$R$23)))</f>
        <v>3</v>
      </c>
      <c r="D1054">
        <f>IF(OR($L1054=TRUE,$A1054=0,MOD($A1054,ChapterTable!$R$20)&lt;&gt;0),
MAX(0,INT(($B1054+ChapterTable!$P$26+VLOOKUP(SUBSTITUTE(D$1,"성장단계","")&amp;"단계오프셋",ChapterTable!$R:$S,2,0))/ChapterTable!$P$23)),
MAX(0,INT(($B1054+ChapterTable!$R$26+VLOOKUP(SUBSTITUTE(D$1,"성장단계","")&amp;"보스단계오프셋",ChapterTable!$R:$S,2,0))/ChapterTable!$R$23)))</f>
        <v>2</v>
      </c>
      <c r="E1054" s="1">
        <f ca="1">IF(AND($A1054=0,$B1054=1),
    VLOOKUP(1,ChapterTable!$1:$1048576,MATCH("최종"&amp;SUBSTITUTE(SUBSTITUTE(E$1,"standard",""),"|Float",""),ChapterTable!$1:$1,0),0)*ChapterTable!$P$17,
  IF(AND($A1054=0,$B1054=0),
    E1055,
  IF($B1054=0,
    VLOOKUP($A1054,ChapterTable!$1:$1048576,MATCH("최종"&amp;SUBSTITUTE(SUBSTITUTE(E$1,"standard",""),"|Float",""),ChapterTable!$1:$1,0),0),
  IF($B1054=1,
    IF($L1054=FALSE,
      VLOOKUP($A1054,ChapterTable!$1:$1048576,MATCH("최종"&amp;SUBSTITUTE(SUBSTITUTE(E$1,"standard",""),"|Float",""),ChapterTable!$1:$1,0),0),
      VLOOKUP($A1054-ChapterTable!$P$11,ChapterTable!$1:$1048576,MATCH("최종"&amp;SUBSTITUTE(SUBSTITUTE(E$1,"standard",""),"|Float",""),ChapterTable!$1:$1,0),0)*ChapterTable!$P$14
    ),
  OFFSET(E1054,-$B1054+IF($L1054,1,0),0)*IF($B1054&gt;OFFSET($B1054,1,0),ChapterTable!$R$17,1)*
    (VLOOKUP(SUBSTITUTE(SUBSTITUTE(E$1,"standard",""),"|Float","")&amp;IF(OR($L1054=TRUE,$A1054=0,MOD($A1054,ChapterTable!$R$20)&lt;&gt;0),"","보스")&amp;"인게임누적곱배수",ChapterTable!$R:$S,2,0)^C1054
    +VLOOKUP(SUBSTITUTE(SUBSTITUTE(E$1,"standard",""),"|Float","")&amp;IF(OR($L1054=TRUE,$A1054=0,MOD($A1054,ChapterTable!$R$20)&lt;&gt;0),"","보스")&amp;"인게임누적합배수",ChapterTable!$R:$S,2,0)*C1054)
  )
  )
  )
)</f>
        <v>1436510.9073944092</v>
      </c>
      <c r="F1054" s="1">
        <f ca="1">IF(AND($A1054=0,$B1054=1),
    VLOOKUP(1,ChapterTable!$1:$1048576,MATCH("최종"&amp;SUBSTITUTE(SUBSTITUTE(F$1,"standard",""),"|Float",""),ChapterTable!$1:$1,0),0)*ChapterTable!$P$17,
  IF(AND($A1054=0,$B1054=0),
    F1055,
  IF($B1054=0,
    VLOOKUP($A1054,ChapterTable!$1:$1048576,MATCH("최종"&amp;SUBSTITUTE(SUBSTITUTE(F$1,"standard",""),"|Float",""),ChapterTable!$1:$1,0),0),
  IF($B1054=1,
    IF($L1054=FALSE,
      VLOOKUP($A1054,ChapterTable!$1:$1048576,MATCH("최종"&amp;SUBSTITUTE(SUBSTITUTE(F$1,"standard",""),"|Float",""),ChapterTable!$1:$1,0),0),
      VLOOKUP($A1054-ChapterTable!$P$11,ChapterTable!$1:$1048576,MATCH("최종"&amp;SUBSTITUTE(SUBSTITUTE(F$1,"standard",""),"|Float",""),ChapterTable!$1:$1,0),0)*ChapterTable!$P$14
    ),
  OFFSET(F1054,-$B1054+IF($L1054,1,0),0)*
    (VLOOKUP(SUBSTITUTE(SUBSTITUTE(F$1,"standard",""),"|Float","")&amp;IF(OR($L1054=TRUE,$A1054=0,MOD($A1054,ChapterTable!$R$20)&lt;&gt;0),"","보스")&amp;"인게임누적곱배수",ChapterTable!$R:$S,2,0)^D1054
    +VLOOKUP(SUBSTITUTE(SUBSTITUTE(F$1,"standard",""),"|Float","")&amp;IF(OR($L1054=TRUE,$A1054=0,MOD($A1054,ChapterTable!$R$20)&lt;&gt;0),"","보스")&amp;"인게임누적합배수",ChapterTable!$R:$S,2,0)*D1054)
  )
  )
  )
)</f>
        <v>430205.08945405477</v>
      </c>
      <c r="G1054" t="s">
        <v>719</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115"/>
        <v>3</v>
      </c>
      <c r="Q1054">
        <f t="shared" si="116"/>
        <v>3</v>
      </c>
      <c r="R1054" t="b">
        <f t="shared" ca="1" si="117"/>
        <v>0</v>
      </c>
      <c r="T1054" t="b">
        <f t="shared" ca="1" si="11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121"/>
        <v>0.33333333333333331</v>
      </c>
      <c r="AJ1054">
        <f t="shared" si="119"/>
        <v>0.395555555</v>
      </c>
      <c r="AK1054">
        <f t="shared" si="120"/>
        <v>1</v>
      </c>
      <c r="AL1054">
        <v>9</v>
      </c>
    </row>
    <row r="1055" spans="1:38" hidden="1" x14ac:dyDescent="0.3">
      <c r="A1055">
        <v>23</v>
      </c>
      <c r="B1055">
        <v>29</v>
      </c>
      <c r="C1055">
        <f>IF(OR($L1055=TRUE,$A1055=0,MOD($A1055,ChapterTable!$R$20)&lt;&gt;0),
MAX(0,INT(($B1055+ChapterTable!$P$26+VLOOKUP(SUBSTITUTE(C$1,"성장단계","")&amp;"단계오프셋",ChapterTable!$R:$S,2,0))/ChapterTable!$P$23)),
MAX(0,INT(($B1055+ChapterTable!$R$26+VLOOKUP(SUBSTITUTE(C$1,"성장단계","")&amp;"보스단계오프셋",ChapterTable!$R:$S,2,0))/ChapterTable!$R$23)))</f>
        <v>3</v>
      </c>
      <c r="D1055">
        <f>IF(OR($L1055=TRUE,$A1055=0,MOD($A1055,ChapterTable!$R$20)&lt;&gt;0),
MAX(0,INT(($B1055+ChapterTable!$P$26+VLOOKUP(SUBSTITUTE(D$1,"성장단계","")&amp;"단계오프셋",ChapterTable!$R:$S,2,0))/ChapterTable!$P$23)),
MAX(0,INT(($B1055+ChapterTable!$R$26+VLOOKUP(SUBSTITUTE(D$1,"성장단계","")&amp;"보스단계오프셋",ChapterTable!$R:$S,2,0))/ChapterTable!$R$23)))</f>
        <v>2</v>
      </c>
      <c r="E1055" s="1">
        <f ca="1">IF(AND($A1055=0,$B1055=1),
    VLOOKUP(1,ChapterTable!$1:$1048576,MATCH("최종"&amp;SUBSTITUTE(SUBSTITUTE(E$1,"standard",""),"|Float",""),ChapterTable!$1:$1,0),0)*ChapterTable!$P$17,
  IF(AND($A1055=0,$B1055=0),
    E1056,
  IF($B1055=0,
    VLOOKUP($A1055,ChapterTable!$1:$1048576,MATCH("최종"&amp;SUBSTITUTE(SUBSTITUTE(E$1,"standard",""),"|Float",""),ChapterTable!$1:$1,0),0),
  IF($B1055=1,
    IF($L1055=FALSE,
      VLOOKUP($A1055,ChapterTable!$1:$1048576,MATCH("최종"&amp;SUBSTITUTE(SUBSTITUTE(E$1,"standard",""),"|Float",""),ChapterTable!$1:$1,0),0),
      VLOOKUP($A1055-ChapterTable!$P$11,ChapterTable!$1:$1048576,MATCH("최종"&amp;SUBSTITUTE(SUBSTITUTE(E$1,"standard",""),"|Float",""),ChapterTable!$1:$1,0),0)*ChapterTable!$P$14
    ),
  OFFSET(E1055,-$B1055+IF($L1055,1,0),0)*IF($B1055&gt;OFFSET($B1055,1,0),ChapterTable!$R$17,1)*
    (VLOOKUP(SUBSTITUTE(SUBSTITUTE(E$1,"standard",""),"|Float","")&amp;IF(OR($L1055=TRUE,$A1055=0,MOD($A1055,ChapterTable!$R$20)&lt;&gt;0),"","보스")&amp;"인게임누적곱배수",ChapterTable!$R:$S,2,0)^C1055
    +VLOOKUP(SUBSTITUTE(SUBSTITUTE(E$1,"standard",""),"|Float","")&amp;IF(OR($L1055=TRUE,$A1055=0,MOD($A1055,ChapterTable!$R$20)&lt;&gt;0),"","보스")&amp;"인게임누적합배수",ChapterTable!$R:$S,2,0)*C1055)
  )
  )
  )
)</f>
        <v>1436510.9073944092</v>
      </c>
      <c r="F1055" s="1">
        <f ca="1">IF(AND($A1055=0,$B1055=1),
    VLOOKUP(1,ChapterTable!$1:$1048576,MATCH("최종"&amp;SUBSTITUTE(SUBSTITUTE(F$1,"standard",""),"|Float",""),ChapterTable!$1:$1,0),0)*ChapterTable!$P$17,
  IF(AND($A1055=0,$B1055=0),
    F1056,
  IF($B1055=0,
    VLOOKUP($A1055,ChapterTable!$1:$1048576,MATCH("최종"&amp;SUBSTITUTE(SUBSTITUTE(F$1,"standard",""),"|Float",""),ChapterTable!$1:$1,0),0),
  IF($B1055=1,
    IF($L1055=FALSE,
      VLOOKUP($A1055,ChapterTable!$1:$1048576,MATCH("최종"&amp;SUBSTITUTE(SUBSTITUTE(F$1,"standard",""),"|Float",""),ChapterTable!$1:$1,0),0),
      VLOOKUP($A1055-ChapterTable!$P$11,ChapterTable!$1:$1048576,MATCH("최종"&amp;SUBSTITUTE(SUBSTITUTE(F$1,"standard",""),"|Float",""),ChapterTable!$1:$1,0),0)*ChapterTable!$P$14
    ),
  OFFSET(F1055,-$B1055+IF($L1055,1,0),0)*
    (VLOOKUP(SUBSTITUTE(SUBSTITUTE(F$1,"standard",""),"|Float","")&amp;IF(OR($L1055=TRUE,$A1055=0,MOD($A1055,ChapterTable!$R$20)&lt;&gt;0),"","보스")&amp;"인게임누적곱배수",ChapterTable!$R:$S,2,0)^D1055
    +VLOOKUP(SUBSTITUTE(SUBSTITUTE(F$1,"standard",""),"|Float","")&amp;IF(OR($L1055=TRUE,$A1055=0,MOD($A1055,ChapterTable!$R$20)&lt;&gt;0),"","보스")&amp;"인게임누적합배수",ChapterTable!$R:$S,2,0)*D1055)
  )
  )
  )
)</f>
        <v>430205.08945405477</v>
      </c>
      <c r="G1055" t="s">
        <v>719</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115"/>
        <v>93</v>
      </c>
      <c r="Q1055">
        <f t="shared" si="116"/>
        <v>93</v>
      </c>
      <c r="R1055" t="b">
        <f t="shared" ca="1" si="117"/>
        <v>1</v>
      </c>
      <c r="T1055" t="b">
        <f t="shared" ca="1" si="11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121"/>
        <v>0.33333333333333331</v>
      </c>
      <c r="AJ1055">
        <f t="shared" si="119"/>
        <v>0.395555555</v>
      </c>
      <c r="AK1055">
        <f t="shared" si="120"/>
        <v>1</v>
      </c>
      <c r="AL1055">
        <v>9</v>
      </c>
    </row>
    <row r="1056" spans="1:38" hidden="1" x14ac:dyDescent="0.3">
      <c r="A1056">
        <v>23</v>
      </c>
      <c r="B1056">
        <v>30</v>
      </c>
      <c r="C1056">
        <f>IF(OR($L1056=TRUE,$A1056=0,MOD($A1056,ChapterTable!$R$20)&lt;&gt;0),
MAX(0,INT(($B1056+ChapterTable!$P$26+VLOOKUP(SUBSTITUTE(C$1,"성장단계","")&amp;"단계오프셋",ChapterTable!$R:$S,2,0))/ChapterTable!$P$23)),
MAX(0,INT(($B1056+ChapterTable!$R$26+VLOOKUP(SUBSTITUTE(C$1,"성장단계","")&amp;"보스단계오프셋",ChapterTable!$R:$S,2,0))/ChapterTable!$R$23)))</f>
        <v>3</v>
      </c>
      <c r="D1056">
        <f>IF(OR($L1056=TRUE,$A1056=0,MOD($A1056,ChapterTable!$R$20)&lt;&gt;0),
MAX(0,INT(($B1056+ChapterTable!$P$26+VLOOKUP(SUBSTITUTE(D$1,"성장단계","")&amp;"단계오프셋",ChapterTable!$R:$S,2,0))/ChapterTable!$P$23)),
MAX(0,INT(($B1056+ChapterTable!$R$26+VLOOKUP(SUBSTITUTE(D$1,"성장단계","")&amp;"보스단계오프셋",ChapterTable!$R:$S,2,0))/ChapterTable!$R$23)))</f>
        <v>2</v>
      </c>
      <c r="E1056" s="1">
        <f ca="1">IF(AND($A1056=0,$B1056=1),
    VLOOKUP(1,ChapterTable!$1:$1048576,MATCH("최종"&amp;SUBSTITUTE(SUBSTITUTE(E$1,"standard",""),"|Float",""),ChapterTable!$1:$1,0),0)*ChapterTable!$P$17,
  IF(AND($A1056=0,$B1056=0),
    E1057,
  IF($B1056=0,
    VLOOKUP($A1056,ChapterTable!$1:$1048576,MATCH("최종"&amp;SUBSTITUTE(SUBSTITUTE(E$1,"standard",""),"|Float",""),ChapterTable!$1:$1,0),0),
  IF($B1056=1,
    IF($L1056=FALSE,
      VLOOKUP($A1056,ChapterTable!$1:$1048576,MATCH("최종"&amp;SUBSTITUTE(SUBSTITUTE(E$1,"standard",""),"|Float",""),ChapterTable!$1:$1,0),0),
      VLOOKUP($A1056-ChapterTable!$P$11,ChapterTable!$1:$1048576,MATCH("최종"&amp;SUBSTITUTE(SUBSTITUTE(E$1,"standard",""),"|Float",""),ChapterTable!$1:$1,0),0)*ChapterTable!$P$14
    ),
  OFFSET(E1056,-$B1056+IF($L1056,1,0),0)*IF($B1056&gt;OFFSET($B1056,1,0),ChapterTable!$R$17,1)*
    (VLOOKUP(SUBSTITUTE(SUBSTITUTE(E$1,"standard",""),"|Float","")&amp;IF(OR($L1056=TRUE,$A1056=0,MOD($A1056,ChapterTable!$R$20)&lt;&gt;0),"","보스")&amp;"인게임누적곱배수",ChapterTable!$R:$S,2,0)^C1056
    +VLOOKUP(SUBSTITUTE(SUBSTITUTE(E$1,"standard",""),"|Float","")&amp;IF(OR($L1056=TRUE,$A1056=0,MOD($A1056,ChapterTable!$R$20)&lt;&gt;0),"","보스")&amp;"인게임누적합배수",ChapterTable!$R:$S,2,0)*C1056)
  )
  )
  )
)</f>
        <v>1436510.9073944092</v>
      </c>
      <c r="F1056" s="1">
        <f ca="1">IF(AND($A1056=0,$B1056=1),
    VLOOKUP(1,ChapterTable!$1:$1048576,MATCH("최종"&amp;SUBSTITUTE(SUBSTITUTE(F$1,"standard",""),"|Float",""),ChapterTable!$1:$1,0),0)*ChapterTable!$P$17,
  IF(AND($A1056=0,$B1056=0),
    F1057,
  IF($B1056=0,
    VLOOKUP($A1056,ChapterTable!$1:$1048576,MATCH("최종"&amp;SUBSTITUTE(SUBSTITUTE(F$1,"standard",""),"|Float",""),ChapterTable!$1:$1,0),0),
  IF($B1056=1,
    IF($L1056=FALSE,
      VLOOKUP($A1056,ChapterTable!$1:$1048576,MATCH("최종"&amp;SUBSTITUTE(SUBSTITUTE(F$1,"standard",""),"|Float",""),ChapterTable!$1:$1,0),0),
      VLOOKUP($A1056-ChapterTable!$P$11,ChapterTable!$1:$1048576,MATCH("최종"&amp;SUBSTITUTE(SUBSTITUTE(F$1,"standard",""),"|Float",""),ChapterTable!$1:$1,0),0)*ChapterTable!$P$14
    ),
  OFFSET(F1056,-$B1056+IF($L1056,1,0),0)*
    (VLOOKUP(SUBSTITUTE(SUBSTITUTE(F$1,"standard",""),"|Float","")&amp;IF(OR($L1056=TRUE,$A1056=0,MOD($A1056,ChapterTable!$R$20)&lt;&gt;0),"","보스")&amp;"인게임누적곱배수",ChapterTable!$R:$S,2,0)^D1056
    +VLOOKUP(SUBSTITUTE(SUBSTITUTE(F$1,"standard",""),"|Float","")&amp;IF(OR($L1056=TRUE,$A1056=0,MOD($A1056,ChapterTable!$R$20)&lt;&gt;0),"","보스")&amp;"인게임누적합배수",ChapterTable!$R:$S,2,0)*D1056)
  )
  )
  )
)</f>
        <v>430205.08945405477</v>
      </c>
      <c r="G1056" t="s">
        <v>719</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115"/>
        <v>23</v>
      </c>
      <c r="Q1056">
        <f t="shared" si="116"/>
        <v>23</v>
      </c>
      <c r="R1056" t="b">
        <f t="shared" ca="1" si="117"/>
        <v>0</v>
      </c>
      <c r="T1056" t="b">
        <f t="shared" ca="1" si="11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121"/>
        <v>0.33333333333333331</v>
      </c>
      <c r="AJ1056">
        <f t="shared" si="119"/>
        <v>1</v>
      </c>
      <c r="AK1056">
        <f t="shared" si="120"/>
        <v>3</v>
      </c>
      <c r="AL1056">
        <v>9</v>
      </c>
    </row>
    <row r="1057" spans="1:38" hidden="1" x14ac:dyDescent="0.3">
      <c r="A1057">
        <v>23</v>
      </c>
      <c r="B1057">
        <v>31</v>
      </c>
      <c r="C1057">
        <f>IF(OR($L1057=TRUE,$A1057=0,MOD($A1057,ChapterTable!$R$20)&lt;&gt;0),
MAX(0,INT(($B1057+ChapterTable!$P$26+VLOOKUP(SUBSTITUTE(C$1,"성장단계","")&amp;"단계오프셋",ChapterTable!$R:$S,2,0))/ChapterTable!$P$23)),
MAX(0,INT(($B1057+ChapterTable!$R$26+VLOOKUP(SUBSTITUTE(C$1,"성장단계","")&amp;"보스단계오프셋",ChapterTable!$R:$S,2,0))/ChapterTable!$R$23)))</f>
        <v>3</v>
      </c>
      <c r="D1057">
        <f>IF(OR($L1057=TRUE,$A1057=0,MOD($A1057,ChapterTable!$R$20)&lt;&gt;0),
MAX(0,INT(($B1057+ChapterTable!$P$26+VLOOKUP(SUBSTITUTE(D$1,"성장단계","")&amp;"단계오프셋",ChapterTable!$R:$S,2,0))/ChapterTable!$P$23)),
MAX(0,INT(($B1057+ChapterTable!$R$26+VLOOKUP(SUBSTITUTE(D$1,"성장단계","")&amp;"보스단계오프셋",ChapterTable!$R:$S,2,0))/ChapterTable!$R$23)))</f>
        <v>3</v>
      </c>
      <c r="E1057" s="1">
        <f ca="1">IF(AND($A1057=0,$B1057=1),
    VLOOKUP(1,ChapterTable!$1:$1048576,MATCH("최종"&amp;SUBSTITUTE(SUBSTITUTE(E$1,"standard",""),"|Float",""),ChapterTable!$1:$1,0),0)*ChapterTable!$P$17,
  IF(AND($A1057=0,$B1057=0),
    E1058,
  IF($B1057=0,
    VLOOKUP($A1057,ChapterTable!$1:$1048576,MATCH("최종"&amp;SUBSTITUTE(SUBSTITUTE(E$1,"standard",""),"|Float",""),ChapterTable!$1:$1,0),0),
  IF($B1057=1,
    IF($L1057=FALSE,
      VLOOKUP($A1057,ChapterTable!$1:$1048576,MATCH("최종"&amp;SUBSTITUTE(SUBSTITUTE(E$1,"standard",""),"|Float",""),ChapterTable!$1:$1,0),0),
      VLOOKUP($A1057-ChapterTable!$P$11,ChapterTable!$1:$1048576,MATCH("최종"&amp;SUBSTITUTE(SUBSTITUTE(E$1,"standard",""),"|Float",""),ChapterTable!$1:$1,0),0)*ChapterTable!$P$14
    ),
  OFFSET(E1057,-$B1057+IF($L1057,1,0),0)*IF($B1057&gt;OFFSET($B1057,1,0),ChapterTable!$R$17,1)*
    (VLOOKUP(SUBSTITUTE(SUBSTITUTE(E$1,"standard",""),"|Float","")&amp;IF(OR($L1057=TRUE,$A1057=0,MOD($A1057,ChapterTable!$R$20)&lt;&gt;0),"","보스")&amp;"인게임누적곱배수",ChapterTable!$R:$S,2,0)^C1057
    +VLOOKUP(SUBSTITUTE(SUBSTITUTE(E$1,"standard",""),"|Float","")&amp;IF(OR($L1057=TRUE,$A1057=0,MOD($A1057,ChapterTable!$R$20)&lt;&gt;0),"","보스")&amp;"인게임누적합배수",ChapterTable!$R:$S,2,0)*C1057)
  )
  )
  )
)</f>
        <v>1436510.9073944092</v>
      </c>
      <c r="F1057" s="1">
        <f ca="1">IF(AND($A1057=0,$B1057=1),
    VLOOKUP(1,ChapterTable!$1:$1048576,MATCH("최종"&amp;SUBSTITUTE(SUBSTITUTE(F$1,"standard",""),"|Float",""),ChapterTable!$1:$1,0),0)*ChapterTable!$P$17,
  IF(AND($A1057=0,$B1057=0),
    F1058,
  IF($B1057=0,
    VLOOKUP($A1057,ChapterTable!$1:$1048576,MATCH("최종"&amp;SUBSTITUTE(SUBSTITUTE(F$1,"standard",""),"|Float",""),ChapterTable!$1:$1,0),0),
  IF($B1057=1,
    IF($L1057=FALSE,
      VLOOKUP($A1057,ChapterTable!$1:$1048576,MATCH("최종"&amp;SUBSTITUTE(SUBSTITUTE(F$1,"standard",""),"|Float",""),ChapterTable!$1:$1,0),0),
      VLOOKUP($A1057-ChapterTable!$P$11,ChapterTable!$1:$1048576,MATCH("최종"&amp;SUBSTITUTE(SUBSTITUTE(F$1,"standard",""),"|Float",""),ChapterTable!$1:$1,0),0)*ChapterTable!$P$14
    ),
  OFFSET(F1057,-$B1057+IF($L1057,1,0),0)*
    (VLOOKUP(SUBSTITUTE(SUBSTITUTE(F$1,"standard",""),"|Float","")&amp;IF(OR($L1057=TRUE,$A1057=0,MOD($A1057,ChapterTable!$R$20)&lt;&gt;0),"","보스")&amp;"인게임누적곱배수",ChapterTable!$R:$S,2,0)^D1057
    +VLOOKUP(SUBSTITUTE(SUBSTITUTE(F$1,"standard",""),"|Float","")&amp;IF(OR($L1057=TRUE,$A1057=0,MOD($A1057,ChapterTable!$R$20)&lt;&gt;0),"","보스")&amp;"인게임누적합배수",ChapterTable!$R:$S,2,0)*D1057)
  )
  )
  )
)</f>
        <v>458261.94311410194</v>
      </c>
      <c r="G1057" t="s">
        <v>719</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115"/>
        <v>4</v>
      </c>
      <c r="Q1057">
        <f t="shared" si="116"/>
        <v>4</v>
      </c>
      <c r="R1057" t="b">
        <f t="shared" ca="1" si="117"/>
        <v>0</v>
      </c>
      <c r="T1057" t="b">
        <f t="shared" ca="1" si="11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121"/>
        <v>0.25</v>
      </c>
      <c r="AJ1057">
        <f t="shared" si="119"/>
        <v>0.32</v>
      </c>
      <c r="AK1057">
        <f t="shared" si="120"/>
        <v>1</v>
      </c>
      <c r="AL1057">
        <v>9</v>
      </c>
    </row>
    <row r="1058" spans="1:38" hidden="1" x14ac:dyDescent="0.3">
      <c r="A1058">
        <v>23</v>
      </c>
      <c r="B1058">
        <v>32</v>
      </c>
      <c r="C1058">
        <f>IF(OR($L1058=TRUE,$A1058=0,MOD($A1058,ChapterTable!$R$20)&lt;&gt;0),
MAX(0,INT(($B1058+ChapterTable!$P$26+VLOOKUP(SUBSTITUTE(C$1,"성장단계","")&amp;"단계오프셋",ChapterTable!$R:$S,2,0))/ChapterTable!$P$23)),
MAX(0,INT(($B1058+ChapterTable!$R$26+VLOOKUP(SUBSTITUTE(C$1,"성장단계","")&amp;"보스단계오프셋",ChapterTable!$R:$S,2,0))/ChapterTable!$R$23)))</f>
        <v>3</v>
      </c>
      <c r="D1058">
        <f>IF(OR($L1058=TRUE,$A1058=0,MOD($A1058,ChapterTable!$R$20)&lt;&gt;0),
MAX(0,INT(($B1058+ChapterTable!$P$26+VLOOKUP(SUBSTITUTE(D$1,"성장단계","")&amp;"단계오프셋",ChapterTable!$R:$S,2,0))/ChapterTable!$P$23)),
MAX(0,INT(($B1058+ChapterTable!$R$26+VLOOKUP(SUBSTITUTE(D$1,"성장단계","")&amp;"보스단계오프셋",ChapterTable!$R:$S,2,0))/ChapterTable!$R$23)))</f>
        <v>3</v>
      </c>
      <c r="E1058" s="1">
        <f ca="1">IF(AND($A1058=0,$B1058=1),
    VLOOKUP(1,ChapterTable!$1:$1048576,MATCH("최종"&amp;SUBSTITUTE(SUBSTITUTE(E$1,"standard",""),"|Float",""),ChapterTable!$1:$1,0),0)*ChapterTable!$P$17,
  IF(AND($A1058=0,$B1058=0),
    E1059,
  IF($B1058=0,
    VLOOKUP($A1058,ChapterTable!$1:$1048576,MATCH("최종"&amp;SUBSTITUTE(SUBSTITUTE(E$1,"standard",""),"|Float",""),ChapterTable!$1:$1,0),0),
  IF($B1058=1,
    IF($L1058=FALSE,
      VLOOKUP($A1058,ChapterTable!$1:$1048576,MATCH("최종"&amp;SUBSTITUTE(SUBSTITUTE(E$1,"standard",""),"|Float",""),ChapterTable!$1:$1,0),0),
      VLOOKUP($A1058-ChapterTable!$P$11,ChapterTable!$1:$1048576,MATCH("최종"&amp;SUBSTITUTE(SUBSTITUTE(E$1,"standard",""),"|Float",""),ChapterTable!$1:$1,0),0)*ChapterTable!$P$14
    ),
  OFFSET(E1058,-$B1058+IF($L1058,1,0),0)*IF($B1058&gt;OFFSET($B1058,1,0),ChapterTable!$R$17,1)*
    (VLOOKUP(SUBSTITUTE(SUBSTITUTE(E$1,"standard",""),"|Float","")&amp;IF(OR($L1058=TRUE,$A1058=0,MOD($A1058,ChapterTable!$R$20)&lt;&gt;0),"","보스")&amp;"인게임누적곱배수",ChapterTable!$R:$S,2,0)^C1058
    +VLOOKUP(SUBSTITUTE(SUBSTITUTE(E$1,"standard",""),"|Float","")&amp;IF(OR($L1058=TRUE,$A1058=0,MOD($A1058,ChapterTable!$R$20)&lt;&gt;0),"","보스")&amp;"인게임누적합배수",ChapterTable!$R:$S,2,0)*C1058)
  )
  )
  )
)</f>
        <v>1436510.9073944092</v>
      </c>
      <c r="F1058" s="1">
        <f ca="1">IF(AND($A1058=0,$B1058=1),
    VLOOKUP(1,ChapterTable!$1:$1048576,MATCH("최종"&amp;SUBSTITUTE(SUBSTITUTE(F$1,"standard",""),"|Float",""),ChapterTable!$1:$1,0),0)*ChapterTable!$P$17,
  IF(AND($A1058=0,$B1058=0),
    F1059,
  IF($B1058=0,
    VLOOKUP($A1058,ChapterTable!$1:$1048576,MATCH("최종"&amp;SUBSTITUTE(SUBSTITUTE(F$1,"standard",""),"|Float",""),ChapterTable!$1:$1,0),0),
  IF($B1058=1,
    IF($L1058=FALSE,
      VLOOKUP($A1058,ChapterTable!$1:$1048576,MATCH("최종"&amp;SUBSTITUTE(SUBSTITUTE(F$1,"standard",""),"|Float",""),ChapterTable!$1:$1,0),0),
      VLOOKUP($A1058-ChapterTable!$P$11,ChapterTable!$1:$1048576,MATCH("최종"&amp;SUBSTITUTE(SUBSTITUTE(F$1,"standard",""),"|Float",""),ChapterTable!$1:$1,0),0)*ChapterTable!$P$14
    ),
  OFFSET(F1058,-$B1058+IF($L1058,1,0),0)*
    (VLOOKUP(SUBSTITUTE(SUBSTITUTE(F$1,"standard",""),"|Float","")&amp;IF(OR($L1058=TRUE,$A1058=0,MOD($A1058,ChapterTable!$R$20)&lt;&gt;0),"","보스")&amp;"인게임누적곱배수",ChapterTable!$R:$S,2,0)^D1058
    +VLOOKUP(SUBSTITUTE(SUBSTITUTE(F$1,"standard",""),"|Float","")&amp;IF(OR($L1058=TRUE,$A1058=0,MOD($A1058,ChapterTable!$R$20)&lt;&gt;0),"","보스")&amp;"인게임누적합배수",ChapterTable!$R:$S,2,0)*D1058)
  )
  )
  )
)</f>
        <v>458261.94311410194</v>
      </c>
      <c r="G1058" t="s">
        <v>719</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115"/>
        <v>4</v>
      </c>
      <c r="Q1058">
        <f t="shared" si="116"/>
        <v>4</v>
      </c>
      <c r="R1058" t="b">
        <f t="shared" ca="1" si="117"/>
        <v>0</v>
      </c>
      <c r="T1058" t="b">
        <f t="shared" ca="1" si="11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121"/>
        <v>0.25</v>
      </c>
      <c r="AJ1058">
        <f t="shared" si="119"/>
        <v>0.32</v>
      </c>
      <c r="AK1058">
        <f t="shared" si="120"/>
        <v>1</v>
      </c>
      <c r="AL1058">
        <v>9</v>
      </c>
    </row>
    <row r="1059" spans="1:38" hidden="1" x14ac:dyDescent="0.3">
      <c r="A1059">
        <v>23</v>
      </c>
      <c r="B1059">
        <v>33</v>
      </c>
      <c r="C1059">
        <f>IF(OR($L1059=TRUE,$A1059=0,MOD($A1059,ChapterTable!$R$20)&lt;&gt;0),
MAX(0,INT(($B1059+ChapterTable!$P$26+VLOOKUP(SUBSTITUTE(C$1,"성장단계","")&amp;"단계오프셋",ChapterTable!$R:$S,2,0))/ChapterTable!$P$23)),
MAX(0,INT(($B1059+ChapterTable!$R$26+VLOOKUP(SUBSTITUTE(C$1,"성장단계","")&amp;"보스단계오프셋",ChapterTable!$R:$S,2,0))/ChapterTable!$R$23)))</f>
        <v>3</v>
      </c>
      <c r="D1059">
        <f>IF(OR($L1059=TRUE,$A1059=0,MOD($A1059,ChapterTable!$R$20)&lt;&gt;0),
MAX(0,INT(($B1059+ChapterTable!$P$26+VLOOKUP(SUBSTITUTE(D$1,"성장단계","")&amp;"단계오프셋",ChapterTable!$R:$S,2,0))/ChapterTable!$P$23)),
MAX(0,INT(($B1059+ChapterTable!$R$26+VLOOKUP(SUBSTITUTE(D$1,"성장단계","")&amp;"보스단계오프셋",ChapterTable!$R:$S,2,0))/ChapterTable!$R$23)))</f>
        <v>3</v>
      </c>
      <c r="E1059" s="1">
        <f ca="1">IF(AND($A1059=0,$B1059=1),
    VLOOKUP(1,ChapterTable!$1:$1048576,MATCH("최종"&amp;SUBSTITUTE(SUBSTITUTE(E$1,"standard",""),"|Float",""),ChapterTable!$1:$1,0),0)*ChapterTable!$P$17,
  IF(AND($A1059=0,$B1059=0),
    E1060,
  IF($B1059=0,
    VLOOKUP($A1059,ChapterTable!$1:$1048576,MATCH("최종"&amp;SUBSTITUTE(SUBSTITUTE(E$1,"standard",""),"|Float",""),ChapterTable!$1:$1,0),0),
  IF($B1059=1,
    IF($L1059=FALSE,
      VLOOKUP($A1059,ChapterTable!$1:$1048576,MATCH("최종"&amp;SUBSTITUTE(SUBSTITUTE(E$1,"standard",""),"|Float",""),ChapterTable!$1:$1,0),0),
      VLOOKUP($A1059-ChapterTable!$P$11,ChapterTable!$1:$1048576,MATCH("최종"&amp;SUBSTITUTE(SUBSTITUTE(E$1,"standard",""),"|Float",""),ChapterTable!$1:$1,0),0)*ChapterTable!$P$14
    ),
  OFFSET(E1059,-$B1059+IF($L1059,1,0),0)*IF($B1059&gt;OFFSET($B1059,1,0),ChapterTable!$R$17,1)*
    (VLOOKUP(SUBSTITUTE(SUBSTITUTE(E$1,"standard",""),"|Float","")&amp;IF(OR($L1059=TRUE,$A1059=0,MOD($A1059,ChapterTable!$R$20)&lt;&gt;0),"","보스")&amp;"인게임누적곱배수",ChapterTable!$R:$S,2,0)^C1059
    +VLOOKUP(SUBSTITUTE(SUBSTITUTE(E$1,"standard",""),"|Float","")&amp;IF(OR($L1059=TRUE,$A1059=0,MOD($A1059,ChapterTable!$R$20)&lt;&gt;0),"","보스")&amp;"인게임누적합배수",ChapterTable!$R:$S,2,0)*C1059)
  )
  )
  )
)</f>
        <v>1436510.9073944092</v>
      </c>
      <c r="F1059" s="1">
        <f ca="1">IF(AND($A1059=0,$B1059=1),
    VLOOKUP(1,ChapterTable!$1:$1048576,MATCH("최종"&amp;SUBSTITUTE(SUBSTITUTE(F$1,"standard",""),"|Float",""),ChapterTable!$1:$1,0),0)*ChapterTable!$P$17,
  IF(AND($A1059=0,$B1059=0),
    F1060,
  IF($B1059=0,
    VLOOKUP($A1059,ChapterTable!$1:$1048576,MATCH("최종"&amp;SUBSTITUTE(SUBSTITUTE(F$1,"standard",""),"|Float",""),ChapterTable!$1:$1,0),0),
  IF($B1059=1,
    IF($L1059=FALSE,
      VLOOKUP($A1059,ChapterTable!$1:$1048576,MATCH("최종"&amp;SUBSTITUTE(SUBSTITUTE(F$1,"standard",""),"|Float",""),ChapterTable!$1:$1,0),0),
      VLOOKUP($A1059-ChapterTable!$P$11,ChapterTable!$1:$1048576,MATCH("최종"&amp;SUBSTITUTE(SUBSTITUTE(F$1,"standard",""),"|Float",""),ChapterTable!$1:$1,0),0)*ChapterTable!$P$14
    ),
  OFFSET(F1059,-$B1059+IF($L1059,1,0),0)*
    (VLOOKUP(SUBSTITUTE(SUBSTITUTE(F$1,"standard",""),"|Float","")&amp;IF(OR($L1059=TRUE,$A1059=0,MOD($A1059,ChapterTable!$R$20)&lt;&gt;0),"","보스")&amp;"인게임누적곱배수",ChapterTable!$R:$S,2,0)^D1059
    +VLOOKUP(SUBSTITUTE(SUBSTITUTE(F$1,"standard",""),"|Float","")&amp;IF(OR($L1059=TRUE,$A1059=0,MOD($A1059,ChapterTable!$R$20)&lt;&gt;0),"","보스")&amp;"인게임누적합배수",ChapterTable!$R:$S,2,0)*D1059)
  )
  )
  )
)</f>
        <v>458261.94311410194</v>
      </c>
      <c r="G1059" t="s">
        <v>719</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115"/>
        <v>4</v>
      </c>
      <c r="Q1059">
        <f t="shared" si="116"/>
        <v>4</v>
      </c>
      <c r="R1059" t="b">
        <f t="shared" ca="1" si="117"/>
        <v>0</v>
      </c>
      <c r="T1059" t="b">
        <f t="shared" ca="1" si="11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121"/>
        <v>0.25</v>
      </c>
      <c r="AJ1059">
        <f t="shared" si="119"/>
        <v>0.32</v>
      </c>
      <c r="AK1059">
        <f t="shared" si="120"/>
        <v>1</v>
      </c>
      <c r="AL1059">
        <v>9</v>
      </c>
    </row>
    <row r="1060" spans="1:38" hidden="1" x14ac:dyDescent="0.3">
      <c r="A1060">
        <v>23</v>
      </c>
      <c r="B1060">
        <v>34</v>
      </c>
      <c r="C1060">
        <f>IF(OR($L1060=TRUE,$A1060=0,MOD($A1060,ChapterTable!$R$20)&lt;&gt;0),
MAX(0,INT(($B1060+ChapterTable!$P$26+VLOOKUP(SUBSTITUTE(C$1,"성장단계","")&amp;"단계오프셋",ChapterTable!$R:$S,2,0))/ChapterTable!$P$23)),
MAX(0,INT(($B1060+ChapterTable!$R$26+VLOOKUP(SUBSTITUTE(C$1,"성장단계","")&amp;"보스단계오프셋",ChapterTable!$R:$S,2,0))/ChapterTable!$R$23)))</f>
        <v>3</v>
      </c>
      <c r="D1060">
        <f>IF(OR($L1060=TRUE,$A1060=0,MOD($A1060,ChapterTable!$R$20)&lt;&gt;0),
MAX(0,INT(($B1060+ChapterTable!$P$26+VLOOKUP(SUBSTITUTE(D$1,"성장단계","")&amp;"단계오프셋",ChapterTable!$R:$S,2,0))/ChapterTable!$P$23)),
MAX(0,INT(($B1060+ChapterTable!$R$26+VLOOKUP(SUBSTITUTE(D$1,"성장단계","")&amp;"보스단계오프셋",ChapterTable!$R:$S,2,0))/ChapterTable!$R$23)))</f>
        <v>3</v>
      </c>
      <c r="E1060" s="1">
        <f ca="1">IF(AND($A1060=0,$B1060=1),
    VLOOKUP(1,ChapterTable!$1:$1048576,MATCH("최종"&amp;SUBSTITUTE(SUBSTITUTE(E$1,"standard",""),"|Float",""),ChapterTable!$1:$1,0),0)*ChapterTable!$P$17,
  IF(AND($A1060=0,$B1060=0),
    E1061,
  IF($B1060=0,
    VLOOKUP($A1060,ChapterTable!$1:$1048576,MATCH("최종"&amp;SUBSTITUTE(SUBSTITUTE(E$1,"standard",""),"|Float",""),ChapterTable!$1:$1,0),0),
  IF($B1060=1,
    IF($L1060=FALSE,
      VLOOKUP($A1060,ChapterTable!$1:$1048576,MATCH("최종"&amp;SUBSTITUTE(SUBSTITUTE(E$1,"standard",""),"|Float",""),ChapterTable!$1:$1,0),0),
      VLOOKUP($A1060-ChapterTable!$P$11,ChapterTable!$1:$1048576,MATCH("최종"&amp;SUBSTITUTE(SUBSTITUTE(E$1,"standard",""),"|Float",""),ChapterTable!$1:$1,0),0)*ChapterTable!$P$14
    ),
  OFFSET(E1060,-$B1060+IF($L1060,1,0),0)*IF($B1060&gt;OFFSET($B1060,1,0),ChapterTable!$R$17,1)*
    (VLOOKUP(SUBSTITUTE(SUBSTITUTE(E$1,"standard",""),"|Float","")&amp;IF(OR($L1060=TRUE,$A1060=0,MOD($A1060,ChapterTable!$R$20)&lt;&gt;0),"","보스")&amp;"인게임누적곱배수",ChapterTable!$R:$S,2,0)^C1060
    +VLOOKUP(SUBSTITUTE(SUBSTITUTE(E$1,"standard",""),"|Float","")&amp;IF(OR($L1060=TRUE,$A1060=0,MOD($A1060,ChapterTable!$R$20)&lt;&gt;0),"","보스")&amp;"인게임누적합배수",ChapterTable!$R:$S,2,0)*C1060)
  )
  )
  )
)</f>
        <v>1436510.9073944092</v>
      </c>
      <c r="F1060" s="1">
        <f ca="1">IF(AND($A1060=0,$B1060=1),
    VLOOKUP(1,ChapterTable!$1:$1048576,MATCH("최종"&amp;SUBSTITUTE(SUBSTITUTE(F$1,"standard",""),"|Float",""),ChapterTable!$1:$1,0),0)*ChapterTable!$P$17,
  IF(AND($A1060=0,$B1060=0),
    F1061,
  IF($B1060=0,
    VLOOKUP($A1060,ChapterTable!$1:$1048576,MATCH("최종"&amp;SUBSTITUTE(SUBSTITUTE(F$1,"standard",""),"|Float",""),ChapterTable!$1:$1,0),0),
  IF($B1060=1,
    IF($L1060=FALSE,
      VLOOKUP($A1060,ChapterTable!$1:$1048576,MATCH("최종"&amp;SUBSTITUTE(SUBSTITUTE(F$1,"standard",""),"|Float",""),ChapterTable!$1:$1,0),0),
      VLOOKUP($A1060-ChapterTable!$P$11,ChapterTable!$1:$1048576,MATCH("최종"&amp;SUBSTITUTE(SUBSTITUTE(F$1,"standard",""),"|Float",""),ChapterTable!$1:$1,0),0)*ChapterTable!$P$14
    ),
  OFFSET(F1060,-$B1060+IF($L1060,1,0),0)*
    (VLOOKUP(SUBSTITUTE(SUBSTITUTE(F$1,"standard",""),"|Float","")&amp;IF(OR($L1060=TRUE,$A1060=0,MOD($A1060,ChapterTable!$R$20)&lt;&gt;0),"","보스")&amp;"인게임누적곱배수",ChapterTable!$R:$S,2,0)^D1060
    +VLOOKUP(SUBSTITUTE(SUBSTITUTE(F$1,"standard",""),"|Float","")&amp;IF(OR($L1060=TRUE,$A1060=0,MOD($A1060,ChapterTable!$R$20)&lt;&gt;0),"","보스")&amp;"인게임누적합배수",ChapterTable!$R:$S,2,0)*D1060)
  )
  )
  )
)</f>
        <v>458261.94311410194</v>
      </c>
      <c r="G1060" t="s">
        <v>719</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115"/>
        <v>4</v>
      </c>
      <c r="Q1060">
        <f t="shared" si="116"/>
        <v>4</v>
      </c>
      <c r="R1060" t="b">
        <f t="shared" ca="1" si="117"/>
        <v>0</v>
      </c>
      <c r="T1060" t="b">
        <f t="shared" ca="1" si="11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121"/>
        <v>0.25</v>
      </c>
      <c r="AJ1060">
        <f t="shared" si="119"/>
        <v>0.32</v>
      </c>
      <c r="AK1060">
        <f t="shared" si="120"/>
        <v>1</v>
      </c>
      <c r="AL1060">
        <v>9</v>
      </c>
    </row>
    <row r="1061" spans="1:38" hidden="1" x14ac:dyDescent="0.3">
      <c r="A1061">
        <v>23</v>
      </c>
      <c r="B1061">
        <v>35</v>
      </c>
      <c r="C1061">
        <f>IF(OR($L1061=TRUE,$A1061=0,MOD($A1061,ChapterTable!$R$20)&lt;&gt;0),
MAX(0,INT(($B1061+ChapterTable!$P$26+VLOOKUP(SUBSTITUTE(C$1,"성장단계","")&amp;"단계오프셋",ChapterTable!$R:$S,2,0))/ChapterTable!$P$23)),
MAX(0,INT(($B1061+ChapterTable!$R$26+VLOOKUP(SUBSTITUTE(C$1,"성장단계","")&amp;"보스단계오프셋",ChapterTable!$R:$S,2,0))/ChapterTable!$R$23)))</f>
        <v>3</v>
      </c>
      <c r="D1061">
        <f>IF(OR($L1061=TRUE,$A1061=0,MOD($A1061,ChapterTable!$R$20)&lt;&gt;0),
MAX(0,INT(($B1061+ChapterTable!$P$26+VLOOKUP(SUBSTITUTE(D$1,"성장단계","")&amp;"단계오프셋",ChapterTable!$R:$S,2,0))/ChapterTable!$P$23)),
MAX(0,INT(($B1061+ChapterTable!$R$26+VLOOKUP(SUBSTITUTE(D$1,"성장단계","")&amp;"보스단계오프셋",ChapterTable!$R:$S,2,0))/ChapterTable!$R$23)))</f>
        <v>3</v>
      </c>
      <c r="E1061" s="1">
        <f ca="1">IF(AND($A1061=0,$B1061=1),
    VLOOKUP(1,ChapterTable!$1:$1048576,MATCH("최종"&amp;SUBSTITUTE(SUBSTITUTE(E$1,"standard",""),"|Float",""),ChapterTable!$1:$1,0),0)*ChapterTable!$P$17,
  IF(AND($A1061=0,$B1061=0),
    E1062,
  IF($B1061=0,
    VLOOKUP($A1061,ChapterTable!$1:$1048576,MATCH("최종"&amp;SUBSTITUTE(SUBSTITUTE(E$1,"standard",""),"|Float",""),ChapterTable!$1:$1,0),0),
  IF($B1061=1,
    IF($L1061=FALSE,
      VLOOKUP($A1061,ChapterTable!$1:$1048576,MATCH("최종"&amp;SUBSTITUTE(SUBSTITUTE(E$1,"standard",""),"|Float",""),ChapterTable!$1:$1,0),0),
      VLOOKUP($A1061-ChapterTable!$P$11,ChapterTable!$1:$1048576,MATCH("최종"&amp;SUBSTITUTE(SUBSTITUTE(E$1,"standard",""),"|Float",""),ChapterTable!$1:$1,0),0)*ChapterTable!$P$14
    ),
  OFFSET(E1061,-$B1061+IF($L1061,1,0),0)*IF($B1061&gt;OFFSET($B1061,1,0),ChapterTable!$R$17,1)*
    (VLOOKUP(SUBSTITUTE(SUBSTITUTE(E$1,"standard",""),"|Float","")&amp;IF(OR($L1061=TRUE,$A1061=0,MOD($A1061,ChapterTable!$R$20)&lt;&gt;0),"","보스")&amp;"인게임누적곱배수",ChapterTable!$R:$S,2,0)^C1061
    +VLOOKUP(SUBSTITUTE(SUBSTITUTE(E$1,"standard",""),"|Float","")&amp;IF(OR($L1061=TRUE,$A1061=0,MOD($A1061,ChapterTable!$R$20)&lt;&gt;0),"","보스")&amp;"인게임누적합배수",ChapterTable!$R:$S,2,0)*C1061)
  )
  )
  )
)</f>
        <v>1436510.9073944092</v>
      </c>
      <c r="F1061" s="1">
        <f ca="1">IF(AND($A1061=0,$B1061=1),
    VLOOKUP(1,ChapterTable!$1:$1048576,MATCH("최종"&amp;SUBSTITUTE(SUBSTITUTE(F$1,"standard",""),"|Float",""),ChapterTable!$1:$1,0),0)*ChapterTable!$P$17,
  IF(AND($A1061=0,$B1061=0),
    F1062,
  IF($B1061=0,
    VLOOKUP($A1061,ChapterTable!$1:$1048576,MATCH("최종"&amp;SUBSTITUTE(SUBSTITUTE(F$1,"standard",""),"|Float",""),ChapterTable!$1:$1,0),0),
  IF($B1061=1,
    IF($L1061=FALSE,
      VLOOKUP($A1061,ChapterTable!$1:$1048576,MATCH("최종"&amp;SUBSTITUTE(SUBSTITUTE(F$1,"standard",""),"|Float",""),ChapterTable!$1:$1,0),0),
      VLOOKUP($A1061-ChapterTable!$P$11,ChapterTable!$1:$1048576,MATCH("최종"&amp;SUBSTITUTE(SUBSTITUTE(F$1,"standard",""),"|Float",""),ChapterTable!$1:$1,0),0)*ChapterTable!$P$14
    ),
  OFFSET(F1061,-$B1061+IF($L1061,1,0),0)*
    (VLOOKUP(SUBSTITUTE(SUBSTITUTE(F$1,"standard",""),"|Float","")&amp;IF(OR($L1061=TRUE,$A1061=0,MOD($A1061,ChapterTable!$R$20)&lt;&gt;0),"","보스")&amp;"인게임누적곱배수",ChapterTable!$R:$S,2,0)^D1061
    +VLOOKUP(SUBSTITUTE(SUBSTITUTE(F$1,"standard",""),"|Float","")&amp;IF(OR($L1061=TRUE,$A1061=0,MOD($A1061,ChapterTable!$R$20)&lt;&gt;0),"","보스")&amp;"인게임누적합배수",ChapterTable!$R:$S,2,0)*D1061)
  )
  )
  )
)</f>
        <v>458261.94311410194</v>
      </c>
      <c r="G1061" t="s">
        <v>719</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115"/>
        <v>11</v>
      </c>
      <c r="Q1061">
        <f t="shared" si="116"/>
        <v>11</v>
      </c>
      <c r="R1061" t="b">
        <f t="shared" ca="1" si="117"/>
        <v>0</v>
      </c>
      <c r="T1061" t="b">
        <f t="shared" ca="1" si="11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121"/>
        <v>0.25</v>
      </c>
      <c r="AJ1061">
        <f t="shared" si="119"/>
        <v>0.32</v>
      </c>
      <c r="AK1061">
        <f t="shared" si="120"/>
        <v>1</v>
      </c>
      <c r="AL1061">
        <v>9</v>
      </c>
    </row>
    <row r="1062" spans="1:38" hidden="1" x14ac:dyDescent="0.3">
      <c r="A1062">
        <v>23</v>
      </c>
      <c r="B1062">
        <v>36</v>
      </c>
      <c r="C1062">
        <f>IF(OR($L1062=TRUE,$A1062=0,MOD($A1062,ChapterTable!$R$20)&lt;&gt;0),
MAX(0,INT(($B1062+ChapterTable!$P$26+VLOOKUP(SUBSTITUTE(C$1,"성장단계","")&amp;"단계오프셋",ChapterTable!$R:$S,2,0))/ChapterTable!$P$23)),
MAX(0,INT(($B1062+ChapterTable!$R$26+VLOOKUP(SUBSTITUTE(C$1,"성장단계","")&amp;"보스단계오프셋",ChapterTable!$R:$S,2,0))/ChapterTable!$R$23)))</f>
        <v>4</v>
      </c>
      <c r="D1062">
        <f>IF(OR($L1062=TRUE,$A1062=0,MOD($A1062,ChapterTable!$R$20)&lt;&gt;0),
MAX(0,INT(($B1062+ChapterTable!$P$26+VLOOKUP(SUBSTITUTE(D$1,"성장단계","")&amp;"단계오프셋",ChapterTable!$R:$S,2,0))/ChapterTable!$P$23)),
MAX(0,INT(($B1062+ChapterTable!$R$26+VLOOKUP(SUBSTITUTE(D$1,"성장단계","")&amp;"보스단계오프셋",ChapterTable!$R:$S,2,0))/ChapterTable!$R$23)))</f>
        <v>3</v>
      </c>
      <c r="E1062" s="1">
        <f ca="1">IF(AND($A1062=0,$B1062=1),
    VLOOKUP(1,ChapterTable!$1:$1048576,MATCH("최종"&amp;SUBSTITUTE(SUBSTITUTE(E$1,"standard",""),"|Float",""),ChapterTable!$1:$1,0),0)*ChapterTable!$P$17,
  IF(AND($A1062=0,$B1062=0),
    E1063,
  IF($B1062=0,
    VLOOKUP($A1062,ChapterTable!$1:$1048576,MATCH("최종"&amp;SUBSTITUTE(SUBSTITUTE(E$1,"standard",""),"|Float",""),ChapterTable!$1:$1,0),0),
  IF($B1062=1,
    IF($L1062=FALSE,
      VLOOKUP($A1062,ChapterTable!$1:$1048576,MATCH("최종"&amp;SUBSTITUTE(SUBSTITUTE(E$1,"standard",""),"|Float",""),ChapterTable!$1:$1,0),0),
      VLOOKUP($A1062-ChapterTable!$P$11,ChapterTable!$1:$1048576,MATCH("최종"&amp;SUBSTITUTE(SUBSTITUTE(E$1,"standard",""),"|Float",""),ChapterTable!$1:$1,0),0)*ChapterTable!$P$14
    ),
  OFFSET(E1062,-$B1062+IF($L1062,1,0),0)*IF($B1062&gt;OFFSET($B1062,1,0),ChapterTable!$R$17,1)*
    (VLOOKUP(SUBSTITUTE(SUBSTITUTE(E$1,"standard",""),"|Float","")&amp;IF(OR($L1062=TRUE,$A1062=0,MOD($A1062,ChapterTable!$R$20)&lt;&gt;0),"","보스")&amp;"인게임누적곱배수",ChapterTable!$R:$S,2,0)^C1062
    +VLOOKUP(SUBSTITUTE(SUBSTITUTE(E$1,"standard",""),"|Float","")&amp;IF(OR($L1062=TRUE,$A1062=0,MOD($A1062,ChapterTable!$R$20)&lt;&gt;0),"","보스")&amp;"인게임누적합배수",ChapterTable!$R:$S,2,0)*C1062)
  )
  )
  )
)</f>
        <v>1616074.7708187103</v>
      </c>
      <c r="F1062" s="1">
        <f ca="1">IF(AND($A1062=0,$B1062=1),
    VLOOKUP(1,ChapterTable!$1:$1048576,MATCH("최종"&amp;SUBSTITUTE(SUBSTITUTE(F$1,"standard",""),"|Float",""),ChapterTable!$1:$1,0),0)*ChapterTable!$P$17,
  IF(AND($A1062=0,$B1062=0),
    F1063,
  IF($B1062=0,
    VLOOKUP($A1062,ChapterTable!$1:$1048576,MATCH("최종"&amp;SUBSTITUTE(SUBSTITUTE(F$1,"standard",""),"|Float",""),ChapterTable!$1:$1,0),0),
  IF($B1062=1,
    IF($L1062=FALSE,
      VLOOKUP($A1062,ChapterTable!$1:$1048576,MATCH("최종"&amp;SUBSTITUTE(SUBSTITUTE(F$1,"standard",""),"|Float",""),ChapterTable!$1:$1,0),0),
      VLOOKUP($A1062-ChapterTable!$P$11,ChapterTable!$1:$1048576,MATCH("최종"&amp;SUBSTITUTE(SUBSTITUTE(F$1,"standard",""),"|Float",""),ChapterTable!$1:$1,0),0)*ChapterTable!$P$14
    ),
  OFFSET(F1062,-$B1062+IF($L1062,1,0),0)*
    (VLOOKUP(SUBSTITUTE(SUBSTITUTE(F$1,"standard",""),"|Float","")&amp;IF(OR($L1062=TRUE,$A1062=0,MOD($A1062,ChapterTable!$R$20)&lt;&gt;0),"","보스")&amp;"인게임누적곱배수",ChapterTable!$R:$S,2,0)^D1062
    +VLOOKUP(SUBSTITUTE(SUBSTITUTE(F$1,"standard",""),"|Float","")&amp;IF(OR($L1062=TRUE,$A1062=0,MOD($A1062,ChapterTable!$R$20)&lt;&gt;0),"","보스")&amp;"인게임누적합배수",ChapterTable!$R:$S,2,0)*D1062)
  )
  )
  )
)</f>
        <v>458261.94311410194</v>
      </c>
      <c r="G1062" t="s">
        <v>719</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115"/>
        <v>4</v>
      </c>
      <c r="Q1062">
        <f t="shared" si="116"/>
        <v>4</v>
      </c>
      <c r="R1062" t="b">
        <f t="shared" ca="1" si="117"/>
        <v>0</v>
      </c>
      <c r="T1062" t="b">
        <f t="shared" ca="1" si="11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121"/>
        <v>0.25</v>
      </c>
      <c r="AJ1062">
        <f t="shared" si="119"/>
        <v>0.32</v>
      </c>
      <c r="AK1062">
        <f t="shared" si="120"/>
        <v>1</v>
      </c>
      <c r="AL1062">
        <v>9</v>
      </c>
    </row>
    <row r="1063" spans="1:38" hidden="1" x14ac:dyDescent="0.3">
      <c r="A1063">
        <v>23</v>
      </c>
      <c r="B1063">
        <v>37</v>
      </c>
      <c r="C1063">
        <f>IF(OR($L1063=TRUE,$A1063=0,MOD($A1063,ChapterTable!$R$20)&lt;&gt;0),
MAX(0,INT(($B1063+ChapterTable!$P$26+VLOOKUP(SUBSTITUTE(C$1,"성장단계","")&amp;"단계오프셋",ChapterTable!$R:$S,2,0))/ChapterTable!$P$23)),
MAX(0,INT(($B1063+ChapterTable!$R$26+VLOOKUP(SUBSTITUTE(C$1,"성장단계","")&amp;"보스단계오프셋",ChapterTable!$R:$S,2,0))/ChapterTable!$R$23)))</f>
        <v>4</v>
      </c>
      <c r="D1063">
        <f>IF(OR($L1063=TRUE,$A1063=0,MOD($A1063,ChapterTable!$R$20)&lt;&gt;0),
MAX(0,INT(($B1063+ChapterTable!$P$26+VLOOKUP(SUBSTITUTE(D$1,"성장단계","")&amp;"단계오프셋",ChapterTable!$R:$S,2,0))/ChapterTable!$P$23)),
MAX(0,INT(($B1063+ChapterTable!$R$26+VLOOKUP(SUBSTITUTE(D$1,"성장단계","")&amp;"보스단계오프셋",ChapterTable!$R:$S,2,0))/ChapterTable!$R$23)))</f>
        <v>3</v>
      </c>
      <c r="E1063" s="1">
        <f ca="1">IF(AND($A1063=0,$B1063=1),
    VLOOKUP(1,ChapterTable!$1:$1048576,MATCH("최종"&amp;SUBSTITUTE(SUBSTITUTE(E$1,"standard",""),"|Float",""),ChapterTable!$1:$1,0),0)*ChapterTable!$P$17,
  IF(AND($A1063=0,$B1063=0),
    E1064,
  IF($B1063=0,
    VLOOKUP($A1063,ChapterTable!$1:$1048576,MATCH("최종"&amp;SUBSTITUTE(SUBSTITUTE(E$1,"standard",""),"|Float",""),ChapterTable!$1:$1,0),0),
  IF($B1063=1,
    IF($L1063=FALSE,
      VLOOKUP($A1063,ChapterTable!$1:$1048576,MATCH("최종"&amp;SUBSTITUTE(SUBSTITUTE(E$1,"standard",""),"|Float",""),ChapterTable!$1:$1,0),0),
      VLOOKUP($A1063-ChapterTable!$P$11,ChapterTable!$1:$1048576,MATCH("최종"&amp;SUBSTITUTE(SUBSTITUTE(E$1,"standard",""),"|Float",""),ChapterTable!$1:$1,0),0)*ChapterTable!$P$14
    ),
  OFFSET(E1063,-$B1063+IF($L1063,1,0),0)*IF($B1063&gt;OFFSET($B1063,1,0),ChapterTable!$R$17,1)*
    (VLOOKUP(SUBSTITUTE(SUBSTITUTE(E$1,"standard",""),"|Float","")&amp;IF(OR($L1063=TRUE,$A1063=0,MOD($A1063,ChapterTable!$R$20)&lt;&gt;0),"","보스")&amp;"인게임누적곱배수",ChapterTable!$R:$S,2,0)^C1063
    +VLOOKUP(SUBSTITUTE(SUBSTITUTE(E$1,"standard",""),"|Float","")&amp;IF(OR($L1063=TRUE,$A1063=0,MOD($A1063,ChapterTable!$R$20)&lt;&gt;0),"","보스")&amp;"인게임누적합배수",ChapterTable!$R:$S,2,0)*C1063)
  )
  )
  )
)</f>
        <v>1616074.7708187103</v>
      </c>
      <c r="F1063" s="1">
        <f ca="1">IF(AND($A1063=0,$B1063=1),
    VLOOKUP(1,ChapterTable!$1:$1048576,MATCH("최종"&amp;SUBSTITUTE(SUBSTITUTE(F$1,"standard",""),"|Float",""),ChapterTable!$1:$1,0),0)*ChapterTable!$P$17,
  IF(AND($A1063=0,$B1063=0),
    F1064,
  IF($B1063=0,
    VLOOKUP($A1063,ChapterTable!$1:$1048576,MATCH("최종"&amp;SUBSTITUTE(SUBSTITUTE(F$1,"standard",""),"|Float",""),ChapterTable!$1:$1,0),0),
  IF($B1063=1,
    IF($L1063=FALSE,
      VLOOKUP($A1063,ChapterTable!$1:$1048576,MATCH("최종"&amp;SUBSTITUTE(SUBSTITUTE(F$1,"standard",""),"|Float",""),ChapterTable!$1:$1,0),0),
      VLOOKUP($A1063-ChapterTable!$P$11,ChapterTable!$1:$1048576,MATCH("최종"&amp;SUBSTITUTE(SUBSTITUTE(F$1,"standard",""),"|Float",""),ChapterTable!$1:$1,0),0)*ChapterTable!$P$14
    ),
  OFFSET(F1063,-$B1063+IF($L1063,1,0),0)*
    (VLOOKUP(SUBSTITUTE(SUBSTITUTE(F$1,"standard",""),"|Float","")&amp;IF(OR($L1063=TRUE,$A1063=0,MOD($A1063,ChapterTable!$R$20)&lt;&gt;0),"","보스")&amp;"인게임누적곱배수",ChapterTable!$R:$S,2,0)^D1063
    +VLOOKUP(SUBSTITUTE(SUBSTITUTE(F$1,"standard",""),"|Float","")&amp;IF(OR($L1063=TRUE,$A1063=0,MOD($A1063,ChapterTable!$R$20)&lt;&gt;0),"","보스")&amp;"인게임누적합배수",ChapterTable!$R:$S,2,0)*D1063)
  )
  )
  )
)</f>
        <v>458261.94311410194</v>
      </c>
      <c r="G1063" t="s">
        <v>719</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115"/>
        <v>4</v>
      </c>
      <c r="Q1063">
        <f t="shared" si="116"/>
        <v>4</v>
      </c>
      <c r="R1063" t="b">
        <f t="shared" ca="1" si="117"/>
        <v>0</v>
      </c>
      <c r="T1063" t="b">
        <f t="shared" ca="1" si="11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121"/>
        <v>0.25</v>
      </c>
      <c r="AJ1063">
        <f t="shared" si="119"/>
        <v>0.32</v>
      </c>
      <c r="AK1063">
        <f t="shared" si="120"/>
        <v>1</v>
      </c>
      <c r="AL1063">
        <v>9</v>
      </c>
    </row>
    <row r="1064" spans="1:38" hidden="1" x14ac:dyDescent="0.3">
      <c r="A1064">
        <v>23</v>
      </c>
      <c r="B1064">
        <v>38</v>
      </c>
      <c r="C1064">
        <f>IF(OR($L1064=TRUE,$A1064=0,MOD($A1064,ChapterTable!$R$20)&lt;&gt;0),
MAX(0,INT(($B1064+ChapterTable!$P$26+VLOOKUP(SUBSTITUTE(C$1,"성장단계","")&amp;"단계오프셋",ChapterTable!$R:$S,2,0))/ChapterTable!$P$23)),
MAX(0,INT(($B1064+ChapterTable!$R$26+VLOOKUP(SUBSTITUTE(C$1,"성장단계","")&amp;"보스단계오프셋",ChapterTable!$R:$S,2,0))/ChapterTable!$R$23)))</f>
        <v>4</v>
      </c>
      <c r="D1064">
        <f>IF(OR($L1064=TRUE,$A1064=0,MOD($A1064,ChapterTable!$R$20)&lt;&gt;0),
MAX(0,INT(($B1064+ChapterTable!$P$26+VLOOKUP(SUBSTITUTE(D$1,"성장단계","")&amp;"단계오프셋",ChapterTable!$R:$S,2,0))/ChapterTable!$P$23)),
MAX(0,INT(($B1064+ChapterTable!$R$26+VLOOKUP(SUBSTITUTE(D$1,"성장단계","")&amp;"보스단계오프셋",ChapterTable!$R:$S,2,0))/ChapterTable!$R$23)))</f>
        <v>3</v>
      </c>
      <c r="E1064" s="1">
        <f ca="1">IF(AND($A1064=0,$B1064=1),
    VLOOKUP(1,ChapterTable!$1:$1048576,MATCH("최종"&amp;SUBSTITUTE(SUBSTITUTE(E$1,"standard",""),"|Float",""),ChapterTable!$1:$1,0),0)*ChapterTable!$P$17,
  IF(AND($A1064=0,$B1064=0),
    E1065,
  IF($B1064=0,
    VLOOKUP($A1064,ChapterTable!$1:$1048576,MATCH("최종"&amp;SUBSTITUTE(SUBSTITUTE(E$1,"standard",""),"|Float",""),ChapterTable!$1:$1,0),0),
  IF($B1064=1,
    IF($L1064=FALSE,
      VLOOKUP($A1064,ChapterTable!$1:$1048576,MATCH("최종"&amp;SUBSTITUTE(SUBSTITUTE(E$1,"standard",""),"|Float",""),ChapterTable!$1:$1,0),0),
      VLOOKUP($A1064-ChapterTable!$P$11,ChapterTable!$1:$1048576,MATCH("최종"&amp;SUBSTITUTE(SUBSTITUTE(E$1,"standard",""),"|Float",""),ChapterTable!$1:$1,0),0)*ChapterTable!$P$14
    ),
  OFFSET(E1064,-$B1064+IF($L1064,1,0),0)*IF($B1064&gt;OFFSET($B1064,1,0),ChapterTable!$R$17,1)*
    (VLOOKUP(SUBSTITUTE(SUBSTITUTE(E$1,"standard",""),"|Float","")&amp;IF(OR($L1064=TRUE,$A1064=0,MOD($A1064,ChapterTable!$R$20)&lt;&gt;0),"","보스")&amp;"인게임누적곱배수",ChapterTable!$R:$S,2,0)^C1064
    +VLOOKUP(SUBSTITUTE(SUBSTITUTE(E$1,"standard",""),"|Float","")&amp;IF(OR($L1064=TRUE,$A1064=0,MOD($A1064,ChapterTable!$R$20)&lt;&gt;0),"","보스")&amp;"인게임누적합배수",ChapterTable!$R:$S,2,0)*C1064)
  )
  )
  )
)</f>
        <v>1616074.7708187103</v>
      </c>
      <c r="F1064" s="1">
        <f ca="1">IF(AND($A1064=0,$B1064=1),
    VLOOKUP(1,ChapterTable!$1:$1048576,MATCH("최종"&amp;SUBSTITUTE(SUBSTITUTE(F$1,"standard",""),"|Float",""),ChapterTable!$1:$1,0),0)*ChapterTable!$P$17,
  IF(AND($A1064=0,$B1064=0),
    F1065,
  IF($B1064=0,
    VLOOKUP($A1064,ChapterTable!$1:$1048576,MATCH("최종"&amp;SUBSTITUTE(SUBSTITUTE(F$1,"standard",""),"|Float",""),ChapterTable!$1:$1,0),0),
  IF($B1064=1,
    IF($L1064=FALSE,
      VLOOKUP($A1064,ChapterTable!$1:$1048576,MATCH("최종"&amp;SUBSTITUTE(SUBSTITUTE(F$1,"standard",""),"|Float",""),ChapterTable!$1:$1,0),0),
      VLOOKUP($A1064-ChapterTable!$P$11,ChapterTable!$1:$1048576,MATCH("최종"&amp;SUBSTITUTE(SUBSTITUTE(F$1,"standard",""),"|Float",""),ChapterTable!$1:$1,0),0)*ChapterTable!$P$14
    ),
  OFFSET(F1064,-$B1064+IF($L1064,1,0),0)*
    (VLOOKUP(SUBSTITUTE(SUBSTITUTE(F$1,"standard",""),"|Float","")&amp;IF(OR($L1064=TRUE,$A1064=0,MOD($A1064,ChapterTable!$R$20)&lt;&gt;0),"","보스")&amp;"인게임누적곱배수",ChapterTable!$R:$S,2,0)^D1064
    +VLOOKUP(SUBSTITUTE(SUBSTITUTE(F$1,"standard",""),"|Float","")&amp;IF(OR($L1064=TRUE,$A1064=0,MOD($A1064,ChapterTable!$R$20)&lt;&gt;0),"","보스")&amp;"인게임누적합배수",ChapterTable!$R:$S,2,0)*D1064)
  )
  )
  )
)</f>
        <v>458261.94311410194</v>
      </c>
      <c r="G1064" t="s">
        <v>719</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115"/>
        <v>4</v>
      </c>
      <c r="Q1064">
        <f t="shared" si="116"/>
        <v>4</v>
      </c>
      <c r="R1064" t="b">
        <f t="shared" ca="1" si="117"/>
        <v>0</v>
      </c>
      <c r="T1064" t="b">
        <f t="shared" ca="1" si="11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121"/>
        <v>0.25</v>
      </c>
      <c r="AJ1064">
        <f t="shared" si="119"/>
        <v>0.32</v>
      </c>
      <c r="AK1064">
        <f t="shared" si="120"/>
        <v>1</v>
      </c>
      <c r="AL1064">
        <v>9</v>
      </c>
    </row>
    <row r="1065" spans="1:38" hidden="1" x14ac:dyDescent="0.3">
      <c r="A1065">
        <v>23</v>
      </c>
      <c r="B1065">
        <v>39</v>
      </c>
      <c r="C1065">
        <f>IF(OR($L1065=TRUE,$A1065=0,MOD($A1065,ChapterTable!$R$20)&lt;&gt;0),
MAX(0,INT(($B1065+ChapterTable!$P$26+VLOOKUP(SUBSTITUTE(C$1,"성장단계","")&amp;"단계오프셋",ChapterTable!$R:$S,2,0))/ChapterTable!$P$23)),
MAX(0,INT(($B1065+ChapterTable!$R$26+VLOOKUP(SUBSTITUTE(C$1,"성장단계","")&amp;"보스단계오프셋",ChapterTable!$R:$S,2,0))/ChapterTable!$R$23)))</f>
        <v>4</v>
      </c>
      <c r="D1065">
        <f>IF(OR($L1065=TRUE,$A1065=0,MOD($A1065,ChapterTable!$R$20)&lt;&gt;0),
MAX(0,INT(($B1065+ChapterTable!$P$26+VLOOKUP(SUBSTITUTE(D$1,"성장단계","")&amp;"단계오프셋",ChapterTable!$R:$S,2,0))/ChapterTable!$P$23)),
MAX(0,INT(($B1065+ChapterTable!$R$26+VLOOKUP(SUBSTITUTE(D$1,"성장단계","")&amp;"보스단계오프셋",ChapterTable!$R:$S,2,0))/ChapterTable!$R$23)))</f>
        <v>3</v>
      </c>
      <c r="E1065" s="1">
        <f ca="1">IF(AND($A1065=0,$B1065=1),
    VLOOKUP(1,ChapterTable!$1:$1048576,MATCH("최종"&amp;SUBSTITUTE(SUBSTITUTE(E$1,"standard",""),"|Float",""),ChapterTable!$1:$1,0),0)*ChapterTable!$P$17,
  IF(AND($A1065=0,$B1065=0),
    E1066,
  IF($B1065=0,
    VLOOKUP($A1065,ChapterTable!$1:$1048576,MATCH("최종"&amp;SUBSTITUTE(SUBSTITUTE(E$1,"standard",""),"|Float",""),ChapterTable!$1:$1,0),0),
  IF($B1065=1,
    IF($L1065=FALSE,
      VLOOKUP($A1065,ChapterTable!$1:$1048576,MATCH("최종"&amp;SUBSTITUTE(SUBSTITUTE(E$1,"standard",""),"|Float",""),ChapterTable!$1:$1,0),0),
      VLOOKUP($A1065-ChapterTable!$P$11,ChapterTable!$1:$1048576,MATCH("최종"&amp;SUBSTITUTE(SUBSTITUTE(E$1,"standard",""),"|Float",""),ChapterTable!$1:$1,0),0)*ChapterTable!$P$14
    ),
  OFFSET(E1065,-$B1065+IF($L1065,1,0),0)*IF($B1065&gt;OFFSET($B1065,1,0),ChapterTable!$R$17,1)*
    (VLOOKUP(SUBSTITUTE(SUBSTITUTE(E$1,"standard",""),"|Float","")&amp;IF(OR($L1065=TRUE,$A1065=0,MOD($A1065,ChapterTable!$R$20)&lt;&gt;0),"","보스")&amp;"인게임누적곱배수",ChapterTable!$R:$S,2,0)^C1065
    +VLOOKUP(SUBSTITUTE(SUBSTITUTE(E$1,"standard",""),"|Float","")&amp;IF(OR($L1065=TRUE,$A1065=0,MOD($A1065,ChapterTable!$R$20)&lt;&gt;0),"","보스")&amp;"인게임누적합배수",ChapterTable!$R:$S,2,0)*C1065)
  )
  )
  )
)</f>
        <v>1616074.7708187103</v>
      </c>
      <c r="F1065" s="1">
        <f ca="1">IF(AND($A1065=0,$B1065=1),
    VLOOKUP(1,ChapterTable!$1:$1048576,MATCH("최종"&amp;SUBSTITUTE(SUBSTITUTE(F$1,"standard",""),"|Float",""),ChapterTable!$1:$1,0),0)*ChapterTable!$P$17,
  IF(AND($A1065=0,$B1065=0),
    F1066,
  IF($B1065=0,
    VLOOKUP($A1065,ChapterTable!$1:$1048576,MATCH("최종"&amp;SUBSTITUTE(SUBSTITUTE(F$1,"standard",""),"|Float",""),ChapterTable!$1:$1,0),0),
  IF($B1065=1,
    IF($L1065=FALSE,
      VLOOKUP($A1065,ChapterTable!$1:$1048576,MATCH("최종"&amp;SUBSTITUTE(SUBSTITUTE(F$1,"standard",""),"|Float",""),ChapterTable!$1:$1,0),0),
      VLOOKUP($A1065-ChapterTable!$P$11,ChapterTable!$1:$1048576,MATCH("최종"&amp;SUBSTITUTE(SUBSTITUTE(F$1,"standard",""),"|Float",""),ChapterTable!$1:$1,0),0)*ChapterTable!$P$14
    ),
  OFFSET(F1065,-$B1065+IF($L1065,1,0),0)*
    (VLOOKUP(SUBSTITUTE(SUBSTITUTE(F$1,"standard",""),"|Float","")&amp;IF(OR($L1065=TRUE,$A1065=0,MOD($A1065,ChapterTable!$R$20)&lt;&gt;0),"","보스")&amp;"인게임누적곱배수",ChapterTable!$R:$S,2,0)^D1065
    +VLOOKUP(SUBSTITUTE(SUBSTITUTE(F$1,"standard",""),"|Float","")&amp;IF(OR($L1065=TRUE,$A1065=0,MOD($A1065,ChapterTable!$R$20)&lt;&gt;0),"","보스")&amp;"인게임누적합배수",ChapterTable!$R:$S,2,0)*D1065)
  )
  )
  )
)</f>
        <v>458261.94311410194</v>
      </c>
      <c r="G1065" t="s">
        <v>719</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115"/>
        <v>94</v>
      </c>
      <c r="Q1065">
        <f t="shared" si="116"/>
        <v>94</v>
      </c>
      <c r="R1065" t="b">
        <f t="shared" ca="1" si="117"/>
        <v>1</v>
      </c>
      <c r="T1065" t="b">
        <f t="shared" ca="1" si="11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121"/>
        <v>0.25</v>
      </c>
      <c r="AJ1065">
        <f t="shared" si="119"/>
        <v>0.32</v>
      </c>
      <c r="AK1065">
        <f t="shared" si="120"/>
        <v>1</v>
      </c>
      <c r="AL1065">
        <v>9</v>
      </c>
    </row>
    <row r="1066" spans="1:38" hidden="1" x14ac:dyDescent="0.3">
      <c r="A1066">
        <v>23</v>
      </c>
      <c r="B1066">
        <v>40</v>
      </c>
      <c r="C1066">
        <f>IF(OR($L1066=TRUE,$A1066=0,MOD($A1066,ChapterTable!$R$20)&lt;&gt;0),
MAX(0,INT(($B1066+ChapterTable!$P$26+VLOOKUP(SUBSTITUTE(C$1,"성장단계","")&amp;"단계오프셋",ChapterTable!$R:$S,2,0))/ChapterTable!$P$23)),
MAX(0,INT(($B1066+ChapterTable!$R$26+VLOOKUP(SUBSTITUTE(C$1,"성장단계","")&amp;"보스단계오프셋",ChapterTable!$R:$S,2,0))/ChapterTable!$R$23)))</f>
        <v>4</v>
      </c>
      <c r="D1066">
        <f>IF(OR($L1066=TRUE,$A1066=0,MOD($A1066,ChapterTable!$R$20)&lt;&gt;0),
MAX(0,INT(($B1066+ChapterTable!$P$26+VLOOKUP(SUBSTITUTE(D$1,"성장단계","")&amp;"단계오프셋",ChapterTable!$R:$S,2,0))/ChapterTable!$P$23)),
MAX(0,INT(($B1066+ChapterTable!$R$26+VLOOKUP(SUBSTITUTE(D$1,"성장단계","")&amp;"보스단계오프셋",ChapterTable!$R:$S,2,0))/ChapterTable!$R$23)))</f>
        <v>3</v>
      </c>
      <c r="E1066" s="1">
        <f ca="1">IF(AND($A1066=0,$B1066=1),
    VLOOKUP(1,ChapterTable!$1:$1048576,MATCH("최종"&amp;SUBSTITUTE(SUBSTITUTE(E$1,"standard",""),"|Float",""),ChapterTable!$1:$1,0),0)*ChapterTable!$P$17,
  IF(AND($A1066=0,$B1066=0),
    E1067,
  IF($B1066=0,
    VLOOKUP($A1066,ChapterTable!$1:$1048576,MATCH("최종"&amp;SUBSTITUTE(SUBSTITUTE(E$1,"standard",""),"|Float",""),ChapterTable!$1:$1,0),0),
  IF($B1066=1,
    IF($L1066=FALSE,
      VLOOKUP($A1066,ChapterTable!$1:$1048576,MATCH("최종"&amp;SUBSTITUTE(SUBSTITUTE(E$1,"standard",""),"|Float",""),ChapterTable!$1:$1,0),0),
      VLOOKUP($A1066-ChapterTable!$P$11,ChapterTable!$1:$1048576,MATCH("최종"&amp;SUBSTITUTE(SUBSTITUTE(E$1,"standard",""),"|Float",""),ChapterTable!$1:$1,0),0)*ChapterTable!$P$14
    ),
  OFFSET(E1066,-$B1066+IF($L1066,1,0),0)*IF($B1066&gt;OFFSET($B1066,1,0),ChapterTable!$R$17,1)*
    (VLOOKUP(SUBSTITUTE(SUBSTITUTE(E$1,"standard",""),"|Float","")&amp;IF(OR($L1066=TRUE,$A1066=0,MOD($A1066,ChapterTable!$R$20)&lt;&gt;0),"","보스")&amp;"인게임누적곱배수",ChapterTable!$R:$S,2,0)^C1066
    +VLOOKUP(SUBSTITUTE(SUBSTITUTE(E$1,"standard",""),"|Float","")&amp;IF(OR($L1066=TRUE,$A1066=0,MOD($A1066,ChapterTable!$R$20)&lt;&gt;0),"","보스")&amp;"인게임누적합배수",ChapterTable!$R:$S,2,0)*C1066)
  )
  )
  )
)</f>
        <v>1616074.7708187103</v>
      </c>
      <c r="F1066" s="1">
        <f ca="1">IF(AND($A1066=0,$B1066=1),
    VLOOKUP(1,ChapterTable!$1:$1048576,MATCH("최종"&amp;SUBSTITUTE(SUBSTITUTE(F$1,"standard",""),"|Float",""),ChapterTable!$1:$1,0),0)*ChapterTable!$P$17,
  IF(AND($A1066=0,$B1066=0),
    F1067,
  IF($B1066=0,
    VLOOKUP($A1066,ChapterTable!$1:$1048576,MATCH("최종"&amp;SUBSTITUTE(SUBSTITUTE(F$1,"standard",""),"|Float",""),ChapterTable!$1:$1,0),0),
  IF($B1066=1,
    IF($L1066=FALSE,
      VLOOKUP($A1066,ChapterTable!$1:$1048576,MATCH("최종"&amp;SUBSTITUTE(SUBSTITUTE(F$1,"standard",""),"|Float",""),ChapterTable!$1:$1,0),0),
      VLOOKUP($A1066-ChapterTable!$P$11,ChapterTable!$1:$1048576,MATCH("최종"&amp;SUBSTITUTE(SUBSTITUTE(F$1,"standard",""),"|Float",""),ChapterTable!$1:$1,0),0)*ChapterTable!$P$14
    ),
  OFFSET(F1066,-$B1066+IF($L1066,1,0),0)*
    (VLOOKUP(SUBSTITUTE(SUBSTITUTE(F$1,"standard",""),"|Float","")&amp;IF(OR($L1066=TRUE,$A1066=0,MOD($A1066,ChapterTable!$R$20)&lt;&gt;0),"","보스")&amp;"인게임누적곱배수",ChapterTable!$R:$S,2,0)^D1066
    +VLOOKUP(SUBSTITUTE(SUBSTITUTE(F$1,"standard",""),"|Float","")&amp;IF(OR($L1066=TRUE,$A1066=0,MOD($A1066,ChapterTable!$R$20)&lt;&gt;0),"","보스")&amp;"인게임누적합배수",ChapterTable!$R:$S,2,0)*D1066)
  )
  )
  )
)</f>
        <v>458261.94311410194</v>
      </c>
      <c r="G1066" t="s">
        <v>719</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115"/>
        <v>24</v>
      </c>
      <c r="Q1066">
        <f t="shared" si="116"/>
        <v>24</v>
      </c>
      <c r="R1066" t="b">
        <f t="shared" ca="1" si="117"/>
        <v>0</v>
      </c>
      <c r="T1066" t="b">
        <f t="shared" ca="1" si="11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121"/>
        <v>0.25</v>
      </c>
      <c r="AJ1066">
        <f t="shared" si="119"/>
        <v>1</v>
      </c>
      <c r="AK1066">
        <f t="shared" si="120"/>
        <v>4</v>
      </c>
      <c r="AL1066">
        <v>9</v>
      </c>
    </row>
    <row r="1067" spans="1:38" hidden="1" x14ac:dyDescent="0.3">
      <c r="A1067">
        <v>23</v>
      </c>
      <c r="B1067">
        <v>41</v>
      </c>
      <c r="C1067">
        <f>IF(OR($L1067=TRUE,$A1067=0,MOD($A1067,ChapterTable!$R$20)&lt;&gt;0),
MAX(0,INT(($B1067+ChapterTable!$P$26+VLOOKUP(SUBSTITUTE(C$1,"성장단계","")&amp;"단계오프셋",ChapterTable!$R:$S,2,0))/ChapterTable!$P$23)),
MAX(0,INT(($B1067+ChapterTable!$R$26+VLOOKUP(SUBSTITUTE(C$1,"성장단계","")&amp;"보스단계오프셋",ChapterTable!$R:$S,2,0))/ChapterTable!$R$23)))</f>
        <v>4</v>
      </c>
      <c r="D1067">
        <f>IF(OR($L1067=TRUE,$A1067=0,MOD($A1067,ChapterTable!$R$20)&lt;&gt;0),
MAX(0,INT(($B1067+ChapterTable!$P$26+VLOOKUP(SUBSTITUTE(D$1,"성장단계","")&amp;"단계오프셋",ChapterTable!$R:$S,2,0))/ChapterTable!$P$23)),
MAX(0,INT(($B1067+ChapterTable!$R$26+VLOOKUP(SUBSTITUTE(D$1,"성장단계","")&amp;"보스단계오프셋",ChapterTable!$R:$S,2,0))/ChapterTable!$R$23)))</f>
        <v>4</v>
      </c>
      <c r="E1067" s="1">
        <f ca="1">IF(AND($A1067=0,$B1067=1),
    VLOOKUP(1,ChapterTable!$1:$1048576,MATCH("최종"&amp;SUBSTITUTE(SUBSTITUTE(E$1,"standard",""),"|Float",""),ChapterTable!$1:$1,0),0)*ChapterTable!$P$17,
  IF(AND($A1067=0,$B1067=0),
    E1068,
  IF($B1067=0,
    VLOOKUP($A1067,ChapterTable!$1:$1048576,MATCH("최종"&amp;SUBSTITUTE(SUBSTITUTE(E$1,"standard",""),"|Float",""),ChapterTable!$1:$1,0),0),
  IF($B1067=1,
    IF($L1067=FALSE,
      VLOOKUP($A1067,ChapterTable!$1:$1048576,MATCH("최종"&amp;SUBSTITUTE(SUBSTITUTE(E$1,"standard",""),"|Float",""),ChapterTable!$1:$1,0),0),
      VLOOKUP($A1067-ChapterTable!$P$11,ChapterTable!$1:$1048576,MATCH("최종"&amp;SUBSTITUTE(SUBSTITUTE(E$1,"standard",""),"|Float",""),ChapterTable!$1:$1,0),0)*ChapterTable!$P$14
    ),
  OFFSET(E1067,-$B1067+IF($L1067,1,0),0)*IF($B1067&gt;OFFSET($B1067,1,0),ChapterTable!$R$17,1)*
    (VLOOKUP(SUBSTITUTE(SUBSTITUTE(E$1,"standard",""),"|Float","")&amp;IF(OR($L1067=TRUE,$A1067=0,MOD($A1067,ChapterTable!$R$20)&lt;&gt;0),"","보스")&amp;"인게임누적곱배수",ChapterTable!$R:$S,2,0)^C1067
    +VLOOKUP(SUBSTITUTE(SUBSTITUTE(E$1,"standard",""),"|Float","")&amp;IF(OR($L1067=TRUE,$A1067=0,MOD($A1067,ChapterTable!$R$20)&lt;&gt;0),"","보스")&amp;"인게임누적합배수",ChapterTable!$R:$S,2,0)*C1067)
  )
  )
  )
)</f>
        <v>1616074.7708187103</v>
      </c>
      <c r="F1067" s="1">
        <f ca="1">IF(AND($A1067=0,$B1067=1),
    VLOOKUP(1,ChapterTable!$1:$1048576,MATCH("최종"&amp;SUBSTITUTE(SUBSTITUTE(F$1,"standard",""),"|Float",""),ChapterTable!$1:$1,0),0)*ChapterTable!$P$17,
  IF(AND($A1067=0,$B1067=0),
    F1068,
  IF($B1067=0,
    VLOOKUP($A1067,ChapterTable!$1:$1048576,MATCH("최종"&amp;SUBSTITUTE(SUBSTITUTE(F$1,"standard",""),"|Float",""),ChapterTable!$1:$1,0),0),
  IF($B1067=1,
    IF($L1067=FALSE,
      VLOOKUP($A1067,ChapterTable!$1:$1048576,MATCH("최종"&amp;SUBSTITUTE(SUBSTITUTE(F$1,"standard",""),"|Float",""),ChapterTable!$1:$1,0),0),
      VLOOKUP($A1067-ChapterTable!$P$11,ChapterTable!$1:$1048576,MATCH("최종"&amp;SUBSTITUTE(SUBSTITUTE(F$1,"standard",""),"|Float",""),ChapterTable!$1:$1,0),0)*ChapterTable!$P$14
    ),
  OFFSET(F1067,-$B1067+IF($L1067,1,0),0)*
    (VLOOKUP(SUBSTITUTE(SUBSTITUTE(F$1,"standard",""),"|Float","")&amp;IF(OR($L1067=TRUE,$A1067=0,MOD($A1067,ChapterTable!$R$20)&lt;&gt;0),"","보스")&amp;"인게임누적곱배수",ChapterTable!$R:$S,2,0)^D1067
    +VLOOKUP(SUBSTITUTE(SUBSTITUTE(F$1,"standard",""),"|Float","")&amp;IF(OR($L1067=TRUE,$A1067=0,MOD($A1067,ChapterTable!$R$20)&lt;&gt;0),"","보스")&amp;"인게임누적합배수",ChapterTable!$R:$S,2,0)*D1067)
  )
  )
  )
)</f>
        <v>486318.79677414894</v>
      </c>
      <c r="G1067" t="s">
        <v>719</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115"/>
        <v>5</v>
      </c>
      <c r="Q1067">
        <f t="shared" si="116"/>
        <v>5</v>
      </c>
      <c r="R1067" t="b">
        <f t="shared" ca="1" si="117"/>
        <v>0</v>
      </c>
      <c r="T1067" t="b">
        <f t="shared" ca="1" si="11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121"/>
        <v>0.2</v>
      </c>
      <c r="AJ1067">
        <f t="shared" si="119"/>
        <v>0.27466666000000001</v>
      </c>
      <c r="AK1067">
        <f t="shared" si="120"/>
        <v>1</v>
      </c>
      <c r="AL1067">
        <v>9</v>
      </c>
    </row>
    <row r="1068" spans="1:38" hidden="1" x14ac:dyDescent="0.3">
      <c r="A1068">
        <v>23</v>
      </c>
      <c r="B1068">
        <v>42</v>
      </c>
      <c r="C1068">
        <f>IF(OR($L1068=TRUE,$A1068=0,MOD($A1068,ChapterTable!$R$20)&lt;&gt;0),
MAX(0,INT(($B1068+ChapterTable!$P$26+VLOOKUP(SUBSTITUTE(C$1,"성장단계","")&amp;"단계오프셋",ChapterTable!$R:$S,2,0))/ChapterTable!$P$23)),
MAX(0,INT(($B1068+ChapterTable!$R$26+VLOOKUP(SUBSTITUTE(C$1,"성장단계","")&amp;"보스단계오프셋",ChapterTable!$R:$S,2,0))/ChapterTable!$R$23)))</f>
        <v>4</v>
      </c>
      <c r="D1068">
        <f>IF(OR($L1068=TRUE,$A1068=0,MOD($A1068,ChapterTable!$R$20)&lt;&gt;0),
MAX(0,INT(($B1068+ChapterTable!$P$26+VLOOKUP(SUBSTITUTE(D$1,"성장단계","")&amp;"단계오프셋",ChapterTable!$R:$S,2,0))/ChapterTable!$P$23)),
MAX(0,INT(($B1068+ChapterTable!$R$26+VLOOKUP(SUBSTITUTE(D$1,"성장단계","")&amp;"보스단계오프셋",ChapterTable!$R:$S,2,0))/ChapterTable!$R$23)))</f>
        <v>4</v>
      </c>
      <c r="E1068" s="1">
        <f ca="1">IF(AND($A1068=0,$B1068=1),
    VLOOKUP(1,ChapterTable!$1:$1048576,MATCH("최종"&amp;SUBSTITUTE(SUBSTITUTE(E$1,"standard",""),"|Float",""),ChapterTable!$1:$1,0),0)*ChapterTable!$P$17,
  IF(AND($A1068=0,$B1068=0),
    E1069,
  IF($B1068=0,
    VLOOKUP($A1068,ChapterTable!$1:$1048576,MATCH("최종"&amp;SUBSTITUTE(SUBSTITUTE(E$1,"standard",""),"|Float",""),ChapterTable!$1:$1,0),0),
  IF($B1068=1,
    IF($L1068=FALSE,
      VLOOKUP($A1068,ChapterTable!$1:$1048576,MATCH("최종"&amp;SUBSTITUTE(SUBSTITUTE(E$1,"standard",""),"|Float",""),ChapterTable!$1:$1,0),0),
      VLOOKUP($A1068-ChapterTable!$P$11,ChapterTable!$1:$1048576,MATCH("최종"&amp;SUBSTITUTE(SUBSTITUTE(E$1,"standard",""),"|Float",""),ChapterTable!$1:$1,0),0)*ChapterTable!$P$14
    ),
  OFFSET(E1068,-$B1068+IF($L1068,1,0),0)*IF($B1068&gt;OFFSET($B1068,1,0),ChapterTable!$R$17,1)*
    (VLOOKUP(SUBSTITUTE(SUBSTITUTE(E$1,"standard",""),"|Float","")&amp;IF(OR($L1068=TRUE,$A1068=0,MOD($A1068,ChapterTable!$R$20)&lt;&gt;0),"","보스")&amp;"인게임누적곱배수",ChapterTable!$R:$S,2,0)^C1068
    +VLOOKUP(SUBSTITUTE(SUBSTITUTE(E$1,"standard",""),"|Float","")&amp;IF(OR($L1068=TRUE,$A1068=0,MOD($A1068,ChapterTable!$R$20)&lt;&gt;0),"","보스")&amp;"인게임누적합배수",ChapterTable!$R:$S,2,0)*C1068)
  )
  )
  )
)</f>
        <v>1616074.7708187103</v>
      </c>
      <c r="F1068" s="1">
        <f ca="1">IF(AND($A1068=0,$B1068=1),
    VLOOKUP(1,ChapterTable!$1:$1048576,MATCH("최종"&amp;SUBSTITUTE(SUBSTITUTE(F$1,"standard",""),"|Float",""),ChapterTable!$1:$1,0),0)*ChapterTable!$P$17,
  IF(AND($A1068=0,$B1068=0),
    F1069,
  IF($B1068=0,
    VLOOKUP($A1068,ChapterTable!$1:$1048576,MATCH("최종"&amp;SUBSTITUTE(SUBSTITUTE(F$1,"standard",""),"|Float",""),ChapterTable!$1:$1,0),0),
  IF($B1068=1,
    IF($L1068=FALSE,
      VLOOKUP($A1068,ChapterTable!$1:$1048576,MATCH("최종"&amp;SUBSTITUTE(SUBSTITUTE(F$1,"standard",""),"|Float",""),ChapterTable!$1:$1,0),0),
      VLOOKUP($A1068-ChapterTable!$P$11,ChapterTable!$1:$1048576,MATCH("최종"&amp;SUBSTITUTE(SUBSTITUTE(F$1,"standard",""),"|Float",""),ChapterTable!$1:$1,0),0)*ChapterTable!$P$14
    ),
  OFFSET(F1068,-$B1068+IF($L1068,1,0),0)*
    (VLOOKUP(SUBSTITUTE(SUBSTITUTE(F$1,"standard",""),"|Float","")&amp;IF(OR($L1068=TRUE,$A1068=0,MOD($A1068,ChapterTable!$R$20)&lt;&gt;0),"","보스")&amp;"인게임누적곱배수",ChapterTable!$R:$S,2,0)^D1068
    +VLOOKUP(SUBSTITUTE(SUBSTITUTE(F$1,"standard",""),"|Float","")&amp;IF(OR($L1068=TRUE,$A1068=0,MOD($A1068,ChapterTable!$R$20)&lt;&gt;0),"","보스")&amp;"인게임누적합배수",ChapterTable!$R:$S,2,0)*D1068)
  )
  )
  )
)</f>
        <v>486318.79677414894</v>
      </c>
      <c r="G1068" t="s">
        <v>719</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115"/>
        <v>5</v>
      </c>
      <c r="Q1068">
        <f t="shared" si="116"/>
        <v>5</v>
      </c>
      <c r="R1068" t="b">
        <f t="shared" ca="1" si="117"/>
        <v>0</v>
      </c>
      <c r="T1068" t="b">
        <f t="shared" ca="1" si="11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121"/>
        <v>0.2</v>
      </c>
      <c r="AJ1068">
        <f t="shared" si="119"/>
        <v>0.27466666000000001</v>
      </c>
      <c r="AK1068">
        <f t="shared" si="120"/>
        <v>1</v>
      </c>
      <c r="AL1068">
        <v>9</v>
      </c>
    </row>
    <row r="1069" spans="1:38" hidden="1" x14ac:dyDescent="0.3">
      <c r="A1069">
        <v>23</v>
      </c>
      <c r="B1069">
        <v>43</v>
      </c>
      <c r="C1069">
        <f>IF(OR($L1069=TRUE,$A1069=0,MOD($A1069,ChapterTable!$R$20)&lt;&gt;0),
MAX(0,INT(($B1069+ChapterTable!$P$26+VLOOKUP(SUBSTITUTE(C$1,"성장단계","")&amp;"단계오프셋",ChapterTable!$R:$S,2,0))/ChapterTable!$P$23)),
MAX(0,INT(($B1069+ChapterTable!$R$26+VLOOKUP(SUBSTITUTE(C$1,"성장단계","")&amp;"보스단계오프셋",ChapterTable!$R:$S,2,0))/ChapterTable!$R$23)))</f>
        <v>4</v>
      </c>
      <c r="D1069">
        <f>IF(OR($L1069=TRUE,$A1069=0,MOD($A1069,ChapterTable!$R$20)&lt;&gt;0),
MAX(0,INT(($B1069+ChapterTable!$P$26+VLOOKUP(SUBSTITUTE(D$1,"성장단계","")&amp;"단계오프셋",ChapterTable!$R:$S,2,0))/ChapterTable!$P$23)),
MAX(0,INT(($B1069+ChapterTable!$R$26+VLOOKUP(SUBSTITUTE(D$1,"성장단계","")&amp;"보스단계오프셋",ChapterTable!$R:$S,2,0))/ChapterTable!$R$23)))</f>
        <v>4</v>
      </c>
      <c r="E1069" s="1">
        <f ca="1">IF(AND($A1069=0,$B1069=1),
    VLOOKUP(1,ChapterTable!$1:$1048576,MATCH("최종"&amp;SUBSTITUTE(SUBSTITUTE(E$1,"standard",""),"|Float",""),ChapterTable!$1:$1,0),0)*ChapterTable!$P$17,
  IF(AND($A1069=0,$B1069=0),
    E1070,
  IF($B1069=0,
    VLOOKUP($A1069,ChapterTable!$1:$1048576,MATCH("최종"&amp;SUBSTITUTE(SUBSTITUTE(E$1,"standard",""),"|Float",""),ChapterTable!$1:$1,0),0),
  IF($B1069=1,
    IF($L1069=FALSE,
      VLOOKUP($A1069,ChapterTable!$1:$1048576,MATCH("최종"&amp;SUBSTITUTE(SUBSTITUTE(E$1,"standard",""),"|Float",""),ChapterTable!$1:$1,0),0),
      VLOOKUP($A1069-ChapterTable!$P$11,ChapterTable!$1:$1048576,MATCH("최종"&amp;SUBSTITUTE(SUBSTITUTE(E$1,"standard",""),"|Float",""),ChapterTable!$1:$1,0),0)*ChapterTable!$P$14
    ),
  OFFSET(E1069,-$B1069+IF($L1069,1,0),0)*IF($B1069&gt;OFFSET($B1069,1,0),ChapterTable!$R$17,1)*
    (VLOOKUP(SUBSTITUTE(SUBSTITUTE(E$1,"standard",""),"|Float","")&amp;IF(OR($L1069=TRUE,$A1069=0,MOD($A1069,ChapterTable!$R$20)&lt;&gt;0),"","보스")&amp;"인게임누적곱배수",ChapterTable!$R:$S,2,0)^C1069
    +VLOOKUP(SUBSTITUTE(SUBSTITUTE(E$1,"standard",""),"|Float","")&amp;IF(OR($L1069=TRUE,$A1069=0,MOD($A1069,ChapterTable!$R$20)&lt;&gt;0),"","보스")&amp;"인게임누적합배수",ChapterTable!$R:$S,2,0)*C1069)
  )
  )
  )
)</f>
        <v>1616074.7708187103</v>
      </c>
      <c r="F1069" s="1">
        <f ca="1">IF(AND($A1069=0,$B1069=1),
    VLOOKUP(1,ChapterTable!$1:$1048576,MATCH("최종"&amp;SUBSTITUTE(SUBSTITUTE(F$1,"standard",""),"|Float",""),ChapterTable!$1:$1,0),0)*ChapterTable!$P$17,
  IF(AND($A1069=0,$B1069=0),
    F1070,
  IF($B1069=0,
    VLOOKUP($A1069,ChapterTable!$1:$1048576,MATCH("최종"&amp;SUBSTITUTE(SUBSTITUTE(F$1,"standard",""),"|Float",""),ChapterTable!$1:$1,0),0),
  IF($B1069=1,
    IF($L1069=FALSE,
      VLOOKUP($A1069,ChapterTable!$1:$1048576,MATCH("최종"&amp;SUBSTITUTE(SUBSTITUTE(F$1,"standard",""),"|Float",""),ChapterTable!$1:$1,0),0),
      VLOOKUP($A1069-ChapterTable!$P$11,ChapterTable!$1:$1048576,MATCH("최종"&amp;SUBSTITUTE(SUBSTITUTE(F$1,"standard",""),"|Float",""),ChapterTable!$1:$1,0),0)*ChapterTable!$P$14
    ),
  OFFSET(F1069,-$B1069+IF($L1069,1,0),0)*
    (VLOOKUP(SUBSTITUTE(SUBSTITUTE(F$1,"standard",""),"|Float","")&amp;IF(OR($L1069=TRUE,$A1069=0,MOD($A1069,ChapterTable!$R$20)&lt;&gt;0),"","보스")&amp;"인게임누적곱배수",ChapterTable!$R:$S,2,0)^D1069
    +VLOOKUP(SUBSTITUTE(SUBSTITUTE(F$1,"standard",""),"|Float","")&amp;IF(OR($L1069=TRUE,$A1069=0,MOD($A1069,ChapterTable!$R$20)&lt;&gt;0),"","보스")&amp;"인게임누적합배수",ChapterTable!$R:$S,2,0)*D1069)
  )
  )
  )
)</f>
        <v>486318.79677414894</v>
      </c>
      <c r="G1069" t="s">
        <v>719</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115"/>
        <v>5</v>
      </c>
      <c r="Q1069">
        <f t="shared" si="116"/>
        <v>5</v>
      </c>
      <c r="R1069" t="b">
        <f t="shared" ca="1" si="117"/>
        <v>0</v>
      </c>
      <c r="T1069" t="b">
        <f t="shared" ca="1" si="11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121"/>
        <v>0.2</v>
      </c>
      <c r="AJ1069">
        <f t="shared" si="119"/>
        <v>0.27466666000000001</v>
      </c>
      <c r="AK1069">
        <f t="shared" si="120"/>
        <v>1</v>
      </c>
      <c r="AL1069">
        <v>9</v>
      </c>
    </row>
    <row r="1070" spans="1:38" hidden="1" x14ac:dyDescent="0.3">
      <c r="A1070">
        <v>23</v>
      </c>
      <c r="B1070">
        <v>44</v>
      </c>
      <c r="C1070">
        <f>IF(OR($L1070=TRUE,$A1070=0,MOD($A1070,ChapterTable!$R$20)&lt;&gt;0),
MAX(0,INT(($B1070+ChapterTable!$P$26+VLOOKUP(SUBSTITUTE(C$1,"성장단계","")&amp;"단계오프셋",ChapterTable!$R:$S,2,0))/ChapterTable!$P$23)),
MAX(0,INT(($B1070+ChapterTable!$R$26+VLOOKUP(SUBSTITUTE(C$1,"성장단계","")&amp;"보스단계오프셋",ChapterTable!$R:$S,2,0))/ChapterTable!$R$23)))</f>
        <v>4</v>
      </c>
      <c r="D1070">
        <f>IF(OR($L1070=TRUE,$A1070=0,MOD($A1070,ChapterTable!$R$20)&lt;&gt;0),
MAX(0,INT(($B1070+ChapterTable!$P$26+VLOOKUP(SUBSTITUTE(D$1,"성장단계","")&amp;"단계오프셋",ChapterTable!$R:$S,2,0))/ChapterTable!$P$23)),
MAX(0,INT(($B1070+ChapterTable!$R$26+VLOOKUP(SUBSTITUTE(D$1,"성장단계","")&amp;"보스단계오프셋",ChapterTable!$R:$S,2,0))/ChapterTable!$R$23)))</f>
        <v>4</v>
      </c>
      <c r="E1070" s="1">
        <f ca="1">IF(AND($A1070=0,$B1070=1),
    VLOOKUP(1,ChapterTable!$1:$1048576,MATCH("최종"&amp;SUBSTITUTE(SUBSTITUTE(E$1,"standard",""),"|Float",""),ChapterTable!$1:$1,0),0)*ChapterTable!$P$17,
  IF(AND($A1070=0,$B1070=0),
    E1071,
  IF($B1070=0,
    VLOOKUP($A1070,ChapterTable!$1:$1048576,MATCH("최종"&amp;SUBSTITUTE(SUBSTITUTE(E$1,"standard",""),"|Float",""),ChapterTable!$1:$1,0),0),
  IF($B1070=1,
    IF($L1070=FALSE,
      VLOOKUP($A1070,ChapterTable!$1:$1048576,MATCH("최종"&amp;SUBSTITUTE(SUBSTITUTE(E$1,"standard",""),"|Float",""),ChapterTable!$1:$1,0),0),
      VLOOKUP($A1070-ChapterTable!$P$11,ChapterTable!$1:$1048576,MATCH("최종"&amp;SUBSTITUTE(SUBSTITUTE(E$1,"standard",""),"|Float",""),ChapterTable!$1:$1,0),0)*ChapterTable!$P$14
    ),
  OFFSET(E1070,-$B1070+IF($L1070,1,0),0)*IF($B1070&gt;OFFSET($B1070,1,0),ChapterTable!$R$17,1)*
    (VLOOKUP(SUBSTITUTE(SUBSTITUTE(E$1,"standard",""),"|Float","")&amp;IF(OR($L1070=TRUE,$A1070=0,MOD($A1070,ChapterTable!$R$20)&lt;&gt;0),"","보스")&amp;"인게임누적곱배수",ChapterTable!$R:$S,2,0)^C1070
    +VLOOKUP(SUBSTITUTE(SUBSTITUTE(E$1,"standard",""),"|Float","")&amp;IF(OR($L1070=TRUE,$A1070=0,MOD($A1070,ChapterTable!$R$20)&lt;&gt;0),"","보스")&amp;"인게임누적합배수",ChapterTable!$R:$S,2,0)*C1070)
  )
  )
  )
)</f>
        <v>1616074.7708187103</v>
      </c>
      <c r="F1070" s="1">
        <f ca="1">IF(AND($A1070=0,$B1070=1),
    VLOOKUP(1,ChapterTable!$1:$1048576,MATCH("최종"&amp;SUBSTITUTE(SUBSTITUTE(F$1,"standard",""),"|Float",""),ChapterTable!$1:$1,0),0)*ChapterTable!$P$17,
  IF(AND($A1070=0,$B1070=0),
    F1071,
  IF($B1070=0,
    VLOOKUP($A1070,ChapterTable!$1:$1048576,MATCH("최종"&amp;SUBSTITUTE(SUBSTITUTE(F$1,"standard",""),"|Float",""),ChapterTable!$1:$1,0),0),
  IF($B1070=1,
    IF($L1070=FALSE,
      VLOOKUP($A1070,ChapterTable!$1:$1048576,MATCH("최종"&amp;SUBSTITUTE(SUBSTITUTE(F$1,"standard",""),"|Float",""),ChapterTable!$1:$1,0),0),
      VLOOKUP($A1070-ChapterTable!$P$11,ChapterTable!$1:$1048576,MATCH("최종"&amp;SUBSTITUTE(SUBSTITUTE(F$1,"standard",""),"|Float",""),ChapterTable!$1:$1,0),0)*ChapterTable!$P$14
    ),
  OFFSET(F1070,-$B1070+IF($L1070,1,0),0)*
    (VLOOKUP(SUBSTITUTE(SUBSTITUTE(F$1,"standard",""),"|Float","")&amp;IF(OR($L1070=TRUE,$A1070=0,MOD($A1070,ChapterTable!$R$20)&lt;&gt;0),"","보스")&amp;"인게임누적곱배수",ChapterTable!$R:$S,2,0)^D1070
    +VLOOKUP(SUBSTITUTE(SUBSTITUTE(F$1,"standard",""),"|Float","")&amp;IF(OR($L1070=TRUE,$A1070=0,MOD($A1070,ChapterTable!$R$20)&lt;&gt;0),"","보스")&amp;"인게임누적합배수",ChapterTable!$R:$S,2,0)*D1070)
  )
  )
  )
)</f>
        <v>486318.79677414894</v>
      </c>
      <c r="G1070" t="s">
        <v>719</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115"/>
        <v>5</v>
      </c>
      <c r="Q1070">
        <f t="shared" si="116"/>
        <v>5</v>
      </c>
      <c r="R1070" t="b">
        <f t="shared" ca="1" si="117"/>
        <v>0</v>
      </c>
      <c r="T1070" t="b">
        <f t="shared" ca="1" si="11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121"/>
        <v>0.2</v>
      </c>
      <c r="AJ1070">
        <f t="shared" si="119"/>
        <v>0.27466666000000001</v>
      </c>
      <c r="AK1070">
        <f t="shared" si="120"/>
        <v>1</v>
      </c>
      <c r="AL1070">
        <v>9</v>
      </c>
    </row>
    <row r="1071" spans="1:38" hidden="1" x14ac:dyDescent="0.3">
      <c r="A1071">
        <v>23</v>
      </c>
      <c r="B1071">
        <v>45</v>
      </c>
      <c r="C1071">
        <f>IF(OR($L1071=TRUE,$A1071=0,MOD($A1071,ChapterTable!$R$20)&lt;&gt;0),
MAX(0,INT(($B1071+ChapterTable!$P$26+VLOOKUP(SUBSTITUTE(C$1,"성장단계","")&amp;"단계오프셋",ChapterTable!$R:$S,2,0))/ChapterTable!$P$23)),
MAX(0,INT(($B1071+ChapterTable!$R$26+VLOOKUP(SUBSTITUTE(C$1,"성장단계","")&amp;"보스단계오프셋",ChapterTable!$R:$S,2,0))/ChapterTable!$R$23)))</f>
        <v>4</v>
      </c>
      <c r="D1071">
        <f>IF(OR($L1071=TRUE,$A1071=0,MOD($A1071,ChapterTable!$R$20)&lt;&gt;0),
MAX(0,INT(($B1071+ChapterTable!$P$26+VLOOKUP(SUBSTITUTE(D$1,"성장단계","")&amp;"단계오프셋",ChapterTable!$R:$S,2,0))/ChapterTable!$P$23)),
MAX(0,INT(($B1071+ChapterTable!$R$26+VLOOKUP(SUBSTITUTE(D$1,"성장단계","")&amp;"보스단계오프셋",ChapterTable!$R:$S,2,0))/ChapterTable!$R$23)))</f>
        <v>4</v>
      </c>
      <c r="E1071" s="1">
        <f ca="1">IF(AND($A1071=0,$B1071=1),
    VLOOKUP(1,ChapterTable!$1:$1048576,MATCH("최종"&amp;SUBSTITUTE(SUBSTITUTE(E$1,"standard",""),"|Float",""),ChapterTable!$1:$1,0),0)*ChapterTable!$P$17,
  IF(AND($A1071=0,$B1071=0),
    E1072,
  IF($B1071=0,
    VLOOKUP($A1071,ChapterTable!$1:$1048576,MATCH("최종"&amp;SUBSTITUTE(SUBSTITUTE(E$1,"standard",""),"|Float",""),ChapterTable!$1:$1,0),0),
  IF($B1071=1,
    IF($L1071=FALSE,
      VLOOKUP($A1071,ChapterTable!$1:$1048576,MATCH("최종"&amp;SUBSTITUTE(SUBSTITUTE(E$1,"standard",""),"|Float",""),ChapterTable!$1:$1,0),0),
      VLOOKUP($A1071-ChapterTable!$P$11,ChapterTable!$1:$1048576,MATCH("최종"&amp;SUBSTITUTE(SUBSTITUTE(E$1,"standard",""),"|Float",""),ChapterTable!$1:$1,0),0)*ChapterTable!$P$14
    ),
  OFFSET(E1071,-$B1071+IF($L1071,1,0),0)*IF($B1071&gt;OFFSET($B1071,1,0),ChapterTable!$R$17,1)*
    (VLOOKUP(SUBSTITUTE(SUBSTITUTE(E$1,"standard",""),"|Float","")&amp;IF(OR($L1071=TRUE,$A1071=0,MOD($A1071,ChapterTable!$R$20)&lt;&gt;0),"","보스")&amp;"인게임누적곱배수",ChapterTable!$R:$S,2,0)^C1071
    +VLOOKUP(SUBSTITUTE(SUBSTITUTE(E$1,"standard",""),"|Float","")&amp;IF(OR($L1071=TRUE,$A1071=0,MOD($A1071,ChapterTable!$R$20)&lt;&gt;0),"","보스")&amp;"인게임누적합배수",ChapterTable!$R:$S,2,0)*C1071)
  )
  )
  )
)</f>
        <v>1616074.7708187103</v>
      </c>
      <c r="F1071" s="1">
        <f ca="1">IF(AND($A1071=0,$B1071=1),
    VLOOKUP(1,ChapterTable!$1:$1048576,MATCH("최종"&amp;SUBSTITUTE(SUBSTITUTE(F$1,"standard",""),"|Float",""),ChapterTable!$1:$1,0),0)*ChapterTable!$P$17,
  IF(AND($A1071=0,$B1071=0),
    F1072,
  IF($B1071=0,
    VLOOKUP($A1071,ChapterTable!$1:$1048576,MATCH("최종"&amp;SUBSTITUTE(SUBSTITUTE(F$1,"standard",""),"|Float",""),ChapterTable!$1:$1,0),0),
  IF($B1071=1,
    IF($L1071=FALSE,
      VLOOKUP($A1071,ChapterTable!$1:$1048576,MATCH("최종"&amp;SUBSTITUTE(SUBSTITUTE(F$1,"standard",""),"|Float",""),ChapterTable!$1:$1,0),0),
      VLOOKUP($A1071-ChapterTable!$P$11,ChapterTable!$1:$1048576,MATCH("최종"&amp;SUBSTITUTE(SUBSTITUTE(F$1,"standard",""),"|Float",""),ChapterTable!$1:$1,0),0)*ChapterTable!$P$14
    ),
  OFFSET(F1071,-$B1071+IF($L1071,1,0),0)*
    (VLOOKUP(SUBSTITUTE(SUBSTITUTE(F$1,"standard",""),"|Float","")&amp;IF(OR($L1071=TRUE,$A1071=0,MOD($A1071,ChapterTable!$R$20)&lt;&gt;0),"","보스")&amp;"인게임누적곱배수",ChapterTable!$R:$S,2,0)^D1071
    +VLOOKUP(SUBSTITUTE(SUBSTITUTE(F$1,"standard",""),"|Float","")&amp;IF(OR($L1071=TRUE,$A1071=0,MOD($A1071,ChapterTable!$R$20)&lt;&gt;0),"","보스")&amp;"인게임누적합배수",ChapterTable!$R:$S,2,0)*D1071)
  )
  )
  )
)</f>
        <v>486318.79677414894</v>
      </c>
      <c r="G1071" t="s">
        <v>719</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115"/>
        <v>11</v>
      </c>
      <c r="Q1071">
        <f t="shared" si="116"/>
        <v>11</v>
      </c>
      <c r="R1071" t="b">
        <f t="shared" ca="1" si="117"/>
        <v>0</v>
      </c>
      <c r="T1071" t="b">
        <f t="shared" ca="1" si="11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121"/>
        <v>0.2</v>
      </c>
      <c r="AJ1071">
        <f t="shared" si="119"/>
        <v>0.27466666000000001</v>
      </c>
      <c r="AK1071">
        <f t="shared" si="120"/>
        <v>1</v>
      </c>
      <c r="AL1071">
        <v>9</v>
      </c>
    </row>
    <row r="1072" spans="1:38" hidden="1" x14ac:dyDescent="0.3">
      <c r="A1072">
        <v>23</v>
      </c>
      <c r="B1072">
        <v>46</v>
      </c>
      <c r="C1072">
        <f>IF(OR($L1072=TRUE,$A1072=0,MOD($A1072,ChapterTable!$R$20)&lt;&gt;0),
MAX(0,INT(($B1072+ChapterTable!$P$26+VLOOKUP(SUBSTITUTE(C$1,"성장단계","")&amp;"단계오프셋",ChapterTable!$R:$S,2,0))/ChapterTable!$P$23)),
MAX(0,INT(($B1072+ChapterTable!$R$26+VLOOKUP(SUBSTITUTE(C$1,"성장단계","")&amp;"보스단계오프셋",ChapterTable!$R:$S,2,0))/ChapterTable!$R$23)))</f>
        <v>5</v>
      </c>
      <c r="D1072">
        <f>IF(OR($L1072=TRUE,$A1072=0,MOD($A1072,ChapterTable!$R$20)&lt;&gt;0),
MAX(0,INT(($B1072+ChapterTable!$P$26+VLOOKUP(SUBSTITUTE(D$1,"성장단계","")&amp;"단계오프셋",ChapterTable!$R:$S,2,0))/ChapterTable!$P$23)),
MAX(0,INT(($B1072+ChapterTable!$R$26+VLOOKUP(SUBSTITUTE(D$1,"성장단계","")&amp;"보스단계오프셋",ChapterTable!$R:$S,2,0))/ChapterTable!$R$23)))</f>
        <v>4</v>
      </c>
      <c r="E1072" s="1">
        <f ca="1">IF(AND($A1072=0,$B1072=1),
    VLOOKUP(1,ChapterTable!$1:$1048576,MATCH("최종"&amp;SUBSTITUTE(SUBSTITUTE(E$1,"standard",""),"|Float",""),ChapterTable!$1:$1,0),0)*ChapterTable!$P$17,
  IF(AND($A1072=0,$B1072=0),
    E1073,
  IF($B1072=0,
    VLOOKUP($A1072,ChapterTable!$1:$1048576,MATCH("최종"&amp;SUBSTITUTE(SUBSTITUTE(E$1,"standard",""),"|Float",""),ChapterTable!$1:$1,0),0),
  IF($B1072=1,
    IF($L1072=FALSE,
      VLOOKUP($A1072,ChapterTable!$1:$1048576,MATCH("최종"&amp;SUBSTITUTE(SUBSTITUTE(E$1,"standard",""),"|Float",""),ChapterTable!$1:$1,0),0),
      VLOOKUP($A1072-ChapterTable!$P$11,ChapterTable!$1:$1048576,MATCH("최종"&amp;SUBSTITUTE(SUBSTITUTE(E$1,"standard",""),"|Float",""),ChapterTable!$1:$1,0),0)*ChapterTable!$P$14
    ),
  OFFSET(E1072,-$B1072+IF($L1072,1,0),0)*IF($B1072&gt;OFFSET($B1072,1,0),ChapterTable!$R$17,1)*
    (VLOOKUP(SUBSTITUTE(SUBSTITUTE(E$1,"standard",""),"|Float","")&amp;IF(OR($L1072=TRUE,$A1072=0,MOD($A1072,ChapterTable!$R$20)&lt;&gt;0),"","보스")&amp;"인게임누적곱배수",ChapterTable!$R:$S,2,0)^C1072
    +VLOOKUP(SUBSTITUTE(SUBSTITUTE(E$1,"standard",""),"|Float","")&amp;IF(OR($L1072=TRUE,$A1072=0,MOD($A1072,ChapterTable!$R$20)&lt;&gt;0),"","보스")&amp;"인게임누적합배수",ChapterTable!$R:$S,2,0)*C1072)
  )
  )
  )
)</f>
        <v>1795638.6342430115</v>
      </c>
      <c r="F1072" s="1">
        <f ca="1">IF(AND($A1072=0,$B1072=1),
    VLOOKUP(1,ChapterTable!$1:$1048576,MATCH("최종"&amp;SUBSTITUTE(SUBSTITUTE(F$1,"standard",""),"|Float",""),ChapterTable!$1:$1,0),0)*ChapterTable!$P$17,
  IF(AND($A1072=0,$B1072=0),
    F1073,
  IF($B1072=0,
    VLOOKUP($A1072,ChapterTable!$1:$1048576,MATCH("최종"&amp;SUBSTITUTE(SUBSTITUTE(F$1,"standard",""),"|Float",""),ChapterTable!$1:$1,0),0),
  IF($B1072=1,
    IF($L1072=FALSE,
      VLOOKUP($A1072,ChapterTable!$1:$1048576,MATCH("최종"&amp;SUBSTITUTE(SUBSTITUTE(F$1,"standard",""),"|Float",""),ChapterTable!$1:$1,0),0),
      VLOOKUP($A1072-ChapterTable!$P$11,ChapterTable!$1:$1048576,MATCH("최종"&amp;SUBSTITUTE(SUBSTITUTE(F$1,"standard",""),"|Float",""),ChapterTable!$1:$1,0),0)*ChapterTable!$P$14
    ),
  OFFSET(F1072,-$B1072+IF($L1072,1,0),0)*
    (VLOOKUP(SUBSTITUTE(SUBSTITUTE(F$1,"standard",""),"|Float","")&amp;IF(OR($L1072=TRUE,$A1072=0,MOD($A1072,ChapterTable!$R$20)&lt;&gt;0),"","보스")&amp;"인게임누적곱배수",ChapterTable!$R:$S,2,0)^D1072
    +VLOOKUP(SUBSTITUTE(SUBSTITUTE(F$1,"standard",""),"|Float","")&amp;IF(OR($L1072=TRUE,$A1072=0,MOD($A1072,ChapterTable!$R$20)&lt;&gt;0),"","보스")&amp;"인게임누적합배수",ChapterTable!$R:$S,2,0)*D1072)
  )
  )
  )
)</f>
        <v>486318.79677414894</v>
      </c>
      <c r="G1072" t="s">
        <v>719</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115"/>
        <v>5</v>
      </c>
      <c r="Q1072">
        <f t="shared" si="116"/>
        <v>5</v>
      </c>
      <c r="R1072" t="b">
        <f t="shared" ca="1" si="117"/>
        <v>0</v>
      </c>
      <c r="T1072" t="b">
        <f t="shared" ca="1" si="11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121"/>
        <v>0.2</v>
      </c>
      <c r="AJ1072">
        <f t="shared" si="119"/>
        <v>0.27466666000000001</v>
      </c>
      <c r="AK1072">
        <f t="shared" si="120"/>
        <v>1</v>
      </c>
      <c r="AL1072">
        <v>9</v>
      </c>
    </row>
    <row r="1073" spans="1:38" hidden="1" x14ac:dyDescent="0.3">
      <c r="A1073">
        <v>23</v>
      </c>
      <c r="B1073">
        <v>47</v>
      </c>
      <c r="C1073">
        <f>IF(OR($L1073=TRUE,$A1073=0,MOD($A1073,ChapterTable!$R$20)&lt;&gt;0),
MAX(0,INT(($B1073+ChapterTable!$P$26+VLOOKUP(SUBSTITUTE(C$1,"성장단계","")&amp;"단계오프셋",ChapterTable!$R:$S,2,0))/ChapterTable!$P$23)),
MAX(0,INT(($B1073+ChapterTable!$R$26+VLOOKUP(SUBSTITUTE(C$1,"성장단계","")&amp;"보스단계오프셋",ChapterTable!$R:$S,2,0))/ChapterTable!$R$23)))</f>
        <v>5</v>
      </c>
      <c r="D1073">
        <f>IF(OR($L1073=TRUE,$A1073=0,MOD($A1073,ChapterTable!$R$20)&lt;&gt;0),
MAX(0,INT(($B1073+ChapterTable!$P$26+VLOOKUP(SUBSTITUTE(D$1,"성장단계","")&amp;"단계오프셋",ChapterTable!$R:$S,2,0))/ChapterTable!$P$23)),
MAX(0,INT(($B1073+ChapterTable!$R$26+VLOOKUP(SUBSTITUTE(D$1,"성장단계","")&amp;"보스단계오프셋",ChapterTable!$R:$S,2,0))/ChapterTable!$R$23)))</f>
        <v>4</v>
      </c>
      <c r="E1073" s="1">
        <f ca="1">IF(AND($A1073=0,$B1073=1),
    VLOOKUP(1,ChapterTable!$1:$1048576,MATCH("최종"&amp;SUBSTITUTE(SUBSTITUTE(E$1,"standard",""),"|Float",""),ChapterTable!$1:$1,0),0)*ChapterTable!$P$17,
  IF(AND($A1073=0,$B1073=0),
    E1074,
  IF($B1073=0,
    VLOOKUP($A1073,ChapterTable!$1:$1048576,MATCH("최종"&amp;SUBSTITUTE(SUBSTITUTE(E$1,"standard",""),"|Float",""),ChapterTable!$1:$1,0),0),
  IF($B1073=1,
    IF($L1073=FALSE,
      VLOOKUP($A1073,ChapterTable!$1:$1048576,MATCH("최종"&amp;SUBSTITUTE(SUBSTITUTE(E$1,"standard",""),"|Float",""),ChapterTable!$1:$1,0),0),
      VLOOKUP($A1073-ChapterTable!$P$11,ChapterTable!$1:$1048576,MATCH("최종"&amp;SUBSTITUTE(SUBSTITUTE(E$1,"standard",""),"|Float",""),ChapterTable!$1:$1,0),0)*ChapterTable!$P$14
    ),
  OFFSET(E1073,-$B1073+IF($L1073,1,0),0)*IF($B1073&gt;OFFSET($B1073,1,0),ChapterTable!$R$17,1)*
    (VLOOKUP(SUBSTITUTE(SUBSTITUTE(E$1,"standard",""),"|Float","")&amp;IF(OR($L1073=TRUE,$A1073=0,MOD($A1073,ChapterTable!$R$20)&lt;&gt;0),"","보스")&amp;"인게임누적곱배수",ChapterTable!$R:$S,2,0)^C1073
    +VLOOKUP(SUBSTITUTE(SUBSTITUTE(E$1,"standard",""),"|Float","")&amp;IF(OR($L1073=TRUE,$A1073=0,MOD($A1073,ChapterTable!$R$20)&lt;&gt;0),"","보스")&amp;"인게임누적합배수",ChapterTable!$R:$S,2,0)*C1073)
  )
  )
  )
)</f>
        <v>1795638.6342430115</v>
      </c>
      <c r="F1073" s="1">
        <f ca="1">IF(AND($A1073=0,$B1073=1),
    VLOOKUP(1,ChapterTable!$1:$1048576,MATCH("최종"&amp;SUBSTITUTE(SUBSTITUTE(F$1,"standard",""),"|Float",""),ChapterTable!$1:$1,0),0)*ChapterTable!$P$17,
  IF(AND($A1073=0,$B1073=0),
    F1074,
  IF($B1073=0,
    VLOOKUP($A1073,ChapterTable!$1:$1048576,MATCH("최종"&amp;SUBSTITUTE(SUBSTITUTE(F$1,"standard",""),"|Float",""),ChapterTable!$1:$1,0),0),
  IF($B1073=1,
    IF($L1073=FALSE,
      VLOOKUP($A1073,ChapterTable!$1:$1048576,MATCH("최종"&amp;SUBSTITUTE(SUBSTITUTE(F$1,"standard",""),"|Float",""),ChapterTable!$1:$1,0),0),
      VLOOKUP($A1073-ChapterTable!$P$11,ChapterTable!$1:$1048576,MATCH("최종"&amp;SUBSTITUTE(SUBSTITUTE(F$1,"standard",""),"|Float",""),ChapterTable!$1:$1,0),0)*ChapterTable!$P$14
    ),
  OFFSET(F1073,-$B1073+IF($L1073,1,0),0)*
    (VLOOKUP(SUBSTITUTE(SUBSTITUTE(F$1,"standard",""),"|Float","")&amp;IF(OR($L1073=TRUE,$A1073=0,MOD($A1073,ChapterTable!$R$20)&lt;&gt;0),"","보스")&amp;"인게임누적곱배수",ChapterTable!$R:$S,2,0)^D1073
    +VLOOKUP(SUBSTITUTE(SUBSTITUTE(F$1,"standard",""),"|Float","")&amp;IF(OR($L1073=TRUE,$A1073=0,MOD($A1073,ChapterTable!$R$20)&lt;&gt;0),"","보스")&amp;"인게임누적합배수",ChapterTable!$R:$S,2,0)*D1073)
  )
  )
  )
)</f>
        <v>486318.79677414894</v>
      </c>
      <c r="G1073" t="s">
        <v>719</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115"/>
        <v>5</v>
      </c>
      <c r="Q1073">
        <f t="shared" si="116"/>
        <v>5</v>
      </c>
      <c r="R1073" t="b">
        <f t="shared" ca="1" si="117"/>
        <v>0</v>
      </c>
      <c r="T1073" t="b">
        <f t="shared" ca="1" si="11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121"/>
        <v>0.2</v>
      </c>
      <c r="AJ1073">
        <f t="shared" si="119"/>
        <v>0.27466666000000001</v>
      </c>
      <c r="AK1073">
        <f t="shared" si="120"/>
        <v>1</v>
      </c>
      <c r="AL1073">
        <v>9</v>
      </c>
    </row>
    <row r="1074" spans="1:38" hidden="1" x14ac:dyDescent="0.3">
      <c r="A1074">
        <v>23</v>
      </c>
      <c r="B1074">
        <v>48</v>
      </c>
      <c r="C1074">
        <f>IF(OR($L1074=TRUE,$A1074=0,MOD($A1074,ChapterTable!$R$20)&lt;&gt;0),
MAX(0,INT(($B1074+ChapterTable!$P$26+VLOOKUP(SUBSTITUTE(C$1,"성장단계","")&amp;"단계오프셋",ChapterTable!$R:$S,2,0))/ChapterTable!$P$23)),
MAX(0,INT(($B1074+ChapterTable!$R$26+VLOOKUP(SUBSTITUTE(C$1,"성장단계","")&amp;"보스단계오프셋",ChapterTable!$R:$S,2,0))/ChapterTable!$R$23)))</f>
        <v>5</v>
      </c>
      <c r="D1074">
        <f>IF(OR($L1074=TRUE,$A1074=0,MOD($A1074,ChapterTable!$R$20)&lt;&gt;0),
MAX(0,INT(($B1074+ChapterTable!$P$26+VLOOKUP(SUBSTITUTE(D$1,"성장단계","")&amp;"단계오프셋",ChapterTable!$R:$S,2,0))/ChapterTable!$P$23)),
MAX(0,INT(($B1074+ChapterTable!$R$26+VLOOKUP(SUBSTITUTE(D$1,"성장단계","")&amp;"보스단계오프셋",ChapterTable!$R:$S,2,0))/ChapterTable!$R$23)))</f>
        <v>4</v>
      </c>
      <c r="E1074" s="1">
        <f ca="1">IF(AND($A1074=0,$B1074=1),
    VLOOKUP(1,ChapterTable!$1:$1048576,MATCH("최종"&amp;SUBSTITUTE(SUBSTITUTE(E$1,"standard",""),"|Float",""),ChapterTable!$1:$1,0),0)*ChapterTable!$P$17,
  IF(AND($A1074=0,$B1074=0),
    E1075,
  IF($B1074=0,
    VLOOKUP($A1074,ChapterTable!$1:$1048576,MATCH("최종"&amp;SUBSTITUTE(SUBSTITUTE(E$1,"standard",""),"|Float",""),ChapterTable!$1:$1,0),0),
  IF($B1074=1,
    IF($L1074=FALSE,
      VLOOKUP($A1074,ChapterTable!$1:$1048576,MATCH("최종"&amp;SUBSTITUTE(SUBSTITUTE(E$1,"standard",""),"|Float",""),ChapterTable!$1:$1,0),0),
      VLOOKUP($A1074-ChapterTable!$P$11,ChapterTable!$1:$1048576,MATCH("최종"&amp;SUBSTITUTE(SUBSTITUTE(E$1,"standard",""),"|Float",""),ChapterTable!$1:$1,0),0)*ChapterTable!$P$14
    ),
  OFFSET(E1074,-$B1074+IF($L1074,1,0),0)*IF($B1074&gt;OFFSET($B1074,1,0),ChapterTable!$R$17,1)*
    (VLOOKUP(SUBSTITUTE(SUBSTITUTE(E$1,"standard",""),"|Float","")&amp;IF(OR($L1074=TRUE,$A1074=0,MOD($A1074,ChapterTable!$R$20)&lt;&gt;0),"","보스")&amp;"인게임누적곱배수",ChapterTable!$R:$S,2,0)^C1074
    +VLOOKUP(SUBSTITUTE(SUBSTITUTE(E$1,"standard",""),"|Float","")&amp;IF(OR($L1074=TRUE,$A1074=0,MOD($A1074,ChapterTable!$R$20)&lt;&gt;0),"","보스")&amp;"인게임누적합배수",ChapterTable!$R:$S,2,0)*C1074)
  )
  )
  )
)</f>
        <v>1795638.6342430115</v>
      </c>
      <c r="F1074" s="1">
        <f ca="1">IF(AND($A1074=0,$B1074=1),
    VLOOKUP(1,ChapterTable!$1:$1048576,MATCH("최종"&amp;SUBSTITUTE(SUBSTITUTE(F$1,"standard",""),"|Float",""),ChapterTable!$1:$1,0),0)*ChapterTable!$P$17,
  IF(AND($A1074=0,$B1074=0),
    F1075,
  IF($B1074=0,
    VLOOKUP($A1074,ChapterTable!$1:$1048576,MATCH("최종"&amp;SUBSTITUTE(SUBSTITUTE(F$1,"standard",""),"|Float",""),ChapterTable!$1:$1,0),0),
  IF($B1074=1,
    IF($L1074=FALSE,
      VLOOKUP($A1074,ChapterTable!$1:$1048576,MATCH("최종"&amp;SUBSTITUTE(SUBSTITUTE(F$1,"standard",""),"|Float",""),ChapterTable!$1:$1,0),0),
      VLOOKUP($A1074-ChapterTable!$P$11,ChapterTable!$1:$1048576,MATCH("최종"&amp;SUBSTITUTE(SUBSTITUTE(F$1,"standard",""),"|Float",""),ChapterTable!$1:$1,0),0)*ChapterTable!$P$14
    ),
  OFFSET(F1074,-$B1074+IF($L1074,1,0),0)*
    (VLOOKUP(SUBSTITUTE(SUBSTITUTE(F$1,"standard",""),"|Float","")&amp;IF(OR($L1074=TRUE,$A1074=0,MOD($A1074,ChapterTable!$R$20)&lt;&gt;0),"","보스")&amp;"인게임누적곱배수",ChapterTable!$R:$S,2,0)^D1074
    +VLOOKUP(SUBSTITUTE(SUBSTITUTE(F$1,"standard",""),"|Float","")&amp;IF(OR($L1074=TRUE,$A1074=0,MOD($A1074,ChapterTable!$R$20)&lt;&gt;0),"","보스")&amp;"인게임누적합배수",ChapterTable!$R:$S,2,0)*D1074)
  )
  )
  )
)</f>
        <v>486318.79677414894</v>
      </c>
      <c r="G1074" t="s">
        <v>719</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115"/>
        <v>5</v>
      </c>
      <c r="Q1074">
        <f t="shared" si="116"/>
        <v>5</v>
      </c>
      <c r="R1074" t="b">
        <f t="shared" ca="1" si="117"/>
        <v>0</v>
      </c>
      <c r="T1074" t="b">
        <f t="shared" ca="1" si="11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121"/>
        <v>0.2</v>
      </c>
      <c r="AJ1074">
        <f t="shared" si="119"/>
        <v>0.27466666000000001</v>
      </c>
      <c r="AK1074">
        <f t="shared" si="120"/>
        <v>1</v>
      </c>
      <c r="AL1074">
        <v>9</v>
      </c>
    </row>
    <row r="1075" spans="1:38" hidden="1" x14ac:dyDescent="0.3">
      <c r="A1075">
        <v>23</v>
      </c>
      <c r="B1075">
        <v>49</v>
      </c>
      <c r="C1075">
        <f>IF(OR($L1075=TRUE,$A1075=0,MOD($A1075,ChapterTable!$R$20)&lt;&gt;0),
MAX(0,INT(($B1075+ChapterTable!$P$26+VLOOKUP(SUBSTITUTE(C$1,"성장단계","")&amp;"단계오프셋",ChapterTable!$R:$S,2,0))/ChapterTable!$P$23)),
MAX(0,INT(($B1075+ChapterTable!$R$26+VLOOKUP(SUBSTITUTE(C$1,"성장단계","")&amp;"보스단계오프셋",ChapterTable!$R:$S,2,0))/ChapterTable!$R$23)))</f>
        <v>5</v>
      </c>
      <c r="D1075">
        <f>IF(OR($L1075=TRUE,$A1075=0,MOD($A1075,ChapterTable!$R$20)&lt;&gt;0),
MAX(0,INT(($B1075+ChapterTable!$P$26+VLOOKUP(SUBSTITUTE(D$1,"성장단계","")&amp;"단계오프셋",ChapterTable!$R:$S,2,0))/ChapterTable!$P$23)),
MAX(0,INT(($B1075+ChapterTable!$R$26+VLOOKUP(SUBSTITUTE(D$1,"성장단계","")&amp;"보스단계오프셋",ChapterTable!$R:$S,2,0))/ChapterTable!$R$23)))</f>
        <v>4</v>
      </c>
      <c r="E1075" s="1">
        <f ca="1">IF(AND($A1075=0,$B1075=1),
    VLOOKUP(1,ChapterTable!$1:$1048576,MATCH("최종"&amp;SUBSTITUTE(SUBSTITUTE(E$1,"standard",""),"|Float",""),ChapterTable!$1:$1,0),0)*ChapterTable!$P$17,
  IF(AND($A1075=0,$B1075=0),
    E1076,
  IF($B1075=0,
    VLOOKUP($A1075,ChapterTable!$1:$1048576,MATCH("최종"&amp;SUBSTITUTE(SUBSTITUTE(E$1,"standard",""),"|Float",""),ChapterTable!$1:$1,0),0),
  IF($B1075=1,
    IF($L1075=FALSE,
      VLOOKUP($A1075,ChapterTable!$1:$1048576,MATCH("최종"&amp;SUBSTITUTE(SUBSTITUTE(E$1,"standard",""),"|Float",""),ChapterTable!$1:$1,0),0),
      VLOOKUP($A1075-ChapterTable!$P$11,ChapterTable!$1:$1048576,MATCH("최종"&amp;SUBSTITUTE(SUBSTITUTE(E$1,"standard",""),"|Float",""),ChapterTable!$1:$1,0),0)*ChapterTable!$P$14
    ),
  OFFSET(E1075,-$B1075+IF($L1075,1,0),0)*IF($B1075&gt;OFFSET($B1075,1,0),ChapterTable!$R$17,1)*
    (VLOOKUP(SUBSTITUTE(SUBSTITUTE(E$1,"standard",""),"|Float","")&amp;IF(OR($L1075=TRUE,$A1075=0,MOD($A1075,ChapterTable!$R$20)&lt;&gt;0),"","보스")&amp;"인게임누적곱배수",ChapterTable!$R:$S,2,0)^C1075
    +VLOOKUP(SUBSTITUTE(SUBSTITUTE(E$1,"standard",""),"|Float","")&amp;IF(OR($L1075=TRUE,$A1075=0,MOD($A1075,ChapterTable!$R$20)&lt;&gt;0),"","보스")&amp;"인게임누적합배수",ChapterTable!$R:$S,2,0)*C1075)
  )
  )
  )
)</f>
        <v>1795638.6342430115</v>
      </c>
      <c r="F1075" s="1">
        <f ca="1">IF(AND($A1075=0,$B1075=1),
    VLOOKUP(1,ChapterTable!$1:$1048576,MATCH("최종"&amp;SUBSTITUTE(SUBSTITUTE(F$1,"standard",""),"|Float",""),ChapterTable!$1:$1,0),0)*ChapterTable!$P$17,
  IF(AND($A1075=0,$B1075=0),
    F1076,
  IF($B1075=0,
    VLOOKUP($A1075,ChapterTable!$1:$1048576,MATCH("최종"&amp;SUBSTITUTE(SUBSTITUTE(F$1,"standard",""),"|Float",""),ChapterTable!$1:$1,0),0),
  IF($B1075=1,
    IF($L1075=FALSE,
      VLOOKUP($A1075,ChapterTable!$1:$1048576,MATCH("최종"&amp;SUBSTITUTE(SUBSTITUTE(F$1,"standard",""),"|Float",""),ChapterTable!$1:$1,0),0),
      VLOOKUP($A1075-ChapterTable!$P$11,ChapterTable!$1:$1048576,MATCH("최종"&amp;SUBSTITUTE(SUBSTITUTE(F$1,"standard",""),"|Float",""),ChapterTable!$1:$1,0),0)*ChapterTable!$P$14
    ),
  OFFSET(F1075,-$B1075+IF($L1075,1,0),0)*
    (VLOOKUP(SUBSTITUTE(SUBSTITUTE(F$1,"standard",""),"|Float","")&amp;IF(OR($L1075=TRUE,$A1075=0,MOD($A1075,ChapterTable!$R$20)&lt;&gt;0),"","보스")&amp;"인게임누적곱배수",ChapterTable!$R:$S,2,0)^D1075
    +VLOOKUP(SUBSTITUTE(SUBSTITUTE(F$1,"standard",""),"|Float","")&amp;IF(OR($L1075=TRUE,$A1075=0,MOD($A1075,ChapterTable!$R$20)&lt;&gt;0),"","보스")&amp;"인게임누적합배수",ChapterTable!$R:$S,2,0)*D1075)
  )
  )
  )
)</f>
        <v>486318.79677414894</v>
      </c>
      <c r="G1075" t="s">
        <v>719</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115"/>
        <v>95</v>
      </c>
      <c r="Q1075">
        <f t="shared" si="116"/>
        <v>95</v>
      </c>
      <c r="R1075" t="b">
        <f t="shared" ca="1" si="117"/>
        <v>1</v>
      </c>
      <c r="T1075" t="b">
        <f t="shared" ca="1" si="11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121"/>
        <v>0.2</v>
      </c>
      <c r="AJ1075">
        <f t="shared" si="119"/>
        <v>0.27466666000000001</v>
      </c>
      <c r="AK1075">
        <f t="shared" si="120"/>
        <v>1</v>
      </c>
      <c r="AL1075">
        <v>9</v>
      </c>
    </row>
    <row r="1076" spans="1:38" hidden="1" x14ac:dyDescent="0.3">
      <c r="A1076">
        <v>23</v>
      </c>
      <c r="B1076">
        <v>50</v>
      </c>
      <c r="C1076">
        <f>IF(OR($L1076=TRUE,$A1076=0,MOD($A1076,ChapterTable!$R$20)&lt;&gt;0),
MAX(0,INT(($B1076+ChapterTable!$P$26+VLOOKUP(SUBSTITUTE(C$1,"성장단계","")&amp;"단계오프셋",ChapterTable!$R:$S,2,0))/ChapterTable!$P$23)),
MAX(0,INT(($B1076+ChapterTable!$R$26+VLOOKUP(SUBSTITUTE(C$1,"성장단계","")&amp;"보스단계오프셋",ChapterTable!$R:$S,2,0))/ChapterTable!$R$23)))</f>
        <v>5</v>
      </c>
      <c r="D1076">
        <f>IF(OR($L1076=TRUE,$A1076=0,MOD($A1076,ChapterTable!$R$20)&lt;&gt;0),
MAX(0,INT(($B1076+ChapterTable!$P$26+VLOOKUP(SUBSTITUTE(D$1,"성장단계","")&amp;"단계오프셋",ChapterTable!$R:$S,2,0))/ChapterTable!$P$23)),
MAX(0,INT(($B1076+ChapterTable!$R$26+VLOOKUP(SUBSTITUTE(D$1,"성장단계","")&amp;"보스단계오프셋",ChapterTable!$R:$S,2,0))/ChapterTable!$R$23)))</f>
        <v>4</v>
      </c>
      <c r="E1076" s="1">
        <f ca="1">IF(AND($A1076=0,$B1076=1),
    VLOOKUP(1,ChapterTable!$1:$1048576,MATCH("최종"&amp;SUBSTITUTE(SUBSTITUTE(E$1,"standard",""),"|Float",""),ChapterTable!$1:$1,0),0)*ChapterTable!$P$17,
  IF(AND($A1076=0,$B1076=0),
    E1077,
  IF($B1076=0,
    VLOOKUP($A1076,ChapterTable!$1:$1048576,MATCH("최종"&amp;SUBSTITUTE(SUBSTITUTE(E$1,"standard",""),"|Float",""),ChapterTable!$1:$1,0),0),
  IF($B1076=1,
    IF($L1076=FALSE,
      VLOOKUP($A1076,ChapterTable!$1:$1048576,MATCH("최종"&amp;SUBSTITUTE(SUBSTITUTE(E$1,"standard",""),"|Float",""),ChapterTable!$1:$1,0),0),
      VLOOKUP($A1076-ChapterTable!$P$11,ChapterTable!$1:$1048576,MATCH("최종"&amp;SUBSTITUTE(SUBSTITUTE(E$1,"standard",""),"|Float",""),ChapterTable!$1:$1,0),0)*ChapterTable!$P$14
    ),
  OFFSET(E1076,-$B1076+IF($L1076,1,0),0)*IF($B1076&gt;OFFSET($B1076,1,0),ChapterTable!$R$17,1)*
    (VLOOKUP(SUBSTITUTE(SUBSTITUTE(E$1,"standard",""),"|Float","")&amp;IF(OR($L1076=TRUE,$A1076=0,MOD($A1076,ChapterTable!$R$20)&lt;&gt;0),"","보스")&amp;"인게임누적곱배수",ChapterTable!$R:$S,2,0)^C1076
    +VLOOKUP(SUBSTITUTE(SUBSTITUTE(E$1,"standard",""),"|Float","")&amp;IF(OR($L1076=TRUE,$A1076=0,MOD($A1076,ChapterTable!$R$20)&lt;&gt;0),"","보스")&amp;"인게임누적합배수",ChapterTable!$R:$S,2,0)*C1076)
  )
  )
  )
)</f>
        <v>2334330.2245159149</v>
      </c>
      <c r="F1076" s="1">
        <f ca="1">IF(AND($A1076=0,$B1076=1),
    VLOOKUP(1,ChapterTable!$1:$1048576,MATCH("최종"&amp;SUBSTITUTE(SUBSTITUTE(F$1,"standard",""),"|Float",""),ChapterTable!$1:$1,0),0)*ChapterTable!$P$17,
  IF(AND($A1076=0,$B1076=0),
    F1077,
  IF($B1076=0,
    VLOOKUP($A1076,ChapterTable!$1:$1048576,MATCH("최종"&amp;SUBSTITUTE(SUBSTITUTE(F$1,"standard",""),"|Float",""),ChapterTable!$1:$1,0),0),
  IF($B1076=1,
    IF($L1076=FALSE,
      VLOOKUP($A1076,ChapterTable!$1:$1048576,MATCH("최종"&amp;SUBSTITUTE(SUBSTITUTE(F$1,"standard",""),"|Float",""),ChapterTable!$1:$1,0),0),
      VLOOKUP($A1076-ChapterTable!$P$11,ChapterTable!$1:$1048576,MATCH("최종"&amp;SUBSTITUTE(SUBSTITUTE(F$1,"standard",""),"|Float",""),ChapterTable!$1:$1,0),0)*ChapterTable!$P$14
    ),
  OFFSET(F1076,-$B1076+IF($L1076,1,0),0)*
    (VLOOKUP(SUBSTITUTE(SUBSTITUTE(F$1,"standard",""),"|Float","")&amp;IF(OR($L1076=TRUE,$A1076=0,MOD($A1076,ChapterTable!$R$20)&lt;&gt;0),"","보스")&amp;"인게임누적곱배수",ChapterTable!$R:$S,2,0)^D1076
    +VLOOKUP(SUBSTITUTE(SUBSTITUTE(F$1,"standard",""),"|Float","")&amp;IF(OR($L1076=TRUE,$A1076=0,MOD($A1076,ChapterTable!$R$20)&lt;&gt;0),"","보스")&amp;"인게임누적합배수",ChapterTable!$R:$S,2,0)*D1076)
  )
  )
  )
)</f>
        <v>486318.79677414894</v>
      </c>
      <c r="G1076" t="s">
        <v>719</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115"/>
        <v>25</v>
      </c>
      <c r="Q1076">
        <f t="shared" si="116"/>
        <v>25</v>
      </c>
      <c r="R1076" t="b">
        <f t="shared" ca="1" si="117"/>
        <v>0</v>
      </c>
      <c r="T1076" t="b">
        <f t="shared" ca="1" si="11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121"/>
        <v>0.2</v>
      </c>
      <c r="AJ1076">
        <f t="shared" si="119"/>
        <v>1</v>
      </c>
      <c r="AK1076">
        <f t="shared" si="120"/>
        <v>1</v>
      </c>
      <c r="AL1076">
        <v>9</v>
      </c>
    </row>
    <row r="1077" spans="1:38" hidden="1" x14ac:dyDescent="0.3">
      <c r="A1077">
        <v>24</v>
      </c>
      <c r="B1077">
        <v>0</v>
      </c>
      <c r="C1077">
        <f>IF(OR($L1077=TRUE,$A1077=0,MOD($A1077,ChapterTable!$R$20)&lt;&gt;0),
MAX(0,INT(($B1077+ChapterTable!$P$26+VLOOKUP(SUBSTITUTE(C$1,"성장단계","")&amp;"단계오프셋",ChapterTable!$R:$S,2,0))/ChapterTable!$P$23)),
MAX(0,INT(($B1077+ChapterTable!$R$26+VLOOKUP(SUBSTITUTE(C$1,"성장단계","")&amp;"보스단계오프셋",ChapterTable!$R:$S,2,0))/ChapterTable!$R$23)))</f>
        <v>0</v>
      </c>
      <c r="D1077">
        <f>IF(OR($L1077=TRUE,$A1077=0,MOD($A1077,ChapterTable!$R$20)&lt;&gt;0),
MAX(0,INT(($B1077+ChapterTable!$P$26+VLOOKUP(SUBSTITUTE(D$1,"성장단계","")&amp;"단계오프셋",ChapterTable!$R:$S,2,0))/ChapterTable!$P$23)),
MAX(0,INT(($B1077+ChapterTable!$R$26+VLOOKUP(SUBSTITUTE(D$1,"성장단계","")&amp;"보스단계오프셋",ChapterTable!$R:$S,2,0))/ChapterTable!$R$23)))</f>
        <v>0</v>
      </c>
      <c r="E1077" s="1">
        <f ca="1">IF(AND($A1077=0,$B1077=1),
    VLOOKUP(1,ChapterTable!$1:$1048576,MATCH("최종"&amp;SUBSTITUTE(SUBSTITUTE(E$1,"standard",""),"|Float",""),ChapterTable!$1:$1,0),0)*ChapterTable!$P$17,
  IF(AND($A1077=0,$B1077=0),
    E1078,
  IF($B1077=0,
    VLOOKUP($A1077,ChapterTable!$1:$1048576,MATCH("최종"&amp;SUBSTITUTE(SUBSTITUTE(E$1,"standard",""),"|Float",""),ChapterTable!$1:$1,0),0),
  IF($B1077=1,
    IF($L1077=FALSE,
      VLOOKUP($A1077,ChapterTable!$1:$1048576,MATCH("최종"&amp;SUBSTITUTE(SUBSTITUTE(E$1,"standard",""),"|Float",""),ChapterTable!$1:$1,0),0),
      VLOOKUP($A1077-ChapterTable!$P$11,ChapterTable!$1:$1048576,MATCH("최종"&amp;SUBSTITUTE(SUBSTITUTE(E$1,"standard",""),"|Float",""),ChapterTable!$1:$1,0),0)*ChapterTable!$P$14
    ),
  OFFSET(E1077,-$B1077+IF($L1077,1,0),0)*IF($B1077&gt;OFFSET($B1077,1,0),ChapterTable!$R$17,1)*
    (VLOOKUP(SUBSTITUTE(SUBSTITUTE(E$1,"standard",""),"|Float","")&amp;IF(OR($L1077=TRUE,$A1077=0,MOD($A1077,ChapterTable!$R$20)&lt;&gt;0),"","보스")&amp;"인게임누적곱배수",ChapterTable!$R:$S,2,0)^C1077
    +VLOOKUP(SUBSTITUTE(SUBSTITUTE(E$1,"standard",""),"|Float","")&amp;IF(OR($L1077=TRUE,$A1077=0,MOD($A1077,ChapterTable!$R$20)&lt;&gt;0),"","보스")&amp;"인게임누적합배수",ChapterTable!$R:$S,2,0)*C1077)
  )
  )
  )
)</f>
        <v>1346728.9756822586</v>
      </c>
      <c r="F1077" s="1">
        <f ca="1">IF(AND($A1077=0,$B1077=1),
    VLOOKUP(1,ChapterTable!$1:$1048576,MATCH("최종"&amp;SUBSTITUTE(SUBSTITUTE(F$1,"standard",""),"|Float",""),ChapterTable!$1:$1,0),0)*ChapterTable!$P$17,
  IF(AND($A1077=0,$B1077=0),
    F1078,
  IF($B1077=0,
    VLOOKUP($A1077,ChapterTable!$1:$1048576,MATCH("최종"&amp;SUBSTITUTE(SUBSTITUTE(F$1,"standard",""),"|Float",""),ChapterTable!$1:$1,0),0),
  IF($B1077=1,
    IF($L1077=FALSE,
      VLOOKUP($A1077,ChapterTable!$1:$1048576,MATCH("최종"&amp;SUBSTITUTE(SUBSTITUTE(F$1,"standard",""),"|Float",""),ChapterTable!$1:$1,0),0),
      VLOOKUP($A1077-ChapterTable!$P$11,ChapterTable!$1:$1048576,MATCH("최종"&amp;SUBSTITUTE(SUBSTITUTE(F$1,"standard",""),"|Float",""),ChapterTable!$1:$1,0),0)*ChapterTable!$P$14
    ),
  OFFSET(F1077,-$B1077+IF($L1077,1,0),0)*
    (VLOOKUP(SUBSTITUTE(SUBSTITUTE(F$1,"standard",""),"|Float","")&amp;IF(OR($L1077=TRUE,$A1077=0,MOD($A1077,ChapterTable!$R$20)&lt;&gt;0),"","보스")&amp;"인게임누적곱배수",ChapterTable!$R:$S,2,0)^D1077
    +VLOOKUP(SUBSTITUTE(SUBSTITUTE(F$1,"standard",""),"|Float","")&amp;IF(OR($L1077=TRUE,$A1077=0,MOD($A1077,ChapterTable!$R$20)&lt;&gt;0),"","보스")&amp;"인게임누적합배수",ChapterTable!$R:$S,2,0)*D1077)
  )
  )
  )
)</f>
        <v>561137.07320094109</v>
      </c>
      <c r="G1077" t="s">
        <v>719</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115"/>
        <v>0</v>
      </c>
      <c r="Q1077">
        <f t="shared" si="116"/>
        <v>0</v>
      </c>
      <c r="R1077" t="b">
        <f t="shared" ca="1" si="117"/>
        <v>0</v>
      </c>
      <c r="T1077" t="b">
        <f t="shared" ca="1" si="11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121"/>
        <v>0</v>
      </c>
      <c r="AJ1077">
        <f t="shared" si="119"/>
        <v>0</v>
      </c>
      <c r="AK1077">
        <f t="shared" si="120"/>
        <v>0</v>
      </c>
      <c r="AL1077">
        <v>9</v>
      </c>
    </row>
    <row r="1078" spans="1:38" hidden="1" x14ac:dyDescent="0.3">
      <c r="A1078">
        <v>24</v>
      </c>
      <c r="B1078">
        <v>1</v>
      </c>
      <c r="C1078">
        <f>IF(OR($L1078=TRUE,$A1078=0,MOD($A1078,ChapterTable!$R$20)&lt;&gt;0),
MAX(0,INT(($B1078+ChapterTable!$P$26+VLOOKUP(SUBSTITUTE(C$1,"성장단계","")&amp;"단계오프셋",ChapterTable!$R:$S,2,0))/ChapterTable!$P$23)),
MAX(0,INT(($B1078+ChapterTable!$R$26+VLOOKUP(SUBSTITUTE(C$1,"성장단계","")&amp;"보스단계오프셋",ChapterTable!$R:$S,2,0))/ChapterTable!$R$23)))</f>
        <v>0</v>
      </c>
      <c r="D1078">
        <f>IF(OR($L1078=TRUE,$A1078=0,MOD($A1078,ChapterTable!$R$20)&lt;&gt;0),
MAX(0,INT(($B1078+ChapterTable!$P$26+VLOOKUP(SUBSTITUTE(D$1,"성장단계","")&amp;"단계오프셋",ChapterTable!$R:$S,2,0))/ChapterTable!$P$23)),
MAX(0,INT(($B1078+ChapterTable!$R$26+VLOOKUP(SUBSTITUTE(D$1,"성장단계","")&amp;"보스단계오프셋",ChapterTable!$R:$S,2,0))/ChapterTable!$R$23)))</f>
        <v>0</v>
      </c>
      <c r="E1078" s="1">
        <f ca="1">IF(AND($A1078=0,$B1078=1),
    VLOOKUP(1,ChapterTable!$1:$1048576,MATCH("최종"&amp;SUBSTITUTE(SUBSTITUTE(E$1,"standard",""),"|Float",""),ChapterTable!$1:$1,0),0)*ChapterTable!$P$17,
  IF(AND($A1078=0,$B1078=0),
    E1079,
  IF($B1078=0,
    VLOOKUP($A1078,ChapterTable!$1:$1048576,MATCH("최종"&amp;SUBSTITUTE(SUBSTITUTE(E$1,"standard",""),"|Float",""),ChapterTable!$1:$1,0),0),
  IF($B1078=1,
    IF($L1078=FALSE,
      VLOOKUP($A1078,ChapterTable!$1:$1048576,MATCH("최종"&amp;SUBSTITUTE(SUBSTITUTE(E$1,"standard",""),"|Float",""),ChapterTable!$1:$1,0),0),
      VLOOKUP($A1078-ChapterTable!$P$11,ChapterTable!$1:$1048576,MATCH("최종"&amp;SUBSTITUTE(SUBSTITUTE(E$1,"standard",""),"|Float",""),ChapterTable!$1:$1,0),0)*ChapterTable!$P$14
    ),
  OFFSET(E1078,-$B1078+IF($L1078,1,0),0)*IF($B1078&gt;OFFSET($B1078,1,0),ChapterTable!$R$17,1)*
    (VLOOKUP(SUBSTITUTE(SUBSTITUTE(E$1,"standard",""),"|Float","")&amp;IF(OR($L1078=TRUE,$A1078=0,MOD($A1078,ChapterTable!$R$20)&lt;&gt;0),"","보스")&amp;"인게임누적곱배수",ChapterTable!$R:$S,2,0)^C1078
    +VLOOKUP(SUBSTITUTE(SUBSTITUTE(E$1,"standard",""),"|Float","")&amp;IF(OR($L1078=TRUE,$A1078=0,MOD($A1078,ChapterTable!$R$20)&lt;&gt;0),"","보스")&amp;"인게임누적합배수",ChapterTable!$R:$S,2,0)*C1078)
  )
  )
  )
)</f>
        <v>1346728.9756822586</v>
      </c>
      <c r="F1078" s="1">
        <f ca="1">IF(AND($A1078=0,$B1078=1),
    VLOOKUP(1,ChapterTable!$1:$1048576,MATCH("최종"&amp;SUBSTITUTE(SUBSTITUTE(F$1,"standard",""),"|Float",""),ChapterTable!$1:$1,0),0)*ChapterTable!$P$17,
  IF(AND($A1078=0,$B1078=0),
    F1079,
  IF($B1078=0,
    VLOOKUP($A1078,ChapterTable!$1:$1048576,MATCH("최종"&amp;SUBSTITUTE(SUBSTITUTE(F$1,"standard",""),"|Float",""),ChapterTable!$1:$1,0),0),
  IF($B1078=1,
    IF($L1078=FALSE,
      VLOOKUP($A1078,ChapterTable!$1:$1048576,MATCH("최종"&amp;SUBSTITUTE(SUBSTITUTE(F$1,"standard",""),"|Float",""),ChapterTable!$1:$1,0),0),
      VLOOKUP($A1078-ChapterTable!$P$11,ChapterTable!$1:$1048576,MATCH("최종"&amp;SUBSTITUTE(SUBSTITUTE(F$1,"standard",""),"|Float",""),ChapterTable!$1:$1,0),0)*ChapterTable!$P$14
    ),
  OFFSET(F1078,-$B1078+IF($L1078,1,0),0)*
    (VLOOKUP(SUBSTITUTE(SUBSTITUTE(F$1,"standard",""),"|Float","")&amp;IF(OR($L1078=TRUE,$A1078=0,MOD($A1078,ChapterTable!$R$20)&lt;&gt;0),"","보스")&amp;"인게임누적곱배수",ChapterTable!$R:$S,2,0)^D1078
    +VLOOKUP(SUBSTITUTE(SUBSTITUTE(F$1,"standard",""),"|Float","")&amp;IF(OR($L1078=TRUE,$A1078=0,MOD($A1078,ChapterTable!$R$20)&lt;&gt;0),"","보스")&amp;"인게임누적합배수",ChapterTable!$R:$S,2,0)*D1078)
  )
  )
  )
)</f>
        <v>561137.07320094109</v>
      </c>
      <c r="G1078" t="s">
        <v>719</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115"/>
        <v>1</v>
      </c>
      <c r="Q1078">
        <f t="shared" si="116"/>
        <v>1</v>
      </c>
      <c r="R1078" t="b">
        <f t="shared" ca="1" si="117"/>
        <v>0</v>
      </c>
      <c r="T1078" t="b">
        <f t="shared" ca="1" si="11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121"/>
        <v>1</v>
      </c>
      <c r="AJ1078">
        <f t="shared" si="119"/>
        <v>1</v>
      </c>
      <c r="AK1078">
        <f t="shared" si="120"/>
        <v>1</v>
      </c>
      <c r="AL1078">
        <v>10</v>
      </c>
    </row>
    <row r="1079" spans="1:38" hidden="1" x14ac:dyDescent="0.3">
      <c r="A1079">
        <v>24</v>
      </c>
      <c r="B1079">
        <v>2</v>
      </c>
      <c r="C1079">
        <f>IF(OR($L1079=TRUE,$A1079=0,MOD($A1079,ChapterTable!$R$20)&lt;&gt;0),
MAX(0,INT(($B1079+ChapterTable!$P$26+VLOOKUP(SUBSTITUTE(C$1,"성장단계","")&amp;"단계오프셋",ChapterTable!$R:$S,2,0))/ChapterTable!$P$23)),
MAX(0,INT(($B1079+ChapterTable!$R$26+VLOOKUP(SUBSTITUTE(C$1,"성장단계","")&amp;"보스단계오프셋",ChapterTable!$R:$S,2,0))/ChapterTable!$R$23)))</f>
        <v>0</v>
      </c>
      <c r="D1079">
        <f>IF(OR($L1079=TRUE,$A1079=0,MOD($A1079,ChapterTable!$R$20)&lt;&gt;0),
MAX(0,INT(($B1079+ChapterTable!$P$26+VLOOKUP(SUBSTITUTE(D$1,"성장단계","")&amp;"단계오프셋",ChapterTable!$R:$S,2,0))/ChapterTable!$P$23)),
MAX(0,INT(($B1079+ChapterTable!$R$26+VLOOKUP(SUBSTITUTE(D$1,"성장단계","")&amp;"보스단계오프셋",ChapterTable!$R:$S,2,0))/ChapterTable!$R$23)))</f>
        <v>0</v>
      </c>
      <c r="E1079" s="1">
        <f ca="1">IF(AND($A1079=0,$B1079=1),
    VLOOKUP(1,ChapterTable!$1:$1048576,MATCH("최종"&amp;SUBSTITUTE(SUBSTITUTE(E$1,"standard",""),"|Float",""),ChapterTable!$1:$1,0),0)*ChapterTable!$P$17,
  IF(AND($A1079=0,$B1079=0),
    E1080,
  IF($B1079=0,
    VLOOKUP($A1079,ChapterTable!$1:$1048576,MATCH("최종"&amp;SUBSTITUTE(SUBSTITUTE(E$1,"standard",""),"|Float",""),ChapterTable!$1:$1,0),0),
  IF($B1079=1,
    IF($L1079=FALSE,
      VLOOKUP($A1079,ChapterTable!$1:$1048576,MATCH("최종"&amp;SUBSTITUTE(SUBSTITUTE(E$1,"standard",""),"|Float",""),ChapterTable!$1:$1,0),0),
      VLOOKUP($A1079-ChapterTable!$P$11,ChapterTable!$1:$1048576,MATCH("최종"&amp;SUBSTITUTE(SUBSTITUTE(E$1,"standard",""),"|Float",""),ChapterTable!$1:$1,0),0)*ChapterTable!$P$14
    ),
  OFFSET(E1079,-$B1079+IF($L1079,1,0),0)*IF($B1079&gt;OFFSET($B1079,1,0),ChapterTable!$R$17,1)*
    (VLOOKUP(SUBSTITUTE(SUBSTITUTE(E$1,"standard",""),"|Float","")&amp;IF(OR($L1079=TRUE,$A1079=0,MOD($A1079,ChapterTable!$R$20)&lt;&gt;0),"","보스")&amp;"인게임누적곱배수",ChapterTable!$R:$S,2,0)^C1079
    +VLOOKUP(SUBSTITUTE(SUBSTITUTE(E$1,"standard",""),"|Float","")&amp;IF(OR($L1079=TRUE,$A1079=0,MOD($A1079,ChapterTable!$R$20)&lt;&gt;0),"","보스")&amp;"인게임누적합배수",ChapterTable!$R:$S,2,0)*C1079)
  )
  )
  )
)</f>
        <v>1346728.9756822586</v>
      </c>
      <c r="F1079" s="1">
        <f ca="1">IF(AND($A1079=0,$B1079=1),
    VLOOKUP(1,ChapterTable!$1:$1048576,MATCH("최종"&amp;SUBSTITUTE(SUBSTITUTE(F$1,"standard",""),"|Float",""),ChapterTable!$1:$1,0),0)*ChapterTable!$P$17,
  IF(AND($A1079=0,$B1079=0),
    F1080,
  IF($B1079=0,
    VLOOKUP($A1079,ChapterTable!$1:$1048576,MATCH("최종"&amp;SUBSTITUTE(SUBSTITUTE(F$1,"standard",""),"|Float",""),ChapterTable!$1:$1,0),0),
  IF($B1079=1,
    IF($L1079=FALSE,
      VLOOKUP($A1079,ChapterTable!$1:$1048576,MATCH("최종"&amp;SUBSTITUTE(SUBSTITUTE(F$1,"standard",""),"|Float",""),ChapterTable!$1:$1,0),0),
      VLOOKUP($A1079-ChapterTable!$P$11,ChapterTable!$1:$1048576,MATCH("최종"&amp;SUBSTITUTE(SUBSTITUTE(F$1,"standard",""),"|Float",""),ChapterTable!$1:$1,0),0)*ChapterTable!$P$14
    ),
  OFFSET(F1079,-$B1079+IF($L1079,1,0),0)*
    (VLOOKUP(SUBSTITUTE(SUBSTITUTE(F$1,"standard",""),"|Float","")&amp;IF(OR($L1079=TRUE,$A1079=0,MOD($A1079,ChapterTable!$R$20)&lt;&gt;0),"","보스")&amp;"인게임누적곱배수",ChapterTable!$R:$S,2,0)^D1079
    +VLOOKUP(SUBSTITUTE(SUBSTITUTE(F$1,"standard",""),"|Float","")&amp;IF(OR($L1079=TRUE,$A1079=0,MOD($A1079,ChapterTable!$R$20)&lt;&gt;0),"","보스")&amp;"인게임누적합배수",ChapterTable!$R:$S,2,0)*D1079)
  )
  )
  )
)</f>
        <v>561137.07320094109</v>
      </c>
      <c r="G1079" t="s">
        <v>719</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115"/>
        <v>1</v>
      </c>
      <c r="Q1079">
        <f t="shared" si="116"/>
        <v>1</v>
      </c>
      <c r="R1079" t="b">
        <f t="shared" ca="1" si="117"/>
        <v>0</v>
      </c>
      <c r="T1079" t="b">
        <f t="shared" ca="1" si="11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121"/>
        <v>1</v>
      </c>
      <c r="AJ1079">
        <f t="shared" si="119"/>
        <v>1</v>
      </c>
      <c r="AK1079">
        <f t="shared" si="120"/>
        <v>1</v>
      </c>
      <c r="AL1079">
        <v>10</v>
      </c>
    </row>
    <row r="1080" spans="1:38" hidden="1" x14ac:dyDescent="0.3">
      <c r="A1080">
        <v>24</v>
      </c>
      <c r="B1080">
        <v>3</v>
      </c>
      <c r="C1080">
        <f>IF(OR($L1080=TRUE,$A1080=0,MOD($A1080,ChapterTable!$R$20)&lt;&gt;0),
MAX(0,INT(($B1080+ChapterTable!$P$26+VLOOKUP(SUBSTITUTE(C$1,"성장단계","")&amp;"단계오프셋",ChapterTable!$R:$S,2,0))/ChapterTable!$P$23)),
MAX(0,INT(($B1080+ChapterTable!$R$26+VLOOKUP(SUBSTITUTE(C$1,"성장단계","")&amp;"보스단계오프셋",ChapterTable!$R:$S,2,0))/ChapterTable!$R$23)))</f>
        <v>0</v>
      </c>
      <c r="D1080">
        <f>IF(OR($L1080=TRUE,$A1080=0,MOD($A1080,ChapterTable!$R$20)&lt;&gt;0),
MAX(0,INT(($B1080+ChapterTable!$P$26+VLOOKUP(SUBSTITUTE(D$1,"성장단계","")&amp;"단계오프셋",ChapterTable!$R:$S,2,0))/ChapterTable!$P$23)),
MAX(0,INT(($B1080+ChapterTable!$R$26+VLOOKUP(SUBSTITUTE(D$1,"성장단계","")&amp;"보스단계오프셋",ChapterTable!$R:$S,2,0))/ChapterTable!$R$23)))</f>
        <v>0</v>
      </c>
      <c r="E1080" s="1">
        <f ca="1">IF(AND($A1080=0,$B1080=1),
    VLOOKUP(1,ChapterTable!$1:$1048576,MATCH("최종"&amp;SUBSTITUTE(SUBSTITUTE(E$1,"standard",""),"|Float",""),ChapterTable!$1:$1,0),0)*ChapterTable!$P$17,
  IF(AND($A1080=0,$B1080=0),
    E1081,
  IF($B1080=0,
    VLOOKUP($A1080,ChapterTable!$1:$1048576,MATCH("최종"&amp;SUBSTITUTE(SUBSTITUTE(E$1,"standard",""),"|Float",""),ChapterTable!$1:$1,0),0),
  IF($B1080=1,
    IF($L1080=FALSE,
      VLOOKUP($A1080,ChapterTable!$1:$1048576,MATCH("최종"&amp;SUBSTITUTE(SUBSTITUTE(E$1,"standard",""),"|Float",""),ChapterTable!$1:$1,0),0),
      VLOOKUP($A1080-ChapterTable!$P$11,ChapterTable!$1:$1048576,MATCH("최종"&amp;SUBSTITUTE(SUBSTITUTE(E$1,"standard",""),"|Float",""),ChapterTable!$1:$1,0),0)*ChapterTable!$P$14
    ),
  OFFSET(E1080,-$B1080+IF($L1080,1,0),0)*IF($B1080&gt;OFFSET($B1080,1,0),ChapterTable!$R$17,1)*
    (VLOOKUP(SUBSTITUTE(SUBSTITUTE(E$1,"standard",""),"|Float","")&amp;IF(OR($L1080=TRUE,$A1080=0,MOD($A1080,ChapterTable!$R$20)&lt;&gt;0),"","보스")&amp;"인게임누적곱배수",ChapterTable!$R:$S,2,0)^C1080
    +VLOOKUP(SUBSTITUTE(SUBSTITUTE(E$1,"standard",""),"|Float","")&amp;IF(OR($L1080=TRUE,$A1080=0,MOD($A1080,ChapterTable!$R$20)&lt;&gt;0),"","보스")&amp;"인게임누적합배수",ChapterTable!$R:$S,2,0)*C1080)
  )
  )
  )
)</f>
        <v>1346728.9756822586</v>
      </c>
      <c r="F1080" s="1">
        <f ca="1">IF(AND($A1080=0,$B1080=1),
    VLOOKUP(1,ChapterTable!$1:$1048576,MATCH("최종"&amp;SUBSTITUTE(SUBSTITUTE(F$1,"standard",""),"|Float",""),ChapterTable!$1:$1,0),0)*ChapterTable!$P$17,
  IF(AND($A1080=0,$B1080=0),
    F1081,
  IF($B1080=0,
    VLOOKUP($A1080,ChapterTable!$1:$1048576,MATCH("최종"&amp;SUBSTITUTE(SUBSTITUTE(F$1,"standard",""),"|Float",""),ChapterTable!$1:$1,0),0),
  IF($B1080=1,
    IF($L1080=FALSE,
      VLOOKUP($A1080,ChapterTable!$1:$1048576,MATCH("최종"&amp;SUBSTITUTE(SUBSTITUTE(F$1,"standard",""),"|Float",""),ChapterTable!$1:$1,0),0),
      VLOOKUP($A1080-ChapterTable!$P$11,ChapterTable!$1:$1048576,MATCH("최종"&amp;SUBSTITUTE(SUBSTITUTE(F$1,"standard",""),"|Float",""),ChapterTable!$1:$1,0),0)*ChapterTable!$P$14
    ),
  OFFSET(F1080,-$B1080+IF($L1080,1,0),0)*
    (VLOOKUP(SUBSTITUTE(SUBSTITUTE(F$1,"standard",""),"|Float","")&amp;IF(OR($L1080=TRUE,$A1080=0,MOD($A1080,ChapterTable!$R$20)&lt;&gt;0),"","보스")&amp;"인게임누적곱배수",ChapterTable!$R:$S,2,0)^D1080
    +VLOOKUP(SUBSTITUTE(SUBSTITUTE(F$1,"standard",""),"|Float","")&amp;IF(OR($L1080=TRUE,$A1080=0,MOD($A1080,ChapterTable!$R$20)&lt;&gt;0),"","보스")&amp;"인게임누적합배수",ChapterTable!$R:$S,2,0)*D1080)
  )
  )
  )
)</f>
        <v>561137.07320094109</v>
      </c>
      <c r="G1080" t="s">
        <v>719</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115"/>
        <v>1</v>
      </c>
      <c r="Q1080">
        <f t="shared" si="116"/>
        <v>1</v>
      </c>
      <c r="R1080" t="b">
        <f t="shared" ca="1" si="117"/>
        <v>0</v>
      </c>
      <c r="T1080" t="b">
        <f t="shared" ca="1" si="11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121"/>
        <v>1</v>
      </c>
      <c r="AJ1080">
        <f t="shared" si="119"/>
        <v>1</v>
      </c>
      <c r="AK1080">
        <f t="shared" si="120"/>
        <v>1</v>
      </c>
      <c r="AL1080">
        <v>10</v>
      </c>
    </row>
    <row r="1081" spans="1:38" hidden="1" x14ac:dyDescent="0.3">
      <c r="A1081">
        <v>24</v>
      </c>
      <c r="B1081">
        <v>4</v>
      </c>
      <c r="C1081">
        <f>IF(OR($L1081=TRUE,$A1081=0,MOD($A1081,ChapterTable!$R$20)&lt;&gt;0),
MAX(0,INT(($B1081+ChapterTable!$P$26+VLOOKUP(SUBSTITUTE(C$1,"성장단계","")&amp;"단계오프셋",ChapterTable!$R:$S,2,0))/ChapterTable!$P$23)),
MAX(0,INT(($B1081+ChapterTable!$R$26+VLOOKUP(SUBSTITUTE(C$1,"성장단계","")&amp;"보스단계오프셋",ChapterTable!$R:$S,2,0))/ChapterTable!$R$23)))</f>
        <v>0</v>
      </c>
      <c r="D1081">
        <f>IF(OR($L1081=TRUE,$A1081=0,MOD($A1081,ChapterTable!$R$20)&lt;&gt;0),
MAX(0,INT(($B1081+ChapterTable!$P$26+VLOOKUP(SUBSTITUTE(D$1,"성장단계","")&amp;"단계오프셋",ChapterTable!$R:$S,2,0))/ChapterTable!$P$23)),
MAX(0,INT(($B1081+ChapterTable!$R$26+VLOOKUP(SUBSTITUTE(D$1,"성장단계","")&amp;"보스단계오프셋",ChapterTable!$R:$S,2,0))/ChapterTable!$R$23)))</f>
        <v>0</v>
      </c>
      <c r="E1081" s="1">
        <f ca="1">IF(AND($A1081=0,$B1081=1),
    VLOOKUP(1,ChapterTable!$1:$1048576,MATCH("최종"&amp;SUBSTITUTE(SUBSTITUTE(E$1,"standard",""),"|Float",""),ChapterTable!$1:$1,0),0)*ChapterTable!$P$17,
  IF(AND($A1081=0,$B1081=0),
    E1082,
  IF($B1081=0,
    VLOOKUP($A1081,ChapterTable!$1:$1048576,MATCH("최종"&amp;SUBSTITUTE(SUBSTITUTE(E$1,"standard",""),"|Float",""),ChapterTable!$1:$1,0),0),
  IF($B1081=1,
    IF($L1081=FALSE,
      VLOOKUP($A1081,ChapterTable!$1:$1048576,MATCH("최종"&amp;SUBSTITUTE(SUBSTITUTE(E$1,"standard",""),"|Float",""),ChapterTable!$1:$1,0),0),
      VLOOKUP($A1081-ChapterTable!$P$11,ChapterTable!$1:$1048576,MATCH("최종"&amp;SUBSTITUTE(SUBSTITUTE(E$1,"standard",""),"|Float",""),ChapterTable!$1:$1,0),0)*ChapterTable!$P$14
    ),
  OFFSET(E1081,-$B1081+IF($L1081,1,0),0)*IF($B1081&gt;OFFSET($B1081,1,0),ChapterTable!$R$17,1)*
    (VLOOKUP(SUBSTITUTE(SUBSTITUTE(E$1,"standard",""),"|Float","")&amp;IF(OR($L1081=TRUE,$A1081=0,MOD($A1081,ChapterTable!$R$20)&lt;&gt;0),"","보스")&amp;"인게임누적곱배수",ChapterTable!$R:$S,2,0)^C1081
    +VLOOKUP(SUBSTITUTE(SUBSTITUTE(E$1,"standard",""),"|Float","")&amp;IF(OR($L1081=TRUE,$A1081=0,MOD($A1081,ChapterTable!$R$20)&lt;&gt;0),"","보스")&amp;"인게임누적합배수",ChapterTable!$R:$S,2,0)*C1081)
  )
  )
  )
)</f>
        <v>1346728.9756822586</v>
      </c>
      <c r="F1081" s="1">
        <f ca="1">IF(AND($A1081=0,$B1081=1),
    VLOOKUP(1,ChapterTable!$1:$1048576,MATCH("최종"&amp;SUBSTITUTE(SUBSTITUTE(F$1,"standard",""),"|Float",""),ChapterTable!$1:$1,0),0)*ChapterTable!$P$17,
  IF(AND($A1081=0,$B1081=0),
    F1082,
  IF($B1081=0,
    VLOOKUP($A1081,ChapterTable!$1:$1048576,MATCH("최종"&amp;SUBSTITUTE(SUBSTITUTE(F$1,"standard",""),"|Float",""),ChapterTable!$1:$1,0),0),
  IF($B1081=1,
    IF($L1081=FALSE,
      VLOOKUP($A1081,ChapterTable!$1:$1048576,MATCH("최종"&amp;SUBSTITUTE(SUBSTITUTE(F$1,"standard",""),"|Float",""),ChapterTable!$1:$1,0),0),
      VLOOKUP($A1081-ChapterTable!$P$11,ChapterTable!$1:$1048576,MATCH("최종"&amp;SUBSTITUTE(SUBSTITUTE(F$1,"standard",""),"|Float",""),ChapterTable!$1:$1,0),0)*ChapterTable!$P$14
    ),
  OFFSET(F1081,-$B1081+IF($L1081,1,0),0)*
    (VLOOKUP(SUBSTITUTE(SUBSTITUTE(F$1,"standard",""),"|Float","")&amp;IF(OR($L1081=TRUE,$A1081=0,MOD($A1081,ChapterTable!$R$20)&lt;&gt;0),"","보스")&amp;"인게임누적곱배수",ChapterTable!$R:$S,2,0)^D1081
    +VLOOKUP(SUBSTITUTE(SUBSTITUTE(F$1,"standard",""),"|Float","")&amp;IF(OR($L1081=TRUE,$A1081=0,MOD($A1081,ChapterTable!$R$20)&lt;&gt;0),"","보스")&amp;"인게임누적합배수",ChapterTable!$R:$S,2,0)*D1081)
  )
  )
  )
)</f>
        <v>561137.07320094109</v>
      </c>
      <c r="G1081" t="s">
        <v>719</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115"/>
        <v>1</v>
      </c>
      <c r="Q1081">
        <f t="shared" si="116"/>
        <v>1</v>
      </c>
      <c r="R1081" t="b">
        <f t="shared" ca="1" si="117"/>
        <v>0</v>
      </c>
      <c r="T1081" t="b">
        <f t="shared" ca="1" si="11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121"/>
        <v>1</v>
      </c>
      <c r="AJ1081">
        <f t="shared" si="119"/>
        <v>1</v>
      </c>
      <c r="AK1081">
        <f t="shared" si="120"/>
        <v>1</v>
      </c>
      <c r="AL1081">
        <v>10</v>
      </c>
    </row>
    <row r="1082" spans="1:38" hidden="1" x14ac:dyDescent="0.3">
      <c r="A1082">
        <v>24</v>
      </c>
      <c r="B1082">
        <v>5</v>
      </c>
      <c r="C1082">
        <f>IF(OR($L1082=TRUE,$A1082=0,MOD($A1082,ChapterTable!$R$20)&lt;&gt;0),
MAX(0,INT(($B1082+ChapterTable!$P$26+VLOOKUP(SUBSTITUTE(C$1,"성장단계","")&amp;"단계오프셋",ChapterTable!$R:$S,2,0))/ChapterTable!$P$23)),
MAX(0,INT(($B1082+ChapterTable!$R$26+VLOOKUP(SUBSTITUTE(C$1,"성장단계","")&amp;"보스단계오프셋",ChapterTable!$R:$S,2,0))/ChapterTable!$R$23)))</f>
        <v>0</v>
      </c>
      <c r="D1082">
        <f>IF(OR($L1082=TRUE,$A1082=0,MOD($A1082,ChapterTable!$R$20)&lt;&gt;0),
MAX(0,INT(($B1082+ChapterTable!$P$26+VLOOKUP(SUBSTITUTE(D$1,"성장단계","")&amp;"단계오프셋",ChapterTable!$R:$S,2,0))/ChapterTable!$P$23)),
MAX(0,INT(($B1082+ChapterTable!$R$26+VLOOKUP(SUBSTITUTE(D$1,"성장단계","")&amp;"보스단계오프셋",ChapterTable!$R:$S,2,0))/ChapterTable!$R$23)))</f>
        <v>0</v>
      </c>
      <c r="E1082" s="1">
        <f ca="1">IF(AND($A1082=0,$B1082=1),
    VLOOKUP(1,ChapterTable!$1:$1048576,MATCH("최종"&amp;SUBSTITUTE(SUBSTITUTE(E$1,"standard",""),"|Float",""),ChapterTable!$1:$1,0),0)*ChapterTable!$P$17,
  IF(AND($A1082=0,$B1082=0),
    E1083,
  IF($B1082=0,
    VLOOKUP($A1082,ChapterTable!$1:$1048576,MATCH("최종"&amp;SUBSTITUTE(SUBSTITUTE(E$1,"standard",""),"|Float",""),ChapterTable!$1:$1,0),0),
  IF($B1082=1,
    IF($L1082=FALSE,
      VLOOKUP($A1082,ChapterTable!$1:$1048576,MATCH("최종"&amp;SUBSTITUTE(SUBSTITUTE(E$1,"standard",""),"|Float",""),ChapterTable!$1:$1,0),0),
      VLOOKUP($A1082-ChapterTable!$P$11,ChapterTable!$1:$1048576,MATCH("최종"&amp;SUBSTITUTE(SUBSTITUTE(E$1,"standard",""),"|Float",""),ChapterTable!$1:$1,0),0)*ChapterTable!$P$14
    ),
  OFFSET(E1082,-$B1082+IF($L1082,1,0),0)*IF($B1082&gt;OFFSET($B1082,1,0),ChapterTable!$R$17,1)*
    (VLOOKUP(SUBSTITUTE(SUBSTITUTE(E$1,"standard",""),"|Float","")&amp;IF(OR($L1082=TRUE,$A1082=0,MOD($A1082,ChapterTable!$R$20)&lt;&gt;0),"","보스")&amp;"인게임누적곱배수",ChapterTable!$R:$S,2,0)^C1082
    +VLOOKUP(SUBSTITUTE(SUBSTITUTE(E$1,"standard",""),"|Float","")&amp;IF(OR($L1082=TRUE,$A1082=0,MOD($A1082,ChapterTable!$R$20)&lt;&gt;0),"","보스")&amp;"인게임누적합배수",ChapterTable!$R:$S,2,0)*C1082)
  )
  )
  )
)</f>
        <v>1346728.9756822586</v>
      </c>
      <c r="F1082" s="1">
        <f ca="1">IF(AND($A1082=0,$B1082=1),
    VLOOKUP(1,ChapterTable!$1:$1048576,MATCH("최종"&amp;SUBSTITUTE(SUBSTITUTE(F$1,"standard",""),"|Float",""),ChapterTable!$1:$1,0),0)*ChapterTable!$P$17,
  IF(AND($A1082=0,$B1082=0),
    F1083,
  IF($B1082=0,
    VLOOKUP($A1082,ChapterTable!$1:$1048576,MATCH("최종"&amp;SUBSTITUTE(SUBSTITUTE(F$1,"standard",""),"|Float",""),ChapterTable!$1:$1,0),0),
  IF($B1082=1,
    IF($L1082=FALSE,
      VLOOKUP($A1082,ChapterTable!$1:$1048576,MATCH("최종"&amp;SUBSTITUTE(SUBSTITUTE(F$1,"standard",""),"|Float",""),ChapterTable!$1:$1,0),0),
      VLOOKUP($A1082-ChapterTable!$P$11,ChapterTable!$1:$1048576,MATCH("최종"&amp;SUBSTITUTE(SUBSTITUTE(F$1,"standard",""),"|Float",""),ChapterTable!$1:$1,0),0)*ChapterTable!$P$14
    ),
  OFFSET(F1082,-$B1082+IF($L1082,1,0),0)*
    (VLOOKUP(SUBSTITUTE(SUBSTITUTE(F$1,"standard",""),"|Float","")&amp;IF(OR($L1082=TRUE,$A1082=0,MOD($A1082,ChapterTable!$R$20)&lt;&gt;0),"","보스")&amp;"인게임누적곱배수",ChapterTable!$R:$S,2,0)^D1082
    +VLOOKUP(SUBSTITUTE(SUBSTITUTE(F$1,"standard",""),"|Float","")&amp;IF(OR($L1082=TRUE,$A1082=0,MOD($A1082,ChapterTable!$R$20)&lt;&gt;0),"","보스")&amp;"인게임누적합배수",ChapterTable!$R:$S,2,0)*D1082)
  )
  )
  )
)</f>
        <v>561137.07320094109</v>
      </c>
      <c r="G1082" t="s">
        <v>719</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115"/>
        <v>11</v>
      </c>
      <c r="Q1082">
        <f t="shared" si="116"/>
        <v>11</v>
      </c>
      <c r="R1082" t="b">
        <f t="shared" ca="1" si="117"/>
        <v>0</v>
      </c>
      <c r="T1082" t="b">
        <f t="shared" ca="1" si="11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121"/>
        <v>1</v>
      </c>
      <c r="AJ1082">
        <f t="shared" si="119"/>
        <v>1</v>
      </c>
      <c r="AK1082">
        <f t="shared" si="120"/>
        <v>1</v>
      </c>
      <c r="AL1082">
        <v>10</v>
      </c>
    </row>
    <row r="1083" spans="1:38" hidden="1" x14ac:dyDescent="0.3">
      <c r="A1083">
        <v>24</v>
      </c>
      <c r="B1083">
        <v>6</v>
      </c>
      <c r="C1083">
        <f>IF(OR($L1083=TRUE,$A1083=0,MOD($A1083,ChapterTable!$R$20)&lt;&gt;0),
MAX(0,INT(($B1083+ChapterTable!$P$26+VLOOKUP(SUBSTITUTE(C$1,"성장단계","")&amp;"단계오프셋",ChapterTable!$R:$S,2,0))/ChapterTable!$P$23)),
MAX(0,INT(($B1083+ChapterTable!$R$26+VLOOKUP(SUBSTITUTE(C$1,"성장단계","")&amp;"보스단계오프셋",ChapterTable!$R:$S,2,0))/ChapterTable!$R$23)))</f>
        <v>1</v>
      </c>
      <c r="D1083">
        <f>IF(OR($L1083=TRUE,$A1083=0,MOD($A1083,ChapterTable!$R$20)&lt;&gt;0),
MAX(0,INT(($B1083+ChapterTable!$P$26+VLOOKUP(SUBSTITUTE(D$1,"성장단계","")&amp;"단계오프셋",ChapterTable!$R:$S,2,0))/ChapterTable!$P$23)),
MAX(0,INT(($B1083+ChapterTable!$R$26+VLOOKUP(SUBSTITUTE(D$1,"성장단계","")&amp;"보스단계오프셋",ChapterTable!$R:$S,2,0))/ChapterTable!$R$23)))</f>
        <v>0</v>
      </c>
      <c r="E1083" s="1">
        <f ca="1">IF(AND($A1083=0,$B1083=1),
    VLOOKUP(1,ChapterTable!$1:$1048576,MATCH("최종"&amp;SUBSTITUTE(SUBSTITUTE(E$1,"standard",""),"|Float",""),ChapterTable!$1:$1,0),0)*ChapterTable!$P$17,
  IF(AND($A1083=0,$B1083=0),
    E1084,
  IF($B1083=0,
    VLOOKUP($A1083,ChapterTable!$1:$1048576,MATCH("최종"&amp;SUBSTITUTE(SUBSTITUTE(E$1,"standard",""),"|Float",""),ChapterTable!$1:$1,0),0),
  IF($B1083=1,
    IF($L1083=FALSE,
      VLOOKUP($A1083,ChapterTable!$1:$1048576,MATCH("최종"&amp;SUBSTITUTE(SUBSTITUTE(E$1,"standard",""),"|Float",""),ChapterTable!$1:$1,0),0),
      VLOOKUP($A1083-ChapterTable!$P$11,ChapterTable!$1:$1048576,MATCH("최종"&amp;SUBSTITUTE(SUBSTITUTE(E$1,"standard",""),"|Float",""),ChapterTable!$1:$1,0),0)*ChapterTable!$P$14
    ),
  OFFSET(E1083,-$B1083+IF($L1083,1,0),0)*IF($B1083&gt;OFFSET($B1083,1,0),ChapterTable!$R$17,1)*
    (VLOOKUP(SUBSTITUTE(SUBSTITUTE(E$1,"standard",""),"|Float","")&amp;IF(OR($L1083=TRUE,$A1083=0,MOD($A1083,ChapterTable!$R$20)&lt;&gt;0),"","보스")&amp;"인게임누적곱배수",ChapterTable!$R:$S,2,0)^C1083
    +VLOOKUP(SUBSTITUTE(SUBSTITUTE(E$1,"standard",""),"|Float","")&amp;IF(OR($L1083=TRUE,$A1083=0,MOD($A1083,ChapterTable!$R$20)&lt;&gt;0),"","보스")&amp;"인게임누적합배수",ChapterTable!$R:$S,2,0)*C1083)
  )
  )
  )
)</f>
        <v>1616074.7708187103</v>
      </c>
      <c r="F1083" s="1">
        <f ca="1">IF(AND($A1083=0,$B1083=1),
    VLOOKUP(1,ChapterTable!$1:$1048576,MATCH("최종"&amp;SUBSTITUTE(SUBSTITUTE(F$1,"standard",""),"|Float",""),ChapterTable!$1:$1,0),0)*ChapterTable!$P$17,
  IF(AND($A1083=0,$B1083=0),
    F1084,
  IF($B1083=0,
    VLOOKUP($A1083,ChapterTable!$1:$1048576,MATCH("최종"&amp;SUBSTITUTE(SUBSTITUTE(F$1,"standard",""),"|Float",""),ChapterTable!$1:$1,0),0),
  IF($B1083=1,
    IF($L1083=FALSE,
      VLOOKUP($A1083,ChapterTable!$1:$1048576,MATCH("최종"&amp;SUBSTITUTE(SUBSTITUTE(F$1,"standard",""),"|Float",""),ChapterTable!$1:$1,0),0),
      VLOOKUP($A1083-ChapterTable!$P$11,ChapterTable!$1:$1048576,MATCH("최종"&amp;SUBSTITUTE(SUBSTITUTE(F$1,"standard",""),"|Float",""),ChapterTable!$1:$1,0),0)*ChapterTable!$P$14
    ),
  OFFSET(F1083,-$B1083+IF($L1083,1,0),0)*
    (VLOOKUP(SUBSTITUTE(SUBSTITUTE(F$1,"standard",""),"|Float","")&amp;IF(OR($L1083=TRUE,$A1083=0,MOD($A1083,ChapterTable!$R$20)&lt;&gt;0),"","보스")&amp;"인게임누적곱배수",ChapterTable!$R:$S,2,0)^D1083
    +VLOOKUP(SUBSTITUTE(SUBSTITUTE(F$1,"standard",""),"|Float","")&amp;IF(OR($L1083=TRUE,$A1083=0,MOD($A1083,ChapterTable!$R$20)&lt;&gt;0),"","보스")&amp;"인게임누적합배수",ChapterTable!$R:$S,2,0)*D1083)
  )
  )
  )
)</f>
        <v>561137.07320094109</v>
      </c>
      <c r="G1083" t="s">
        <v>719</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115"/>
        <v>1</v>
      </c>
      <c r="Q1083">
        <f t="shared" si="116"/>
        <v>1</v>
      </c>
      <c r="R1083" t="b">
        <f t="shared" ca="1" si="117"/>
        <v>0</v>
      </c>
      <c r="T1083" t="b">
        <f t="shared" ca="1" si="11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121"/>
        <v>1</v>
      </c>
      <c r="AJ1083">
        <f t="shared" si="119"/>
        <v>1</v>
      </c>
      <c r="AK1083">
        <f t="shared" si="120"/>
        <v>1</v>
      </c>
      <c r="AL1083">
        <v>10</v>
      </c>
    </row>
    <row r="1084" spans="1:38" hidden="1" x14ac:dyDescent="0.3">
      <c r="A1084">
        <v>24</v>
      </c>
      <c r="B1084">
        <v>7</v>
      </c>
      <c r="C1084">
        <f>IF(OR($L1084=TRUE,$A1084=0,MOD($A1084,ChapterTable!$R$20)&lt;&gt;0),
MAX(0,INT(($B1084+ChapterTable!$P$26+VLOOKUP(SUBSTITUTE(C$1,"성장단계","")&amp;"단계오프셋",ChapterTable!$R:$S,2,0))/ChapterTable!$P$23)),
MAX(0,INT(($B1084+ChapterTable!$R$26+VLOOKUP(SUBSTITUTE(C$1,"성장단계","")&amp;"보스단계오프셋",ChapterTable!$R:$S,2,0))/ChapterTable!$R$23)))</f>
        <v>1</v>
      </c>
      <c r="D1084">
        <f>IF(OR($L1084=TRUE,$A1084=0,MOD($A1084,ChapterTable!$R$20)&lt;&gt;0),
MAX(0,INT(($B1084+ChapterTable!$P$26+VLOOKUP(SUBSTITUTE(D$1,"성장단계","")&amp;"단계오프셋",ChapterTable!$R:$S,2,0))/ChapterTable!$P$23)),
MAX(0,INT(($B1084+ChapterTable!$R$26+VLOOKUP(SUBSTITUTE(D$1,"성장단계","")&amp;"보스단계오프셋",ChapterTable!$R:$S,2,0))/ChapterTable!$R$23)))</f>
        <v>0</v>
      </c>
      <c r="E1084" s="1">
        <f ca="1">IF(AND($A1084=0,$B1084=1),
    VLOOKUP(1,ChapterTable!$1:$1048576,MATCH("최종"&amp;SUBSTITUTE(SUBSTITUTE(E$1,"standard",""),"|Float",""),ChapterTable!$1:$1,0),0)*ChapterTable!$P$17,
  IF(AND($A1084=0,$B1084=0),
    E1085,
  IF($B1084=0,
    VLOOKUP($A1084,ChapterTable!$1:$1048576,MATCH("최종"&amp;SUBSTITUTE(SUBSTITUTE(E$1,"standard",""),"|Float",""),ChapterTable!$1:$1,0),0),
  IF($B1084=1,
    IF($L1084=FALSE,
      VLOOKUP($A1084,ChapterTable!$1:$1048576,MATCH("최종"&amp;SUBSTITUTE(SUBSTITUTE(E$1,"standard",""),"|Float",""),ChapterTable!$1:$1,0),0),
      VLOOKUP($A1084-ChapterTable!$P$11,ChapterTable!$1:$1048576,MATCH("최종"&amp;SUBSTITUTE(SUBSTITUTE(E$1,"standard",""),"|Float",""),ChapterTable!$1:$1,0),0)*ChapterTable!$P$14
    ),
  OFFSET(E1084,-$B1084+IF($L1084,1,0),0)*IF($B1084&gt;OFFSET($B1084,1,0),ChapterTable!$R$17,1)*
    (VLOOKUP(SUBSTITUTE(SUBSTITUTE(E$1,"standard",""),"|Float","")&amp;IF(OR($L1084=TRUE,$A1084=0,MOD($A1084,ChapterTable!$R$20)&lt;&gt;0),"","보스")&amp;"인게임누적곱배수",ChapterTable!$R:$S,2,0)^C1084
    +VLOOKUP(SUBSTITUTE(SUBSTITUTE(E$1,"standard",""),"|Float","")&amp;IF(OR($L1084=TRUE,$A1084=0,MOD($A1084,ChapterTable!$R$20)&lt;&gt;0),"","보스")&amp;"인게임누적합배수",ChapterTable!$R:$S,2,0)*C1084)
  )
  )
  )
)</f>
        <v>1616074.7708187103</v>
      </c>
      <c r="F1084" s="1">
        <f ca="1">IF(AND($A1084=0,$B1084=1),
    VLOOKUP(1,ChapterTable!$1:$1048576,MATCH("최종"&amp;SUBSTITUTE(SUBSTITUTE(F$1,"standard",""),"|Float",""),ChapterTable!$1:$1,0),0)*ChapterTable!$P$17,
  IF(AND($A1084=0,$B1084=0),
    F1085,
  IF($B1084=0,
    VLOOKUP($A1084,ChapterTable!$1:$1048576,MATCH("최종"&amp;SUBSTITUTE(SUBSTITUTE(F$1,"standard",""),"|Float",""),ChapterTable!$1:$1,0),0),
  IF($B1084=1,
    IF($L1084=FALSE,
      VLOOKUP($A1084,ChapterTable!$1:$1048576,MATCH("최종"&amp;SUBSTITUTE(SUBSTITUTE(F$1,"standard",""),"|Float",""),ChapterTable!$1:$1,0),0),
      VLOOKUP($A1084-ChapterTable!$P$11,ChapterTable!$1:$1048576,MATCH("최종"&amp;SUBSTITUTE(SUBSTITUTE(F$1,"standard",""),"|Float",""),ChapterTable!$1:$1,0),0)*ChapterTable!$P$14
    ),
  OFFSET(F1084,-$B1084+IF($L1084,1,0),0)*
    (VLOOKUP(SUBSTITUTE(SUBSTITUTE(F$1,"standard",""),"|Float","")&amp;IF(OR($L1084=TRUE,$A1084=0,MOD($A1084,ChapterTable!$R$20)&lt;&gt;0),"","보스")&amp;"인게임누적곱배수",ChapterTable!$R:$S,2,0)^D1084
    +VLOOKUP(SUBSTITUTE(SUBSTITUTE(F$1,"standard",""),"|Float","")&amp;IF(OR($L1084=TRUE,$A1084=0,MOD($A1084,ChapterTable!$R$20)&lt;&gt;0),"","보스")&amp;"인게임누적합배수",ChapterTable!$R:$S,2,0)*D1084)
  )
  )
  )
)</f>
        <v>561137.07320094109</v>
      </c>
      <c r="G1084" t="s">
        <v>719</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115"/>
        <v>1</v>
      </c>
      <c r="Q1084">
        <f t="shared" si="116"/>
        <v>1</v>
      </c>
      <c r="R1084" t="b">
        <f t="shared" ca="1" si="117"/>
        <v>0</v>
      </c>
      <c r="T1084" t="b">
        <f t="shared" ca="1" si="11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121"/>
        <v>1</v>
      </c>
      <c r="AJ1084">
        <f t="shared" si="119"/>
        <v>1</v>
      </c>
      <c r="AK1084">
        <f t="shared" si="120"/>
        <v>1</v>
      </c>
      <c r="AL1084">
        <v>10</v>
      </c>
    </row>
    <row r="1085" spans="1:38" hidden="1" x14ac:dyDescent="0.3">
      <c r="A1085">
        <v>24</v>
      </c>
      <c r="B1085">
        <v>8</v>
      </c>
      <c r="C1085">
        <f>IF(OR($L1085=TRUE,$A1085=0,MOD($A1085,ChapterTable!$R$20)&lt;&gt;0),
MAX(0,INT(($B1085+ChapterTable!$P$26+VLOOKUP(SUBSTITUTE(C$1,"성장단계","")&amp;"단계오프셋",ChapterTable!$R:$S,2,0))/ChapterTable!$P$23)),
MAX(0,INT(($B1085+ChapterTable!$R$26+VLOOKUP(SUBSTITUTE(C$1,"성장단계","")&amp;"보스단계오프셋",ChapterTable!$R:$S,2,0))/ChapterTable!$R$23)))</f>
        <v>1</v>
      </c>
      <c r="D1085">
        <f>IF(OR($L1085=TRUE,$A1085=0,MOD($A1085,ChapterTable!$R$20)&lt;&gt;0),
MAX(0,INT(($B1085+ChapterTable!$P$26+VLOOKUP(SUBSTITUTE(D$1,"성장단계","")&amp;"단계오프셋",ChapterTable!$R:$S,2,0))/ChapterTable!$P$23)),
MAX(0,INT(($B1085+ChapterTable!$R$26+VLOOKUP(SUBSTITUTE(D$1,"성장단계","")&amp;"보스단계오프셋",ChapterTable!$R:$S,2,0))/ChapterTable!$R$23)))</f>
        <v>0</v>
      </c>
      <c r="E1085" s="1">
        <f ca="1">IF(AND($A1085=0,$B1085=1),
    VLOOKUP(1,ChapterTable!$1:$1048576,MATCH("최종"&amp;SUBSTITUTE(SUBSTITUTE(E$1,"standard",""),"|Float",""),ChapterTable!$1:$1,0),0)*ChapterTable!$P$17,
  IF(AND($A1085=0,$B1085=0),
    E1086,
  IF($B1085=0,
    VLOOKUP($A1085,ChapterTable!$1:$1048576,MATCH("최종"&amp;SUBSTITUTE(SUBSTITUTE(E$1,"standard",""),"|Float",""),ChapterTable!$1:$1,0),0),
  IF($B1085=1,
    IF($L1085=FALSE,
      VLOOKUP($A1085,ChapterTable!$1:$1048576,MATCH("최종"&amp;SUBSTITUTE(SUBSTITUTE(E$1,"standard",""),"|Float",""),ChapterTable!$1:$1,0),0),
      VLOOKUP($A1085-ChapterTable!$P$11,ChapterTable!$1:$1048576,MATCH("최종"&amp;SUBSTITUTE(SUBSTITUTE(E$1,"standard",""),"|Float",""),ChapterTable!$1:$1,0),0)*ChapterTable!$P$14
    ),
  OFFSET(E1085,-$B1085+IF($L1085,1,0),0)*IF($B1085&gt;OFFSET($B1085,1,0),ChapterTable!$R$17,1)*
    (VLOOKUP(SUBSTITUTE(SUBSTITUTE(E$1,"standard",""),"|Float","")&amp;IF(OR($L1085=TRUE,$A1085=0,MOD($A1085,ChapterTable!$R$20)&lt;&gt;0),"","보스")&amp;"인게임누적곱배수",ChapterTable!$R:$S,2,0)^C1085
    +VLOOKUP(SUBSTITUTE(SUBSTITUTE(E$1,"standard",""),"|Float","")&amp;IF(OR($L1085=TRUE,$A1085=0,MOD($A1085,ChapterTable!$R$20)&lt;&gt;0),"","보스")&amp;"인게임누적합배수",ChapterTable!$R:$S,2,0)*C1085)
  )
  )
  )
)</f>
        <v>1616074.7708187103</v>
      </c>
      <c r="F1085" s="1">
        <f ca="1">IF(AND($A1085=0,$B1085=1),
    VLOOKUP(1,ChapterTable!$1:$1048576,MATCH("최종"&amp;SUBSTITUTE(SUBSTITUTE(F$1,"standard",""),"|Float",""),ChapterTable!$1:$1,0),0)*ChapterTable!$P$17,
  IF(AND($A1085=0,$B1085=0),
    F1086,
  IF($B1085=0,
    VLOOKUP($A1085,ChapterTable!$1:$1048576,MATCH("최종"&amp;SUBSTITUTE(SUBSTITUTE(F$1,"standard",""),"|Float",""),ChapterTable!$1:$1,0),0),
  IF($B1085=1,
    IF($L1085=FALSE,
      VLOOKUP($A1085,ChapterTable!$1:$1048576,MATCH("최종"&amp;SUBSTITUTE(SUBSTITUTE(F$1,"standard",""),"|Float",""),ChapterTable!$1:$1,0),0),
      VLOOKUP($A1085-ChapterTable!$P$11,ChapterTable!$1:$1048576,MATCH("최종"&amp;SUBSTITUTE(SUBSTITUTE(F$1,"standard",""),"|Float",""),ChapterTable!$1:$1,0),0)*ChapterTable!$P$14
    ),
  OFFSET(F1085,-$B1085+IF($L1085,1,0),0)*
    (VLOOKUP(SUBSTITUTE(SUBSTITUTE(F$1,"standard",""),"|Float","")&amp;IF(OR($L1085=TRUE,$A1085=0,MOD($A1085,ChapterTable!$R$20)&lt;&gt;0),"","보스")&amp;"인게임누적곱배수",ChapterTable!$R:$S,2,0)^D1085
    +VLOOKUP(SUBSTITUTE(SUBSTITUTE(F$1,"standard",""),"|Float","")&amp;IF(OR($L1085=TRUE,$A1085=0,MOD($A1085,ChapterTable!$R$20)&lt;&gt;0),"","보스")&amp;"인게임누적합배수",ChapterTable!$R:$S,2,0)*D1085)
  )
  )
  )
)</f>
        <v>561137.07320094109</v>
      </c>
      <c r="G1085" t="s">
        <v>719</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115"/>
        <v>1</v>
      </c>
      <c r="Q1085">
        <f t="shared" si="116"/>
        <v>1</v>
      </c>
      <c r="R1085" t="b">
        <f t="shared" ca="1" si="117"/>
        <v>0</v>
      </c>
      <c r="T1085" t="b">
        <f t="shared" ca="1" si="11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121"/>
        <v>1</v>
      </c>
      <c r="AJ1085">
        <f t="shared" si="119"/>
        <v>1</v>
      </c>
      <c r="AK1085">
        <f t="shared" si="120"/>
        <v>1</v>
      </c>
      <c r="AL1085">
        <v>10</v>
      </c>
    </row>
    <row r="1086" spans="1:38" hidden="1" x14ac:dyDescent="0.3">
      <c r="A1086">
        <v>24</v>
      </c>
      <c r="B1086">
        <v>9</v>
      </c>
      <c r="C1086">
        <f>IF(OR($L1086=TRUE,$A1086=0,MOD($A1086,ChapterTable!$R$20)&lt;&gt;0),
MAX(0,INT(($B1086+ChapterTable!$P$26+VLOOKUP(SUBSTITUTE(C$1,"성장단계","")&amp;"단계오프셋",ChapterTable!$R:$S,2,0))/ChapterTable!$P$23)),
MAX(0,INT(($B1086+ChapterTable!$R$26+VLOOKUP(SUBSTITUTE(C$1,"성장단계","")&amp;"보스단계오프셋",ChapterTable!$R:$S,2,0))/ChapterTable!$R$23)))</f>
        <v>1</v>
      </c>
      <c r="D1086">
        <f>IF(OR($L1086=TRUE,$A1086=0,MOD($A1086,ChapterTable!$R$20)&lt;&gt;0),
MAX(0,INT(($B1086+ChapterTable!$P$26+VLOOKUP(SUBSTITUTE(D$1,"성장단계","")&amp;"단계오프셋",ChapterTable!$R:$S,2,0))/ChapterTable!$P$23)),
MAX(0,INT(($B1086+ChapterTable!$R$26+VLOOKUP(SUBSTITUTE(D$1,"성장단계","")&amp;"보스단계오프셋",ChapterTable!$R:$S,2,0))/ChapterTable!$R$23)))</f>
        <v>0</v>
      </c>
      <c r="E1086" s="1">
        <f ca="1">IF(AND($A1086=0,$B1086=1),
    VLOOKUP(1,ChapterTable!$1:$1048576,MATCH("최종"&amp;SUBSTITUTE(SUBSTITUTE(E$1,"standard",""),"|Float",""),ChapterTable!$1:$1,0),0)*ChapterTable!$P$17,
  IF(AND($A1086=0,$B1086=0),
    E1087,
  IF($B1086=0,
    VLOOKUP($A1086,ChapterTable!$1:$1048576,MATCH("최종"&amp;SUBSTITUTE(SUBSTITUTE(E$1,"standard",""),"|Float",""),ChapterTable!$1:$1,0),0),
  IF($B1086=1,
    IF($L1086=FALSE,
      VLOOKUP($A1086,ChapterTable!$1:$1048576,MATCH("최종"&amp;SUBSTITUTE(SUBSTITUTE(E$1,"standard",""),"|Float",""),ChapterTable!$1:$1,0),0),
      VLOOKUP($A1086-ChapterTable!$P$11,ChapterTable!$1:$1048576,MATCH("최종"&amp;SUBSTITUTE(SUBSTITUTE(E$1,"standard",""),"|Float",""),ChapterTable!$1:$1,0),0)*ChapterTable!$P$14
    ),
  OFFSET(E1086,-$B1086+IF($L1086,1,0),0)*IF($B1086&gt;OFFSET($B1086,1,0),ChapterTable!$R$17,1)*
    (VLOOKUP(SUBSTITUTE(SUBSTITUTE(E$1,"standard",""),"|Float","")&amp;IF(OR($L1086=TRUE,$A1086=0,MOD($A1086,ChapterTable!$R$20)&lt;&gt;0),"","보스")&amp;"인게임누적곱배수",ChapterTable!$R:$S,2,0)^C1086
    +VLOOKUP(SUBSTITUTE(SUBSTITUTE(E$1,"standard",""),"|Float","")&amp;IF(OR($L1086=TRUE,$A1086=0,MOD($A1086,ChapterTable!$R$20)&lt;&gt;0),"","보스")&amp;"인게임누적합배수",ChapterTable!$R:$S,2,0)*C1086)
  )
  )
  )
)</f>
        <v>1616074.7708187103</v>
      </c>
      <c r="F1086" s="1">
        <f ca="1">IF(AND($A1086=0,$B1086=1),
    VLOOKUP(1,ChapterTable!$1:$1048576,MATCH("최종"&amp;SUBSTITUTE(SUBSTITUTE(F$1,"standard",""),"|Float",""),ChapterTable!$1:$1,0),0)*ChapterTable!$P$17,
  IF(AND($A1086=0,$B1086=0),
    F1087,
  IF($B1086=0,
    VLOOKUP($A1086,ChapterTable!$1:$1048576,MATCH("최종"&amp;SUBSTITUTE(SUBSTITUTE(F$1,"standard",""),"|Float",""),ChapterTable!$1:$1,0),0),
  IF($B1086=1,
    IF($L1086=FALSE,
      VLOOKUP($A1086,ChapterTable!$1:$1048576,MATCH("최종"&amp;SUBSTITUTE(SUBSTITUTE(F$1,"standard",""),"|Float",""),ChapterTable!$1:$1,0),0),
      VLOOKUP($A1086-ChapterTable!$P$11,ChapterTable!$1:$1048576,MATCH("최종"&amp;SUBSTITUTE(SUBSTITUTE(F$1,"standard",""),"|Float",""),ChapterTable!$1:$1,0),0)*ChapterTable!$P$14
    ),
  OFFSET(F1086,-$B1086+IF($L1086,1,0),0)*
    (VLOOKUP(SUBSTITUTE(SUBSTITUTE(F$1,"standard",""),"|Float","")&amp;IF(OR($L1086=TRUE,$A1086=0,MOD($A1086,ChapterTable!$R$20)&lt;&gt;0),"","보스")&amp;"인게임누적곱배수",ChapterTable!$R:$S,2,0)^D1086
    +VLOOKUP(SUBSTITUTE(SUBSTITUTE(F$1,"standard",""),"|Float","")&amp;IF(OR($L1086=TRUE,$A1086=0,MOD($A1086,ChapterTable!$R$20)&lt;&gt;0),"","보스")&amp;"인게임누적합배수",ChapterTable!$R:$S,2,0)*D1086)
  )
  )
  )
)</f>
        <v>561137.07320094109</v>
      </c>
      <c r="G1086" t="s">
        <v>719</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115"/>
        <v>91</v>
      </c>
      <c r="Q1086">
        <f t="shared" si="116"/>
        <v>91</v>
      </c>
      <c r="R1086" t="b">
        <f t="shared" ca="1" si="117"/>
        <v>1</v>
      </c>
      <c r="T1086" t="b">
        <f t="shared" ca="1" si="11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121"/>
        <v>1</v>
      </c>
      <c r="AJ1086">
        <f t="shared" si="119"/>
        <v>1</v>
      </c>
      <c r="AK1086">
        <f t="shared" si="120"/>
        <v>1</v>
      </c>
      <c r="AL1086">
        <v>10</v>
      </c>
    </row>
    <row r="1087" spans="1:38" hidden="1" x14ac:dyDescent="0.3">
      <c r="A1087">
        <v>24</v>
      </c>
      <c r="B1087">
        <v>10</v>
      </c>
      <c r="C1087">
        <f>IF(OR($L1087=TRUE,$A1087=0,MOD($A1087,ChapterTable!$R$20)&lt;&gt;0),
MAX(0,INT(($B1087+ChapterTable!$P$26+VLOOKUP(SUBSTITUTE(C$1,"성장단계","")&amp;"단계오프셋",ChapterTable!$R:$S,2,0))/ChapterTable!$P$23)),
MAX(0,INT(($B1087+ChapterTable!$R$26+VLOOKUP(SUBSTITUTE(C$1,"성장단계","")&amp;"보스단계오프셋",ChapterTable!$R:$S,2,0))/ChapterTable!$R$23)))</f>
        <v>1</v>
      </c>
      <c r="D1087">
        <f>IF(OR($L1087=TRUE,$A1087=0,MOD($A1087,ChapterTable!$R$20)&lt;&gt;0),
MAX(0,INT(($B1087+ChapterTable!$P$26+VLOOKUP(SUBSTITUTE(D$1,"성장단계","")&amp;"단계오프셋",ChapterTable!$R:$S,2,0))/ChapterTable!$P$23)),
MAX(0,INT(($B1087+ChapterTable!$R$26+VLOOKUP(SUBSTITUTE(D$1,"성장단계","")&amp;"보스단계오프셋",ChapterTable!$R:$S,2,0))/ChapterTable!$R$23)))</f>
        <v>0</v>
      </c>
      <c r="E1087" s="1">
        <f ca="1">IF(AND($A1087=0,$B1087=1),
    VLOOKUP(1,ChapterTable!$1:$1048576,MATCH("최종"&amp;SUBSTITUTE(SUBSTITUTE(E$1,"standard",""),"|Float",""),ChapterTable!$1:$1,0),0)*ChapterTable!$P$17,
  IF(AND($A1087=0,$B1087=0),
    E1088,
  IF($B1087=0,
    VLOOKUP($A1087,ChapterTable!$1:$1048576,MATCH("최종"&amp;SUBSTITUTE(SUBSTITUTE(E$1,"standard",""),"|Float",""),ChapterTable!$1:$1,0),0),
  IF($B1087=1,
    IF($L1087=FALSE,
      VLOOKUP($A1087,ChapterTable!$1:$1048576,MATCH("최종"&amp;SUBSTITUTE(SUBSTITUTE(E$1,"standard",""),"|Float",""),ChapterTable!$1:$1,0),0),
      VLOOKUP($A1087-ChapterTable!$P$11,ChapterTable!$1:$1048576,MATCH("최종"&amp;SUBSTITUTE(SUBSTITUTE(E$1,"standard",""),"|Float",""),ChapterTable!$1:$1,0),0)*ChapterTable!$P$14
    ),
  OFFSET(E1087,-$B1087+IF($L1087,1,0),0)*IF($B1087&gt;OFFSET($B1087,1,0),ChapterTable!$R$17,1)*
    (VLOOKUP(SUBSTITUTE(SUBSTITUTE(E$1,"standard",""),"|Float","")&amp;IF(OR($L1087=TRUE,$A1087=0,MOD($A1087,ChapterTable!$R$20)&lt;&gt;0),"","보스")&amp;"인게임누적곱배수",ChapterTable!$R:$S,2,0)^C1087
    +VLOOKUP(SUBSTITUTE(SUBSTITUTE(E$1,"standard",""),"|Float","")&amp;IF(OR($L1087=TRUE,$A1087=0,MOD($A1087,ChapterTable!$R$20)&lt;&gt;0),"","보스")&amp;"인게임누적합배수",ChapterTable!$R:$S,2,0)*C1087)
  )
  )
  )
)</f>
        <v>1616074.7708187103</v>
      </c>
      <c r="F1087" s="1">
        <f ca="1">IF(AND($A1087=0,$B1087=1),
    VLOOKUP(1,ChapterTable!$1:$1048576,MATCH("최종"&amp;SUBSTITUTE(SUBSTITUTE(F$1,"standard",""),"|Float",""),ChapterTable!$1:$1,0),0)*ChapterTable!$P$17,
  IF(AND($A1087=0,$B1087=0),
    F1088,
  IF($B1087=0,
    VLOOKUP($A1087,ChapterTable!$1:$1048576,MATCH("최종"&amp;SUBSTITUTE(SUBSTITUTE(F$1,"standard",""),"|Float",""),ChapterTable!$1:$1,0),0),
  IF($B1087=1,
    IF($L1087=FALSE,
      VLOOKUP($A1087,ChapterTable!$1:$1048576,MATCH("최종"&amp;SUBSTITUTE(SUBSTITUTE(F$1,"standard",""),"|Float",""),ChapterTable!$1:$1,0),0),
      VLOOKUP($A1087-ChapterTable!$P$11,ChapterTable!$1:$1048576,MATCH("최종"&amp;SUBSTITUTE(SUBSTITUTE(F$1,"standard",""),"|Float",""),ChapterTable!$1:$1,0),0)*ChapterTable!$P$14
    ),
  OFFSET(F1087,-$B1087+IF($L1087,1,0),0)*
    (VLOOKUP(SUBSTITUTE(SUBSTITUTE(F$1,"standard",""),"|Float","")&amp;IF(OR($L1087=TRUE,$A1087=0,MOD($A1087,ChapterTable!$R$20)&lt;&gt;0),"","보스")&amp;"인게임누적곱배수",ChapterTable!$R:$S,2,0)^D1087
    +VLOOKUP(SUBSTITUTE(SUBSTITUTE(F$1,"standard",""),"|Float","")&amp;IF(OR($L1087=TRUE,$A1087=0,MOD($A1087,ChapterTable!$R$20)&lt;&gt;0),"","보스")&amp;"인게임누적합배수",ChapterTable!$R:$S,2,0)*D1087)
  )
  )
  )
)</f>
        <v>561137.07320094109</v>
      </c>
      <c r="G1087" t="s">
        <v>719</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115"/>
        <v>21</v>
      </c>
      <c r="Q1087">
        <f t="shared" si="116"/>
        <v>21</v>
      </c>
      <c r="R1087" t="b">
        <f t="shared" ca="1" si="117"/>
        <v>0</v>
      </c>
      <c r="T1087" t="b">
        <f t="shared" ca="1" si="11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121"/>
        <v>1</v>
      </c>
      <c r="AJ1087">
        <f t="shared" si="119"/>
        <v>1</v>
      </c>
      <c r="AK1087">
        <f t="shared" si="120"/>
        <v>1</v>
      </c>
      <c r="AL1087">
        <v>10</v>
      </c>
    </row>
    <row r="1088" spans="1:38" hidden="1" x14ac:dyDescent="0.3">
      <c r="A1088">
        <v>24</v>
      </c>
      <c r="B1088">
        <v>11</v>
      </c>
      <c r="C1088">
        <f>IF(OR($L1088=TRUE,$A1088=0,MOD($A1088,ChapterTable!$R$20)&lt;&gt;0),
MAX(0,INT(($B1088+ChapterTable!$P$26+VLOOKUP(SUBSTITUTE(C$1,"성장단계","")&amp;"단계오프셋",ChapterTable!$R:$S,2,0))/ChapterTable!$P$23)),
MAX(0,INT(($B1088+ChapterTable!$R$26+VLOOKUP(SUBSTITUTE(C$1,"성장단계","")&amp;"보스단계오프셋",ChapterTable!$R:$S,2,0))/ChapterTable!$R$23)))</f>
        <v>1</v>
      </c>
      <c r="D1088">
        <f>IF(OR($L1088=TRUE,$A1088=0,MOD($A1088,ChapterTable!$R$20)&lt;&gt;0),
MAX(0,INT(($B1088+ChapterTable!$P$26+VLOOKUP(SUBSTITUTE(D$1,"성장단계","")&amp;"단계오프셋",ChapterTable!$R:$S,2,0))/ChapterTable!$P$23)),
MAX(0,INT(($B1088+ChapterTable!$R$26+VLOOKUP(SUBSTITUTE(D$1,"성장단계","")&amp;"보스단계오프셋",ChapterTable!$R:$S,2,0))/ChapterTable!$R$23)))</f>
        <v>1</v>
      </c>
      <c r="E1088" s="1">
        <f ca="1">IF(AND($A1088=0,$B1088=1),
    VLOOKUP(1,ChapterTable!$1:$1048576,MATCH("최종"&amp;SUBSTITUTE(SUBSTITUTE(E$1,"standard",""),"|Float",""),ChapterTable!$1:$1,0),0)*ChapterTable!$P$17,
  IF(AND($A1088=0,$B1088=0),
    E1089,
  IF($B1088=0,
    VLOOKUP($A1088,ChapterTable!$1:$1048576,MATCH("최종"&amp;SUBSTITUTE(SUBSTITUTE(E$1,"standard",""),"|Float",""),ChapterTable!$1:$1,0),0),
  IF($B1088=1,
    IF($L1088=FALSE,
      VLOOKUP($A1088,ChapterTable!$1:$1048576,MATCH("최종"&amp;SUBSTITUTE(SUBSTITUTE(E$1,"standard",""),"|Float",""),ChapterTable!$1:$1,0),0),
      VLOOKUP($A1088-ChapterTable!$P$11,ChapterTable!$1:$1048576,MATCH("최종"&amp;SUBSTITUTE(SUBSTITUTE(E$1,"standard",""),"|Float",""),ChapterTable!$1:$1,0),0)*ChapterTable!$P$14
    ),
  OFFSET(E1088,-$B1088+IF($L1088,1,0),0)*IF($B1088&gt;OFFSET($B1088,1,0),ChapterTable!$R$17,1)*
    (VLOOKUP(SUBSTITUTE(SUBSTITUTE(E$1,"standard",""),"|Float","")&amp;IF(OR($L1088=TRUE,$A1088=0,MOD($A1088,ChapterTable!$R$20)&lt;&gt;0),"","보스")&amp;"인게임누적곱배수",ChapterTable!$R:$S,2,0)^C1088
    +VLOOKUP(SUBSTITUTE(SUBSTITUTE(E$1,"standard",""),"|Float","")&amp;IF(OR($L1088=TRUE,$A1088=0,MOD($A1088,ChapterTable!$R$20)&lt;&gt;0),"","보스")&amp;"인게임누적합배수",ChapterTable!$R:$S,2,0)*C1088)
  )
  )
  )
)</f>
        <v>1616074.7708187103</v>
      </c>
      <c r="F1088" s="1">
        <f ca="1">IF(AND($A1088=0,$B1088=1),
    VLOOKUP(1,ChapterTable!$1:$1048576,MATCH("최종"&amp;SUBSTITUTE(SUBSTITUTE(F$1,"standard",""),"|Float",""),ChapterTable!$1:$1,0),0)*ChapterTable!$P$17,
  IF(AND($A1088=0,$B1088=0),
    F1089,
  IF($B1088=0,
    VLOOKUP($A1088,ChapterTable!$1:$1048576,MATCH("최종"&amp;SUBSTITUTE(SUBSTITUTE(F$1,"standard",""),"|Float",""),ChapterTable!$1:$1,0),0),
  IF($B1088=1,
    IF($L1088=FALSE,
      VLOOKUP($A1088,ChapterTable!$1:$1048576,MATCH("최종"&amp;SUBSTITUTE(SUBSTITUTE(F$1,"standard",""),"|Float",""),ChapterTable!$1:$1,0),0),
      VLOOKUP($A1088-ChapterTable!$P$11,ChapterTable!$1:$1048576,MATCH("최종"&amp;SUBSTITUTE(SUBSTITUTE(F$1,"standard",""),"|Float",""),ChapterTable!$1:$1,0),0)*ChapterTable!$P$14
    ),
  OFFSET(F1088,-$B1088+IF($L1088,1,0),0)*
    (VLOOKUP(SUBSTITUTE(SUBSTITUTE(F$1,"standard",""),"|Float","")&amp;IF(OR($L1088=TRUE,$A1088=0,MOD($A1088,ChapterTable!$R$20)&lt;&gt;0),"","보스")&amp;"인게임누적곱배수",ChapterTable!$R:$S,2,0)^D1088
    +VLOOKUP(SUBSTITUTE(SUBSTITUTE(F$1,"standard",""),"|Float","")&amp;IF(OR($L1088=TRUE,$A1088=0,MOD($A1088,ChapterTable!$R$20)&lt;&gt;0),"","보스")&amp;"인게임누적합배수",ChapterTable!$R:$S,2,0)*D1088)
  )
  )
  )
)</f>
        <v>603222.35369101167</v>
      </c>
      <c r="G1088" t="s">
        <v>719</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115"/>
        <v>2</v>
      </c>
      <c r="Q1088">
        <f t="shared" si="116"/>
        <v>2</v>
      </c>
      <c r="R1088" t="b">
        <f t="shared" ca="1" si="117"/>
        <v>0</v>
      </c>
      <c r="T1088" t="b">
        <f t="shared" ca="1" si="11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121"/>
        <v>0.5</v>
      </c>
      <c r="AJ1088">
        <f t="shared" si="119"/>
        <v>0.54666666600000002</v>
      </c>
      <c r="AK1088">
        <f t="shared" si="120"/>
        <v>1</v>
      </c>
      <c r="AL1088">
        <v>10</v>
      </c>
    </row>
    <row r="1089" spans="1:38" hidden="1" x14ac:dyDescent="0.3">
      <c r="A1089">
        <v>24</v>
      </c>
      <c r="B1089">
        <v>12</v>
      </c>
      <c r="C1089">
        <f>IF(OR($L1089=TRUE,$A1089=0,MOD($A1089,ChapterTable!$R$20)&lt;&gt;0),
MAX(0,INT(($B1089+ChapterTable!$P$26+VLOOKUP(SUBSTITUTE(C$1,"성장단계","")&amp;"단계오프셋",ChapterTable!$R:$S,2,0))/ChapterTable!$P$23)),
MAX(0,INT(($B1089+ChapterTable!$R$26+VLOOKUP(SUBSTITUTE(C$1,"성장단계","")&amp;"보스단계오프셋",ChapterTable!$R:$S,2,0))/ChapterTable!$R$23)))</f>
        <v>1</v>
      </c>
      <c r="D1089">
        <f>IF(OR($L1089=TRUE,$A1089=0,MOD($A1089,ChapterTable!$R$20)&lt;&gt;0),
MAX(0,INT(($B1089+ChapterTable!$P$26+VLOOKUP(SUBSTITUTE(D$1,"성장단계","")&amp;"단계오프셋",ChapterTable!$R:$S,2,0))/ChapterTable!$P$23)),
MAX(0,INT(($B1089+ChapterTable!$R$26+VLOOKUP(SUBSTITUTE(D$1,"성장단계","")&amp;"보스단계오프셋",ChapterTable!$R:$S,2,0))/ChapterTable!$R$23)))</f>
        <v>1</v>
      </c>
      <c r="E1089" s="1">
        <f ca="1">IF(AND($A1089=0,$B1089=1),
    VLOOKUP(1,ChapterTable!$1:$1048576,MATCH("최종"&amp;SUBSTITUTE(SUBSTITUTE(E$1,"standard",""),"|Float",""),ChapterTable!$1:$1,0),0)*ChapterTable!$P$17,
  IF(AND($A1089=0,$B1089=0),
    E1090,
  IF($B1089=0,
    VLOOKUP($A1089,ChapterTable!$1:$1048576,MATCH("최종"&amp;SUBSTITUTE(SUBSTITUTE(E$1,"standard",""),"|Float",""),ChapterTable!$1:$1,0),0),
  IF($B1089=1,
    IF($L1089=FALSE,
      VLOOKUP($A1089,ChapterTable!$1:$1048576,MATCH("최종"&amp;SUBSTITUTE(SUBSTITUTE(E$1,"standard",""),"|Float",""),ChapterTable!$1:$1,0),0),
      VLOOKUP($A1089-ChapterTable!$P$11,ChapterTable!$1:$1048576,MATCH("최종"&amp;SUBSTITUTE(SUBSTITUTE(E$1,"standard",""),"|Float",""),ChapterTable!$1:$1,0),0)*ChapterTable!$P$14
    ),
  OFFSET(E1089,-$B1089+IF($L1089,1,0),0)*IF($B1089&gt;OFFSET($B1089,1,0),ChapterTable!$R$17,1)*
    (VLOOKUP(SUBSTITUTE(SUBSTITUTE(E$1,"standard",""),"|Float","")&amp;IF(OR($L1089=TRUE,$A1089=0,MOD($A1089,ChapterTable!$R$20)&lt;&gt;0),"","보스")&amp;"인게임누적곱배수",ChapterTable!$R:$S,2,0)^C1089
    +VLOOKUP(SUBSTITUTE(SUBSTITUTE(E$1,"standard",""),"|Float","")&amp;IF(OR($L1089=TRUE,$A1089=0,MOD($A1089,ChapterTable!$R$20)&lt;&gt;0),"","보스")&amp;"인게임누적합배수",ChapterTable!$R:$S,2,0)*C1089)
  )
  )
  )
)</f>
        <v>1616074.7708187103</v>
      </c>
      <c r="F1089" s="1">
        <f ca="1">IF(AND($A1089=0,$B1089=1),
    VLOOKUP(1,ChapterTable!$1:$1048576,MATCH("최종"&amp;SUBSTITUTE(SUBSTITUTE(F$1,"standard",""),"|Float",""),ChapterTable!$1:$1,0),0)*ChapterTable!$P$17,
  IF(AND($A1089=0,$B1089=0),
    F1090,
  IF($B1089=0,
    VLOOKUP($A1089,ChapterTable!$1:$1048576,MATCH("최종"&amp;SUBSTITUTE(SUBSTITUTE(F$1,"standard",""),"|Float",""),ChapterTable!$1:$1,0),0),
  IF($B1089=1,
    IF($L1089=FALSE,
      VLOOKUP($A1089,ChapterTable!$1:$1048576,MATCH("최종"&amp;SUBSTITUTE(SUBSTITUTE(F$1,"standard",""),"|Float",""),ChapterTable!$1:$1,0),0),
      VLOOKUP($A1089-ChapterTable!$P$11,ChapterTable!$1:$1048576,MATCH("최종"&amp;SUBSTITUTE(SUBSTITUTE(F$1,"standard",""),"|Float",""),ChapterTable!$1:$1,0),0)*ChapterTable!$P$14
    ),
  OFFSET(F1089,-$B1089+IF($L1089,1,0),0)*
    (VLOOKUP(SUBSTITUTE(SUBSTITUTE(F$1,"standard",""),"|Float","")&amp;IF(OR($L1089=TRUE,$A1089=0,MOD($A1089,ChapterTable!$R$20)&lt;&gt;0),"","보스")&amp;"인게임누적곱배수",ChapterTable!$R:$S,2,0)^D1089
    +VLOOKUP(SUBSTITUTE(SUBSTITUTE(F$1,"standard",""),"|Float","")&amp;IF(OR($L1089=TRUE,$A1089=0,MOD($A1089,ChapterTable!$R$20)&lt;&gt;0),"","보스")&amp;"인게임누적합배수",ChapterTable!$R:$S,2,0)*D1089)
  )
  )
  )
)</f>
        <v>603222.35369101167</v>
      </c>
      <c r="G1089" t="s">
        <v>719</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115"/>
        <v>2</v>
      </c>
      <c r="Q1089">
        <f t="shared" si="116"/>
        <v>2</v>
      </c>
      <c r="R1089" t="b">
        <f t="shared" ca="1" si="117"/>
        <v>0</v>
      </c>
      <c r="T1089" t="b">
        <f t="shared" ca="1" si="11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121"/>
        <v>0.5</v>
      </c>
      <c r="AJ1089">
        <f t="shared" si="119"/>
        <v>0.54666666600000002</v>
      </c>
      <c r="AK1089">
        <f t="shared" si="120"/>
        <v>1</v>
      </c>
      <c r="AL1089">
        <v>10</v>
      </c>
    </row>
    <row r="1090" spans="1:38" hidden="1" x14ac:dyDescent="0.3">
      <c r="A1090">
        <v>24</v>
      </c>
      <c r="B1090">
        <v>13</v>
      </c>
      <c r="C1090">
        <f>IF(OR($L1090=TRUE,$A1090=0,MOD($A1090,ChapterTable!$R$20)&lt;&gt;0),
MAX(0,INT(($B1090+ChapterTable!$P$26+VLOOKUP(SUBSTITUTE(C$1,"성장단계","")&amp;"단계오프셋",ChapterTable!$R:$S,2,0))/ChapterTable!$P$23)),
MAX(0,INT(($B1090+ChapterTable!$R$26+VLOOKUP(SUBSTITUTE(C$1,"성장단계","")&amp;"보스단계오프셋",ChapterTable!$R:$S,2,0))/ChapterTable!$R$23)))</f>
        <v>1</v>
      </c>
      <c r="D1090">
        <f>IF(OR($L1090=TRUE,$A1090=0,MOD($A1090,ChapterTable!$R$20)&lt;&gt;0),
MAX(0,INT(($B1090+ChapterTable!$P$26+VLOOKUP(SUBSTITUTE(D$1,"성장단계","")&amp;"단계오프셋",ChapterTable!$R:$S,2,0))/ChapterTable!$P$23)),
MAX(0,INT(($B1090+ChapterTable!$R$26+VLOOKUP(SUBSTITUTE(D$1,"성장단계","")&amp;"보스단계오프셋",ChapterTable!$R:$S,2,0))/ChapterTable!$R$23)))</f>
        <v>1</v>
      </c>
      <c r="E1090" s="1">
        <f ca="1">IF(AND($A1090=0,$B1090=1),
    VLOOKUP(1,ChapterTable!$1:$1048576,MATCH("최종"&amp;SUBSTITUTE(SUBSTITUTE(E$1,"standard",""),"|Float",""),ChapterTable!$1:$1,0),0)*ChapterTable!$P$17,
  IF(AND($A1090=0,$B1090=0),
    E1091,
  IF($B1090=0,
    VLOOKUP($A1090,ChapterTable!$1:$1048576,MATCH("최종"&amp;SUBSTITUTE(SUBSTITUTE(E$1,"standard",""),"|Float",""),ChapterTable!$1:$1,0),0),
  IF($B1090=1,
    IF($L1090=FALSE,
      VLOOKUP($A1090,ChapterTable!$1:$1048576,MATCH("최종"&amp;SUBSTITUTE(SUBSTITUTE(E$1,"standard",""),"|Float",""),ChapterTable!$1:$1,0),0),
      VLOOKUP($A1090-ChapterTable!$P$11,ChapterTable!$1:$1048576,MATCH("최종"&amp;SUBSTITUTE(SUBSTITUTE(E$1,"standard",""),"|Float",""),ChapterTable!$1:$1,0),0)*ChapterTable!$P$14
    ),
  OFFSET(E1090,-$B1090+IF($L1090,1,0),0)*IF($B1090&gt;OFFSET($B1090,1,0),ChapterTable!$R$17,1)*
    (VLOOKUP(SUBSTITUTE(SUBSTITUTE(E$1,"standard",""),"|Float","")&amp;IF(OR($L1090=TRUE,$A1090=0,MOD($A1090,ChapterTable!$R$20)&lt;&gt;0),"","보스")&amp;"인게임누적곱배수",ChapterTable!$R:$S,2,0)^C1090
    +VLOOKUP(SUBSTITUTE(SUBSTITUTE(E$1,"standard",""),"|Float","")&amp;IF(OR($L1090=TRUE,$A1090=0,MOD($A1090,ChapterTable!$R$20)&lt;&gt;0),"","보스")&amp;"인게임누적합배수",ChapterTable!$R:$S,2,0)*C1090)
  )
  )
  )
)</f>
        <v>1616074.7708187103</v>
      </c>
      <c r="F1090" s="1">
        <f ca="1">IF(AND($A1090=0,$B1090=1),
    VLOOKUP(1,ChapterTable!$1:$1048576,MATCH("최종"&amp;SUBSTITUTE(SUBSTITUTE(F$1,"standard",""),"|Float",""),ChapterTable!$1:$1,0),0)*ChapterTable!$P$17,
  IF(AND($A1090=0,$B1090=0),
    F1091,
  IF($B1090=0,
    VLOOKUP($A1090,ChapterTable!$1:$1048576,MATCH("최종"&amp;SUBSTITUTE(SUBSTITUTE(F$1,"standard",""),"|Float",""),ChapterTable!$1:$1,0),0),
  IF($B1090=1,
    IF($L1090=FALSE,
      VLOOKUP($A1090,ChapterTable!$1:$1048576,MATCH("최종"&amp;SUBSTITUTE(SUBSTITUTE(F$1,"standard",""),"|Float",""),ChapterTable!$1:$1,0),0),
      VLOOKUP($A1090-ChapterTable!$P$11,ChapterTable!$1:$1048576,MATCH("최종"&amp;SUBSTITUTE(SUBSTITUTE(F$1,"standard",""),"|Float",""),ChapterTable!$1:$1,0),0)*ChapterTable!$P$14
    ),
  OFFSET(F1090,-$B1090+IF($L1090,1,0),0)*
    (VLOOKUP(SUBSTITUTE(SUBSTITUTE(F$1,"standard",""),"|Float","")&amp;IF(OR($L1090=TRUE,$A1090=0,MOD($A1090,ChapterTable!$R$20)&lt;&gt;0),"","보스")&amp;"인게임누적곱배수",ChapterTable!$R:$S,2,0)^D1090
    +VLOOKUP(SUBSTITUTE(SUBSTITUTE(F$1,"standard",""),"|Float","")&amp;IF(OR($L1090=TRUE,$A1090=0,MOD($A1090,ChapterTable!$R$20)&lt;&gt;0),"","보스")&amp;"인게임누적합배수",ChapterTable!$R:$S,2,0)*D1090)
  )
  )
  )
)</f>
        <v>603222.35369101167</v>
      </c>
      <c r="G1090" t="s">
        <v>719</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115"/>
        <v>2</v>
      </c>
      <c r="Q1090">
        <f t="shared" si="116"/>
        <v>2</v>
      </c>
      <c r="R1090" t="b">
        <f t="shared" ca="1" si="117"/>
        <v>0</v>
      </c>
      <c r="T1090" t="b">
        <f t="shared" ca="1" si="11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121"/>
        <v>0.5</v>
      </c>
      <c r="AJ1090">
        <f t="shared" si="119"/>
        <v>0.54666666600000002</v>
      </c>
      <c r="AK1090">
        <f t="shared" si="120"/>
        <v>1</v>
      </c>
      <c r="AL1090">
        <v>10</v>
      </c>
    </row>
    <row r="1091" spans="1:38" hidden="1" x14ac:dyDescent="0.3">
      <c r="A1091">
        <v>24</v>
      </c>
      <c r="B1091">
        <v>14</v>
      </c>
      <c r="C1091">
        <f>IF(OR($L1091=TRUE,$A1091=0,MOD($A1091,ChapterTable!$R$20)&lt;&gt;0),
MAX(0,INT(($B1091+ChapterTable!$P$26+VLOOKUP(SUBSTITUTE(C$1,"성장단계","")&amp;"단계오프셋",ChapterTable!$R:$S,2,0))/ChapterTable!$P$23)),
MAX(0,INT(($B1091+ChapterTable!$R$26+VLOOKUP(SUBSTITUTE(C$1,"성장단계","")&amp;"보스단계오프셋",ChapterTable!$R:$S,2,0))/ChapterTable!$R$23)))</f>
        <v>1</v>
      </c>
      <c r="D1091">
        <f>IF(OR($L1091=TRUE,$A1091=0,MOD($A1091,ChapterTable!$R$20)&lt;&gt;0),
MAX(0,INT(($B1091+ChapterTable!$P$26+VLOOKUP(SUBSTITUTE(D$1,"성장단계","")&amp;"단계오프셋",ChapterTable!$R:$S,2,0))/ChapterTable!$P$23)),
MAX(0,INT(($B1091+ChapterTable!$R$26+VLOOKUP(SUBSTITUTE(D$1,"성장단계","")&amp;"보스단계오프셋",ChapterTable!$R:$S,2,0))/ChapterTable!$R$23)))</f>
        <v>1</v>
      </c>
      <c r="E1091" s="1">
        <f ca="1">IF(AND($A1091=0,$B1091=1),
    VLOOKUP(1,ChapterTable!$1:$1048576,MATCH("최종"&amp;SUBSTITUTE(SUBSTITUTE(E$1,"standard",""),"|Float",""),ChapterTable!$1:$1,0),0)*ChapterTable!$P$17,
  IF(AND($A1091=0,$B1091=0),
    E1092,
  IF($B1091=0,
    VLOOKUP($A1091,ChapterTable!$1:$1048576,MATCH("최종"&amp;SUBSTITUTE(SUBSTITUTE(E$1,"standard",""),"|Float",""),ChapterTable!$1:$1,0),0),
  IF($B1091=1,
    IF($L1091=FALSE,
      VLOOKUP($A1091,ChapterTable!$1:$1048576,MATCH("최종"&amp;SUBSTITUTE(SUBSTITUTE(E$1,"standard",""),"|Float",""),ChapterTable!$1:$1,0),0),
      VLOOKUP($A1091-ChapterTable!$P$11,ChapterTable!$1:$1048576,MATCH("최종"&amp;SUBSTITUTE(SUBSTITUTE(E$1,"standard",""),"|Float",""),ChapterTable!$1:$1,0),0)*ChapterTable!$P$14
    ),
  OFFSET(E1091,-$B1091+IF($L1091,1,0),0)*IF($B1091&gt;OFFSET($B1091,1,0),ChapterTable!$R$17,1)*
    (VLOOKUP(SUBSTITUTE(SUBSTITUTE(E$1,"standard",""),"|Float","")&amp;IF(OR($L1091=TRUE,$A1091=0,MOD($A1091,ChapterTable!$R$20)&lt;&gt;0),"","보스")&amp;"인게임누적곱배수",ChapterTable!$R:$S,2,0)^C1091
    +VLOOKUP(SUBSTITUTE(SUBSTITUTE(E$1,"standard",""),"|Float","")&amp;IF(OR($L1091=TRUE,$A1091=0,MOD($A1091,ChapterTable!$R$20)&lt;&gt;0),"","보스")&amp;"인게임누적합배수",ChapterTable!$R:$S,2,0)*C1091)
  )
  )
  )
)</f>
        <v>1616074.7708187103</v>
      </c>
      <c r="F1091" s="1">
        <f ca="1">IF(AND($A1091=0,$B1091=1),
    VLOOKUP(1,ChapterTable!$1:$1048576,MATCH("최종"&amp;SUBSTITUTE(SUBSTITUTE(F$1,"standard",""),"|Float",""),ChapterTable!$1:$1,0),0)*ChapterTable!$P$17,
  IF(AND($A1091=0,$B1091=0),
    F1092,
  IF($B1091=0,
    VLOOKUP($A1091,ChapterTable!$1:$1048576,MATCH("최종"&amp;SUBSTITUTE(SUBSTITUTE(F$1,"standard",""),"|Float",""),ChapterTable!$1:$1,0),0),
  IF($B1091=1,
    IF($L1091=FALSE,
      VLOOKUP($A1091,ChapterTable!$1:$1048576,MATCH("최종"&amp;SUBSTITUTE(SUBSTITUTE(F$1,"standard",""),"|Float",""),ChapterTable!$1:$1,0),0),
      VLOOKUP($A1091-ChapterTable!$P$11,ChapterTable!$1:$1048576,MATCH("최종"&amp;SUBSTITUTE(SUBSTITUTE(F$1,"standard",""),"|Float",""),ChapterTable!$1:$1,0),0)*ChapterTable!$P$14
    ),
  OFFSET(F1091,-$B1091+IF($L1091,1,0),0)*
    (VLOOKUP(SUBSTITUTE(SUBSTITUTE(F$1,"standard",""),"|Float","")&amp;IF(OR($L1091=TRUE,$A1091=0,MOD($A1091,ChapterTable!$R$20)&lt;&gt;0),"","보스")&amp;"인게임누적곱배수",ChapterTable!$R:$S,2,0)^D1091
    +VLOOKUP(SUBSTITUTE(SUBSTITUTE(F$1,"standard",""),"|Float","")&amp;IF(OR($L1091=TRUE,$A1091=0,MOD($A1091,ChapterTable!$R$20)&lt;&gt;0),"","보스")&amp;"인게임누적합배수",ChapterTable!$R:$S,2,0)*D1091)
  )
  )
  )
)</f>
        <v>603222.35369101167</v>
      </c>
      <c r="G1091" t="s">
        <v>719</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122">IF(B1091=0,0,
  IF(AND(L1091=FALSE,A1091&lt;&gt;0,MOD(A1091,7)=0),21,
  IF(MOD(B1091,10)=0,INT(B1091/10)-1+21,
  IF(MOD(B1091,10)=5,11,
  IF(MOD(B1091,10)=9,INT(B1091/10)+91,
  INT(B1091/10+1))))))</f>
        <v>2</v>
      </c>
      <c r="Q1091">
        <f t="shared" ref="Q1091:Q1154" si="123">IF(ISBLANK(P1091),O1091,P1091)</f>
        <v>2</v>
      </c>
      <c r="R1091" t="b">
        <f t="shared" ref="R1091:R1154" ca="1" si="124">IF(OR(B1091=0,OFFSET(B1091,1,0)=0),FALSE,
IF(AND(L1091,B1091&lt;OFFSET(B1091,1,0)),TRUE,
IF(AND(OFFSET(O1091,1,0)&gt;=21,OFFSET(O1091,1,0)&lt;=25),TRUE,FALSE)))</f>
        <v>0</v>
      </c>
      <c r="T1091" t="b">
        <f t="shared" ref="T1091:T1154" ca="1" si="125">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121"/>
        <v>0.5</v>
      </c>
      <c r="AJ1091">
        <f t="shared" ref="AJ1091:AJ1154" si="126">IF(B1091=0,0,
IF(MOD(B1091,10)=0,1,
IF(INT((B1091-1)/10)+1=1,1,
IF(INT((B1091-1)/10)+1=2,0.546666666,
IF(INT((B1091-1)/10)+1=3,0.395555555,
IF(INT((B1091-1)/10)+1=4,0.32,
IF(INT((B1091-1)/10)+1=5,0.27466666,
"이상")))))))</f>
        <v>0.54666666600000002</v>
      </c>
      <c r="AK1091">
        <f t="shared" ref="AK1091:AK1154" si="127">IF(B1091=0,0,
IF(B1091=20,2,
IF(B1091=30,3,
IF(B1091=40,4,
1))))</f>
        <v>1</v>
      </c>
      <c r="AL1091">
        <v>10</v>
      </c>
    </row>
    <row r="1092" spans="1:38" hidden="1" x14ac:dyDescent="0.3">
      <c r="A1092">
        <v>24</v>
      </c>
      <c r="B1092">
        <v>15</v>
      </c>
      <c r="C1092">
        <f>IF(OR($L1092=TRUE,$A1092=0,MOD($A1092,ChapterTable!$R$20)&lt;&gt;0),
MAX(0,INT(($B1092+ChapterTable!$P$26+VLOOKUP(SUBSTITUTE(C$1,"성장단계","")&amp;"단계오프셋",ChapterTable!$R:$S,2,0))/ChapterTable!$P$23)),
MAX(0,INT(($B1092+ChapterTable!$R$26+VLOOKUP(SUBSTITUTE(C$1,"성장단계","")&amp;"보스단계오프셋",ChapterTable!$R:$S,2,0))/ChapterTable!$R$23)))</f>
        <v>1</v>
      </c>
      <c r="D1092">
        <f>IF(OR($L1092=TRUE,$A1092=0,MOD($A1092,ChapterTable!$R$20)&lt;&gt;0),
MAX(0,INT(($B1092+ChapterTable!$P$26+VLOOKUP(SUBSTITUTE(D$1,"성장단계","")&amp;"단계오프셋",ChapterTable!$R:$S,2,0))/ChapterTable!$P$23)),
MAX(0,INT(($B1092+ChapterTable!$R$26+VLOOKUP(SUBSTITUTE(D$1,"성장단계","")&amp;"보스단계오프셋",ChapterTable!$R:$S,2,0))/ChapterTable!$R$23)))</f>
        <v>1</v>
      </c>
      <c r="E1092" s="1">
        <f ca="1">IF(AND($A1092=0,$B1092=1),
    VLOOKUP(1,ChapterTable!$1:$1048576,MATCH("최종"&amp;SUBSTITUTE(SUBSTITUTE(E$1,"standard",""),"|Float",""),ChapterTable!$1:$1,0),0)*ChapterTable!$P$17,
  IF(AND($A1092=0,$B1092=0),
    E1093,
  IF($B1092=0,
    VLOOKUP($A1092,ChapterTable!$1:$1048576,MATCH("최종"&amp;SUBSTITUTE(SUBSTITUTE(E$1,"standard",""),"|Float",""),ChapterTable!$1:$1,0),0),
  IF($B1092=1,
    IF($L1092=FALSE,
      VLOOKUP($A1092,ChapterTable!$1:$1048576,MATCH("최종"&amp;SUBSTITUTE(SUBSTITUTE(E$1,"standard",""),"|Float",""),ChapterTable!$1:$1,0),0),
      VLOOKUP($A1092-ChapterTable!$P$11,ChapterTable!$1:$1048576,MATCH("최종"&amp;SUBSTITUTE(SUBSTITUTE(E$1,"standard",""),"|Float",""),ChapterTable!$1:$1,0),0)*ChapterTable!$P$14
    ),
  OFFSET(E1092,-$B1092+IF($L1092,1,0),0)*IF($B1092&gt;OFFSET($B1092,1,0),ChapterTable!$R$17,1)*
    (VLOOKUP(SUBSTITUTE(SUBSTITUTE(E$1,"standard",""),"|Float","")&amp;IF(OR($L1092=TRUE,$A1092=0,MOD($A1092,ChapterTable!$R$20)&lt;&gt;0),"","보스")&amp;"인게임누적곱배수",ChapterTable!$R:$S,2,0)^C1092
    +VLOOKUP(SUBSTITUTE(SUBSTITUTE(E$1,"standard",""),"|Float","")&amp;IF(OR($L1092=TRUE,$A1092=0,MOD($A1092,ChapterTable!$R$20)&lt;&gt;0),"","보스")&amp;"인게임누적합배수",ChapterTable!$R:$S,2,0)*C1092)
  )
  )
  )
)</f>
        <v>1616074.7708187103</v>
      </c>
      <c r="F1092" s="1">
        <f ca="1">IF(AND($A1092=0,$B1092=1),
    VLOOKUP(1,ChapterTable!$1:$1048576,MATCH("최종"&amp;SUBSTITUTE(SUBSTITUTE(F$1,"standard",""),"|Float",""),ChapterTable!$1:$1,0),0)*ChapterTable!$P$17,
  IF(AND($A1092=0,$B1092=0),
    F1093,
  IF($B1092=0,
    VLOOKUP($A1092,ChapterTable!$1:$1048576,MATCH("최종"&amp;SUBSTITUTE(SUBSTITUTE(F$1,"standard",""),"|Float",""),ChapterTable!$1:$1,0),0),
  IF($B1092=1,
    IF($L1092=FALSE,
      VLOOKUP($A1092,ChapterTable!$1:$1048576,MATCH("최종"&amp;SUBSTITUTE(SUBSTITUTE(F$1,"standard",""),"|Float",""),ChapterTable!$1:$1,0),0),
      VLOOKUP($A1092-ChapterTable!$P$11,ChapterTable!$1:$1048576,MATCH("최종"&amp;SUBSTITUTE(SUBSTITUTE(F$1,"standard",""),"|Float",""),ChapterTable!$1:$1,0),0)*ChapterTable!$P$14
    ),
  OFFSET(F1092,-$B1092+IF($L1092,1,0),0)*
    (VLOOKUP(SUBSTITUTE(SUBSTITUTE(F$1,"standard",""),"|Float","")&amp;IF(OR($L1092=TRUE,$A1092=0,MOD($A1092,ChapterTable!$R$20)&lt;&gt;0),"","보스")&amp;"인게임누적곱배수",ChapterTable!$R:$S,2,0)^D1092
    +VLOOKUP(SUBSTITUTE(SUBSTITUTE(F$1,"standard",""),"|Float","")&amp;IF(OR($L1092=TRUE,$A1092=0,MOD($A1092,ChapterTable!$R$20)&lt;&gt;0),"","보스")&amp;"인게임누적합배수",ChapterTable!$R:$S,2,0)*D1092)
  )
  )
  )
)</f>
        <v>603222.35369101167</v>
      </c>
      <c r="G1092" t="s">
        <v>719</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122"/>
        <v>11</v>
      </c>
      <c r="Q1092">
        <f t="shared" si="123"/>
        <v>11</v>
      </c>
      <c r="R1092" t="b">
        <f t="shared" ca="1" si="124"/>
        <v>0</v>
      </c>
      <c r="T1092" t="b">
        <f t="shared" ca="1" si="125"/>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128">IF(B1092=0,0,1/(INT((B1092-1)/10)+1))</f>
        <v>0.5</v>
      </c>
      <c r="AJ1092">
        <f t="shared" si="126"/>
        <v>0.54666666600000002</v>
      </c>
      <c r="AK1092">
        <f t="shared" si="127"/>
        <v>1</v>
      </c>
      <c r="AL1092">
        <v>10</v>
      </c>
    </row>
    <row r="1093" spans="1:38" hidden="1" x14ac:dyDescent="0.3">
      <c r="A1093">
        <v>24</v>
      </c>
      <c r="B1093">
        <v>16</v>
      </c>
      <c r="C1093">
        <f>IF(OR($L1093=TRUE,$A1093=0,MOD($A1093,ChapterTable!$R$20)&lt;&gt;0),
MAX(0,INT(($B1093+ChapterTable!$P$26+VLOOKUP(SUBSTITUTE(C$1,"성장단계","")&amp;"단계오프셋",ChapterTable!$R:$S,2,0))/ChapterTable!$P$23)),
MAX(0,INT(($B1093+ChapterTable!$R$26+VLOOKUP(SUBSTITUTE(C$1,"성장단계","")&amp;"보스단계오프셋",ChapterTable!$R:$S,2,0))/ChapterTable!$R$23)))</f>
        <v>2</v>
      </c>
      <c r="D1093">
        <f>IF(OR($L1093=TRUE,$A1093=0,MOD($A1093,ChapterTable!$R$20)&lt;&gt;0),
MAX(0,INT(($B1093+ChapterTable!$P$26+VLOOKUP(SUBSTITUTE(D$1,"성장단계","")&amp;"단계오프셋",ChapterTable!$R:$S,2,0))/ChapterTable!$P$23)),
MAX(0,INT(($B1093+ChapterTable!$R$26+VLOOKUP(SUBSTITUTE(D$1,"성장단계","")&amp;"보스단계오프셋",ChapterTable!$R:$S,2,0))/ChapterTable!$R$23)))</f>
        <v>1</v>
      </c>
      <c r="E1093" s="1">
        <f ca="1">IF(AND($A1093=0,$B1093=1),
    VLOOKUP(1,ChapterTable!$1:$1048576,MATCH("최종"&amp;SUBSTITUTE(SUBSTITUTE(E$1,"standard",""),"|Float",""),ChapterTable!$1:$1,0),0)*ChapterTable!$P$17,
  IF(AND($A1093=0,$B1093=0),
    E1094,
  IF($B1093=0,
    VLOOKUP($A1093,ChapterTable!$1:$1048576,MATCH("최종"&amp;SUBSTITUTE(SUBSTITUTE(E$1,"standard",""),"|Float",""),ChapterTable!$1:$1,0),0),
  IF($B1093=1,
    IF($L1093=FALSE,
      VLOOKUP($A1093,ChapterTable!$1:$1048576,MATCH("최종"&amp;SUBSTITUTE(SUBSTITUTE(E$1,"standard",""),"|Float",""),ChapterTable!$1:$1,0),0),
      VLOOKUP($A1093-ChapterTable!$P$11,ChapterTable!$1:$1048576,MATCH("최종"&amp;SUBSTITUTE(SUBSTITUTE(E$1,"standard",""),"|Float",""),ChapterTable!$1:$1,0),0)*ChapterTable!$P$14
    ),
  OFFSET(E1093,-$B1093+IF($L1093,1,0),0)*IF($B1093&gt;OFFSET($B1093,1,0),ChapterTable!$R$17,1)*
    (VLOOKUP(SUBSTITUTE(SUBSTITUTE(E$1,"standard",""),"|Float","")&amp;IF(OR($L1093=TRUE,$A1093=0,MOD($A1093,ChapterTable!$R$20)&lt;&gt;0),"","보스")&amp;"인게임누적곱배수",ChapterTable!$R:$S,2,0)^C1093
    +VLOOKUP(SUBSTITUTE(SUBSTITUTE(E$1,"standard",""),"|Float","")&amp;IF(OR($L1093=TRUE,$A1093=0,MOD($A1093,ChapterTable!$R$20)&lt;&gt;0),"","보스")&amp;"인게임누적합배수",ChapterTable!$R:$S,2,0)*C1093)
  )
  )
  )
)</f>
        <v>1885420.5659551618</v>
      </c>
      <c r="F1093" s="1">
        <f ca="1">IF(AND($A1093=0,$B1093=1),
    VLOOKUP(1,ChapterTable!$1:$1048576,MATCH("최종"&amp;SUBSTITUTE(SUBSTITUTE(F$1,"standard",""),"|Float",""),ChapterTable!$1:$1,0),0)*ChapterTable!$P$17,
  IF(AND($A1093=0,$B1093=0),
    F1094,
  IF($B1093=0,
    VLOOKUP($A1093,ChapterTable!$1:$1048576,MATCH("최종"&amp;SUBSTITUTE(SUBSTITUTE(F$1,"standard",""),"|Float",""),ChapterTable!$1:$1,0),0),
  IF($B1093=1,
    IF($L1093=FALSE,
      VLOOKUP($A1093,ChapterTable!$1:$1048576,MATCH("최종"&amp;SUBSTITUTE(SUBSTITUTE(F$1,"standard",""),"|Float",""),ChapterTable!$1:$1,0),0),
      VLOOKUP($A1093-ChapterTable!$P$11,ChapterTable!$1:$1048576,MATCH("최종"&amp;SUBSTITUTE(SUBSTITUTE(F$1,"standard",""),"|Float",""),ChapterTable!$1:$1,0),0)*ChapterTable!$P$14
    ),
  OFFSET(F1093,-$B1093+IF($L1093,1,0),0)*
    (VLOOKUP(SUBSTITUTE(SUBSTITUTE(F$1,"standard",""),"|Float","")&amp;IF(OR($L1093=TRUE,$A1093=0,MOD($A1093,ChapterTable!$R$20)&lt;&gt;0),"","보스")&amp;"인게임누적곱배수",ChapterTable!$R:$S,2,0)^D1093
    +VLOOKUP(SUBSTITUTE(SUBSTITUTE(F$1,"standard",""),"|Float","")&amp;IF(OR($L1093=TRUE,$A1093=0,MOD($A1093,ChapterTable!$R$20)&lt;&gt;0),"","보스")&amp;"인게임누적합배수",ChapterTable!$R:$S,2,0)*D1093)
  )
  )
  )
)</f>
        <v>603222.35369101167</v>
      </c>
      <c r="G1093" t="s">
        <v>719</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122"/>
        <v>2</v>
      </c>
      <c r="Q1093">
        <f t="shared" si="123"/>
        <v>2</v>
      </c>
      <c r="R1093" t="b">
        <f t="shared" ca="1" si="124"/>
        <v>0</v>
      </c>
      <c r="T1093" t="b">
        <f t="shared" ca="1" si="125"/>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128"/>
        <v>0.5</v>
      </c>
      <c r="AJ1093">
        <f t="shared" si="126"/>
        <v>0.54666666600000002</v>
      </c>
      <c r="AK1093">
        <f t="shared" si="127"/>
        <v>1</v>
      </c>
      <c r="AL1093">
        <v>10</v>
      </c>
    </row>
    <row r="1094" spans="1:38" hidden="1" x14ac:dyDescent="0.3">
      <c r="A1094">
        <v>24</v>
      </c>
      <c r="B1094">
        <v>17</v>
      </c>
      <c r="C1094">
        <f>IF(OR($L1094=TRUE,$A1094=0,MOD($A1094,ChapterTable!$R$20)&lt;&gt;0),
MAX(0,INT(($B1094+ChapterTable!$P$26+VLOOKUP(SUBSTITUTE(C$1,"성장단계","")&amp;"단계오프셋",ChapterTable!$R:$S,2,0))/ChapterTable!$P$23)),
MAX(0,INT(($B1094+ChapterTable!$R$26+VLOOKUP(SUBSTITUTE(C$1,"성장단계","")&amp;"보스단계오프셋",ChapterTable!$R:$S,2,0))/ChapterTable!$R$23)))</f>
        <v>2</v>
      </c>
      <c r="D1094">
        <f>IF(OR($L1094=TRUE,$A1094=0,MOD($A1094,ChapterTable!$R$20)&lt;&gt;0),
MAX(0,INT(($B1094+ChapterTable!$P$26+VLOOKUP(SUBSTITUTE(D$1,"성장단계","")&amp;"단계오프셋",ChapterTable!$R:$S,2,0))/ChapterTable!$P$23)),
MAX(0,INT(($B1094+ChapterTable!$R$26+VLOOKUP(SUBSTITUTE(D$1,"성장단계","")&amp;"보스단계오프셋",ChapterTable!$R:$S,2,0))/ChapterTable!$R$23)))</f>
        <v>1</v>
      </c>
      <c r="E1094" s="1">
        <f ca="1">IF(AND($A1094=0,$B1094=1),
    VLOOKUP(1,ChapterTable!$1:$1048576,MATCH("최종"&amp;SUBSTITUTE(SUBSTITUTE(E$1,"standard",""),"|Float",""),ChapterTable!$1:$1,0),0)*ChapterTable!$P$17,
  IF(AND($A1094=0,$B1094=0),
    E1095,
  IF($B1094=0,
    VLOOKUP($A1094,ChapterTable!$1:$1048576,MATCH("최종"&amp;SUBSTITUTE(SUBSTITUTE(E$1,"standard",""),"|Float",""),ChapterTable!$1:$1,0),0),
  IF($B1094=1,
    IF($L1094=FALSE,
      VLOOKUP($A1094,ChapterTable!$1:$1048576,MATCH("최종"&amp;SUBSTITUTE(SUBSTITUTE(E$1,"standard",""),"|Float",""),ChapterTable!$1:$1,0),0),
      VLOOKUP($A1094-ChapterTable!$P$11,ChapterTable!$1:$1048576,MATCH("최종"&amp;SUBSTITUTE(SUBSTITUTE(E$1,"standard",""),"|Float",""),ChapterTable!$1:$1,0),0)*ChapterTable!$P$14
    ),
  OFFSET(E1094,-$B1094+IF($L1094,1,0),0)*IF($B1094&gt;OFFSET($B1094,1,0),ChapterTable!$R$17,1)*
    (VLOOKUP(SUBSTITUTE(SUBSTITUTE(E$1,"standard",""),"|Float","")&amp;IF(OR($L1094=TRUE,$A1094=0,MOD($A1094,ChapterTable!$R$20)&lt;&gt;0),"","보스")&amp;"인게임누적곱배수",ChapterTable!$R:$S,2,0)^C1094
    +VLOOKUP(SUBSTITUTE(SUBSTITUTE(E$1,"standard",""),"|Float","")&amp;IF(OR($L1094=TRUE,$A1094=0,MOD($A1094,ChapterTable!$R$20)&lt;&gt;0),"","보스")&amp;"인게임누적합배수",ChapterTable!$R:$S,2,0)*C1094)
  )
  )
  )
)</f>
        <v>1885420.5659551618</v>
      </c>
      <c r="F1094" s="1">
        <f ca="1">IF(AND($A1094=0,$B1094=1),
    VLOOKUP(1,ChapterTable!$1:$1048576,MATCH("최종"&amp;SUBSTITUTE(SUBSTITUTE(F$1,"standard",""),"|Float",""),ChapterTable!$1:$1,0),0)*ChapterTable!$P$17,
  IF(AND($A1094=0,$B1094=0),
    F1095,
  IF($B1094=0,
    VLOOKUP($A1094,ChapterTable!$1:$1048576,MATCH("최종"&amp;SUBSTITUTE(SUBSTITUTE(F$1,"standard",""),"|Float",""),ChapterTable!$1:$1,0),0),
  IF($B1094=1,
    IF($L1094=FALSE,
      VLOOKUP($A1094,ChapterTable!$1:$1048576,MATCH("최종"&amp;SUBSTITUTE(SUBSTITUTE(F$1,"standard",""),"|Float",""),ChapterTable!$1:$1,0),0),
      VLOOKUP($A1094-ChapterTable!$P$11,ChapterTable!$1:$1048576,MATCH("최종"&amp;SUBSTITUTE(SUBSTITUTE(F$1,"standard",""),"|Float",""),ChapterTable!$1:$1,0),0)*ChapterTable!$P$14
    ),
  OFFSET(F1094,-$B1094+IF($L1094,1,0),0)*
    (VLOOKUP(SUBSTITUTE(SUBSTITUTE(F$1,"standard",""),"|Float","")&amp;IF(OR($L1094=TRUE,$A1094=0,MOD($A1094,ChapterTable!$R$20)&lt;&gt;0),"","보스")&amp;"인게임누적곱배수",ChapterTable!$R:$S,2,0)^D1094
    +VLOOKUP(SUBSTITUTE(SUBSTITUTE(F$1,"standard",""),"|Float","")&amp;IF(OR($L1094=TRUE,$A1094=0,MOD($A1094,ChapterTable!$R$20)&lt;&gt;0),"","보스")&amp;"인게임누적합배수",ChapterTable!$R:$S,2,0)*D1094)
  )
  )
  )
)</f>
        <v>603222.35369101167</v>
      </c>
      <c r="G1094" t="s">
        <v>719</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122"/>
        <v>2</v>
      </c>
      <c r="Q1094">
        <f t="shared" si="123"/>
        <v>2</v>
      </c>
      <c r="R1094" t="b">
        <f t="shared" ca="1" si="124"/>
        <v>0</v>
      </c>
      <c r="T1094" t="b">
        <f t="shared" ca="1" si="125"/>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128"/>
        <v>0.5</v>
      </c>
      <c r="AJ1094">
        <f t="shared" si="126"/>
        <v>0.54666666600000002</v>
      </c>
      <c r="AK1094">
        <f t="shared" si="127"/>
        <v>1</v>
      </c>
      <c r="AL1094">
        <v>10</v>
      </c>
    </row>
    <row r="1095" spans="1:38" hidden="1" x14ac:dyDescent="0.3">
      <c r="A1095">
        <v>24</v>
      </c>
      <c r="B1095">
        <v>18</v>
      </c>
      <c r="C1095">
        <f>IF(OR($L1095=TRUE,$A1095=0,MOD($A1095,ChapterTable!$R$20)&lt;&gt;0),
MAX(0,INT(($B1095+ChapterTable!$P$26+VLOOKUP(SUBSTITUTE(C$1,"성장단계","")&amp;"단계오프셋",ChapterTable!$R:$S,2,0))/ChapterTable!$P$23)),
MAX(0,INT(($B1095+ChapterTable!$R$26+VLOOKUP(SUBSTITUTE(C$1,"성장단계","")&amp;"보스단계오프셋",ChapterTable!$R:$S,2,0))/ChapterTable!$R$23)))</f>
        <v>2</v>
      </c>
      <c r="D1095">
        <f>IF(OR($L1095=TRUE,$A1095=0,MOD($A1095,ChapterTable!$R$20)&lt;&gt;0),
MAX(0,INT(($B1095+ChapterTable!$P$26+VLOOKUP(SUBSTITUTE(D$1,"성장단계","")&amp;"단계오프셋",ChapterTable!$R:$S,2,0))/ChapterTable!$P$23)),
MAX(0,INT(($B1095+ChapterTable!$R$26+VLOOKUP(SUBSTITUTE(D$1,"성장단계","")&amp;"보스단계오프셋",ChapterTable!$R:$S,2,0))/ChapterTable!$R$23)))</f>
        <v>1</v>
      </c>
      <c r="E1095" s="1">
        <f ca="1">IF(AND($A1095=0,$B1095=1),
    VLOOKUP(1,ChapterTable!$1:$1048576,MATCH("최종"&amp;SUBSTITUTE(SUBSTITUTE(E$1,"standard",""),"|Float",""),ChapterTable!$1:$1,0),0)*ChapterTable!$P$17,
  IF(AND($A1095=0,$B1095=0),
    E1096,
  IF($B1095=0,
    VLOOKUP($A1095,ChapterTable!$1:$1048576,MATCH("최종"&amp;SUBSTITUTE(SUBSTITUTE(E$1,"standard",""),"|Float",""),ChapterTable!$1:$1,0),0),
  IF($B1095=1,
    IF($L1095=FALSE,
      VLOOKUP($A1095,ChapterTable!$1:$1048576,MATCH("최종"&amp;SUBSTITUTE(SUBSTITUTE(E$1,"standard",""),"|Float",""),ChapterTable!$1:$1,0),0),
      VLOOKUP($A1095-ChapterTable!$P$11,ChapterTable!$1:$1048576,MATCH("최종"&amp;SUBSTITUTE(SUBSTITUTE(E$1,"standard",""),"|Float",""),ChapterTable!$1:$1,0),0)*ChapterTable!$P$14
    ),
  OFFSET(E1095,-$B1095+IF($L1095,1,0),0)*IF($B1095&gt;OFFSET($B1095,1,0),ChapterTable!$R$17,1)*
    (VLOOKUP(SUBSTITUTE(SUBSTITUTE(E$1,"standard",""),"|Float","")&amp;IF(OR($L1095=TRUE,$A1095=0,MOD($A1095,ChapterTable!$R$20)&lt;&gt;0),"","보스")&amp;"인게임누적곱배수",ChapterTable!$R:$S,2,0)^C1095
    +VLOOKUP(SUBSTITUTE(SUBSTITUTE(E$1,"standard",""),"|Float","")&amp;IF(OR($L1095=TRUE,$A1095=0,MOD($A1095,ChapterTable!$R$20)&lt;&gt;0),"","보스")&amp;"인게임누적합배수",ChapterTable!$R:$S,2,0)*C1095)
  )
  )
  )
)</f>
        <v>1885420.5659551618</v>
      </c>
      <c r="F1095" s="1">
        <f ca="1">IF(AND($A1095=0,$B1095=1),
    VLOOKUP(1,ChapterTable!$1:$1048576,MATCH("최종"&amp;SUBSTITUTE(SUBSTITUTE(F$1,"standard",""),"|Float",""),ChapterTable!$1:$1,0),0)*ChapterTable!$P$17,
  IF(AND($A1095=0,$B1095=0),
    F1096,
  IF($B1095=0,
    VLOOKUP($A1095,ChapterTable!$1:$1048576,MATCH("최종"&amp;SUBSTITUTE(SUBSTITUTE(F$1,"standard",""),"|Float",""),ChapterTable!$1:$1,0),0),
  IF($B1095=1,
    IF($L1095=FALSE,
      VLOOKUP($A1095,ChapterTable!$1:$1048576,MATCH("최종"&amp;SUBSTITUTE(SUBSTITUTE(F$1,"standard",""),"|Float",""),ChapterTable!$1:$1,0),0),
      VLOOKUP($A1095-ChapterTable!$P$11,ChapterTable!$1:$1048576,MATCH("최종"&amp;SUBSTITUTE(SUBSTITUTE(F$1,"standard",""),"|Float",""),ChapterTable!$1:$1,0),0)*ChapterTable!$P$14
    ),
  OFFSET(F1095,-$B1095+IF($L1095,1,0),0)*
    (VLOOKUP(SUBSTITUTE(SUBSTITUTE(F$1,"standard",""),"|Float","")&amp;IF(OR($L1095=TRUE,$A1095=0,MOD($A1095,ChapterTable!$R$20)&lt;&gt;0),"","보스")&amp;"인게임누적곱배수",ChapterTable!$R:$S,2,0)^D1095
    +VLOOKUP(SUBSTITUTE(SUBSTITUTE(F$1,"standard",""),"|Float","")&amp;IF(OR($L1095=TRUE,$A1095=0,MOD($A1095,ChapterTable!$R$20)&lt;&gt;0),"","보스")&amp;"인게임누적합배수",ChapterTable!$R:$S,2,0)*D1095)
  )
  )
  )
)</f>
        <v>603222.35369101167</v>
      </c>
      <c r="G1095" t="s">
        <v>719</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122"/>
        <v>2</v>
      </c>
      <c r="Q1095">
        <f t="shared" si="123"/>
        <v>2</v>
      </c>
      <c r="R1095" t="b">
        <f t="shared" ca="1" si="124"/>
        <v>0</v>
      </c>
      <c r="T1095" t="b">
        <f t="shared" ca="1" si="125"/>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128"/>
        <v>0.5</v>
      </c>
      <c r="AJ1095">
        <f t="shared" si="126"/>
        <v>0.54666666600000002</v>
      </c>
      <c r="AK1095">
        <f t="shared" si="127"/>
        <v>1</v>
      </c>
      <c r="AL1095">
        <v>10</v>
      </c>
    </row>
    <row r="1096" spans="1:38" hidden="1" x14ac:dyDescent="0.3">
      <c r="A1096">
        <v>24</v>
      </c>
      <c r="B1096">
        <v>19</v>
      </c>
      <c r="C1096">
        <f>IF(OR($L1096=TRUE,$A1096=0,MOD($A1096,ChapterTable!$R$20)&lt;&gt;0),
MAX(0,INT(($B1096+ChapterTable!$P$26+VLOOKUP(SUBSTITUTE(C$1,"성장단계","")&amp;"단계오프셋",ChapterTable!$R:$S,2,0))/ChapterTable!$P$23)),
MAX(0,INT(($B1096+ChapterTable!$R$26+VLOOKUP(SUBSTITUTE(C$1,"성장단계","")&amp;"보스단계오프셋",ChapterTable!$R:$S,2,0))/ChapterTable!$R$23)))</f>
        <v>2</v>
      </c>
      <c r="D1096">
        <f>IF(OR($L1096=TRUE,$A1096=0,MOD($A1096,ChapterTable!$R$20)&lt;&gt;0),
MAX(0,INT(($B1096+ChapterTable!$P$26+VLOOKUP(SUBSTITUTE(D$1,"성장단계","")&amp;"단계오프셋",ChapterTable!$R:$S,2,0))/ChapterTable!$P$23)),
MAX(0,INT(($B1096+ChapterTable!$R$26+VLOOKUP(SUBSTITUTE(D$1,"성장단계","")&amp;"보스단계오프셋",ChapterTable!$R:$S,2,0))/ChapterTable!$R$23)))</f>
        <v>1</v>
      </c>
      <c r="E1096" s="1">
        <f ca="1">IF(AND($A1096=0,$B1096=1),
    VLOOKUP(1,ChapterTable!$1:$1048576,MATCH("최종"&amp;SUBSTITUTE(SUBSTITUTE(E$1,"standard",""),"|Float",""),ChapterTable!$1:$1,0),0)*ChapterTable!$P$17,
  IF(AND($A1096=0,$B1096=0),
    E1097,
  IF($B1096=0,
    VLOOKUP($A1096,ChapterTable!$1:$1048576,MATCH("최종"&amp;SUBSTITUTE(SUBSTITUTE(E$1,"standard",""),"|Float",""),ChapterTable!$1:$1,0),0),
  IF($B1096=1,
    IF($L1096=FALSE,
      VLOOKUP($A1096,ChapterTable!$1:$1048576,MATCH("최종"&amp;SUBSTITUTE(SUBSTITUTE(E$1,"standard",""),"|Float",""),ChapterTable!$1:$1,0),0),
      VLOOKUP($A1096-ChapterTable!$P$11,ChapterTable!$1:$1048576,MATCH("최종"&amp;SUBSTITUTE(SUBSTITUTE(E$1,"standard",""),"|Float",""),ChapterTable!$1:$1,0),0)*ChapterTable!$P$14
    ),
  OFFSET(E1096,-$B1096+IF($L1096,1,0),0)*IF($B1096&gt;OFFSET($B1096,1,0),ChapterTable!$R$17,1)*
    (VLOOKUP(SUBSTITUTE(SUBSTITUTE(E$1,"standard",""),"|Float","")&amp;IF(OR($L1096=TRUE,$A1096=0,MOD($A1096,ChapterTable!$R$20)&lt;&gt;0),"","보스")&amp;"인게임누적곱배수",ChapterTable!$R:$S,2,0)^C1096
    +VLOOKUP(SUBSTITUTE(SUBSTITUTE(E$1,"standard",""),"|Float","")&amp;IF(OR($L1096=TRUE,$A1096=0,MOD($A1096,ChapterTable!$R$20)&lt;&gt;0),"","보스")&amp;"인게임누적합배수",ChapterTable!$R:$S,2,0)*C1096)
  )
  )
  )
)</f>
        <v>1885420.5659551618</v>
      </c>
      <c r="F1096" s="1">
        <f ca="1">IF(AND($A1096=0,$B1096=1),
    VLOOKUP(1,ChapterTable!$1:$1048576,MATCH("최종"&amp;SUBSTITUTE(SUBSTITUTE(F$1,"standard",""),"|Float",""),ChapterTable!$1:$1,0),0)*ChapterTable!$P$17,
  IF(AND($A1096=0,$B1096=0),
    F1097,
  IF($B1096=0,
    VLOOKUP($A1096,ChapterTable!$1:$1048576,MATCH("최종"&amp;SUBSTITUTE(SUBSTITUTE(F$1,"standard",""),"|Float",""),ChapterTable!$1:$1,0),0),
  IF($B1096=1,
    IF($L1096=FALSE,
      VLOOKUP($A1096,ChapterTable!$1:$1048576,MATCH("최종"&amp;SUBSTITUTE(SUBSTITUTE(F$1,"standard",""),"|Float",""),ChapterTable!$1:$1,0),0),
      VLOOKUP($A1096-ChapterTable!$P$11,ChapterTable!$1:$1048576,MATCH("최종"&amp;SUBSTITUTE(SUBSTITUTE(F$1,"standard",""),"|Float",""),ChapterTable!$1:$1,0),0)*ChapterTable!$P$14
    ),
  OFFSET(F1096,-$B1096+IF($L1096,1,0),0)*
    (VLOOKUP(SUBSTITUTE(SUBSTITUTE(F$1,"standard",""),"|Float","")&amp;IF(OR($L1096=TRUE,$A1096=0,MOD($A1096,ChapterTable!$R$20)&lt;&gt;0),"","보스")&amp;"인게임누적곱배수",ChapterTable!$R:$S,2,0)^D1096
    +VLOOKUP(SUBSTITUTE(SUBSTITUTE(F$1,"standard",""),"|Float","")&amp;IF(OR($L1096=TRUE,$A1096=0,MOD($A1096,ChapterTable!$R$20)&lt;&gt;0),"","보스")&amp;"인게임누적합배수",ChapterTable!$R:$S,2,0)*D1096)
  )
  )
  )
)</f>
        <v>603222.35369101167</v>
      </c>
      <c r="G1096" t="s">
        <v>719</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122"/>
        <v>92</v>
      </c>
      <c r="Q1096">
        <f t="shared" si="123"/>
        <v>92</v>
      </c>
      <c r="R1096" t="b">
        <f t="shared" ca="1" si="124"/>
        <v>1</v>
      </c>
      <c r="T1096" t="b">
        <f t="shared" ca="1" si="125"/>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128"/>
        <v>0.5</v>
      </c>
      <c r="AJ1096">
        <f t="shared" si="126"/>
        <v>0.54666666600000002</v>
      </c>
      <c r="AK1096">
        <f t="shared" si="127"/>
        <v>1</v>
      </c>
      <c r="AL1096">
        <v>10</v>
      </c>
    </row>
    <row r="1097" spans="1:38" hidden="1" x14ac:dyDescent="0.3">
      <c r="A1097">
        <v>24</v>
      </c>
      <c r="B1097">
        <v>20</v>
      </c>
      <c r="C1097">
        <f>IF(OR($L1097=TRUE,$A1097=0,MOD($A1097,ChapterTable!$R$20)&lt;&gt;0),
MAX(0,INT(($B1097+ChapterTable!$P$26+VLOOKUP(SUBSTITUTE(C$1,"성장단계","")&amp;"단계오프셋",ChapterTable!$R:$S,2,0))/ChapterTable!$P$23)),
MAX(0,INT(($B1097+ChapterTable!$R$26+VLOOKUP(SUBSTITUTE(C$1,"성장단계","")&amp;"보스단계오프셋",ChapterTable!$R:$S,2,0))/ChapterTable!$R$23)))</f>
        <v>2</v>
      </c>
      <c r="D1097">
        <f>IF(OR($L1097=TRUE,$A1097=0,MOD($A1097,ChapterTable!$R$20)&lt;&gt;0),
MAX(0,INT(($B1097+ChapterTable!$P$26+VLOOKUP(SUBSTITUTE(D$1,"성장단계","")&amp;"단계오프셋",ChapterTable!$R:$S,2,0))/ChapterTable!$P$23)),
MAX(0,INT(($B1097+ChapterTable!$R$26+VLOOKUP(SUBSTITUTE(D$1,"성장단계","")&amp;"보스단계오프셋",ChapterTable!$R:$S,2,0))/ChapterTable!$R$23)))</f>
        <v>1</v>
      </c>
      <c r="E1097" s="1">
        <f ca="1">IF(AND($A1097=0,$B1097=1),
    VLOOKUP(1,ChapterTable!$1:$1048576,MATCH("최종"&amp;SUBSTITUTE(SUBSTITUTE(E$1,"standard",""),"|Float",""),ChapterTable!$1:$1,0),0)*ChapterTable!$P$17,
  IF(AND($A1097=0,$B1097=0),
    E1098,
  IF($B1097=0,
    VLOOKUP($A1097,ChapterTable!$1:$1048576,MATCH("최종"&amp;SUBSTITUTE(SUBSTITUTE(E$1,"standard",""),"|Float",""),ChapterTable!$1:$1,0),0),
  IF($B1097=1,
    IF($L1097=FALSE,
      VLOOKUP($A1097,ChapterTable!$1:$1048576,MATCH("최종"&amp;SUBSTITUTE(SUBSTITUTE(E$1,"standard",""),"|Float",""),ChapterTable!$1:$1,0),0),
      VLOOKUP($A1097-ChapterTable!$P$11,ChapterTable!$1:$1048576,MATCH("최종"&amp;SUBSTITUTE(SUBSTITUTE(E$1,"standard",""),"|Float",""),ChapterTable!$1:$1,0),0)*ChapterTable!$P$14
    ),
  OFFSET(E1097,-$B1097+IF($L1097,1,0),0)*IF($B1097&gt;OFFSET($B1097,1,0),ChapterTable!$R$17,1)*
    (VLOOKUP(SUBSTITUTE(SUBSTITUTE(E$1,"standard",""),"|Float","")&amp;IF(OR($L1097=TRUE,$A1097=0,MOD($A1097,ChapterTable!$R$20)&lt;&gt;0),"","보스")&amp;"인게임누적곱배수",ChapterTable!$R:$S,2,0)^C1097
    +VLOOKUP(SUBSTITUTE(SUBSTITUTE(E$1,"standard",""),"|Float","")&amp;IF(OR($L1097=TRUE,$A1097=0,MOD($A1097,ChapterTable!$R$20)&lt;&gt;0),"","보스")&amp;"인게임누적합배수",ChapterTable!$R:$S,2,0)*C1097)
  )
  )
  )
)</f>
        <v>1885420.5659551618</v>
      </c>
      <c r="F1097" s="1">
        <f ca="1">IF(AND($A1097=0,$B1097=1),
    VLOOKUP(1,ChapterTable!$1:$1048576,MATCH("최종"&amp;SUBSTITUTE(SUBSTITUTE(F$1,"standard",""),"|Float",""),ChapterTable!$1:$1,0),0)*ChapterTable!$P$17,
  IF(AND($A1097=0,$B1097=0),
    F1098,
  IF($B1097=0,
    VLOOKUP($A1097,ChapterTable!$1:$1048576,MATCH("최종"&amp;SUBSTITUTE(SUBSTITUTE(F$1,"standard",""),"|Float",""),ChapterTable!$1:$1,0),0),
  IF($B1097=1,
    IF($L1097=FALSE,
      VLOOKUP($A1097,ChapterTable!$1:$1048576,MATCH("최종"&amp;SUBSTITUTE(SUBSTITUTE(F$1,"standard",""),"|Float",""),ChapterTable!$1:$1,0),0),
      VLOOKUP($A1097-ChapterTable!$P$11,ChapterTable!$1:$1048576,MATCH("최종"&amp;SUBSTITUTE(SUBSTITUTE(F$1,"standard",""),"|Float",""),ChapterTable!$1:$1,0),0)*ChapterTable!$P$14
    ),
  OFFSET(F1097,-$B1097+IF($L1097,1,0),0)*
    (VLOOKUP(SUBSTITUTE(SUBSTITUTE(F$1,"standard",""),"|Float","")&amp;IF(OR($L1097=TRUE,$A1097=0,MOD($A1097,ChapterTable!$R$20)&lt;&gt;0),"","보스")&amp;"인게임누적곱배수",ChapterTable!$R:$S,2,0)^D1097
    +VLOOKUP(SUBSTITUTE(SUBSTITUTE(F$1,"standard",""),"|Float","")&amp;IF(OR($L1097=TRUE,$A1097=0,MOD($A1097,ChapterTable!$R$20)&lt;&gt;0),"","보스")&amp;"인게임누적합배수",ChapterTable!$R:$S,2,0)*D1097)
  )
  )
  )
)</f>
        <v>603222.35369101167</v>
      </c>
      <c r="G1097" t="s">
        <v>719</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122"/>
        <v>22</v>
      </c>
      <c r="Q1097">
        <f t="shared" si="123"/>
        <v>22</v>
      </c>
      <c r="R1097" t="b">
        <f t="shared" ca="1" si="124"/>
        <v>0</v>
      </c>
      <c r="T1097" t="b">
        <f t="shared" ca="1" si="125"/>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128"/>
        <v>0.5</v>
      </c>
      <c r="AJ1097">
        <f t="shared" si="126"/>
        <v>1</v>
      </c>
      <c r="AK1097">
        <f t="shared" si="127"/>
        <v>2</v>
      </c>
      <c r="AL1097">
        <v>10</v>
      </c>
    </row>
    <row r="1098" spans="1:38" hidden="1" x14ac:dyDescent="0.3">
      <c r="A1098">
        <v>24</v>
      </c>
      <c r="B1098">
        <v>21</v>
      </c>
      <c r="C1098">
        <f>IF(OR($L1098=TRUE,$A1098=0,MOD($A1098,ChapterTable!$R$20)&lt;&gt;0),
MAX(0,INT(($B1098+ChapterTable!$P$26+VLOOKUP(SUBSTITUTE(C$1,"성장단계","")&amp;"단계오프셋",ChapterTable!$R:$S,2,0))/ChapterTable!$P$23)),
MAX(0,INT(($B1098+ChapterTable!$R$26+VLOOKUP(SUBSTITUTE(C$1,"성장단계","")&amp;"보스단계오프셋",ChapterTable!$R:$S,2,0))/ChapterTable!$R$23)))</f>
        <v>2</v>
      </c>
      <c r="D1098">
        <f>IF(OR($L1098=TRUE,$A1098=0,MOD($A1098,ChapterTable!$R$20)&lt;&gt;0),
MAX(0,INT(($B1098+ChapterTable!$P$26+VLOOKUP(SUBSTITUTE(D$1,"성장단계","")&amp;"단계오프셋",ChapterTable!$R:$S,2,0))/ChapterTable!$P$23)),
MAX(0,INT(($B1098+ChapterTable!$R$26+VLOOKUP(SUBSTITUTE(D$1,"성장단계","")&amp;"보스단계오프셋",ChapterTable!$R:$S,2,0))/ChapterTable!$R$23)))</f>
        <v>2</v>
      </c>
      <c r="E1098" s="1">
        <f ca="1">IF(AND($A1098=0,$B1098=1),
    VLOOKUP(1,ChapterTable!$1:$1048576,MATCH("최종"&amp;SUBSTITUTE(SUBSTITUTE(E$1,"standard",""),"|Float",""),ChapterTable!$1:$1,0),0)*ChapterTable!$P$17,
  IF(AND($A1098=0,$B1098=0),
    E1099,
  IF($B1098=0,
    VLOOKUP($A1098,ChapterTable!$1:$1048576,MATCH("최종"&amp;SUBSTITUTE(SUBSTITUTE(E$1,"standard",""),"|Float",""),ChapterTable!$1:$1,0),0),
  IF($B1098=1,
    IF($L1098=FALSE,
      VLOOKUP($A1098,ChapterTable!$1:$1048576,MATCH("최종"&amp;SUBSTITUTE(SUBSTITUTE(E$1,"standard",""),"|Float",""),ChapterTable!$1:$1,0),0),
      VLOOKUP($A1098-ChapterTable!$P$11,ChapterTable!$1:$1048576,MATCH("최종"&amp;SUBSTITUTE(SUBSTITUTE(E$1,"standard",""),"|Float",""),ChapterTable!$1:$1,0),0)*ChapterTable!$P$14
    ),
  OFFSET(E1098,-$B1098+IF($L1098,1,0),0)*IF($B1098&gt;OFFSET($B1098,1,0),ChapterTable!$R$17,1)*
    (VLOOKUP(SUBSTITUTE(SUBSTITUTE(E$1,"standard",""),"|Float","")&amp;IF(OR($L1098=TRUE,$A1098=0,MOD($A1098,ChapterTable!$R$20)&lt;&gt;0),"","보스")&amp;"인게임누적곱배수",ChapterTable!$R:$S,2,0)^C1098
    +VLOOKUP(SUBSTITUTE(SUBSTITUTE(E$1,"standard",""),"|Float","")&amp;IF(OR($L1098=TRUE,$A1098=0,MOD($A1098,ChapterTable!$R$20)&lt;&gt;0),"","보스")&amp;"인게임누적합배수",ChapterTable!$R:$S,2,0)*C1098)
  )
  )
  )
)</f>
        <v>1885420.5659551618</v>
      </c>
      <c r="F1098" s="1">
        <f ca="1">IF(AND($A1098=0,$B1098=1),
    VLOOKUP(1,ChapterTable!$1:$1048576,MATCH("최종"&amp;SUBSTITUTE(SUBSTITUTE(F$1,"standard",""),"|Float",""),ChapterTable!$1:$1,0),0)*ChapterTable!$P$17,
  IF(AND($A1098=0,$B1098=0),
    F1099,
  IF($B1098=0,
    VLOOKUP($A1098,ChapterTable!$1:$1048576,MATCH("최종"&amp;SUBSTITUTE(SUBSTITUTE(F$1,"standard",""),"|Float",""),ChapterTable!$1:$1,0),0),
  IF($B1098=1,
    IF($L1098=FALSE,
      VLOOKUP($A1098,ChapterTable!$1:$1048576,MATCH("최종"&amp;SUBSTITUTE(SUBSTITUTE(F$1,"standard",""),"|Float",""),ChapterTable!$1:$1,0),0),
      VLOOKUP($A1098-ChapterTable!$P$11,ChapterTable!$1:$1048576,MATCH("최종"&amp;SUBSTITUTE(SUBSTITUTE(F$1,"standard",""),"|Float",""),ChapterTable!$1:$1,0),0)*ChapterTable!$P$14
    ),
  OFFSET(F1098,-$B1098+IF($L1098,1,0),0)*
    (VLOOKUP(SUBSTITUTE(SUBSTITUTE(F$1,"standard",""),"|Float","")&amp;IF(OR($L1098=TRUE,$A1098=0,MOD($A1098,ChapterTable!$R$20)&lt;&gt;0),"","보스")&amp;"인게임누적곱배수",ChapterTable!$R:$S,2,0)^D1098
    +VLOOKUP(SUBSTITUTE(SUBSTITUTE(F$1,"standard",""),"|Float","")&amp;IF(OR($L1098=TRUE,$A1098=0,MOD($A1098,ChapterTable!$R$20)&lt;&gt;0),"","보스")&amp;"인게임누적합배수",ChapterTable!$R:$S,2,0)*D1098)
  )
  )
  )
)</f>
        <v>645307.63418108225</v>
      </c>
      <c r="G1098" t="s">
        <v>719</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122"/>
        <v>3</v>
      </c>
      <c r="Q1098">
        <f t="shared" si="123"/>
        <v>3</v>
      </c>
      <c r="R1098" t="b">
        <f t="shared" ca="1" si="124"/>
        <v>0</v>
      </c>
      <c r="T1098" t="b">
        <f t="shared" ca="1" si="125"/>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128"/>
        <v>0.33333333333333331</v>
      </c>
      <c r="AJ1098">
        <f t="shared" si="126"/>
        <v>0.395555555</v>
      </c>
      <c r="AK1098">
        <f t="shared" si="127"/>
        <v>1</v>
      </c>
      <c r="AL1098">
        <v>10</v>
      </c>
    </row>
    <row r="1099" spans="1:38" hidden="1" x14ac:dyDescent="0.3">
      <c r="A1099">
        <v>24</v>
      </c>
      <c r="B1099">
        <v>22</v>
      </c>
      <c r="C1099">
        <f>IF(OR($L1099=TRUE,$A1099=0,MOD($A1099,ChapterTable!$R$20)&lt;&gt;0),
MAX(0,INT(($B1099+ChapterTable!$P$26+VLOOKUP(SUBSTITUTE(C$1,"성장단계","")&amp;"단계오프셋",ChapterTable!$R:$S,2,0))/ChapterTable!$P$23)),
MAX(0,INT(($B1099+ChapterTable!$R$26+VLOOKUP(SUBSTITUTE(C$1,"성장단계","")&amp;"보스단계오프셋",ChapterTable!$R:$S,2,0))/ChapterTable!$R$23)))</f>
        <v>2</v>
      </c>
      <c r="D1099">
        <f>IF(OR($L1099=TRUE,$A1099=0,MOD($A1099,ChapterTable!$R$20)&lt;&gt;0),
MAX(0,INT(($B1099+ChapterTable!$P$26+VLOOKUP(SUBSTITUTE(D$1,"성장단계","")&amp;"단계오프셋",ChapterTable!$R:$S,2,0))/ChapterTable!$P$23)),
MAX(0,INT(($B1099+ChapterTable!$R$26+VLOOKUP(SUBSTITUTE(D$1,"성장단계","")&amp;"보스단계오프셋",ChapterTable!$R:$S,2,0))/ChapterTable!$R$23)))</f>
        <v>2</v>
      </c>
      <c r="E1099" s="1">
        <f ca="1">IF(AND($A1099=0,$B1099=1),
    VLOOKUP(1,ChapterTable!$1:$1048576,MATCH("최종"&amp;SUBSTITUTE(SUBSTITUTE(E$1,"standard",""),"|Float",""),ChapterTable!$1:$1,0),0)*ChapterTable!$P$17,
  IF(AND($A1099=0,$B1099=0),
    E1100,
  IF($B1099=0,
    VLOOKUP($A1099,ChapterTable!$1:$1048576,MATCH("최종"&amp;SUBSTITUTE(SUBSTITUTE(E$1,"standard",""),"|Float",""),ChapterTable!$1:$1,0),0),
  IF($B1099=1,
    IF($L1099=FALSE,
      VLOOKUP($A1099,ChapterTable!$1:$1048576,MATCH("최종"&amp;SUBSTITUTE(SUBSTITUTE(E$1,"standard",""),"|Float",""),ChapterTable!$1:$1,0),0),
      VLOOKUP($A1099-ChapterTable!$P$11,ChapterTable!$1:$1048576,MATCH("최종"&amp;SUBSTITUTE(SUBSTITUTE(E$1,"standard",""),"|Float",""),ChapterTable!$1:$1,0),0)*ChapterTable!$P$14
    ),
  OFFSET(E1099,-$B1099+IF($L1099,1,0),0)*IF($B1099&gt;OFFSET($B1099,1,0),ChapterTable!$R$17,1)*
    (VLOOKUP(SUBSTITUTE(SUBSTITUTE(E$1,"standard",""),"|Float","")&amp;IF(OR($L1099=TRUE,$A1099=0,MOD($A1099,ChapterTable!$R$20)&lt;&gt;0),"","보스")&amp;"인게임누적곱배수",ChapterTable!$R:$S,2,0)^C1099
    +VLOOKUP(SUBSTITUTE(SUBSTITUTE(E$1,"standard",""),"|Float","")&amp;IF(OR($L1099=TRUE,$A1099=0,MOD($A1099,ChapterTable!$R$20)&lt;&gt;0),"","보스")&amp;"인게임누적합배수",ChapterTable!$R:$S,2,0)*C1099)
  )
  )
  )
)</f>
        <v>1885420.5659551618</v>
      </c>
      <c r="F1099" s="1">
        <f ca="1">IF(AND($A1099=0,$B1099=1),
    VLOOKUP(1,ChapterTable!$1:$1048576,MATCH("최종"&amp;SUBSTITUTE(SUBSTITUTE(F$1,"standard",""),"|Float",""),ChapterTable!$1:$1,0),0)*ChapterTable!$P$17,
  IF(AND($A1099=0,$B1099=0),
    F1100,
  IF($B1099=0,
    VLOOKUP($A1099,ChapterTable!$1:$1048576,MATCH("최종"&amp;SUBSTITUTE(SUBSTITUTE(F$1,"standard",""),"|Float",""),ChapterTable!$1:$1,0),0),
  IF($B1099=1,
    IF($L1099=FALSE,
      VLOOKUP($A1099,ChapterTable!$1:$1048576,MATCH("최종"&amp;SUBSTITUTE(SUBSTITUTE(F$1,"standard",""),"|Float",""),ChapterTable!$1:$1,0),0),
      VLOOKUP($A1099-ChapterTable!$P$11,ChapterTable!$1:$1048576,MATCH("최종"&amp;SUBSTITUTE(SUBSTITUTE(F$1,"standard",""),"|Float",""),ChapterTable!$1:$1,0),0)*ChapterTable!$P$14
    ),
  OFFSET(F1099,-$B1099+IF($L1099,1,0),0)*
    (VLOOKUP(SUBSTITUTE(SUBSTITUTE(F$1,"standard",""),"|Float","")&amp;IF(OR($L1099=TRUE,$A1099=0,MOD($A1099,ChapterTable!$R$20)&lt;&gt;0),"","보스")&amp;"인게임누적곱배수",ChapterTable!$R:$S,2,0)^D1099
    +VLOOKUP(SUBSTITUTE(SUBSTITUTE(F$1,"standard",""),"|Float","")&amp;IF(OR($L1099=TRUE,$A1099=0,MOD($A1099,ChapterTable!$R$20)&lt;&gt;0),"","보스")&amp;"인게임누적합배수",ChapterTable!$R:$S,2,0)*D1099)
  )
  )
  )
)</f>
        <v>645307.63418108225</v>
      </c>
      <c r="G1099" t="s">
        <v>719</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122"/>
        <v>3</v>
      </c>
      <c r="Q1099">
        <f t="shared" si="123"/>
        <v>3</v>
      </c>
      <c r="R1099" t="b">
        <f t="shared" ca="1" si="124"/>
        <v>0</v>
      </c>
      <c r="T1099" t="b">
        <f t="shared" ca="1" si="125"/>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128"/>
        <v>0.33333333333333331</v>
      </c>
      <c r="AJ1099">
        <f t="shared" si="126"/>
        <v>0.395555555</v>
      </c>
      <c r="AK1099">
        <f t="shared" si="127"/>
        <v>1</v>
      </c>
      <c r="AL1099">
        <v>10</v>
      </c>
    </row>
    <row r="1100" spans="1:38" hidden="1" x14ac:dyDescent="0.3">
      <c r="A1100">
        <v>24</v>
      </c>
      <c r="B1100">
        <v>23</v>
      </c>
      <c r="C1100">
        <f>IF(OR($L1100=TRUE,$A1100=0,MOD($A1100,ChapterTable!$R$20)&lt;&gt;0),
MAX(0,INT(($B1100+ChapterTable!$P$26+VLOOKUP(SUBSTITUTE(C$1,"성장단계","")&amp;"단계오프셋",ChapterTable!$R:$S,2,0))/ChapterTable!$P$23)),
MAX(0,INT(($B1100+ChapterTable!$R$26+VLOOKUP(SUBSTITUTE(C$1,"성장단계","")&amp;"보스단계오프셋",ChapterTable!$R:$S,2,0))/ChapterTable!$R$23)))</f>
        <v>2</v>
      </c>
      <c r="D1100">
        <f>IF(OR($L1100=TRUE,$A1100=0,MOD($A1100,ChapterTable!$R$20)&lt;&gt;0),
MAX(0,INT(($B1100+ChapterTable!$P$26+VLOOKUP(SUBSTITUTE(D$1,"성장단계","")&amp;"단계오프셋",ChapterTable!$R:$S,2,0))/ChapterTable!$P$23)),
MAX(0,INT(($B1100+ChapterTable!$R$26+VLOOKUP(SUBSTITUTE(D$1,"성장단계","")&amp;"보스단계오프셋",ChapterTable!$R:$S,2,0))/ChapterTable!$R$23)))</f>
        <v>2</v>
      </c>
      <c r="E1100" s="1">
        <f ca="1">IF(AND($A1100=0,$B1100=1),
    VLOOKUP(1,ChapterTable!$1:$1048576,MATCH("최종"&amp;SUBSTITUTE(SUBSTITUTE(E$1,"standard",""),"|Float",""),ChapterTable!$1:$1,0),0)*ChapterTable!$P$17,
  IF(AND($A1100=0,$B1100=0),
    E1101,
  IF($B1100=0,
    VLOOKUP($A1100,ChapterTable!$1:$1048576,MATCH("최종"&amp;SUBSTITUTE(SUBSTITUTE(E$1,"standard",""),"|Float",""),ChapterTable!$1:$1,0),0),
  IF($B1100=1,
    IF($L1100=FALSE,
      VLOOKUP($A1100,ChapterTable!$1:$1048576,MATCH("최종"&amp;SUBSTITUTE(SUBSTITUTE(E$1,"standard",""),"|Float",""),ChapterTable!$1:$1,0),0),
      VLOOKUP($A1100-ChapterTable!$P$11,ChapterTable!$1:$1048576,MATCH("최종"&amp;SUBSTITUTE(SUBSTITUTE(E$1,"standard",""),"|Float",""),ChapterTable!$1:$1,0),0)*ChapterTable!$P$14
    ),
  OFFSET(E1100,-$B1100+IF($L1100,1,0),0)*IF($B1100&gt;OFFSET($B1100,1,0),ChapterTable!$R$17,1)*
    (VLOOKUP(SUBSTITUTE(SUBSTITUTE(E$1,"standard",""),"|Float","")&amp;IF(OR($L1100=TRUE,$A1100=0,MOD($A1100,ChapterTable!$R$20)&lt;&gt;0),"","보스")&amp;"인게임누적곱배수",ChapterTable!$R:$S,2,0)^C1100
    +VLOOKUP(SUBSTITUTE(SUBSTITUTE(E$1,"standard",""),"|Float","")&amp;IF(OR($L1100=TRUE,$A1100=0,MOD($A1100,ChapterTable!$R$20)&lt;&gt;0),"","보스")&amp;"인게임누적합배수",ChapterTable!$R:$S,2,0)*C1100)
  )
  )
  )
)</f>
        <v>1885420.5659551618</v>
      </c>
      <c r="F1100" s="1">
        <f ca="1">IF(AND($A1100=0,$B1100=1),
    VLOOKUP(1,ChapterTable!$1:$1048576,MATCH("최종"&amp;SUBSTITUTE(SUBSTITUTE(F$1,"standard",""),"|Float",""),ChapterTable!$1:$1,0),0)*ChapterTable!$P$17,
  IF(AND($A1100=0,$B1100=0),
    F1101,
  IF($B1100=0,
    VLOOKUP($A1100,ChapterTable!$1:$1048576,MATCH("최종"&amp;SUBSTITUTE(SUBSTITUTE(F$1,"standard",""),"|Float",""),ChapterTable!$1:$1,0),0),
  IF($B1100=1,
    IF($L1100=FALSE,
      VLOOKUP($A1100,ChapterTable!$1:$1048576,MATCH("최종"&amp;SUBSTITUTE(SUBSTITUTE(F$1,"standard",""),"|Float",""),ChapterTable!$1:$1,0),0),
      VLOOKUP($A1100-ChapterTable!$P$11,ChapterTable!$1:$1048576,MATCH("최종"&amp;SUBSTITUTE(SUBSTITUTE(F$1,"standard",""),"|Float",""),ChapterTable!$1:$1,0),0)*ChapterTable!$P$14
    ),
  OFFSET(F1100,-$B1100+IF($L1100,1,0),0)*
    (VLOOKUP(SUBSTITUTE(SUBSTITUTE(F$1,"standard",""),"|Float","")&amp;IF(OR($L1100=TRUE,$A1100=0,MOD($A1100,ChapterTable!$R$20)&lt;&gt;0),"","보스")&amp;"인게임누적곱배수",ChapterTable!$R:$S,2,0)^D1100
    +VLOOKUP(SUBSTITUTE(SUBSTITUTE(F$1,"standard",""),"|Float","")&amp;IF(OR($L1100=TRUE,$A1100=0,MOD($A1100,ChapterTable!$R$20)&lt;&gt;0),"","보스")&amp;"인게임누적합배수",ChapterTable!$R:$S,2,0)*D1100)
  )
  )
  )
)</f>
        <v>645307.63418108225</v>
      </c>
      <c r="G1100" t="s">
        <v>719</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122"/>
        <v>3</v>
      </c>
      <c r="Q1100">
        <f t="shared" si="123"/>
        <v>3</v>
      </c>
      <c r="R1100" t="b">
        <f t="shared" ca="1" si="124"/>
        <v>0</v>
      </c>
      <c r="T1100" t="b">
        <f t="shared" ca="1" si="125"/>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128"/>
        <v>0.33333333333333331</v>
      </c>
      <c r="AJ1100">
        <f t="shared" si="126"/>
        <v>0.395555555</v>
      </c>
      <c r="AK1100">
        <f t="shared" si="127"/>
        <v>1</v>
      </c>
      <c r="AL1100">
        <v>10</v>
      </c>
    </row>
    <row r="1101" spans="1:38" hidden="1" x14ac:dyDescent="0.3">
      <c r="A1101">
        <v>24</v>
      </c>
      <c r="B1101">
        <v>24</v>
      </c>
      <c r="C1101">
        <f>IF(OR($L1101=TRUE,$A1101=0,MOD($A1101,ChapterTable!$R$20)&lt;&gt;0),
MAX(0,INT(($B1101+ChapterTable!$P$26+VLOOKUP(SUBSTITUTE(C$1,"성장단계","")&amp;"단계오프셋",ChapterTable!$R:$S,2,0))/ChapterTable!$P$23)),
MAX(0,INT(($B1101+ChapterTable!$R$26+VLOOKUP(SUBSTITUTE(C$1,"성장단계","")&amp;"보스단계오프셋",ChapterTable!$R:$S,2,0))/ChapterTable!$R$23)))</f>
        <v>2</v>
      </c>
      <c r="D1101">
        <f>IF(OR($L1101=TRUE,$A1101=0,MOD($A1101,ChapterTable!$R$20)&lt;&gt;0),
MAX(0,INT(($B1101+ChapterTable!$P$26+VLOOKUP(SUBSTITUTE(D$1,"성장단계","")&amp;"단계오프셋",ChapterTable!$R:$S,2,0))/ChapterTable!$P$23)),
MAX(0,INT(($B1101+ChapterTable!$R$26+VLOOKUP(SUBSTITUTE(D$1,"성장단계","")&amp;"보스단계오프셋",ChapterTable!$R:$S,2,0))/ChapterTable!$R$23)))</f>
        <v>2</v>
      </c>
      <c r="E1101" s="1">
        <f ca="1">IF(AND($A1101=0,$B1101=1),
    VLOOKUP(1,ChapterTable!$1:$1048576,MATCH("최종"&amp;SUBSTITUTE(SUBSTITUTE(E$1,"standard",""),"|Float",""),ChapterTable!$1:$1,0),0)*ChapterTable!$P$17,
  IF(AND($A1101=0,$B1101=0),
    E1102,
  IF($B1101=0,
    VLOOKUP($A1101,ChapterTable!$1:$1048576,MATCH("최종"&amp;SUBSTITUTE(SUBSTITUTE(E$1,"standard",""),"|Float",""),ChapterTable!$1:$1,0),0),
  IF($B1101=1,
    IF($L1101=FALSE,
      VLOOKUP($A1101,ChapterTable!$1:$1048576,MATCH("최종"&amp;SUBSTITUTE(SUBSTITUTE(E$1,"standard",""),"|Float",""),ChapterTable!$1:$1,0),0),
      VLOOKUP($A1101-ChapterTable!$P$11,ChapterTable!$1:$1048576,MATCH("최종"&amp;SUBSTITUTE(SUBSTITUTE(E$1,"standard",""),"|Float",""),ChapterTable!$1:$1,0),0)*ChapterTable!$P$14
    ),
  OFFSET(E1101,-$B1101+IF($L1101,1,0),0)*IF($B1101&gt;OFFSET($B1101,1,0),ChapterTable!$R$17,1)*
    (VLOOKUP(SUBSTITUTE(SUBSTITUTE(E$1,"standard",""),"|Float","")&amp;IF(OR($L1101=TRUE,$A1101=0,MOD($A1101,ChapterTable!$R$20)&lt;&gt;0),"","보스")&amp;"인게임누적곱배수",ChapterTable!$R:$S,2,0)^C1101
    +VLOOKUP(SUBSTITUTE(SUBSTITUTE(E$1,"standard",""),"|Float","")&amp;IF(OR($L1101=TRUE,$A1101=0,MOD($A1101,ChapterTable!$R$20)&lt;&gt;0),"","보스")&amp;"인게임누적합배수",ChapterTable!$R:$S,2,0)*C1101)
  )
  )
  )
)</f>
        <v>1885420.5659551618</v>
      </c>
      <c r="F1101" s="1">
        <f ca="1">IF(AND($A1101=0,$B1101=1),
    VLOOKUP(1,ChapterTable!$1:$1048576,MATCH("최종"&amp;SUBSTITUTE(SUBSTITUTE(F$1,"standard",""),"|Float",""),ChapterTable!$1:$1,0),0)*ChapterTable!$P$17,
  IF(AND($A1101=0,$B1101=0),
    F1102,
  IF($B1101=0,
    VLOOKUP($A1101,ChapterTable!$1:$1048576,MATCH("최종"&amp;SUBSTITUTE(SUBSTITUTE(F$1,"standard",""),"|Float",""),ChapterTable!$1:$1,0),0),
  IF($B1101=1,
    IF($L1101=FALSE,
      VLOOKUP($A1101,ChapterTable!$1:$1048576,MATCH("최종"&amp;SUBSTITUTE(SUBSTITUTE(F$1,"standard",""),"|Float",""),ChapterTable!$1:$1,0),0),
      VLOOKUP($A1101-ChapterTable!$P$11,ChapterTable!$1:$1048576,MATCH("최종"&amp;SUBSTITUTE(SUBSTITUTE(F$1,"standard",""),"|Float",""),ChapterTable!$1:$1,0),0)*ChapterTable!$P$14
    ),
  OFFSET(F1101,-$B1101+IF($L1101,1,0),0)*
    (VLOOKUP(SUBSTITUTE(SUBSTITUTE(F$1,"standard",""),"|Float","")&amp;IF(OR($L1101=TRUE,$A1101=0,MOD($A1101,ChapterTable!$R$20)&lt;&gt;0),"","보스")&amp;"인게임누적곱배수",ChapterTable!$R:$S,2,0)^D1101
    +VLOOKUP(SUBSTITUTE(SUBSTITUTE(F$1,"standard",""),"|Float","")&amp;IF(OR($L1101=TRUE,$A1101=0,MOD($A1101,ChapterTable!$R$20)&lt;&gt;0),"","보스")&amp;"인게임누적합배수",ChapterTable!$R:$S,2,0)*D1101)
  )
  )
  )
)</f>
        <v>645307.63418108225</v>
      </c>
      <c r="G1101" t="s">
        <v>719</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122"/>
        <v>3</v>
      </c>
      <c r="Q1101">
        <f t="shared" si="123"/>
        <v>3</v>
      </c>
      <c r="R1101" t="b">
        <f t="shared" ca="1" si="124"/>
        <v>0</v>
      </c>
      <c r="T1101" t="b">
        <f t="shared" ca="1" si="125"/>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128"/>
        <v>0.33333333333333331</v>
      </c>
      <c r="AJ1101">
        <f t="shared" si="126"/>
        <v>0.395555555</v>
      </c>
      <c r="AK1101">
        <f t="shared" si="127"/>
        <v>1</v>
      </c>
      <c r="AL1101">
        <v>10</v>
      </c>
    </row>
    <row r="1102" spans="1:38" hidden="1" x14ac:dyDescent="0.3">
      <c r="A1102">
        <v>24</v>
      </c>
      <c r="B1102">
        <v>25</v>
      </c>
      <c r="C1102">
        <f>IF(OR($L1102=TRUE,$A1102=0,MOD($A1102,ChapterTable!$R$20)&lt;&gt;0),
MAX(0,INT(($B1102+ChapterTable!$P$26+VLOOKUP(SUBSTITUTE(C$1,"성장단계","")&amp;"단계오프셋",ChapterTable!$R:$S,2,0))/ChapterTable!$P$23)),
MAX(0,INT(($B1102+ChapterTable!$R$26+VLOOKUP(SUBSTITUTE(C$1,"성장단계","")&amp;"보스단계오프셋",ChapterTable!$R:$S,2,0))/ChapterTable!$R$23)))</f>
        <v>2</v>
      </c>
      <c r="D1102">
        <f>IF(OR($L1102=TRUE,$A1102=0,MOD($A1102,ChapterTable!$R$20)&lt;&gt;0),
MAX(0,INT(($B1102+ChapterTable!$P$26+VLOOKUP(SUBSTITUTE(D$1,"성장단계","")&amp;"단계오프셋",ChapterTable!$R:$S,2,0))/ChapterTable!$P$23)),
MAX(0,INT(($B1102+ChapterTable!$R$26+VLOOKUP(SUBSTITUTE(D$1,"성장단계","")&amp;"보스단계오프셋",ChapterTable!$R:$S,2,0))/ChapterTable!$R$23)))</f>
        <v>2</v>
      </c>
      <c r="E1102" s="1">
        <f ca="1">IF(AND($A1102=0,$B1102=1),
    VLOOKUP(1,ChapterTable!$1:$1048576,MATCH("최종"&amp;SUBSTITUTE(SUBSTITUTE(E$1,"standard",""),"|Float",""),ChapterTable!$1:$1,0),0)*ChapterTable!$P$17,
  IF(AND($A1102=0,$B1102=0),
    E1103,
  IF($B1102=0,
    VLOOKUP($A1102,ChapterTable!$1:$1048576,MATCH("최종"&amp;SUBSTITUTE(SUBSTITUTE(E$1,"standard",""),"|Float",""),ChapterTable!$1:$1,0),0),
  IF($B1102=1,
    IF($L1102=FALSE,
      VLOOKUP($A1102,ChapterTable!$1:$1048576,MATCH("최종"&amp;SUBSTITUTE(SUBSTITUTE(E$1,"standard",""),"|Float",""),ChapterTable!$1:$1,0),0),
      VLOOKUP($A1102-ChapterTable!$P$11,ChapterTable!$1:$1048576,MATCH("최종"&amp;SUBSTITUTE(SUBSTITUTE(E$1,"standard",""),"|Float",""),ChapterTable!$1:$1,0),0)*ChapterTable!$P$14
    ),
  OFFSET(E1102,-$B1102+IF($L1102,1,0),0)*IF($B1102&gt;OFFSET($B1102,1,0),ChapterTable!$R$17,1)*
    (VLOOKUP(SUBSTITUTE(SUBSTITUTE(E$1,"standard",""),"|Float","")&amp;IF(OR($L1102=TRUE,$A1102=0,MOD($A1102,ChapterTable!$R$20)&lt;&gt;0),"","보스")&amp;"인게임누적곱배수",ChapterTable!$R:$S,2,0)^C1102
    +VLOOKUP(SUBSTITUTE(SUBSTITUTE(E$1,"standard",""),"|Float","")&amp;IF(OR($L1102=TRUE,$A1102=0,MOD($A1102,ChapterTable!$R$20)&lt;&gt;0),"","보스")&amp;"인게임누적합배수",ChapterTable!$R:$S,2,0)*C1102)
  )
  )
  )
)</f>
        <v>1885420.5659551618</v>
      </c>
      <c r="F1102" s="1">
        <f ca="1">IF(AND($A1102=0,$B1102=1),
    VLOOKUP(1,ChapterTable!$1:$1048576,MATCH("최종"&amp;SUBSTITUTE(SUBSTITUTE(F$1,"standard",""),"|Float",""),ChapterTable!$1:$1,0),0)*ChapterTable!$P$17,
  IF(AND($A1102=0,$B1102=0),
    F1103,
  IF($B1102=0,
    VLOOKUP($A1102,ChapterTable!$1:$1048576,MATCH("최종"&amp;SUBSTITUTE(SUBSTITUTE(F$1,"standard",""),"|Float",""),ChapterTable!$1:$1,0),0),
  IF($B1102=1,
    IF($L1102=FALSE,
      VLOOKUP($A1102,ChapterTable!$1:$1048576,MATCH("최종"&amp;SUBSTITUTE(SUBSTITUTE(F$1,"standard",""),"|Float",""),ChapterTable!$1:$1,0),0),
      VLOOKUP($A1102-ChapterTable!$P$11,ChapterTable!$1:$1048576,MATCH("최종"&amp;SUBSTITUTE(SUBSTITUTE(F$1,"standard",""),"|Float",""),ChapterTable!$1:$1,0),0)*ChapterTable!$P$14
    ),
  OFFSET(F1102,-$B1102+IF($L1102,1,0),0)*
    (VLOOKUP(SUBSTITUTE(SUBSTITUTE(F$1,"standard",""),"|Float","")&amp;IF(OR($L1102=TRUE,$A1102=0,MOD($A1102,ChapterTable!$R$20)&lt;&gt;0),"","보스")&amp;"인게임누적곱배수",ChapterTable!$R:$S,2,0)^D1102
    +VLOOKUP(SUBSTITUTE(SUBSTITUTE(F$1,"standard",""),"|Float","")&amp;IF(OR($L1102=TRUE,$A1102=0,MOD($A1102,ChapterTable!$R$20)&lt;&gt;0),"","보스")&amp;"인게임누적합배수",ChapterTable!$R:$S,2,0)*D1102)
  )
  )
  )
)</f>
        <v>645307.63418108225</v>
      </c>
      <c r="G1102" t="s">
        <v>719</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122"/>
        <v>11</v>
      </c>
      <c r="Q1102">
        <f t="shared" si="123"/>
        <v>11</v>
      </c>
      <c r="R1102" t="b">
        <f t="shared" ca="1" si="124"/>
        <v>0</v>
      </c>
      <c r="T1102" t="b">
        <f t="shared" ca="1" si="125"/>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128"/>
        <v>0.33333333333333331</v>
      </c>
      <c r="AJ1102">
        <f t="shared" si="126"/>
        <v>0.395555555</v>
      </c>
      <c r="AK1102">
        <f t="shared" si="127"/>
        <v>1</v>
      </c>
      <c r="AL1102">
        <v>10</v>
      </c>
    </row>
    <row r="1103" spans="1:38" hidden="1" x14ac:dyDescent="0.3">
      <c r="A1103">
        <v>24</v>
      </c>
      <c r="B1103">
        <v>26</v>
      </c>
      <c r="C1103">
        <f>IF(OR($L1103=TRUE,$A1103=0,MOD($A1103,ChapterTable!$R$20)&lt;&gt;0),
MAX(0,INT(($B1103+ChapterTable!$P$26+VLOOKUP(SUBSTITUTE(C$1,"성장단계","")&amp;"단계오프셋",ChapterTable!$R:$S,2,0))/ChapterTable!$P$23)),
MAX(0,INT(($B1103+ChapterTable!$R$26+VLOOKUP(SUBSTITUTE(C$1,"성장단계","")&amp;"보스단계오프셋",ChapterTable!$R:$S,2,0))/ChapterTable!$R$23)))</f>
        <v>3</v>
      </c>
      <c r="D1103">
        <f>IF(OR($L1103=TRUE,$A1103=0,MOD($A1103,ChapterTable!$R$20)&lt;&gt;0),
MAX(0,INT(($B1103+ChapterTable!$P$26+VLOOKUP(SUBSTITUTE(D$1,"성장단계","")&amp;"단계오프셋",ChapterTable!$R:$S,2,0))/ChapterTable!$P$23)),
MAX(0,INT(($B1103+ChapterTable!$R$26+VLOOKUP(SUBSTITUTE(D$1,"성장단계","")&amp;"보스단계오프셋",ChapterTable!$R:$S,2,0))/ChapterTable!$R$23)))</f>
        <v>2</v>
      </c>
      <c r="E1103" s="1">
        <f ca="1">IF(AND($A1103=0,$B1103=1),
    VLOOKUP(1,ChapterTable!$1:$1048576,MATCH("최종"&amp;SUBSTITUTE(SUBSTITUTE(E$1,"standard",""),"|Float",""),ChapterTable!$1:$1,0),0)*ChapterTable!$P$17,
  IF(AND($A1103=0,$B1103=0),
    E1104,
  IF($B1103=0,
    VLOOKUP($A1103,ChapterTable!$1:$1048576,MATCH("최종"&amp;SUBSTITUTE(SUBSTITUTE(E$1,"standard",""),"|Float",""),ChapterTable!$1:$1,0),0),
  IF($B1103=1,
    IF($L1103=FALSE,
      VLOOKUP($A1103,ChapterTable!$1:$1048576,MATCH("최종"&amp;SUBSTITUTE(SUBSTITUTE(E$1,"standard",""),"|Float",""),ChapterTable!$1:$1,0),0),
      VLOOKUP($A1103-ChapterTable!$P$11,ChapterTable!$1:$1048576,MATCH("최종"&amp;SUBSTITUTE(SUBSTITUTE(E$1,"standard",""),"|Float",""),ChapterTable!$1:$1,0),0)*ChapterTable!$P$14
    ),
  OFFSET(E1103,-$B1103+IF($L1103,1,0),0)*IF($B1103&gt;OFFSET($B1103,1,0),ChapterTable!$R$17,1)*
    (VLOOKUP(SUBSTITUTE(SUBSTITUTE(E$1,"standard",""),"|Float","")&amp;IF(OR($L1103=TRUE,$A1103=0,MOD($A1103,ChapterTable!$R$20)&lt;&gt;0),"","보스")&amp;"인게임누적곱배수",ChapterTable!$R:$S,2,0)^C1103
    +VLOOKUP(SUBSTITUTE(SUBSTITUTE(E$1,"standard",""),"|Float","")&amp;IF(OR($L1103=TRUE,$A1103=0,MOD($A1103,ChapterTable!$R$20)&lt;&gt;0),"","보스")&amp;"인게임누적합배수",ChapterTable!$R:$S,2,0)*C1103)
  )
  )
  )
)</f>
        <v>2154766.3610916138</v>
      </c>
      <c r="F1103" s="1">
        <f ca="1">IF(AND($A1103=0,$B1103=1),
    VLOOKUP(1,ChapterTable!$1:$1048576,MATCH("최종"&amp;SUBSTITUTE(SUBSTITUTE(F$1,"standard",""),"|Float",""),ChapterTable!$1:$1,0),0)*ChapterTable!$P$17,
  IF(AND($A1103=0,$B1103=0),
    F1104,
  IF($B1103=0,
    VLOOKUP($A1103,ChapterTable!$1:$1048576,MATCH("최종"&amp;SUBSTITUTE(SUBSTITUTE(F$1,"standard",""),"|Float",""),ChapterTable!$1:$1,0),0),
  IF($B1103=1,
    IF($L1103=FALSE,
      VLOOKUP($A1103,ChapterTable!$1:$1048576,MATCH("최종"&amp;SUBSTITUTE(SUBSTITUTE(F$1,"standard",""),"|Float",""),ChapterTable!$1:$1,0),0),
      VLOOKUP($A1103-ChapterTable!$P$11,ChapterTable!$1:$1048576,MATCH("최종"&amp;SUBSTITUTE(SUBSTITUTE(F$1,"standard",""),"|Float",""),ChapterTable!$1:$1,0),0)*ChapterTable!$P$14
    ),
  OFFSET(F1103,-$B1103+IF($L1103,1,0),0)*
    (VLOOKUP(SUBSTITUTE(SUBSTITUTE(F$1,"standard",""),"|Float","")&amp;IF(OR($L1103=TRUE,$A1103=0,MOD($A1103,ChapterTable!$R$20)&lt;&gt;0),"","보스")&amp;"인게임누적곱배수",ChapterTable!$R:$S,2,0)^D1103
    +VLOOKUP(SUBSTITUTE(SUBSTITUTE(F$1,"standard",""),"|Float","")&amp;IF(OR($L1103=TRUE,$A1103=0,MOD($A1103,ChapterTable!$R$20)&lt;&gt;0),"","보스")&amp;"인게임누적합배수",ChapterTable!$R:$S,2,0)*D1103)
  )
  )
  )
)</f>
        <v>645307.63418108225</v>
      </c>
      <c r="G1103" t="s">
        <v>719</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122"/>
        <v>3</v>
      </c>
      <c r="Q1103">
        <f t="shared" si="123"/>
        <v>3</v>
      </c>
      <c r="R1103" t="b">
        <f t="shared" ca="1" si="124"/>
        <v>0</v>
      </c>
      <c r="T1103" t="b">
        <f t="shared" ca="1" si="125"/>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128"/>
        <v>0.33333333333333331</v>
      </c>
      <c r="AJ1103">
        <f t="shared" si="126"/>
        <v>0.395555555</v>
      </c>
      <c r="AK1103">
        <f t="shared" si="127"/>
        <v>1</v>
      </c>
      <c r="AL1103">
        <v>10</v>
      </c>
    </row>
    <row r="1104" spans="1:38" hidden="1" x14ac:dyDescent="0.3">
      <c r="A1104">
        <v>24</v>
      </c>
      <c r="B1104">
        <v>27</v>
      </c>
      <c r="C1104">
        <f>IF(OR($L1104=TRUE,$A1104=0,MOD($A1104,ChapterTable!$R$20)&lt;&gt;0),
MAX(0,INT(($B1104+ChapterTable!$P$26+VLOOKUP(SUBSTITUTE(C$1,"성장단계","")&amp;"단계오프셋",ChapterTable!$R:$S,2,0))/ChapterTable!$P$23)),
MAX(0,INT(($B1104+ChapterTable!$R$26+VLOOKUP(SUBSTITUTE(C$1,"성장단계","")&amp;"보스단계오프셋",ChapterTable!$R:$S,2,0))/ChapterTable!$R$23)))</f>
        <v>3</v>
      </c>
      <c r="D1104">
        <f>IF(OR($L1104=TRUE,$A1104=0,MOD($A1104,ChapterTable!$R$20)&lt;&gt;0),
MAX(0,INT(($B1104+ChapterTable!$P$26+VLOOKUP(SUBSTITUTE(D$1,"성장단계","")&amp;"단계오프셋",ChapterTable!$R:$S,2,0))/ChapterTable!$P$23)),
MAX(0,INT(($B1104+ChapterTable!$R$26+VLOOKUP(SUBSTITUTE(D$1,"성장단계","")&amp;"보스단계오프셋",ChapterTable!$R:$S,2,0))/ChapterTable!$R$23)))</f>
        <v>2</v>
      </c>
      <c r="E1104" s="1">
        <f ca="1">IF(AND($A1104=0,$B1104=1),
    VLOOKUP(1,ChapterTable!$1:$1048576,MATCH("최종"&amp;SUBSTITUTE(SUBSTITUTE(E$1,"standard",""),"|Float",""),ChapterTable!$1:$1,0),0)*ChapterTable!$P$17,
  IF(AND($A1104=0,$B1104=0),
    E1105,
  IF($B1104=0,
    VLOOKUP($A1104,ChapterTable!$1:$1048576,MATCH("최종"&amp;SUBSTITUTE(SUBSTITUTE(E$1,"standard",""),"|Float",""),ChapterTable!$1:$1,0),0),
  IF($B1104=1,
    IF($L1104=FALSE,
      VLOOKUP($A1104,ChapterTable!$1:$1048576,MATCH("최종"&amp;SUBSTITUTE(SUBSTITUTE(E$1,"standard",""),"|Float",""),ChapterTable!$1:$1,0),0),
      VLOOKUP($A1104-ChapterTable!$P$11,ChapterTable!$1:$1048576,MATCH("최종"&amp;SUBSTITUTE(SUBSTITUTE(E$1,"standard",""),"|Float",""),ChapterTable!$1:$1,0),0)*ChapterTable!$P$14
    ),
  OFFSET(E1104,-$B1104+IF($L1104,1,0),0)*IF($B1104&gt;OFFSET($B1104,1,0),ChapterTable!$R$17,1)*
    (VLOOKUP(SUBSTITUTE(SUBSTITUTE(E$1,"standard",""),"|Float","")&amp;IF(OR($L1104=TRUE,$A1104=0,MOD($A1104,ChapterTable!$R$20)&lt;&gt;0),"","보스")&amp;"인게임누적곱배수",ChapterTable!$R:$S,2,0)^C1104
    +VLOOKUP(SUBSTITUTE(SUBSTITUTE(E$1,"standard",""),"|Float","")&amp;IF(OR($L1104=TRUE,$A1104=0,MOD($A1104,ChapterTable!$R$20)&lt;&gt;0),"","보스")&amp;"인게임누적합배수",ChapterTable!$R:$S,2,0)*C1104)
  )
  )
  )
)</f>
        <v>2154766.3610916138</v>
      </c>
      <c r="F1104" s="1">
        <f ca="1">IF(AND($A1104=0,$B1104=1),
    VLOOKUP(1,ChapterTable!$1:$1048576,MATCH("최종"&amp;SUBSTITUTE(SUBSTITUTE(F$1,"standard",""),"|Float",""),ChapterTable!$1:$1,0),0)*ChapterTable!$P$17,
  IF(AND($A1104=0,$B1104=0),
    F1105,
  IF($B1104=0,
    VLOOKUP($A1104,ChapterTable!$1:$1048576,MATCH("최종"&amp;SUBSTITUTE(SUBSTITUTE(F$1,"standard",""),"|Float",""),ChapterTable!$1:$1,0),0),
  IF($B1104=1,
    IF($L1104=FALSE,
      VLOOKUP($A1104,ChapterTable!$1:$1048576,MATCH("최종"&amp;SUBSTITUTE(SUBSTITUTE(F$1,"standard",""),"|Float",""),ChapterTable!$1:$1,0),0),
      VLOOKUP($A1104-ChapterTable!$P$11,ChapterTable!$1:$1048576,MATCH("최종"&amp;SUBSTITUTE(SUBSTITUTE(F$1,"standard",""),"|Float",""),ChapterTable!$1:$1,0),0)*ChapterTable!$P$14
    ),
  OFFSET(F1104,-$B1104+IF($L1104,1,0),0)*
    (VLOOKUP(SUBSTITUTE(SUBSTITUTE(F$1,"standard",""),"|Float","")&amp;IF(OR($L1104=TRUE,$A1104=0,MOD($A1104,ChapterTable!$R$20)&lt;&gt;0),"","보스")&amp;"인게임누적곱배수",ChapterTable!$R:$S,2,0)^D1104
    +VLOOKUP(SUBSTITUTE(SUBSTITUTE(F$1,"standard",""),"|Float","")&amp;IF(OR($L1104=TRUE,$A1104=0,MOD($A1104,ChapterTable!$R$20)&lt;&gt;0),"","보스")&amp;"인게임누적합배수",ChapterTable!$R:$S,2,0)*D1104)
  )
  )
  )
)</f>
        <v>645307.63418108225</v>
      </c>
      <c r="G1104" t="s">
        <v>719</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122"/>
        <v>3</v>
      </c>
      <c r="Q1104">
        <f t="shared" si="123"/>
        <v>3</v>
      </c>
      <c r="R1104" t="b">
        <f t="shared" ca="1" si="124"/>
        <v>0</v>
      </c>
      <c r="T1104" t="b">
        <f t="shared" ca="1" si="125"/>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128"/>
        <v>0.33333333333333331</v>
      </c>
      <c r="AJ1104">
        <f t="shared" si="126"/>
        <v>0.395555555</v>
      </c>
      <c r="AK1104">
        <f t="shared" si="127"/>
        <v>1</v>
      </c>
      <c r="AL1104">
        <v>10</v>
      </c>
    </row>
    <row r="1105" spans="1:38" hidden="1" x14ac:dyDescent="0.3">
      <c r="A1105">
        <v>24</v>
      </c>
      <c r="B1105">
        <v>28</v>
      </c>
      <c r="C1105">
        <f>IF(OR($L1105=TRUE,$A1105=0,MOD($A1105,ChapterTable!$R$20)&lt;&gt;0),
MAX(0,INT(($B1105+ChapterTable!$P$26+VLOOKUP(SUBSTITUTE(C$1,"성장단계","")&amp;"단계오프셋",ChapterTable!$R:$S,2,0))/ChapterTable!$P$23)),
MAX(0,INT(($B1105+ChapterTable!$R$26+VLOOKUP(SUBSTITUTE(C$1,"성장단계","")&amp;"보스단계오프셋",ChapterTable!$R:$S,2,0))/ChapterTable!$R$23)))</f>
        <v>3</v>
      </c>
      <c r="D1105">
        <f>IF(OR($L1105=TRUE,$A1105=0,MOD($A1105,ChapterTable!$R$20)&lt;&gt;0),
MAX(0,INT(($B1105+ChapterTable!$P$26+VLOOKUP(SUBSTITUTE(D$1,"성장단계","")&amp;"단계오프셋",ChapterTable!$R:$S,2,0))/ChapterTable!$P$23)),
MAX(0,INT(($B1105+ChapterTable!$R$26+VLOOKUP(SUBSTITUTE(D$1,"성장단계","")&amp;"보스단계오프셋",ChapterTable!$R:$S,2,0))/ChapterTable!$R$23)))</f>
        <v>2</v>
      </c>
      <c r="E1105" s="1">
        <f ca="1">IF(AND($A1105=0,$B1105=1),
    VLOOKUP(1,ChapterTable!$1:$1048576,MATCH("최종"&amp;SUBSTITUTE(SUBSTITUTE(E$1,"standard",""),"|Float",""),ChapterTable!$1:$1,0),0)*ChapterTable!$P$17,
  IF(AND($A1105=0,$B1105=0),
    E1106,
  IF($B1105=0,
    VLOOKUP($A1105,ChapterTable!$1:$1048576,MATCH("최종"&amp;SUBSTITUTE(SUBSTITUTE(E$1,"standard",""),"|Float",""),ChapterTable!$1:$1,0),0),
  IF($B1105=1,
    IF($L1105=FALSE,
      VLOOKUP($A1105,ChapterTable!$1:$1048576,MATCH("최종"&amp;SUBSTITUTE(SUBSTITUTE(E$1,"standard",""),"|Float",""),ChapterTable!$1:$1,0),0),
      VLOOKUP($A1105-ChapterTable!$P$11,ChapterTable!$1:$1048576,MATCH("최종"&amp;SUBSTITUTE(SUBSTITUTE(E$1,"standard",""),"|Float",""),ChapterTable!$1:$1,0),0)*ChapterTable!$P$14
    ),
  OFFSET(E1105,-$B1105+IF($L1105,1,0),0)*IF($B1105&gt;OFFSET($B1105,1,0),ChapterTable!$R$17,1)*
    (VLOOKUP(SUBSTITUTE(SUBSTITUTE(E$1,"standard",""),"|Float","")&amp;IF(OR($L1105=TRUE,$A1105=0,MOD($A1105,ChapterTable!$R$20)&lt;&gt;0),"","보스")&amp;"인게임누적곱배수",ChapterTable!$R:$S,2,0)^C1105
    +VLOOKUP(SUBSTITUTE(SUBSTITUTE(E$1,"standard",""),"|Float","")&amp;IF(OR($L1105=TRUE,$A1105=0,MOD($A1105,ChapterTable!$R$20)&lt;&gt;0),"","보스")&amp;"인게임누적합배수",ChapterTable!$R:$S,2,0)*C1105)
  )
  )
  )
)</f>
        <v>2154766.3610916138</v>
      </c>
      <c r="F1105" s="1">
        <f ca="1">IF(AND($A1105=0,$B1105=1),
    VLOOKUP(1,ChapterTable!$1:$1048576,MATCH("최종"&amp;SUBSTITUTE(SUBSTITUTE(F$1,"standard",""),"|Float",""),ChapterTable!$1:$1,0),0)*ChapterTable!$P$17,
  IF(AND($A1105=0,$B1105=0),
    F1106,
  IF($B1105=0,
    VLOOKUP($A1105,ChapterTable!$1:$1048576,MATCH("최종"&amp;SUBSTITUTE(SUBSTITUTE(F$1,"standard",""),"|Float",""),ChapterTable!$1:$1,0),0),
  IF($B1105=1,
    IF($L1105=FALSE,
      VLOOKUP($A1105,ChapterTable!$1:$1048576,MATCH("최종"&amp;SUBSTITUTE(SUBSTITUTE(F$1,"standard",""),"|Float",""),ChapterTable!$1:$1,0),0),
      VLOOKUP($A1105-ChapterTable!$P$11,ChapterTable!$1:$1048576,MATCH("최종"&amp;SUBSTITUTE(SUBSTITUTE(F$1,"standard",""),"|Float",""),ChapterTable!$1:$1,0),0)*ChapterTable!$P$14
    ),
  OFFSET(F1105,-$B1105+IF($L1105,1,0),0)*
    (VLOOKUP(SUBSTITUTE(SUBSTITUTE(F$1,"standard",""),"|Float","")&amp;IF(OR($L1105=TRUE,$A1105=0,MOD($A1105,ChapterTable!$R$20)&lt;&gt;0),"","보스")&amp;"인게임누적곱배수",ChapterTable!$R:$S,2,0)^D1105
    +VLOOKUP(SUBSTITUTE(SUBSTITUTE(F$1,"standard",""),"|Float","")&amp;IF(OR($L1105=TRUE,$A1105=0,MOD($A1105,ChapterTable!$R$20)&lt;&gt;0),"","보스")&amp;"인게임누적합배수",ChapterTable!$R:$S,2,0)*D1105)
  )
  )
  )
)</f>
        <v>645307.63418108225</v>
      </c>
      <c r="G1105" t="s">
        <v>719</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122"/>
        <v>3</v>
      </c>
      <c r="Q1105">
        <f t="shared" si="123"/>
        <v>3</v>
      </c>
      <c r="R1105" t="b">
        <f t="shared" ca="1" si="124"/>
        <v>0</v>
      </c>
      <c r="T1105" t="b">
        <f t="shared" ca="1" si="125"/>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128"/>
        <v>0.33333333333333331</v>
      </c>
      <c r="AJ1105">
        <f t="shared" si="126"/>
        <v>0.395555555</v>
      </c>
      <c r="AK1105">
        <f t="shared" si="127"/>
        <v>1</v>
      </c>
      <c r="AL1105">
        <v>10</v>
      </c>
    </row>
    <row r="1106" spans="1:38" hidden="1" x14ac:dyDescent="0.3">
      <c r="A1106">
        <v>24</v>
      </c>
      <c r="B1106">
        <v>29</v>
      </c>
      <c r="C1106">
        <f>IF(OR($L1106=TRUE,$A1106=0,MOD($A1106,ChapterTable!$R$20)&lt;&gt;0),
MAX(0,INT(($B1106+ChapterTable!$P$26+VLOOKUP(SUBSTITUTE(C$1,"성장단계","")&amp;"단계오프셋",ChapterTable!$R:$S,2,0))/ChapterTable!$P$23)),
MAX(0,INT(($B1106+ChapterTable!$R$26+VLOOKUP(SUBSTITUTE(C$1,"성장단계","")&amp;"보스단계오프셋",ChapterTable!$R:$S,2,0))/ChapterTable!$R$23)))</f>
        <v>3</v>
      </c>
      <c r="D1106">
        <f>IF(OR($L1106=TRUE,$A1106=0,MOD($A1106,ChapterTable!$R$20)&lt;&gt;0),
MAX(0,INT(($B1106+ChapterTable!$P$26+VLOOKUP(SUBSTITUTE(D$1,"성장단계","")&amp;"단계오프셋",ChapterTable!$R:$S,2,0))/ChapterTable!$P$23)),
MAX(0,INT(($B1106+ChapterTable!$R$26+VLOOKUP(SUBSTITUTE(D$1,"성장단계","")&amp;"보스단계오프셋",ChapterTable!$R:$S,2,0))/ChapterTable!$R$23)))</f>
        <v>2</v>
      </c>
      <c r="E1106" s="1">
        <f ca="1">IF(AND($A1106=0,$B1106=1),
    VLOOKUP(1,ChapterTable!$1:$1048576,MATCH("최종"&amp;SUBSTITUTE(SUBSTITUTE(E$1,"standard",""),"|Float",""),ChapterTable!$1:$1,0),0)*ChapterTable!$P$17,
  IF(AND($A1106=0,$B1106=0),
    E1107,
  IF($B1106=0,
    VLOOKUP($A1106,ChapterTable!$1:$1048576,MATCH("최종"&amp;SUBSTITUTE(SUBSTITUTE(E$1,"standard",""),"|Float",""),ChapterTable!$1:$1,0),0),
  IF($B1106=1,
    IF($L1106=FALSE,
      VLOOKUP($A1106,ChapterTable!$1:$1048576,MATCH("최종"&amp;SUBSTITUTE(SUBSTITUTE(E$1,"standard",""),"|Float",""),ChapterTable!$1:$1,0),0),
      VLOOKUP($A1106-ChapterTable!$P$11,ChapterTable!$1:$1048576,MATCH("최종"&amp;SUBSTITUTE(SUBSTITUTE(E$1,"standard",""),"|Float",""),ChapterTable!$1:$1,0),0)*ChapterTable!$P$14
    ),
  OFFSET(E1106,-$B1106+IF($L1106,1,0),0)*IF($B1106&gt;OFFSET($B1106,1,0),ChapterTable!$R$17,1)*
    (VLOOKUP(SUBSTITUTE(SUBSTITUTE(E$1,"standard",""),"|Float","")&amp;IF(OR($L1106=TRUE,$A1106=0,MOD($A1106,ChapterTable!$R$20)&lt;&gt;0),"","보스")&amp;"인게임누적곱배수",ChapterTable!$R:$S,2,0)^C1106
    +VLOOKUP(SUBSTITUTE(SUBSTITUTE(E$1,"standard",""),"|Float","")&amp;IF(OR($L1106=TRUE,$A1106=0,MOD($A1106,ChapterTable!$R$20)&lt;&gt;0),"","보스")&amp;"인게임누적합배수",ChapterTable!$R:$S,2,0)*C1106)
  )
  )
  )
)</f>
        <v>2154766.3610916138</v>
      </c>
      <c r="F1106" s="1">
        <f ca="1">IF(AND($A1106=0,$B1106=1),
    VLOOKUP(1,ChapterTable!$1:$1048576,MATCH("최종"&amp;SUBSTITUTE(SUBSTITUTE(F$1,"standard",""),"|Float",""),ChapterTable!$1:$1,0),0)*ChapterTable!$P$17,
  IF(AND($A1106=0,$B1106=0),
    F1107,
  IF($B1106=0,
    VLOOKUP($A1106,ChapterTable!$1:$1048576,MATCH("최종"&amp;SUBSTITUTE(SUBSTITUTE(F$1,"standard",""),"|Float",""),ChapterTable!$1:$1,0),0),
  IF($B1106=1,
    IF($L1106=FALSE,
      VLOOKUP($A1106,ChapterTable!$1:$1048576,MATCH("최종"&amp;SUBSTITUTE(SUBSTITUTE(F$1,"standard",""),"|Float",""),ChapterTable!$1:$1,0),0),
      VLOOKUP($A1106-ChapterTable!$P$11,ChapterTable!$1:$1048576,MATCH("최종"&amp;SUBSTITUTE(SUBSTITUTE(F$1,"standard",""),"|Float",""),ChapterTable!$1:$1,0),0)*ChapterTable!$P$14
    ),
  OFFSET(F1106,-$B1106+IF($L1106,1,0),0)*
    (VLOOKUP(SUBSTITUTE(SUBSTITUTE(F$1,"standard",""),"|Float","")&amp;IF(OR($L1106=TRUE,$A1106=0,MOD($A1106,ChapterTable!$R$20)&lt;&gt;0),"","보스")&amp;"인게임누적곱배수",ChapterTable!$R:$S,2,0)^D1106
    +VLOOKUP(SUBSTITUTE(SUBSTITUTE(F$1,"standard",""),"|Float","")&amp;IF(OR($L1106=TRUE,$A1106=0,MOD($A1106,ChapterTable!$R$20)&lt;&gt;0),"","보스")&amp;"인게임누적합배수",ChapterTable!$R:$S,2,0)*D1106)
  )
  )
  )
)</f>
        <v>645307.63418108225</v>
      </c>
      <c r="G1106" t="s">
        <v>719</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122"/>
        <v>93</v>
      </c>
      <c r="Q1106">
        <f t="shared" si="123"/>
        <v>93</v>
      </c>
      <c r="R1106" t="b">
        <f t="shared" ca="1" si="124"/>
        <v>1</v>
      </c>
      <c r="T1106" t="b">
        <f t="shared" ca="1" si="125"/>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128"/>
        <v>0.33333333333333331</v>
      </c>
      <c r="AJ1106">
        <f t="shared" si="126"/>
        <v>0.395555555</v>
      </c>
      <c r="AK1106">
        <f t="shared" si="127"/>
        <v>1</v>
      </c>
      <c r="AL1106">
        <v>10</v>
      </c>
    </row>
    <row r="1107" spans="1:38" hidden="1" x14ac:dyDescent="0.3">
      <c r="A1107">
        <v>24</v>
      </c>
      <c r="B1107">
        <v>30</v>
      </c>
      <c r="C1107">
        <f>IF(OR($L1107=TRUE,$A1107=0,MOD($A1107,ChapterTable!$R$20)&lt;&gt;0),
MAX(0,INT(($B1107+ChapterTable!$P$26+VLOOKUP(SUBSTITUTE(C$1,"성장단계","")&amp;"단계오프셋",ChapterTable!$R:$S,2,0))/ChapterTable!$P$23)),
MAX(0,INT(($B1107+ChapterTable!$R$26+VLOOKUP(SUBSTITUTE(C$1,"성장단계","")&amp;"보스단계오프셋",ChapterTable!$R:$S,2,0))/ChapterTable!$R$23)))</f>
        <v>3</v>
      </c>
      <c r="D1107">
        <f>IF(OR($L1107=TRUE,$A1107=0,MOD($A1107,ChapterTable!$R$20)&lt;&gt;0),
MAX(0,INT(($B1107+ChapterTable!$P$26+VLOOKUP(SUBSTITUTE(D$1,"성장단계","")&amp;"단계오프셋",ChapterTable!$R:$S,2,0))/ChapterTable!$P$23)),
MAX(0,INT(($B1107+ChapterTable!$R$26+VLOOKUP(SUBSTITUTE(D$1,"성장단계","")&amp;"보스단계오프셋",ChapterTable!$R:$S,2,0))/ChapterTable!$R$23)))</f>
        <v>2</v>
      </c>
      <c r="E1107" s="1">
        <f ca="1">IF(AND($A1107=0,$B1107=1),
    VLOOKUP(1,ChapterTable!$1:$1048576,MATCH("최종"&amp;SUBSTITUTE(SUBSTITUTE(E$1,"standard",""),"|Float",""),ChapterTable!$1:$1,0),0)*ChapterTable!$P$17,
  IF(AND($A1107=0,$B1107=0),
    E1108,
  IF($B1107=0,
    VLOOKUP($A1107,ChapterTable!$1:$1048576,MATCH("최종"&amp;SUBSTITUTE(SUBSTITUTE(E$1,"standard",""),"|Float",""),ChapterTable!$1:$1,0),0),
  IF($B1107=1,
    IF($L1107=FALSE,
      VLOOKUP($A1107,ChapterTable!$1:$1048576,MATCH("최종"&amp;SUBSTITUTE(SUBSTITUTE(E$1,"standard",""),"|Float",""),ChapterTable!$1:$1,0),0),
      VLOOKUP($A1107-ChapterTable!$P$11,ChapterTable!$1:$1048576,MATCH("최종"&amp;SUBSTITUTE(SUBSTITUTE(E$1,"standard",""),"|Float",""),ChapterTable!$1:$1,0),0)*ChapterTable!$P$14
    ),
  OFFSET(E1107,-$B1107+IF($L1107,1,0),0)*IF($B1107&gt;OFFSET($B1107,1,0),ChapterTable!$R$17,1)*
    (VLOOKUP(SUBSTITUTE(SUBSTITUTE(E$1,"standard",""),"|Float","")&amp;IF(OR($L1107=TRUE,$A1107=0,MOD($A1107,ChapterTable!$R$20)&lt;&gt;0),"","보스")&amp;"인게임누적곱배수",ChapterTable!$R:$S,2,0)^C1107
    +VLOOKUP(SUBSTITUTE(SUBSTITUTE(E$1,"standard",""),"|Float","")&amp;IF(OR($L1107=TRUE,$A1107=0,MOD($A1107,ChapterTable!$R$20)&lt;&gt;0),"","보스")&amp;"인게임누적합배수",ChapterTable!$R:$S,2,0)*C1107)
  )
  )
  )
)</f>
        <v>2154766.3610916138</v>
      </c>
      <c r="F1107" s="1">
        <f ca="1">IF(AND($A1107=0,$B1107=1),
    VLOOKUP(1,ChapterTable!$1:$1048576,MATCH("최종"&amp;SUBSTITUTE(SUBSTITUTE(F$1,"standard",""),"|Float",""),ChapterTable!$1:$1,0),0)*ChapterTable!$P$17,
  IF(AND($A1107=0,$B1107=0),
    F1108,
  IF($B1107=0,
    VLOOKUP($A1107,ChapterTable!$1:$1048576,MATCH("최종"&amp;SUBSTITUTE(SUBSTITUTE(F$1,"standard",""),"|Float",""),ChapterTable!$1:$1,0),0),
  IF($B1107=1,
    IF($L1107=FALSE,
      VLOOKUP($A1107,ChapterTable!$1:$1048576,MATCH("최종"&amp;SUBSTITUTE(SUBSTITUTE(F$1,"standard",""),"|Float",""),ChapterTable!$1:$1,0),0),
      VLOOKUP($A1107-ChapterTable!$P$11,ChapterTable!$1:$1048576,MATCH("최종"&amp;SUBSTITUTE(SUBSTITUTE(F$1,"standard",""),"|Float",""),ChapterTable!$1:$1,0),0)*ChapterTable!$P$14
    ),
  OFFSET(F1107,-$B1107+IF($L1107,1,0),0)*
    (VLOOKUP(SUBSTITUTE(SUBSTITUTE(F$1,"standard",""),"|Float","")&amp;IF(OR($L1107=TRUE,$A1107=0,MOD($A1107,ChapterTable!$R$20)&lt;&gt;0),"","보스")&amp;"인게임누적곱배수",ChapterTable!$R:$S,2,0)^D1107
    +VLOOKUP(SUBSTITUTE(SUBSTITUTE(F$1,"standard",""),"|Float","")&amp;IF(OR($L1107=TRUE,$A1107=0,MOD($A1107,ChapterTable!$R$20)&lt;&gt;0),"","보스")&amp;"인게임누적합배수",ChapterTable!$R:$S,2,0)*D1107)
  )
  )
  )
)</f>
        <v>645307.63418108225</v>
      </c>
      <c r="G1107" t="s">
        <v>719</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122"/>
        <v>23</v>
      </c>
      <c r="Q1107">
        <f t="shared" si="123"/>
        <v>23</v>
      </c>
      <c r="R1107" t="b">
        <f t="shared" ca="1" si="124"/>
        <v>0</v>
      </c>
      <c r="T1107" t="b">
        <f t="shared" ca="1" si="125"/>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128"/>
        <v>0.33333333333333331</v>
      </c>
      <c r="AJ1107">
        <f t="shared" si="126"/>
        <v>1</v>
      </c>
      <c r="AK1107">
        <f t="shared" si="127"/>
        <v>3</v>
      </c>
      <c r="AL1107">
        <v>10</v>
      </c>
    </row>
    <row r="1108" spans="1:38" hidden="1" x14ac:dyDescent="0.3">
      <c r="A1108">
        <v>24</v>
      </c>
      <c r="B1108">
        <v>31</v>
      </c>
      <c r="C1108">
        <f>IF(OR($L1108=TRUE,$A1108=0,MOD($A1108,ChapterTable!$R$20)&lt;&gt;0),
MAX(0,INT(($B1108+ChapterTable!$P$26+VLOOKUP(SUBSTITUTE(C$1,"성장단계","")&amp;"단계오프셋",ChapterTable!$R:$S,2,0))/ChapterTable!$P$23)),
MAX(0,INT(($B1108+ChapterTable!$R$26+VLOOKUP(SUBSTITUTE(C$1,"성장단계","")&amp;"보스단계오프셋",ChapterTable!$R:$S,2,0))/ChapterTable!$R$23)))</f>
        <v>3</v>
      </c>
      <c r="D1108">
        <f>IF(OR($L1108=TRUE,$A1108=0,MOD($A1108,ChapterTable!$R$20)&lt;&gt;0),
MAX(0,INT(($B1108+ChapterTable!$P$26+VLOOKUP(SUBSTITUTE(D$1,"성장단계","")&amp;"단계오프셋",ChapterTable!$R:$S,2,0))/ChapterTable!$P$23)),
MAX(0,INT(($B1108+ChapterTable!$R$26+VLOOKUP(SUBSTITUTE(D$1,"성장단계","")&amp;"보스단계오프셋",ChapterTable!$R:$S,2,0))/ChapterTable!$R$23)))</f>
        <v>3</v>
      </c>
      <c r="E1108" s="1">
        <f ca="1">IF(AND($A1108=0,$B1108=1),
    VLOOKUP(1,ChapterTable!$1:$1048576,MATCH("최종"&amp;SUBSTITUTE(SUBSTITUTE(E$1,"standard",""),"|Float",""),ChapterTable!$1:$1,0),0)*ChapterTable!$P$17,
  IF(AND($A1108=0,$B1108=0),
    E1109,
  IF($B1108=0,
    VLOOKUP($A1108,ChapterTable!$1:$1048576,MATCH("최종"&amp;SUBSTITUTE(SUBSTITUTE(E$1,"standard",""),"|Float",""),ChapterTable!$1:$1,0),0),
  IF($B1108=1,
    IF($L1108=FALSE,
      VLOOKUP($A1108,ChapterTable!$1:$1048576,MATCH("최종"&amp;SUBSTITUTE(SUBSTITUTE(E$1,"standard",""),"|Float",""),ChapterTable!$1:$1,0),0),
      VLOOKUP($A1108-ChapterTable!$P$11,ChapterTable!$1:$1048576,MATCH("최종"&amp;SUBSTITUTE(SUBSTITUTE(E$1,"standard",""),"|Float",""),ChapterTable!$1:$1,0),0)*ChapterTable!$P$14
    ),
  OFFSET(E1108,-$B1108+IF($L1108,1,0),0)*IF($B1108&gt;OFFSET($B1108,1,0),ChapterTable!$R$17,1)*
    (VLOOKUP(SUBSTITUTE(SUBSTITUTE(E$1,"standard",""),"|Float","")&amp;IF(OR($L1108=TRUE,$A1108=0,MOD($A1108,ChapterTable!$R$20)&lt;&gt;0),"","보스")&amp;"인게임누적곱배수",ChapterTable!$R:$S,2,0)^C1108
    +VLOOKUP(SUBSTITUTE(SUBSTITUTE(E$1,"standard",""),"|Float","")&amp;IF(OR($L1108=TRUE,$A1108=0,MOD($A1108,ChapterTable!$R$20)&lt;&gt;0),"","보스")&amp;"인게임누적합배수",ChapterTable!$R:$S,2,0)*C1108)
  )
  )
  )
)</f>
        <v>2154766.3610916138</v>
      </c>
      <c r="F1108" s="1">
        <f ca="1">IF(AND($A1108=0,$B1108=1),
    VLOOKUP(1,ChapterTable!$1:$1048576,MATCH("최종"&amp;SUBSTITUTE(SUBSTITUTE(F$1,"standard",""),"|Float",""),ChapterTable!$1:$1,0),0)*ChapterTable!$P$17,
  IF(AND($A1108=0,$B1108=0),
    F1109,
  IF($B1108=0,
    VLOOKUP($A1108,ChapterTable!$1:$1048576,MATCH("최종"&amp;SUBSTITUTE(SUBSTITUTE(F$1,"standard",""),"|Float",""),ChapterTable!$1:$1,0),0),
  IF($B1108=1,
    IF($L1108=FALSE,
      VLOOKUP($A1108,ChapterTable!$1:$1048576,MATCH("최종"&amp;SUBSTITUTE(SUBSTITUTE(F$1,"standard",""),"|Float",""),ChapterTable!$1:$1,0),0),
      VLOOKUP($A1108-ChapterTable!$P$11,ChapterTable!$1:$1048576,MATCH("최종"&amp;SUBSTITUTE(SUBSTITUTE(F$1,"standard",""),"|Float",""),ChapterTable!$1:$1,0),0)*ChapterTable!$P$14
    ),
  OFFSET(F1108,-$B1108+IF($L1108,1,0),0)*
    (VLOOKUP(SUBSTITUTE(SUBSTITUTE(F$1,"standard",""),"|Float","")&amp;IF(OR($L1108=TRUE,$A1108=0,MOD($A1108,ChapterTable!$R$20)&lt;&gt;0),"","보스")&amp;"인게임누적곱배수",ChapterTable!$R:$S,2,0)^D1108
    +VLOOKUP(SUBSTITUTE(SUBSTITUTE(F$1,"standard",""),"|Float","")&amp;IF(OR($L1108=TRUE,$A1108=0,MOD($A1108,ChapterTable!$R$20)&lt;&gt;0),"","보스")&amp;"인게임누적합배수",ChapterTable!$R:$S,2,0)*D1108)
  )
  )
  )
)</f>
        <v>687392.91467115283</v>
      </c>
      <c r="G1108" t="s">
        <v>719</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122"/>
        <v>4</v>
      </c>
      <c r="Q1108">
        <f t="shared" si="123"/>
        <v>4</v>
      </c>
      <c r="R1108" t="b">
        <f t="shared" ca="1" si="124"/>
        <v>0</v>
      </c>
      <c r="T1108" t="b">
        <f t="shared" ca="1" si="125"/>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128"/>
        <v>0.25</v>
      </c>
      <c r="AJ1108">
        <f t="shared" si="126"/>
        <v>0.32</v>
      </c>
      <c r="AK1108">
        <f t="shared" si="127"/>
        <v>1</v>
      </c>
      <c r="AL1108">
        <v>10</v>
      </c>
    </row>
    <row r="1109" spans="1:38" hidden="1" x14ac:dyDescent="0.3">
      <c r="A1109">
        <v>24</v>
      </c>
      <c r="B1109">
        <v>32</v>
      </c>
      <c r="C1109">
        <f>IF(OR($L1109=TRUE,$A1109=0,MOD($A1109,ChapterTable!$R$20)&lt;&gt;0),
MAX(0,INT(($B1109+ChapterTable!$P$26+VLOOKUP(SUBSTITUTE(C$1,"성장단계","")&amp;"단계오프셋",ChapterTable!$R:$S,2,0))/ChapterTable!$P$23)),
MAX(0,INT(($B1109+ChapterTable!$R$26+VLOOKUP(SUBSTITUTE(C$1,"성장단계","")&amp;"보스단계오프셋",ChapterTable!$R:$S,2,0))/ChapterTable!$R$23)))</f>
        <v>3</v>
      </c>
      <c r="D1109">
        <f>IF(OR($L1109=TRUE,$A1109=0,MOD($A1109,ChapterTable!$R$20)&lt;&gt;0),
MAX(0,INT(($B1109+ChapterTable!$P$26+VLOOKUP(SUBSTITUTE(D$1,"성장단계","")&amp;"단계오프셋",ChapterTable!$R:$S,2,0))/ChapterTable!$P$23)),
MAX(0,INT(($B1109+ChapterTable!$R$26+VLOOKUP(SUBSTITUTE(D$1,"성장단계","")&amp;"보스단계오프셋",ChapterTable!$R:$S,2,0))/ChapterTable!$R$23)))</f>
        <v>3</v>
      </c>
      <c r="E1109" s="1">
        <f ca="1">IF(AND($A1109=0,$B1109=1),
    VLOOKUP(1,ChapterTable!$1:$1048576,MATCH("최종"&amp;SUBSTITUTE(SUBSTITUTE(E$1,"standard",""),"|Float",""),ChapterTable!$1:$1,0),0)*ChapterTable!$P$17,
  IF(AND($A1109=0,$B1109=0),
    E1110,
  IF($B1109=0,
    VLOOKUP($A1109,ChapterTable!$1:$1048576,MATCH("최종"&amp;SUBSTITUTE(SUBSTITUTE(E$1,"standard",""),"|Float",""),ChapterTable!$1:$1,0),0),
  IF($B1109=1,
    IF($L1109=FALSE,
      VLOOKUP($A1109,ChapterTable!$1:$1048576,MATCH("최종"&amp;SUBSTITUTE(SUBSTITUTE(E$1,"standard",""),"|Float",""),ChapterTable!$1:$1,0),0),
      VLOOKUP($A1109-ChapterTable!$P$11,ChapterTable!$1:$1048576,MATCH("최종"&amp;SUBSTITUTE(SUBSTITUTE(E$1,"standard",""),"|Float",""),ChapterTable!$1:$1,0),0)*ChapterTable!$P$14
    ),
  OFFSET(E1109,-$B1109+IF($L1109,1,0),0)*IF($B1109&gt;OFFSET($B1109,1,0),ChapterTable!$R$17,1)*
    (VLOOKUP(SUBSTITUTE(SUBSTITUTE(E$1,"standard",""),"|Float","")&amp;IF(OR($L1109=TRUE,$A1109=0,MOD($A1109,ChapterTable!$R$20)&lt;&gt;0),"","보스")&amp;"인게임누적곱배수",ChapterTable!$R:$S,2,0)^C1109
    +VLOOKUP(SUBSTITUTE(SUBSTITUTE(E$1,"standard",""),"|Float","")&amp;IF(OR($L1109=TRUE,$A1109=0,MOD($A1109,ChapterTable!$R$20)&lt;&gt;0),"","보스")&amp;"인게임누적합배수",ChapterTable!$R:$S,2,0)*C1109)
  )
  )
  )
)</f>
        <v>2154766.3610916138</v>
      </c>
      <c r="F1109" s="1">
        <f ca="1">IF(AND($A1109=0,$B1109=1),
    VLOOKUP(1,ChapterTable!$1:$1048576,MATCH("최종"&amp;SUBSTITUTE(SUBSTITUTE(F$1,"standard",""),"|Float",""),ChapterTable!$1:$1,0),0)*ChapterTable!$P$17,
  IF(AND($A1109=0,$B1109=0),
    F1110,
  IF($B1109=0,
    VLOOKUP($A1109,ChapterTable!$1:$1048576,MATCH("최종"&amp;SUBSTITUTE(SUBSTITUTE(F$1,"standard",""),"|Float",""),ChapterTable!$1:$1,0),0),
  IF($B1109=1,
    IF($L1109=FALSE,
      VLOOKUP($A1109,ChapterTable!$1:$1048576,MATCH("최종"&amp;SUBSTITUTE(SUBSTITUTE(F$1,"standard",""),"|Float",""),ChapterTable!$1:$1,0),0),
      VLOOKUP($A1109-ChapterTable!$P$11,ChapterTable!$1:$1048576,MATCH("최종"&amp;SUBSTITUTE(SUBSTITUTE(F$1,"standard",""),"|Float",""),ChapterTable!$1:$1,0),0)*ChapterTable!$P$14
    ),
  OFFSET(F1109,-$B1109+IF($L1109,1,0),0)*
    (VLOOKUP(SUBSTITUTE(SUBSTITUTE(F$1,"standard",""),"|Float","")&amp;IF(OR($L1109=TRUE,$A1109=0,MOD($A1109,ChapterTable!$R$20)&lt;&gt;0),"","보스")&amp;"인게임누적곱배수",ChapterTable!$R:$S,2,0)^D1109
    +VLOOKUP(SUBSTITUTE(SUBSTITUTE(F$1,"standard",""),"|Float","")&amp;IF(OR($L1109=TRUE,$A1109=0,MOD($A1109,ChapterTable!$R$20)&lt;&gt;0),"","보스")&amp;"인게임누적합배수",ChapterTable!$R:$S,2,0)*D1109)
  )
  )
  )
)</f>
        <v>687392.91467115283</v>
      </c>
      <c r="G1109" t="s">
        <v>719</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122"/>
        <v>4</v>
      </c>
      <c r="Q1109">
        <f t="shared" si="123"/>
        <v>4</v>
      </c>
      <c r="R1109" t="b">
        <f t="shared" ca="1" si="124"/>
        <v>0</v>
      </c>
      <c r="T1109" t="b">
        <f t="shared" ca="1" si="125"/>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128"/>
        <v>0.25</v>
      </c>
      <c r="AJ1109">
        <f t="shared" si="126"/>
        <v>0.32</v>
      </c>
      <c r="AK1109">
        <f t="shared" si="127"/>
        <v>1</v>
      </c>
      <c r="AL1109">
        <v>10</v>
      </c>
    </row>
    <row r="1110" spans="1:38" hidden="1" x14ac:dyDescent="0.3">
      <c r="A1110">
        <v>24</v>
      </c>
      <c r="B1110">
        <v>33</v>
      </c>
      <c r="C1110">
        <f>IF(OR($L1110=TRUE,$A1110=0,MOD($A1110,ChapterTable!$R$20)&lt;&gt;0),
MAX(0,INT(($B1110+ChapterTable!$P$26+VLOOKUP(SUBSTITUTE(C$1,"성장단계","")&amp;"단계오프셋",ChapterTable!$R:$S,2,0))/ChapterTable!$P$23)),
MAX(0,INT(($B1110+ChapterTable!$R$26+VLOOKUP(SUBSTITUTE(C$1,"성장단계","")&amp;"보스단계오프셋",ChapterTable!$R:$S,2,0))/ChapterTable!$R$23)))</f>
        <v>3</v>
      </c>
      <c r="D1110">
        <f>IF(OR($L1110=TRUE,$A1110=0,MOD($A1110,ChapterTable!$R$20)&lt;&gt;0),
MAX(0,INT(($B1110+ChapterTable!$P$26+VLOOKUP(SUBSTITUTE(D$1,"성장단계","")&amp;"단계오프셋",ChapterTable!$R:$S,2,0))/ChapterTable!$P$23)),
MAX(0,INT(($B1110+ChapterTable!$R$26+VLOOKUP(SUBSTITUTE(D$1,"성장단계","")&amp;"보스단계오프셋",ChapterTable!$R:$S,2,0))/ChapterTable!$R$23)))</f>
        <v>3</v>
      </c>
      <c r="E1110" s="1">
        <f ca="1">IF(AND($A1110=0,$B1110=1),
    VLOOKUP(1,ChapterTable!$1:$1048576,MATCH("최종"&amp;SUBSTITUTE(SUBSTITUTE(E$1,"standard",""),"|Float",""),ChapterTable!$1:$1,0),0)*ChapterTable!$P$17,
  IF(AND($A1110=0,$B1110=0),
    E1111,
  IF($B1110=0,
    VLOOKUP($A1110,ChapterTable!$1:$1048576,MATCH("최종"&amp;SUBSTITUTE(SUBSTITUTE(E$1,"standard",""),"|Float",""),ChapterTable!$1:$1,0),0),
  IF($B1110=1,
    IF($L1110=FALSE,
      VLOOKUP($A1110,ChapterTable!$1:$1048576,MATCH("최종"&amp;SUBSTITUTE(SUBSTITUTE(E$1,"standard",""),"|Float",""),ChapterTable!$1:$1,0),0),
      VLOOKUP($A1110-ChapterTable!$P$11,ChapterTable!$1:$1048576,MATCH("최종"&amp;SUBSTITUTE(SUBSTITUTE(E$1,"standard",""),"|Float",""),ChapterTable!$1:$1,0),0)*ChapterTable!$P$14
    ),
  OFFSET(E1110,-$B1110+IF($L1110,1,0),0)*IF($B1110&gt;OFFSET($B1110,1,0),ChapterTable!$R$17,1)*
    (VLOOKUP(SUBSTITUTE(SUBSTITUTE(E$1,"standard",""),"|Float","")&amp;IF(OR($L1110=TRUE,$A1110=0,MOD($A1110,ChapterTable!$R$20)&lt;&gt;0),"","보스")&amp;"인게임누적곱배수",ChapterTable!$R:$S,2,0)^C1110
    +VLOOKUP(SUBSTITUTE(SUBSTITUTE(E$1,"standard",""),"|Float","")&amp;IF(OR($L1110=TRUE,$A1110=0,MOD($A1110,ChapterTable!$R$20)&lt;&gt;0),"","보스")&amp;"인게임누적합배수",ChapterTable!$R:$S,2,0)*C1110)
  )
  )
  )
)</f>
        <v>2154766.3610916138</v>
      </c>
      <c r="F1110" s="1">
        <f ca="1">IF(AND($A1110=0,$B1110=1),
    VLOOKUP(1,ChapterTable!$1:$1048576,MATCH("최종"&amp;SUBSTITUTE(SUBSTITUTE(F$1,"standard",""),"|Float",""),ChapterTable!$1:$1,0),0)*ChapterTable!$P$17,
  IF(AND($A1110=0,$B1110=0),
    F1111,
  IF($B1110=0,
    VLOOKUP($A1110,ChapterTable!$1:$1048576,MATCH("최종"&amp;SUBSTITUTE(SUBSTITUTE(F$1,"standard",""),"|Float",""),ChapterTable!$1:$1,0),0),
  IF($B1110=1,
    IF($L1110=FALSE,
      VLOOKUP($A1110,ChapterTable!$1:$1048576,MATCH("최종"&amp;SUBSTITUTE(SUBSTITUTE(F$1,"standard",""),"|Float",""),ChapterTable!$1:$1,0),0),
      VLOOKUP($A1110-ChapterTable!$P$11,ChapterTable!$1:$1048576,MATCH("최종"&amp;SUBSTITUTE(SUBSTITUTE(F$1,"standard",""),"|Float",""),ChapterTable!$1:$1,0),0)*ChapterTable!$P$14
    ),
  OFFSET(F1110,-$B1110+IF($L1110,1,0),0)*
    (VLOOKUP(SUBSTITUTE(SUBSTITUTE(F$1,"standard",""),"|Float","")&amp;IF(OR($L1110=TRUE,$A1110=0,MOD($A1110,ChapterTable!$R$20)&lt;&gt;0),"","보스")&amp;"인게임누적곱배수",ChapterTable!$R:$S,2,0)^D1110
    +VLOOKUP(SUBSTITUTE(SUBSTITUTE(F$1,"standard",""),"|Float","")&amp;IF(OR($L1110=TRUE,$A1110=0,MOD($A1110,ChapterTable!$R$20)&lt;&gt;0),"","보스")&amp;"인게임누적합배수",ChapterTable!$R:$S,2,0)*D1110)
  )
  )
  )
)</f>
        <v>687392.91467115283</v>
      </c>
      <c r="G1110" t="s">
        <v>719</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122"/>
        <v>4</v>
      </c>
      <c r="Q1110">
        <f t="shared" si="123"/>
        <v>4</v>
      </c>
      <c r="R1110" t="b">
        <f t="shared" ca="1" si="124"/>
        <v>0</v>
      </c>
      <c r="T1110" t="b">
        <f t="shared" ca="1" si="125"/>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128"/>
        <v>0.25</v>
      </c>
      <c r="AJ1110">
        <f t="shared" si="126"/>
        <v>0.32</v>
      </c>
      <c r="AK1110">
        <f t="shared" si="127"/>
        <v>1</v>
      </c>
      <c r="AL1110">
        <v>10</v>
      </c>
    </row>
    <row r="1111" spans="1:38" hidden="1" x14ac:dyDescent="0.3">
      <c r="A1111">
        <v>24</v>
      </c>
      <c r="B1111">
        <v>34</v>
      </c>
      <c r="C1111">
        <f>IF(OR($L1111=TRUE,$A1111=0,MOD($A1111,ChapterTable!$R$20)&lt;&gt;0),
MAX(0,INT(($B1111+ChapterTable!$P$26+VLOOKUP(SUBSTITUTE(C$1,"성장단계","")&amp;"단계오프셋",ChapterTable!$R:$S,2,0))/ChapterTable!$P$23)),
MAX(0,INT(($B1111+ChapterTable!$R$26+VLOOKUP(SUBSTITUTE(C$1,"성장단계","")&amp;"보스단계오프셋",ChapterTable!$R:$S,2,0))/ChapterTable!$R$23)))</f>
        <v>3</v>
      </c>
      <c r="D1111">
        <f>IF(OR($L1111=TRUE,$A1111=0,MOD($A1111,ChapterTable!$R$20)&lt;&gt;0),
MAX(0,INT(($B1111+ChapterTable!$P$26+VLOOKUP(SUBSTITUTE(D$1,"성장단계","")&amp;"단계오프셋",ChapterTable!$R:$S,2,0))/ChapterTable!$P$23)),
MAX(0,INT(($B1111+ChapterTable!$R$26+VLOOKUP(SUBSTITUTE(D$1,"성장단계","")&amp;"보스단계오프셋",ChapterTable!$R:$S,2,0))/ChapterTable!$R$23)))</f>
        <v>3</v>
      </c>
      <c r="E1111" s="1">
        <f ca="1">IF(AND($A1111=0,$B1111=1),
    VLOOKUP(1,ChapterTable!$1:$1048576,MATCH("최종"&amp;SUBSTITUTE(SUBSTITUTE(E$1,"standard",""),"|Float",""),ChapterTable!$1:$1,0),0)*ChapterTable!$P$17,
  IF(AND($A1111=0,$B1111=0),
    E1112,
  IF($B1111=0,
    VLOOKUP($A1111,ChapterTable!$1:$1048576,MATCH("최종"&amp;SUBSTITUTE(SUBSTITUTE(E$1,"standard",""),"|Float",""),ChapterTable!$1:$1,0),0),
  IF($B1111=1,
    IF($L1111=FALSE,
      VLOOKUP($A1111,ChapterTable!$1:$1048576,MATCH("최종"&amp;SUBSTITUTE(SUBSTITUTE(E$1,"standard",""),"|Float",""),ChapterTable!$1:$1,0),0),
      VLOOKUP($A1111-ChapterTable!$P$11,ChapterTable!$1:$1048576,MATCH("최종"&amp;SUBSTITUTE(SUBSTITUTE(E$1,"standard",""),"|Float",""),ChapterTable!$1:$1,0),0)*ChapterTable!$P$14
    ),
  OFFSET(E1111,-$B1111+IF($L1111,1,0),0)*IF($B1111&gt;OFFSET($B1111,1,0),ChapterTable!$R$17,1)*
    (VLOOKUP(SUBSTITUTE(SUBSTITUTE(E$1,"standard",""),"|Float","")&amp;IF(OR($L1111=TRUE,$A1111=0,MOD($A1111,ChapterTable!$R$20)&lt;&gt;0),"","보스")&amp;"인게임누적곱배수",ChapterTable!$R:$S,2,0)^C1111
    +VLOOKUP(SUBSTITUTE(SUBSTITUTE(E$1,"standard",""),"|Float","")&amp;IF(OR($L1111=TRUE,$A1111=0,MOD($A1111,ChapterTable!$R$20)&lt;&gt;0),"","보스")&amp;"인게임누적합배수",ChapterTable!$R:$S,2,0)*C1111)
  )
  )
  )
)</f>
        <v>2154766.3610916138</v>
      </c>
      <c r="F1111" s="1">
        <f ca="1">IF(AND($A1111=0,$B1111=1),
    VLOOKUP(1,ChapterTable!$1:$1048576,MATCH("최종"&amp;SUBSTITUTE(SUBSTITUTE(F$1,"standard",""),"|Float",""),ChapterTable!$1:$1,0),0)*ChapterTable!$P$17,
  IF(AND($A1111=0,$B1111=0),
    F1112,
  IF($B1111=0,
    VLOOKUP($A1111,ChapterTable!$1:$1048576,MATCH("최종"&amp;SUBSTITUTE(SUBSTITUTE(F$1,"standard",""),"|Float",""),ChapterTable!$1:$1,0),0),
  IF($B1111=1,
    IF($L1111=FALSE,
      VLOOKUP($A1111,ChapterTable!$1:$1048576,MATCH("최종"&amp;SUBSTITUTE(SUBSTITUTE(F$1,"standard",""),"|Float",""),ChapterTable!$1:$1,0),0),
      VLOOKUP($A1111-ChapterTable!$P$11,ChapterTable!$1:$1048576,MATCH("최종"&amp;SUBSTITUTE(SUBSTITUTE(F$1,"standard",""),"|Float",""),ChapterTable!$1:$1,0),0)*ChapterTable!$P$14
    ),
  OFFSET(F1111,-$B1111+IF($L1111,1,0),0)*
    (VLOOKUP(SUBSTITUTE(SUBSTITUTE(F$1,"standard",""),"|Float","")&amp;IF(OR($L1111=TRUE,$A1111=0,MOD($A1111,ChapterTable!$R$20)&lt;&gt;0),"","보스")&amp;"인게임누적곱배수",ChapterTable!$R:$S,2,0)^D1111
    +VLOOKUP(SUBSTITUTE(SUBSTITUTE(F$1,"standard",""),"|Float","")&amp;IF(OR($L1111=TRUE,$A1111=0,MOD($A1111,ChapterTable!$R$20)&lt;&gt;0),"","보스")&amp;"인게임누적합배수",ChapterTable!$R:$S,2,0)*D1111)
  )
  )
  )
)</f>
        <v>687392.91467115283</v>
      </c>
      <c r="G1111" t="s">
        <v>719</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122"/>
        <v>4</v>
      </c>
      <c r="Q1111">
        <f t="shared" si="123"/>
        <v>4</v>
      </c>
      <c r="R1111" t="b">
        <f t="shared" ca="1" si="124"/>
        <v>0</v>
      </c>
      <c r="T1111" t="b">
        <f t="shared" ca="1" si="125"/>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128"/>
        <v>0.25</v>
      </c>
      <c r="AJ1111">
        <f t="shared" si="126"/>
        <v>0.32</v>
      </c>
      <c r="AK1111">
        <f t="shared" si="127"/>
        <v>1</v>
      </c>
      <c r="AL1111">
        <v>10</v>
      </c>
    </row>
    <row r="1112" spans="1:38" hidden="1" x14ac:dyDescent="0.3">
      <c r="A1112">
        <v>24</v>
      </c>
      <c r="B1112">
        <v>35</v>
      </c>
      <c r="C1112">
        <f>IF(OR($L1112=TRUE,$A1112=0,MOD($A1112,ChapterTable!$R$20)&lt;&gt;0),
MAX(0,INT(($B1112+ChapterTable!$P$26+VLOOKUP(SUBSTITUTE(C$1,"성장단계","")&amp;"단계오프셋",ChapterTable!$R:$S,2,0))/ChapterTable!$P$23)),
MAX(0,INT(($B1112+ChapterTable!$R$26+VLOOKUP(SUBSTITUTE(C$1,"성장단계","")&amp;"보스단계오프셋",ChapterTable!$R:$S,2,0))/ChapterTable!$R$23)))</f>
        <v>3</v>
      </c>
      <c r="D1112">
        <f>IF(OR($L1112=TRUE,$A1112=0,MOD($A1112,ChapterTable!$R$20)&lt;&gt;0),
MAX(0,INT(($B1112+ChapterTable!$P$26+VLOOKUP(SUBSTITUTE(D$1,"성장단계","")&amp;"단계오프셋",ChapterTable!$R:$S,2,0))/ChapterTable!$P$23)),
MAX(0,INT(($B1112+ChapterTable!$R$26+VLOOKUP(SUBSTITUTE(D$1,"성장단계","")&amp;"보스단계오프셋",ChapterTable!$R:$S,2,0))/ChapterTable!$R$23)))</f>
        <v>3</v>
      </c>
      <c r="E1112" s="1">
        <f ca="1">IF(AND($A1112=0,$B1112=1),
    VLOOKUP(1,ChapterTable!$1:$1048576,MATCH("최종"&amp;SUBSTITUTE(SUBSTITUTE(E$1,"standard",""),"|Float",""),ChapterTable!$1:$1,0),0)*ChapterTable!$P$17,
  IF(AND($A1112=0,$B1112=0),
    E1113,
  IF($B1112=0,
    VLOOKUP($A1112,ChapterTable!$1:$1048576,MATCH("최종"&amp;SUBSTITUTE(SUBSTITUTE(E$1,"standard",""),"|Float",""),ChapterTable!$1:$1,0),0),
  IF($B1112=1,
    IF($L1112=FALSE,
      VLOOKUP($A1112,ChapterTable!$1:$1048576,MATCH("최종"&amp;SUBSTITUTE(SUBSTITUTE(E$1,"standard",""),"|Float",""),ChapterTable!$1:$1,0),0),
      VLOOKUP($A1112-ChapterTable!$P$11,ChapterTable!$1:$1048576,MATCH("최종"&amp;SUBSTITUTE(SUBSTITUTE(E$1,"standard",""),"|Float",""),ChapterTable!$1:$1,0),0)*ChapterTable!$P$14
    ),
  OFFSET(E1112,-$B1112+IF($L1112,1,0),0)*IF($B1112&gt;OFFSET($B1112,1,0),ChapterTable!$R$17,1)*
    (VLOOKUP(SUBSTITUTE(SUBSTITUTE(E$1,"standard",""),"|Float","")&amp;IF(OR($L1112=TRUE,$A1112=0,MOD($A1112,ChapterTable!$R$20)&lt;&gt;0),"","보스")&amp;"인게임누적곱배수",ChapterTable!$R:$S,2,0)^C1112
    +VLOOKUP(SUBSTITUTE(SUBSTITUTE(E$1,"standard",""),"|Float","")&amp;IF(OR($L1112=TRUE,$A1112=0,MOD($A1112,ChapterTable!$R$20)&lt;&gt;0),"","보스")&amp;"인게임누적합배수",ChapterTable!$R:$S,2,0)*C1112)
  )
  )
  )
)</f>
        <v>2154766.3610916138</v>
      </c>
      <c r="F1112" s="1">
        <f ca="1">IF(AND($A1112=0,$B1112=1),
    VLOOKUP(1,ChapterTable!$1:$1048576,MATCH("최종"&amp;SUBSTITUTE(SUBSTITUTE(F$1,"standard",""),"|Float",""),ChapterTable!$1:$1,0),0)*ChapterTable!$P$17,
  IF(AND($A1112=0,$B1112=0),
    F1113,
  IF($B1112=0,
    VLOOKUP($A1112,ChapterTable!$1:$1048576,MATCH("최종"&amp;SUBSTITUTE(SUBSTITUTE(F$1,"standard",""),"|Float",""),ChapterTable!$1:$1,0),0),
  IF($B1112=1,
    IF($L1112=FALSE,
      VLOOKUP($A1112,ChapterTable!$1:$1048576,MATCH("최종"&amp;SUBSTITUTE(SUBSTITUTE(F$1,"standard",""),"|Float",""),ChapterTable!$1:$1,0),0),
      VLOOKUP($A1112-ChapterTable!$P$11,ChapterTable!$1:$1048576,MATCH("최종"&amp;SUBSTITUTE(SUBSTITUTE(F$1,"standard",""),"|Float",""),ChapterTable!$1:$1,0),0)*ChapterTable!$P$14
    ),
  OFFSET(F1112,-$B1112+IF($L1112,1,0),0)*
    (VLOOKUP(SUBSTITUTE(SUBSTITUTE(F$1,"standard",""),"|Float","")&amp;IF(OR($L1112=TRUE,$A1112=0,MOD($A1112,ChapterTable!$R$20)&lt;&gt;0),"","보스")&amp;"인게임누적곱배수",ChapterTable!$R:$S,2,0)^D1112
    +VLOOKUP(SUBSTITUTE(SUBSTITUTE(F$1,"standard",""),"|Float","")&amp;IF(OR($L1112=TRUE,$A1112=0,MOD($A1112,ChapterTable!$R$20)&lt;&gt;0),"","보스")&amp;"인게임누적합배수",ChapterTable!$R:$S,2,0)*D1112)
  )
  )
  )
)</f>
        <v>687392.91467115283</v>
      </c>
      <c r="G1112" t="s">
        <v>719</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122"/>
        <v>11</v>
      </c>
      <c r="Q1112">
        <f t="shared" si="123"/>
        <v>11</v>
      </c>
      <c r="R1112" t="b">
        <f t="shared" ca="1" si="124"/>
        <v>0</v>
      </c>
      <c r="T1112" t="b">
        <f t="shared" ca="1" si="125"/>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128"/>
        <v>0.25</v>
      </c>
      <c r="AJ1112">
        <f t="shared" si="126"/>
        <v>0.32</v>
      </c>
      <c r="AK1112">
        <f t="shared" si="127"/>
        <v>1</v>
      </c>
      <c r="AL1112">
        <v>10</v>
      </c>
    </row>
    <row r="1113" spans="1:38" hidden="1" x14ac:dyDescent="0.3">
      <c r="A1113">
        <v>24</v>
      </c>
      <c r="B1113">
        <v>36</v>
      </c>
      <c r="C1113">
        <f>IF(OR($L1113=TRUE,$A1113=0,MOD($A1113,ChapterTable!$R$20)&lt;&gt;0),
MAX(0,INT(($B1113+ChapterTable!$P$26+VLOOKUP(SUBSTITUTE(C$1,"성장단계","")&amp;"단계오프셋",ChapterTable!$R:$S,2,0))/ChapterTable!$P$23)),
MAX(0,INT(($B1113+ChapterTable!$R$26+VLOOKUP(SUBSTITUTE(C$1,"성장단계","")&amp;"보스단계오프셋",ChapterTable!$R:$S,2,0))/ChapterTable!$R$23)))</f>
        <v>4</v>
      </c>
      <c r="D1113">
        <f>IF(OR($L1113=TRUE,$A1113=0,MOD($A1113,ChapterTable!$R$20)&lt;&gt;0),
MAX(0,INT(($B1113+ChapterTable!$P$26+VLOOKUP(SUBSTITUTE(D$1,"성장단계","")&amp;"단계오프셋",ChapterTable!$R:$S,2,0))/ChapterTable!$P$23)),
MAX(0,INT(($B1113+ChapterTable!$R$26+VLOOKUP(SUBSTITUTE(D$1,"성장단계","")&amp;"보스단계오프셋",ChapterTable!$R:$S,2,0))/ChapterTable!$R$23)))</f>
        <v>3</v>
      </c>
      <c r="E1113" s="1">
        <f ca="1">IF(AND($A1113=0,$B1113=1),
    VLOOKUP(1,ChapterTable!$1:$1048576,MATCH("최종"&amp;SUBSTITUTE(SUBSTITUTE(E$1,"standard",""),"|Float",""),ChapterTable!$1:$1,0),0)*ChapterTable!$P$17,
  IF(AND($A1113=0,$B1113=0),
    E1114,
  IF($B1113=0,
    VLOOKUP($A1113,ChapterTable!$1:$1048576,MATCH("최종"&amp;SUBSTITUTE(SUBSTITUTE(E$1,"standard",""),"|Float",""),ChapterTable!$1:$1,0),0),
  IF($B1113=1,
    IF($L1113=FALSE,
      VLOOKUP($A1113,ChapterTable!$1:$1048576,MATCH("최종"&amp;SUBSTITUTE(SUBSTITUTE(E$1,"standard",""),"|Float",""),ChapterTable!$1:$1,0),0),
      VLOOKUP($A1113-ChapterTable!$P$11,ChapterTable!$1:$1048576,MATCH("최종"&amp;SUBSTITUTE(SUBSTITUTE(E$1,"standard",""),"|Float",""),ChapterTable!$1:$1,0),0)*ChapterTable!$P$14
    ),
  OFFSET(E1113,-$B1113+IF($L1113,1,0),0)*IF($B1113&gt;OFFSET($B1113,1,0),ChapterTable!$R$17,1)*
    (VLOOKUP(SUBSTITUTE(SUBSTITUTE(E$1,"standard",""),"|Float","")&amp;IF(OR($L1113=TRUE,$A1113=0,MOD($A1113,ChapterTable!$R$20)&lt;&gt;0),"","보스")&amp;"인게임누적곱배수",ChapterTable!$R:$S,2,0)^C1113
    +VLOOKUP(SUBSTITUTE(SUBSTITUTE(E$1,"standard",""),"|Float","")&amp;IF(OR($L1113=TRUE,$A1113=0,MOD($A1113,ChapterTable!$R$20)&lt;&gt;0),"","보스")&amp;"인게임누적합배수",ChapterTable!$R:$S,2,0)*C1113)
  )
  )
  )
)</f>
        <v>2424112.1562280655</v>
      </c>
      <c r="F1113" s="1">
        <f ca="1">IF(AND($A1113=0,$B1113=1),
    VLOOKUP(1,ChapterTable!$1:$1048576,MATCH("최종"&amp;SUBSTITUTE(SUBSTITUTE(F$1,"standard",""),"|Float",""),ChapterTable!$1:$1,0),0)*ChapterTable!$P$17,
  IF(AND($A1113=0,$B1113=0),
    F1114,
  IF($B1113=0,
    VLOOKUP($A1113,ChapterTable!$1:$1048576,MATCH("최종"&amp;SUBSTITUTE(SUBSTITUTE(F$1,"standard",""),"|Float",""),ChapterTable!$1:$1,0),0),
  IF($B1113=1,
    IF($L1113=FALSE,
      VLOOKUP($A1113,ChapterTable!$1:$1048576,MATCH("최종"&amp;SUBSTITUTE(SUBSTITUTE(F$1,"standard",""),"|Float",""),ChapterTable!$1:$1,0),0),
      VLOOKUP($A1113-ChapterTable!$P$11,ChapterTable!$1:$1048576,MATCH("최종"&amp;SUBSTITUTE(SUBSTITUTE(F$1,"standard",""),"|Float",""),ChapterTable!$1:$1,0),0)*ChapterTable!$P$14
    ),
  OFFSET(F1113,-$B1113+IF($L1113,1,0),0)*
    (VLOOKUP(SUBSTITUTE(SUBSTITUTE(F$1,"standard",""),"|Float","")&amp;IF(OR($L1113=TRUE,$A1113=0,MOD($A1113,ChapterTable!$R$20)&lt;&gt;0),"","보스")&amp;"인게임누적곱배수",ChapterTable!$R:$S,2,0)^D1113
    +VLOOKUP(SUBSTITUTE(SUBSTITUTE(F$1,"standard",""),"|Float","")&amp;IF(OR($L1113=TRUE,$A1113=0,MOD($A1113,ChapterTable!$R$20)&lt;&gt;0),"","보스")&amp;"인게임누적합배수",ChapterTable!$R:$S,2,0)*D1113)
  )
  )
  )
)</f>
        <v>687392.91467115283</v>
      </c>
      <c r="G1113" t="s">
        <v>719</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122"/>
        <v>4</v>
      </c>
      <c r="Q1113">
        <f t="shared" si="123"/>
        <v>4</v>
      </c>
      <c r="R1113" t="b">
        <f t="shared" ca="1" si="124"/>
        <v>0</v>
      </c>
      <c r="T1113" t="b">
        <f t="shared" ca="1" si="125"/>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128"/>
        <v>0.25</v>
      </c>
      <c r="AJ1113">
        <f t="shared" si="126"/>
        <v>0.32</v>
      </c>
      <c r="AK1113">
        <f t="shared" si="127"/>
        <v>1</v>
      </c>
      <c r="AL1113">
        <v>10</v>
      </c>
    </row>
    <row r="1114" spans="1:38" hidden="1" x14ac:dyDescent="0.3">
      <c r="A1114">
        <v>24</v>
      </c>
      <c r="B1114">
        <v>37</v>
      </c>
      <c r="C1114">
        <f>IF(OR($L1114=TRUE,$A1114=0,MOD($A1114,ChapterTable!$R$20)&lt;&gt;0),
MAX(0,INT(($B1114+ChapterTable!$P$26+VLOOKUP(SUBSTITUTE(C$1,"성장단계","")&amp;"단계오프셋",ChapterTable!$R:$S,2,0))/ChapterTable!$P$23)),
MAX(0,INT(($B1114+ChapterTable!$R$26+VLOOKUP(SUBSTITUTE(C$1,"성장단계","")&amp;"보스단계오프셋",ChapterTable!$R:$S,2,0))/ChapterTable!$R$23)))</f>
        <v>4</v>
      </c>
      <c r="D1114">
        <f>IF(OR($L1114=TRUE,$A1114=0,MOD($A1114,ChapterTable!$R$20)&lt;&gt;0),
MAX(0,INT(($B1114+ChapterTable!$P$26+VLOOKUP(SUBSTITUTE(D$1,"성장단계","")&amp;"단계오프셋",ChapterTable!$R:$S,2,0))/ChapterTable!$P$23)),
MAX(0,INT(($B1114+ChapterTable!$R$26+VLOOKUP(SUBSTITUTE(D$1,"성장단계","")&amp;"보스단계오프셋",ChapterTable!$R:$S,2,0))/ChapterTable!$R$23)))</f>
        <v>3</v>
      </c>
      <c r="E1114" s="1">
        <f ca="1">IF(AND($A1114=0,$B1114=1),
    VLOOKUP(1,ChapterTable!$1:$1048576,MATCH("최종"&amp;SUBSTITUTE(SUBSTITUTE(E$1,"standard",""),"|Float",""),ChapterTable!$1:$1,0),0)*ChapterTable!$P$17,
  IF(AND($A1114=0,$B1114=0),
    E1115,
  IF($B1114=0,
    VLOOKUP($A1114,ChapterTable!$1:$1048576,MATCH("최종"&amp;SUBSTITUTE(SUBSTITUTE(E$1,"standard",""),"|Float",""),ChapterTable!$1:$1,0),0),
  IF($B1114=1,
    IF($L1114=FALSE,
      VLOOKUP($A1114,ChapterTable!$1:$1048576,MATCH("최종"&amp;SUBSTITUTE(SUBSTITUTE(E$1,"standard",""),"|Float",""),ChapterTable!$1:$1,0),0),
      VLOOKUP($A1114-ChapterTable!$P$11,ChapterTable!$1:$1048576,MATCH("최종"&amp;SUBSTITUTE(SUBSTITUTE(E$1,"standard",""),"|Float",""),ChapterTable!$1:$1,0),0)*ChapterTable!$P$14
    ),
  OFFSET(E1114,-$B1114+IF($L1114,1,0),0)*IF($B1114&gt;OFFSET($B1114,1,0),ChapterTable!$R$17,1)*
    (VLOOKUP(SUBSTITUTE(SUBSTITUTE(E$1,"standard",""),"|Float","")&amp;IF(OR($L1114=TRUE,$A1114=0,MOD($A1114,ChapterTable!$R$20)&lt;&gt;0),"","보스")&amp;"인게임누적곱배수",ChapterTable!$R:$S,2,0)^C1114
    +VLOOKUP(SUBSTITUTE(SUBSTITUTE(E$1,"standard",""),"|Float","")&amp;IF(OR($L1114=TRUE,$A1114=0,MOD($A1114,ChapterTable!$R$20)&lt;&gt;0),"","보스")&amp;"인게임누적합배수",ChapterTable!$R:$S,2,0)*C1114)
  )
  )
  )
)</f>
        <v>2424112.1562280655</v>
      </c>
      <c r="F1114" s="1">
        <f ca="1">IF(AND($A1114=0,$B1114=1),
    VLOOKUP(1,ChapterTable!$1:$1048576,MATCH("최종"&amp;SUBSTITUTE(SUBSTITUTE(F$1,"standard",""),"|Float",""),ChapterTable!$1:$1,0),0)*ChapterTable!$P$17,
  IF(AND($A1114=0,$B1114=0),
    F1115,
  IF($B1114=0,
    VLOOKUP($A1114,ChapterTable!$1:$1048576,MATCH("최종"&amp;SUBSTITUTE(SUBSTITUTE(F$1,"standard",""),"|Float",""),ChapterTable!$1:$1,0),0),
  IF($B1114=1,
    IF($L1114=FALSE,
      VLOOKUP($A1114,ChapterTable!$1:$1048576,MATCH("최종"&amp;SUBSTITUTE(SUBSTITUTE(F$1,"standard",""),"|Float",""),ChapterTable!$1:$1,0),0),
      VLOOKUP($A1114-ChapterTable!$P$11,ChapterTable!$1:$1048576,MATCH("최종"&amp;SUBSTITUTE(SUBSTITUTE(F$1,"standard",""),"|Float",""),ChapterTable!$1:$1,0),0)*ChapterTable!$P$14
    ),
  OFFSET(F1114,-$B1114+IF($L1114,1,0),0)*
    (VLOOKUP(SUBSTITUTE(SUBSTITUTE(F$1,"standard",""),"|Float","")&amp;IF(OR($L1114=TRUE,$A1114=0,MOD($A1114,ChapterTable!$R$20)&lt;&gt;0),"","보스")&amp;"인게임누적곱배수",ChapterTable!$R:$S,2,0)^D1114
    +VLOOKUP(SUBSTITUTE(SUBSTITUTE(F$1,"standard",""),"|Float","")&amp;IF(OR($L1114=TRUE,$A1114=0,MOD($A1114,ChapterTable!$R$20)&lt;&gt;0),"","보스")&amp;"인게임누적합배수",ChapterTable!$R:$S,2,0)*D1114)
  )
  )
  )
)</f>
        <v>687392.91467115283</v>
      </c>
      <c r="G1114" t="s">
        <v>719</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122"/>
        <v>4</v>
      </c>
      <c r="Q1114">
        <f t="shared" si="123"/>
        <v>4</v>
      </c>
      <c r="R1114" t="b">
        <f t="shared" ca="1" si="124"/>
        <v>0</v>
      </c>
      <c r="T1114" t="b">
        <f t="shared" ca="1" si="125"/>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128"/>
        <v>0.25</v>
      </c>
      <c r="AJ1114">
        <f t="shared" si="126"/>
        <v>0.32</v>
      </c>
      <c r="AK1114">
        <f t="shared" si="127"/>
        <v>1</v>
      </c>
      <c r="AL1114">
        <v>10</v>
      </c>
    </row>
    <row r="1115" spans="1:38" hidden="1" x14ac:dyDescent="0.3">
      <c r="A1115">
        <v>24</v>
      </c>
      <c r="B1115">
        <v>38</v>
      </c>
      <c r="C1115">
        <f>IF(OR($L1115=TRUE,$A1115=0,MOD($A1115,ChapterTable!$R$20)&lt;&gt;0),
MAX(0,INT(($B1115+ChapterTable!$P$26+VLOOKUP(SUBSTITUTE(C$1,"성장단계","")&amp;"단계오프셋",ChapterTable!$R:$S,2,0))/ChapterTable!$P$23)),
MAX(0,INT(($B1115+ChapterTable!$R$26+VLOOKUP(SUBSTITUTE(C$1,"성장단계","")&amp;"보스단계오프셋",ChapterTable!$R:$S,2,0))/ChapterTable!$R$23)))</f>
        <v>4</v>
      </c>
      <c r="D1115">
        <f>IF(OR($L1115=TRUE,$A1115=0,MOD($A1115,ChapterTable!$R$20)&lt;&gt;0),
MAX(0,INT(($B1115+ChapterTable!$P$26+VLOOKUP(SUBSTITUTE(D$1,"성장단계","")&amp;"단계오프셋",ChapterTable!$R:$S,2,0))/ChapterTable!$P$23)),
MAX(0,INT(($B1115+ChapterTable!$R$26+VLOOKUP(SUBSTITUTE(D$1,"성장단계","")&amp;"보스단계오프셋",ChapterTable!$R:$S,2,0))/ChapterTable!$R$23)))</f>
        <v>3</v>
      </c>
      <c r="E1115" s="1">
        <f ca="1">IF(AND($A1115=0,$B1115=1),
    VLOOKUP(1,ChapterTable!$1:$1048576,MATCH("최종"&amp;SUBSTITUTE(SUBSTITUTE(E$1,"standard",""),"|Float",""),ChapterTable!$1:$1,0),0)*ChapterTable!$P$17,
  IF(AND($A1115=0,$B1115=0),
    E1116,
  IF($B1115=0,
    VLOOKUP($A1115,ChapterTable!$1:$1048576,MATCH("최종"&amp;SUBSTITUTE(SUBSTITUTE(E$1,"standard",""),"|Float",""),ChapterTable!$1:$1,0),0),
  IF($B1115=1,
    IF($L1115=FALSE,
      VLOOKUP($A1115,ChapterTable!$1:$1048576,MATCH("최종"&amp;SUBSTITUTE(SUBSTITUTE(E$1,"standard",""),"|Float",""),ChapterTable!$1:$1,0),0),
      VLOOKUP($A1115-ChapterTable!$P$11,ChapterTable!$1:$1048576,MATCH("최종"&amp;SUBSTITUTE(SUBSTITUTE(E$1,"standard",""),"|Float",""),ChapterTable!$1:$1,0),0)*ChapterTable!$P$14
    ),
  OFFSET(E1115,-$B1115+IF($L1115,1,0),0)*IF($B1115&gt;OFFSET($B1115,1,0),ChapterTable!$R$17,1)*
    (VLOOKUP(SUBSTITUTE(SUBSTITUTE(E$1,"standard",""),"|Float","")&amp;IF(OR($L1115=TRUE,$A1115=0,MOD($A1115,ChapterTable!$R$20)&lt;&gt;0),"","보스")&amp;"인게임누적곱배수",ChapterTable!$R:$S,2,0)^C1115
    +VLOOKUP(SUBSTITUTE(SUBSTITUTE(E$1,"standard",""),"|Float","")&amp;IF(OR($L1115=TRUE,$A1115=0,MOD($A1115,ChapterTable!$R$20)&lt;&gt;0),"","보스")&amp;"인게임누적합배수",ChapterTable!$R:$S,2,0)*C1115)
  )
  )
  )
)</f>
        <v>2424112.1562280655</v>
      </c>
      <c r="F1115" s="1">
        <f ca="1">IF(AND($A1115=0,$B1115=1),
    VLOOKUP(1,ChapterTable!$1:$1048576,MATCH("최종"&amp;SUBSTITUTE(SUBSTITUTE(F$1,"standard",""),"|Float",""),ChapterTable!$1:$1,0),0)*ChapterTable!$P$17,
  IF(AND($A1115=0,$B1115=0),
    F1116,
  IF($B1115=0,
    VLOOKUP($A1115,ChapterTable!$1:$1048576,MATCH("최종"&amp;SUBSTITUTE(SUBSTITUTE(F$1,"standard",""),"|Float",""),ChapterTable!$1:$1,0),0),
  IF($B1115=1,
    IF($L1115=FALSE,
      VLOOKUP($A1115,ChapterTable!$1:$1048576,MATCH("최종"&amp;SUBSTITUTE(SUBSTITUTE(F$1,"standard",""),"|Float",""),ChapterTable!$1:$1,0),0),
      VLOOKUP($A1115-ChapterTable!$P$11,ChapterTable!$1:$1048576,MATCH("최종"&amp;SUBSTITUTE(SUBSTITUTE(F$1,"standard",""),"|Float",""),ChapterTable!$1:$1,0),0)*ChapterTable!$P$14
    ),
  OFFSET(F1115,-$B1115+IF($L1115,1,0),0)*
    (VLOOKUP(SUBSTITUTE(SUBSTITUTE(F$1,"standard",""),"|Float","")&amp;IF(OR($L1115=TRUE,$A1115=0,MOD($A1115,ChapterTable!$R$20)&lt;&gt;0),"","보스")&amp;"인게임누적곱배수",ChapterTable!$R:$S,2,0)^D1115
    +VLOOKUP(SUBSTITUTE(SUBSTITUTE(F$1,"standard",""),"|Float","")&amp;IF(OR($L1115=TRUE,$A1115=0,MOD($A1115,ChapterTable!$R$20)&lt;&gt;0),"","보스")&amp;"인게임누적합배수",ChapterTable!$R:$S,2,0)*D1115)
  )
  )
  )
)</f>
        <v>687392.91467115283</v>
      </c>
      <c r="G1115" t="s">
        <v>719</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122"/>
        <v>4</v>
      </c>
      <c r="Q1115">
        <f t="shared" si="123"/>
        <v>4</v>
      </c>
      <c r="R1115" t="b">
        <f t="shared" ca="1" si="124"/>
        <v>0</v>
      </c>
      <c r="T1115" t="b">
        <f t="shared" ca="1" si="125"/>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128"/>
        <v>0.25</v>
      </c>
      <c r="AJ1115">
        <f t="shared" si="126"/>
        <v>0.32</v>
      </c>
      <c r="AK1115">
        <f t="shared" si="127"/>
        <v>1</v>
      </c>
      <c r="AL1115">
        <v>10</v>
      </c>
    </row>
    <row r="1116" spans="1:38" hidden="1" x14ac:dyDescent="0.3">
      <c r="A1116">
        <v>24</v>
      </c>
      <c r="B1116">
        <v>39</v>
      </c>
      <c r="C1116">
        <f>IF(OR($L1116=TRUE,$A1116=0,MOD($A1116,ChapterTable!$R$20)&lt;&gt;0),
MAX(0,INT(($B1116+ChapterTable!$P$26+VLOOKUP(SUBSTITUTE(C$1,"성장단계","")&amp;"단계오프셋",ChapterTable!$R:$S,2,0))/ChapterTable!$P$23)),
MAX(0,INT(($B1116+ChapterTable!$R$26+VLOOKUP(SUBSTITUTE(C$1,"성장단계","")&amp;"보스단계오프셋",ChapterTable!$R:$S,2,0))/ChapterTable!$R$23)))</f>
        <v>4</v>
      </c>
      <c r="D1116">
        <f>IF(OR($L1116=TRUE,$A1116=0,MOD($A1116,ChapterTable!$R$20)&lt;&gt;0),
MAX(0,INT(($B1116+ChapterTable!$P$26+VLOOKUP(SUBSTITUTE(D$1,"성장단계","")&amp;"단계오프셋",ChapterTable!$R:$S,2,0))/ChapterTable!$P$23)),
MAX(0,INT(($B1116+ChapterTable!$R$26+VLOOKUP(SUBSTITUTE(D$1,"성장단계","")&amp;"보스단계오프셋",ChapterTable!$R:$S,2,0))/ChapterTable!$R$23)))</f>
        <v>3</v>
      </c>
      <c r="E1116" s="1">
        <f ca="1">IF(AND($A1116=0,$B1116=1),
    VLOOKUP(1,ChapterTable!$1:$1048576,MATCH("최종"&amp;SUBSTITUTE(SUBSTITUTE(E$1,"standard",""),"|Float",""),ChapterTable!$1:$1,0),0)*ChapterTable!$P$17,
  IF(AND($A1116=0,$B1116=0),
    E1117,
  IF($B1116=0,
    VLOOKUP($A1116,ChapterTable!$1:$1048576,MATCH("최종"&amp;SUBSTITUTE(SUBSTITUTE(E$1,"standard",""),"|Float",""),ChapterTable!$1:$1,0),0),
  IF($B1116=1,
    IF($L1116=FALSE,
      VLOOKUP($A1116,ChapterTable!$1:$1048576,MATCH("최종"&amp;SUBSTITUTE(SUBSTITUTE(E$1,"standard",""),"|Float",""),ChapterTable!$1:$1,0),0),
      VLOOKUP($A1116-ChapterTable!$P$11,ChapterTable!$1:$1048576,MATCH("최종"&amp;SUBSTITUTE(SUBSTITUTE(E$1,"standard",""),"|Float",""),ChapterTable!$1:$1,0),0)*ChapterTable!$P$14
    ),
  OFFSET(E1116,-$B1116+IF($L1116,1,0),0)*IF($B1116&gt;OFFSET($B1116,1,0),ChapterTable!$R$17,1)*
    (VLOOKUP(SUBSTITUTE(SUBSTITUTE(E$1,"standard",""),"|Float","")&amp;IF(OR($L1116=TRUE,$A1116=0,MOD($A1116,ChapterTable!$R$20)&lt;&gt;0),"","보스")&amp;"인게임누적곱배수",ChapterTable!$R:$S,2,0)^C1116
    +VLOOKUP(SUBSTITUTE(SUBSTITUTE(E$1,"standard",""),"|Float","")&amp;IF(OR($L1116=TRUE,$A1116=0,MOD($A1116,ChapterTable!$R$20)&lt;&gt;0),"","보스")&amp;"인게임누적합배수",ChapterTable!$R:$S,2,0)*C1116)
  )
  )
  )
)</f>
        <v>2424112.1562280655</v>
      </c>
      <c r="F1116" s="1">
        <f ca="1">IF(AND($A1116=0,$B1116=1),
    VLOOKUP(1,ChapterTable!$1:$1048576,MATCH("최종"&amp;SUBSTITUTE(SUBSTITUTE(F$1,"standard",""),"|Float",""),ChapterTable!$1:$1,0),0)*ChapterTable!$P$17,
  IF(AND($A1116=0,$B1116=0),
    F1117,
  IF($B1116=0,
    VLOOKUP($A1116,ChapterTable!$1:$1048576,MATCH("최종"&amp;SUBSTITUTE(SUBSTITUTE(F$1,"standard",""),"|Float",""),ChapterTable!$1:$1,0),0),
  IF($B1116=1,
    IF($L1116=FALSE,
      VLOOKUP($A1116,ChapterTable!$1:$1048576,MATCH("최종"&amp;SUBSTITUTE(SUBSTITUTE(F$1,"standard",""),"|Float",""),ChapterTable!$1:$1,0),0),
      VLOOKUP($A1116-ChapterTable!$P$11,ChapterTable!$1:$1048576,MATCH("최종"&amp;SUBSTITUTE(SUBSTITUTE(F$1,"standard",""),"|Float",""),ChapterTable!$1:$1,0),0)*ChapterTable!$P$14
    ),
  OFFSET(F1116,-$B1116+IF($L1116,1,0),0)*
    (VLOOKUP(SUBSTITUTE(SUBSTITUTE(F$1,"standard",""),"|Float","")&amp;IF(OR($L1116=TRUE,$A1116=0,MOD($A1116,ChapterTable!$R$20)&lt;&gt;0),"","보스")&amp;"인게임누적곱배수",ChapterTable!$R:$S,2,0)^D1116
    +VLOOKUP(SUBSTITUTE(SUBSTITUTE(F$1,"standard",""),"|Float","")&amp;IF(OR($L1116=TRUE,$A1116=0,MOD($A1116,ChapterTable!$R$20)&lt;&gt;0),"","보스")&amp;"인게임누적합배수",ChapterTable!$R:$S,2,0)*D1116)
  )
  )
  )
)</f>
        <v>687392.91467115283</v>
      </c>
      <c r="G1116" t="s">
        <v>719</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122"/>
        <v>94</v>
      </c>
      <c r="Q1116">
        <f t="shared" si="123"/>
        <v>94</v>
      </c>
      <c r="R1116" t="b">
        <f t="shared" ca="1" si="124"/>
        <v>1</v>
      </c>
      <c r="T1116" t="b">
        <f t="shared" ca="1" si="125"/>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128"/>
        <v>0.25</v>
      </c>
      <c r="AJ1116">
        <f t="shared" si="126"/>
        <v>0.32</v>
      </c>
      <c r="AK1116">
        <f t="shared" si="127"/>
        <v>1</v>
      </c>
      <c r="AL1116">
        <v>10</v>
      </c>
    </row>
    <row r="1117" spans="1:38" hidden="1" x14ac:dyDescent="0.3">
      <c r="A1117">
        <v>24</v>
      </c>
      <c r="B1117">
        <v>40</v>
      </c>
      <c r="C1117">
        <f>IF(OR($L1117=TRUE,$A1117=0,MOD($A1117,ChapterTable!$R$20)&lt;&gt;0),
MAX(0,INT(($B1117+ChapterTable!$P$26+VLOOKUP(SUBSTITUTE(C$1,"성장단계","")&amp;"단계오프셋",ChapterTable!$R:$S,2,0))/ChapterTable!$P$23)),
MAX(0,INT(($B1117+ChapterTable!$R$26+VLOOKUP(SUBSTITUTE(C$1,"성장단계","")&amp;"보스단계오프셋",ChapterTable!$R:$S,2,0))/ChapterTable!$R$23)))</f>
        <v>4</v>
      </c>
      <c r="D1117">
        <f>IF(OR($L1117=TRUE,$A1117=0,MOD($A1117,ChapterTable!$R$20)&lt;&gt;0),
MAX(0,INT(($B1117+ChapterTable!$P$26+VLOOKUP(SUBSTITUTE(D$1,"성장단계","")&amp;"단계오프셋",ChapterTable!$R:$S,2,0))/ChapterTable!$P$23)),
MAX(0,INT(($B1117+ChapterTable!$R$26+VLOOKUP(SUBSTITUTE(D$1,"성장단계","")&amp;"보스단계오프셋",ChapterTable!$R:$S,2,0))/ChapterTable!$R$23)))</f>
        <v>3</v>
      </c>
      <c r="E1117" s="1">
        <f ca="1">IF(AND($A1117=0,$B1117=1),
    VLOOKUP(1,ChapterTable!$1:$1048576,MATCH("최종"&amp;SUBSTITUTE(SUBSTITUTE(E$1,"standard",""),"|Float",""),ChapterTable!$1:$1,0),0)*ChapterTable!$P$17,
  IF(AND($A1117=0,$B1117=0),
    E1118,
  IF($B1117=0,
    VLOOKUP($A1117,ChapterTable!$1:$1048576,MATCH("최종"&amp;SUBSTITUTE(SUBSTITUTE(E$1,"standard",""),"|Float",""),ChapterTable!$1:$1,0),0),
  IF($B1117=1,
    IF($L1117=FALSE,
      VLOOKUP($A1117,ChapterTable!$1:$1048576,MATCH("최종"&amp;SUBSTITUTE(SUBSTITUTE(E$1,"standard",""),"|Float",""),ChapterTable!$1:$1,0),0),
      VLOOKUP($A1117-ChapterTable!$P$11,ChapterTable!$1:$1048576,MATCH("최종"&amp;SUBSTITUTE(SUBSTITUTE(E$1,"standard",""),"|Float",""),ChapterTable!$1:$1,0),0)*ChapterTable!$P$14
    ),
  OFFSET(E1117,-$B1117+IF($L1117,1,0),0)*IF($B1117&gt;OFFSET($B1117,1,0),ChapterTable!$R$17,1)*
    (VLOOKUP(SUBSTITUTE(SUBSTITUTE(E$1,"standard",""),"|Float","")&amp;IF(OR($L1117=TRUE,$A1117=0,MOD($A1117,ChapterTable!$R$20)&lt;&gt;0),"","보스")&amp;"인게임누적곱배수",ChapterTable!$R:$S,2,0)^C1117
    +VLOOKUP(SUBSTITUTE(SUBSTITUTE(E$1,"standard",""),"|Float","")&amp;IF(OR($L1117=TRUE,$A1117=0,MOD($A1117,ChapterTable!$R$20)&lt;&gt;0),"","보스")&amp;"인게임누적합배수",ChapterTable!$R:$S,2,0)*C1117)
  )
  )
  )
)</f>
        <v>2424112.1562280655</v>
      </c>
      <c r="F1117" s="1">
        <f ca="1">IF(AND($A1117=0,$B1117=1),
    VLOOKUP(1,ChapterTable!$1:$1048576,MATCH("최종"&amp;SUBSTITUTE(SUBSTITUTE(F$1,"standard",""),"|Float",""),ChapterTable!$1:$1,0),0)*ChapterTable!$P$17,
  IF(AND($A1117=0,$B1117=0),
    F1118,
  IF($B1117=0,
    VLOOKUP($A1117,ChapterTable!$1:$1048576,MATCH("최종"&amp;SUBSTITUTE(SUBSTITUTE(F$1,"standard",""),"|Float",""),ChapterTable!$1:$1,0),0),
  IF($B1117=1,
    IF($L1117=FALSE,
      VLOOKUP($A1117,ChapterTable!$1:$1048576,MATCH("최종"&amp;SUBSTITUTE(SUBSTITUTE(F$1,"standard",""),"|Float",""),ChapterTable!$1:$1,0),0),
      VLOOKUP($A1117-ChapterTable!$P$11,ChapterTable!$1:$1048576,MATCH("최종"&amp;SUBSTITUTE(SUBSTITUTE(F$1,"standard",""),"|Float",""),ChapterTable!$1:$1,0),0)*ChapterTable!$P$14
    ),
  OFFSET(F1117,-$B1117+IF($L1117,1,0),0)*
    (VLOOKUP(SUBSTITUTE(SUBSTITUTE(F$1,"standard",""),"|Float","")&amp;IF(OR($L1117=TRUE,$A1117=0,MOD($A1117,ChapterTable!$R$20)&lt;&gt;0),"","보스")&amp;"인게임누적곱배수",ChapterTable!$R:$S,2,0)^D1117
    +VLOOKUP(SUBSTITUTE(SUBSTITUTE(F$1,"standard",""),"|Float","")&amp;IF(OR($L1117=TRUE,$A1117=0,MOD($A1117,ChapterTable!$R$20)&lt;&gt;0),"","보스")&amp;"인게임누적합배수",ChapterTable!$R:$S,2,0)*D1117)
  )
  )
  )
)</f>
        <v>687392.91467115283</v>
      </c>
      <c r="G1117" t="s">
        <v>719</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122"/>
        <v>24</v>
      </c>
      <c r="Q1117">
        <f t="shared" si="123"/>
        <v>24</v>
      </c>
      <c r="R1117" t="b">
        <f t="shared" ca="1" si="124"/>
        <v>0</v>
      </c>
      <c r="T1117" t="b">
        <f t="shared" ca="1" si="125"/>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128"/>
        <v>0.25</v>
      </c>
      <c r="AJ1117">
        <f t="shared" si="126"/>
        <v>1</v>
      </c>
      <c r="AK1117">
        <f t="shared" si="127"/>
        <v>4</v>
      </c>
      <c r="AL1117">
        <v>10</v>
      </c>
    </row>
    <row r="1118" spans="1:38" hidden="1" x14ac:dyDescent="0.3">
      <c r="A1118">
        <v>24</v>
      </c>
      <c r="B1118">
        <v>41</v>
      </c>
      <c r="C1118">
        <f>IF(OR($L1118=TRUE,$A1118=0,MOD($A1118,ChapterTable!$R$20)&lt;&gt;0),
MAX(0,INT(($B1118+ChapterTable!$P$26+VLOOKUP(SUBSTITUTE(C$1,"성장단계","")&amp;"단계오프셋",ChapterTable!$R:$S,2,0))/ChapterTable!$P$23)),
MAX(0,INT(($B1118+ChapterTable!$R$26+VLOOKUP(SUBSTITUTE(C$1,"성장단계","")&amp;"보스단계오프셋",ChapterTable!$R:$S,2,0))/ChapterTable!$R$23)))</f>
        <v>4</v>
      </c>
      <c r="D1118">
        <f>IF(OR($L1118=TRUE,$A1118=0,MOD($A1118,ChapterTable!$R$20)&lt;&gt;0),
MAX(0,INT(($B1118+ChapterTable!$P$26+VLOOKUP(SUBSTITUTE(D$1,"성장단계","")&amp;"단계오프셋",ChapterTable!$R:$S,2,0))/ChapterTable!$P$23)),
MAX(0,INT(($B1118+ChapterTable!$R$26+VLOOKUP(SUBSTITUTE(D$1,"성장단계","")&amp;"보스단계오프셋",ChapterTable!$R:$S,2,0))/ChapterTable!$R$23)))</f>
        <v>4</v>
      </c>
      <c r="E1118" s="1">
        <f ca="1">IF(AND($A1118=0,$B1118=1),
    VLOOKUP(1,ChapterTable!$1:$1048576,MATCH("최종"&amp;SUBSTITUTE(SUBSTITUTE(E$1,"standard",""),"|Float",""),ChapterTable!$1:$1,0),0)*ChapterTable!$P$17,
  IF(AND($A1118=0,$B1118=0),
    E1119,
  IF($B1118=0,
    VLOOKUP($A1118,ChapterTable!$1:$1048576,MATCH("최종"&amp;SUBSTITUTE(SUBSTITUTE(E$1,"standard",""),"|Float",""),ChapterTable!$1:$1,0),0),
  IF($B1118=1,
    IF($L1118=FALSE,
      VLOOKUP($A1118,ChapterTable!$1:$1048576,MATCH("최종"&amp;SUBSTITUTE(SUBSTITUTE(E$1,"standard",""),"|Float",""),ChapterTable!$1:$1,0),0),
      VLOOKUP($A1118-ChapterTable!$P$11,ChapterTable!$1:$1048576,MATCH("최종"&amp;SUBSTITUTE(SUBSTITUTE(E$1,"standard",""),"|Float",""),ChapterTable!$1:$1,0),0)*ChapterTable!$P$14
    ),
  OFFSET(E1118,-$B1118+IF($L1118,1,0),0)*IF($B1118&gt;OFFSET($B1118,1,0),ChapterTable!$R$17,1)*
    (VLOOKUP(SUBSTITUTE(SUBSTITUTE(E$1,"standard",""),"|Float","")&amp;IF(OR($L1118=TRUE,$A1118=0,MOD($A1118,ChapterTable!$R$20)&lt;&gt;0),"","보스")&amp;"인게임누적곱배수",ChapterTable!$R:$S,2,0)^C1118
    +VLOOKUP(SUBSTITUTE(SUBSTITUTE(E$1,"standard",""),"|Float","")&amp;IF(OR($L1118=TRUE,$A1118=0,MOD($A1118,ChapterTable!$R$20)&lt;&gt;0),"","보스")&amp;"인게임누적합배수",ChapterTable!$R:$S,2,0)*C1118)
  )
  )
  )
)</f>
        <v>2424112.1562280655</v>
      </c>
      <c r="F1118" s="1">
        <f ca="1">IF(AND($A1118=0,$B1118=1),
    VLOOKUP(1,ChapterTable!$1:$1048576,MATCH("최종"&amp;SUBSTITUTE(SUBSTITUTE(F$1,"standard",""),"|Float",""),ChapterTable!$1:$1,0),0)*ChapterTable!$P$17,
  IF(AND($A1118=0,$B1118=0),
    F1119,
  IF($B1118=0,
    VLOOKUP($A1118,ChapterTable!$1:$1048576,MATCH("최종"&amp;SUBSTITUTE(SUBSTITUTE(F$1,"standard",""),"|Float",""),ChapterTable!$1:$1,0),0),
  IF($B1118=1,
    IF($L1118=FALSE,
      VLOOKUP($A1118,ChapterTable!$1:$1048576,MATCH("최종"&amp;SUBSTITUTE(SUBSTITUTE(F$1,"standard",""),"|Float",""),ChapterTable!$1:$1,0),0),
      VLOOKUP($A1118-ChapterTable!$P$11,ChapterTable!$1:$1048576,MATCH("최종"&amp;SUBSTITUTE(SUBSTITUTE(F$1,"standard",""),"|Float",""),ChapterTable!$1:$1,0),0)*ChapterTable!$P$14
    ),
  OFFSET(F1118,-$B1118+IF($L1118,1,0),0)*
    (VLOOKUP(SUBSTITUTE(SUBSTITUTE(F$1,"standard",""),"|Float","")&amp;IF(OR($L1118=TRUE,$A1118=0,MOD($A1118,ChapterTable!$R$20)&lt;&gt;0),"","보스")&amp;"인게임누적곱배수",ChapterTable!$R:$S,2,0)^D1118
    +VLOOKUP(SUBSTITUTE(SUBSTITUTE(F$1,"standard",""),"|Float","")&amp;IF(OR($L1118=TRUE,$A1118=0,MOD($A1118,ChapterTable!$R$20)&lt;&gt;0),"","보스")&amp;"인게임누적합배수",ChapterTable!$R:$S,2,0)*D1118)
  )
  )
  )
)</f>
        <v>729478.19516122341</v>
      </c>
      <c r="G1118" t="s">
        <v>719</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122"/>
        <v>5</v>
      </c>
      <c r="Q1118">
        <f t="shared" si="123"/>
        <v>5</v>
      </c>
      <c r="R1118" t="b">
        <f t="shared" ca="1" si="124"/>
        <v>0</v>
      </c>
      <c r="T1118" t="b">
        <f t="shared" ca="1" si="125"/>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128"/>
        <v>0.2</v>
      </c>
      <c r="AJ1118">
        <f t="shared" si="126"/>
        <v>0.27466666000000001</v>
      </c>
      <c r="AK1118">
        <f t="shared" si="127"/>
        <v>1</v>
      </c>
      <c r="AL1118">
        <v>10</v>
      </c>
    </row>
    <row r="1119" spans="1:38" hidden="1" x14ac:dyDescent="0.3">
      <c r="A1119">
        <v>24</v>
      </c>
      <c r="B1119">
        <v>42</v>
      </c>
      <c r="C1119">
        <f>IF(OR($L1119=TRUE,$A1119=0,MOD($A1119,ChapterTable!$R$20)&lt;&gt;0),
MAX(0,INT(($B1119+ChapterTable!$P$26+VLOOKUP(SUBSTITUTE(C$1,"성장단계","")&amp;"단계오프셋",ChapterTable!$R:$S,2,0))/ChapterTable!$P$23)),
MAX(0,INT(($B1119+ChapterTable!$R$26+VLOOKUP(SUBSTITUTE(C$1,"성장단계","")&amp;"보스단계오프셋",ChapterTable!$R:$S,2,0))/ChapterTable!$R$23)))</f>
        <v>4</v>
      </c>
      <c r="D1119">
        <f>IF(OR($L1119=TRUE,$A1119=0,MOD($A1119,ChapterTable!$R$20)&lt;&gt;0),
MAX(0,INT(($B1119+ChapterTable!$P$26+VLOOKUP(SUBSTITUTE(D$1,"성장단계","")&amp;"단계오프셋",ChapterTable!$R:$S,2,0))/ChapterTable!$P$23)),
MAX(0,INT(($B1119+ChapterTable!$R$26+VLOOKUP(SUBSTITUTE(D$1,"성장단계","")&amp;"보스단계오프셋",ChapterTable!$R:$S,2,0))/ChapterTable!$R$23)))</f>
        <v>4</v>
      </c>
      <c r="E1119" s="1">
        <f ca="1">IF(AND($A1119=0,$B1119=1),
    VLOOKUP(1,ChapterTable!$1:$1048576,MATCH("최종"&amp;SUBSTITUTE(SUBSTITUTE(E$1,"standard",""),"|Float",""),ChapterTable!$1:$1,0),0)*ChapterTable!$P$17,
  IF(AND($A1119=0,$B1119=0),
    E1120,
  IF($B1119=0,
    VLOOKUP($A1119,ChapterTable!$1:$1048576,MATCH("최종"&amp;SUBSTITUTE(SUBSTITUTE(E$1,"standard",""),"|Float",""),ChapterTable!$1:$1,0),0),
  IF($B1119=1,
    IF($L1119=FALSE,
      VLOOKUP($A1119,ChapterTable!$1:$1048576,MATCH("최종"&amp;SUBSTITUTE(SUBSTITUTE(E$1,"standard",""),"|Float",""),ChapterTable!$1:$1,0),0),
      VLOOKUP($A1119-ChapterTable!$P$11,ChapterTable!$1:$1048576,MATCH("최종"&amp;SUBSTITUTE(SUBSTITUTE(E$1,"standard",""),"|Float",""),ChapterTable!$1:$1,0),0)*ChapterTable!$P$14
    ),
  OFFSET(E1119,-$B1119+IF($L1119,1,0),0)*IF($B1119&gt;OFFSET($B1119,1,0),ChapterTable!$R$17,1)*
    (VLOOKUP(SUBSTITUTE(SUBSTITUTE(E$1,"standard",""),"|Float","")&amp;IF(OR($L1119=TRUE,$A1119=0,MOD($A1119,ChapterTable!$R$20)&lt;&gt;0),"","보스")&amp;"인게임누적곱배수",ChapterTable!$R:$S,2,0)^C1119
    +VLOOKUP(SUBSTITUTE(SUBSTITUTE(E$1,"standard",""),"|Float","")&amp;IF(OR($L1119=TRUE,$A1119=0,MOD($A1119,ChapterTable!$R$20)&lt;&gt;0),"","보스")&amp;"인게임누적합배수",ChapterTable!$R:$S,2,0)*C1119)
  )
  )
  )
)</f>
        <v>2424112.1562280655</v>
      </c>
      <c r="F1119" s="1">
        <f ca="1">IF(AND($A1119=0,$B1119=1),
    VLOOKUP(1,ChapterTable!$1:$1048576,MATCH("최종"&amp;SUBSTITUTE(SUBSTITUTE(F$1,"standard",""),"|Float",""),ChapterTable!$1:$1,0),0)*ChapterTable!$P$17,
  IF(AND($A1119=0,$B1119=0),
    F1120,
  IF($B1119=0,
    VLOOKUP($A1119,ChapterTable!$1:$1048576,MATCH("최종"&amp;SUBSTITUTE(SUBSTITUTE(F$1,"standard",""),"|Float",""),ChapterTable!$1:$1,0),0),
  IF($B1119=1,
    IF($L1119=FALSE,
      VLOOKUP($A1119,ChapterTable!$1:$1048576,MATCH("최종"&amp;SUBSTITUTE(SUBSTITUTE(F$1,"standard",""),"|Float",""),ChapterTable!$1:$1,0),0),
      VLOOKUP($A1119-ChapterTable!$P$11,ChapterTable!$1:$1048576,MATCH("최종"&amp;SUBSTITUTE(SUBSTITUTE(F$1,"standard",""),"|Float",""),ChapterTable!$1:$1,0),0)*ChapterTable!$P$14
    ),
  OFFSET(F1119,-$B1119+IF($L1119,1,0),0)*
    (VLOOKUP(SUBSTITUTE(SUBSTITUTE(F$1,"standard",""),"|Float","")&amp;IF(OR($L1119=TRUE,$A1119=0,MOD($A1119,ChapterTable!$R$20)&lt;&gt;0),"","보스")&amp;"인게임누적곱배수",ChapterTable!$R:$S,2,0)^D1119
    +VLOOKUP(SUBSTITUTE(SUBSTITUTE(F$1,"standard",""),"|Float","")&amp;IF(OR($L1119=TRUE,$A1119=0,MOD($A1119,ChapterTable!$R$20)&lt;&gt;0),"","보스")&amp;"인게임누적합배수",ChapterTable!$R:$S,2,0)*D1119)
  )
  )
  )
)</f>
        <v>729478.19516122341</v>
      </c>
      <c r="G1119" t="s">
        <v>719</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122"/>
        <v>5</v>
      </c>
      <c r="Q1119">
        <f t="shared" si="123"/>
        <v>5</v>
      </c>
      <c r="R1119" t="b">
        <f t="shared" ca="1" si="124"/>
        <v>0</v>
      </c>
      <c r="T1119" t="b">
        <f t="shared" ca="1" si="125"/>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128"/>
        <v>0.2</v>
      </c>
      <c r="AJ1119">
        <f t="shared" si="126"/>
        <v>0.27466666000000001</v>
      </c>
      <c r="AK1119">
        <f t="shared" si="127"/>
        <v>1</v>
      </c>
      <c r="AL1119">
        <v>10</v>
      </c>
    </row>
    <row r="1120" spans="1:38" hidden="1" x14ac:dyDescent="0.3">
      <c r="A1120">
        <v>24</v>
      </c>
      <c r="B1120">
        <v>43</v>
      </c>
      <c r="C1120">
        <f>IF(OR($L1120=TRUE,$A1120=0,MOD($A1120,ChapterTable!$R$20)&lt;&gt;0),
MAX(0,INT(($B1120+ChapterTable!$P$26+VLOOKUP(SUBSTITUTE(C$1,"성장단계","")&amp;"단계오프셋",ChapterTable!$R:$S,2,0))/ChapterTable!$P$23)),
MAX(0,INT(($B1120+ChapterTable!$R$26+VLOOKUP(SUBSTITUTE(C$1,"성장단계","")&amp;"보스단계오프셋",ChapterTable!$R:$S,2,0))/ChapterTable!$R$23)))</f>
        <v>4</v>
      </c>
      <c r="D1120">
        <f>IF(OR($L1120=TRUE,$A1120=0,MOD($A1120,ChapterTable!$R$20)&lt;&gt;0),
MAX(0,INT(($B1120+ChapterTable!$P$26+VLOOKUP(SUBSTITUTE(D$1,"성장단계","")&amp;"단계오프셋",ChapterTable!$R:$S,2,0))/ChapterTable!$P$23)),
MAX(0,INT(($B1120+ChapterTable!$R$26+VLOOKUP(SUBSTITUTE(D$1,"성장단계","")&amp;"보스단계오프셋",ChapterTable!$R:$S,2,0))/ChapterTable!$R$23)))</f>
        <v>4</v>
      </c>
      <c r="E1120" s="1">
        <f ca="1">IF(AND($A1120=0,$B1120=1),
    VLOOKUP(1,ChapterTable!$1:$1048576,MATCH("최종"&amp;SUBSTITUTE(SUBSTITUTE(E$1,"standard",""),"|Float",""),ChapterTable!$1:$1,0),0)*ChapterTable!$P$17,
  IF(AND($A1120=0,$B1120=0),
    E1121,
  IF($B1120=0,
    VLOOKUP($A1120,ChapterTable!$1:$1048576,MATCH("최종"&amp;SUBSTITUTE(SUBSTITUTE(E$1,"standard",""),"|Float",""),ChapterTable!$1:$1,0),0),
  IF($B1120=1,
    IF($L1120=FALSE,
      VLOOKUP($A1120,ChapterTable!$1:$1048576,MATCH("최종"&amp;SUBSTITUTE(SUBSTITUTE(E$1,"standard",""),"|Float",""),ChapterTable!$1:$1,0),0),
      VLOOKUP($A1120-ChapterTable!$P$11,ChapterTable!$1:$1048576,MATCH("최종"&amp;SUBSTITUTE(SUBSTITUTE(E$1,"standard",""),"|Float",""),ChapterTable!$1:$1,0),0)*ChapterTable!$P$14
    ),
  OFFSET(E1120,-$B1120+IF($L1120,1,0),0)*IF($B1120&gt;OFFSET($B1120,1,0),ChapterTable!$R$17,1)*
    (VLOOKUP(SUBSTITUTE(SUBSTITUTE(E$1,"standard",""),"|Float","")&amp;IF(OR($L1120=TRUE,$A1120=0,MOD($A1120,ChapterTable!$R$20)&lt;&gt;0),"","보스")&amp;"인게임누적곱배수",ChapterTable!$R:$S,2,0)^C1120
    +VLOOKUP(SUBSTITUTE(SUBSTITUTE(E$1,"standard",""),"|Float","")&amp;IF(OR($L1120=TRUE,$A1120=0,MOD($A1120,ChapterTable!$R$20)&lt;&gt;0),"","보스")&amp;"인게임누적합배수",ChapterTable!$R:$S,2,0)*C1120)
  )
  )
  )
)</f>
        <v>2424112.1562280655</v>
      </c>
      <c r="F1120" s="1">
        <f ca="1">IF(AND($A1120=0,$B1120=1),
    VLOOKUP(1,ChapterTable!$1:$1048576,MATCH("최종"&amp;SUBSTITUTE(SUBSTITUTE(F$1,"standard",""),"|Float",""),ChapterTable!$1:$1,0),0)*ChapterTable!$P$17,
  IF(AND($A1120=0,$B1120=0),
    F1121,
  IF($B1120=0,
    VLOOKUP($A1120,ChapterTable!$1:$1048576,MATCH("최종"&amp;SUBSTITUTE(SUBSTITUTE(F$1,"standard",""),"|Float",""),ChapterTable!$1:$1,0),0),
  IF($B1120=1,
    IF($L1120=FALSE,
      VLOOKUP($A1120,ChapterTable!$1:$1048576,MATCH("최종"&amp;SUBSTITUTE(SUBSTITUTE(F$1,"standard",""),"|Float",""),ChapterTable!$1:$1,0),0),
      VLOOKUP($A1120-ChapterTable!$P$11,ChapterTable!$1:$1048576,MATCH("최종"&amp;SUBSTITUTE(SUBSTITUTE(F$1,"standard",""),"|Float",""),ChapterTable!$1:$1,0),0)*ChapterTable!$P$14
    ),
  OFFSET(F1120,-$B1120+IF($L1120,1,0),0)*
    (VLOOKUP(SUBSTITUTE(SUBSTITUTE(F$1,"standard",""),"|Float","")&amp;IF(OR($L1120=TRUE,$A1120=0,MOD($A1120,ChapterTable!$R$20)&lt;&gt;0),"","보스")&amp;"인게임누적곱배수",ChapterTable!$R:$S,2,0)^D1120
    +VLOOKUP(SUBSTITUTE(SUBSTITUTE(F$1,"standard",""),"|Float","")&amp;IF(OR($L1120=TRUE,$A1120=0,MOD($A1120,ChapterTable!$R$20)&lt;&gt;0),"","보스")&amp;"인게임누적합배수",ChapterTable!$R:$S,2,0)*D1120)
  )
  )
  )
)</f>
        <v>729478.19516122341</v>
      </c>
      <c r="G1120" t="s">
        <v>719</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122"/>
        <v>5</v>
      </c>
      <c r="Q1120">
        <f t="shared" si="123"/>
        <v>5</v>
      </c>
      <c r="R1120" t="b">
        <f t="shared" ca="1" si="124"/>
        <v>0</v>
      </c>
      <c r="T1120" t="b">
        <f t="shared" ca="1" si="125"/>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128"/>
        <v>0.2</v>
      </c>
      <c r="AJ1120">
        <f t="shared" si="126"/>
        <v>0.27466666000000001</v>
      </c>
      <c r="AK1120">
        <f t="shared" si="127"/>
        <v>1</v>
      </c>
      <c r="AL1120">
        <v>10</v>
      </c>
    </row>
    <row r="1121" spans="1:38" hidden="1" x14ac:dyDescent="0.3">
      <c r="A1121">
        <v>24</v>
      </c>
      <c r="B1121">
        <v>44</v>
      </c>
      <c r="C1121">
        <f>IF(OR($L1121=TRUE,$A1121=0,MOD($A1121,ChapterTable!$R$20)&lt;&gt;0),
MAX(0,INT(($B1121+ChapterTable!$P$26+VLOOKUP(SUBSTITUTE(C$1,"성장단계","")&amp;"단계오프셋",ChapterTable!$R:$S,2,0))/ChapterTable!$P$23)),
MAX(0,INT(($B1121+ChapterTable!$R$26+VLOOKUP(SUBSTITUTE(C$1,"성장단계","")&amp;"보스단계오프셋",ChapterTable!$R:$S,2,0))/ChapterTable!$R$23)))</f>
        <v>4</v>
      </c>
      <c r="D1121">
        <f>IF(OR($L1121=TRUE,$A1121=0,MOD($A1121,ChapterTable!$R$20)&lt;&gt;0),
MAX(0,INT(($B1121+ChapterTable!$P$26+VLOOKUP(SUBSTITUTE(D$1,"성장단계","")&amp;"단계오프셋",ChapterTable!$R:$S,2,0))/ChapterTable!$P$23)),
MAX(0,INT(($B1121+ChapterTable!$R$26+VLOOKUP(SUBSTITUTE(D$1,"성장단계","")&amp;"보스단계오프셋",ChapterTable!$R:$S,2,0))/ChapterTable!$R$23)))</f>
        <v>4</v>
      </c>
      <c r="E1121" s="1">
        <f ca="1">IF(AND($A1121=0,$B1121=1),
    VLOOKUP(1,ChapterTable!$1:$1048576,MATCH("최종"&amp;SUBSTITUTE(SUBSTITUTE(E$1,"standard",""),"|Float",""),ChapterTable!$1:$1,0),0)*ChapterTable!$P$17,
  IF(AND($A1121=0,$B1121=0),
    E1122,
  IF($B1121=0,
    VLOOKUP($A1121,ChapterTable!$1:$1048576,MATCH("최종"&amp;SUBSTITUTE(SUBSTITUTE(E$1,"standard",""),"|Float",""),ChapterTable!$1:$1,0),0),
  IF($B1121=1,
    IF($L1121=FALSE,
      VLOOKUP($A1121,ChapterTable!$1:$1048576,MATCH("최종"&amp;SUBSTITUTE(SUBSTITUTE(E$1,"standard",""),"|Float",""),ChapterTable!$1:$1,0),0),
      VLOOKUP($A1121-ChapterTable!$P$11,ChapterTable!$1:$1048576,MATCH("최종"&amp;SUBSTITUTE(SUBSTITUTE(E$1,"standard",""),"|Float",""),ChapterTable!$1:$1,0),0)*ChapterTable!$P$14
    ),
  OFFSET(E1121,-$B1121+IF($L1121,1,0),0)*IF($B1121&gt;OFFSET($B1121,1,0),ChapterTable!$R$17,1)*
    (VLOOKUP(SUBSTITUTE(SUBSTITUTE(E$1,"standard",""),"|Float","")&amp;IF(OR($L1121=TRUE,$A1121=0,MOD($A1121,ChapterTable!$R$20)&lt;&gt;0),"","보스")&amp;"인게임누적곱배수",ChapterTable!$R:$S,2,0)^C1121
    +VLOOKUP(SUBSTITUTE(SUBSTITUTE(E$1,"standard",""),"|Float","")&amp;IF(OR($L1121=TRUE,$A1121=0,MOD($A1121,ChapterTable!$R$20)&lt;&gt;0),"","보스")&amp;"인게임누적합배수",ChapterTable!$R:$S,2,0)*C1121)
  )
  )
  )
)</f>
        <v>2424112.1562280655</v>
      </c>
      <c r="F1121" s="1">
        <f ca="1">IF(AND($A1121=0,$B1121=1),
    VLOOKUP(1,ChapterTable!$1:$1048576,MATCH("최종"&amp;SUBSTITUTE(SUBSTITUTE(F$1,"standard",""),"|Float",""),ChapterTable!$1:$1,0),0)*ChapterTable!$P$17,
  IF(AND($A1121=0,$B1121=0),
    F1122,
  IF($B1121=0,
    VLOOKUP($A1121,ChapterTable!$1:$1048576,MATCH("최종"&amp;SUBSTITUTE(SUBSTITUTE(F$1,"standard",""),"|Float",""),ChapterTable!$1:$1,0),0),
  IF($B1121=1,
    IF($L1121=FALSE,
      VLOOKUP($A1121,ChapterTable!$1:$1048576,MATCH("최종"&amp;SUBSTITUTE(SUBSTITUTE(F$1,"standard",""),"|Float",""),ChapterTable!$1:$1,0),0),
      VLOOKUP($A1121-ChapterTable!$P$11,ChapterTable!$1:$1048576,MATCH("최종"&amp;SUBSTITUTE(SUBSTITUTE(F$1,"standard",""),"|Float",""),ChapterTable!$1:$1,0),0)*ChapterTable!$P$14
    ),
  OFFSET(F1121,-$B1121+IF($L1121,1,0),0)*
    (VLOOKUP(SUBSTITUTE(SUBSTITUTE(F$1,"standard",""),"|Float","")&amp;IF(OR($L1121=TRUE,$A1121=0,MOD($A1121,ChapterTable!$R$20)&lt;&gt;0),"","보스")&amp;"인게임누적곱배수",ChapterTable!$R:$S,2,0)^D1121
    +VLOOKUP(SUBSTITUTE(SUBSTITUTE(F$1,"standard",""),"|Float","")&amp;IF(OR($L1121=TRUE,$A1121=0,MOD($A1121,ChapterTable!$R$20)&lt;&gt;0),"","보스")&amp;"인게임누적합배수",ChapterTable!$R:$S,2,0)*D1121)
  )
  )
  )
)</f>
        <v>729478.19516122341</v>
      </c>
      <c r="G1121" t="s">
        <v>719</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122"/>
        <v>5</v>
      </c>
      <c r="Q1121">
        <f t="shared" si="123"/>
        <v>5</v>
      </c>
      <c r="R1121" t="b">
        <f t="shared" ca="1" si="124"/>
        <v>0</v>
      </c>
      <c r="T1121" t="b">
        <f t="shared" ca="1" si="125"/>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128"/>
        <v>0.2</v>
      </c>
      <c r="AJ1121">
        <f t="shared" si="126"/>
        <v>0.27466666000000001</v>
      </c>
      <c r="AK1121">
        <f t="shared" si="127"/>
        <v>1</v>
      </c>
      <c r="AL1121">
        <v>10</v>
      </c>
    </row>
    <row r="1122" spans="1:38" hidden="1" x14ac:dyDescent="0.3">
      <c r="A1122">
        <v>24</v>
      </c>
      <c r="B1122">
        <v>45</v>
      </c>
      <c r="C1122">
        <f>IF(OR($L1122=TRUE,$A1122=0,MOD($A1122,ChapterTable!$R$20)&lt;&gt;0),
MAX(0,INT(($B1122+ChapterTable!$P$26+VLOOKUP(SUBSTITUTE(C$1,"성장단계","")&amp;"단계오프셋",ChapterTable!$R:$S,2,0))/ChapterTable!$P$23)),
MAX(0,INT(($B1122+ChapterTable!$R$26+VLOOKUP(SUBSTITUTE(C$1,"성장단계","")&amp;"보스단계오프셋",ChapterTable!$R:$S,2,0))/ChapterTable!$R$23)))</f>
        <v>4</v>
      </c>
      <c r="D1122">
        <f>IF(OR($L1122=TRUE,$A1122=0,MOD($A1122,ChapterTable!$R$20)&lt;&gt;0),
MAX(0,INT(($B1122+ChapterTable!$P$26+VLOOKUP(SUBSTITUTE(D$1,"성장단계","")&amp;"단계오프셋",ChapterTable!$R:$S,2,0))/ChapterTable!$P$23)),
MAX(0,INT(($B1122+ChapterTable!$R$26+VLOOKUP(SUBSTITUTE(D$1,"성장단계","")&amp;"보스단계오프셋",ChapterTable!$R:$S,2,0))/ChapterTable!$R$23)))</f>
        <v>4</v>
      </c>
      <c r="E1122" s="1">
        <f ca="1">IF(AND($A1122=0,$B1122=1),
    VLOOKUP(1,ChapterTable!$1:$1048576,MATCH("최종"&amp;SUBSTITUTE(SUBSTITUTE(E$1,"standard",""),"|Float",""),ChapterTable!$1:$1,0),0)*ChapterTable!$P$17,
  IF(AND($A1122=0,$B1122=0),
    E1123,
  IF($B1122=0,
    VLOOKUP($A1122,ChapterTable!$1:$1048576,MATCH("최종"&amp;SUBSTITUTE(SUBSTITUTE(E$1,"standard",""),"|Float",""),ChapterTable!$1:$1,0),0),
  IF($B1122=1,
    IF($L1122=FALSE,
      VLOOKUP($A1122,ChapterTable!$1:$1048576,MATCH("최종"&amp;SUBSTITUTE(SUBSTITUTE(E$1,"standard",""),"|Float",""),ChapterTable!$1:$1,0),0),
      VLOOKUP($A1122-ChapterTable!$P$11,ChapterTable!$1:$1048576,MATCH("최종"&amp;SUBSTITUTE(SUBSTITUTE(E$1,"standard",""),"|Float",""),ChapterTable!$1:$1,0),0)*ChapterTable!$P$14
    ),
  OFFSET(E1122,-$B1122+IF($L1122,1,0),0)*IF($B1122&gt;OFFSET($B1122,1,0),ChapterTable!$R$17,1)*
    (VLOOKUP(SUBSTITUTE(SUBSTITUTE(E$1,"standard",""),"|Float","")&amp;IF(OR($L1122=TRUE,$A1122=0,MOD($A1122,ChapterTable!$R$20)&lt;&gt;0),"","보스")&amp;"인게임누적곱배수",ChapterTable!$R:$S,2,0)^C1122
    +VLOOKUP(SUBSTITUTE(SUBSTITUTE(E$1,"standard",""),"|Float","")&amp;IF(OR($L1122=TRUE,$A1122=0,MOD($A1122,ChapterTable!$R$20)&lt;&gt;0),"","보스")&amp;"인게임누적합배수",ChapterTable!$R:$S,2,0)*C1122)
  )
  )
  )
)</f>
        <v>2424112.1562280655</v>
      </c>
      <c r="F1122" s="1">
        <f ca="1">IF(AND($A1122=0,$B1122=1),
    VLOOKUP(1,ChapterTable!$1:$1048576,MATCH("최종"&amp;SUBSTITUTE(SUBSTITUTE(F$1,"standard",""),"|Float",""),ChapterTable!$1:$1,0),0)*ChapterTable!$P$17,
  IF(AND($A1122=0,$B1122=0),
    F1123,
  IF($B1122=0,
    VLOOKUP($A1122,ChapterTable!$1:$1048576,MATCH("최종"&amp;SUBSTITUTE(SUBSTITUTE(F$1,"standard",""),"|Float",""),ChapterTable!$1:$1,0),0),
  IF($B1122=1,
    IF($L1122=FALSE,
      VLOOKUP($A1122,ChapterTable!$1:$1048576,MATCH("최종"&amp;SUBSTITUTE(SUBSTITUTE(F$1,"standard",""),"|Float",""),ChapterTable!$1:$1,0),0),
      VLOOKUP($A1122-ChapterTable!$P$11,ChapterTable!$1:$1048576,MATCH("최종"&amp;SUBSTITUTE(SUBSTITUTE(F$1,"standard",""),"|Float",""),ChapterTable!$1:$1,0),0)*ChapterTable!$P$14
    ),
  OFFSET(F1122,-$B1122+IF($L1122,1,0),0)*
    (VLOOKUP(SUBSTITUTE(SUBSTITUTE(F$1,"standard",""),"|Float","")&amp;IF(OR($L1122=TRUE,$A1122=0,MOD($A1122,ChapterTable!$R$20)&lt;&gt;0),"","보스")&amp;"인게임누적곱배수",ChapterTable!$R:$S,2,0)^D1122
    +VLOOKUP(SUBSTITUTE(SUBSTITUTE(F$1,"standard",""),"|Float","")&amp;IF(OR($L1122=TRUE,$A1122=0,MOD($A1122,ChapterTable!$R$20)&lt;&gt;0),"","보스")&amp;"인게임누적합배수",ChapterTable!$R:$S,2,0)*D1122)
  )
  )
  )
)</f>
        <v>729478.19516122341</v>
      </c>
      <c r="G1122" t="s">
        <v>719</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122"/>
        <v>11</v>
      </c>
      <c r="Q1122">
        <f t="shared" si="123"/>
        <v>11</v>
      </c>
      <c r="R1122" t="b">
        <f t="shared" ca="1" si="124"/>
        <v>0</v>
      </c>
      <c r="T1122" t="b">
        <f t="shared" ca="1" si="125"/>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128"/>
        <v>0.2</v>
      </c>
      <c r="AJ1122">
        <f t="shared" si="126"/>
        <v>0.27466666000000001</v>
      </c>
      <c r="AK1122">
        <f t="shared" si="127"/>
        <v>1</v>
      </c>
      <c r="AL1122">
        <v>10</v>
      </c>
    </row>
    <row r="1123" spans="1:38" hidden="1" x14ac:dyDescent="0.3">
      <c r="A1123">
        <v>24</v>
      </c>
      <c r="B1123">
        <v>46</v>
      </c>
      <c r="C1123">
        <f>IF(OR($L1123=TRUE,$A1123=0,MOD($A1123,ChapterTable!$R$20)&lt;&gt;0),
MAX(0,INT(($B1123+ChapterTable!$P$26+VLOOKUP(SUBSTITUTE(C$1,"성장단계","")&amp;"단계오프셋",ChapterTable!$R:$S,2,0))/ChapterTable!$P$23)),
MAX(0,INT(($B1123+ChapterTable!$R$26+VLOOKUP(SUBSTITUTE(C$1,"성장단계","")&amp;"보스단계오프셋",ChapterTable!$R:$S,2,0))/ChapterTable!$R$23)))</f>
        <v>5</v>
      </c>
      <c r="D1123">
        <f>IF(OR($L1123=TRUE,$A1123=0,MOD($A1123,ChapterTable!$R$20)&lt;&gt;0),
MAX(0,INT(($B1123+ChapterTable!$P$26+VLOOKUP(SUBSTITUTE(D$1,"성장단계","")&amp;"단계오프셋",ChapterTable!$R:$S,2,0))/ChapterTable!$P$23)),
MAX(0,INT(($B1123+ChapterTable!$R$26+VLOOKUP(SUBSTITUTE(D$1,"성장단계","")&amp;"보스단계오프셋",ChapterTable!$R:$S,2,0))/ChapterTable!$R$23)))</f>
        <v>4</v>
      </c>
      <c r="E1123" s="1">
        <f ca="1">IF(AND($A1123=0,$B1123=1),
    VLOOKUP(1,ChapterTable!$1:$1048576,MATCH("최종"&amp;SUBSTITUTE(SUBSTITUTE(E$1,"standard",""),"|Float",""),ChapterTable!$1:$1,0),0)*ChapterTable!$P$17,
  IF(AND($A1123=0,$B1123=0),
    E1124,
  IF($B1123=0,
    VLOOKUP($A1123,ChapterTable!$1:$1048576,MATCH("최종"&amp;SUBSTITUTE(SUBSTITUTE(E$1,"standard",""),"|Float",""),ChapterTable!$1:$1,0),0),
  IF($B1123=1,
    IF($L1123=FALSE,
      VLOOKUP($A1123,ChapterTable!$1:$1048576,MATCH("최종"&amp;SUBSTITUTE(SUBSTITUTE(E$1,"standard",""),"|Float",""),ChapterTable!$1:$1,0),0),
      VLOOKUP($A1123-ChapterTable!$P$11,ChapterTable!$1:$1048576,MATCH("최종"&amp;SUBSTITUTE(SUBSTITUTE(E$1,"standard",""),"|Float",""),ChapterTable!$1:$1,0),0)*ChapterTable!$P$14
    ),
  OFFSET(E1123,-$B1123+IF($L1123,1,0),0)*IF($B1123&gt;OFFSET($B1123,1,0),ChapterTable!$R$17,1)*
    (VLOOKUP(SUBSTITUTE(SUBSTITUTE(E$1,"standard",""),"|Float","")&amp;IF(OR($L1123=TRUE,$A1123=0,MOD($A1123,ChapterTable!$R$20)&lt;&gt;0),"","보스")&amp;"인게임누적곱배수",ChapterTable!$R:$S,2,0)^C1123
    +VLOOKUP(SUBSTITUTE(SUBSTITUTE(E$1,"standard",""),"|Float","")&amp;IF(OR($L1123=TRUE,$A1123=0,MOD($A1123,ChapterTable!$R$20)&lt;&gt;0),"","보스")&amp;"인게임누적합배수",ChapterTable!$R:$S,2,0)*C1123)
  )
  )
  )
)</f>
        <v>2693457.9513645172</v>
      </c>
      <c r="F1123" s="1">
        <f ca="1">IF(AND($A1123=0,$B1123=1),
    VLOOKUP(1,ChapterTable!$1:$1048576,MATCH("최종"&amp;SUBSTITUTE(SUBSTITUTE(F$1,"standard",""),"|Float",""),ChapterTable!$1:$1,0),0)*ChapterTable!$P$17,
  IF(AND($A1123=0,$B1123=0),
    F1124,
  IF($B1123=0,
    VLOOKUP($A1123,ChapterTable!$1:$1048576,MATCH("최종"&amp;SUBSTITUTE(SUBSTITUTE(F$1,"standard",""),"|Float",""),ChapterTable!$1:$1,0),0),
  IF($B1123=1,
    IF($L1123=FALSE,
      VLOOKUP($A1123,ChapterTable!$1:$1048576,MATCH("최종"&amp;SUBSTITUTE(SUBSTITUTE(F$1,"standard",""),"|Float",""),ChapterTable!$1:$1,0),0),
      VLOOKUP($A1123-ChapterTable!$P$11,ChapterTable!$1:$1048576,MATCH("최종"&amp;SUBSTITUTE(SUBSTITUTE(F$1,"standard",""),"|Float",""),ChapterTable!$1:$1,0),0)*ChapterTable!$P$14
    ),
  OFFSET(F1123,-$B1123+IF($L1123,1,0),0)*
    (VLOOKUP(SUBSTITUTE(SUBSTITUTE(F$1,"standard",""),"|Float","")&amp;IF(OR($L1123=TRUE,$A1123=0,MOD($A1123,ChapterTable!$R$20)&lt;&gt;0),"","보스")&amp;"인게임누적곱배수",ChapterTable!$R:$S,2,0)^D1123
    +VLOOKUP(SUBSTITUTE(SUBSTITUTE(F$1,"standard",""),"|Float","")&amp;IF(OR($L1123=TRUE,$A1123=0,MOD($A1123,ChapterTable!$R$20)&lt;&gt;0),"","보스")&amp;"인게임누적합배수",ChapterTable!$R:$S,2,0)*D1123)
  )
  )
  )
)</f>
        <v>729478.19516122341</v>
      </c>
      <c r="G1123" t="s">
        <v>719</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122"/>
        <v>5</v>
      </c>
      <c r="Q1123">
        <f t="shared" si="123"/>
        <v>5</v>
      </c>
      <c r="R1123" t="b">
        <f t="shared" ca="1" si="124"/>
        <v>0</v>
      </c>
      <c r="T1123" t="b">
        <f t="shared" ca="1" si="125"/>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128"/>
        <v>0.2</v>
      </c>
      <c r="AJ1123">
        <f t="shared" si="126"/>
        <v>0.27466666000000001</v>
      </c>
      <c r="AK1123">
        <f t="shared" si="127"/>
        <v>1</v>
      </c>
      <c r="AL1123">
        <v>10</v>
      </c>
    </row>
    <row r="1124" spans="1:38" hidden="1" x14ac:dyDescent="0.3">
      <c r="A1124">
        <v>24</v>
      </c>
      <c r="B1124">
        <v>47</v>
      </c>
      <c r="C1124">
        <f>IF(OR($L1124=TRUE,$A1124=0,MOD($A1124,ChapterTable!$R$20)&lt;&gt;0),
MAX(0,INT(($B1124+ChapterTable!$P$26+VLOOKUP(SUBSTITUTE(C$1,"성장단계","")&amp;"단계오프셋",ChapterTable!$R:$S,2,0))/ChapterTable!$P$23)),
MAX(0,INT(($B1124+ChapterTable!$R$26+VLOOKUP(SUBSTITUTE(C$1,"성장단계","")&amp;"보스단계오프셋",ChapterTable!$R:$S,2,0))/ChapterTable!$R$23)))</f>
        <v>5</v>
      </c>
      <c r="D1124">
        <f>IF(OR($L1124=TRUE,$A1124=0,MOD($A1124,ChapterTable!$R$20)&lt;&gt;0),
MAX(0,INT(($B1124+ChapterTable!$P$26+VLOOKUP(SUBSTITUTE(D$1,"성장단계","")&amp;"단계오프셋",ChapterTable!$R:$S,2,0))/ChapterTable!$P$23)),
MAX(0,INT(($B1124+ChapterTable!$R$26+VLOOKUP(SUBSTITUTE(D$1,"성장단계","")&amp;"보스단계오프셋",ChapterTable!$R:$S,2,0))/ChapterTable!$R$23)))</f>
        <v>4</v>
      </c>
      <c r="E1124" s="1">
        <f ca="1">IF(AND($A1124=0,$B1124=1),
    VLOOKUP(1,ChapterTable!$1:$1048576,MATCH("최종"&amp;SUBSTITUTE(SUBSTITUTE(E$1,"standard",""),"|Float",""),ChapterTable!$1:$1,0),0)*ChapterTable!$P$17,
  IF(AND($A1124=0,$B1124=0),
    E1125,
  IF($B1124=0,
    VLOOKUP($A1124,ChapterTable!$1:$1048576,MATCH("최종"&amp;SUBSTITUTE(SUBSTITUTE(E$1,"standard",""),"|Float",""),ChapterTable!$1:$1,0),0),
  IF($B1124=1,
    IF($L1124=FALSE,
      VLOOKUP($A1124,ChapterTable!$1:$1048576,MATCH("최종"&amp;SUBSTITUTE(SUBSTITUTE(E$1,"standard",""),"|Float",""),ChapterTable!$1:$1,0),0),
      VLOOKUP($A1124-ChapterTable!$P$11,ChapterTable!$1:$1048576,MATCH("최종"&amp;SUBSTITUTE(SUBSTITUTE(E$1,"standard",""),"|Float",""),ChapterTable!$1:$1,0),0)*ChapterTable!$P$14
    ),
  OFFSET(E1124,-$B1124+IF($L1124,1,0),0)*IF($B1124&gt;OFFSET($B1124,1,0),ChapterTable!$R$17,1)*
    (VLOOKUP(SUBSTITUTE(SUBSTITUTE(E$1,"standard",""),"|Float","")&amp;IF(OR($L1124=TRUE,$A1124=0,MOD($A1124,ChapterTable!$R$20)&lt;&gt;0),"","보스")&amp;"인게임누적곱배수",ChapterTable!$R:$S,2,0)^C1124
    +VLOOKUP(SUBSTITUTE(SUBSTITUTE(E$1,"standard",""),"|Float","")&amp;IF(OR($L1124=TRUE,$A1124=0,MOD($A1124,ChapterTable!$R$20)&lt;&gt;0),"","보스")&amp;"인게임누적합배수",ChapterTable!$R:$S,2,0)*C1124)
  )
  )
  )
)</f>
        <v>2693457.9513645172</v>
      </c>
      <c r="F1124" s="1">
        <f ca="1">IF(AND($A1124=0,$B1124=1),
    VLOOKUP(1,ChapterTable!$1:$1048576,MATCH("최종"&amp;SUBSTITUTE(SUBSTITUTE(F$1,"standard",""),"|Float",""),ChapterTable!$1:$1,0),0)*ChapterTable!$P$17,
  IF(AND($A1124=0,$B1124=0),
    F1125,
  IF($B1124=0,
    VLOOKUP($A1124,ChapterTable!$1:$1048576,MATCH("최종"&amp;SUBSTITUTE(SUBSTITUTE(F$1,"standard",""),"|Float",""),ChapterTable!$1:$1,0),0),
  IF($B1124=1,
    IF($L1124=FALSE,
      VLOOKUP($A1124,ChapterTable!$1:$1048576,MATCH("최종"&amp;SUBSTITUTE(SUBSTITUTE(F$1,"standard",""),"|Float",""),ChapterTable!$1:$1,0),0),
      VLOOKUP($A1124-ChapterTable!$P$11,ChapterTable!$1:$1048576,MATCH("최종"&amp;SUBSTITUTE(SUBSTITUTE(F$1,"standard",""),"|Float",""),ChapterTable!$1:$1,0),0)*ChapterTable!$P$14
    ),
  OFFSET(F1124,-$B1124+IF($L1124,1,0),0)*
    (VLOOKUP(SUBSTITUTE(SUBSTITUTE(F$1,"standard",""),"|Float","")&amp;IF(OR($L1124=TRUE,$A1124=0,MOD($A1124,ChapterTable!$R$20)&lt;&gt;0),"","보스")&amp;"인게임누적곱배수",ChapterTable!$R:$S,2,0)^D1124
    +VLOOKUP(SUBSTITUTE(SUBSTITUTE(F$1,"standard",""),"|Float","")&amp;IF(OR($L1124=TRUE,$A1124=0,MOD($A1124,ChapterTable!$R$20)&lt;&gt;0),"","보스")&amp;"인게임누적합배수",ChapterTable!$R:$S,2,0)*D1124)
  )
  )
  )
)</f>
        <v>729478.19516122341</v>
      </c>
      <c r="G1124" t="s">
        <v>719</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122"/>
        <v>5</v>
      </c>
      <c r="Q1124">
        <f t="shared" si="123"/>
        <v>5</v>
      </c>
      <c r="R1124" t="b">
        <f t="shared" ca="1" si="124"/>
        <v>0</v>
      </c>
      <c r="T1124" t="b">
        <f t="shared" ca="1" si="125"/>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128"/>
        <v>0.2</v>
      </c>
      <c r="AJ1124">
        <f t="shared" si="126"/>
        <v>0.27466666000000001</v>
      </c>
      <c r="AK1124">
        <f t="shared" si="127"/>
        <v>1</v>
      </c>
      <c r="AL1124">
        <v>10</v>
      </c>
    </row>
    <row r="1125" spans="1:38" hidden="1" x14ac:dyDescent="0.3">
      <c r="A1125">
        <v>24</v>
      </c>
      <c r="B1125">
        <v>48</v>
      </c>
      <c r="C1125">
        <f>IF(OR($L1125=TRUE,$A1125=0,MOD($A1125,ChapterTable!$R$20)&lt;&gt;0),
MAX(0,INT(($B1125+ChapterTable!$P$26+VLOOKUP(SUBSTITUTE(C$1,"성장단계","")&amp;"단계오프셋",ChapterTable!$R:$S,2,0))/ChapterTable!$P$23)),
MAX(0,INT(($B1125+ChapterTable!$R$26+VLOOKUP(SUBSTITUTE(C$1,"성장단계","")&amp;"보스단계오프셋",ChapterTable!$R:$S,2,0))/ChapterTable!$R$23)))</f>
        <v>5</v>
      </c>
      <c r="D1125">
        <f>IF(OR($L1125=TRUE,$A1125=0,MOD($A1125,ChapterTable!$R$20)&lt;&gt;0),
MAX(0,INT(($B1125+ChapterTable!$P$26+VLOOKUP(SUBSTITUTE(D$1,"성장단계","")&amp;"단계오프셋",ChapterTable!$R:$S,2,0))/ChapterTable!$P$23)),
MAX(0,INT(($B1125+ChapterTable!$R$26+VLOOKUP(SUBSTITUTE(D$1,"성장단계","")&amp;"보스단계오프셋",ChapterTable!$R:$S,2,0))/ChapterTable!$R$23)))</f>
        <v>4</v>
      </c>
      <c r="E1125" s="1">
        <f ca="1">IF(AND($A1125=0,$B1125=1),
    VLOOKUP(1,ChapterTable!$1:$1048576,MATCH("최종"&amp;SUBSTITUTE(SUBSTITUTE(E$1,"standard",""),"|Float",""),ChapterTable!$1:$1,0),0)*ChapterTable!$P$17,
  IF(AND($A1125=0,$B1125=0),
    E1126,
  IF($B1125=0,
    VLOOKUP($A1125,ChapterTable!$1:$1048576,MATCH("최종"&amp;SUBSTITUTE(SUBSTITUTE(E$1,"standard",""),"|Float",""),ChapterTable!$1:$1,0),0),
  IF($B1125=1,
    IF($L1125=FALSE,
      VLOOKUP($A1125,ChapterTable!$1:$1048576,MATCH("최종"&amp;SUBSTITUTE(SUBSTITUTE(E$1,"standard",""),"|Float",""),ChapterTable!$1:$1,0),0),
      VLOOKUP($A1125-ChapterTable!$P$11,ChapterTable!$1:$1048576,MATCH("최종"&amp;SUBSTITUTE(SUBSTITUTE(E$1,"standard",""),"|Float",""),ChapterTable!$1:$1,0),0)*ChapterTable!$P$14
    ),
  OFFSET(E1125,-$B1125+IF($L1125,1,0),0)*IF($B1125&gt;OFFSET($B1125,1,0),ChapterTable!$R$17,1)*
    (VLOOKUP(SUBSTITUTE(SUBSTITUTE(E$1,"standard",""),"|Float","")&amp;IF(OR($L1125=TRUE,$A1125=0,MOD($A1125,ChapterTable!$R$20)&lt;&gt;0),"","보스")&amp;"인게임누적곱배수",ChapterTable!$R:$S,2,0)^C1125
    +VLOOKUP(SUBSTITUTE(SUBSTITUTE(E$1,"standard",""),"|Float","")&amp;IF(OR($L1125=TRUE,$A1125=0,MOD($A1125,ChapterTable!$R$20)&lt;&gt;0),"","보스")&amp;"인게임누적합배수",ChapterTable!$R:$S,2,0)*C1125)
  )
  )
  )
)</f>
        <v>2693457.9513645172</v>
      </c>
      <c r="F1125" s="1">
        <f ca="1">IF(AND($A1125=0,$B1125=1),
    VLOOKUP(1,ChapterTable!$1:$1048576,MATCH("최종"&amp;SUBSTITUTE(SUBSTITUTE(F$1,"standard",""),"|Float",""),ChapterTable!$1:$1,0),0)*ChapterTable!$P$17,
  IF(AND($A1125=0,$B1125=0),
    F1126,
  IF($B1125=0,
    VLOOKUP($A1125,ChapterTable!$1:$1048576,MATCH("최종"&amp;SUBSTITUTE(SUBSTITUTE(F$1,"standard",""),"|Float",""),ChapterTable!$1:$1,0),0),
  IF($B1125=1,
    IF($L1125=FALSE,
      VLOOKUP($A1125,ChapterTable!$1:$1048576,MATCH("최종"&amp;SUBSTITUTE(SUBSTITUTE(F$1,"standard",""),"|Float",""),ChapterTable!$1:$1,0),0),
      VLOOKUP($A1125-ChapterTable!$P$11,ChapterTable!$1:$1048576,MATCH("최종"&amp;SUBSTITUTE(SUBSTITUTE(F$1,"standard",""),"|Float",""),ChapterTable!$1:$1,0),0)*ChapterTable!$P$14
    ),
  OFFSET(F1125,-$B1125+IF($L1125,1,0),0)*
    (VLOOKUP(SUBSTITUTE(SUBSTITUTE(F$1,"standard",""),"|Float","")&amp;IF(OR($L1125=TRUE,$A1125=0,MOD($A1125,ChapterTable!$R$20)&lt;&gt;0),"","보스")&amp;"인게임누적곱배수",ChapterTable!$R:$S,2,0)^D1125
    +VLOOKUP(SUBSTITUTE(SUBSTITUTE(F$1,"standard",""),"|Float","")&amp;IF(OR($L1125=TRUE,$A1125=0,MOD($A1125,ChapterTable!$R$20)&lt;&gt;0),"","보스")&amp;"인게임누적합배수",ChapterTable!$R:$S,2,0)*D1125)
  )
  )
  )
)</f>
        <v>729478.19516122341</v>
      </c>
      <c r="G1125" t="s">
        <v>719</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122"/>
        <v>5</v>
      </c>
      <c r="Q1125">
        <f t="shared" si="123"/>
        <v>5</v>
      </c>
      <c r="R1125" t="b">
        <f t="shared" ca="1" si="124"/>
        <v>0</v>
      </c>
      <c r="T1125" t="b">
        <f t="shared" ca="1" si="125"/>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128"/>
        <v>0.2</v>
      </c>
      <c r="AJ1125">
        <f t="shared" si="126"/>
        <v>0.27466666000000001</v>
      </c>
      <c r="AK1125">
        <f t="shared" si="127"/>
        <v>1</v>
      </c>
      <c r="AL1125">
        <v>10</v>
      </c>
    </row>
    <row r="1126" spans="1:38" hidden="1" x14ac:dyDescent="0.3">
      <c r="A1126">
        <v>24</v>
      </c>
      <c r="B1126">
        <v>49</v>
      </c>
      <c r="C1126">
        <f>IF(OR($L1126=TRUE,$A1126=0,MOD($A1126,ChapterTable!$R$20)&lt;&gt;0),
MAX(0,INT(($B1126+ChapterTable!$P$26+VLOOKUP(SUBSTITUTE(C$1,"성장단계","")&amp;"단계오프셋",ChapterTable!$R:$S,2,0))/ChapterTable!$P$23)),
MAX(0,INT(($B1126+ChapterTable!$R$26+VLOOKUP(SUBSTITUTE(C$1,"성장단계","")&amp;"보스단계오프셋",ChapterTable!$R:$S,2,0))/ChapterTable!$R$23)))</f>
        <v>5</v>
      </c>
      <c r="D1126">
        <f>IF(OR($L1126=TRUE,$A1126=0,MOD($A1126,ChapterTable!$R$20)&lt;&gt;0),
MAX(0,INT(($B1126+ChapterTable!$P$26+VLOOKUP(SUBSTITUTE(D$1,"성장단계","")&amp;"단계오프셋",ChapterTable!$R:$S,2,0))/ChapterTable!$P$23)),
MAX(0,INT(($B1126+ChapterTable!$R$26+VLOOKUP(SUBSTITUTE(D$1,"성장단계","")&amp;"보스단계오프셋",ChapterTable!$R:$S,2,0))/ChapterTable!$R$23)))</f>
        <v>4</v>
      </c>
      <c r="E1126" s="1">
        <f ca="1">IF(AND($A1126=0,$B1126=1),
    VLOOKUP(1,ChapterTable!$1:$1048576,MATCH("최종"&amp;SUBSTITUTE(SUBSTITUTE(E$1,"standard",""),"|Float",""),ChapterTable!$1:$1,0),0)*ChapterTable!$P$17,
  IF(AND($A1126=0,$B1126=0),
    E1127,
  IF($B1126=0,
    VLOOKUP($A1126,ChapterTable!$1:$1048576,MATCH("최종"&amp;SUBSTITUTE(SUBSTITUTE(E$1,"standard",""),"|Float",""),ChapterTable!$1:$1,0),0),
  IF($B1126=1,
    IF($L1126=FALSE,
      VLOOKUP($A1126,ChapterTable!$1:$1048576,MATCH("최종"&amp;SUBSTITUTE(SUBSTITUTE(E$1,"standard",""),"|Float",""),ChapterTable!$1:$1,0),0),
      VLOOKUP($A1126-ChapterTable!$P$11,ChapterTable!$1:$1048576,MATCH("최종"&amp;SUBSTITUTE(SUBSTITUTE(E$1,"standard",""),"|Float",""),ChapterTable!$1:$1,0),0)*ChapterTable!$P$14
    ),
  OFFSET(E1126,-$B1126+IF($L1126,1,0),0)*IF($B1126&gt;OFFSET($B1126,1,0),ChapterTable!$R$17,1)*
    (VLOOKUP(SUBSTITUTE(SUBSTITUTE(E$1,"standard",""),"|Float","")&amp;IF(OR($L1126=TRUE,$A1126=0,MOD($A1126,ChapterTable!$R$20)&lt;&gt;0),"","보스")&amp;"인게임누적곱배수",ChapterTable!$R:$S,2,0)^C1126
    +VLOOKUP(SUBSTITUTE(SUBSTITUTE(E$1,"standard",""),"|Float","")&amp;IF(OR($L1126=TRUE,$A1126=0,MOD($A1126,ChapterTable!$R$20)&lt;&gt;0),"","보스")&amp;"인게임누적합배수",ChapterTable!$R:$S,2,0)*C1126)
  )
  )
  )
)</f>
        <v>2693457.9513645172</v>
      </c>
      <c r="F1126" s="1">
        <f ca="1">IF(AND($A1126=0,$B1126=1),
    VLOOKUP(1,ChapterTable!$1:$1048576,MATCH("최종"&amp;SUBSTITUTE(SUBSTITUTE(F$1,"standard",""),"|Float",""),ChapterTable!$1:$1,0),0)*ChapterTable!$P$17,
  IF(AND($A1126=0,$B1126=0),
    F1127,
  IF($B1126=0,
    VLOOKUP($A1126,ChapterTable!$1:$1048576,MATCH("최종"&amp;SUBSTITUTE(SUBSTITUTE(F$1,"standard",""),"|Float",""),ChapterTable!$1:$1,0),0),
  IF($B1126=1,
    IF($L1126=FALSE,
      VLOOKUP($A1126,ChapterTable!$1:$1048576,MATCH("최종"&amp;SUBSTITUTE(SUBSTITUTE(F$1,"standard",""),"|Float",""),ChapterTable!$1:$1,0),0),
      VLOOKUP($A1126-ChapterTable!$P$11,ChapterTable!$1:$1048576,MATCH("최종"&amp;SUBSTITUTE(SUBSTITUTE(F$1,"standard",""),"|Float",""),ChapterTable!$1:$1,0),0)*ChapterTable!$P$14
    ),
  OFFSET(F1126,-$B1126+IF($L1126,1,0),0)*
    (VLOOKUP(SUBSTITUTE(SUBSTITUTE(F$1,"standard",""),"|Float","")&amp;IF(OR($L1126=TRUE,$A1126=0,MOD($A1126,ChapterTable!$R$20)&lt;&gt;0),"","보스")&amp;"인게임누적곱배수",ChapterTable!$R:$S,2,0)^D1126
    +VLOOKUP(SUBSTITUTE(SUBSTITUTE(F$1,"standard",""),"|Float","")&amp;IF(OR($L1126=TRUE,$A1126=0,MOD($A1126,ChapterTable!$R$20)&lt;&gt;0),"","보스")&amp;"인게임누적합배수",ChapterTable!$R:$S,2,0)*D1126)
  )
  )
  )
)</f>
        <v>729478.19516122341</v>
      </c>
      <c r="G1126" t="s">
        <v>719</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122"/>
        <v>95</v>
      </c>
      <c r="Q1126">
        <f t="shared" si="123"/>
        <v>95</v>
      </c>
      <c r="R1126" t="b">
        <f t="shared" ca="1" si="124"/>
        <v>1</v>
      </c>
      <c r="T1126" t="b">
        <f t="shared" ca="1" si="125"/>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128"/>
        <v>0.2</v>
      </c>
      <c r="AJ1126">
        <f t="shared" si="126"/>
        <v>0.27466666000000001</v>
      </c>
      <c r="AK1126">
        <f t="shared" si="127"/>
        <v>1</v>
      </c>
      <c r="AL1126">
        <v>10</v>
      </c>
    </row>
    <row r="1127" spans="1:38" hidden="1" x14ac:dyDescent="0.3">
      <c r="A1127">
        <v>24</v>
      </c>
      <c r="B1127">
        <v>50</v>
      </c>
      <c r="C1127">
        <f>IF(OR($L1127=TRUE,$A1127=0,MOD($A1127,ChapterTable!$R$20)&lt;&gt;0),
MAX(0,INT(($B1127+ChapterTable!$P$26+VLOOKUP(SUBSTITUTE(C$1,"성장단계","")&amp;"단계오프셋",ChapterTable!$R:$S,2,0))/ChapterTable!$P$23)),
MAX(0,INT(($B1127+ChapterTable!$R$26+VLOOKUP(SUBSTITUTE(C$1,"성장단계","")&amp;"보스단계오프셋",ChapterTable!$R:$S,2,0))/ChapterTable!$R$23)))</f>
        <v>5</v>
      </c>
      <c r="D1127">
        <f>IF(OR($L1127=TRUE,$A1127=0,MOD($A1127,ChapterTable!$R$20)&lt;&gt;0),
MAX(0,INT(($B1127+ChapterTable!$P$26+VLOOKUP(SUBSTITUTE(D$1,"성장단계","")&amp;"단계오프셋",ChapterTable!$R:$S,2,0))/ChapterTable!$P$23)),
MAX(0,INT(($B1127+ChapterTable!$R$26+VLOOKUP(SUBSTITUTE(D$1,"성장단계","")&amp;"보스단계오프셋",ChapterTable!$R:$S,2,0))/ChapterTable!$R$23)))</f>
        <v>4</v>
      </c>
      <c r="E1127" s="1">
        <f ca="1">IF(AND($A1127=0,$B1127=1),
    VLOOKUP(1,ChapterTable!$1:$1048576,MATCH("최종"&amp;SUBSTITUTE(SUBSTITUTE(E$1,"standard",""),"|Float",""),ChapterTable!$1:$1,0),0)*ChapterTable!$P$17,
  IF(AND($A1127=0,$B1127=0),
    E1128,
  IF($B1127=0,
    VLOOKUP($A1127,ChapterTable!$1:$1048576,MATCH("최종"&amp;SUBSTITUTE(SUBSTITUTE(E$1,"standard",""),"|Float",""),ChapterTable!$1:$1,0),0),
  IF($B1127=1,
    IF($L1127=FALSE,
      VLOOKUP($A1127,ChapterTable!$1:$1048576,MATCH("최종"&amp;SUBSTITUTE(SUBSTITUTE(E$1,"standard",""),"|Float",""),ChapterTable!$1:$1,0),0),
      VLOOKUP($A1127-ChapterTable!$P$11,ChapterTable!$1:$1048576,MATCH("최종"&amp;SUBSTITUTE(SUBSTITUTE(E$1,"standard",""),"|Float",""),ChapterTable!$1:$1,0),0)*ChapterTable!$P$14
    ),
  OFFSET(E1127,-$B1127+IF($L1127,1,0),0)*IF($B1127&gt;OFFSET($B1127,1,0),ChapterTable!$R$17,1)*
    (VLOOKUP(SUBSTITUTE(SUBSTITUTE(E$1,"standard",""),"|Float","")&amp;IF(OR($L1127=TRUE,$A1127=0,MOD($A1127,ChapterTable!$R$20)&lt;&gt;0),"","보스")&amp;"인게임누적곱배수",ChapterTable!$R:$S,2,0)^C1127
    +VLOOKUP(SUBSTITUTE(SUBSTITUTE(E$1,"standard",""),"|Float","")&amp;IF(OR($L1127=TRUE,$A1127=0,MOD($A1127,ChapterTable!$R$20)&lt;&gt;0),"","보스")&amp;"인게임누적합배수",ChapterTable!$R:$S,2,0)*C1127)
  )
  )
  )
)</f>
        <v>3501495.3367738724</v>
      </c>
      <c r="F1127" s="1">
        <f ca="1">IF(AND($A1127=0,$B1127=1),
    VLOOKUP(1,ChapterTable!$1:$1048576,MATCH("최종"&amp;SUBSTITUTE(SUBSTITUTE(F$1,"standard",""),"|Float",""),ChapterTable!$1:$1,0),0)*ChapterTable!$P$17,
  IF(AND($A1127=0,$B1127=0),
    F1128,
  IF($B1127=0,
    VLOOKUP($A1127,ChapterTable!$1:$1048576,MATCH("최종"&amp;SUBSTITUTE(SUBSTITUTE(F$1,"standard",""),"|Float",""),ChapterTable!$1:$1,0),0),
  IF($B1127=1,
    IF($L1127=FALSE,
      VLOOKUP($A1127,ChapterTable!$1:$1048576,MATCH("최종"&amp;SUBSTITUTE(SUBSTITUTE(F$1,"standard",""),"|Float",""),ChapterTable!$1:$1,0),0),
      VLOOKUP($A1127-ChapterTable!$P$11,ChapterTable!$1:$1048576,MATCH("최종"&amp;SUBSTITUTE(SUBSTITUTE(F$1,"standard",""),"|Float",""),ChapterTable!$1:$1,0),0)*ChapterTable!$P$14
    ),
  OFFSET(F1127,-$B1127+IF($L1127,1,0),0)*
    (VLOOKUP(SUBSTITUTE(SUBSTITUTE(F$1,"standard",""),"|Float","")&amp;IF(OR($L1127=TRUE,$A1127=0,MOD($A1127,ChapterTable!$R$20)&lt;&gt;0),"","보스")&amp;"인게임누적곱배수",ChapterTable!$R:$S,2,0)^D1127
    +VLOOKUP(SUBSTITUTE(SUBSTITUTE(F$1,"standard",""),"|Float","")&amp;IF(OR($L1127=TRUE,$A1127=0,MOD($A1127,ChapterTable!$R$20)&lt;&gt;0),"","보스")&amp;"인게임누적합배수",ChapterTable!$R:$S,2,0)*D1127)
  )
  )
  )
)</f>
        <v>729478.19516122341</v>
      </c>
      <c r="G1127" t="s">
        <v>719</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122"/>
        <v>25</v>
      </c>
      <c r="Q1127">
        <f t="shared" si="123"/>
        <v>25</v>
      </c>
      <c r="R1127" t="b">
        <f t="shared" ca="1" si="124"/>
        <v>0</v>
      </c>
      <c r="T1127" t="b">
        <f t="shared" ca="1" si="125"/>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128"/>
        <v>0.2</v>
      </c>
      <c r="AJ1127">
        <f t="shared" si="126"/>
        <v>1</v>
      </c>
      <c r="AK1127">
        <f t="shared" si="127"/>
        <v>1</v>
      </c>
      <c r="AL1127">
        <v>10</v>
      </c>
    </row>
    <row r="1128" spans="1:38" hidden="1" x14ac:dyDescent="0.3">
      <c r="A1128">
        <v>25</v>
      </c>
      <c r="B1128">
        <v>0</v>
      </c>
      <c r="C1128">
        <f>IF(OR($L1128=TRUE,$A1128=0,MOD($A1128,ChapterTable!$R$20)&lt;&gt;0),
MAX(0,INT(($B1128+ChapterTable!$P$26+VLOOKUP(SUBSTITUTE(C$1,"성장단계","")&amp;"단계오프셋",ChapterTable!$R:$S,2,0))/ChapterTable!$P$23)),
MAX(0,INT(($B1128+ChapterTable!$R$26+VLOOKUP(SUBSTITUTE(C$1,"성장단계","")&amp;"보스단계오프셋",ChapterTable!$R:$S,2,0))/ChapterTable!$R$23)))</f>
        <v>0</v>
      </c>
      <c r="D1128">
        <f>IF(OR($L1128=TRUE,$A1128=0,MOD($A1128,ChapterTable!$R$20)&lt;&gt;0),
MAX(0,INT(($B1128+ChapterTable!$P$26+VLOOKUP(SUBSTITUTE(D$1,"성장단계","")&amp;"단계오프셋",ChapterTable!$R:$S,2,0))/ChapterTable!$P$23)),
MAX(0,INT(($B1128+ChapterTable!$R$26+VLOOKUP(SUBSTITUTE(D$1,"성장단계","")&amp;"보스단계오프셋",ChapterTable!$R:$S,2,0))/ChapterTable!$R$23)))</f>
        <v>0</v>
      </c>
      <c r="E1128" s="1">
        <f ca="1">IF(AND($A1128=0,$B1128=1),
    VLOOKUP(1,ChapterTable!$1:$1048576,MATCH("최종"&amp;SUBSTITUTE(SUBSTITUTE(E$1,"standard",""),"|Float",""),ChapterTable!$1:$1,0),0)*ChapterTable!$P$17,
  IF(AND($A1128=0,$B1128=0),
    E1129,
  IF($B1128=0,
    VLOOKUP($A1128,ChapterTable!$1:$1048576,MATCH("최종"&amp;SUBSTITUTE(SUBSTITUTE(E$1,"standard",""),"|Float",""),ChapterTable!$1:$1,0),0),
  IF($B1128=1,
    IF($L1128=FALSE,
      VLOOKUP($A1128,ChapterTable!$1:$1048576,MATCH("최종"&amp;SUBSTITUTE(SUBSTITUTE(E$1,"standard",""),"|Float",""),ChapterTable!$1:$1,0),0),
      VLOOKUP($A1128-ChapterTable!$P$11,ChapterTable!$1:$1048576,MATCH("최종"&amp;SUBSTITUTE(SUBSTITUTE(E$1,"standard",""),"|Float",""),ChapterTable!$1:$1,0),0)*ChapterTable!$P$14
    ),
  OFFSET(E1128,-$B1128+IF($L1128,1,0),0)*IF($B1128&gt;OFFSET($B1128,1,0),ChapterTable!$R$17,1)*
    (VLOOKUP(SUBSTITUTE(SUBSTITUTE(E$1,"standard",""),"|Float","")&amp;IF(OR($L1128=TRUE,$A1128=0,MOD($A1128,ChapterTable!$R$20)&lt;&gt;0),"","보스")&amp;"인게임누적곱배수",ChapterTable!$R:$S,2,0)^C1128
    +VLOOKUP(SUBSTITUTE(SUBSTITUTE(E$1,"standard",""),"|Float","")&amp;IF(OR($L1128=TRUE,$A1128=0,MOD($A1128,ChapterTable!$R$20)&lt;&gt;0),"","보스")&amp;"인게임누적합배수",ChapterTable!$R:$S,2,0)*C1128)
  )
  )
  )
)</f>
        <v>2020093.4635233879</v>
      </c>
      <c r="F1128" s="1">
        <f ca="1">IF(AND($A1128=0,$B1128=1),
    VLOOKUP(1,ChapterTable!$1:$1048576,MATCH("최종"&amp;SUBSTITUTE(SUBSTITUTE(F$1,"standard",""),"|Float",""),ChapterTable!$1:$1,0),0)*ChapterTable!$P$17,
  IF(AND($A1128=0,$B1128=0),
    F1129,
  IF($B1128=0,
    VLOOKUP($A1128,ChapterTable!$1:$1048576,MATCH("최종"&amp;SUBSTITUTE(SUBSTITUTE(F$1,"standard",""),"|Float",""),ChapterTable!$1:$1,0),0),
  IF($B1128=1,
    IF($L1128=FALSE,
      VLOOKUP($A1128,ChapterTable!$1:$1048576,MATCH("최종"&amp;SUBSTITUTE(SUBSTITUTE(F$1,"standard",""),"|Float",""),ChapterTable!$1:$1,0),0),
      VLOOKUP($A1128-ChapterTable!$P$11,ChapterTable!$1:$1048576,MATCH("최종"&amp;SUBSTITUTE(SUBSTITUTE(F$1,"standard",""),"|Float",""),ChapterTable!$1:$1,0),0)*ChapterTable!$P$14
    ),
  OFFSET(F1128,-$B1128+IF($L1128,1,0),0)*
    (VLOOKUP(SUBSTITUTE(SUBSTITUTE(F$1,"standard",""),"|Float","")&amp;IF(OR($L1128=TRUE,$A1128=0,MOD($A1128,ChapterTable!$R$20)&lt;&gt;0),"","보스")&amp;"인게임누적곱배수",ChapterTable!$R:$S,2,0)^D1128
    +VLOOKUP(SUBSTITUTE(SUBSTITUTE(F$1,"standard",""),"|Float","")&amp;IF(OR($L1128=TRUE,$A1128=0,MOD($A1128,ChapterTable!$R$20)&lt;&gt;0),"","보스")&amp;"인게임누적합배수",ChapterTable!$R:$S,2,0)*D1128)
  )
  )
  )
)</f>
        <v>841705.60980141163</v>
      </c>
      <c r="G1128" t="s">
        <v>719</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122"/>
        <v>0</v>
      </c>
      <c r="Q1128">
        <f t="shared" si="123"/>
        <v>0</v>
      </c>
      <c r="R1128" t="b">
        <f t="shared" ca="1" si="124"/>
        <v>0</v>
      </c>
      <c r="T1128" t="b">
        <f t="shared" ca="1" si="125"/>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128"/>
        <v>0</v>
      </c>
      <c r="AJ1128">
        <f t="shared" si="126"/>
        <v>0</v>
      </c>
      <c r="AK1128">
        <f t="shared" si="127"/>
        <v>0</v>
      </c>
      <c r="AL1128">
        <v>10</v>
      </c>
    </row>
    <row r="1129" spans="1:38" hidden="1" x14ac:dyDescent="0.3">
      <c r="A1129">
        <v>25</v>
      </c>
      <c r="B1129">
        <v>1</v>
      </c>
      <c r="C1129">
        <f>IF(OR($L1129=TRUE,$A1129=0,MOD($A1129,ChapterTable!$R$20)&lt;&gt;0),
MAX(0,INT(($B1129+ChapterTable!$P$26+VLOOKUP(SUBSTITUTE(C$1,"성장단계","")&amp;"단계오프셋",ChapterTable!$R:$S,2,0))/ChapterTable!$P$23)),
MAX(0,INT(($B1129+ChapterTable!$R$26+VLOOKUP(SUBSTITUTE(C$1,"성장단계","")&amp;"보스단계오프셋",ChapterTable!$R:$S,2,0))/ChapterTable!$R$23)))</f>
        <v>0</v>
      </c>
      <c r="D1129">
        <f>IF(OR($L1129=TRUE,$A1129=0,MOD($A1129,ChapterTable!$R$20)&lt;&gt;0),
MAX(0,INT(($B1129+ChapterTable!$P$26+VLOOKUP(SUBSTITUTE(D$1,"성장단계","")&amp;"단계오프셋",ChapterTable!$R:$S,2,0))/ChapterTable!$P$23)),
MAX(0,INT(($B1129+ChapterTable!$R$26+VLOOKUP(SUBSTITUTE(D$1,"성장단계","")&amp;"보스단계오프셋",ChapterTable!$R:$S,2,0))/ChapterTable!$R$23)))</f>
        <v>0</v>
      </c>
      <c r="E1129" s="1">
        <f ca="1">IF(AND($A1129=0,$B1129=1),
    VLOOKUP(1,ChapterTable!$1:$1048576,MATCH("최종"&amp;SUBSTITUTE(SUBSTITUTE(E$1,"standard",""),"|Float",""),ChapterTable!$1:$1,0),0)*ChapterTable!$P$17,
  IF(AND($A1129=0,$B1129=0),
    E1130,
  IF($B1129=0,
    VLOOKUP($A1129,ChapterTable!$1:$1048576,MATCH("최종"&amp;SUBSTITUTE(SUBSTITUTE(E$1,"standard",""),"|Float",""),ChapterTable!$1:$1,0),0),
  IF($B1129=1,
    IF($L1129=FALSE,
      VLOOKUP($A1129,ChapterTable!$1:$1048576,MATCH("최종"&amp;SUBSTITUTE(SUBSTITUTE(E$1,"standard",""),"|Float",""),ChapterTable!$1:$1,0),0),
      VLOOKUP($A1129-ChapterTable!$P$11,ChapterTable!$1:$1048576,MATCH("최종"&amp;SUBSTITUTE(SUBSTITUTE(E$1,"standard",""),"|Float",""),ChapterTable!$1:$1,0),0)*ChapterTable!$P$14
    ),
  OFFSET(E1129,-$B1129+IF($L1129,1,0),0)*IF($B1129&gt;OFFSET($B1129,1,0),ChapterTable!$R$17,1)*
    (VLOOKUP(SUBSTITUTE(SUBSTITUTE(E$1,"standard",""),"|Float","")&amp;IF(OR($L1129=TRUE,$A1129=0,MOD($A1129,ChapterTable!$R$20)&lt;&gt;0),"","보스")&amp;"인게임누적곱배수",ChapterTable!$R:$S,2,0)^C1129
    +VLOOKUP(SUBSTITUTE(SUBSTITUTE(E$1,"standard",""),"|Float","")&amp;IF(OR($L1129=TRUE,$A1129=0,MOD($A1129,ChapterTable!$R$20)&lt;&gt;0),"","보스")&amp;"인게임누적합배수",ChapterTable!$R:$S,2,0)*C1129)
  )
  )
  )
)</f>
        <v>2020093.4635233879</v>
      </c>
      <c r="F1129" s="1">
        <f ca="1">IF(AND($A1129=0,$B1129=1),
    VLOOKUP(1,ChapterTable!$1:$1048576,MATCH("최종"&amp;SUBSTITUTE(SUBSTITUTE(F$1,"standard",""),"|Float",""),ChapterTable!$1:$1,0),0)*ChapterTable!$P$17,
  IF(AND($A1129=0,$B1129=0),
    F1130,
  IF($B1129=0,
    VLOOKUP($A1129,ChapterTable!$1:$1048576,MATCH("최종"&amp;SUBSTITUTE(SUBSTITUTE(F$1,"standard",""),"|Float",""),ChapterTable!$1:$1,0),0),
  IF($B1129=1,
    IF($L1129=FALSE,
      VLOOKUP($A1129,ChapterTable!$1:$1048576,MATCH("최종"&amp;SUBSTITUTE(SUBSTITUTE(F$1,"standard",""),"|Float",""),ChapterTable!$1:$1,0),0),
      VLOOKUP($A1129-ChapterTable!$P$11,ChapterTable!$1:$1048576,MATCH("최종"&amp;SUBSTITUTE(SUBSTITUTE(F$1,"standard",""),"|Float",""),ChapterTable!$1:$1,0),0)*ChapterTable!$P$14
    ),
  OFFSET(F1129,-$B1129+IF($L1129,1,0),0)*
    (VLOOKUP(SUBSTITUTE(SUBSTITUTE(F$1,"standard",""),"|Float","")&amp;IF(OR($L1129=TRUE,$A1129=0,MOD($A1129,ChapterTable!$R$20)&lt;&gt;0),"","보스")&amp;"인게임누적곱배수",ChapterTable!$R:$S,2,0)^D1129
    +VLOOKUP(SUBSTITUTE(SUBSTITUTE(F$1,"standard",""),"|Float","")&amp;IF(OR($L1129=TRUE,$A1129=0,MOD($A1129,ChapterTable!$R$20)&lt;&gt;0),"","보스")&amp;"인게임누적합배수",ChapterTable!$R:$S,2,0)*D1129)
  )
  )
  )
)</f>
        <v>841705.60980141163</v>
      </c>
      <c r="G1129" t="s">
        <v>719</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122"/>
        <v>1</v>
      </c>
      <c r="Q1129">
        <f t="shared" si="123"/>
        <v>1</v>
      </c>
      <c r="R1129" t="b">
        <f t="shared" ca="1" si="124"/>
        <v>0</v>
      </c>
      <c r="T1129" t="b">
        <f t="shared" ca="1" si="125"/>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128"/>
        <v>1</v>
      </c>
      <c r="AJ1129">
        <f t="shared" si="126"/>
        <v>1</v>
      </c>
      <c r="AK1129">
        <f t="shared" si="127"/>
        <v>1</v>
      </c>
      <c r="AL1129">
        <v>11</v>
      </c>
    </row>
    <row r="1130" spans="1:38" hidden="1" x14ac:dyDescent="0.3">
      <c r="A1130">
        <v>25</v>
      </c>
      <c r="B1130">
        <v>2</v>
      </c>
      <c r="C1130">
        <f>IF(OR($L1130=TRUE,$A1130=0,MOD($A1130,ChapterTable!$R$20)&lt;&gt;0),
MAX(0,INT(($B1130+ChapterTable!$P$26+VLOOKUP(SUBSTITUTE(C$1,"성장단계","")&amp;"단계오프셋",ChapterTable!$R:$S,2,0))/ChapterTable!$P$23)),
MAX(0,INT(($B1130+ChapterTable!$R$26+VLOOKUP(SUBSTITUTE(C$1,"성장단계","")&amp;"보스단계오프셋",ChapterTable!$R:$S,2,0))/ChapterTable!$R$23)))</f>
        <v>0</v>
      </c>
      <c r="D1130">
        <f>IF(OR($L1130=TRUE,$A1130=0,MOD($A1130,ChapterTable!$R$20)&lt;&gt;0),
MAX(0,INT(($B1130+ChapterTable!$P$26+VLOOKUP(SUBSTITUTE(D$1,"성장단계","")&amp;"단계오프셋",ChapterTable!$R:$S,2,0))/ChapterTable!$P$23)),
MAX(0,INT(($B1130+ChapterTable!$R$26+VLOOKUP(SUBSTITUTE(D$1,"성장단계","")&amp;"보스단계오프셋",ChapterTable!$R:$S,2,0))/ChapterTable!$R$23)))</f>
        <v>0</v>
      </c>
      <c r="E1130" s="1">
        <f ca="1">IF(AND($A1130=0,$B1130=1),
    VLOOKUP(1,ChapterTable!$1:$1048576,MATCH("최종"&amp;SUBSTITUTE(SUBSTITUTE(E$1,"standard",""),"|Float",""),ChapterTable!$1:$1,0),0)*ChapterTable!$P$17,
  IF(AND($A1130=0,$B1130=0),
    E1131,
  IF($B1130=0,
    VLOOKUP($A1130,ChapterTable!$1:$1048576,MATCH("최종"&amp;SUBSTITUTE(SUBSTITUTE(E$1,"standard",""),"|Float",""),ChapterTable!$1:$1,0),0),
  IF($B1130=1,
    IF($L1130=FALSE,
      VLOOKUP($A1130,ChapterTable!$1:$1048576,MATCH("최종"&amp;SUBSTITUTE(SUBSTITUTE(E$1,"standard",""),"|Float",""),ChapterTable!$1:$1,0),0),
      VLOOKUP($A1130-ChapterTable!$P$11,ChapterTable!$1:$1048576,MATCH("최종"&amp;SUBSTITUTE(SUBSTITUTE(E$1,"standard",""),"|Float",""),ChapterTable!$1:$1,0),0)*ChapterTable!$P$14
    ),
  OFFSET(E1130,-$B1130+IF($L1130,1,0),0)*IF($B1130&gt;OFFSET($B1130,1,0),ChapterTable!$R$17,1)*
    (VLOOKUP(SUBSTITUTE(SUBSTITUTE(E$1,"standard",""),"|Float","")&amp;IF(OR($L1130=TRUE,$A1130=0,MOD($A1130,ChapterTable!$R$20)&lt;&gt;0),"","보스")&amp;"인게임누적곱배수",ChapterTable!$R:$S,2,0)^C1130
    +VLOOKUP(SUBSTITUTE(SUBSTITUTE(E$1,"standard",""),"|Float","")&amp;IF(OR($L1130=TRUE,$A1130=0,MOD($A1130,ChapterTable!$R$20)&lt;&gt;0),"","보스")&amp;"인게임누적합배수",ChapterTable!$R:$S,2,0)*C1130)
  )
  )
  )
)</f>
        <v>2020093.4635233879</v>
      </c>
      <c r="F1130" s="1">
        <f ca="1">IF(AND($A1130=0,$B1130=1),
    VLOOKUP(1,ChapterTable!$1:$1048576,MATCH("최종"&amp;SUBSTITUTE(SUBSTITUTE(F$1,"standard",""),"|Float",""),ChapterTable!$1:$1,0),0)*ChapterTable!$P$17,
  IF(AND($A1130=0,$B1130=0),
    F1131,
  IF($B1130=0,
    VLOOKUP($A1130,ChapterTable!$1:$1048576,MATCH("최종"&amp;SUBSTITUTE(SUBSTITUTE(F$1,"standard",""),"|Float",""),ChapterTable!$1:$1,0),0),
  IF($B1130=1,
    IF($L1130=FALSE,
      VLOOKUP($A1130,ChapterTable!$1:$1048576,MATCH("최종"&amp;SUBSTITUTE(SUBSTITUTE(F$1,"standard",""),"|Float",""),ChapterTable!$1:$1,0),0),
      VLOOKUP($A1130-ChapterTable!$P$11,ChapterTable!$1:$1048576,MATCH("최종"&amp;SUBSTITUTE(SUBSTITUTE(F$1,"standard",""),"|Float",""),ChapterTable!$1:$1,0),0)*ChapterTable!$P$14
    ),
  OFFSET(F1130,-$B1130+IF($L1130,1,0),0)*
    (VLOOKUP(SUBSTITUTE(SUBSTITUTE(F$1,"standard",""),"|Float","")&amp;IF(OR($L1130=TRUE,$A1130=0,MOD($A1130,ChapterTable!$R$20)&lt;&gt;0),"","보스")&amp;"인게임누적곱배수",ChapterTable!$R:$S,2,0)^D1130
    +VLOOKUP(SUBSTITUTE(SUBSTITUTE(F$1,"standard",""),"|Float","")&amp;IF(OR($L1130=TRUE,$A1130=0,MOD($A1130,ChapterTable!$R$20)&lt;&gt;0),"","보스")&amp;"인게임누적합배수",ChapterTable!$R:$S,2,0)*D1130)
  )
  )
  )
)</f>
        <v>841705.60980141163</v>
      </c>
      <c r="G1130" t="s">
        <v>719</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122"/>
        <v>1</v>
      </c>
      <c r="Q1130">
        <f t="shared" si="123"/>
        <v>1</v>
      </c>
      <c r="R1130" t="b">
        <f t="shared" ca="1" si="124"/>
        <v>0</v>
      </c>
      <c r="T1130" t="b">
        <f t="shared" ca="1" si="125"/>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128"/>
        <v>1</v>
      </c>
      <c r="AJ1130">
        <f t="shared" si="126"/>
        <v>1</v>
      </c>
      <c r="AK1130">
        <f t="shared" si="127"/>
        <v>1</v>
      </c>
      <c r="AL1130">
        <v>11</v>
      </c>
    </row>
    <row r="1131" spans="1:38" hidden="1" x14ac:dyDescent="0.3">
      <c r="A1131">
        <v>25</v>
      </c>
      <c r="B1131">
        <v>3</v>
      </c>
      <c r="C1131">
        <f>IF(OR($L1131=TRUE,$A1131=0,MOD($A1131,ChapterTable!$R$20)&lt;&gt;0),
MAX(0,INT(($B1131+ChapterTable!$P$26+VLOOKUP(SUBSTITUTE(C$1,"성장단계","")&amp;"단계오프셋",ChapterTable!$R:$S,2,0))/ChapterTable!$P$23)),
MAX(0,INT(($B1131+ChapterTable!$R$26+VLOOKUP(SUBSTITUTE(C$1,"성장단계","")&amp;"보스단계오프셋",ChapterTable!$R:$S,2,0))/ChapterTable!$R$23)))</f>
        <v>0</v>
      </c>
      <c r="D1131">
        <f>IF(OR($L1131=TRUE,$A1131=0,MOD($A1131,ChapterTable!$R$20)&lt;&gt;0),
MAX(0,INT(($B1131+ChapterTable!$P$26+VLOOKUP(SUBSTITUTE(D$1,"성장단계","")&amp;"단계오프셋",ChapterTable!$R:$S,2,0))/ChapterTable!$P$23)),
MAX(0,INT(($B1131+ChapterTable!$R$26+VLOOKUP(SUBSTITUTE(D$1,"성장단계","")&amp;"보스단계오프셋",ChapterTable!$R:$S,2,0))/ChapterTable!$R$23)))</f>
        <v>0</v>
      </c>
      <c r="E1131" s="1">
        <f ca="1">IF(AND($A1131=0,$B1131=1),
    VLOOKUP(1,ChapterTable!$1:$1048576,MATCH("최종"&amp;SUBSTITUTE(SUBSTITUTE(E$1,"standard",""),"|Float",""),ChapterTable!$1:$1,0),0)*ChapterTable!$P$17,
  IF(AND($A1131=0,$B1131=0),
    E1132,
  IF($B1131=0,
    VLOOKUP($A1131,ChapterTable!$1:$1048576,MATCH("최종"&amp;SUBSTITUTE(SUBSTITUTE(E$1,"standard",""),"|Float",""),ChapterTable!$1:$1,0),0),
  IF($B1131=1,
    IF($L1131=FALSE,
      VLOOKUP($A1131,ChapterTable!$1:$1048576,MATCH("최종"&amp;SUBSTITUTE(SUBSTITUTE(E$1,"standard",""),"|Float",""),ChapterTable!$1:$1,0),0),
      VLOOKUP($A1131-ChapterTable!$P$11,ChapterTable!$1:$1048576,MATCH("최종"&amp;SUBSTITUTE(SUBSTITUTE(E$1,"standard",""),"|Float",""),ChapterTable!$1:$1,0),0)*ChapterTable!$P$14
    ),
  OFFSET(E1131,-$B1131+IF($L1131,1,0),0)*IF($B1131&gt;OFFSET($B1131,1,0),ChapterTable!$R$17,1)*
    (VLOOKUP(SUBSTITUTE(SUBSTITUTE(E$1,"standard",""),"|Float","")&amp;IF(OR($L1131=TRUE,$A1131=0,MOD($A1131,ChapterTable!$R$20)&lt;&gt;0),"","보스")&amp;"인게임누적곱배수",ChapterTable!$R:$S,2,0)^C1131
    +VLOOKUP(SUBSTITUTE(SUBSTITUTE(E$1,"standard",""),"|Float","")&amp;IF(OR($L1131=TRUE,$A1131=0,MOD($A1131,ChapterTable!$R$20)&lt;&gt;0),"","보스")&amp;"인게임누적합배수",ChapterTable!$R:$S,2,0)*C1131)
  )
  )
  )
)</f>
        <v>2020093.4635233879</v>
      </c>
      <c r="F1131" s="1">
        <f ca="1">IF(AND($A1131=0,$B1131=1),
    VLOOKUP(1,ChapterTable!$1:$1048576,MATCH("최종"&amp;SUBSTITUTE(SUBSTITUTE(F$1,"standard",""),"|Float",""),ChapterTable!$1:$1,0),0)*ChapterTable!$P$17,
  IF(AND($A1131=0,$B1131=0),
    F1132,
  IF($B1131=0,
    VLOOKUP($A1131,ChapterTable!$1:$1048576,MATCH("최종"&amp;SUBSTITUTE(SUBSTITUTE(F$1,"standard",""),"|Float",""),ChapterTable!$1:$1,0),0),
  IF($B1131=1,
    IF($L1131=FALSE,
      VLOOKUP($A1131,ChapterTable!$1:$1048576,MATCH("최종"&amp;SUBSTITUTE(SUBSTITUTE(F$1,"standard",""),"|Float",""),ChapterTable!$1:$1,0),0),
      VLOOKUP($A1131-ChapterTable!$P$11,ChapterTable!$1:$1048576,MATCH("최종"&amp;SUBSTITUTE(SUBSTITUTE(F$1,"standard",""),"|Float",""),ChapterTable!$1:$1,0),0)*ChapterTable!$P$14
    ),
  OFFSET(F1131,-$B1131+IF($L1131,1,0),0)*
    (VLOOKUP(SUBSTITUTE(SUBSTITUTE(F$1,"standard",""),"|Float","")&amp;IF(OR($L1131=TRUE,$A1131=0,MOD($A1131,ChapterTable!$R$20)&lt;&gt;0),"","보스")&amp;"인게임누적곱배수",ChapterTable!$R:$S,2,0)^D1131
    +VLOOKUP(SUBSTITUTE(SUBSTITUTE(F$1,"standard",""),"|Float","")&amp;IF(OR($L1131=TRUE,$A1131=0,MOD($A1131,ChapterTable!$R$20)&lt;&gt;0),"","보스")&amp;"인게임누적합배수",ChapterTable!$R:$S,2,0)*D1131)
  )
  )
  )
)</f>
        <v>841705.60980141163</v>
      </c>
      <c r="G1131" t="s">
        <v>719</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122"/>
        <v>1</v>
      </c>
      <c r="Q1131">
        <f t="shared" si="123"/>
        <v>1</v>
      </c>
      <c r="R1131" t="b">
        <f t="shared" ca="1" si="124"/>
        <v>0</v>
      </c>
      <c r="T1131" t="b">
        <f t="shared" ca="1" si="125"/>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128"/>
        <v>1</v>
      </c>
      <c r="AJ1131">
        <f t="shared" si="126"/>
        <v>1</v>
      </c>
      <c r="AK1131">
        <f t="shared" si="127"/>
        <v>1</v>
      </c>
      <c r="AL1131">
        <v>11</v>
      </c>
    </row>
    <row r="1132" spans="1:38" hidden="1" x14ac:dyDescent="0.3">
      <c r="A1132">
        <v>25</v>
      </c>
      <c r="B1132">
        <v>4</v>
      </c>
      <c r="C1132">
        <f>IF(OR($L1132=TRUE,$A1132=0,MOD($A1132,ChapterTable!$R$20)&lt;&gt;0),
MAX(0,INT(($B1132+ChapterTable!$P$26+VLOOKUP(SUBSTITUTE(C$1,"성장단계","")&amp;"단계오프셋",ChapterTable!$R:$S,2,0))/ChapterTable!$P$23)),
MAX(0,INT(($B1132+ChapterTable!$R$26+VLOOKUP(SUBSTITUTE(C$1,"성장단계","")&amp;"보스단계오프셋",ChapterTable!$R:$S,2,0))/ChapterTable!$R$23)))</f>
        <v>0</v>
      </c>
      <c r="D1132">
        <f>IF(OR($L1132=TRUE,$A1132=0,MOD($A1132,ChapterTable!$R$20)&lt;&gt;0),
MAX(0,INT(($B1132+ChapterTable!$P$26+VLOOKUP(SUBSTITUTE(D$1,"성장단계","")&amp;"단계오프셋",ChapterTable!$R:$S,2,0))/ChapterTable!$P$23)),
MAX(0,INT(($B1132+ChapterTable!$R$26+VLOOKUP(SUBSTITUTE(D$1,"성장단계","")&amp;"보스단계오프셋",ChapterTable!$R:$S,2,0))/ChapterTable!$R$23)))</f>
        <v>0</v>
      </c>
      <c r="E1132" s="1">
        <f ca="1">IF(AND($A1132=0,$B1132=1),
    VLOOKUP(1,ChapterTable!$1:$1048576,MATCH("최종"&amp;SUBSTITUTE(SUBSTITUTE(E$1,"standard",""),"|Float",""),ChapterTable!$1:$1,0),0)*ChapterTable!$P$17,
  IF(AND($A1132=0,$B1132=0),
    E1133,
  IF($B1132=0,
    VLOOKUP($A1132,ChapterTable!$1:$1048576,MATCH("최종"&amp;SUBSTITUTE(SUBSTITUTE(E$1,"standard",""),"|Float",""),ChapterTable!$1:$1,0),0),
  IF($B1132=1,
    IF($L1132=FALSE,
      VLOOKUP($A1132,ChapterTable!$1:$1048576,MATCH("최종"&amp;SUBSTITUTE(SUBSTITUTE(E$1,"standard",""),"|Float",""),ChapterTable!$1:$1,0),0),
      VLOOKUP($A1132-ChapterTable!$P$11,ChapterTable!$1:$1048576,MATCH("최종"&amp;SUBSTITUTE(SUBSTITUTE(E$1,"standard",""),"|Float",""),ChapterTable!$1:$1,0),0)*ChapterTable!$P$14
    ),
  OFFSET(E1132,-$B1132+IF($L1132,1,0),0)*IF($B1132&gt;OFFSET($B1132,1,0),ChapterTable!$R$17,1)*
    (VLOOKUP(SUBSTITUTE(SUBSTITUTE(E$1,"standard",""),"|Float","")&amp;IF(OR($L1132=TRUE,$A1132=0,MOD($A1132,ChapterTable!$R$20)&lt;&gt;0),"","보스")&amp;"인게임누적곱배수",ChapterTable!$R:$S,2,0)^C1132
    +VLOOKUP(SUBSTITUTE(SUBSTITUTE(E$1,"standard",""),"|Float","")&amp;IF(OR($L1132=TRUE,$A1132=0,MOD($A1132,ChapterTable!$R$20)&lt;&gt;0),"","보스")&amp;"인게임누적합배수",ChapterTable!$R:$S,2,0)*C1132)
  )
  )
  )
)</f>
        <v>2020093.4635233879</v>
      </c>
      <c r="F1132" s="1">
        <f ca="1">IF(AND($A1132=0,$B1132=1),
    VLOOKUP(1,ChapterTable!$1:$1048576,MATCH("최종"&amp;SUBSTITUTE(SUBSTITUTE(F$1,"standard",""),"|Float",""),ChapterTable!$1:$1,0),0)*ChapterTable!$P$17,
  IF(AND($A1132=0,$B1132=0),
    F1133,
  IF($B1132=0,
    VLOOKUP($A1132,ChapterTable!$1:$1048576,MATCH("최종"&amp;SUBSTITUTE(SUBSTITUTE(F$1,"standard",""),"|Float",""),ChapterTable!$1:$1,0),0),
  IF($B1132=1,
    IF($L1132=FALSE,
      VLOOKUP($A1132,ChapterTable!$1:$1048576,MATCH("최종"&amp;SUBSTITUTE(SUBSTITUTE(F$1,"standard",""),"|Float",""),ChapterTable!$1:$1,0),0),
      VLOOKUP($A1132-ChapterTable!$P$11,ChapterTable!$1:$1048576,MATCH("최종"&amp;SUBSTITUTE(SUBSTITUTE(F$1,"standard",""),"|Float",""),ChapterTable!$1:$1,0),0)*ChapterTable!$P$14
    ),
  OFFSET(F1132,-$B1132+IF($L1132,1,0),0)*
    (VLOOKUP(SUBSTITUTE(SUBSTITUTE(F$1,"standard",""),"|Float","")&amp;IF(OR($L1132=TRUE,$A1132=0,MOD($A1132,ChapterTable!$R$20)&lt;&gt;0),"","보스")&amp;"인게임누적곱배수",ChapterTable!$R:$S,2,0)^D1132
    +VLOOKUP(SUBSTITUTE(SUBSTITUTE(F$1,"standard",""),"|Float","")&amp;IF(OR($L1132=TRUE,$A1132=0,MOD($A1132,ChapterTable!$R$20)&lt;&gt;0),"","보스")&amp;"인게임누적합배수",ChapterTable!$R:$S,2,0)*D1132)
  )
  )
  )
)</f>
        <v>841705.60980141163</v>
      </c>
      <c r="G1132" t="s">
        <v>719</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122"/>
        <v>1</v>
      </c>
      <c r="Q1132">
        <f t="shared" si="123"/>
        <v>1</v>
      </c>
      <c r="R1132" t="b">
        <f t="shared" ca="1" si="124"/>
        <v>0</v>
      </c>
      <c r="T1132" t="b">
        <f t="shared" ca="1" si="125"/>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128"/>
        <v>1</v>
      </c>
      <c r="AJ1132">
        <f t="shared" si="126"/>
        <v>1</v>
      </c>
      <c r="AK1132">
        <f t="shared" si="127"/>
        <v>1</v>
      </c>
      <c r="AL1132">
        <v>11</v>
      </c>
    </row>
    <row r="1133" spans="1:38" hidden="1" x14ac:dyDescent="0.3">
      <c r="A1133">
        <v>25</v>
      </c>
      <c r="B1133">
        <v>5</v>
      </c>
      <c r="C1133">
        <f>IF(OR($L1133=TRUE,$A1133=0,MOD($A1133,ChapterTable!$R$20)&lt;&gt;0),
MAX(0,INT(($B1133+ChapterTable!$P$26+VLOOKUP(SUBSTITUTE(C$1,"성장단계","")&amp;"단계오프셋",ChapterTable!$R:$S,2,0))/ChapterTable!$P$23)),
MAX(0,INT(($B1133+ChapterTable!$R$26+VLOOKUP(SUBSTITUTE(C$1,"성장단계","")&amp;"보스단계오프셋",ChapterTable!$R:$S,2,0))/ChapterTable!$R$23)))</f>
        <v>0</v>
      </c>
      <c r="D1133">
        <f>IF(OR($L1133=TRUE,$A1133=0,MOD($A1133,ChapterTable!$R$20)&lt;&gt;0),
MAX(0,INT(($B1133+ChapterTable!$P$26+VLOOKUP(SUBSTITUTE(D$1,"성장단계","")&amp;"단계오프셋",ChapterTable!$R:$S,2,0))/ChapterTable!$P$23)),
MAX(0,INT(($B1133+ChapterTable!$R$26+VLOOKUP(SUBSTITUTE(D$1,"성장단계","")&amp;"보스단계오프셋",ChapterTable!$R:$S,2,0))/ChapterTable!$R$23)))</f>
        <v>0</v>
      </c>
      <c r="E1133" s="1">
        <f ca="1">IF(AND($A1133=0,$B1133=1),
    VLOOKUP(1,ChapterTable!$1:$1048576,MATCH("최종"&amp;SUBSTITUTE(SUBSTITUTE(E$1,"standard",""),"|Float",""),ChapterTable!$1:$1,0),0)*ChapterTable!$P$17,
  IF(AND($A1133=0,$B1133=0),
    E1134,
  IF($B1133=0,
    VLOOKUP($A1133,ChapterTable!$1:$1048576,MATCH("최종"&amp;SUBSTITUTE(SUBSTITUTE(E$1,"standard",""),"|Float",""),ChapterTable!$1:$1,0),0),
  IF($B1133=1,
    IF($L1133=FALSE,
      VLOOKUP($A1133,ChapterTable!$1:$1048576,MATCH("최종"&amp;SUBSTITUTE(SUBSTITUTE(E$1,"standard",""),"|Float",""),ChapterTable!$1:$1,0),0),
      VLOOKUP($A1133-ChapterTable!$P$11,ChapterTable!$1:$1048576,MATCH("최종"&amp;SUBSTITUTE(SUBSTITUTE(E$1,"standard",""),"|Float",""),ChapterTable!$1:$1,0),0)*ChapterTable!$P$14
    ),
  OFFSET(E1133,-$B1133+IF($L1133,1,0),0)*IF($B1133&gt;OFFSET($B1133,1,0),ChapterTable!$R$17,1)*
    (VLOOKUP(SUBSTITUTE(SUBSTITUTE(E$1,"standard",""),"|Float","")&amp;IF(OR($L1133=TRUE,$A1133=0,MOD($A1133,ChapterTable!$R$20)&lt;&gt;0),"","보스")&amp;"인게임누적곱배수",ChapterTable!$R:$S,2,0)^C1133
    +VLOOKUP(SUBSTITUTE(SUBSTITUTE(E$1,"standard",""),"|Float","")&amp;IF(OR($L1133=TRUE,$A1133=0,MOD($A1133,ChapterTable!$R$20)&lt;&gt;0),"","보스")&amp;"인게임누적합배수",ChapterTable!$R:$S,2,0)*C1133)
  )
  )
  )
)</f>
        <v>2020093.4635233879</v>
      </c>
      <c r="F1133" s="1">
        <f ca="1">IF(AND($A1133=0,$B1133=1),
    VLOOKUP(1,ChapterTable!$1:$1048576,MATCH("최종"&amp;SUBSTITUTE(SUBSTITUTE(F$1,"standard",""),"|Float",""),ChapterTable!$1:$1,0),0)*ChapterTable!$P$17,
  IF(AND($A1133=0,$B1133=0),
    F1134,
  IF($B1133=0,
    VLOOKUP($A1133,ChapterTable!$1:$1048576,MATCH("최종"&amp;SUBSTITUTE(SUBSTITUTE(F$1,"standard",""),"|Float",""),ChapterTable!$1:$1,0),0),
  IF($B1133=1,
    IF($L1133=FALSE,
      VLOOKUP($A1133,ChapterTable!$1:$1048576,MATCH("최종"&amp;SUBSTITUTE(SUBSTITUTE(F$1,"standard",""),"|Float",""),ChapterTable!$1:$1,0),0),
      VLOOKUP($A1133-ChapterTable!$P$11,ChapterTable!$1:$1048576,MATCH("최종"&amp;SUBSTITUTE(SUBSTITUTE(F$1,"standard",""),"|Float",""),ChapterTable!$1:$1,0),0)*ChapterTable!$P$14
    ),
  OFFSET(F1133,-$B1133+IF($L1133,1,0),0)*
    (VLOOKUP(SUBSTITUTE(SUBSTITUTE(F$1,"standard",""),"|Float","")&amp;IF(OR($L1133=TRUE,$A1133=0,MOD($A1133,ChapterTable!$R$20)&lt;&gt;0),"","보스")&amp;"인게임누적곱배수",ChapterTable!$R:$S,2,0)^D1133
    +VLOOKUP(SUBSTITUTE(SUBSTITUTE(F$1,"standard",""),"|Float","")&amp;IF(OR($L1133=TRUE,$A1133=0,MOD($A1133,ChapterTable!$R$20)&lt;&gt;0),"","보스")&amp;"인게임누적합배수",ChapterTable!$R:$S,2,0)*D1133)
  )
  )
  )
)</f>
        <v>841705.60980141163</v>
      </c>
      <c r="G1133" t="s">
        <v>719</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122"/>
        <v>11</v>
      </c>
      <c r="Q1133">
        <f t="shared" si="123"/>
        <v>11</v>
      </c>
      <c r="R1133" t="b">
        <f t="shared" ca="1" si="124"/>
        <v>0</v>
      </c>
      <c r="T1133" t="b">
        <f t="shared" ca="1" si="125"/>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128"/>
        <v>1</v>
      </c>
      <c r="AJ1133">
        <f t="shared" si="126"/>
        <v>1</v>
      </c>
      <c r="AK1133">
        <f t="shared" si="127"/>
        <v>1</v>
      </c>
      <c r="AL1133">
        <v>11</v>
      </c>
    </row>
    <row r="1134" spans="1:38" hidden="1" x14ac:dyDescent="0.3">
      <c r="A1134">
        <v>25</v>
      </c>
      <c r="B1134">
        <v>6</v>
      </c>
      <c r="C1134">
        <f>IF(OR($L1134=TRUE,$A1134=0,MOD($A1134,ChapterTable!$R$20)&lt;&gt;0),
MAX(0,INT(($B1134+ChapterTable!$P$26+VLOOKUP(SUBSTITUTE(C$1,"성장단계","")&amp;"단계오프셋",ChapterTable!$R:$S,2,0))/ChapterTable!$P$23)),
MAX(0,INT(($B1134+ChapterTable!$R$26+VLOOKUP(SUBSTITUTE(C$1,"성장단계","")&amp;"보스단계오프셋",ChapterTable!$R:$S,2,0))/ChapterTable!$R$23)))</f>
        <v>1</v>
      </c>
      <c r="D1134">
        <f>IF(OR($L1134=TRUE,$A1134=0,MOD($A1134,ChapterTable!$R$20)&lt;&gt;0),
MAX(0,INT(($B1134+ChapterTable!$P$26+VLOOKUP(SUBSTITUTE(D$1,"성장단계","")&amp;"단계오프셋",ChapterTable!$R:$S,2,0))/ChapterTable!$P$23)),
MAX(0,INT(($B1134+ChapterTable!$R$26+VLOOKUP(SUBSTITUTE(D$1,"성장단계","")&amp;"보스단계오프셋",ChapterTable!$R:$S,2,0))/ChapterTable!$R$23)))</f>
        <v>0</v>
      </c>
      <c r="E1134" s="1">
        <f ca="1">IF(AND($A1134=0,$B1134=1),
    VLOOKUP(1,ChapterTable!$1:$1048576,MATCH("최종"&amp;SUBSTITUTE(SUBSTITUTE(E$1,"standard",""),"|Float",""),ChapterTable!$1:$1,0),0)*ChapterTable!$P$17,
  IF(AND($A1134=0,$B1134=0),
    E1135,
  IF($B1134=0,
    VLOOKUP($A1134,ChapterTable!$1:$1048576,MATCH("최종"&amp;SUBSTITUTE(SUBSTITUTE(E$1,"standard",""),"|Float",""),ChapterTable!$1:$1,0),0),
  IF($B1134=1,
    IF($L1134=FALSE,
      VLOOKUP($A1134,ChapterTable!$1:$1048576,MATCH("최종"&amp;SUBSTITUTE(SUBSTITUTE(E$1,"standard",""),"|Float",""),ChapterTable!$1:$1,0),0),
      VLOOKUP($A1134-ChapterTable!$P$11,ChapterTable!$1:$1048576,MATCH("최종"&amp;SUBSTITUTE(SUBSTITUTE(E$1,"standard",""),"|Float",""),ChapterTable!$1:$1,0),0)*ChapterTable!$P$14
    ),
  OFFSET(E1134,-$B1134+IF($L1134,1,0),0)*IF($B1134&gt;OFFSET($B1134,1,0),ChapterTable!$R$17,1)*
    (VLOOKUP(SUBSTITUTE(SUBSTITUTE(E$1,"standard",""),"|Float","")&amp;IF(OR($L1134=TRUE,$A1134=0,MOD($A1134,ChapterTable!$R$20)&lt;&gt;0),"","보스")&amp;"인게임누적곱배수",ChapterTable!$R:$S,2,0)^C1134
    +VLOOKUP(SUBSTITUTE(SUBSTITUTE(E$1,"standard",""),"|Float","")&amp;IF(OR($L1134=TRUE,$A1134=0,MOD($A1134,ChapterTable!$R$20)&lt;&gt;0),"","보스")&amp;"인게임누적합배수",ChapterTable!$R:$S,2,0)*C1134)
  )
  )
  )
)</f>
        <v>2424112.1562280655</v>
      </c>
      <c r="F1134" s="1">
        <f ca="1">IF(AND($A1134=0,$B1134=1),
    VLOOKUP(1,ChapterTable!$1:$1048576,MATCH("최종"&amp;SUBSTITUTE(SUBSTITUTE(F$1,"standard",""),"|Float",""),ChapterTable!$1:$1,0),0)*ChapterTable!$P$17,
  IF(AND($A1134=0,$B1134=0),
    F1135,
  IF($B1134=0,
    VLOOKUP($A1134,ChapterTable!$1:$1048576,MATCH("최종"&amp;SUBSTITUTE(SUBSTITUTE(F$1,"standard",""),"|Float",""),ChapterTable!$1:$1,0),0),
  IF($B1134=1,
    IF($L1134=FALSE,
      VLOOKUP($A1134,ChapterTable!$1:$1048576,MATCH("최종"&amp;SUBSTITUTE(SUBSTITUTE(F$1,"standard",""),"|Float",""),ChapterTable!$1:$1,0),0),
      VLOOKUP($A1134-ChapterTable!$P$11,ChapterTable!$1:$1048576,MATCH("최종"&amp;SUBSTITUTE(SUBSTITUTE(F$1,"standard",""),"|Float",""),ChapterTable!$1:$1,0),0)*ChapterTable!$P$14
    ),
  OFFSET(F1134,-$B1134+IF($L1134,1,0),0)*
    (VLOOKUP(SUBSTITUTE(SUBSTITUTE(F$1,"standard",""),"|Float","")&amp;IF(OR($L1134=TRUE,$A1134=0,MOD($A1134,ChapterTable!$R$20)&lt;&gt;0),"","보스")&amp;"인게임누적곱배수",ChapterTable!$R:$S,2,0)^D1134
    +VLOOKUP(SUBSTITUTE(SUBSTITUTE(F$1,"standard",""),"|Float","")&amp;IF(OR($L1134=TRUE,$A1134=0,MOD($A1134,ChapterTable!$R$20)&lt;&gt;0),"","보스")&amp;"인게임누적합배수",ChapterTable!$R:$S,2,0)*D1134)
  )
  )
  )
)</f>
        <v>841705.60980141163</v>
      </c>
      <c r="G1134" t="s">
        <v>719</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122"/>
        <v>1</v>
      </c>
      <c r="Q1134">
        <f t="shared" si="123"/>
        <v>1</v>
      </c>
      <c r="R1134" t="b">
        <f t="shared" ca="1" si="124"/>
        <v>0</v>
      </c>
      <c r="T1134" t="b">
        <f t="shared" ca="1" si="125"/>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128"/>
        <v>1</v>
      </c>
      <c r="AJ1134">
        <f t="shared" si="126"/>
        <v>1</v>
      </c>
      <c r="AK1134">
        <f t="shared" si="127"/>
        <v>1</v>
      </c>
      <c r="AL1134">
        <v>11</v>
      </c>
    </row>
    <row r="1135" spans="1:38" hidden="1" x14ac:dyDescent="0.3">
      <c r="A1135">
        <v>25</v>
      </c>
      <c r="B1135">
        <v>7</v>
      </c>
      <c r="C1135">
        <f>IF(OR($L1135=TRUE,$A1135=0,MOD($A1135,ChapterTable!$R$20)&lt;&gt;0),
MAX(0,INT(($B1135+ChapterTable!$P$26+VLOOKUP(SUBSTITUTE(C$1,"성장단계","")&amp;"단계오프셋",ChapterTable!$R:$S,2,0))/ChapterTable!$P$23)),
MAX(0,INT(($B1135+ChapterTable!$R$26+VLOOKUP(SUBSTITUTE(C$1,"성장단계","")&amp;"보스단계오프셋",ChapterTable!$R:$S,2,0))/ChapterTable!$R$23)))</f>
        <v>1</v>
      </c>
      <c r="D1135">
        <f>IF(OR($L1135=TRUE,$A1135=0,MOD($A1135,ChapterTable!$R$20)&lt;&gt;0),
MAX(0,INT(($B1135+ChapterTable!$P$26+VLOOKUP(SUBSTITUTE(D$1,"성장단계","")&amp;"단계오프셋",ChapterTable!$R:$S,2,0))/ChapterTable!$P$23)),
MAX(0,INT(($B1135+ChapterTable!$R$26+VLOOKUP(SUBSTITUTE(D$1,"성장단계","")&amp;"보스단계오프셋",ChapterTable!$R:$S,2,0))/ChapterTable!$R$23)))</f>
        <v>0</v>
      </c>
      <c r="E1135" s="1">
        <f ca="1">IF(AND($A1135=0,$B1135=1),
    VLOOKUP(1,ChapterTable!$1:$1048576,MATCH("최종"&amp;SUBSTITUTE(SUBSTITUTE(E$1,"standard",""),"|Float",""),ChapterTable!$1:$1,0),0)*ChapterTable!$P$17,
  IF(AND($A1135=0,$B1135=0),
    E1136,
  IF($B1135=0,
    VLOOKUP($A1135,ChapterTable!$1:$1048576,MATCH("최종"&amp;SUBSTITUTE(SUBSTITUTE(E$1,"standard",""),"|Float",""),ChapterTable!$1:$1,0),0),
  IF($B1135=1,
    IF($L1135=FALSE,
      VLOOKUP($A1135,ChapterTable!$1:$1048576,MATCH("최종"&amp;SUBSTITUTE(SUBSTITUTE(E$1,"standard",""),"|Float",""),ChapterTable!$1:$1,0),0),
      VLOOKUP($A1135-ChapterTable!$P$11,ChapterTable!$1:$1048576,MATCH("최종"&amp;SUBSTITUTE(SUBSTITUTE(E$1,"standard",""),"|Float",""),ChapterTable!$1:$1,0),0)*ChapterTable!$P$14
    ),
  OFFSET(E1135,-$B1135+IF($L1135,1,0),0)*IF($B1135&gt;OFFSET($B1135,1,0),ChapterTable!$R$17,1)*
    (VLOOKUP(SUBSTITUTE(SUBSTITUTE(E$1,"standard",""),"|Float","")&amp;IF(OR($L1135=TRUE,$A1135=0,MOD($A1135,ChapterTable!$R$20)&lt;&gt;0),"","보스")&amp;"인게임누적곱배수",ChapterTable!$R:$S,2,0)^C1135
    +VLOOKUP(SUBSTITUTE(SUBSTITUTE(E$1,"standard",""),"|Float","")&amp;IF(OR($L1135=TRUE,$A1135=0,MOD($A1135,ChapterTable!$R$20)&lt;&gt;0),"","보스")&amp;"인게임누적합배수",ChapterTable!$R:$S,2,0)*C1135)
  )
  )
  )
)</f>
        <v>2424112.1562280655</v>
      </c>
      <c r="F1135" s="1">
        <f ca="1">IF(AND($A1135=0,$B1135=1),
    VLOOKUP(1,ChapterTable!$1:$1048576,MATCH("최종"&amp;SUBSTITUTE(SUBSTITUTE(F$1,"standard",""),"|Float",""),ChapterTable!$1:$1,0),0)*ChapterTable!$P$17,
  IF(AND($A1135=0,$B1135=0),
    F1136,
  IF($B1135=0,
    VLOOKUP($A1135,ChapterTable!$1:$1048576,MATCH("최종"&amp;SUBSTITUTE(SUBSTITUTE(F$1,"standard",""),"|Float",""),ChapterTable!$1:$1,0),0),
  IF($B1135=1,
    IF($L1135=FALSE,
      VLOOKUP($A1135,ChapterTable!$1:$1048576,MATCH("최종"&amp;SUBSTITUTE(SUBSTITUTE(F$1,"standard",""),"|Float",""),ChapterTable!$1:$1,0),0),
      VLOOKUP($A1135-ChapterTable!$P$11,ChapterTable!$1:$1048576,MATCH("최종"&amp;SUBSTITUTE(SUBSTITUTE(F$1,"standard",""),"|Float",""),ChapterTable!$1:$1,0),0)*ChapterTable!$P$14
    ),
  OFFSET(F1135,-$B1135+IF($L1135,1,0),0)*
    (VLOOKUP(SUBSTITUTE(SUBSTITUTE(F$1,"standard",""),"|Float","")&amp;IF(OR($L1135=TRUE,$A1135=0,MOD($A1135,ChapterTable!$R$20)&lt;&gt;0),"","보스")&amp;"인게임누적곱배수",ChapterTable!$R:$S,2,0)^D1135
    +VLOOKUP(SUBSTITUTE(SUBSTITUTE(F$1,"standard",""),"|Float","")&amp;IF(OR($L1135=TRUE,$A1135=0,MOD($A1135,ChapterTable!$R$20)&lt;&gt;0),"","보스")&amp;"인게임누적합배수",ChapterTable!$R:$S,2,0)*D1135)
  )
  )
  )
)</f>
        <v>841705.60980141163</v>
      </c>
      <c r="G1135" t="s">
        <v>719</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122"/>
        <v>1</v>
      </c>
      <c r="Q1135">
        <f t="shared" si="123"/>
        <v>1</v>
      </c>
      <c r="R1135" t="b">
        <f t="shared" ca="1" si="124"/>
        <v>0</v>
      </c>
      <c r="T1135" t="b">
        <f t="shared" ca="1" si="125"/>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128"/>
        <v>1</v>
      </c>
      <c r="AJ1135">
        <f t="shared" si="126"/>
        <v>1</v>
      </c>
      <c r="AK1135">
        <f t="shared" si="127"/>
        <v>1</v>
      </c>
      <c r="AL1135">
        <v>11</v>
      </c>
    </row>
    <row r="1136" spans="1:38" hidden="1" x14ac:dyDescent="0.3">
      <c r="A1136">
        <v>25</v>
      </c>
      <c r="B1136">
        <v>8</v>
      </c>
      <c r="C1136">
        <f>IF(OR($L1136=TRUE,$A1136=0,MOD($A1136,ChapterTable!$R$20)&lt;&gt;0),
MAX(0,INT(($B1136+ChapterTable!$P$26+VLOOKUP(SUBSTITUTE(C$1,"성장단계","")&amp;"단계오프셋",ChapterTable!$R:$S,2,0))/ChapterTable!$P$23)),
MAX(0,INT(($B1136+ChapterTable!$R$26+VLOOKUP(SUBSTITUTE(C$1,"성장단계","")&amp;"보스단계오프셋",ChapterTable!$R:$S,2,0))/ChapterTable!$R$23)))</f>
        <v>1</v>
      </c>
      <c r="D1136">
        <f>IF(OR($L1136=TRUE,$A1136=0,MOD($A1136,ChapterTable!$R$20)&lt;&gt;0),
MAX(0,INT(($B1136+ChapterTable!$P$26+VLOOKUP(SUBSTITUTE(D$1,"성장단계","")&amp;"단계오프셋",ChapterTable!$R:$S,2,0))/ChapterTable!$P$23)),
MAX(0,INT(($B1136+ChapterTable!$R$26+VLOOKUP(SUBSTITUTE(D$1,"성장단계","")&amp;"보스단계오프셋",ChapterTable!$R:$S,2,0))/ChapterTable!$R$23)))</f>
        <v>0</v>
      </c>
      <c r="E1136" s="1">
        <f ca="1">IF(AND($A1136=0,$B1136=1),
    VLOOKUP(1,ChapterTable!$1:$1048576,MATCH("최종"&amp;SUBSTITUTE(SUBSTITUTE(E$1,"standard",""),"|Float",""),ChapterTable!$1:$1,0),0)*ChapterTable!$P$17,
  IF(AND($A1136=0,$B1136=0),
    E1137,
  IF($B1136=0,
    VLOOKUP($A1136,ChapterTable!$1:$1048576,MATCH("최종"&amp;SUBSTITUTE(SUBSTITUTE(E$1,"standard",""),"|Float",""),ChapterTable!$1:$1,0),0),
  IF($B1136=1,
    IF($L1136=FALSE,
      VLOOKUP($A1136,ChapterTable!$1:$1048576,MATCH("최종"&amp;SUBSTITUTE(SUBSTITUTE(E$1,"standard",""),"|Float",""),ChapterTable!$1:$1,0),0),
      VLOOKUP($A1136-ChapterTable!$P$11,ChapterTable!$1:$1048576,MATCH("최종"&amp;SUBSTITUTE(SUBSTITUTE(E$1,"standard",""),"|Float",""),ChapterTable!$1:$1,0),0)*ChapterTable!$P$14
    ),
  OFFSET(E1136,-$B1136+IF($L1136,1,0),0)*IF($B1136&gt;OFFSET($B1136,1,0),ChapterTable!$R$17,1)*
    (VLOOKUP(SUBSTITUTE(SUBSTITUTE(E$1,"standard",""),"|Float","")&amp;IF(OR($L1136=TRUE,$A1136=0,MOD($A1136,ChapterTable!$R$20)&lt;&gt;0),"","보스")&amp;"인게임누적곱배수",ChapterTable!$R:$S,2,0)^C1136
    +VLOOKUP(SUBSTITUTE(SUBSTITUTE(E$1,"standard",""),"|Float","")&amp;IF(OR($L1136=TRUE,$A1136=0,MOD($A1136,ChapterTable!$R$20)&lt;&gt;0),"","보스")&amp;"인게임누적합배수",ChapterTable!$R:$S,2,0)*C1136)
  )
  )
  )
)</f>
        <v>2424112.1562280655</v>
      </c>
      <c r="F1136" s="1">
        <f ca="1">IF(AND($A1136=0,$B1136=1),
    VLOOKUP(1,ChapterTable!$1:$1048576,MATCH("최종"&amp;SUBSTITUTE(SUBSTITUTE(F$1,"standard",""),"|Float",""),ChapterTable!$1:$1,0),0)*ChapterTable!$P$17,
  IF(AND($A1136=0,$B1136=0),
    F1137,
  IF($B1136=0,
    VLOOKUP($A1136,ChapterTable!$1:$1048576,MATCH("최종"&amp;SUBSTITUTE(SUBSTITUTE(F$1,"standard",""),"|Float",""),ChapterTable!$1:$1,0),0),
  IF($B1136=1,
    IF($L1136=FALSE,
      VLOOKUP($A1136,ChapterTable!$1:$1048576,MATCH("최종"&amp;SUBSTITUTE(SUBSTITUTE(F$1,"standard",""),"|Float",""),ChapterTable!$1:$1,0),0),
      VLOOKUP($A1136-ChapterTable!$P$11,ChapterTable!$1:$1048576,MATCH("최종"&amp;SUBSTITUTE(SUBSTITUTE(F$1,"standard",""),"|Float",""),ChapterTable!$1:$1,0),0)*ChapterTable!$P$14
    ),
  OFFSET(F1136,-$B1136+IF($L1136,1,0),0)*
    (VLOOKUP(SUBSTITUTE(SUBSTITUTE(F$1,"standard",""),"|Float","")&amp;IF(OR($L1136=TRUE,$A1136=0,MOD($A1136,ChapterTable!$R$20)&lt;&gt;0),"","보스")&amp;"인게임누적곱배수",ChapterTable!$R:$S,2,0)^D1136
    +VLOOKUP(SUBSTITUTE(SUBSTITUTE(F$1,"standard",""),"|Float","")&amp;IF(OR($L1136=TRUE,$A1136=0,MOD($A1136,ChapterTable!$R$20)&lt;&gt;0),"","보스")&amp;"인게임누적합배수",ChapterTable!$R:$S,2,0)*D1136)
  )
  )
  )
)</f>
        <v>841705.60980141163</v>
      </c>
      <c r="G1136" t="s">
        <v>719</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122"/>
        <v>1</v>
      </c>
      <c r="Q1136">
        <f t="shared" si="123"/>
        <v>1</v>
      </c>
      <c r="R1136" t="b">
        <f t="shared" ca="1" si="124"/>
        <v>0</v>
      </c>
      <c r="T1136" t="b">
        <f t="shared" ca="1" si="125"/>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128"/>
        <v>1</v>
      </c>
      <c r="AJ1136">
        <f t="shared" si="126"/>
        <v>1</v>
      </c>
      <c r="AK1136">
        <f t="shared" si="127"/>
        <v>1</v>
      </c>
      <c r="AL1136">
        <v>11</v>
      </c>
    </row>
    <row r="1137" spans="1:38" hidden="1" x14ac:dyDescent="0.3">
      <c r="A1137">
        <v>25</v>
      </c>
      <c r="B1137">
        <v>9</v>
      </c>
      <c r="C1137">
        <f>IF(OR($L1137=TRUE,$A1137=0,MOD($A1137,ChapterTable!$R$20)&lt;&gt;0),
MAX(0,INT(($B1137+ChapterTable!$P$26+VLOOKUP(SUBSTITUTE(C$1,"성장단계","")&amp;"단계오프셋",ChapterTable!$R:$S,2,0))/ChapterTable!$P$23)),
MAX(0,INT(($B1137+ChapterTable!$R$26+VLOOKUP(SUBSTITUTE(C$1,"성장단계","")&amp;"보스단계오프셋",ChapterTable!$R:$S,2,0))/ChapterTable!$R$23)))</f>
        <v>1</v>
      </c>
      <c r="D1137">
        <f>IF(OR($L1137=TRUE,$A1137=0,MOD($A1137,ChapterTable!$R$20)&lt;&gt;0),
MAX(0,INT(($B1137+ChapterTable!$P$26+VLOOKUP(SUBSTITUTE(D$1,"성장단계","")&amp;"단계오프셋",ChapterTable!$R:$S,2,0))/ChapterTable!$P$23)),
MAX(0,INT(($B1137+ChapterTable!$R$26+VLOOKUP(SUBSTITUTE(D$1,"성장단계","")&amp;"보스단계오프셋",ChapterTable!$R:$S,2,0))/ChapterTable!$R$23)))</f>
        <v>0</v>
      </c>
      <c r="E1137" s="1">
        <f ca="1">IF(AND($A1137=0,$B1137=1),
    VLOOKUP(1,ChapterTable!$1:$1048576,MATCH("최종"&amp;SUBSTITUTE(SUBSTITUTE(E$1,"standard",""),"|Float",""),ChapterTable!$1:$1,0),0)*ChapterTable!$P$17,
  IF(AND($A1137=0,$B1137=0),
    E1138,
  IF($B1137=0,
    VLOOKUP($A1137,ChapterTable!$1:$1048576,MATCH("최종"&amp;SUBSTITUTE(SUBSTITUTE(E$1,"standard",""),"|Float",""),ChapterTable!$1:$1,0),0),
  IF($B1137=1,
    IF($L1137=FALSE,
      VLOOKUP($A1137,ChapterTable!$1:$1048576,MATCH("최종"&amp;SUBSTITUTE(SUBSTITUTE(E$1,"standard",""),"|Float",""),ChapterTable!$1:$1,0),0),
      VLOOKUP($A1137-ChapterTable!$P$11,ChapterTable!$1:$1048576,MATCH("최종"&amp;SUBSTITUTE(SUBSTITUTE(E$1,"standard",""),"|Float",""),ChapterTable!$1:$1,0),0)*ChapterTable!$P$14
    ),
  OFFSET(E1137,-$B1137+IF($L1137,1,0),0)*IF($B1137&gt;OFFSET($B1137,1,0),ChapterTable!$R$17,1)*
    (VLOOKUP(SUBSTITUTE(SUBSTITUTE(E$1,"standard",""),"|Float","")&amp;IF(OR($L1137=TRUE,$A1137=0,MOD($A1137,ChapterTable!$R$20)&lt;&gt;0),"","보스")&amp;"인게임누적곱배수",ChapterTable!$R:$S,2,0)^C1137
    +VLOOKUP(SUBSTITUTE(SUBSTITUTE(E$1,"standard",""),"|Float","")&amp;IF(OR($L1137=TRUE,$A1137=0,MOD($A1137,ChapterTable!$R$20)&lt;&gt;0),"","보스")&amp;"인게임누적합배수",ChapterTable!$R:$S,2,0)*C1137)
  )
  )
  )
)</f>
        <v>2424112.1562280655</v>
      </c>
      <c r="F1137" s="1">
        <f ca="1">IF(AND($A1137=0,$B1137=1),
    VLOOKUP(1,ChapterTable!$1:$1048576,MATCH("최종"&amp;SUBSTITUTE(SUBSTITUTE(F$1,"standard",""),"|Float",""),ChapterTable!$1:$1,0),0)*ChapterTable!$P$17,
  IF(AND($A1137=0,$B1137=0),
    F1138,
  IF($B1137=0,
    VLOOKUP($A1137,ChapterTable!$1:$1048576,MATCH("최종"&amp;SUBSTITUTE(SUBSTITUTE(F$1,"standard",""),"|Float",""),ChapterTable!$1:$1,0),0),
  IF($B1137=1,
    IF($L1137=FALSE,
      VLOOKUP($A1137,ChapterTable!$1:$1048576,MATCH("최종"&amp;SUBSTITUTE(SUBSTITUTE(F$1,"standard",""),"|Float",""),ChapterTable!$1:$1,0),0),
      VLOOKUP($A1137-ChapterTable!$P$11,ChapterTable!$1:$1048576,MATCH("최종"&amp;SUBSTITUTE(SUBSTITUTE(F$1,"standard",""),"|Float",""),ChapterTable!$1:$1,0),0)*ChapterTable!$P$14
    ),
  OFFSET(F1137,-$B1137+IF($L1137,1,0),0)*
    (VLOOKUP(SUBSTITUTE(SUBSTITUTE(F$1,"standard",""),"|Float","")&amp;IF(OR($L1137=TRUE,$A1137=0,MOD($A1137,ChapterTable!$R$20)&lt;&gt;0),"","보스")&amp;"인게임누적곱배수",ChapterTable!$R:$S,2,0)^D1137
    +VLOOKUP(SUBSTITUTE(SUBSTITUTE(F$1,"standard",""),"|Float","")&amp;IF(OR($L1137=TRUE,$A1137=0,MOD($A1137,ChapterTable!$R$20)&lt;&gt;0),"","보스")&amp;"인게임누적합배수",ChapterTable!$R:$S,2,0)*D1137)
  )
  )
  )
)</f>
        <v>841705.60980141163</v>
      </c>
      <c r="G1137" t="s">
        <v>719</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122"/>
        <v>91</v>
      </c>
      <c r="Q1137">
        <f t="shared" si="123"/>
        <v>91</v>
      </c>
      <c r="R1137" t="b">
        <f t="shared" ca="1" si="124"/>
        <v>1</v>
      </c>
      <c r="T1137" t="b">
        <f t="shared" ca="1" si="125"/>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128"/>
        <v>1</v>
      </c>
      <c r="AJ1137">
        <f t="shared" si="126"/>
        <v>1</v>
      </c>
      <c r="AK1137">
        <f t="shared" si="127"/>
        <v>1</v>
      </c>
      <c r="AL1137">
        <v>11</v>
      </c>
    </row>
    <row r="1138" spans="1:38" hidden="1" x14ac:dyDescent="0.3">
      <c r="A1138">
        <v>25</v>
      </c>
      <c r="B1138">
        <v>10</v>
      </c>
      <c r="C1138">
        <f>IF(OR($L1138=TRUE,$A1138=0,MOD($A1138,ChapterTable!$R$20)&lt;&gt;0),
MAX(0,INT(($B1138+ChapterTable!$P$26+VLOOKUP(SUBSTITUTE(C$1,"성장단계","")&amp;"단계오프셋",ChapterTable!$R:$S,2,0))/ChapterTable!$P$23)),
MAX(0,INT(($B1138+ChapterTable!$R$26+VLOOKUP(SUBSTITUTE(C$1,"성장단계","")&amp;"보스단계오프셋",ChapterTable!$R:$S,2,0))/ChapterTable!$R$23)))</f>
        <v>1</v>
      </c>
      <c r="D1138">
        <f>IF(OR($L1138=TRUE,$A1138=0,MOD($A1138,ChapterTable!$R$20)&lt;&gt;0),
MAX(0,INT(($B1138+ChapterTable!$P$26+VLOOKUP(SUBSTITUTE(D$1,"성장단계","")&amp;"단계오프셋",ChapterTable!$R:$S,2,0))/ChapterTable!$P$23)),
MAX(0,INT(($B1138+ChapterTable!$R$26+VLOOKUP(SUBSTITUTE(D$1,"성장단계","")&amp;"보스단계오프셋",ChapterTable!$R:$S,2,0))/ChapterTable!$R$23)))</f>
        <v>0</v>
      </c>
      <c r="E1138" s="1">
        <f ca="1">IF(AND($A1138=0,$B1138=1),
    VLOOKUP(1,ChapterTable!$1:$1048576,MATCH("최종"&amp;SUBSTITUTE(SUBSTITUTE(E$1,"standard",""),"|Float",""),ChapterTable!$1:$1,0),0)*ChapterTable!$P$17,
  IF(AND($A1138=0,$B1138=0),
    E1139,
  IF($B1138=0,
    VLOOKUP($A1138,ChapterTable!$1:$1048576,MATCH("최종"&amp;SUBSTITUTE(SUBSTITUTE(E$1,"standard",""),"|Float",""),ChapterTable!$1:$1,0),0),
  IF($B1138=1,
    IF($L1138=FALSE,
      VLOOKUP($A1138,ChapterTable!$1:$1048576,MATCH("최종"&amp;SUBSTITUTE(SUBSTITUTE(E$1,"standard",""),"|Float",""),ChapterTable!$1:$1,0),0),
      VLOOKUP($A1138-ChapterTable!$P$11,ChapterTable!$1:$1048576,MATCH("최종"&amp;SUBSTITUTE(SUBSTITUTE(E$1,"standard",""),"|Float",""),ChapterTable!$1:$1,0),0)*ChapterTable!$P$14
    ),
  OFFSET(E1138,-$B1138+IF($L1138,1,0),0)*IF($B1138&gt;OFFSET($B1138,1,0),ChapterTable!$R$17,1)*
    (VLOOKUP(SUBSTITUTE(SUBSTITUTE(E$1,"standard",""),"|Float","")&amp;IF(OR($L1138=TRUE,$A1138=0,MOD($A1138,ChapterTable!$R$20)&lt;&gt;0),"","보스")&amp;"인게임누적곱배수",ChapterTable!$R:$S,2,0)^C1138
    +VLOOKUP(SUBSTITUTE(SUBSTITUTE(E$1,"standard",""),"|Float","")&amp;IF(OR($L1138=TRUE,$A1138=0,MOD($A1138,ChapterTable!$R$20)&lt;&gt;0),"","보스")&amp;"인게임누적합배수",ChapterTable!$R:$S,2,0)*C1138)
  )
  )
  )
)</f>
        <v>2424112.1562280655</v>
      </c>
      <c r="F1138" s="1">
        <f ca="1">IF(AND($A1138=0,$B1138=1),
    VLOOKUP(1,ChapterTable!$1:$1048576,MATCH("최종"&amp;SUBSTITUTE(SUBSTITUTE(F$1,"standard",""),"|Float",""),ChapterTable!$1:$1,0),0)*ChapterTable!$P$17,
  IF(AND($A1138=0,$B1138=0),
    F1139,
  IF($B1138=0,
    VLOOKUP($A1138,ChapterTable!$1:$1048576,MATCH("최종"&amp;SUBSTITUTE(SUBSTITUTE(F$1,"standard",""),"|Float",""),ChapterTable!$1:$1,0),0),
  IF($B1138=1,
    IF($L1138=FALSE,
      VLOOKUP($A1138,ChapterTable!$1:$1048576,MATCH("최종"&amp;SUBSTITUTE(SUBSTITUTE(F$1,"standard",""),"|Float",""),ChapterTable!$1:$1,0),0),
      VLOOKUP($A1138-ChapterTable!$P$11,ChapterTable!$1:$1048576,MATCH("최종"&amp;SUBSTITUTE(SUBSTITUTE(F$1,"standard",""),"|Float",""),ChapterTable!$1:$1,0),0)*ChapterTable!$P$14
    ),
  OFFSET(F1138,-$B1138+IF($L1138,1,0),0)*
    (VLOOKUP(SUBSTITUTE(SUBSTITUTE(F$1,"standard",""),"|Float","")&amp;IF(OR($L1138=TRUE,$A1138=0,MOD($A1138,ChapterTable!$R$20)&lt;&gt;0),"","보스")&amp;"인게임누적곱배수",ChapterTable!$R:$S,2,0)^D1138
    +VLOOKUP(SUBSTITUTE(SUBSTITUTE(F$1,"standard",""),"|Float","")&amp;IF(OR($L1138=TRUE,$A1138=0,MOD($A1138,ChapterTable!$R$20)&lt;&gt;0),"","보스")&amp;"인게임누적합배수",ChapterTable!$R:$S,2,0)*D1138)
  )
  )
  )
)</f>
        <v>841705.60980141163</v>
      </c>
      <c r="G1138" t="s">
        <v>719</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122"/>
        <v>21</v>
      </c>
      <c r="Q1138">
        <f t="shared" si="123"/>
        <v>21</v>
      </c>
      <c r="R1138" t="b">
        <f t="shared" ca="1" si="124"/>
        <v>0</v>
      </c>
      <c r="T1138" t="b">
        <f t="shared" ca="1" si="125"/>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128"/>
        <v>1</v>
      </c>
      <c r="AJ1138">
        <f t="shared" si="126"/>
        <v>1</v>
      </c>
      <c r="AK1138">
        <f t="shared" si="127"/>
        <v>1</v>
      </c>
      <c r="AL1138">
        <v>11</v>
      </c>
    </row>
    <row r="1139" spans="1:38" hidden="1" x14ac:dyDescent="0.3">
      <c r="A1139">
        <v>25</v>
      </c>
      <c r="B1139">
        <v>11</v>
      </c>
      <c r="C1139">
        <f>IF(OR($L1139=TRUE,$A1139=0,MOD($A1139,ChapterTable!$R$20)&lt;&gt;0),
MAX(0,INT(($B1139+ChapterTable!$P$26+VLOOKUP(SUBSTITUTE(C$1,"성장단계","")&amp;"단계오프셋",ChapterTable!$R:$S,2,0))/ChapterTable!$P$23)),
MAX(0,INT(($B1139+ChapterTable!$R$26+VLOOKUP(SUBSTITUTE(C$1,"성장단계","")&amp;"보스단계오프셋",ChapterTable!$R:$S,2,0))/ChapterTable!$R$23)))</f>
        <v>1</v>
      </c>
      <c r="D1139">
        <f>IF(OR($L1139=TRUE,$A1139=0,MOD($A1139,ChapterTable!$R$20)&lt;&gt;0),
MAX(0,INT(($B1139+ChapterTable!$P$26+VLOOKUP(SUBSTITUTE(D$1,"성장단계","")&amp;"단계오프셋",ChapterTable!$R:$S,2,0))/ChapterTable!$P$23)),
MAX(0,INT(($B1139+ChapterTable!$R$26+VLOOKUP(SUBSTITUTE(D$1,"성장단계","")&amp;"보스단계오프셋",ChapterTable!$R:$S,2,0))/ChapterTable!$R$23)))</f>
        <v>1</v>
      </c>
      <c r="E1139" s="1">
        <f ca="1">IF(AND($A1139=0,$B1139=1),
    VLOOKUP(1,ChapterTable!$1:$1048576,MATCH("최종"&amp;SUBSTITUTE(SUBSTITUTE(E$1,"standard",""),"|Float",""),ChapterTable!$1:$1,0),0)*ChapterTable!$P$17,
  IF(AND($A1139=0,$B1139=0),
    E1140,
  IF($B1139=0,
    VLOOKUP($A1139,ChapterTable!$1:$1048576,MATCH("최종"&amp;SUBSTITUTE(SUBSTITUTE(E$1,"standard",""),"|Float",""),ChapterTable!$1:$1,0),0),
  IF($B1139=1,
    IF($L1139=FALSE,
      VLOOKUP($A1139,ChapterTable!$1:$1048576,MATCH("최종"&amp;SUBSTITUTE(SUBSTITUTE(E$1,"standard",""),"|Float",""),ChapterTable!$1:$1,0),0),
      VLOOKUP($A1139-ChapterTable!$P$11,ChapterTable!$1:$1048576,MATCH("최종"&amp;SUBSTITUTE(SUBSTITUTE(E$1,"standard",""),"|Float",""),ChapterTable!$1:$1,0),0)*ChapterTable!$P$14
    ),
  OFFSET(E1139,-$B1139+IF($L1139,1,0),0)*IF($B1139&gt;OFFSET($B1139,1,0),ChapterTable!$R$17,1)*
    (VLOOKUP(SUBSTITUTE(SUBSTITUTE(E$1,"standard",""),"|Float","")&amp;IF(OR($L1139=TRUE,$A1139=0,MOD($A1139,ChapterTable!$R$20)&lt;&gt;0),"","보스")&amp;"인게임누적곱배수",ChapterTable!$R:$S,2,0)^C1139
    +VLOOKUP(SUBSTITUTE(SUBSTITUTE(E$1,"standard",""),"|Float","")&amp;IF(OR($L1139=TRUE,$A1139=0,MOD($A1139,ChapterTable!$R$20)&lt;&gt;0),"","보스")&amp;"인게임누적합배수",ChapterTable!$R:$S,2,0)*C1139)
  )
  )
  )
)</f>
        <v>2424112.1562280655</v>
      </c>
      <c r="F1139" s="1">
        <f ca="1">IF(AND($A1139=0,$B1139=1),
    VLOOKUP(1,ChapterTable!$1:$1048576,MATCH("최종"&amp;SUBSTITUTE(SUBSTITUTE(F$1,"standard",""),"|Float",""),ChapterTable!$1:$1,0),0)*ChapterTable!$P$17,
  IF(AND($A1139=0,$B1139=0),
    F1140,
  IF($B1139=0,
    VLOOKUP($A1139,ChapterTable!$1:$1048576,MATCH("최종"&amp;SUBSTITUTE(SUBSTITUTE(F$1,"standard",""),"|Float",""),ChapterTable!$1:$1,0),0),
  IF($B1139=1,
    IF($L1139=FALSE,
      VLOOKUP($A1139,ChapterTable!$1:$1048576,MATCH("최종"&amp;SUBSTITUTE(SUBSTITUTE(F$1,"standard",""),"|Float",""),ChapterTable!$1:$1,0),0),
      VLOOKUP($A1139-ChapterTable!$P$11,ChapterTable!$1:$1048576,MATCH("최종"&amp;SUBSTITUTE(SUBSTITUTE(F$1,"standard",""),"|Float",""),ChapterTable!$1:$1,0),0)*ChapterTable!$P$14
    ),
  OFFSET(F1139,-$B1139+IF($L1139,1,0),0)*
    (VLOOKUP(SUBSTITUTE(SUBSTITUTE(F$1,"standard",""),"|Float","")&amp;IF(OR($L1139=TRUE,$A1139=0,MOD($A1139,ChapterTable!$R$20)&lt;&gt;0),"","보스")&amp;"인게임누적곱배수",ChapterTable!$R:$S,2,0)^D1139
    +VLOOKUP(SUBSTITUTE(SUBSTITUTE(F$1,"standard",""),"|Float","")&amp;IF(OR($L1139=TRUE,$A1139=0,MOD($A1139,ChapterTable!$R$20)&lt;&gt;0),"","보스")&amp;"인게임누적합배수",ChapterTable!$R:$S,2,0)*D1139)
  )
  )
  )
)</f>
        <v>904833.5305365175</v>
      </c>
      <c r="G1139" t="s">
        <v>719</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122"/>
        <v>2</v>
      </c>
      <c r="Q1139">
        <f t="shared" si="123"/>
        <v>2</v>
      </c>
      <c r="R1139" t="b">
        <f t="shared" ca="1" si="124"/>
        <v>0</v>
      </c>
      <c r="T1139" t="b">
        <f t="shared" ca="1" si="125"/>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128"/>
        <v>0.5</v>
      </c>
      <c r="AJ1139">
        <f t="shared" si="126"/>
        <v>0.54666666600000002</v>
      </c>
      <c r="AK1139">
        <f t="shared" si="127"/>
        <v>1</v>
      </c>
      <c r="AL1139">
        <v>11</v>
      </c>
    </row>
    <row r="1140" spans="1:38" hidden="1" x14ac:dyDescent="0.3">
      <c r="A1140">
        <v>25</v>
      </c>
      <c r="B1140">
        <v>12</v>
      </c>
      <c r="C1140">
        <f>IF(OR($L1140=TRUE,$A1140=0,MOD($A1140,ChapterTable!$R$20)&lt;&gt;0),
MAX(0,INT(($B1140+ChapterTable!$P$26+VLOOKUP(SUBSTITUTE(C$1,"성장단계","")&amp;"단계오프셋",ChapterTable!$R:$S,2,0))/ChapterTable!$P$23)),
MAX(0,INT(($B1140+ChapterTable!$R$26+VLOOKUP(SUBSTITUTE(C$1,"성장단계","")&amp;"보스단계오프셋",ChapterTable!$R:$S,2,0))/ChapterTable!$R$23)))</f>
        <v>1</v>
      </c>
      <c r="D1140">
        <f>IF(OR($L1140=TRUE,$A1140=0,MOD($A1140,ChapterTable!$R$20)&lt;&gt;0),
MAX(0,INT(($B1140+ChapterTable!$P$26+VLOOKUP(SUBSTITUTE(D$1,"성장단계","")&amp;"단계오프셋",ChapterTable!$R:$S,2,0))/ChapterTable!$P$23)),
MAX(0,INT(($B1140+ChapterTable!$R$26+VLOOKUP(SUBSTITUTE(D$1,"성장단계","")&amp;"보스단계오프셋",ChapterTable!$R:$S,2,0))/ChapterTable!$R$23)))</f>
        <v>1</v>
      </c>
      <c r="E1140" s="1">
        <f ca="1">IF(AND($A1140=0,$B1140=1),
    VLOOKUP(1,ChapterTable!$1:$1048576,MATCH("최종"&amp;SUBSTITUTE(SUBSTITUTE(E$1,"standard",""),"|Float",""),ChapterTable!$1:$1,0),0)*ChapterTable!$P$17,
  IF(AND($A1140=0,$B1140=0),
    E1141,
  IF($B1140=0,
    VLOOKUP($A1140,ChapterTable!$1:$1048576,MATCH("최종"&amp;SUBSTITUTE(SUBSTITUTE(E$1,"standard",""),"|Float",""),ChapterTable!$1:$1,0),0),
  IF($B1140=1,
    IF($L1140=FALSE,
      VLOOKUP($A1140,ChapterTable!$1:$1048576,MATCH("최종"&amp;SUBSTITUTE(SUBSTITUTE(E$1,"standard",""),"|Float",""),ChapterTable!$1:$1,0),0),
      VLOOKUP($A1140-ChapterTable!$P$11,ChapterTable!$1:$1048576,MATCH("최종"&amp;SUBSTITUTE(SUBSTITUTE(E$1,"standard",""),"|Float",""),ChapterTable!$1:$1,0),0)*ChapterTable!$P$14
    ),
  OFFSET(E1140,-$B1140+IF($L1140,1,0),0)*IF($B1140&gt;OFFSET($B1140,1,0),ChapterTable!$R$17,1)*
    (VLOOKUP(SUBSTITUTE(SUBSTITUTE(E$1,"standard",""),"|Float","")&amp;IF(OR($L1140=TRUE,$A1140=0,MOD($A1140,ChapterTable!$R$20)&lt;&gt;0),"","보스")&amp;"인게임누적곱배수",ChapterTable!$R:$S,2,0)^C1140
    +VLOOKUP(SUBSTITUTE(SUBSTITUTE(E$1,"standard",""),"|Float","")&amp;IF(OR($L1140=TRUE,$A1140=0,MOD($A1140,ChapterTable!$R$20)&lt;&gt;0),"","보스")&amp;"인게임누적합배수",ChapterTable!$R:$S,2,0)*C1140)
  )
  )
  )
)</f>
        <v>2424112.1562280655</v>
      </c>
      <c r="F1140" s="1">
        <f ca="1">IF(AND($A1140=0,$B1140=1),
    VLOOKUP(1,ChapterTable!$1:$1048576,MATCH("최종"&amp;SUBSTITUTE(SUBSTITUTE(F$1,"standard",""),"|Float",""),ChapterTable!$1:$1,0),0)*ChapterTable!$P$17,
  IF(AND($A1140=0,$B1140=0),
    F1141,
  IF($B1140=0,
    VLOOKUP($A1140,ChapterTable!$1:$1048576,MATCH("최종"&amp;SUBSTITUTE(SUBSTITUTE(F$1,"standard",""),"|Float",""),ChapterTable!$1:$1,0),0),
  IF($B1140=1,
    IF($L1140=FALSE,
      VLOOKUP($A1140,ChapterTable!$1:$1048576,MATCH("최종"&amp;SUBSTITUTE(SUBSTITUTE(F$1,"standard",""),"|Float",""),ChapterTable!$1:$1,0),0),
      VLOOKUP($A1140-ChapterTable!$P$11,ChapterTable!$1:$1048576,MATCH("최종"&amp;SUBSTITUTE(SUBSTITUTE(F$1,"standard",""),"|Float",""),ChapterTable!$1:$1,0),0)*ChapterTable!$P$14
    ),
  OFFSET(F1140,-$B1140+IF($L1140,1,0),0)*
    (VLOOKUP(SUBSTITUTE(SUBSTITUTE(F$1,"standard",""),"|Float","")&amp;IF(OR($L1140=TRUE,$A1140=0,MOD($A1140,ChapterTable!$R$20)&lt;&gt;0),"","보스")&amp;"인게임누적곱배수",ChapterTable!$R:$S,2,0)^D1140
    +VLOOKUP(SUBSTITUTE(SUBSTITUTE(F$1,"standard",""),"|Float","")&amp;IF(OR($L1140=TRUE,$A1140=0,MOD($A1140,ChapterTable!$R$20)&lt;&gt;0),"","보스")&amp;"인게임누적합배수",ChapterTable!$R:$S,2,0)*D1140)
  )
  )
  )
)</f>
        <v>904833.5305365175</v>
      </c>
      <c r="G1140" t="s">
        <v>719</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122"/>
        <v>2</v>
      </c>
      <c r="Q1140">
        <f t="shared" si="123"/>
        <v>2</v>
      </c>
      <c r="R1140" t="b">
        <f t="shared" ca="1" si="124"/>
        <v>0</v>
      </c>
      <c r="T1140" t="b">
        <f t="shared" ca="1" si="125"/>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128"/>
        <v>0.5</v>
      </c>
      <c r="AJ1140">
        <f t="shared" si="126"/>
        <v>0.54666666600000002</v>
      </c>
      <c r="AK1140">
        <f t="shared" si="127"/>
        <v>1</v>
      </c>
      <c r="AL1140">
        <v>11</v>
      </c>
    </row>
    <row r="1141" spans="1:38" hidden="1" x14ac:dyDescent="0.3">
      <c r="A1141">
        <v>25</v>
      </c>
      <c r="B1141">
        <v>13</v>
      </c>
      <c r="C1141">
        <f>IF(OR($L1141=TRUE,$A1141=0,MOD($A1141,ChapterTable!$R$20)&lt;&gt;0),
MAX(0,INT(($B1141+ChapterTable!$P$26+VLOOKUP(SUBSTITUTE(C$1,"성장단계","")&amp;"단계오프셋",ChapterTable!$R:$S,2,0))/ChapterTable!$P$23)),
MAX(0,INT(($B1141+ChapterTable!$R$26+VLOOKUP(SUBSTITUTE(C$1,"성장단계","")&amp;"보스단계오프셋",ChapterTable!$R:$S,2,0))/ChapterTable!$R$23)))</f>
        <v>1</v>
      </c>
      <c r="D1141">
        <f>IF(OR($L1141=TRUE,$A1141=0,MOD($A1141,ChapterTable!$R$20)&lt;&gt;0),
MAX(0,INT(($B1141+ChapterTable!$P$26+VLOOKUP(SUBSTITUTE(D$1,"성장단계","")&amp;"단계오프셋",ChapterTable!$R:$S,2,0))/ChapterTable!$P$23)),
MAX(0,INT(($B1141+ChapterTable!$R$26+VLOOKUP(SUBSTITUTE(D$1,"성장단계","")&amp;"보스단계오프셋",ChapterTable!$R:$S,2,0))/ChapterTable!$R$23)))</f>
        <v>1</v>
      </c>
      <c r="E1141" s="1">
        <f ca="1">IF(AND($A1141=0,$B1141=1),
    VLOOKUP(1,ChapterTable!$1:$1048576,MATCH("최종"&amp;SUBSTITUTE(SUBSTITUTE(E$1,"standard",""),"|Float",""),ChapterTable!$1:$1,0),0)*ChapterTable!$P$17,
  IF(AND($A1141=0,$B1141=0),
    E1142,
  IF($B1141=0,
    VLOOKUP($A1141,ChapterTable!$1:$1048576,MATCH("최종"&amp;SUBSTITUTE(SUBSTITUTE(E$1,"standard",""),"|Float",""),ChapterTable!$1:$1,0),0),
  IF($B1141=1,
    IF($L1141=FALSE,
      VLOOKUP($A1141,ChapterTable!$1:$1048576,MATCH("최종"&amp;SUBSTITUTE(SUBSTITUTE(E$1,"standard",""),"|Float",""),ChapterTable!$1:$1,0),0),
      VLOOKUP($A1141-ChapterTable!$P$11,ChapterTable!$1:$1048576,MATCH("최종"&amp;SUBSTITUTE(SUBSTITUTE(E$1,"standard",""),"|Float",""),ChapterTable!$1:$1,0),0)*ChapterTable!$P$14
    ),
  OFFSET(E1141,-$B1141+IF($L1141,1,0),0)*IF($B1141&gt;OFFSET($B1141,1,0),ChapterTable!$R$17,1)*
    (VLOOKUP(SUBSTITUTE(SUBSTITUTE(E$1,"standard",""),"|Float","")&amp;IF(OR($L1141=TRUE,$A1141=0,MOD($A1141,ChapterTable!$R$20)&lt;&gt;0),"","보스")&amp;"인게임누적곱배수",ChapterTable!$R:$S,2,0)^C1141
    +VLOOKUP(SUBSTITUTE(SUBSTITUTE(E$1,"standard",""),"|Float","")&amp;IF(OR($L1141=TRUE,$A1141=0,MOD($A1141,ChapterTable!$R$20)&lt;&gt;0),"","보스")&amp;"인게임누적합배수",ChapterTable!$R:$S,2,0)*C1141)
  )
  )
  )
)</f>
        <v>2424112.1562280655</v>
      </c>
      <c r="F1141" s="1">
        <f ca="1">IF(AND($A1141=0,$B1141=1),
    VLOOKUP(1,ChapterTable!$1:$1048576,MATCH("최종"&amp;SUBSTITUTE(SUBSTITUTE(F$1,"standard",""),"|Float",""),ChapterTable!$1:$1,0),0)*ChapterTable!$P$17,
  IF(AND($A1141=0,$B1141=0),
    F1142,
  IF($B1141=0,
    VLOOKUP($A1141,ChapterTable!$1:$1048576,MATCH("최종"&amp;SUBSTITUTE(SUBSTITUTE(F$1,"standard",""),"|Float",""),ChapterTable!$1:$1,0),0),
  IF($B1141=1,
    IF($L1141=FALSE,
      VLOOKUP($A1141,ChapterTable!$1:$1048576,MATCH("최종"&amp;SUBSTITUTE(SUBSTITUTE(F$1,"standard",""),"|Float",""),ChapterTable!$1:$1,0),0),
      VLOOKUP($A1141-ChapterTable!$P$11,ChapterTable!$1:$1048576,MATCH("최종"&amp;SUBSTITUTE(SUBSTITUTE(F$1,"standard",""),"|Float",""),ChapterTable!$1:$1,0),0)*ChapterTable!$P$14
    ),
  OFFSET(F1141,-$B1141+IF($L1141,1,0),0)*
    (VLOOKUP(SUBSTITUTE(SUBSTITUTE(F$1,"standard",""),"|Float","")&amp;IF(OR($L1141=TRUE,$A1141=0,MOD($A1141,ChapterTable!$R$20)&lt;&gt;0),"","보스")&amp;"인게임누적곱배수",ChapterTable!$R:$S,2,0)^D1141
    +VLOOKUP(SUBSTITUTE(SUBSTITUTE(F$1,"standard",""),"|Float","")&amp;IF(OR($L1141=TRUE,$A1141=0,MOD($A1141,ChapterTable!$R$20)&lt;&gt;0),"","보스")&amp;"인게임누적합배수",ChapterTable!$R:$S,2,0)*D1141)
  )
  )
  )
)</f>
        <v>904833.5305365175</v>
      </c>
      <c r="G1141" t="s">
        <v>719</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122"/>
        <v>2</v>
      </c>
      <c r="Q1141">
        <f t="shared" si="123"/>
        <v>2</v>
      </c>
      <c r="R1141" t="b">
        <f t="shared" ca="1" si="124"/>
        <v>0</v>
      </c>
      <c r="T1141" t="b">
        <f t="shared" ca="1" si="125"/>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128"/>
        <v>0.5</v>
      </c>
      <c r="AJ1141">
        <f t="shared" si="126"/>
        <v>0.54666666600000002</v>
      </c>
      <c r="AK1141">
        <f t="shared" si="127"/>
        <v>1</v>
      </c>
      <c r="AL1141">
        <v>11</v>
      </c>
    </row>
    <row r="1142" spans="1:38" hidden="1" x14ac:dyDescent="0.3">
      <c r="A1142">
        <v>25</v>
      </c>
      <c r="B1142">
        <v>14</v>
      </c>
      <c r="C1142">
        <f>IF(OR($L1142=TRUE,$A1142=0,MOD($A1142,ChapterTable!$R$20)&lt;&gt;0),
MAX(0,INT(($B1142+ChapterTable!$P$26+VLOOKUP(SUBSTITUTE(C$1,"성장단계","")&amp;"단계오프셋",ChapterTable!$R:$S,2,0))/ChapterTable!$P$23)),
MAX(0,INT(($B1142+ChapterTable!$R$26+VLOOKUP(SUBSTITUTE(C$1,"성장단계","")&amp;"보스단계오프셋",ChapterTable!$R:$S,2,0))/ChapterTable!$R$23)))</f>
        <v>1</v>
      </c>
      <c r="D1142">
        <f>IF(OR($L1142=TRUE,$A1142=0,MOD($A1142,ChapterTable!$R$20)&lt;&gt;0),
MAX(0,INT(($B1142+ChapterTable!$P$26+VLOOKUP(SUBSTITUTE(D$1,"성장단계","")&amp;"단계오프셋",ChapterTable!$R:$S,2,0))/ChapterTable!$P$23)),
MAX(0,INT(($B1142+ChapterTable!$R$26+VLOOKUP(SUBSTITUTE(D$1,"성장단계","")&amp;"보스단계오프셋",ChapterTable!$R:$S,2,0))/ChapterTable!$R$23)))</f>
        <v>1</v>
      </c>
      <c r="E1142" s="1">
        <f ca="1">IF(AND($A1142=0,$B1142=1),
    VLOOKUP(1,ChapterTable!$1:$1048576,MATCH("최종"&amp;SUBSTITUTE(SUBSTITUTE(E$1,"standard",""),"|Float",""),ChapterTable!$1:$1,0),0)*ChapterTable!$P$17,
  IF(AND($A1142=0,$B1142=0),
    E1143,
  IF($B1142=0,
    VLOOKUP($A1142,ChapterTable!$1:$1048576,MATCH("최종"&amp;SUBSTITUTE(SUBSTITUTE(E$1,"standard",""),"|Float",""),ChapterTable!$1:$1,0),0),
  IF($B1142=1,
    IF($L1142=FALSE,
      VLOOKUP($A1142,ChapterTable!$1:$1048576,MATCH("최종"&amp;SUBSTITUTE(SUBSTITUTE(E$1,"standard",""),"|Float",""),ChapterTable!$1:$1,0),0),
      VLOOKUP($A1142-ChapterTable!$P$11,ChapterTable!$1:$1048576,MATCH("최종"&amp;SUBSTITUTE(SUBSTITUTE(E$1,"standard",""),"|Float",""),ChapterTable!$1:$1,0),0)*ChapterTable!$P$14
    ),
  OFFSET(E1142,-$B1142+IF($L1142,1,0),0)*IF($B1142&gt;OFFSET($B1142,1,0),ChapterTable!$R$17,1)*
    (VLOOKUP(SUBSTITUTE(SUBSTITUTE(E$1,"standard",""),"|Float","")&amp;IF(OR($L1142=TRUE,$A1142=0,MOD($A1142,ChapterTable!$R$20)&lt;&gt;0),"","보스")&amp;"인게임누적곱배수",ChapterTable!$R:$S,2,0)^C1142
    +VLOOKUP(SUBSTITUTE(SUBSTITUTE(E$1,"standard",""),"|Float","")&amp;IF(OR($L1142=TRUE,$A1142=0,MOD($A1142,ChapterTable!$R$20)&lt;&gt;0),"","보스")&amp;"인게임누적합배수",ChapterTable!$R:$S,2,0)*C1142)
  )
  )
  )
)</f>
        <v>2424112.1562280655</v>
      </c>
      <c r="F1142" s="1">
        <f ca="1">IF(AND($A1142=0,$B1142=1),
    VLOOKUP(1,ChapterTable!$1:$1048576,MATCH("최종"&amp;SUBSTITUTE(SUBSTITUTE(F$1,"standard",""),"|Float",""),ChapterTable!$1:$1,0),0)*ChapterTable!$P$17,
  IF(AND($A1142=0,$B1142=0),
    F1143,
  IF($B1142=0,
    VLOOKUP($A1142,ChapterTable!$1:$1048576,MATCH("최종"&amp;SUBSTITUTE(SUBSTITUTE(F$1,"standard",""),"|Float",""),ChapterTable!$1:$1,0),0),
  IF($B1142=1,
    IF($L1142=FALSE,
      VLOOKUP($A1142,ChapterTable!$1:$1048576,MATCH("최종"&amp;SUBSTITUTE(SUBSTITUTE(F$1,"standard",""),"|Float",""),ChapterTable!$1:$1,0),0),
      VLOOKUP($A1142-ChapterTable!$P$11,ChapterTable!$1:$1048576,MATCH("최종"&amp;SUBSTITUTE(SUBSTITUTE(F$1,"standard",""),"|Float",""),ChapterTable!$1:$1,0),0)*ChapterTable!$P$14
    ),
  OFFSET(F1142,-$B1142+IF($L1142,1,0),0)*
    (VLOOKUP(SUBSTITUTE(SUBSTITUTE(F$1,"standard",""),"|Float","")&amp;IF(OR($L1142=TRUE,$A1142=0,MOD($A1142,ChapterTable!$R$20)&lt;&gt;0),"","보스")&amp;"인게임누적곱배수",ChapterTable!$R:$S,2,0)^D1142
    +VLOOKUP(SUBSTITUTE(SUBSTITUTE(F$1,"standard",""),"|Float","")&amp;IF(OR($L1142=TRUE,$A1142=0,MOD($A1142,ChapterTable!$R$20)&lt;&gt;0),"","보스")&amp;"인게임누적합배수",ChapterTable!$R:$S,2,0)*D1142)
  )
  )
  )
)</f>
        <v>904833.5305365175</v>
      </c>
      <c r="G1142" t="s">
        <v>719</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122"/>
        <v>2</v>
      </c>
      <c r="Q1142">
        <f t="shared" si="123"/>
        <v>2</v>
      </c>
      <c r="R1142" t="b">
        <f t="shared" ca="1" si="124"/>
        <v>0</v>
      </c>
      <c r="T1142" t="b">
        <f t="shared" ca="1" si="125"/>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128"/>
        <v>0.5</v>
      </c>
      <c r="AJ1142">
        <f t="shared" si="126"/>
        <v>0.54666666600000002</v>
      </c>
      <c r="AK1142">
        <f t="shared" si="127"/>
        <v>1</v>
      </c>
      <c r="AL1142">
        <v>11</v>
      </c>
    </row>
    <row r="1143" spans="1:38" hidden="1" x14ac:dyDescent="0.3">
      <c r="A1143">
        <v>25</v>
      </c>
      <c r="B1143">
        <v>15</v>
      </c>
      <c r="C1143">
        <f>IF(OR($L1143=TRUE,$A1143=0,MOD($A1143,ChapterTable!$R$20)&lt;&gt;0),
MAX(0,INT(($B1143+ChapterTable!$P$26+VLOOKUP(SUBSTITUTE(C$1,"성장단계","")&amp;"단계오프셋",ChapterTable!$R:$S,2,0))/ChapterTable!$P$23)),
MAX(0,INT(($B1143+ChapterTable!$R$26+VLOOKUP(SUBSTITUTE(C$1,"성장단계","")&amp;"보스단계오프셋",ChapterTable!$R:$S,2,0))/ChapterTable!$R$23)))</f>
        <v>1</v>
      </c>
      <c r="D1143">
        <f>IF(OR($L1143=TRUE,$A1143=0,MOD($A1143,ChapterTable!$R$20)&lt;&gt;0),
MAX(0,INT(($B1143+ChapterTable!$P$26+VLOOKUP(SUBSTITUTE(D$1,"성장단계","")&amp;"단계오프셋",ChapterTable!$R:$S,2,0))/ChapterTable!$P$23)),
MAX(0,INT(($B1143+ChapterTable!$R$26+VLOOKUP(SUBSTITUTE(D$1,"성장단계","")&amp;"보스단계오프셋",ChapterTable!$R:$S,2,0))/ChapterTable!$R$23)))</f>
        <v>1</v>
      </c>
      <c r="E1143" s="1">
        <f ca="1">IF(AND($A1143=0,$B1143=1),
    VLOOKUP(1,ChapterTable!$1:$1048576,MATCH("최종"&amp;SUBSTITUTE(SUBSTITUTE(E$1,"standard",""),"|Float",""),ChapterTable!$1:$1,0),0)*ChapterTable!$P$17,
  IF(AND($A1143=0,$B1143=0),
    E1144,
  IF($B1143=0,
    VLOOKUP($A1143,ChapterTable!$1:$1048576,MATCH("최종"&amp;SUBSTITUTE(SUBSTITUTE(E$1,"standard",""),"|Float",""),ChapterTable!$1:$1,0),0),
  IF($B1143=1,
    IF($L1143=FALSE,
      VLOOKUP($A1143,ChapterTable!$1:$1048576,MATCH("최종"&amp;SUBSTITUTE(SUBSTITUTE(E$1,"standard",""),"|Float",""),ChapterTable!$1:$1,0),0),
      VLOOKUP($A1143-ChapterTable!$P$11,ChapterTable!$1:$1048576,MATCH("최종"&amp;SUBSTITUTE(SUBSTITUTE(E$1,"standard",""),"|Float",""),ChapterTable!$1:$1,0),0)*ChapterTable!$P$14
    ),
  OFFSET(E1143,-$B1143+IF($L1143,1,0),0)*IF($B1143&gt;OFFSET($B1143,1,0),ChapterTable!$R$17,1)*
    (VLOOKUP(SUBSTITUTE(SUBSTITUTE(E$1,"standard",""),"|Float","")&amp;IF(OR($L1143=TRUE,$A1143=0,MOD($A1143,ChapterTable!$R$20)&lt;&gt;0),"","보스")&amp;"인게임누적곱배수",ChapterTable!$R:$S,2,0)^C1143
    +VLOOKUP(SUBSTITUTE(SUBSTITUTE(E$1,"standard",""),"|Float","")&amp;IF(OR($L1143=TRUE,$A1143=0,MOD($A1143,ChapterTable!$R$20)&lt;&gt;0),"","보스")&amp;"인게임누적합배수",ChapterTable!$R:$S,2,0)*C1143)
  )
  )
  )
)</f>
        <v>2424112.1562280655</v>
      </c>
      <c r="F1143" s="1">
        <f ca="1">IF(AND($A1143=0,$B1143=1),
    VLOOKUP(1,ChapterTable!$1:$1048576,MATCH("최종"&amp;SUBSTITUTE(SUBSTITUTE(F$1,"standard",""),"|Float",""),ChapterTable!$1:$1,0),0)*ChapterTable!$P$17,
  IF(AND($A1143=0,$B1143=0),
    F1144,
  IF($B1143=0,
    VLOOKUP($A1143,ChapterTable!$1:$1048576,MATCH("최종"&amp;SUBSTITUTE(SUBSTITUTE(F$1,"standard",""),"|Float",""),ChapterTable!$1:$1,0),0),
  IF($B1143=1,
    IF($L1143=FALSE,
      VLOOKUP($A1143,ChapterTable!$1:$1048576,MATCH("최종"&amp;SUBSTITUTE(SUBSTITUTE(F$1,"standard",""),"|Float",""),ChapterTable!$1:$1,0),0),
      VLOOKUP($A1143-ChapterTable!$P$11,ChapterTable!$1:$1048576,MATCH("최종"&amp;SUBSTITUTE(SUBSTITUTE(F$1,"standard",""),"|Float",""),ChapterTable!$1:$1,0),0)*ChapterTable!$P$14
    ),
  OFFSET(F1143,-$B1143+IF($L1143,1,0),0)*
    (VLOOKUP(SUBSTITUTE(SUBSTITUTE(F$1,"standard",""),"|Float","")&amp;IF(OR($L1143=TRUE,$A1143=0,MOD($A1143,ChapterTable!$R$20)&lt;&gt;0),"","보스")&amp;"인게임누적곱배수",ChapterTable!$R:$S,2,0)^D1143
    +VLOOKUP(SUBSTITUTE(SUBSTITUTE(F$1,"standard",""),"|Float","")&amp;IF(OR($L1143=TRUE,$A1143=0,MOD($A1143,ChapterTable!$R$20)&lt;&gt;0),"","보스")&amp;"인게임누적합배수",ChapterTable!$R:$S,2,0)*D1143)
  )
  )
  )
)</f>
        <v>904833.5305365175</v>
      </c>
      <c r="G1143" t="s">
        <v>719</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122"/>
        <v>11</v>
      </c>
      <c r="Q1143">
        <f t="shared" si="123"/>
        <v>11</v>
      </c>
      <c r="R1143" t="b">
        <f t="shared" ca="1" si="124"/>
        <v>0</v>
      </c>
      <c r="T1143" t="b">
        <f t="shared" ca="1" si="125"/>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128"/>
        <v>0.5</v>
      </c>
      <c r="AJ1143">
        <f t="shared" si="126"/>
        <v>0.54666666600000002</v>
      </c>
      <c r="AK1143">
        <f t="shared" si="127"/>
        <v>1</v>
      </c>
      <c r="AL1143">
        <v>11</v>
      </c>
    </row>
    <row r="1144" spans="1:38" hidden="1" x14ac:dyDescent="0.3">
      <c r="A1144">
        <v>25</v>
      </c>
      <c r="B1144">
        <v>16</v>
      </c>
      <c r="C1144">
        <f>IF(OR($L1144=TRUE,$A1144=0,MOD($A1144,ChapterTable!$R$20)&lt;&gt;0),
MAX(0,INT(($B1144+ChapterTable!$P$26+VLOOKUP(SUBSTITUTE(C$1,"성장단계","")&amp;"단계오프셋",ChapterTable!$R:$S,2,0))/ChapterTable!$P$23)),
MAX(0,INT(($B1144+ChapterTable!$R$26+VLOOKUP(SUBSTITUTE(C$1,"성장단계","")&amp;"보스단계오프셋",ChapterTable!$R:$S,2,0))/ChapterTable!$R$23)))</f>
        <v>2</v>
      </c>
      <c r="D1144">
        <f>IF(OR($L1144=TRUE,$A1144=0,MOD($A1144,ChapterTable!$R$20)&lt;&gt;0),
MAX(0,INT(($B1144+ChapterTable!$P$26+VLOOKUP(SUBSTITUTE(D$1,"성장단계","")&amp;"단계오프셋",ChapterTable!$R:$S,2,0))/ChapterTable!$P$23)),
MAX(0,INT(($B1144+ChapterTable!$R$26+VLOOKUP(SUBSTITUTE(D$1,"성장단계","")&amp;"보스단계오프셋",ChapterTable!$R:$S,2,0))/ChapterTable!$R$23)))</f>
        <v>1</v>
      </c>
      <c r="E1144" s="1">
        <f ca="1">IF(AND($A1144=0,$B1144=1),
    VLOOKUP(1,ChapterTable!$1:$1048576,MATCH("최종"&amp;SUBSTITUTE(SUBSTITUTE(E$1,"standard",""),"|Float",""),ChapterTable!$1:$1,0),0)*ChapterTable!$P$17,
  IF(AND($A1144=0,$B1144=0),
    E1145,
  IF($B1144=0,
    VLOOKUP($A1144,ChapterTable!$1:$1048576,MATCH("최종"&amp;SUBSTITUTE(SUBSTITUTE(E$1,"standard",""),"|Float",""),ChapterTable!$1:$1,0),0),
  IF($B1144=1,
    IF($L1144=FALSE,
      VLOOKUP($A1144,ChapterTable!$1:$1048576,MATCH("최종"&amp;SUBSTITUTE(SUBSTITUTE(E$1,"standard",""),"|Float",""),ChapterTable!$1:$1,0),0),
      VLOOKUP($A1144-ChapterTable!$P$11,ChapterTable!$1:$1048576,MATCH("최종"&amp;SUBSTITUTE(SUBSTITUTE(E$1,"standard",""),"|Float",""),ChapterTable!$1:$1,0),0)*ChapterTable!$P$14
    ),
  OFFSET(E1144,-$B1144+IF($L1144,1,0),0)*IF($B1144&gt;OFFSET($B1144,1,0),ChapterTable!$R$17,1)*
    (VLOOKUP(SUBSTITUTE(SUBSTITUTE(E$1,"standard",""),"|Float","")&amp;IF(OR($L1144=TRUE,$A1144=0,MOD($A1144,ChapterTable!$R$20)&lt;&gt;0),"","보스")&amp;"인게임누적곱배수",ChapterTable!$R:$S,2,0)^C1144
    +VLOOKUP(SUBSTITUTE(SUBSTITUTE(E$1,"standard",""),"|Float","")&amp;IF(OR($L1144=TRUE,$A1144=0,MOD($A1144,ChapterTable!$R$20)&lt;&gt;0),"","보스")&amp;"인게임누적합배수",ChapterTable!$R:$S,2,0)*C1144)
  )
  )
  )
)</f>
        <v>2828130.8489327431</v>
      </c>
      <c r="F1144" s="1">
        <f ca="1">IF(AND($A1144=0,$B1144=1),
    VLOOKUP(1,ChapterTable!$1:$1048576,MATCH("최종"&amp;SUBSTITUTE(SUBSTITUTE(F$1,"standard",""),"|Float",""),ChapterTable!$1:$1,0),0)*ChapterTable!$P$17,
  IF(AND($A1144=0,$B1144=0),
    F1145,
  IF($B1144=0,
    VLOOKUP($A1144,ChapterTable!$1:$1048576,MATCH("최종"&amp;SUBSTITUTE(SUBSTITUTE(F$1,"standard",""),"|Float",""),ChapterTable!$1:$1,0),0),
  IF($B1144=1,
    IF($L1144=FALSE,
      VLOOKUP($A1144,ChapterTable!$1:$1048576,MATCH("최종"&amp;SUBSTITUTE(SUBSTITUTE(F$1,"standard",""),"|Float",""),ChapterTable!$1:$1,0),0),
      VLOOKUP($A1144-ChapterTable!$P$11,ChapterTable!$1:$1048576,MATCH("최종"&amp;SUBSTITUTE(SUBSTITUTE(F$1,"standard",""),"|Float",""),ChapterTable!$1:$1,0),0)*ChapterTable!$P$14
    ),
  OFFSET(F1144,-$B1144+IF($L1144,1,0),0)*
    (VLOOKUP(SUBSTITUTE(SUBSTITUTE(F$1,"standard",""),"|Float","")&amp;IF(OR($L1144=TRUE,$A1144=0,MOD($A1144,ChapterTable!$R$20)&lt;&gt;0),"","보스")&amp;"인게임누적곱배수",ChapterTable!$R:$S,2,0)^D1144
    +VLOOKUP(SUBSTITUTE(SUBSTITUTE(F$1,"standard",""),"|Float","")&amp;IF(OR($L1144=TRUE,$A1144=0,MOD($A1144,ChapterTable!$R$20)&lt;&gt;0),"","보스")&amp;"인게임누적합배수",ChapterTable!$R:$S,2,0)*D1144)
  )
  )
  )
)</f>
        <v>904833.5305365175</v>
      </c>
      <c r="G1144" t="s">
        <v>719</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122"/>
        <v>2</v>
      </c>
      <c r="Q1144">
        <f t="shared" si="123"/>
        <v>2</v>
      </c>
      <c r="R1144" t="b">
        <f t="shared" ca="1" si="124"/>
        <v>0</v>
      </c>
      <c r="T1144" t="b">
        <f t="shared" ca="1" si="125"/>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128"/>
        <v>0.5</v>
      </c>
      <c r="AJ1144">
        <f t="shared" si="126"/>
        <v>0.54666666600000002</v>
      </c>
      <c r="AK1144">
        <f t="shared" si="127"/>
        <v>1</v>
      </c>
      <c r="AL1144">
        <v>11</v>
      </c>
    </row>
    <row r="1145" spans="1:38" hidden="1" x14ac:dyDescent="0.3">
      <c r="A1145">
        <v>25</v>
      </c>
      <c r="B1145">
        <v>17</v>
      </c>
      <c r="C1145">
        <f>IF(OR($L1145=TRUE,$A1145=0,MOD($A1145,ChapterTable!$R$20)&lt;&gt;0),
MAX(0,INT(($B1145+ChapterTable!$P$26+VLOOKUP(SUBSTITUTE(C$1,"성장단계","")&amp;"단계오프셋",ChapterTable!$R:$S,2,0))/ChapterTable!$P$23)),
MAX(0,INT(($B1145+ChapterTable!$R$26+VLOOKUP(SUBSTITUTE(C$1,"성장단계","")&amp;"보스단계오프셋",ChapterTable!$R:$S,2,0))/ChapterTable!$R$23)))</f>
        <v>2</v>
      </c>
      <c r="D1145">
        <f>IF(OR($L1145=TRUE,$A1145=0,MOD($A1145,ChapterTable!$R$20)&lt;&gt;0),
MAX(0,INT(($B1145+ChapterTable!$P$26+VLOOKUP(SUBSTITUTE(D$1,"성장단계","")&amp;"단계오프셋",ChapterTable!$R:$S,2,0))/ChapterTable!$P$23)),
MAX(0,INT(($B1145+ChapterTable!$R$26+VLOOKUP(SUBSTITUTE(D$1,"성장단계","")&amp;"보스단계오프셋",ChapterTable!$R:$S,2,0))/ChapterTable!$R$23)))</f>
        <v>1</v>
      </c>
      <c r="E1145" s="1">
        <f ca="1">IF(AND($A1145=0,$B1145=1),
    VLOOKUP(1,ChapterTable!$1:$1048576,MATCH("최종"&amp;SUBSTITUTE(SUBSTITUTE(E$1,"standard",""),"|Float",""),ChapterTable!$1:$1,0),0)*ChapterTable!$P$17,
  IF(AND($A1145=0,$B1145=0),
    E1146,
  IF($B1145=0,
    VLOOKUP($A1145,ChapterTable!$1:$1048576,MATCH("최종"&amp;SUBSTITUTE(SUBSTITUTE(E$1,"standard",""),"|Float",""),ChapterTable!$1:$1,0),0),
  IF($B1145=1,
    IF($L1145=FALSE,
      VLOOKUP($A1145,ChapterTable!$1:$1048576,MATCH("최종"&amp;SUBSTITUTE(SUBSTITUTE(E$1,"standard",""),"|Float",""),ChapterTable!$1:$1,0),0),
      VLOOKUP($A1145-ChapterTable!$P$11,ChapterTable!$1:$1048576,MATCH("최종"&amp;SUBSTITUTE(SUBSTITUTE(E$1,"standard",""),"|Float",""),ChapterTable!$1:$1,0),0)*ChapterTable!$P$14
    ),
  OFFSET(E1145,-$B1145+IF($L1145,1,0),0)*IF($B1145&gt;OFFSET($B1145,1,0),ChapterTable!$R$17,1)*
    (VLOOKUP(SUBSTITUTE(SUBSTITUTE(E$1,"standard",""),"|Float","")&amp;IF(OR($L1145=TRUE,$A1145=0,MOD($A1145,ChapterTable!$R$20)&lt;&gt;0),"","보스")&amp;"인게임누적곱배수",ChapterTable!$R:$S,2,0)^C1145
    +VLOOKUP(SUBSTITUTE(SUBSTITUTE(E$1,"standard",""),"|Float","")&amp;IF(OR($L1145=TRUE,$A1145=0,MOD($A1145,ChapterTable!$R$20)&lt;&gt;0),"","보스")&amp;"인게임누적합배수",ChapterTable!$R:$S,2,0)*C1145)
  )
  )
  )
)</f>
        <v>2828130.8489327431</v>
      </c>
      <c r="F1145" s="1">
        <f ca="1">IF(AND($A1145=0,$B1145=1),
    VLOOKUP(1,ChapterTable!$1:$1048576,MATCH("최종"&amp;SUBSTITUTE(SUBSTITUTE(F$1,"standard",""),"|Float",""),ChapterTable!$1:$1,0),0)*ChapterTable!$P$17,
  IF(AND($A1145=0,$B1145=0),
    F1146,
  IF($B1145=0,
    VLOOKUP($A1145,ChapterTable!$1:$1048576,MATCH("최종"&amp;SUBSTITUTE(SUBSTITUTE(F$1,"standard",""),"|Float",""),ChapterTable!$1:$1,0),0),
  IF($B1145=1,
    IF($L1145=FALSE,
      VLOOKUP($A1145,ChapterTable!$1:$1048576,MATCH("최종"&amp;SUBSTITUTE(SUBSTITUTE(F$1,"standard",""),"|Float",""),ChapterTable!$1:$1,0),0),
      VLOOKUP($A1145-ChapterTable!$P$11,ChapterTable!$1:$1048576,MATCH("최종"&amp;SUBSTITUTE(SUBSTITUTE(F$1,"standard",""),"|Float",""),ChapterTable!$1:$1,0),0)*ChapterTable!$P$14
    ),
  OFFSET(F1145,-$B1145+IF($L1145,1,0),0)*
    (VLOOKUP(SUBSTITUTE(SUBSTITUTE(F$1,"standard",""),"|Float","")&amp;IF(OR($L1145=TRUE,$A1145=0,MOD($A1145,ChapterTable!$R$20)&lt;&gt;0),"","보스")&amp;"인게임누적곱배수",ChapterTable!$R:$S,2,0)^D1145
    +VLOOKUP(SUBSTITUTE(SUBSTITUTE(F$1,"standard",""),"|Float","")&amp;IF(OR($L1145=TRUE,$A1145=0,MOD($A1145,ChapterTable!$R$20)&lt;&gt;0),"","보스")&amp;"인게임누적합배수",ChapterTable!$R:$S,2,0)*D1145)
  )
  )
  )
)</f>
        <v>904833.5305365175</v>
      </c>
      <c r="G1145" t="s">
        <v>719</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122"/>
        <v>2</v>
      </c>
      <c r="Q1145">
        <f t="shared" si="123"/>
        <v>2</v>
      </c>
      <c r="R1145" t="b">
        <f t="shared" ca="1" si="124"/>
        <v>0</v>
      </c>
      <c r="T1145" t="b">
        <f t="shared" ca="1" si="125"/>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128"/>
        <v>0.5</v>
      </c>
      <c r="AJ1145">
        <f t="shared" si="126"/>
        <v>0.54666666600000002</v>
      </c>
      <c r="AK1145">
        <f t="shared" si="127"/>
        <v>1</v>
      </c>
      <c r="AL1145">
        <v>11</v>
      </c>
    </row>
    <row r="1146" spans="1:38" hidden="1" x14ac:dyDescent="0.3">
      <c r="A1146">
        <v>25</v>
      </c>
      <c r="B1146">
        <v>18</v>
      </c>
      <c r="C1146">
        <f>IF(OR($L1146=TRUE,$A1146=0,MOD($A1146,ChapterTable!$R$20)&lt;&gt;0),
MAX(0,INT(($B1146+ChapterTable!$P$26+VLOOKUP(SUBSTITUTE(C$1,"성장단계","")&amp;"단계오프셋",ChapterTable!$R:$S,2,0))/ChapterTable!$P$23)),
MAX(0,INT(($B1146+ChapterTable!$R$26+VLOOKUP(SUBSTITUTE(C$1,"성장단계","")&amp;"보스단계오프셋",ChapterTable!$R:$S,2,0))/ChapterTable!$R$23)))</f>
        <v>2</v>
      </c>
      <c r="D1146">
        <f>IF(OR($L1146=TRUE,$A1146=0,MOD($A1146,ChapterTable!$R$20)&lt;&gt;0),
MAX(0,INT(($B1146+ChapterTable!$P$26+VLOOKUP(SUBSTITUTE(D$1,"성장단계","")&amp;"단계오프셋",ChapterTable!$R:$S,2,0))/ChapterTable!$P$23)),
MAX(0,INT(($B1146+ChapterTable!$R$26+VLOOKUP(SUBSTITUTE(D$1,"성장단계","")&amp;"보스단계오프셋",ChapterTable!$R:$S,2,0))/ChapterTable!$R$23)))</f>
        <v>1</v>
      </c>
      <c r="E1146" s="1">
        <f ca="1">IF(AND($A1146=0,$B1146=1),
    VLOOKUP(1,ChapterTable!$1:$1048576,MATCH("최종"&amp;SUBSTITUTE(SUBSTITUTE(E$1,"standard",""),"|Float",""),ChapterTable!$1:$1,0),0)*ChapterTable!$P$17,
  IF(AND($A1146=0,$B1146=0),
    E1147,
  IF($B1146=0,
    VLOOKUP($A1146,ChapterTable!$1:$1048576,MATCH("최종"&amp;SUBSTITUTE(SUBSTITUTE(E$1,"standard",""),"|Float",""),ChapterTable!$1:$1,0),0),
  IF($B1146=1,
    IF($L1146=FALSE,
      VLOOKUP($A1146,ChapterTable!$1:$1048576,MATCH("최종"&amp;SUBSTITUTE(SUBSTITUTE(E$1,"standard",""),"|Float",""),ChapterTable!$1:$1,0),0),
      VLOOKUP($A1146-ChapterTable!$P$11,ChapterTable!$1:$1048576,MATCH("최종"&amp;SUBSTITUTE(SUBSTITUTE(E$1,"standard",""),"|Float",""),ChapterTable!$1:$1,0),0)*ChapterTable!$P$14
    ),
  OFFSET(E1146,-$B1146+IF($L1146,1,0),0)*IF($B1146&gt;OFFSET($B1146,1,0),ChapterTable!$R$17,1)*
    (VLOOKUP(SUBSTITUTE(SUBSTITUTE(E$1,"standard",""),"|Float","")&amp;IF(OR($L1146=TRUE,$A1146=0,MOD($A1146,ChapterTable!$R$20)&lt;&gt;0),"","보스")&amp;"인게임누적곱배수",ChapterTable!$R:$S,2,0)^C1146
    +VLOOKUP(SUBSTITUTE(SUBSTITUTE(E$1,"standard",""),"|Float","")&amp;IF(OR($L1146=TRUE,$A1146=0,MOD($A1146,ChapterTable!$R$20)&lt;&gt;0),"","보스")&amp;"인게임누적합배수",ChapterTable!$R:$S,2,0)*C1146)
  )
  )
  )
)</f>
        <v>2828130.8489327431</v>
      </c>
      <c r="F1146" s="1">
        <f ca="1">IF(AND($A1146=0,$B1146=1),
    VLOOKUP(1,ChapterTable!$1:$1048576,MATCH("최종"&amp;SUBSTITUTE(SUBSTITUTE(F$1,"standard",""),"|Float",""),ChapterTable!$1:$1,0),0)*ChapterTable!$P$17,
  IF(AND($A1146=0,$B1146=0),
    F1147,
  IF($B1146=0,
    VLOOKUP($A1146,ChapterTable!$1:$1048576,MATCH("최종"&amp;SUBSTITUTE(SUBSTITUTE(F$1,"standard",""),"|Float",""),ChapterTable!$1:$1,0),0),
  IF($B1146=1,
    IF($L1146=FALSE,
      VLOOKUP($A1146,ChapterTable!$1:$1048576,MATCH("최종"&amp;SUBSTITUTE(SUBSTITUTE(F$1,"standard",""),"|Float",""),ChapterTable!$1:$1,0),0),
      VLOOKUP($A1146-ChapterTable!$P$11,ChapterTable!$1:$1048576,MATCH("최종"&amp;SUBSTITUTE(SUBSTITUTE(F$1,"standard",""),"|Float",""),ChapterTable!$1:$1,0),0)*ChapterTable!$P$14
    ),
  OFFSET(F1146,-$B1146+IF($L1146,1,0),0)*
    (VLOOKUP(SUBSTITUTE(SUBSTITUTE(F$1,"standard",""),"|Float","")&amp;IF(OR($L1146=TRUE,$A1146=0,MOD($A1146,ChapterTable!$R$20)&lt;&gt;0),"","보스")&amp;"인게임누적곱배수",ChapterTable!$R:$S,2,0)^D1146
    +VLOOKUP(SUBSTITUTE(SUBSTITUTE(F$1,"standard",""),"|Float","")&amp;IF(OR($L1146=TRUE,$A1146=0,MOD($A1146,ChapterTable!$R$20)&lt;&gt;0),"","보스")&amp;"인게임누적합배수",ChapterTable!$R:$S,2,0)*D1146)
  )
  )
  )
)</f>
        <v>904833.5305365175</v>
      </c>
      <c r="G1146" t="s">
        <v>719</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122"/>
        <v>2</v>
      </c>
      <c r="Q1146">
        <f t="shared" si="123"/>
        <v>2</v>
      </c>
      <c r="R1146" t="b">
        <f t="shared" ca="1" si="124"/>
        <v>0</v>
      </c>
      <c r="T1146" t="b">
        <f t="shared" ca="1" si="125"/>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128"/>
        <v>0.5</v>
      </c>
      <c r="AJ1146">
        <f t="shared" si="126"/>
        <v>0.54666666600000002</v>
      </c>
      <c r="AK1146">
        <f t="shared" si="127"/>
        <v>1</v>
      </c>
      <c r="AL1146">
        <v>11</v>
      </c>
    </row>
    <row r="1147" spans="1:38" hidden="1" x14ac:dyDescent="0.3">
      <c r="A1147">
        <v>25</v>
      </c>
      <c r="B1147">
        <v>19</v>
      </c>
      <c r="C1147">
        <f>IF(OR($L1147=TRUE,$A1147=0,MOD($A1147,ChapterTable!$R$20)&lt;&gt;0),
MAX(0,INT(($B1147+ChapterTable!$P$26+VLOOKUP(SUBSTITUTE(C$1,"성장단계","")&amp;"단계오프셋",ChapterTable!$R:$S,2,0))/ChapterTable!$P$23)),
MAX(0,INT(($B1147+ChapterTable!$R$26+VLOOKUP(SUBSTITUTE(C$1,"성장단계","")&amp;"보스단계오프셋",ChapterTable!$R:$S,2,0))/ChapterTable!$R$23)))</f>
        <v>2</v>
      </c>
      <c r="D1147">
        <f>IF(OR($L1147=TRUE,$A1147=0,MOD($A1147,ChapterTable!$R$20)&lt;&gt;0),
MAX(0,INT(($B1147+ChapterTable!$P$26+VLOOKUP(SUBSTITUTE(D$1,"성장단계","")&amp;"단계오프셋",ChapterTable!$R:$S,2,0))/ChapterTable!$P$23)),
MAX(0,INT(($B1147+ChapterTable!$R$26+VLOOKUP(SUBSTITUTE(D$1,"성장단계","")&amp;"보스단계오프셋",ChapterTable!$R:$S,2,0))/ChapterTable!$R$23)))</f>
        <v>1</v>
      </c>
      <c r="E1147" s="1">
        <f ca="1">IF(AND($A1147=0,$B1147=1),
    VLOOKUP(1,ChapterTable!$1:$1048576,MATCH("최종"&amp;SUBSTITUTE(SUBSTITUTE(E$1,"standard",""),"|Float",""),ChapterTable!$1:$1,0),0)*ChapterTable!$P$17,
  IF(AND($A1147=0,$B1147=0),
    E1148,
  IF($B1147=0,
    VLOOKUP($A1147,ChapterTable!$1:$1048576,MATCH("최종"&amp;SUBSTITUTE(SUBSTITUTE(E$1,"standard",""),"|Float",""),ChapterTable!$1:$1,0),0),
  IF($B1147=1,
    IF($L1147=FALSE,
      VLOOKUP($A1147,ChapterTable!$1:$1048576,MATCH("최종"&amp;SUBSTITUTE(SUBSTITUTE(E$1,"standard",""),"|Float",""),ChapterTable!$1:$1,0),0),
      VLOOKUP($A1147-ChapterTable!$P$11,ChapterTable!$1:$1048576,MATCH("최종"&amp;SUBSTITUTE(SUBSTITUTE(E$1,"standard",""),"|Float",""),ChapterTable!$1:$1,0),0)*ChapterTable!$P$14
    ),
  OFFSET(E1147,-$B1147+IF($L1147,1,0),0)*IF($B1147&gt;OFFSET($B1147,1,0),ChapterTable!$R$17,1)*
    (VLOOKUP(SUBSTITUTE(SUBSTITUTE(E$1,"standard",""),"|Float","")&amp;IF(OR($L1147=TRUE,$A1147=0,MOD($A1147,ChapterTable!$R$20)&lt;&gt;0),"","보스")&amp;"인게임누적곱배수",ChapterTable!$R:$S,2,0)^C1147
    +VLOOKUP(SUBSTITUTE(SUBSTITUTE(E$1,"standard",""),"|Float","")&amp;IF(OR($L1147=TRUE,$A1147=0,MOD($A1147,ChapterTable!$R$20)&lt;&gt;0),"","보스")&amp;"인게임누적합배수",ChapterTable!$R:$S,2,0)*C1147)
  )
  )
  )
)</f>
        <v>2828130.8489327431</v>
      </c>
      <c r="F1147" s="1">
        <f ca="1">IF(AND($A1147=0,$B1147=1),
    VLOOKUP(1,ChapterTable!$1:$1048576,MATCH("최종"&amp;SUBSTITUTE(SUBSTITUTE(F$1,"standard",""),"|Float",""),ChapterTable!$1:$1,0),0)*ChapterTable!$P$17,
  IF(AND($A1147=0,$B1147=0),
    F1148,
  IF($B1147=0,
    VLOOKUP($A1147,ChapterTable!$1:$1048576,MATCH("최종"&amp;SUBSTITUTE(SUBSTITUTE(F$1,"standard",""),"|Float",""),ChapterTable!$1:$1,0),0),
  IF($B1147=1,
    IF($L1147=FALSE,
      VLOOKUP($A1147,ChapterTable!$1:$1048576,MATCH("최종"&amp;SUBSTITUTE(SUBSTITUTE(F$1,"standard",""),"|Float",""),ChapterTable!$1:$1,0),0),
      VLOOKUP($A1147-ChapterTable!$P$11,ChapterTable!$1:$1048576,MATCH("최종"&amp;SUBSTITUTE(SUBSTITUTE(F$1,"standard",""),"|Float",""),ChapterTable!$1:$1,0),0)*ChapterTable!$P$14
    ),
  OFFSET(F1147,-$B1147+IF($L1147,1,0),0)*
    (VLOOKUP(SUBSTITUTE(SUBSTITUTE(F$1,"standard",""),"|Float","")&amp;IF(OR($L1147=TRUE,$A1147=0,MOD($A1147,ChapterTable!$R$20)&lt;&gt;0),"","보스")&amp;"인게임누적곱배수",ChapterTable!$R:$S,2,0)^D1147
    +VLOOKUP(SUBSTITUTE(SUBSTITUTE(F$1,"standard",""),"|Float","")&amp;IF(OR($L1147=TRUE,$A1147=0,MOD($A1147,ChapterTable!$R$20)&lt;&gt;0),"","보스")&amp;"인게임누적합배수",ChapterTable!$R:$S,2,0)*D1147)
  )
  )
  )
)</f>
        <v>904833.5305365175</v>
      </c>
      <c r="G1147" t="s">
        <v>719</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122"/>
        <v>92</v>
      </c>
      <c r="Q1147">
        <f t="shared" si="123"/>
        <v>92</v>
      </c>
      <c r="R1147" t="b">
        <f t="shared" ca="1" si="124"/>
        <v>1</v>
      </c>
      <c r="T1147" t="b">
        <f t="shared" ca="1" si="125"/>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128"/>
        <v>0.5</v>
      </c>
      <c r="AJ1147">
        <f t="shared" si="126"/>
        <v>0.54666666600000002</v>
      </c>
      <c r="AK1147">
        <f t="shared" si="127"/>
        <v>1</v>
      </c>
      <c r="AL1147">
        <v>11</v>
      </c>
    </row>
    <row r="1148" spans="1:38" hidden="1" x14ac:dyDescent="0.3">
      <c r="A1148">
        <v>25</v>
      </c>
      <c r="B1148">
        <v>20</v>
      </c>
      <c r="C1148">
        <f>IF(OR($L1148=TRUE,$A1148=0,MOD($A1148,ChapterTable!$R$20)&lt;&gt;0),
MAX(0,INT(($B1148+ChapterTable!$P$26+VLOOKUP(SUBSTITUTE(C$1,"성장단계","")&amp;"단계오프셋",ChapterTable!$R:$S,2,0))/ChapterTable!$P$23)),
MAX(0,INT(($B1148+ChapterTable!$R$26+VLOOKUP(SUBSTITUTE(C$1,"성장단계","")&amp;"보스단계오프셋",ChapterTable!$R:$S,2,0))/ChapterTable!$R$23)))</f>
        <v>2</v>
      </c>
      <c r="D1148">
        <f>IF(OR($L1148=TRUE,$A1148=0,MOD($A1148,ChapterTable!$R$20)&lt;&gt;0),
MAX(0,INT(($B1148+ChapterTable!$P$26+VLOOKUP(SUBSTITUTE(D$1,"성장단계","")&amp;"단계오프셋",ChapterTable!$R:$S,2,0))/ChapterTable!$P$23)),
MAX(0,INT(($B1148+ChapterTable!$R$26+VLOOKUP(SUBSTITUTE(D$1,"성장단계","")&amp;"보스단계오프셋",ChapterTable!$R:$S,2,0))/ChapterTable!$R$23)))</f>
        <v>1</v>
      </c>
      <c r="E1148" s="1">
        <f ca="1">IF(AND($A1148=0,$B1148=1),
    VLOOKUP(1,ChapterTable!$1:$1048576,MATCH("최종"&amp;SUBSTITUTE(SUBSTITUTE(E$1,"standard",""),"|Float",""),ChapterTable!$1:$1,0),0)*ChapterTable!$P$17,
  IF(AND($A1148=0,$B1148=0),
    E1149,
  IF($B1148=0,
    VLOOKUP($A1148,ChapterTable!$1:$1048576,MATCH("최종"&amp;SUBSTITUTE(SUBSTITUTE(E$1,"standard",""),"|Float",""),ChapterTable!$1:$1,0),0),
  IF($B1148=1,
    IF($L1148=FALSE,
      VLOOKUP($A1148,ChapterTable!$1:$1048576,MATCH("최종"&amp;SUBSTITUTE(SUBSTITUTE(E$1,"standard",""),"|Float",""),ChapterTable!$1:$1,0),0),
      VLOOKUP($A1148-ChapterTable!$P$11,ChapterTable!$1:$1048576,MATCH("최종"&amp;SUBSTITUTE(SUBSTITUTE(E$1,"standard",""),"|Float",""),ChapterTable!$1:$1,0),0)*ChapterTable!$P$14
    ),
  OFFSET(E1148,-$B1148+IF($L1148,1,0),0)*IF($B1148&gt;OFFSET($B1148,1,0),ChapterTable!$R$17,1)*
    (VLOOKUP(SUBSTITUTE(SUBSTITUTE(E$1,"standard",""),"|Float","")&amp;IF(OR($L1148=TRUE,$A1148=0,MOD($A1148,ChapterTable!$R$20)&lt;&gt;0),"","보스")&amp;"인게임누적곱배수",ChapterTable!$R:$S,2,0)^C1148
    +VLOOKUP(SUBSTITUTE(SUBSTITUTE(E$1,"standard",""),"|Float","")&amp;IF(OR($L1148=TRUE,$A1148=0,MOD($A1148,ChapterTable!$R$20)&lt;&gt;0),"","보스")&amp;"인게임누적합배수",ChapterTable!$R:$S,2,0)*C1148)
  )
  )
  )
)</f>
        <v>2828130.8489327431</v>
      </c>
      <c r="F1148" s="1">
        <f ca="1">IF(AND($A1148=0,$B1148=1),
    VLOOKUP(1,ChapterTable!$1:$1048576,MATCH("최종"&amp;SUBSTITUTE(SUBSTITUTE(F$1,"standard",""),"|Float",""),ChapterTable!$1:$1,0),0)*ChapterTable!$P$17,
  IF(AND($A1148=0,$B1148=0),
    F1149,
  IF($B1148=0,
    VLOOKUP($A1148,ChapterTable!$1:$1048576,MATCH("최종"&amp;SUBSTITUTE(SUBSTITUTE(F$1,"standard",""),"|Float",""),ChapterTable!$1:$1,0),0),
  IF($B1148=1,
    IF($L1148=FALSE,
      VLOOKUP($A1148,ChapterTable!$1:$1048576,MATCH("최종"&amp;SUBSTITUTE(SUBSTITUTE(F$1,"standard",""),"|Float",""),ChapterTable!$1:$1,0),0),
      VLOOKUP($A1148-ChapterTable!$P$11,ChapterTable!$1:$1048576,MATCH("최종"&amp;SUBSTITUTE(SUBSTITUTE(F$1,"standard",""),"|Float",""),ChapterTable!$1:$1,0),0)*ChapterTable!$P$14
    ),
  OFFSET(F1148,-$B1148+IF($L1148,1,0),0)*
    (VLOOKUP(SUBSTITUTE(SUBSTITUTE(F$1,"standard",""),"|Float","")&amp;IF(OR($L1148=TRUE,$A1148=0,MOD($A1148,ChapterTable!$R$20)&lt;&gt;0),"","보스")&amp;"인게임누적곱배수",ChapterTable!$R:$S,2,0)^D1148
    +VLOOKUP(SUBSTITUTE(SUBSTITUTE(F$1,"standard",""),"|Float","")&amp;IF(OR($L1148=TRUE,$A1148=0,MOD($A1148,ChapterTable!$R$20)&lt;&gt;0),"","보스")&amp;"인게임누적합배수",ChapterTable!$R:$S,2,0)*D1148)
  )
  )
  )
)</f>
        <v>904833.5305365175</v>
      </c>
      <c r="G1148" t="s">
        <v>719</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122"/>
        <v>22</v>
      </c>
      <c r="Q1148">
        <f t="shared" si="123"/>
        <v>22</v>
      </c>
      <c r="R1148" t="b">
        <f t="shared" ca="1" si="124"/>
        <v>0</v>
      </c>
      <c r="T1148" t="b">
        <f t="shared" ca="1" si="125"/>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128"/>
        <v>0.5</v>
      </c>
      <c r="AJ1148">
        <f t="shared" si="126"/>
        <v>1</v>
      </c>
      <c r="AK1148">
        <f t="shared" si="127"/>
        <v>2</v>
      </c>
      <c r="AL1148">
        <v>11</v>
      </c>
    </row>
    <row r="1149" spans="1:38" hidden="1" x14ac:dyDescent="0.3">
      <c r="A1149">
        <v>25</v>
      </c>
      <c r="B1149">
        <v>21</v>
      </c>
      <c r="C1149">
        <f>IF(OR($L1149=TRUE,$A1149=0,MOD($A1149,ChapterTable!$R$20)&lt;&gt;0),
MAX(0,INT(($B1149+ChapterTable!$P$26+VLOOKUP(SUBSTITUTE(C$1,"성장단계","")&amp;"단계오프셋",ChapterTable!$R:$S,2,0))/ChapterTable!$P$23)),
MAX(0,INT(($B1149+ChapterTable!$R$26+VLOOKUP(SUBSTITUTE(C$1,"성장단계","")&amp;"보스단계오프셋",ChapterTable!$R:$S,2,0))/ChapterTable!$R$23)))</f>
        <v>2</v>
      </c>
      <c r="D1149">
        <f>IF(OR($L1149=TRUE,$A1149=0,MOD($A1149,ChapterTable!$R$20)&lt;&gt;0),
MAX(0,INT(($B1149+ChapterTable!$P$26+VLOOKUP(SUBSTITUTE(D$1,"성장단계","")&amp;"단계오프셋",ChapterTable!$R:$S,2,0))/ChapterTable!$P$23)),
MAX(0,INT(($B1149+ChapterTable!$R$26+VLOOKUP(SUBSTITUTE(D$1,"성장단계","")&amp;"보스단계오프셋",ChapterTable!$R:$S,2,0))/ChapterTable!$R$23)))</f>
        <v>2</v>
      </c>
      <c r="E1149" s="1">
        <f ca="1">IF(AND($A1149=0,$B1149=1),
    VLOOKUP(1,ChapterTable!$1:$1048576,MATCH("최종"&amp;SUBSTITUTE(SUBSTITUTE(E$1,"standard",""),"|Float",""),ChapterTable!$1:$1,0),0)*ChapterTable!$P$17,
  IF(AND($A1149=0,$B1149=0),
    E1150,
  IF($B1149=0,
    VLOOKUP($A1149,ChapterTable!$1:$1048576,MATCH("최종"&amp;SUBSTITUTE(SUBSTITUTE(E$1,"standard",""),"|Float",""),ChapterTable!$1:$1,0),0),
  IF($B1149=1,
    IF($L1149=FALSE,
      VLOOKUP($A1149,ChapterTable!$1:$1048576,MATCH("최종"&amp;SUBSTITUTE(SUBSTITUTE(E$1,"standard",""),"|Float",""),ChapterTable!$1:$1,0),0),
      VLOOKUP($A1149-ChapterTable!$P$11,ChapterTable!$1:$1048576,MATCH("최종"&amp;SUBSTITUTE(SUBSTITUTE(E$1,"standard",""),"|Float",""),ChapterTable!$1:$1,0),0)*ChapterTable!$P$14
    ),
  OFFSET(E1149,-$B1149+IF($L1149,1,0),0)*IF($B1149&gt;OFFSET($B1149,1,0),ChapterTable!$R$17,1)*
    (VLOOKUP(SUBSTITUTE(SUBSTITUTE(E$1,"standard",""),"|Float","")&amp;IF(OR($L1149=TRUE,$A1149=0,MOD($A1149,ChapterTable!$R$20)&lt;&gt;0),"","보스")&amp;"인게임누적곱배수",ChapterTable!$R:$S,2,0)^C1149
    +VLOOKUP(SUBSTITUTE(SUBSTITUTE(E$1,"standard",""),"|Float","")&amp;IF(OR($L1149=TRUE,$A1149=0,MOD($A1149,ChapterTable!$R$20)&lt;&gt;0),"","보스")&amp;"인게임누적합배수",ChapterTable!$R:$S,2,0)*C1149)
  )
  )
  )
)</f>
        <v>2828130.8489327431</v>
      </c>
      <c r="F1149" s="1">
        <f ca="1">IF(AND($A1149=0,$B1149=1),
    VLOOKUP(1,ChapterTable!$1:$1048576,MATCH("최종"&amp;SUBSTITUTE(SUBSTITUTE(F$1,"standard",""),"|Float",""),ChapterTable!$1:$1,0),0)*ChapterTable!$P$17,
  IF(AND($A1149=0,$B1149=0),
    F1150,
  IF($B1149=0,
    VLOOKUP($A1149,ChapterTable!$1:$1048576,MATCH("최종"&amp;SUBSTITUTE(SUBSTITUTE(F$1,"standard",""),"|Float",""),ChapterTable!$1:$1,0),0),
  IF($B1149=1,
    IF($L1149=FALSE,
      VLOOKUP($A1149,ChapterTable!$1:$1048576,MATCH("최종"&amp;SUBSTITUTE(SUBSTITUTE(F$1,"standard",""),"|Float",""),ChapterTable!$1:$1,0),0),
      VLOOKUP($A1149-ChapterTable!$P$11,ChapterTable!$1:$1048576,MATCH("최종"&amp;SUBSTITUTE(SUBSTITUTE(F$1,"standard",""),"|Float",""),ChapterTable!$1:$1,0),0)*ChapterTable!$P$14
    ),
  OFFSET(F1149,-$B1149+IF($L1149,1,0),0)*
    (VLOOKUP(SUBSTITUTE(SUBSTITUTE(F$1,"standard",""),"|Float","")&amp;IF(OR($L1149=TRUE,$A1149=0,MOD($A1149,ChapterTable!$R$20)&lt;&gt;0),"","보스")&amp;"인게임누적곱배수",ChapterTable!$R:$S,2,0)^D1149
    +VLOOKUP(SUBSTITUTE(SUBSTITUTE(F$1,"standard",""),"|Float","")&amp;IF(OR($L1149=TRUE,$A1149=0,MOD($A1149,ChapterTable!$R$20)&lt;&gt;0),"","보스")&amp;"인게임누적합배수",ChapterTable!$R:$S,2,0)*D1149)
  )
  )
  )
)</f>
        <v>967961.45127162326</v>
      </c>
      <c r="G1149" t="s">
        <v>719</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122"/>
        <v>3</v>
      </c>
      <c r="Q1149">
        <f t="shared" si="123"/>
        <v>3</v>
      </c>
      <c r="R1149" t="b">
        <f t="shared" ca="1" si="124"/>
        <v>0</v>
      </c>
      <c r="T1149" t="b">
        <f t="shared" ca="1" si="125"/>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128"/>
        <v>0.33333333333333331</v>
      </c>
      <c r="AJ1149">
        <f t="shared" si="126"/>
        <v>0.395555555</v>
      </c>
      <c r="AK1149">
        <f t="shared" si="127"/>
        <v>1</v>
      </c>
      <c r="AL1149">
        <v>11</v>
      </c>
    </row>
    <row r="1150" spans="1:38" hidden="1" x14ac:dyDescent="0.3">
      <c r="A1150">
        <v>25</v>
      </c>
      <c r="B1150">
        <v>22</v>
      </c>
      <c r="C1150">
        <f>IF(OR($L1150=TRUE,$A1150=0,MOD($A1150,ChapterTable!$R$20)&lt;&gt;0),
MAX(0,INT(($B1150+ChapterTable!$P$26+VLOOKUP(SUBSTITUTE(C$1,"성장단계","")&amp;"단계오프셋",ChapterTable!$R:$S,2,0))/ChapterTable!$P$23)),
MAX(0,INT(($B1150+ChapterTable!$R$26+VLOOKUP(SUBSTITUTE(C$1,"성장단계","")&amp;"보스단계오프셋",ChapterTable!$R:$S,2,0))/ChapterTable!$R$23)))</f>
        <v>2</v>
      </c>
      <c r="D1150">
        <f>IF(OR($L1150=TRUE,$A1150=0,MOD($A1150,ChapterTable!$R$20)&lt;&gt;0),
MAX(0,INT(($B1150+ChapterTable!$P$26+VLOOKUP(SUBSTITUTE(D$1,"성장단계","")&amp;"단계오프셋",ChapterTable!$R:$S,2,0))/ChapterTable!$P$23)),
MAX(0,INT(($B1150+ChapterTable!$R$26+VLOOKUP(SUBSTITUTE(D$1,"성장단계","")&amp;"보스단계오프셋",ChapterTable!$R:$S,2,0))/ChapterTable!$R$23)))</f>
        <v>2</v>
      </c>
      <c r="E1150" s="1">
        <f ca="1">IF(AND($A1150=0,$B1150=1),
    VLOOKUP(1,ChapterTable!$1:$1048576,MATCH("최종"&amp;SUBSTITUTE(SUBSTITUTE(E$1,"standard",""),"|Float",""),ChapterTable!$1:$1,0),0)*ChapterTable!$P$17,
  IF(AND($A1150=0,$B1150=0),
    E1151,
  IF($B1150=0,
    VLOOKUP($A1150,ChapterTable!$1:$1048576,MATCH("최종"&amp;SUBSTITUTE(SUBSTITUTE(E$1,"standard",""),"|Float",""),ChapterTable!$1:$1,0),0),
  IF($B1150=1,
    IF($L1150=FALSE,
      VLOOKUP($A1150,ChapterTable!$1:$1048576,MATCH("최종"&amp;SUBSTITUTE(SUBSTITUTE(E$1,"standard",""),"|Float",""),ChapterTable!$1:$1,0),0),
      VLOOKUP($A1150-ChapterTable!$P$11,ChapterTable!$1:$1048576,MATCH("최종"&amp;SUBSTITUTE(SUBSTITUTE(E$1,"standard",""),"|Float",""),ChapterTable!$1:$1,0),0)*ChapterTable!$P$14
    ),
  OFFSET(E1150,-$B1150+IF($L1150,1,0),0)*IF($B1150&gt;OFFSET($B1150,1,0),ChapterTable!$R$17,1)*
    (VLOOKUP(SUBSTITUTE(SUBSTITUTE(E$1,"standard",""),"|Float","")&amp;IF(OR($L1150=TRUE,$A1150=0,MOD($A1150,ChapterTable!$R$20)&lt;&gt;0),"","보스")&amp;"인게임누적곱배수",ChapterTable!$R:$S,2,0)^C1150
    +VLOOKUP(SUBSTITUTE(SUBSTITUTE(E$1,"standard",""),"|Float","")&amp;IF(OR($L1150=TRUE,$A1150=0,MOD($A1150,ChapterTable!$R$20)&lt;&gt;0),"","보스")&amp;"인게임누적합배수",ChapterTable!$R:$S,2,0)*C1150)
  )
  )
  )
)</f>
        <v>2828130.8489327431</v>
      </c>
      <c r="F1150" s="1">
        <f ca="1">IF(AND($A1150=0,$B1150=1),
    VLOOKUP(1,ChapterTable!$1:$1048576,MATCH("최종"&amp;SUBSTITUTE(SUBSTITUTE(F$1,"standard",""),"|Float",""),ChapterTable!$1:$1,0),0)*ChapterTable!$P$17,
  IF(AND($A1150=0,$B1150=0),
    F1151,
  IF($B1150=0,
    VLOOKUP($A1150,ChapterTable!$1:$1048576,MATCH("최종"&amp;SUBSTITUTE(SUBSTITUTE(F$1,"standard",""),"|Float",""),ChapterTable!$1:$1,0),0),
  IF($B1150=1,
    IF($L1150=FALSE,
      VLOOKUP($A1150,ChapterTable!$1:$1048576,MATCH("최종"&amp;SUBSTITUTE(SUBSTITUTE(F$1,"standard",""),"|Float",""),ChapterTable!$1:$1,0),0),
      VLOOKUP($A1150-ChapterTable!$P$11,ChapterTable!$1:$1048576,MATCH("최종"&amp;SUBSTITUTE(SUBSTITUTE(F$1,"standard",""),"|Float",""),ChapterTable!$1:$1,0),0)*ChapterTable!$P$14
    ),
  OFFSET(F1150,-$B1150+IF($L1150,1,0),0)*
    (VLOOKUP(SUBSTITUTE(SUBSTITUTE(F$1,"standard",""),"|Float","")&amp;IF(OR($L1150=TRUE,$A1150=0,MOD($A1150,ChapterTable!$R$20)&lt;&gt;0),"","보스")&amp;"인게임누적곱배수",ChapterTable!$R:$S,2,0)^D1150
    +VLOOKUP(SUBSTITUTE(SUBSTITUTE(F$1,"standard",""),"|Float","")&amp;IF(OR($L1150=TRUE,$A1150=0,MOD($A1150,ChapterTable!$R$20)&lt;&gt;0),"","보스")&amp;"인게임누적합배수",ChapterTable!$R:$S,2,0)*D1150)
  )
  )
  )
)</f>
        <v>967961.45127162326</v>
      </c>
      <c r="G1150" t="s">
        <v>719</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122"/>
        <v>3</v>
      </c>
      <c r="Q1150">
        <f t="shared" si="123"/>
        <v>3</v>
      </c>
      <c r="R1150" t="b">
        <f t="shared" ca="1" si="124"/>
        <v>0</v>
      </c>
      <c r="T1150" t="b">
        <f t="shared" ca="1" si="125"/>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128"/>
        <v>0.33333333333333331</v>
      </c>
      <c r="AJ1150">
        <f t="shared" si="126"/>
        <v>0.395555555</v>
      </c>
      <c r="AK1150">
        <f t="shared" si="127"/>
        <v>1</v>
      </c>
      <c r="AL1150">
        <v>11</v>
      </c>
    </row>
    <row r="1151" spans="1:38" hidden="1" x14ac:dyDescent="0.3">
      <c r="A1151">
        <v>25</v>
      </c>
      <c r="B1151">
        <v>23</v>
      </c>
      <c r="C1151">
        <f>IF(OR($L1151=TRUE,$A1151=0,MOD($A1151,ChapterTable!$R$20)&lt;&gt;0),
MAX(0,INT(($B1151+ChapterTable!$P$26+VLOOKUP(SUBSTITUTE(C$1,"성장단계","")&amp;"단계오프셋",ChapterTable!$R:$S,2,0))/ChapterTable!$P$23)),
MAX(0,INT(($B1151+ChapterTable!$R$26+VLOOKUP(SUBSTITUTE(C$1,"성장단계","")&amp;"보스단계오프셋",ChapterTable!$R:$S,2,0))/ChapterTable!$R$23)))</f>
        <v>2</v>
      </c>
      <c r="D1151">
        <f>IF(OR($L1151=TRUE,$A1151=0,MOD($A1151,ChapterTable!$R$20)&lt;&gt;0),
MAX(0,INT(($B1151+ChapterTable!$P$26+VLOOKUP(SUBSTITUTE(D$1,"성장단계","")&amp;"단계오프셋",ChapterTable!$R:$S,2,0))/ChapterTable!$P$23)),
MAX(0,INT(($B1151+ChapterTable!$R$26+VLOOKUP(SUBSTITUTE(D$1,"성장단계","")&amp;"보스단계오프셋",ChapterTable!$R:$S,2,0))/ChapterTable!$R$23)))</f>
        <v>2</v>
      </c>
      <c r="E1151" s="1">
        <f ca="1">IF(AND($A1151=0,$B1151=1),
    VLOOKUP(1,ChapterTable!$1:$1048576,MATCH("최종"&amp;SUBSTITUTE(SUBSTITUTE(E$1,"standard",""),"|Float",""),ChapterTable!$1:$1,0),0)*ChapterTable!$P$17,
  IF(AND($A1151=0,$B1151=0),
    E1152,
  IF($B1151=0,
    VLOOKUP($A1151,ChapterTable!$1:$1048576,MATCH("최종"&amp;SUBSTITUTE(SUBSTITUTE(E$1,"standard",""),"|Float",""),ChapterTable!$1:$1,0),0),
  IF($B1151=1,
    IF($L1151=FALSE,
      VLOOKUP($A1151,ChapterTable!$1:$1048576,MATCH("최종"&amp;SUBSTITUTE(SUBSTITUTE(E$1,"standard",""),"|Float",""),ChapterTable!$1:$1,0),0),
      VLOOKUP($A1151-ChapterTable!$P$11,ChapterTable!$1:$1048576,MATCH("최종"&amp;SUBSTITUTE(SUBSTITUTE(E$1,"standard",""),"|Float",""),ChapterTable!$1:$1,0),0)*ChapterTable!$P$14
    ),
  OFFSET(E1151,-$B1151+IF($L1151,1,0),0)*IF($B1151&gt;OFFSET($B1151,1,0),ChapterTable!$R$17,1)*
    (VLOOKUP(SUBSTITUTE(SUBSTITUTE(E$1,"standard",""),"|Float","")&amp;IF(OR($L1151=TRUE,$A1151=0,MOD($A1151,ChapterTable!$R$20)&lt;&gt;0),"","보스")&amp;"인게임누적곱배수",ChapterTable!$R:$S,2,0)^C1151
    +VLOOKUP(SUBSTITUTE(SUBSTITUTE(E$1,"standard",""),"|Float","")&amp;IF(OR($L1151=TRUE,$A1151=0,MOD($A1151,ChapterTable!$R$20)&lt;&gt;0),"","보스")&amp;"인게임누적합배수",ChapterTable!$R:$S,2,0)*C1151)
  )
  )
  )
)</f>
        <v>2828130.8489327431</v>
      </c>
      <c r="F1151" s="1">
        <f ca="1">IF(AND($A1151=0,$B1151=1),
    VLOOKUP(1,ChapterTable!$1:$1048576,MATCH("최종"&amp;SUBSTITUTE(SUBSTITUTE(F$1,"standard",""),"|Float",""),ChapterTable!$1:$1,0),0)*ChapterTable!$P$17,
  IF(AND($A1151=0,$B1151=0),
    F1152,
  IF($B1151=0,
    VLOOKUP($A1151,ChapterTable!$1:$1048576,MATCH("최종"&amp;SUBSTITUTE(SUBSTITUTE(F$1,"standard",""),"|Float",""),ChapterTable!$1:$1,0),0),
  IF($B1151=1,
    IF($L1151=FALSE,
      VLOOKUP($A1151,ChapterTable!$1:$1048576,MATCH("최종"&amp;SUBSTITUTE(SUBSTITUTE(F$1,"standard",""),"|Float",""),ChapterTable!$1:$1,0),0),
      VLOOKUP($A1151-ChapterTable!$P$11,ChapterTable!$1:$1048576,MATCH("최종"&amp;SUBSTITUTE(SUBSTITUTE(F$1,"standard",""),"|Float",""),ChapterTable!$1:$1,0),0)*ChapterTable!$P$14
    ),
  OFFSET(F1151,-$B1151+IF($L1151,1,0),0)*
    (VLOOKUP(SUBSTITUTE(SUBSTITUTE(F$1,"standard",""),"|Float","")&amp;IF(OR($L1151=TRUE,$A1151=0,MOD($A1151,ChapterTable!$R$20)&lt;&gt;0),"","보스")&amp;"인게임누적곱배수",ChapterTable!$R:$S,2,0)^D1151
    +VLOOKUP(SUBSTITUTE(SUBSTITUTE(F$1,"standard",""),"|Float","")&amp;IF(OR($L1151=TRUE,$A1151=0,MOD($A1151,ChapterTable!$R$20)&lt;&gt;0),"","보스")&amp;"인게임누적합배수",ChapterTable!$R:$S,2,0)*D1151)
  )
  )
  )
)</f>
        <v>967961.45127162326</v>
      </c>
      <c r="G1151" t="s">
        <v>719</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122"/>
        <v>3</v>
      </c>
      <c r="Q1151">
        <f t="shared" si="123"/>
        <v>3</v>
      </c>
      <c r="R1151" t="b">
        <f t="shared" ca="1" si="124"/>
        <v>0</v>
      </c>
      <c r="T1151" t="b">
        <f t="shared" ca="1" si="125"/>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128"/>
        <v>0.33333333333333331</v>
      </c>
      <c r="AJ1151">
        <f t="shared" si="126"/>
        <v>0.395555555</v>
      </c>
      <c r="AK1151">
        <f t="shared" si="127"/>
        <v>1</v>
      </c>
      <c r="AL1151">
        <v>11</v>
      </c>
    </row>
    <row r="1152" spans="1:38" hidden="1" x14ac:dyDescent="0.3">
      <c r="A1152">
        <v>25</v>
      </c>
      <c r="B1152">
        <v>24</v>
      </c>
      <c r="C1152">
        <f>IF(OR($L1152=TRUE,$A1152=0,MOD($A1152,ChapterTable!$R$20)&lt;&gt;0),
MAX(0,INT(($B1152+ChapterTable!$P$26+VLOOKUP(SUBSTITUTE(C$1,"성장단계","")&amp;"단계오프셋",ChapterTable!$R:$S,2,0))/ChapterTable!$P$23)),
MAX(0,INT(($B1152+ChapterTable!$R$26+VLOOKUP(SUBSTITUTE(C$1,"성장단계","")&amp;"보스단계오프셋",ChapterTable!$R:$S,2,0))/ChapterTable!$R$23)))</f>
        <v>2</v>
      </c>
      <c r="D1152">
        <f>IF(OR($L1152=TRUE,$A1152=0,MOD($A1152,ChapterTable!$R$20)&lt;&gt;0),
MAX(0,INT(($B1152+ChapterTable!$P$26+VLOOKUP(SUBSTITUTE(D$1,"성장단계","")&amp;"단계오프셋",ChapterTable!$R:$S,2,0))/ChapterTable!$P$23)),
MAX(0,INT(($B1152+ChapterTable!$R$26+VLOOKUP(SUBSTITUTE(D$1,"성장단계","")&amp;"보스단계오프셋",ChapterTable!$R:$S,2,0))/ChapterTable!$R$23)))</f>
        <v>2</v>
      </c>
      <c r="E1152" s="1">
        <f ca="1">IF(AND($A1152=0,$B1152=1),
    VLOOKUP(1,ChapterTable!$1:$1048576,MATCH("최종"&amp;SUBSTITUTE(SUBSTITUTE(E$1,"standard",""),"|Float",""),ChapterTable!$1:$1,0),0)*ChapterTable!$P$17,
  IF(AND($A1152=0,$B1152=0),
    E1153,
  IF($B1152=0,
    VLOOKUP($A1152,ChapterTable!$1:$1048576,MATCH("최종"&amp;SUBSTITUTE(SUBSTITUTE(E$1,"standard",""),"|Float",""),ChapterTable!$1:$1,0),0),
  IF($B1152=1,
    IF($L1152=FALSE,
      VLOOKUP($A1152,ChapterTable!$1:$1048576,MATCH("최종"&amp;SUBSTITUTE(SUBSTITUTE(E$1,"standard",""),"|Float",""),ChapterTable!$1:$1,0),0),
      VLOOKUP($A1152-ChapterTable!$P$11,ChapterTable!$1:$1048576,MATCH("최종"&amp;SUBSTITUTE(SUBSTITUTE(E$1,"standard",""),"|Float",""),ChapterTable!$1:$1,0),0)*ChapterTable!$P$14
    ),
  OFFSET(E1152,-$B1152+IF($L1152,1,0),0)*IF($B1152&gt;OFFSET($B1152,1,0),ChapterTable!$R$17,1)*
    (VLOOKUP(SUBSTITUTE(SUBSTITUTE(E$1,"standard",""),"|Float","")&amp;IF(OR($L1152=TRUE,$A1152=0,MOD($A1152,ChapterTable!$R$20)&lt;&gt;0),"","보스")&amp;"인게임누적곱배수",ChapterTable!$R:$S,2,0)^C1152
    +VLOOKUP(SUBSTITUTE(SUBSTITUTE(E$1,"standard",""),"|Float","")&amp;IF(OR($L1152=TRUE,$A1152=0,MOD($A1152,ChapterTable!$R$20)&lt;&gt;0),"","보스")&amp;"인게임누적합배수",ChapterTable!$R:$S,2,0)*C1152)
  )
  )
  )
)</f>
        <v>2828130.8489327431</v>
      </c>
      <c r="F1152" s="1">
        <f ca="1">IF(AND($A1152=0,$B1152=1),
    VLOOKUP(1,ChapterTable!$1:$1048576,MATCH("최종"&amp;SUBSTITUTE(SUBSTITUTE(F$1,"standard",""),"|Float",""),ChapterTable!$1:$1,0),0)*ChapterTable!$P$17,
  IF(AND($A1152=0,$B1152=0),
    F1153,
  IF($B1152=0,
    VLOOKUP($A1152,ChapterTable!$1:$1048576,MATCH("최종"&amp;SUBSTITUTE(SUBSTITUTE(F$1,"standard",""),"|Float",""),ChapterTable!$1:$1,0),0),
  IF($B1152=1,
    IF($L1152=FALSE,
      VLOOKUP($A1152,ChapterTable!$1:$1048576,MATCH("최종"&amp;SUBSTITUTE(SUBSTITUTE(F$1,"standard",""),"|Float",""),ChapterTable!$1:$1,0),0),
      VLOOKUP($A1152-ChapterTable!$P$11,ChapterTable!$1:$1048576,MATCH("최종"&amp;SUBSTITUTE(SUBSTITUTE(F$1,"standard",""),"|Float",""),ChapterTable!$1:$1,0),0)*ChapterTable!$P$14
    ),
  OFFSET(F1152,-$B1152+IF($L1152,1,0),0)*
    (VLOOKUP(SUBSTITUTE(SUBSTITUTE(F$1,"standard",""),"|Float","")&amp;IF(OR($L1152=TRUE,$A1152=0,MOD($A1152,ChapterTable!$R$20)&lt;&gt;0),"","보스")&amp;"인게임누적곱배수",ChapterTable!$R:$S,2,0)^D1152
    +VLOOKUP(SUBSTITUTE(SUBSTITUTE(F$1,"standard",""),"|Float","")&amp;IF(OR($L1152=TRUE,$A1152=0,MOD($A1152,ChapterTable!$R$20)&lt;&gt;0),"","보스")&amp;"인게임누적합배수",ChapterTable!$R:$S,2,0)*D1152)
  )
  )
  )
)</f>
        <v>967961.45127162326</v>
      </c>
      <c r="G1152" t="s">
        <v>719</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122"/>
        <v>3</v>
      </c>
      <c r="Q1152">
        <f t="shared" si="123"/>
        <v>3</v>
      </c>
      <c r="R1152" t="b">
        <f t="shared" ca="1" si="124"/>
        <v>0</v>
      </c>
      <c r="T1152" t="b">
        <f t="shared" ca="1" si="125"/>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128"/>
        <v>0.33333333333333331</v>
      </c>
      <c r="AJ1152">
        <f t="shared" si="126"/>
        <v>0.395555555</v>
      </c>
      <c r="AK1152">
        <f t="shared" si="127"/>
        <v>1</v>
      </c>
      <c r="AL1152">
        <v>11</v>
      </c>
    </row>
    <row r="1153" spans="1:38" hidden="1" x14ac:dyDescent="0.3">
      <c r="A1153">
        <v>25</v>
      </c>
      <c r="B1153">
        <v>25</v>
      </c>
      <c r="C1153">
        <f>IF(OR($L1153=TRUE,$A1153=0,MOD($A1153,ChapterTable!$R$20)&lt;&gt;0),
MAX(0,INT(($B1153+ChapterTable!$P$26+VLOOKUP(SUBSTITUTE(C$1,"성장단계","")&amp;"단계오프셋",ChapterTable!$R:$S,2,0))/ChapterTable!$P$23)),
MAX(0,INT(($B1153+ChapterTable!$R$26+VLOOKUP(SUBSTITUTE(C$1,"성장단계","")&amp;"보스단계오프셋",ChapterTable!$R:$S,2,0))/ChapterTable!$R$23)))</f>
        <v>2</v>
      </c>
      <c r="D1153">
        <f>IF(OR($L1153=TRUE,$A1153=0,MOD($A1153,ChapterTable!$R$20)&lt;&gt;0),
MAX(0,INT(($B1153+ChapterTable!$P$26+VLOOKUP(SUBSTITUTE(D$1,"성장단계","")&amp;"단계오프셋",ChapterTable!$R:$S,2,0))/ChapterTable!$P$23)),
MAX(0,INT(($B1153+ChapterTable!$R$26+VLOOKUP(SUBSTITUTE(D$1,"성장단계","")&amp;"보스단계오프셋",ChapterTable!$R:$S,2,0))/ChapterTable!$R$23)))</f>
        <v>2</v>
      </c>
      <c r="E1153" s="1">
        <f ca="1">IF(AND($A1153=0,$B1153=1),
    VLOOKUP(1,ChapterTable!$1:$1048576,MATCH("최종"&amp;SUBSTITUTE(SUBSTITUTE(E$1,"standard",""),"|Float",""),ChapterTable!$1:$1,0),0)*ChapterTable!$P$17,
  IF(AND($A1153=0,$B1153=0),
    E1154,
  IF($B1153=0,
    VLOOKUP($A1153,ChapterTable!$1:$1048576,MATCH("최종"&amp;SUBSTITUTE(SUBSTITUTE(E$1,"standard",""),"|Float",""),ChapterTable!$1:$1,0),0),
  IF($B1153=1,
    IF($L1153=FALSE,
      VLOOKUP($A1153,ChapterTable!$1:$1048576,MATCH("최종"&amp;SUBSTITUTE(SUBSTITUTE(E$1,"standard",""),"|Float",""),ChapterTable!$1:$1,0),0),
      VLOOKUP($A1153-ChapterTable!$P$11,ChapterTable!$1:$1048576,MATCH("최종"&amp;SUBSTITUTE(SUBSTITUTE(E$1,"standard",""),"|Float",""),ChapterTable!$1:$1,0),0)*ChapterTable!$P$14
    ),
  OFFSET(E1153,-$B1153+IF($L1153,1,0),0)*IF($B1153&gt;OFFSET($B1153,1,0),ChapterTable!$R$17,1)*
    (VLOOKUP(SUBSTITUTE(SUBSTITUTE(E$1,"standard",""),"|Float","")&amp;IF(OR($L1153=TRUE,$A1153=0,MOD($A1153,ChapterTable!$R$20)&lt;&gt;0),"","보스")&amp;"인게임누적곱배수",ChapterTable!$R:$S,2,0)^C1153
    +VLOOKUP(SUBSTITUTE(SUBSTITUTE(E$1,"standard",""),"|Float","")&amp;IF(OR($L1153=TRUE,$A1153=0,MOD($A1153,ChapterTable!$R$20)&lt;&gt;0),"","보스")&amp;"인게임누적합배수",ChapterTable!$R:$S,2,0)*C1153)
  )
  )
  )
)</f>
        <v>2828130.8489327431</v>
      </c>
      <c r="F1153" s="1">
        <f ca="1">IF(AND($A1153=0,$B1153=1),
    VLOOKUP(1,ChapterTable!$1:$1048576,MATCH("최종"&amp;SUBSTITUTE(SUBSTITUTE(F$1,"standard",""),"|Float",""),ChapterTable!$1:$1,0),0)*ChapterTable!$P$17,
  IF(AND($A1153=0,$B1153=0),
    F1154,
  IF($B1153=0,
    VLOOKUP($A1153,ChapterTable!$1:$1048576,MATCH("최종"&amp;SUBSTITUTE(SUBSTITUTE(F$1,"standard",""),"|Float",""),ChapterTable!$1:$1,0),0),
  IF($B1153=1,
    IF($L1153=FALSE,
      VLOOKUP($A1153,ChapterTable!$1:$1048576,MATCH("최종"&amp;SUBSTITUTE(SUBSTITUTE(F$1,"standard",""),"|Float",""),ChapterTable!$1:$1,0),0),
      VLOOKUP($A1153-ChapterTable!$P$11,ChapterTable!$1:$1048576,MATCH("최종"&amp;SUBSTITUTE(SUBSTITUTE(F$1,"standard",""),"|Float",""),ChapterTable!$1:$1,0),0)*ChapterTable!$P$14
    ),
  OFFSET(F1153,-$B1153+IF($L1153,1,0),0)*
    (VLOOKUP(SUBSTITUTE(SUBSTITUTE(F$1,"standard",""),"|Float","")&amp;IF(OR($L1153=TRUE,$A1153=0,MOD($A1153,ChapterTable!$R$20)&lt;&gt;0),"","보스")&amp;"인게임누적곱배수",ChapterTable!$R:$S,2,0)^D1153
    +VLOOKUP(SUBSTITUTE(SUBSTITUTE(F$1,"standard",""),"|Float","")&amp;IF(OR($L1153=TRUE,$A1153=0,MOD($A1153,ChapterTable!$R$20)&lt;&gt;0),"","보스")&amp;"인게임누적합배수",ChapterTable!$R:$S,2,0)*D1153)
  )
  )
  )
)</f>
        <v>967961.45127162326</v>
      </c>
      <c r="G1153" t="s">
        <v>719</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122"/>
        <v>11</v>
      </c>
      <c r="Q1153">
        <f t="shared" si="123"/>
        <v>11</v>
      </c>
      <c r="R1153" t="b">
        <f t="shared" ca="1" si="124"/>
        <v>0</v>
      </c>
      <c r="T1153" t="b">
        <f t="shared" ca="1" si="125"/>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128"/>
        <v>0.33333333333333331</v>
      </c>
      <c r="AJ1153">
        <f t="shared" si="126"/>
        <v>0.395555555</v>
      </c>
      <c r="AK1153">
        <f t="shared" si="127"/>
        <v>1</v>
      </c>
      <c r="AL1153">
        <v>11</v>
      </c>
    </row>
    <row r="1154" spans="1:38" hidden="1" x14ac:dyDescent="0.3">
      <c r="A1154">
        <v>25</v>
      </c>
      <c r="B1154">
        <v>26</v>
      </c>
      <c r="C1154">
        <f>IF(OR($L1154=TRUE,$A1154=0,MOD($A1154,ChapterTable!$R$20)&lt;&gt;0),
MAX(0,INT(($B1154+ChapterTable!$P$26+VLOOKUP(SUBSTITUTE(C$1,"성장단계","")&amp;"단계오프셋",ChapterTable!$R:$S,2,0))/ChapterTable!$P$23)),
MAX(0,INT(($B1154+ChapterTable!$R$26+VLOOKUP(SUBSTITUTE(C$1,"성장단계","")&amp;"보스단계오프셋",ChapterTable!$R:$S,2,0))/ChapterTable!$R$23)))</f>
        <v>3</v>
      </c>
      <c r="D1154">
        <f>IF(OR($L1154=TRUE,$A1154=0,MOD($A1154,ChapterTable!$R$20)&lt;&gt;0),
MAX(0,INT(($B1154+ChapterTable!$P$26+VLOOKUP(SUBSTITUTE(D$1,"성장단계","")&amp;"단계오프셋",ChapterTable!$R:$S,2,0))/ChapterTable!$P$23)),
MAX(0,INT(($B1154+ChapterTable!$R$26+VLOOKUP(SUBSTITUTE(D$1,"성장단계","")&amp;"보스단계오프셋",ChapterTable!$R:$S,2,0))/ChapterTable!$R$23)))</f>
        <v>2</v>
      </c>
      <c r="E1154" s="1">
        <f ca="1">IF(AND($A1154=0,$B1154=1),
    VLOOKUP(1,ChapterTable!$1:$1048576,MATCH("최종"&amp;SUBSTITUTE(SUBSTITUTE(E$1,"standard",""),"|Float",""),ChapterTable!$1:$1,0),0)*ChapterTable!$P$17,
  IF(AND($A1154=0,$B1154=0),
    E1155,
  IF($B1154=0,
    VLOOKUP($A1154,ChapterTable!$1:$1048576,MATCH("최종"&amp;SUBSTITUTE(SUBSTITUTE(E$1,"standard",""),"|Float",""),ChapterTable!$1:$1,0),0),
  IF($B1154=1,
    IF($L1154=FALSE,
      VLOOKUP($A1154,ChapterTable!$1:$1048576,MATCH("최종"&amp;SUBSTITUTE(SUBSTITUTE(E$1,"standard",""),"|Float",""),ChapterTable!$1:$1,0),0),
      VLOOKUP($A1154-ChapterTable!$P$11,ChapterTable!$1:$1048576,MATCH("최종"&amp;SUBSTITUTE(SUBSTITUTE(E$1,"standard",""),"|Float",""),ChapterTable!$1:$1,0),0)*ChapterTable!$P$14
    ),
  OFFSET(E1154,-$B1154+IF($L1154,1,0),0)*IF($B1154&gt;OFFSET($B1154,1,0),ChapterTable!$R$17,1)*
    (VLOOKUP(SUBSTITUTE(SUBSTITUTE(E$1,"standard",""),"|Float","")&amp;IF(OR($L1154=TRUE,$A1154=0,MOD($A1154,ChapterTable!$R$20)&lt;&gt;0),"","보스")&amp;"인게임누적곱배수",ChapterTable!$R:$S,2,0)^C1154
    +VLOOKUP(SUBSTITUTE(SUBSTITUTE(E$1,"standard",""),"|Float","")&amp;IF(OR($L1154=TRUE,$A1154=0,MOD($A1154,ChapterTable!$R$20)&lt;&gt;0),"","보스")&amp;"인게임누적합배수",ChapterTable!$R:$S,2,0)*C1154)
  )
  )
  )
)</f>
        <v>3232149.5416374207</v>
      </c>
      <c r="F1154" s="1">
        <f ca="1">IF(AND($A1154=0,$B1154=1),
    VLOOKUP(1,ChapterTable!$1:$1048576,MATCH("최종"&amp;SUBSTITUTE(SUBSTITUTE(F$1,"standard",""),"|Float",""),ChapterTable!$1:$1,0),0)*ChapterTable!$P$17,
  IF(AND($A1154=0,$B1154=0),
    F1155,
  IF($B1154=0,
    VLOOKUP($A1154,ChapterTable!$1:$1048576,MATCH("최종"&amp;SUBSTITUTE(SUBSTITUTE(F$1,"standard",""),"|Float",""),ChapterTable!$1:$1,0),0),
  IF($B1154=1,
    IF($L1154=FALSE,
      VLOOKUP($A1154,ChapterTable!$1:$1048576,MATCH("최종"&amp;SUBSTITUTE(SUBSTITUTE(F$1,"standard",""),"|Float",""),ChapterTable!$1:$1,0),0),
      VLOOKUP($A1154-ChapterTable!$P$11,ChapterTable!$1:$1048576,MATCH("최종"&amp;SUBSTITUTE(SUBSTITUTE(F$1,"standard",""),"|Float",""),ChapterTable!$1:$1,0),0)*ChapterTable!$P$14
    ),
  OFFSET(F1154,-$B1154+IF($L1154,1,0),0)*
    (VLOOKUP(SUBSTITUTE(SUBSTITUTE(F$1,"standard",""),"|Float","")&amp;IF(OR($L1154=TRUE,$A1154=0,MOD($A1154,ChapterTable!$R$20)&lt;&gt;0),"","보스")&amp;"인게임누적곱배수",ChapterTable!$R:$S,2,0)^D1154
    +VLOOKUP(SUBSTITUTE(SUBSTITUTE(F$1,"standard",""),"|Float","")&amp;IF(OR($L1154=TRUE,$A1154=0,MOD($A1154,ChapterTable!$R$20)&lt;&gt;0),"","보스")&amp;"인게임누적합배수",ChapterTable!$R:$S,2,0)*D1154)
  )
  )
  )
)</f>
        <v>967961.45127162326</v>
      </c>
      <c r="G1154" t="s">
        <v>719</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122"/>
        <v>3</v>
      </c>
      <c r="Q1154">
        <f t="shared" si="123"/>
        <v>3</v>
      </c>
      <c r="R1154" t="b">
        <f t="shared" ca="1" si="124"/>
        <v>0</v>
      </c>
      <c r="T1154" t="b">
        <f t="shared" ca="1" si="125"/>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128"/>
        <v>0.33333333333333331</v>
      </c>
      <c r="AJ1154">
        <f t="shared" si="126"/>
        <v>0.395555555</v>
      </c>
      <c r="AK1154">
        <f t="shared" si="127"/>
        <v>1</v>
      </c>
      <c r="AL1154">
        <v>11</v>
      </c>
    </row>
    <row r="1155" spans="1:38" hidden="1" x14ac:dyDescent="0.3">
      <c r="A1155">
        <v>25</v>
      </c>
      <c r="B1155">
        <v>27</v>
      </c>
      <c r="C1155">
        <f>IF(OR($L1155=TRUE,$A1155=0,MOD($A1155,ChapterTable!$R$20)&lt;&gt;0),
MAX(0,INT(($B1155+ChapterTable!$P$26+VLOOKUP(SUBSTITUTE(C$1,"성장단계","")&amp;"단계오프셋",ChapterTable!$R:$S,2,0))/ChapterTable!$P$23)),
MAX(0,INT(($B1155+ChapterTable!$R$26+VLOOKUP(SUBSTITUTE(C$1,"성장단계","")&amp;"보스단계오프셋",ChapterTable!$R:$S,2,0))/ChapterTable!$R$23)))</f>
        <v>3</v>
      </c>
      <c r="D1155">
        <f>IF(OR($L1155=TRUE,$A1155=0,MOD($A1155,ChapterTable!$R$20)&lt;&gt;0),
MAX(0,INT(($B1155+ChapterTable!$P$26+VLOOKUP(SUBSTITUTE(D$1,"성장단계","")&amp;"단계오프셋",ChapterTable!$R:$S,2,0))/ChapterTable!$P$23)),
MAX(0,INT(($B1155+ChapterTable!$R$26+VLOOKUP(SUBSTITUTE(D$1,"성장단계","")&amp;"보스단계오프셋",ChapterTable!$R:$S,2,0))/ChapterTable!$R$23)))</f>
        <v>2</v>
      </c>
      <c r="E1155" s="1">
        <f ca="1">IF(AND($A1155=0,$B1155=1),
    VLOOKUP(1,ChapterTable!$1:$1048576,MATCH("최종"&amp;SUBSTITUTE(SUBSTITUTE(E$1,"standard",""),"|Float",""),ChapterTable!$1:$1,0),0)*ChapterTable!$P$17,
  IF(AND($A1155=0,$B1155=0),
    E1156,
  IF($B1155=0,
    VLOOKUP($A1155,ChapterTable!$1:$1048576,MATCH("최종"&amp;SUBSTITUTE(SUBSTITUTE(E$1,"standard",""),"|Float",""),ChapterTable!$1:$1,0),0),
  IF($B1155=1,
    IF($L1155=FALSE,
      VLOOKUP($A1155,ChapterTable!$1:$1048576,MATCH("최종"&amp;SUBSTITUTE(SUBSTITUTE(E$1,"standard",""),"|Float",""),ChapterTable!$1:$1,0),0),
      VLOOKUP($A1155-ChapterTable!$P$11,ChapterTable!$1:$1048576,MATCH("최종"&amp;SUBSTITUTE(SUBSTITUTE(E$1,"standard",""),"|Float",""),ChapterTable!$1:$1,0),0)*ChapterTable!$P$14
    ),
  OFFSET(E1155,-$B1155+IF($L1155,1,0),0)*IF($B1155&gt;OFFSET($B1155,1,0),ChapterTable!$R$17,1)*
    (VLOOKUP(SUBSTITUTE(SUBSTITUTE(E$1,"standard",""),"|Float","")&amp;IF(OR($L1155=TRUE,$A1155=0,MOD($A1155,ChapterTable!$R$20)&lt;&gt;0),"","보스")&amp;"인게임누적곱배수",ChapterTable!$R:$S,2,0)^C1155
    +VLOOKUP(SUBSTITUTE(SUBSTITUTE(E$1,"standard",""),"|Float","")&amp;IF(OR($L1155=TRUE,$A1155=0,MOD($A1155,ChapterTable!$R$20)&lt;&gt;0),"","보스")&amp;"인게임누적합배수",ChapterTable!$R:$S,2,0)*C1155)
  )
  )
  )
)</f>
        <v>3232149.5416374207</v>
      </c>
      <c r="F1155" s="1">
        <f ca="1">IF(AND($A1155=0,$B1155=1),
    VLOOKUP(1,ChapterTable!$1:$1048576,MATCH("최종"&amp;SUBSTITUTE(SUBSTITUTE(F$1,"standard",""),"|Float",""),ChapterTable!$1:$1,0),0)*ChapterTable!$P$17,
  IF(AND($A1155=0,$B1155=0),
    F1156,
  IF($B1155=0,
    VLOOKUP($A1155,ChapterTable!$1:$1048576,MATCH("최종"&amp;SUBSTITUTE(SUBSTITUTE(F$1,"standard",""),"|Float",""),ChapterTable!$1:$1,0),0),
  IF($B1155=1,
    IF($L1155=FALSE,
      VLOOKUP($A1155,ChapterTable!$1:$1048576,MATCH("최종"&amp;SUBSTITUTE(SUBSTITUTE(F$1,"standard",""),"|Float",""),ChapterTable!$1:$1,0),0),
      VLOOKUP($A1155-ChapterTable!$P$11,ChapterTable!$1:$1048576,MATCH("최종"&amp;SUBSTITUTE(SUBSTITUTE(F$1,"standard",""),"|Float",""),ChapterTable!$1:$1,0),0)*ChapterTable!$P$14
    ),
  OFFSET(F1155,-$B1155+IF($L1155,1,0),0)*
    (VLOOKUP(SUBSTITUTE(SUBSTITUTE(F$1,"standard",""),"|Float","")&amp;IF(OR($L1155=TRUE,$A1155=0,MOD($A1155,ChapterTable!$R$20)&lt;&gt;0),"","보스")&amp;"인게임누적곱배수",ChapterTable!$R:$S,2,0)^D1155
    +VLOOKUP(SUBSTITUTE(SUBSTITUTE(F$1,"standard",""),"|Float","")&amp;IF(OR($L1155=TRUE,$A1155=0,MOD($A1155,ChapterTable!$R$20)&lt;&gt;0),"","보스")&amp;"인게임누적합배수",ChapterTable!$R:$S,2,0)*D1155)
  )
  )
  )
)</f>
        <v>967961.45127162326</v>
      </c>
      <c r="G1155" t="s">
        <v>719</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129">IF(B1155=0,0,
  IF(AND(L1155=FALSE,A1155&lt;&gt;0,MOD(A1155,7)=0),21,
  IF(MOD(B1155,10)=0,INT(B1155/10)-1+21,
  IF(MOD(B1155,10)=5,11,
  IF(MOD(B1155,10)=9,INT(B1155/10)+91,
  INT(B1155/10+1))))))</f>
        <v>3</v>
      </c>
      <c r="Q1155">
        <f t="shared" ref="Q1155:Q1218" si="130">IF(ISBLANK(P1155),O1155,P1155)</f>
        <v>3</v>
      </c>
      <c r="R1155" t="b">
        <f t="shared" ref="R1155:R1218" ca="1" si="131">IF(OR(B1155=0,OFFSET(B1155,1,0)=0),FALSE,
IF(AND(L1155,B1155&lt;OFFSET(B1155,1,0)),TRUE,
IF(AND(OFFSET(O1155,1,0)&gt;=21,OFFSET(O1155,1,0)&lt;=25),TRUE,FALSE)))</f>
        <v>0</v>
      </c>
      <c r="T1155" t="b">
        <f t="shared" ref="T1155:T1218" ca="1" si="132">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128"/>
        <v>0.33333333333333331</v>
      </c>
      <c r="AJ1155">
        <f t="shared" ref="AJ1155:AJ1218" si="133">IF(B1155=0,0,
IF(MOD(B1155,10)=0,1,
IF(INT((B1155-1)/10)+1=1,1,
IF(INT((B1155-1)/10)+1=2,0.546666666,
IF(INT((B1155-1)/10)+1=3,0.395555555,
IF(INT((B1155-1)/10)+1=4,0.32,
IF(INT((B1155-1)/10)+1=5,0.27466666,
"이상")))))))</f>
        <v>0.395555555</v>
      </c>
      <c r="AK1155">
        <f t="shared" ref="AK1155:AK1218" si="134">IF(B1155=0,0,
IF(B1155=20,2,
IF(B1155=30,3,
IF(B1155=40,4,
1))))</f>
        <v>1</v>
      </c>
      <c r="AL1155">
        <v>11</v>
      </c>
    </row>
    <row r="1156" spans="1:38" hidden="1" x14ac:dyDescent="0.3">
      <c r="A1156">
        <v>25</v>
      </c>
      <c r="B1156">
        <v>28</v>
      </c>
      <c r="C1156">
        <f>IF(OR($L1156=TRUE,$A1156=0,MOD($A1156,ChapterTable!$R$20)&lt;&gt;0),
MAX(0,INT(($B1156+ChapterTable!$P$26+VLOOKUP(SUBSTITUTE(C$1,"성장단계","")&amp;"단계오프셋",ChapterTable!$R:$S,2,0))/ChapterTable!$P$23)),
MAX(0,INT(($B1156+ChapterTable!$R$26+VLOOKUP(SUBSTITUTE(C$1,"성장단계","")&amp;"보스단계오프셋",ChapterTable!$R:$S,2,0))/ChapterTable!$R$23)))</f>
        <v>3</v>
      </c>
      <c r="D1156">
        <f>IF(OR($L1156=TRUE,$A1156=0,MOD($A1156,ChapterTable!$R$20)&lt;&gt;0),
MAX(0,INT(($B1156+ChapterTable!$P$26+VLOOKUP(SUBSTITUTE(D$1,"성장단계","")&amp;"단계오프셋",ChapterTable!$R:$S,2,0))/ChapterTable!$P$23)),
MAX(0,INT(($B1156+ChapterTable!$R$26+VLOOKUP(SUBSTITUTE(D$1,"성장단계","")&amp;"보스단계오프셋",ChapterTable!$R:$S,2,0))/ChapterTable!$R$23)))</f>
        <v>2</v>
      </c>
      <c r="E1156" s="1">
        <f ca="1">IF(AND($A1156=0,$B1156=1),
    VLOOKUP(1,ChapterTable!$1:$1048576,MATCH("최종"&amp;SUBSTITUTE(SUBSTITUTE(E$1,"standard",""),"|Float",""),ChapterTable!$1:$1,0),0)*ChapterTable!$P$17,
  IF(AND($A1156=0,$B1156=0),
    E1157,
  IF($B1156=0,
    VLOOKUP($A1156,ChapterTable!$1:$1048576,MATCH("최종"&amp;SUBSTITUTE(SUBSTITUTE(E$1,"standard",""),"|Float",""),ChapterTable!$1:$1,0),0),
  IF($B1156=1,
    IF($L1156=FALSE,
      VLOOKUP($A1156,ChapterTable!$1:$1048576,MATCH("최종"&amp;SUBSTITUTE(SUBSTITUTE(E$1,"standard",""),"|Float",""),ChapterTable!$1:$1,0),0),
      VLOOKUP($A1156-ChapterTable!$P$11,ChapterTable!$1:$1048576,MATCH("최종"&amp;SUBSTITUTE(SUBSTITUTE(E$1,"standard",""),"|Float",""),ChapterTable!$1:$1,0),0)*ChapterTable!$P$14
    ),
  OFFSET(E1156,-$B1156+IF($L1156,1,0),0)*IF($B1156&gt;OFFSET($B1156,1,0),ChapterTable!$R$17,1)*
    (VLOOKUP(SUBSTITUTE(SUBSTITUTE(E$1,"standard",""),"|Float","")&amp;IF(OR($L1156=TRUE,$A1156=0,MOD($A1156,ChapterTable!$R$20)&lt;&gt;0),"","보스")&amp;"인게임누적곱배수",ChapterTable!$R:$S,2,0)^C1156
    +VLOOKUP(SUBSTITUTE(SUBSTITUTE(E$1,"standard",""),"|Float","")&amp;IF(OR($L1156=TRUE,$A1156=0,MOD($A1156,ChapterTable!$R$20)&lt;&gt;0),"","보스")&amp;"인게임누적합배수",ChapterTable!$R:$S,2,0)*C1156)
  )
  )
  )
)</f>
        <v>3232149.5416374207</v>
      </c>
      <c r="F1156" s="1">
        <f ca="1">IF(AND($A1156=0,$B1156=1),
    VLOOKUP(1,ChapterTable!$1:$1048576,MATCH("최종"&amp;SUBSTITUTE(SUBSTITUTE(F$1,"standard",""),"|Float",""),ChapterTable!$1:$1,0),0)*ChapterTable!$P$17,
  IF(AND($A1156=0,$B1156=0),
    F1157,
  IF($B1156=0,
    VLOOKUP($A1156,ChapterTable!$1:$1048576,MATCH("최종"&amp;SUBSTITUTE(SUBSTITUTE(F$1,"standard",""),"|Float",""),ChapterTable!$1:$1,0),0),
  IF($B1156=1,
    IF($L1156=FALSE,
      VLOOKUP($A1156,ChapterTable!$1:$1048576,MATCH("최종"&amp;SUBSTITUTE(SUBSTITUTE(F$1,"standard",""),"|Float",""),ChapterTable!$1:$1,0),0),
      VLOOKUP($A1156-ChapterTable!$P$11,ChapterTable!$1:$1048576,MATCH("최종"&amp;SUBSTITUTE(SUBSTITUTE(F$1,"standard",""),"|Float",""),ChapterTable!$1:$1,0),0)*ChapterTable!$P$14
    ),
  OFFSET(F1156,-$B1156+IF($L1156,1,0),0)*
    (VLOOKUP(SUBSTITUTE(SUBSTITUTE(F$1,"standard",""),"|Float","")&amp;IF(OR($L1156=TRUE,$A1156=0,MOD($A1156,ChapterTable!$R$20)&lt;&gt;0),"","보스")&amp;"인게임누적곱배수",ChapterTable!$R:$S,2,0)^D1156
    +VLOOKUP(SUBSTITUTE(SUBSTITUTE(F$1,"standard",""),"|Float","")&amp;IF(OR($L1156=TRUE,$A1156=0,MOD($A1156,ChapterTable!$R$20)&lt;&gt;0),"","보스")&amp;"인게임누적합배수",ChapterTable!$R:$S,2,0)*D1156)
  )
  )
  )
)</f>
        <v>967961.45127162326</v>
      </c>
      <c r="G1156" t="s">
        <v>719</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129"/>
        <v>3</v>
      </c>
      <c r="Q1156">
        <f t="shared" si="130"/>
        <v>3</v>
      </c>
      <c r="R1156" t="b">
        <f t="shared" ca="1" si="131"/>
        <v>0</v>
      </c>
      <c r="T1156" t="b">
        <f t="shared" ca="1" si="132"/>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135">IF(B1156=0,0,1/(INT((B1156-1)/10)+1))</f>
        <v>0.33333333333333331</v>
      </c>
      <c r="AJ1156">
        <f t="shared" si="133"/>
        <v>0.395555555</v>
      </c>
      <c r="AK1156">
        <f t="shared" si="134"/>
        <v>1</v>
      </c>
      <c r="AL1156">
        <v>11</v>
      </c>
    </row>
    <row r="1157" spans="1:38" hidden="1" x14ac:dyDescent="0.3">
      <c r="A1157">
        <v>25</v>
      </c>
      <c r="B1157">
        <v>29</v>
      </c>
      <c r="C1157">
        <f>IF(OR($L1157=TRUE,$A1157=0,MOD($A1157,ChapterTable!$R$20)&lt;&gt;0),
MAX(0,INT(($B1157+ChapterTable!$P$26+VLOOKUP(SUBSTITUTE(C$1,"성장단계","")&amp;"단계오프셋",ChapterTable!$R:$S,2,0))/ChapterTable!$P$23)),
MAX(0,INT(($B1157+ChapterTable!$R$26+VLOOKUP(SUBSTITUTE(C$1,"성장단계","")&amp;"보스단계오프셋",ChapterTable!$R:$S,2,0))/ChapterTable!$R$23)))</f>
        <v>3</v>
      </c>
      <c r="D1157">
        <f>IF(OR($L1157=TRUE,$A1157=0,MOD($A1157,ChapterTable!$R$20)&lt;&gt;0),
MAX(0,INT(($B1157+ChapterTable!$P$26+VLOOKUP(SUBSTITUTE(D$1,"성장단계","")&amp;"단계오프셋",ChapterTable!$R:$S,2,0))/ChapterTable!$P$23)),
MAX(0,INT(($B1157+ChapterTable!$R$26+VLOOKUP(SUBSTITUTE(D$1,"성장단계","")&amp;"보스단계오프셋",ChapterTable!$R:$S,2,0))/ChapterTable!$R$23)))</f>
        <v>2</v>
      </c>
      <c r="E1157" s="1">
        <f ca="1">IF(AND($A1157=0,$B1157=1),
    VLOOKUP(1,ChapterTable!$1:$1048576,MATCH("최종"&amp;SUBSTITUTE(SUBSTITUTE(E$1,"standard",""),"|Float",""),ChapterTable!$1:$1,0),0)*ChapterTable!$P$17,
  IF(AND($A1157=0,$B1157=0),
    E1158,
  IF($B1157=0,
    VLOOKUP($A1157,ChapterTable!$1:$1048576,MATCH("최종"&amp;SUBSTITUTE(SUBSTITUTE(E$1,"standard",""),"|Float",""),ChapterTable!$1:$1,0),0),
  IF($B1157=1,
    IF($L1157=FALSE,
      VLOOKUP($A1157,ChapterTable!$1:$1048576,MATCH("최종"&amp;SUBSTITUTE(SUBSTITUTE(E$1,"standard",""),"|Float",""),ChapterTable!$1:$1,0),0),
      VLOOKUP($A1157-ChapterTable!$P$11,ChapterTable!$1:$1048576,MATCH("최종"&amp;SUBSTITUTE(SUBSTITUTE(E$1,"standard",""),"|Float",""),ChapterTable!$1:$1,0),0)*ChapterTable!$P$14
    ),
  OFFSET(E1157,-$B1157+IF($L1157,1,0),0)*IF($B1157&gt;OFFSET($B1157,1,0),ChapterTable!$R$17,1)*
    (VLOOKUP(SUBSTITUTE(SUBSTITUTE(E$1,"standard",""),"|Float","")&amp;IF(OR($L1157=TRUE,$A1157=0,MOD($A1157,ChapterTable!$R$20)&lt;&gt;0),"","보스")&amp;"인게임누적곱배수",ChapterTable!$R:$S,2,0)^C1157
    +VLOOKUP(SUBSTITUTE(SUBSTITUTE(E$1,"standard",""),"|Float","")&amp;IF(OR($L1157=TRUE,$A1157=0,MOD($A1157,ChapterTable!$R$20)&lt;&gt;0),"","보스")&amp;"인게임누적합배수",ChapterTable!$R:$S,2,0)*C1157)
  )
  )
  )
)</f>
        <v>3232149.5416374207</v>
      </c>
      <c r="F1157" s="1">
        <f ca="1">IF(AND($A1157=0,$B1157=1),
    VLOOKUP(1,ChapterTable!$1:$1048576,MATCH("최종"&amp;SUBSTITUTE(SUBSTITUTE(F$1,"standard",""),"|Float",""),ChapterTable!$1:$1,0),0)*ChapterTable!$P$17,
  IF(AND($A1157=0,$B1157=0),
    F1158,
  IF($B1157=0,
    VLOOKUP($A1157,ChapterTable!$1:$1048576,MATCH("최종"&amp;SUBSTITUTE(SUBSTITUTE(F$1,"standard",""),"|Float",""),ChapterTable!$1:$1,0),0),
  IF($B1157=1,
    IF($L1157=FALSE,
      VLOOKUP($A1157,ChapterTable!$1:$1048576,MATCH("최종"&amp;SUBSTITUTE(SUBSTITUTE(F$1,"standard",""),"|Float",""),ChapterTable!$1:$1,0),0),
      VLOOKUP($A1157-ChapterTable!$P$11,ChapterTable!$1:$1048576,MATCH("최종"&amp;SUBSTITUTE(SUBSTITUTE(F$1,"standard",""),"|Float",""),ChapterTable!$1:$1,0),0)*ChapterTable!$P$14
    ),
  OFFSET(F1157,-$B1157+IF($L1157,1,0),0)*
    (VLOOKUP(SUBSTITUTE(SUBSTITUTE(F$1,"standard",""),"|Float","")&amp;IF(OR($L1157=TRUE,$A1157=0,MOD($A1157,ChapterTable!$R$20)&lt;&gt;0),"","보스")&amp;"인게임누적곱배수",ChapterTable!$R:$S,2,0)^D1157
    +VLOOKUP(SUBSTITUTE(SUBSTITUTE(F$1,"standard",""),"|Float","")&amp;IF(OR($L1157=TRUE,$A1157=0,MOD($A1157,ChapterTable!$R$20)&lt;&gt;0),"","보스")&amp;"인게임누적합배수",ChapterTable!$R:$S,2,0)*D1157)
  )
  )
  )
)</f>
        <v>967961.45127162326</v>
      </c>
      <c r="G1157" t="s">
        <v>719</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129"/>
        <v>93</v>
      </c>
      <c r="Q1157">
        <f t="shared" si="130"/>
        <v>93</v>
      </c>
      <c r="R1157" t="b">
        <f t="shared" ca="1" si="131"/>
        <v>1</v>
      </c>
      <c r="T1157" t="b">
        <f t="shared" ca="1" si="132"/>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135"/>
        <v>0.33333333333333331</v>
      </c>
      <c r="AJ1157">
        <f t="shared" si="133"/>
        <v>0.395555555</v>
      </c>
      <c r="AK1157">
        <f t="shared" si="134"/>
        <v>1</v>
      </c>
      <c r="AL1157">
        <v>11</v>
      </c>
    </row>
    <row r="1158" spans="1:38" hidden="1" x14ac:dyDescent="0.3">
      <c r="A1158">
        <v>25</v>
      </c>
      <c r="B1158">
        <v>30</v>
      </c>
      <c r="C1158">
        <f>IF(OR($L1158=TRUE,$A1158=0,MOD($A1158,ChapterTable!$R$20)&lt;&gt;0),
MAX(0,INT(($B1158+ChapterTable!$P$26+VLOOKUP(SUBSTITUTE(C$1,"성장단계","")&amp;"단계오프셋",ChapterTable!$R:$S,2,0))/ChapterTable!$P$23)),
MAX(0,INT(($B1158+ChapterTable!$R$26+VLOOKUP(SUBSTITUTE(C$1,"성장단계","")&amp;"보스단계오프셋",ChapterTable!$R:$S,2,0))/ChapterTable!$R$23)))</f>
        <v>3</v>
      </c>
      <c r="D1158">
        <f>IF(OR($L1158=TRUE,$A1158=0,MOD($A1158,ChapterTable!$R$20)&lt;&gt;0),
MAX(0,INT(($B1158+ChapterTable!$P$26+VLOOKUP(SUBSTITUTE(D$1,"성장단계","")&amp;"단계오프셋",ChapterTable!$R:$S,2,0))/ChapterTable!$P$23)),
MAX(0,INT(($B1158+ChapterTable!$R$26+VLOOKUP(SUBSTITUTE(D$1,"성장단계","")&amp;"보스단계오프셋",ChapterTable!$R:$S,2,0))/ChapterTable!$R$23)))</f>
        <v>2</v>
      </c>
      <c r="E1158" s="1">
        <f ca="1">IF(AND($A1158=0,$B1158=1),
    VLOOKUP(1,ChapterTable!$1:$1048576,MATCH("최종"&amp;SUBSTITUTE(SUBSTITUTE(E$1,"standard",""),"|Float",""),ChapterTable!$1:$1,0),0)*ChapterTable!$P$17,
  IF(AND($A1158=0,$B1158=0),
    E1159,
  IF($B1158=0,
    VLOOKUP($A1158,ChapterTable!$1:$1048576,MATCH("최종"&amp;SUBSTITUTE(SUBSTITUTE(E$1,"standard",""),"|Float",""),ChapterTable!$1:$1,0),0),
  IF($B1158=1,
    IF($L1158=FALSE,
      VLOOKUP($A1158,ChapterTable!$1:$1048576,MATCH("최종"&amp;SUBSTITUTE(SUBSTITUTE(E$1,"standard",""),"|Float",""),ChapterTable!$1:$1,0),0),
      VLOOKUP($A1158-ChapterTable!$P$11,ChapterTable!$1:$1048576,MATCH("최종"&amp;SUBSTITUTE(SUBSTITUTE(E$1,"standard",""),"|Float",""),ChapterTable!$1:$1,0),0)*ChapterTable!$P$14
    ),
  OFFSET(E1158,-$B1158+IF($L1158,1,0),0)*IF($B1158&gt;OFFSET($B1158,1,0),ChapterTable!$R$17,1)*
    (VLOOKUP(SUBSTITUTE(SUBSTITUTE(E$1,"standard",""),"|Float","")&amp;IF(OR($L1158=TRUE,$A1158=0,MOD($A1158,ChapterTable!$R$20)&lt;&gt;0),"","보스")&amp;"인게임누적곱배수",ChapterTable!$R:$S,2,0)^C1158
    +VLOOKUP(SUBSTITUTE(SUBSTITUTE(E$1,"standard",""),"|Float","")&amp;IF(OR($L1158=TRUE,$A1158=0,MOD($A1158,ChapterTable!$R$20)&lt;&gt;0),"","보스")&amp;"인게임누적합배수",ChapterTable!$R:$S,2,0)*C1158)
  )
  )
  )
)</f>
        <v>3232149.5416374207</v>
      </c>
      <c r="F1158" s="1">
        <f ca="1">IF(AND($A1158=0,$B1158=1),
    VLOOKUP(1,ChapterTable!$1:$1048576,MATCH("최종"&amp;SUBSTITUTE(SUBSTITUTE(F$1,"standard",""),"|Float",""),ChapterTable!$1:$1,0),0)*ChapterTable!$P$17,
  IF(AND($A1158=0,$B1158=0),
    F1159,
  IF($B1158=0,
    VLOOKUP($A1158,ChapterTable!$1:$1048576,MATCH("최종"&amp;SUBSTITUTE(SUBSTITUTE(F$1,"standard",""),"|Float",""),ChapterTable!$1:$1,0),0),
  IF($B1158=1,
    IF($L1158=FALSE,
      VLOOKUP($A1158,ChapterTable!$1:$1048576,MATCH("최종"&amp;SUBSTITUTE(SUBSTITUTE(F$1,"standard",""),"|Float",""),ChapterTable!$1:$1,0),0),
      VLOOKUP($A1158-ChapterTable!$P$11,ChapterTable!$1:$1048576,MATCH("최종"&amp;SUBSTITUTE(SUBSTITUTE(F$1,"standard",""),"|Float",""),ChapterTable!$1:$1,0),0)*ChapterTable!$P$14
    ),
  OFFSET(F1158,-$B1158+IF($L1158,1,0),0)*
    (VLOOKUP(SUBSTITUTE(SUBSTITUTE(F$1,"standard",""),"|Float","")&amp;IF(OR($L1158=TRUE,$A1158=0,MOD($A1158,ChapterTable!$R$20)&lt;&gt;0),"","보스")&amp;"인게임누적곱배수",ChapterTable!$R:$S,2,0)^D1158
    +VLOOKUP(SUBSTITUTE(SUBSTITUTE(F$1,"standard",""),"|Float","")&amp;IF(OR($L1158=TRUE,$A1158=0,MOD($A1158,ChapterTable!$R$20)&lt;&gt;0),"","보스")&amp;"인게임누적합배수",ChapterTable!$R:$S,2,0)*D1158)
  )
  )
  )
)</f>
        <v>967961.45127162326</v>
      </c>
      <c r="G1158" t="s">
        <v>719</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129"/>
        <v>23</v>
      </c>
      <c r="Q1158">
        <f t="shared" si="130"/>
        <v>23</v>
      </c>
      <c r="R1158" t="b">
        <f t="shared" ca="1" si="131"/>
        <v>0</v>
      </c>
      <c r="T1158" t="b">
        <f t="shared" ca="1" si="132"/>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135"/>
        <v>0.33333333333333331</v>
      </c>
      <c r="AJ1158">
        <f t="shared" si="133"/>
        <v>1</v>
      </c>
      <c r="AK1158">
        <f t="shared" si="134"/>
        <v>3</v>
      </c>
      <c r="AL1158">
        <v>11</v>
      </c>
    </row>
    <row r="1159" spans="1:38" hidden="1" x14ac:dyDescent="0.3">
      <c r="A1159">
        <v>25</v>
      </c>
      <c r="B1159">
        <v>31</v>
      </c>
      <c r="C1159">
        <f>IF(OR($L1159=TRUE,$A1159=0,MOD($A1159,ChapterTable!$R$20)&lt;&gt;0),
MAX(0,INT(($B1159+ChapterTable!$P$26+VLOOKUP(SUBSTITUTE(C$1,"성장단계","")&amp;"단계오프셋",ChapterTable!$R:$S,2,0))/ChapterTable!$P$23)),
MAX(0,INT(($B1159+ChapterTable!$R$26+VLOOKUP(SUBSTITUTE(C$1,"성장단계","")&amp;"보스단계오프셋",ChapterTable!$R:$S,2,0))/ChapterTable!$R$23)))</f>
        <v>3</v>
      </c>
      <c r="D1159">
        <f>IF(OR($L1159=TRUE,$A1159=0,MOD($A1159,ChapterTable!$R$20)&lt;&gt;0),
MAX(0,INT(($B1159+ChapterTable!$P$26+VLOOKUP(SUBSTITUTE(D$1,"성장단계","")&amp;"단계오프셋",ChapterTable!$R:$S,2,0))/ChapterTable!$P$23)),
MAX(0,INT(($B1159+ChapterTable!$R$26+VLOOKUP(SUBSTITUTE(D$1,"성장단계","")&amp;"보스단계오프셋",ChapterTable!$R:$S,2,0))/ChapterTable!$R$23)))</f>
        <v>3</v>
      </c>
      <c r="E1159" s="1">
        <f ca="1">IF(AND($A1159=0,$B1159=1),
    VLOOKUP(1,ChapterTable!$1:$1048576,MATCH("최종"&amp;SUBSTITUTE(SUBSTITUTE(E$1,"standard",""),"|Float",""),ChapterTable!$1:$1,0),0)*ChapterTable!$P$17,
  IF(AND($A1159=0,$B1159=0),
    E1160,
  IF($B1159=0,
    VLOOKUP($A1159,ChapterTable!$1:$1048576,MATCH("최종"&amp;SUBSTITUTE(SUBSTITUTE(E$1,"standard",""),"|Float",""),ChapterTable!$1:$1,0),0),
  IF($B1159=1,
    IF($L1159=FALSE,
      VLOOKUP($A1159,ChapterTable!$1:$1048576,MATCH("최종"&amp;SUBSTITUTE(SUBSTITUTE(E$1,"standard",""),"|Float",""),ChapterTable!$1:$1,0),0),
      VLOOKUP($A1159-ChapterTable!$P$11,ChapterTable!$1:$1048576,MATCH("최종"&amp;SUBSTITUTE(SUBSTITUTE(E$1,"standard",""),"|Float",""),ChapterTable!$1:$1,0),0)*ChapterTable!$P$14
    ),
  OFFSET(E1159,-$B1159+IF($L1159,1,0),0)*IF($B1159&gt;OFFSET($B1159,1,0),ChapterTable!$R$17,1)*
    (VLOOKUP(SUBSTITUTE(SUBSTITUTE(E$1,"standard",""),"|Float","")&amp;IF(OR($L1159=TRUE,$A1159=0,MOD($A1159,ChapterTable!$R$20)&lt;&gt;0),"","보스")&amp;"인게임누적곱배수",ChapterTable!$R:$S,2,0)^C1159
    +VLOOKUP(SUBSTITUTE(SUBSTITUTE(E$1,"standard",""),"|Float","")&amp;IF(OR($L1159=TRUE,$A1159=0,MOD($A1159,ChapterTable!$R$20)&lt;&gt;0),"","보스")&amp;"인게임누적합배수",ChapterTable!$R:$S,2,0)*C1159)
  )
  )
  )
)</f>
        <v>3232149.5416374207</v>
      </c>
      <c r="F1159" s="1">
        <f ca="1">IF(AND($A1159=0,$B1159=1),
    VLOOKUP(1,ChapterTable!$1:$1048576,MATCH("최종"&amp;SUBSTITUTE(SUBSTITUTE(F$1,"standard",""),"|Float",""),ChapterTable!$1:$1,0),0)*ChapterTable!$P$17,
  IF(AND($A1159=0,$B1159=0),
    F1160,
  IF($B1159=0,
    VLOOKUP($A1159,ChapterTable!$1:$1048576,MATCH("최종"&amp;SUBSTITUTE(SUBSTITUTE(F$1,"standard",""),"|Float",""),ChapterTable!$1:$1,0),0),
  IF($B1159=1,
    IF($L1159=FALSE,
      VLOOKUP($A1159,ChapterTable!$1:$1048576,MATCH("최종"&amp;SUBSTITUTE(SUBSTITUTE(F$1,"standard",""),"|Float",""),ChapterTable!$1:$1,0),0),
      VLOOKUP($A1159-ChapterTable!$P$11,ChapterTable!$1:$1048576,MATCH("최종"&amp;SUBSTITUTE(SUBSTITUTE(F$1,"standard",""),"|Float",""),ChapterTable!$1:$1,0),0)*ChapterTable!$P$14
    ),
  OFFSET(F1159,-$B1159+IF($L1159,1,0),0)*
    (VLOOKUP(SUBSTITUTE(SUBSTITUTE(F$1,"standard",""),"|Float","")&amp;IF(OR($L1159=TRUE,$A1159=0,MOD($A1159,ChapterTable!$R$20)&lt;&gt;0),"","보스")&amp;"인게임누적곱배수",ChapterTable!$R:$S,2,0)^D1159
    +VLOOKUP(SUBSTITUTE(SUBSTITUTE(F$1,"standard",""),"|Float","")&amp;IF(OR($L1159=TRUE,$A1159=0,MOD($A1159,ChapterTable!$R$20)&lt;&gt;0),"","보스")&amp;"인게임누적합배수",ChapterTable!$R:$S,2,0)*D1159)
  )
  )
  )
)</f>
        <v>1031089.3720067294</v>
      </c>
      <c r="G1159" t="s">
        <v>719</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129"/>
        <v>4</v>
      </c>
      <c r="Q1159">
        <f t="shared" si="130"/>
        <v>4</v>
      </c>
      <c r="R1159" t="b">
        <f t="shared" ca="1" si="131"/>
        <v>0</v>
      </c>
      <c r="T1159" t="b">
        <f t="shared" ca="1" si="132"/>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135"/>
        <v>0.25</v>
      </c>
      <c r="AJ1159">
        <f t="shared" si="133"/>
        <v>0.32</v>
      </c>
      <c r="AK1159">
        <f t="shared" si="134"/>
        <v>1</v>
      </c>
      <c r="AL1159">
        <v>11</v>
      </c>
    </row>
    <row r="1160" spans="1:38" hidden="1" x14ac:dyDescent="0.3">
      <c r="A1160">
        <v>25</v>
      </c>
      <c r="B1160">
        <v>32</v>
      </c>
      <c r="C1160">
        <f>IF(OR($L1160=TRUE,$A1160=0,MOD($A1160,ChapterTable!$R$20)&lt;&gt;0),
MAX(0,INT(($B1160+ChapterTable!$P$26+VLOOKUP(SUBSTITUTE(C$1,"성장단계","")&amp;"단계오프셋",ChapterTable!$R:$S,2,0))/ChapterTable!$P$23)),
MAX(0,INT(($B1160+ChapterTable!$R$26+VLOOKUP(SUBSTITUTE(C$1,"성장단계","")&amp;"보스단계오프셋",ChapterTable!$R:$S,2,0))/ChapterTable!$R$23)))</f>
        <v>3</v>
      </c>
      <c r="D1160">
        <f>IF(OR($L1160=TRUE,$A1160=0,MOD($A1160,ChapterTable!$R$20)&lt;&gt;0),
MAX(0,INT(($B1160+ChapterTable!$P$26+VLOOKUP(SUBSTITUTE(D$1,"성장단계","")&amp;"단계오프셋",ChapterTable!$R:$S,2,0))/ChapterTable!$P$23)),
MAX(0,INT(($B1160+ChapterTable!$R$26+VLOOKUP(SUBSTITUTE(D$1,"성장단계","")&amp;"보스단계오프셋",ChapterTable!$R:$S,2,0))/ChapterTable!$R$23)))</f>
        <v>3</v>
      </c>
      <c r="E1160" s="1">
        <f ca="1">IF(AND($A1160=0,$B1160=1),
    VLOOKUP(1,ChapterTable!$1:$1048576,MATCH("최종"&amp;SUBSTITUTE(SUBSTITUTE(E$1,"standard",""),"|Float",""),ChapterTable!$1:$1,0),0)*ChapterTable!$P$17,
  IF(AND($A1160=0,$B1160=0),
    E1161,
  IF($B1160=0,
    VLOOKUP($A1160,ChapterTable!$1:$1048576,MATCH("최종"&amp;SUBSTITUTE(SUBSTITUTE(E$1,"standard",""),"|Float",""),ChapterTable!$1:$1,0),0),
  IF($B1160=1,
    IF($L1160=FALSE,
      VLOOKUP($A1160,ChapterTable!$1:$1048576,MATCH("최종"&amp;SUBSTITUTE(SUBSTITUTE(E$1,"standard",""),"|Float",""),ChapterTable!$1:$1,0),0),
      VLOOKUP($A1160-ChapterTable!$P$11,ChapterTable!$1:$1048576,MATCH("최종"&amp;SUBSTITUTE(SUBSTITUTE(E$1,"standard",""),"|Float",""),ChapterTable!$1:$1,0),0)*ChapterTable!$P$14
    ),
  OFFSET(E1160,-$B1160+IF($L1160,1,0),0)*IF($B1160&gt;OFFSET($B1160,1,0),ChapterTable!$R$17,1)*
    (VLOOKUP(SUBSTITUTE(SUBSTITUTE(E$1,"standard",""),"|Float","")&amp;IF(OR($L1160=TRUE,$A1160=0,MOD($A1160,ChapterTable!$R$20)&lt;&gt;0),"","보스")&amp;"인게임누적곱배수",ChapterTable!$R:$S,2,0)^C1160
    +VLOOKUP(SUBSTITUTE(SUBSTITUTE(E$1,"standard",""),"|Float","")&amp;IF(OR($L1160=TRUE,$A1160=0,MOD($A1160,ChapterTable!$R$20)&lt;&gt;0),"","보스")&amp;"인게임누적합배수",ChapterTable!$R:$S,2,0)*C1160)
  )
  )
  )
)</f>
        <v>3232149.5416374207</v>
      </c>
      <c r="F1160" s="1">
        <f ca="1">IF(AND($A1160=0,$B1160=1),
    VLOOKUP(1,ChapterTable!$1:$1048576,MATCH("최종"&amp;SUBSTITUTE(SUBSTITUTE(F$1,"standard",""),"|Float",""),ChapterTable!$1:$1,0),0)*ChapterTable!$P$17,
  IF(AND($A1160=0,$B1160=0),
    F1161,
  IF($B1160=0,
    VLOOKUP($A1160,ChapterTable!$1:$1048576,MATCH("최종"&amp;SUBSTITUTE(SUBSTITUTE(F$1,"standard",""),"|Float",""),ChapterTable!$1:$1,0),0),
  IF($B1160=1,
    IF($L1160=FALSE,
      VLOOKUP($A1160,ChapterTable!$1:$1048576,MATCH("최종"&amp;SUBSTITUTE(SUBSTITUTE(F$1,"standard",""),"|Float",""),ChapterTable!$1:$1,0),0),
      VLOOKUP($A1160-ChapterTable!$P$11,ChapterTable!$1:$1048576,MATCH("최종"&amp;SUBSTITUTE(SUBSTITUTE(F$1,"standard",""),"|Float",""),ChapterTable!$1:$1,0),0)*ChapterTable!$P$14
    ),
  OFFSET(F1160,-$B1160+IF($L1160,1,0),0)*
    (VLOOKUP(SUBSTITUTE(SUBSTITUTE(F$1,"standard",""),"|Float","")&amp;IF(OR($L1160=TRUE,$A1160=0,MOD($A1160,ChapterTable!$R$20)&lt;&gt;0),"","보스")&amp;"인게임누적곱배수",ChapterTable!$R:$S,2,0)^D1160
    +VLOOKUP(SUBSTITUTE(SUBSTITUTE(F$1,"standard",""),"|Float","")&amp;IF(OR($L1160=TRUE,$A1160=0,MOD($A1160,ChapterTable!$R$20)&lt;&gt;0),"","보스")&amp;"인게임누적합배수",ChapterTable!$R:$S,2,0)*D1160)
  )
  )
  )
)</f>
        <v>1031089.3720067294</v>
      </c>
      <c r="G1160" t="s">
        <v>719</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129"/>
        <v>4</v>
      </c>
      <c r="Q1160">
        <f t="shared" si="130"/>
        <v>4</v>
      </c>
      <c r="R1160" t="b">
        <f t="shared" ca="1" si="131"/>
        <v>0</v>
      </c>
      <c r="T1160" t="b">
        <f t="shared" ca="1" si="132"/>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135"/>
        <v>0.25</v>
      </c>
      <c r="AJ1160">
        <f t="shared" si="133"/>
        <v>0.32</v>
      </c>
      <c r="AK1160">
        <f t="shared" si="134"/>
        <v>1</v>
      </c>
      <c r="AL1160">
        <v>11</v>
      </c>
    </row>
    <row r="1161" spans="1:38" hidden="1" x14ac:dyDescent="0.3">
      <c r="A1161">
        <v>25</v>
      </c>
      <c r="B1161">
        <v>33</v>
      </c>
      <c r="C1161">
        <f>IF(OR($L1161=TRUE,$A1161=0,MOD($A1161,ChapterTable!$R$20)&lt;&gt;0),
MAX(0,INT(($B1161+ChapterTable!$P$26+VLOOKUP(SUBSTITUTE(C$1,"성장단계","")&amp;"단계오프셋",ChapterTable!$R:$S,2,0))/ChapterTable!$P$23)),
MAX(0,INT(($B1161+ChapterTable!$R$26+VLOOKUP(SUBSTITUTE(C$1,"성장단계","")&amp;"보스단계오프셋",ChapterTable!$R:$S,2,0))/ChapterTable!$R$23)))</f>
        <v>3</v>
      </c>
      <c r="D1161">
        <f>IF(OR($L1161=TRUE,$A1161=0,MOD($A1161,ChapterTable!$R$20)&lt;&gt;0),
MAX(0,INT(($B1161+ChapterTable!$P$26+VLOOKUP(SUBSTITUTE(D$1,"성장단계","")&amp;"단계오프셋",ChapterTable!$R:$S,2,0))/ChapterTable!$P$23)),
MAX(0,INT(($B1161+ChapterTable!$R$26+VLOOKUP(SUBSTITUTE(D$1,"성장단계","")&amp;"보스단계오프셋",ChapterTable!$R:$S,2,0))/ChapterTable!$R$23)))</f>
        <v>3</v>
      </c>
      <c r="E1161" s="1">
        <f ca="1">IF(AND($A1161=0,$B1161=1),
    VLOOKUP(1,ChapterTable!$1:$1048576,MATCH("최종"&amp;SUBSTITUTE(SUBSTITUTE(E$1,"standard",""),"|Float",""),ChapterTable!$1:$1,0),0)*ChapterTable!$P$17,
  IF(AND($A1161=0,$B1161=0),
    E1162,
  IF($B1161=0,
    VLOOKUP($A1161,ChapterTable!$1:$1048576,MATCH("최종"&amp;SUBSTITUTE(SUBSTITUTE(E$1,"standard",""),"|Float",""),ChapterTable!$1:$1,0),0),
  IF($B1161=1,
    IF($L1161=FALSE,
      VLOOKUP($A1161,ChapterTable!$1:$1048576,MATCH("최종"&amp;SUBSTITUTE(SUBSTITUTE(E$1,"standard",""),"|Float",""),ChapterTable!$1:$1,0),0),
      VLOOKUP($A1161-ChapterTable!$P$11,ChapterTable!$1:$1048576,MATCH("최종"&amp;SUBSTITUTE(SUBSTITUTE(E$1,"standard",""),"|Float",""),ChapterTable!$1:$1,0),0)*ChapterTable!$P$14
    ),
  OFFSET(E1161,-$B1161+IF($L1161,1,0),0)*IF($B1161&gt;OFFSET($B1161,1,0),ChapterTable!$R$17,1)*
    (VLOOKUP(SUBSTITUTE(SUBSTITUTE(E$1,"standard",""),"|Float","")&amp;IF(OR($L1161=TRUE,$A1161=0,MOD($A1161,ChapterTable!$R$20)&lt;&gt;0),"","보스")&amp;"인게임누적곱배수",ChapterTable!$R:$S,2,0)^C1161
    +VLOOKUP(SUBSTITUTE(SUBSTITUTE(E$1,"standard",""),"|Float","")&amp;IF(OR($L1161=TRUE,$A1161=0,MOD($A1161,ChapterTable!$R$20)&lt;&gt;0),"","보스")&amp;"인게임누적합배수",ChapterTable!$R:$S,2,0)*C1161)
  )
  )
  )
)</f>
        <v>3232149.5416374207</v>
      </c>
      <c r="F1161" s="1">
        <f ca="1">IF(AND($A1161=0,$B1161=1),
    VLOOKUP(1,ChapterTable!$1:$1048576,MATCH("최종"&amp;SUBSTITUTE(SUBSTITUTE(F$1,"standard",""),"|Float",""),ChapterTable!$1:$1,0),0)*ChapterTable!$P$17,
  IF(AND($A1161=0,$B1161=0),
    F1162,
  IF($B1161=0,
    VLOOKUP($A1161,ChapterTable!$1:$1048576,MATCH("최종"&amp;SUBSTITUTE(SUBSTITUTE(F$1,"standard",""),"|Float",""),ChapterTable!$1:$1,0),0),
  IF($B1161=1,
    IF($L1161=FALSE,
      VLOOKUP($A1161,ChapterTable!$1:$1048576,MATCH("최종"&amp;SUBSTITUTE(SUBSTITUTE(F$1,"standard",""),"|Float",""),ChapterTable!$1:$1,0),0),
      VLOOKUP($A1161-ChapterTable!$P$11,ChapterTable!$1:$1048576,MATCH("최종"&amp;SUBSTITUTE(SUBSTITUTE(F$1,"standard",""),"|Float",""),ChapterTable!$1:$1,0),0)*ChapterTable!$P$14
    ),
  OFFSET(F1161,-$B1161+IF($L1161,1,0),0)*
    (VLOOKUP(SUBSTITUTE(SUBSTITUTE(F$1,"standard",""),"|Float","")&amp;IF(OR($L1161=TRUE,$A1161=0,MOD($A1161,ChapterTable!$R$20)&lt;&gt;0),"","보스")&amp;"인게임누적곱배수",ChapterTable!$R:$S,2,0)^D1161
    +VLOOKUP(SUBSTITUTE(SUBSTITUTE(F$1,"standard",""),"|Float","")&amp;IF(OR($L1161=TRUE,$A1161=0,MOD($A1161,ChapterTable!$R$20)&lt;&gt;0),"","보스")&amp;"인게임누적합배수",ChapterTable!$R:$S,2,0)*D1161)
  )
  )
  )
)</f>
        <v>1031089.3720067294</v>
      </c>
      <c r="G1161" t="s">
        <v>719</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129"/>
        <v>4</v>
      </c>
      <c r="Q1161">
        <f t="shared" si="130"/>
        <v>4</v>
      </c>
      <c r="R1161" t="b">
        <f t="shared" ca="1" si="131"/>
        <v>0</v>
      </c>
      <c r="T1161" t="b">
        <f t="shared" ca="1" si="132"/>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135"/>
        <v>0.25</v>
      </c>
      <c r="AJ1161">
        <f t="shared" si="133"/>
        <v>0.32</v>
      </c>
      <c r="AK1161">
        <f t="shared" si="134"/>
        <v>1</v>
      </c>
      <c r="AL1161">
        <v>11</v>
      </c>
    </row>
    <row r="1162" spans="1:38" hidden="1" x14ac:dyDescent="0.3">
      <c r="A1162">
        <v>25</v>
      </c>
      <c r="B1162">
        <v>34</v>
      </c>
      <c r="C1162">
        <f>IF(OR($L1162=TRUE,$A1162=0,MOD($A1162,ChapterTable!$R$20)&lt;&gt;0),
MAX(0,INT(($B1162+ChapterTable!$P$26+VLOOKUP(SUBSTITUTE(C$1,"성장단계","")&amp;"단계오프셋",ChapterTable!$R:$S,2,0))/ChapterTable!$P$23)),
MAX(0,INT(($B1162+ChapterTable!$R$26+VLOOKUP(SUBSTITUTE(C$1,"성장단계","")&amp;"보스단계오프셋",ChapterTable!$R:$S,2,0))/ChapterTable!$R$23)))</f>
        <v>3</v>
      </c>
      <c r="D1162">
        <f>IF(OR($L1162=TRUE,$A1162=0,MOD($A1162,ChapterTable!$R$20)&lt;&gt;0),
MAX(0,INT(($B1162+ChapterTable!$P$26+VLOOKUP(SUBSTITUTE(D$1,"성장단계","")&amp;"단계오프셋",ChapterTable!$R:$S,2,0))/ChapterTable!$P$23)),
MAX(0,INT(($B1162+ChapterTable!$R$26+VLOOKUP(SUBSTITUTE(D$1,"성장단계","")&amp;"보스단계오프셋",ChapterTable!$R:$S,2,0))/ChapterTable!$R$23)))</f>
        <v>3</v>
      </c>
      <c r="E1162" s="1">
        <f ca="1">IF(AND($A1162=0,$B1162=1),
    VLOOKUP(1,ChapterTable!$1:$1048576,MATCH("최종"&amp;SUBSTITUTE(SUBSTITUTE(E$1,"standard",""),"|Float",""),ChapterTable!$1:$1,0),0)*ChapterTable!$P$17,
  IF(AND($A1162=0,$B1162=0),
    E1163,
  IF($B1162=0,
    VLOOKUP($A1162,ChapterTable!$1:$1048576,MATCH("최종"&amp;SUBSTITUTE(SUBSTITUTE(E$1,"standard",""),"|Float",""),ChapterTable!$1:$1,0),0),
  IF($B1162=1,
    IF($L1162=FALSE,
      VLOOKUP($A1162,ChapterTable!$1:$1048576,MATCH("최종"&amp;SUBSTITUTE(SUBSTITUTE(E$1,"standard",""),"|Float",""),ChapterTable!$1:$1,0),0),
      VLOOKUP($A1162-ChapterTable!$P$11,ChapterTable!$1:$1048576,MATCH("최종"&amp;SUBSTITUTE(SUBSTITUTE(E$1,"standard",""),"|Float",""),ChapterTable!$1:$1,0),0)*ChapterTable!$P$14
    ),
  OFFSET(E1162,-$B1162+IF($L1162,1,0),0)*IF($B1162&gt;OFFSET($B1162,1,0),ChapterTable!$R$17,1)*
    (VLOOKUP(SUBSTITUTE(SUBSTITUTE(E$1,"standard",""),"|Float","")&amp;IF(OR($L1162=TRUE,$A1162=0,MOD($A1162,ChapterTable!$R$20)&lt;&gt;0),"","보스")&amp;"인게임누적곱배수",ChapterTable!$R:$S,2,0)^C1162
    +VLOOKUP(SUBSTITUTE(SUBSTITUTE(E$1,"standard",""),"|Float","")&amp;IF(OR($L1162=TRUE,$A1162=0,MOD($A1162,ChapterTable!$R$20)&lt;&gt;0),"","보스")&amp;"인게임누적합배수",ChapterTable!$R:$S,2,0)*C1162)
  )
  )
  )
)</f>
        <v>3232149.5416374207</v>
      </c>
      <c r="F1162" s="1">
        <f ca="1">IF(AND($A1162=0,$B1162=1),
    VLOOKUP(1,ChapterTable!$1:$1048576,MATCH("최종"&amp;SUBSTITUTE(SUBSTITUTE(F$1,"standard",""),"|Float",""),ChapterTable!$1:$1,0),0)*ChapterTable!$P$17,
  IF(AND($A1162=0,$B1162=0),
    F1163,
  IF($B1162=0,
    VLOOKUP($A1162,ChapterTable!$1:$1048576,MATCH("최종"&amp;SUBSTITUTE(SUBSTITUTE(F$1,"standard",""),"|Float",""),ChapterTable!$1:$1,0),0),
  IF($B1162=1,
    IF($L1162=FALSE,
      VLOOKUP($A1162,ChapterTable!$1:$1048576,MATCH("최종"&amp;SUBSTITUTE(SUBSTITUTE(F$1,"standard",""),"|Float",""),ChapterTable!$1:$1,0),0),
      VLOOKUP($A1162-ChapterTable!$P$11,ChapterTable!$1:$1048576,MATCH("최종"&amp;SUBSTITUTE(SUBSTITUTE(F$1,"standard",""),"|Float",""),ChapterTable!$1:$1,0),0)*ChapterTable!$P$14
    ),
  OFFSET(F1162,-$B1162+IF($L1162,1,0),0)*
    (VLOOKUP(SUBSTITUTE(SUBSTITUTE(F$1,"standard",""),"|Float","")&amp;IF(OR($L1162=TRUE,$A1162=0,MOD($A1162,ChapterTable!$R$20)&lt;&gt;0),"","보스")&amp;"인게임누적곱배수",ChapterTable!$R:$S,2,0)^D1162
    +VLOOKUP(SUBSTITUTE(SUBSTITUTE(F$1,"standard",""),"|Float","")&amp;IF(OR($L1162=TRUE,$A1162=0,MOD($A1162,ChapterTable!$R$20)&lt;&gt;0),"","보스")&amp;"인게임누적합배수",ChapterTable!$R:$S,2,0)*D1162)
  )
  )
  )
)</f>
        <v>1031089.3720067294</v>
      </c>
      <c r="G1162" t="s">
        <v>719</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129"/>
        <v>4</v>
      </c>
      <c r="Q1162">
        <f t="shared" si="130"/>
        <v>4</v>
      </c>
      <c r="R1162" t="b">
        <f t="shared" ca="1" si="131"/>
        <v>0</v>
      </c>
      <c r="T1162" t="b">
        <f t="shared" ca="1" si="132"/>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135"/>
        <v>0.25</v>
      </c>
      <c r="AJ1162">
        <f t="shared" si="133"/>
        <v>0.32</v>
      </c>
      <c r="AK1162">
        <f t="shared" si="134"/>
        <v>1</v>
      </c>
      <c r="AL1162">
        <v>11</v>
      </c>
    </row>
    <row r="1163" spans="1:38" hidden="1" x14ac:dyDescent="0.3">
      <c r="A1163">
        <v>25</v>
      </c>
      <c r="B1163">
        <v>35</v>
      </c>
      <c r="C1163">
        <f>IF(OR($L1163=TRUE,$A1163=0,MOD($A1163,ChapterTable!$R$20)&lt;&gt;0),
MAX(0,INT(($B1163+ChapterTable!$P$26+VLOOKUP(SUBSTITUTE(C$1,"성장단계","")&amp;"단계오프셋",ChapterTable!$R:$S,2,0))/ChapterTable!$P$23)),
MAX(0,INT(($B1163+ChapterTable!$R$26+VLOOKUP(SUBSTITUTE(C$1,"성장단계","")&amp;"보스단계오프셋",ChapterTable!$R:$S,2,0))/ChapterTable!$R$23)))</f>
        <v>3</v>
      </c>
      <c r="D1163">
        <f>IF(OR($L1163=TRUE,$A1163=0,MOD($A1163,ChapterTable!$R$20)&lt;&gt;0),
MAX(0,INT(($B1163+ChapterTable!$P$26+VLOOKUP(SUBSTITUTE(D$1,"성장단계","")&amp;"단계오프셋",ChapterTable!$R:$S,2,0))/ChapterTable!$P$23)),
MAX(0,INT(($B1163+ChapterTable!$R$26+VLOOKUP(SUBSTITUTE(D$1,"성장단계","")&amp;"보스단계오프셋",ChapterTable!$R:$S,2,0))/ChapterTable!$R$23)))</f>
        <v>3</v>
      </c>
      <c r="E1163" s="1">
        <f ca="1">IF(AND($A1163=0,$B1163=1),
    VLOOKUP(1,ChapterTable!$1:$1048576,MATCH("최종"&amp;SUBSTITUTE(SUBSTITUTE(E$1,"standard",""),"|Float",""),ChapterTable!$1:$1,0),0)*ChapterTable!$P$17,
  IF(AND($A1163=0,$B1163=0),
    E1164,
  IF($B1163=0,
    VLOOKUP($A1163,ChapterTable!$1:$1048576,MATCH("최종"&amp;SUBSTITUTE(SUBSTITUTE(E$1,"standard",""),"|Float",""),ChapterTable!$1:$1,0),0),
  IF($B1163=1,
    IF($L1163=FALSE,
      VLOOKUP($A1163,ChapterTable!$1:$1048576,MATCH("최종"&amp;SUBSTITUTE(SUBSTITUTE(E$1,"standard",""),"|Float",""),ChapterTable!$1:$1,0),0),
      VLOOKUP($A1163-ChapterTable!$P$11,ChapterTable!$1:$1048576,MATCH("최종"&amp;SUBSTITUTE(SUBSTITUTE(E$1,"standard",""),"|Float",""),ChapterTable!$1:$1,0),0)*ChapterTable!$P$14
    ),
  OFFSET(E1163,-$B1163+IF($L1163,1,0),0)*IF($B1163&gt;OFFSET($B1163,1,0),ChapterTable!$R$17,1)*
    (VLOOKUP(SUBSTITUTE(SUBSTITUTE(E$1,"standard",""),"|Float","")&amp;IF(OR($L1163=TRUE,$A1163=0,MOD($A1163,ChapterTable!$R$20)&lt;&gt;0),"","보스")&amp;"인게임누적곱배수",ChapterTable!$R:$S,2,0)^C1163
    +VLOOKUP(SUBSTITUTE(SUBSTITUTE(E$1,"standard",""),"|Float","")&amp;IF(OR($L1163=TRUE,$A1163=0,MOD($A1163,ChapterTable!$R$20)&lt;&gt;0),"","보스")&amp;"인게임누적합배수",ChapterTable!$R:$S,2,0)*C1163)
  )
  )
  )
)</f>
        <v>3232149.5416374207</v>
      </c>
      <c r="F1163" s="1">
        <f ca="1">IF(AND($A1163=0,$B1163=1),
    VLOOKUP(1,ChapterTable!$1:$1048576,MATCH("최종"&amp;SUBSTITUTE(SUBSTITUTE(F$1,"standard",""),"|Float",""),ChapterTable!$1:$1,0),0)*ChapterTable!$P$17,
  IF(AND($A1163=0,$B1163=0),
    F1164,
  IF($B1163=0,
    VLOOKUP($A1163,ChapterTable!$1:$1048576,MATCH("최종"&amp;SUBSTITUTE(SUBSTITUTE(F$1,"standard",""),"|Float",""),ChapterTable!$1:$1,0),0),
  IF($B1163=1,
    IF($L1163=FALSE,
      VLOOKUP($A1163,ChapterTable!$1:$1048576,MATCH("최종"&amp;SUBSTITUTE(SUBSTITUTE(F$1,"standard",""),"|Float",""),ChapterTable!$1:$1,0),0),
      VLOOKUP($A1163-ChapterTable!$P$11,ChapterTable!$1:$1048576,MATCH("최종"&amp;SUBSTITUTE(SUBSTITUTE(F$1,"standard",""),"|Float",""),ChapterTable!$1:$1,0),0)*ChapterTable!$P$14
    ),
  OFFSET(F1163,-$B1163+IF($L1163,1,0),0)*
    (VLOOKUP(SUBSTITUTE(SUBSTITUTE(F$1,"standard",""),"|Float","")&amp;IF(OR($L1163=TRUE,$A1163=0,MOD($A1163,ChapterTable!$R$20)&lt;&gt;0),"","보스")&amp;"인게임누적곱배수",ChapterTable!$R:$S,2,0)^D1163
    +VLOOKUP(SUBSTITUTE(SUBSTITUTE(F$1,"standard",""),"|Float","")&amp;IF(OR($L1163=TRUE,$A1163=0,MOD($A1163,ChapterTable!$R$20)&lt;&gt;0),"","보스")&amp;"인게임누적합배수",ChapterTable!$R:$S,2,0)*D1163)
  )
  )
  )
)</f>
        <v>1031089.3720067294</v>
      </c>
      <c r="G1163" t="s">
        <v>719</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129"/>
        <v>11</v>
      </c>
      <c r="Q1163">
        <f t="shared" si="130"/>
        <v>11</v>
      </c>
      <c r="R1163" t="b">
        <f t="shared" ca="1" si="131"/>
        <v>0</v>
      </c>
      <c r="T1163" t="b">
        <f t="shared" ca="1" si="132"/>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135"/>
        <v>0.25</v>
      </c>
      <c r="AJ1163">
        <f t="shared" si="133"/>
        <v>0.32</v>
      </c>
      <c r="AK1163">
        <f t="shared" si="134"/>
        <v>1</v>
      </c>
      <c r="AL1163">
        <v>11</v>
      </c>
    </row>
    <row r="1164" spans="1:38" hidden="1" x14ac:dyDescent="0.3">
      <c r="A1164">
        <v>25</v>
      </c>
      <c r="B1164">
        <v>36</v>
      </c>
      <c r="C1164">
        <f>IF(OR($L1164=TRUE,$A1164=0,MOD($A1164,ChapterTable!$R$20)&lt;&gt;0),
MAX(0,INT(($B1164+ChapterTable!$P$26+VLOOKUP(SUBSTITUTE(C$1,"성장단계","")&amp;"단계오프셋",ChapterTable!$R:$S,2,0))/ChapterTable!$P$23)),
MAX(0,INT(($B1164+ChapterTable!$R$26+VLOOKUP(SUBSTITUTE(C$1,"성장단계","")&amp;"보스단계오프셋",ChapterTable!$R:$S,2,0))/ChapterTable!$R$23)))</f>
        <v>4</v>
      </c>
      <c r="D1164">
        <f>IF(OR($L1164=TRUE,$A1164=0,MOD($A1164,ChapterTable!$R$20)&lt;&gt;0),
MAX(0,INT(($B1164+ChapterTable!$P$26+VLOOKUP(SUBSTITUTE(D$1,"성장단계","")&amp;"단계오프셋",ChapterTable!$R:$S,2,0))/ChapterTable!$P$23)),
MAX(0,INT(($B1164+ChapterTable!$R$26+VLOOKUP(SUBSTITUTE(D$1,"성장단계","")&amp;"보스단계오프셋",ChapterTable!$R:$S,2,0))/ChapterTable!$R$23)))</f>
        <v>3</v>
      </c>
      <c r="E1164" s="1">
        <f ca="1">IF(AND($A1164=0,$B1164=1),
    VLOOKUP(1,ChapterTable!$1:$1048576,MATCH("최종"&amp;SUBSTITUTE(SUBSTITUTE(E$1,"standard",""),"|Float",""),ChapterTable!$1:$1,0),0)*ChapterTable!$P$17,
  IF(AND($A1164=0,$B1164=0),
    E1165,
  IF($B1164=0,
    VLOOKUP($A1164,ChapterTable!$1:$1048576,MATCH("최종"&amp;SUBSTITUTE(SUBSTITUTE(E$1,"standard",""),"|Float",""),ChapterTable!$1:$1,0),0),
  IF($B1164=1,
    IF($L1164=FALSE,
      VLOOKUP($A1164,ChapterTable!$1:$1048576,MATCH("최종"&amp;SUBSTITUTE(SUBSTITUTE(E$1,"standard",""),"|Float",""),ChapterTable!$1:$1,0),0),
      VLOOKUP($A1164-ChapterTable!$P$11,ChapterTable!$1:$1048576,MATCH("최종"&amp;SUBSTITUTE(SUBSTITUTE(E$1,"standard",""),"|Float",""),ChapterTable!$1:$1,0),0)*ChapterTable!$P$14
    ),
  OFFSET(E1164,-$B1164+IF($L1164,1,0),0)*IF($B1164&gt;OFFSET($B1164,1,0),ChapterTable!$R$17,1)*
    (VLOOKUP(SUBSTITUTE(SUBSTITUTE(E$1,"standard",""),"|Float","")&amp;IF(OR($L1164=TRUE,$A1164=0,MOD($A1164,ChapterTable!$R$20)&lt;&gt;0),"","보스")&amp;"인게임누적곱배수",ChapterTable!$R:$S,2,0)^C1164
    +VLOOKUP(SUBSTITUTE(SUBSTITUTE(E$1,"standard",""),"|Float","")&amp;IF(OR($L1164=TRUE,$A1164=0,MOD($A1164,ChapterTable!$R$20)&lt;&gt;0),"","보스")&amp;"인게임누적합배수",ChapterTable!$R:$S,2,0)*C1164)
  )
  )
  )
)</f>
        <v>3636168.2343420982</v>
      </c>
      <c r="F1164" s="1">
        <f ca="1">IF(AND($A1164=0,$B1164=1),
    VLOOKUP(1,ChapterTable!$1:$1048576,MATCH("최종"&amp;SUBSTITUTE(SUBSTITUTE(F$1,"standard",""),"|Float",""),ChapterTable!$1:$1,0),0)*ChapterTable!$P$17,
  IF(AND($A1164=0,$B1164=0),
    F1165,
  IF($B1164=0,
    VLOOKUP($A1164,ChapterTable!$1:$1048576,MATCH("최종"&amp;SUBSTITUTE(SUBSTITUTE(F$1,"standard",""),"|Float",""),ChapterTable!$1:$1,0),0),
  IF($B1164=1,
    IF($L1164=FALSE,
      VLOOKUP($A1164,ChapterTable!$1:$1048576,MATCH("최종"&amp;SUBSTITUTE(SUBSTITUTE(F$1,"standard",""),"|Float",""),ChapterTable!$1:$1,0),0),
      VLOOKUP($A1164-ChapterTable!$P$11,ChapterTable!$1:$1048576,MATCH("최종"&amp;SUBSTITUTE(SUBSTITUTE(F$1,"standard",""),"|Float",""),ChapterTable!$1:$1,0),0)*ChapterTable!$P$14
    ),
  OFFSET(F1164,-$B1164+IF($L1164,1,0),0)*
    (VLOOKUP(SUBSTITUTE(SUBSTITUTE(F$1,"standard",""),"|Float","")&amp;IF(OR($L1164=TRUE,$A1164=0,MOD($A1164,ChapterTable!$R$20)&lt;&gt;0),"","보스")&amp;"인게임누적곱배수",ChapterTable!$R:$S,2,0)^D1164
    +VLOOKUP(SUBSTITUTE(SUBSTITUTE(F$1,"standard",""),"|Float","")&amp;IF(OR($L1164=TRUE,$A1164=0,MOD($A1164,ChapterTable!$R$20)&lt;&gt;0),"","보스")&amp;"인게임누적합배수",ChapterTable!$R:$S,2,0)*D1164)
  )
  )
  )
)</f>
        <v>1031089.3720067294</v>
      </c>
      <c r="G1164" t="s">
        <v>719</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129"/>
        <v>4</v>
      </c>
      <c r="Q1164">
        <f t="shared" si="130"/>
        <v>4</v>
      </c>
      <c r="R1164" t="b">
        <f t="shared" ca="1" si="131"/>
        <v>0</v>
      </c>
      <c r="T1164" t="b">
        <f t="shared" ca="1" si="132"/>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135"/>
        <v>0.25</v>
      </c>
      <c r="AJ1164">
        <f t="shared" si="133"/>
        <v>0.32</v>
      </c>
      <c r="AK1164">
        <f t="shared" si="134"/>
        <v>1</v>
      </c>
      <c r="AL1164">
        <v>11</v>
      </c>
    </row>
    <row r="1165" spans="1:38" hidden="1" x14ac:dyDescent="0.3">
      <c r="A1165">
        <v>25</v>
      </c>
      <c r="B1165">
        <v>37</v>
      </c>
      <c r="C1165">
        <f>IF(OR($L1165=TRUE,$A1165=0,MOD($A1165,ChapterTable!$R$20)&lt;&gt;0),
MAX(0,INT(($B1165+ChapterTable!$P$26+VLOOKUP(SUBSTITUTE(C$1,"성장단계","")&amp;"단계오프셋",ChapterTable!$R:$S,2,0))/ChapterTable!$P$23)),
MAX(0,INT(($B1165+ChapterTable!$R$26+VLOOKUP(SUBSTITUTE(C$1,"성장단계","")&amp;"보스단계오프셋",ChapterTable!$R:$S,2,0))/ChapterTable!$R$23)))</f>
        <v>4</v>
      </c>
      <c r="D1165">
        <f>IF(OR($L1165=TRUE,$A1165=0,MOD($A1165,ChapterTable!$R$20)&lt;&gt;0),
MAX(0,INT(($B1165+ChapterTable!$P$26+VLOOKUP(SUBSTITUTE(D$1,"성장단계","")&amp;"단계오프셋",ChapterTable!$R:$S,2,0))/ChapterTable!$P$23)),
MAX(0,INT(($B1165+ChapterTable!$R$26+VLOOKUP(SUBSTITUTE(D$1,"성장단계","")&amp;"보스단계오프셋",ChapterTable!$R:$S,2,0))/ChapterTable!$R$23)))</f>
        <v>3</v>
      </c>
      <c r="E1165" s="1">
        <f ca="1">IF(AND($A1165=0,$B1165=1),
    VLOOKUP(1,ChapterTable!$1:$1048576,MATCH("최종"&amp;SUBSTITUTE(SUBSTITUTE(E$1,"standard",""),"|Float",""),ChapterTable!$1:$1,0),0)*ChapterTable!$P$17,
  IF(AND($A1165=0,$B1165=0),
    E1166,
  IF($B1165=0,
    VLOOKUP($A1165,ChapterTable!$1:$1048576,MATCH("최종"&amp;SUBSTITUTE(SUBSTITUTE(E$1,"standard",""),"|Float",""),ChapterTable!$1:$1,0),0),
  IF($B1165=1,
    IF($L1165=FALSE,
      VLOOKUP($A1165,ChapterTable!$1:$1048576,MATCH("최종"&amp;SUBSTITUTE(SUBSTITUTE(E$1,"standard",""),"|Float",""),ChapterTable!$1:$1,0),0),
      VLOOKUP($A1165-ChapterTable!$P$11,ChapterTable!$1:$1048576,MATCH("최종"&amp;SUBSTITUTE(SUBSTITUTE(E$1,"standard",""),"|Float",""),ChapterTable!$1:$1,0),0)*ChapterTable!$P$14
    ),
  OFFSET(E1165,-$B1165+IF($L1165,1,0),0)*IF($B1165&gt;OFFSET($B1165,1,0),ChapterTable!$R$17,1)*
    (VLOOKUP(SUBSTITUTE(SUBSTITUTE(E$1,"standard",""),"|Float","")&amp;IF(OR($L1165=TRUE,$A1165=0,MOD($A1165,ChapterTable!$R$20)&lt;&gt;0),"","보스")&amp;"인게임누적곱배수",ChapterTable!$R:$S,2,0)^C1165
    +VLOOKUP(SUBSTITUTE(SUBSTITUTE(E$1,"standard",""),"|Float","")&amp;IF(OR($L1165=TRUE,$A1165=0,MOD($A1165,ChapterTable!$R$20)&lt;&gt;0),"","보스")&amp;"인게임누적합배수",ChapterTable!$R:$S,2,0)*C1165)
  )
  )
  )
)</f>
        <v>3636168.2343420982</v>
      </c>
      <c r="F1165" s="1">
        <f ca="1">IF(AND($A1165=0,$B1165=1),
    VLOOKUP(1,ChapterTable!$1:$1048576,MATCH("최종"&amp;SUBSTITUTE(SUBSTITUTE(F$1,"standard",""),"|Float",""),ChapterTable!$1:$1,0),0)*ChapterTable!$P$17,
  IF(AND($A1165=0,$B1165=0),
    F1166,
  IF($B1165=0,
    VLOOKUP($A1165,ChapterTable!$1:$1048576,MATCH("최종"&amp;SUBSTITUTE(SUBSTITUTE(F$1,"standard",""),"|Float",""),ChapterTable!$1:$1,0),0),
  IF($B1165=1,
    IF($L1165=FALSE,
      VLOOKUP($A1165,ChapterTable!$1:$1048576,MATCH("최종"&amp;SUBSTITUTE(SUBSTITUTE(F$1,"standard",""),"|Float",""),ChapterTable!$1:$1,0),0),
      VLOOKUP($A1165-ChapterTable!$P$11,ChapterTable!$1:$1048576,MATCH("최종"&amp;SUBSTITUTE(SUBSTITUTE(F$1,"standard",""),"|Float",""),ChapterTable!$1:$1,0),0)*ChapterTable!$P$14
    ),
  OFFSET(F1165,-$B1165+IF($L1165,1,0),0)*
    (VLOOKUP(SUBSTITUTE(SUBSTITUTE(F$1,"standard",""),"|Float","")&amp;IF(OR($L1165=TRUE,$A1165=0,MOD($A1165,ChapterTable!$R$20)&lt;&gt;0),"","보스")&amp;"인게임누적곱배수",ChapterTable!$R:$S,2,0)^D1165
    +VLOOKUP(SUBSTITUTE(SUBSTITUTE(F$1,"standard",""),"|Float","")&amp;IF(OR($L1165=TRUE,$A1165=0,MOD($A1165,ChapterTable!$R$20)&lt;&gt;0),"","보스")&amp;"인게임누적합배수",ChapterTable!$R:$S,2,0)*D1165)
  )
  )
  )
)</f>
        <v>1031089.3720067294</v>
      </c>
      <c r="G1165" t="s">
        <v>719</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129"/>
        <v>4</v>
      </c>
      <c r="Q1165">
        <f t="shared" si="130"/>
        <v>4</v>
      </c>
      <c r="R1165" t="b">
        <f t="shared" ca="1" si="131"/>
        <v>0</v>
      </c>
      <c r="T1165" t="b">
        <f t="shared" ca="1" si="132"/>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135"/>
        <v>0.25</v>
      </c>
      <c r="AJ1165">
        <f t="shared" si="133"/>
        <v>0.32</v>
      </c>
      <c r="AK1165">
        <f t="shared" si="134"/>
        <v>1</v>
      </c>
      <c r="AL1165">
        <v>11</v>
      </c>
    </row>
    <row r="1166" spans="1:38" hidden="1" x14ac:dyDescent="0.3">
      <c r="A1166">
        <v>25</v>
      </c>
      <c r="B1166">
        <v>38</v>
      </c>
      <c r="C1166">
        <f>IF(OR($L1166=TRUE,$A1166=0,MOD($A1166,ChapterTable!$R$20)&lt;&gt;0),
MAX(0,INT(($B1166+ChapterTable!$P$26+VLOOKUP(SUBSTITUTE(C$1,"성장단계","")&amp;"단계오프셋",ChapterTable!$R:$S,2,0))/ChapterTable!$P$23)),
MAX(0,INT(($B1166+ChapterTable!$R$26+VLOOKUP(SUBSTITUTE(C$1,"성장단계","")&amp;"보스단계오프셋",ChapterTable!$R:$S,2,0))/ChapterTable!$R$23)))</f>
        <v>4</v>
      </c>
      <c r="D1166">
        <f>IF(OR($L1166=TRUE,$A1166=0,MOD($A1166,ChapterTable!$R$20)&lt;&gt;0),
MAX(0,INT(($B1166+ChapterTable!$P$26+VLOOKUP(SUBSTITUTE(D$1,"성장단계","")&amp;"단계오프셋",ChapterTable!$R:$S,2,0))/ChapterTable!$P$23)),
MAX(0,INT(($B1166+ChapterTable!$R$26+VLOOKUP(SUBSTITUTE(D$1,"성장단계","")&amp;"보스단계오프셋",ChapterTable!$R:$S,2,0))/ChapterTable!$R$23)))</f>
        <v>3</v>
      </c>
      <c r="E1166" s="1">
        <f ca="1">IF(AND($A1166=0,$B1166=1),
    VLOOKUP(1,ChapterTable!$1:$1048576,MATCH("최종"&amp;SUBSTITUTE(SUBSTITUTE(E$1,"standard",""),"|Float",""),ChapterTable!$1:$1,0),0)*ChapterTable!$P$17,
  IF(AND($A1166=0,$B1166=0),
    E1167,
  IF($B1166=0,
    VLOOKUP($A1166,ChapterTable!$1:$1048576,MATCH("최종"&amp;SUBSTITUTE(SUBSTITUTE(E$1,"standard",""),"|Float",""),ChapterTable!$1:$1,0),0),
  IF($B1166=1,
    IF($L1166=FALSE,
      VLOOKUP($A1166,ChapterTable!$1:$1048576,MATCH("최종"&amp;SUBSTITUTE(SUBSTITUTE(E$1,"standard",""),"|Float",""),ChapterTable!$1:$1,0),0),
      VLOOKUP($A1166-ChapterTable!$P$11,ChapterTable!$1:$1048576,MATCH("최종"&amp;SUBSTITUTE(SUBSTITUTE(E$1,"standard",""),"|Float",""),ChapterTable!$1:$1,0),0)*ChapterTable!$P$14
    ),
  OFFSET(E1166,-$B1166+IF($L1166,1,0),0)*IF($B1166&gt;OFFSET($B1166,1,0),ChapterTable!$R$17,1)*
    (VLOOKUP(SUBSTITUTE(SUBSTITUTE(E$1,"standard",""),"|Float","")&amp;IF(OR($L1166=TRUE,$A1166=0,MOD($A1166,ChapterTable!$R$20)&lt;&gt;0),"","보스")&amp;"인게임누적곱배수",ChapterTable!$R:$S,2,0)^C1166
    +VLOOKUP(SUBSTITUTE(SUBSTITUTE(E$1,"standard",""),"|Float","")&amp;IF(OR($L1166=TRUE,$A1166=0,MOD($A1166,ChapterTable!$R$20)&lt;&gt;0),"","보스")&amp;"인게임누적합배수",ChapterTable!$R:$S,2,0)*C1166)
  )
  )
  )
)</f>
        <v>3636168.2343420982</v>
      </c>
      <c r="F1166" s="1">
        <f ca="1">IF(AND($A1166=0,$B1166=1),
    VLOOKUP(1,ChapterTable!$1:$1048576,MATCH("최종"&amp;SUBSTITUTE(SUBSTITUTE(F$1,"standard",""),"|Float",""),ChapterTable!$1:$1,0),0)*ChapterTable!$P$17,
  IF(AND($A1166=0,$B1166=0),
    F1167,
  IF($B1166=0,
    VLOOKUP($A1166,ChapterTable!$1:$1048576,MATCH("최종"&amp;SUBSTITUTE(SUBSTITUTE(F$1,"standard",""),"|Float",""),ChapterTable!$1:$1,0),0),
  IF($B1166=1,
    IF($L1166=FALSE,
      VLOOKUP($A1166,ChapterTable!$1:$1048576,MATCH("최종"&amp;SUBSTITUTE(SUBSTITUTE(F$1,"standard",""),"|Float",""),ChapterTable!$1:$1,0),0),
      VLOOKUP($A1166-ChapterTable!$P$11,ChapterTable!$1:$1048576,MATCH("최종"&amp;SUBSTITUTE(SUBSTITUTE(F$1,"standard",""),"|Float",""),ChapterTable!$1:$1,0),0)*ChapterTable!$P$14
    ),
  OFFSET(F1166,-$B1166+IF($L1166,1,0),0)*
    (VLOOKUP(SUBSTITUTE(SUBSTITUTE(F$1,"standard",""),"|Float","")&amp;IF(OR($L1166=TRUE,$A1166=0,MOD($A1166,ChapterTable!$R$20)&lt;&gt;0),"","보스")&amp;"인게임누적곱배수",ChapterTable!$R:$S,2,0)^D1166
    +VLOOKUP(SUBSTITUTE(SUBSTITUTE(F$1,"standard",""),"|Float","")&amp;IF(OR($L1166=TRUE,$A1166=0,MOD($A1166,ChapterTable!$R$20)&lt;&gt;0),"","보스")&amp;"인게임누적합배수",ChapterTable!$R:$S,2,0)*D1166)
  )
  )
  )
)</f>
        <v>1031089.3720067294</v>
      </c>
      <c r="G1166" t="s">
        <v>719</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129"/>
        <v>4</v>
      </c>
      <c r="Q1166">
        <f t="shared" si="130"/>
        <v>4</v>
      </c>
      <c r="R1166" t="b">
        <f t="shared" ca="1" si="131"/>
        <v>0</v>
      </c>
      <c r="T1166" t="b">
        <f t="shared" ca="1" si="132"/>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135"/>
        <v>0.25</v>
      </c>
      <c r="AJ1166">
        <f t="shared" si="133"/>
        <v>0.32</v>
      </c>
      <c r="AK1166">
        <f t="shared" si="134"/>
        <v>1</v>
      </c>
      <c r="AL1166">
        <v>11</v>
      </c>
    </row>
    <row r="1167" spans="1:38" hidden="1" x14ac:dyDescent="0.3">
      <c r="A1167">
        <v>25</v>
      </c>
      <c r="B1167">
        <v>39</v>
      </c>
      <c r="C1167">
        <f>IF(OR($L1167=TRUE,$A1167=0,MOD($A1167,ChapterTable!$R$20)&lt;&gt;0),
MAX(0,INT(($B1167+ChapterTable!$P$26+VLOOKUP(SUBSTITUTE(C$1,"성장단계","")&amp;"단계오프셋",ChapterTable!$R:$S,2,0))/ChapterTable!$P$23)),
MAX(0,INT(($B1167+ChapterTable!$R$26+VLOOKUP(SUBSTITUTE(C$1,"성장단계","")&amp;"보스단계오프셋",ChapterTable!$R:$S,2,0))/ChapterTable!$R$23)))</f>
        <v>4</v>
      </c>
      <c r="D1167">
        <f>IF(OR($L1167=TRUE,$A1167=0,MOD($A1167,ChapterTable!$R$20)&lt;&gt;0),
MAX(0,INT(($B1167+ChapterTable!$P$26+VLOOKUP(SUBSTITUTE(D$1,"성장단계","")&amp;"단계오프셋",ChapterTable!$R:$S,2,0))/ChapterTable!$P$23)),
MAX(0,INT(($B1167+ChapterTable!$R$26+VLOOKUP(SUBSTITUTE(D$1,"성장단계","")&amp;"보스단계오프셋",ChapterTable!$R:$S,2,0))/ChapterTable!$R$23)))</f>
        <v>3</v>
      </c>
      <c r="E1167" s="1">
        <f ca="1">IF(AND($A1167=0,$B1167=1),
    VLOOKUP(1,ChapterTable!$1:$1048576,MATCH("최종"&amp;SUBSTITUTE(SUBSTITUTE(E$1,"standard",""),"|Float",""),ChapterTable!$1:$1,0),0)*ChapterTable!$P$17,
  IF(AND($A1167=0,$B1167=0),
    E1168,
  IF($B1167=0,
    VLOOKUP($A1167,ChapterTable!$1:$1048576,MATCH("최종"&amp;SUBSTITUTE(SUBSTITUTE(E$1,"standard",""),"|Float",""),ChapterTable!$1:$1,0),0),
  IF($B1167=1,
    IF($L1167=FALSE,
      VLOOKUP($A1167,ChapterTable!$1:$1048576,MATCH("최종"&amp;SUBSTITUTE(SUBSTITUTE(E$1,"standard",""),"|Float",""),ChapterTable!$1:$1,0),0),
      VLOOKUP($A1167-ChapterTable!$P$11,ChapterTable!$1:$1048576,MATCH("최종"&amp;SUBSTITUTE(SUBSTITUTE(E$1,"standard",""),"|Float",""),ChapterTable!$1:$1,0),0)*ChapterTable!$P$14
    ),
  OFFSET(E1167,-$B1167+IF($L1167,1,0),0)*IF($B1167&gt;OFFSET($B1167,1,0),ChapterTable!$R$17,1)*
    (VLOOKUP(SUBSTITUTE(SUBSTITUTE(E$1,"standard",""),"|Float","")&amp;IF(OR($L1167=TRUE,$A1167=0,MOD($A1167,ChapterTable!$R$20)&lt;&gt;0),"","보스")&amp;"인게임누적곱배수",ChapterTable!$R:$S,2,0)^C1167
    +VLOOKUP(SUBSTITUTE(SUBSTITUTE(E$1,"standard",""),"|Float","")&amp;IF(OR($L1167=TRUE,$A1167=0,MOD($A1167,ChapterTable!$R$20)&lt;&gt;0),"","보스")&amp;"인게임누적합배수",ChapterTable!$R:$S,2,0)*C1167)
  )
  )
  )
)</f>
        <v>3636168.2343420982</v>
      </c>
      <c r="F1167" s="1">
        <f ca="1">IF(AND($A1167=0,$B1167=1),
    VLOOKUP(1,ChapterTable!$1:$1048576,MATCH("최종"&amp;SUBSTITUTE(SUBSTITUTE(F$1,"standard",""),"|Float",""),ChapterTable!$1:$1,0),0)*ChapterTable!$P$17,
  IF(AND($A1167=0,$B1167=0),
    F1168,
  IF($B1167=0,
    VLOOKUP($A1167,ChapterTable!$1:$1048576,MATCH("최종"&amp;SUBSTITUTE(SUBSTITUTE(F$1,"standard",""),"|Float",""),ChapterTable!$1:$1,0),0),
  IF($B1167=1,
    IF($L1167=FALSE,
      VLOOKUP($A1167,ChapterTable!$1:$1048576,MATCH("최종"&amp;SUBSTITUTE(SUBSTITUTE(F$1,"standard",""),"|Float",""),ChapterTable!$1:$1,0),0),
      VLOOKUP($A1167-ChapterTable!$P$11,ChapterTable!$1:$1048576,MATCH("최종"&amp;SUBSTITUTE(SUBSTITUTE(F$1,"standard",""),"|Float",""),ChapterTable!$1:$1,0),0)*ChapterTable!$P$14
    ),
  OFFSET(F1167,-$B1167+IF($L1167,1,0),0)*
    (VLOOKUP(SUBSTITUTE(SUBSTITUTE(F$1,"standard",""),"|Float","")&amp;IF(OR($L1167=TRUE,$A1167=0,MOD($A1167,ChapterTable!$R$20)&lt;&gt;0),"","보스")&amp;"인게임누적곱배수",ChapterTable!$R:$S,2,0)^D1167
    +VLOOKUP(SUBSTITUTE(SUBSTITUTE(F$1,"standard",""),"|Float","")&amp;IF(OR($L1167=TRUE,$A1167=0,MOD($A1167,ChapterTable!$R$20)&lt;&gt;0),"","보스")&amp;"인게임누적합배수",ChapterTable!$R:$S,2,0)*D1167)
  )
  )
  )
)</f>
        <v>1031089.3720067294</v>
      </c>
      <c r="G1167" t="s">
        <v>719</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129"/>
        <v>94</v>
      </c>
      <c r="Q1167">
        <f t="shared" si="130"/>
        <v>94</v>
      </c>
      <c r="R1167" t="b">
        <f t="shared" ca="1" si="131"/>
        <v>1</v>
      </c>
      <c r="T1167" t="b">
        <f t="shared" ca="1" si="132"/>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135"/>
        <v>0.25</v>
      </c>
      <c r="AJ1167">
        <f t="shared" si="133"/>
        <v>0.32</v>
      </c>
      <c r="AK1167">
        <f t="shared" si="134"/>
        <v>1</v>
      </c>
      <c r="AL1167">
        <v>11</v>
      </c>
    </row>
    <row r="1168" spans="1:38" hidden="1" x14ac:dyDescent="0.3">
      <c r="A1168">
        <v>25</v>
      </c>
      <c r="B1168">
        <v>40</v>
      </c>
      <c r="C1168">
        <f>IF(OR($L1168=TRUE,$A1168=0,MOD($A1168,ChapterTable!$R$20)&lt;&gt;0),
MAX(0,INT(($B1168+ChapterTable!$P$26+VLOOKUP(SUBSTITUTE(C$1,"성장단계","")&amp;"단계오프셋",ChapterTable!$R:$S,2,0))/ChapterTable!$P$23)),
MAX(0,INT(($B1168+ChapterTable!$R$26+VLOOKUP(SUBSTITUTE(C$1,"성장단계","")&amp;"보스단계오프셋",ChapterTable!$R:$S,2,0))/ChapterTable!$R$23)))</f>
        <v>4</v>
      </c>
      <c r="D1168">
        <f>IF(OR($L1168=TRUE,$A1168=0,MOD($A1168,ChapterTable!$R$20)&lt;&gt;0),
MAX(0,INT(($B1168+ChapterTable!$P$26+VLOOKUP(SUBSTITUTE(D$1,"성장단계","")&amp;"단계오프셋",ChapterTable!$R:$S,2,0))/ChapterTable!$P$23)),
MAX(0,INT(($B1168+ChapterTable!$R$26+VLOOKUP(SUBSTITUTE(D$1,"성장단계","")&amp;"보스단계오프셋",ChapterTable!$R:$S,2,0))/ChapterTable!$R$23)))</f>
        <v>3</v>
      </c>
      <c r="E1168" s="1">
        <f ca="1">IF(AND($A1168=0,$B1168=1),
    VLOOKUP(1,ChapterTable!$1:$1048576,MATCH("최종"&amp;SUBSTITUTE(SUBSTITUTE(E$1,"standard",""),"|Float",""),ChapterTable!$1:$1,0),0)*ChapterTable!$P$17,
  IF(AND($A1168=0,$B1168=0),
    E1169,
  IF($B1168=0,
    VLOOKUP($A1168,ChapterTable!$1:$1048576,MATCH("최종"&amp;SUBSTITUTE(SUBSTITUTE(E$1,"standard",""),"|Float",""),ChapterTable!$1:$1,0),0),
  IF($B1168=1,
    IF($L1168=FALSE,
      VLOOKUP($A1168,ChapterTable!$1:$1048576,MATCH("최종"&amp;SUBSTITUTE(SUBSTITUTE(E$1,"standard",""),"|Float",""),ChapterTable!$1:$1,0),0),
      VLOOKUP($A1168-ChapterTable!$P$11,ChapterTable!$1:$1048576,MATCH("최종"&amp;SUBSTITUTE(SUBSTITUTE(E$1,"standard",""),"|Float",""),ChapterTable!$1:$1,0),0)*ChapterTable!$P$14
    ),
  OFFSET(E1168,-$B1168+IF($L1168,1,0),0)*IF($B1168&gt;OFFSET($B1168,1,0),ChapterTable!$R$17,1)*
    (VLOOKUP(SUBSTITUTE(SUBSTITUTE(E$1,"standard",""),"|Float","")&amp;IF(OR($L1168=TRUE,$A1168=0,MOD($A1168,ChapterTable!$R$20)&lt;&gt;0),"","보스")&amp;"인게임누적곱배수",ChapterTable!$R:$S,2,0)^C1168
    +VLOOKUP(SUBSTITUTE(SUBSTITUTE(E$1,"standard",""),"|Float","")&amp;IF(OR($L1168=TRUE,$A1168=0,MOD($A1168,ChapterTable!$R$20)&lt;&gt;0),"","보스")&amp;"인게임누적합배수",ChapterTable!$R:$S,2,0)*C1168)
  )
  )
  )
)</f>
        <v>3636168.2343420982</v>
      </c>
      <c r="F1168" s="1">
        <f ca="1">IF(AND($A1168=0,$B1168=1),
    VLOOKUP(1,ChapterTable!$1:$1048576,MATCH("최종"&amp;SUBSTITUTE(SUBSTITUTE(F$1,"standard",""),"|Float",""),ChapterTable!$1:$1,0),0)*ChapterTable!$P$17,
  IF(AND($A1168=0,$B1168=0),
    F1169,
  IF($B1168=0,
    VLOOKUP($A1168,ChapterTable!$1:$1048576,MATCH("최종"&amp;SUBSTITUTE(SUBSTITUTE(F$1,"standard",""),"|Float",""),ChapterTable!$1:$1,0),0),
  IF($B1168=1,
    IF($L1168=FALSE,
      VLOOKUP($A1168,ChapterTable!$1:$1048576,MATCH("최종"&amp;SUBSTITUTE(SUBSTITUTE(F$1,"standard",""),"|Float",""),ChapterTable!$1:$1,0),0),
      VLOOKUP($A1168-ChapterTable!$P$11,ChapterTable!$1:$1048576,MATCH("최종"&amp;SUBSTITUTE(SUBSTITUTE(F$1,"standard",""),"|Float",""),ChapterTable!$1:$1,0),0)*ChapterTable!$P$14
    ),
  OFFSET(F1168,-$B1168+IF($L1168,1,0),0)*
    (VLOOKUP(SUBSTITUTE(SUBSTITUTE(F$1,"standard",""),"|Float","")&amp;IF(OR($L1168=TRUE,$A1168=0,MOD($A1168,ChapterTable!$R$20)&lt;&gt;0),"","보스")&amp;"인게임누적곱배수",ChapterTable!$R:$S,2,0)^D1168
    +VLOOKUP(SUBSTITUTE(SUBSTITUTE(F$1,"standard",""),"|Float","")&amp;IF(OR($L1168=TRUE,$A1168=0,MOD($A1168,ChapterTable!$R$20)&lt;&gt;0),"","보스")&amp;"인게임누적합배수",ChapterTable!$R:$S,2,0)*D1168)
  )
  )
  )
)</f>
        <v>1031089.3720067294</v>
      </c>
      <c r="G1168" t="s">
        <v>719</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129"/>
        <v>24</v>
      </c>
      <c r="Q1168">
        <f t="shared" si="130"/>
        <v>24</v>
      </c>
      <c r="R1168" t="b">
        <f t="shared" ca="1" si="131"/>
        <v>0</v>
      </c>
      <c r="T1168" t="b">
        <f t="shared" ca="1" si="132"/>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135"/>
        <v>0.25</v>
      </c>
      <c r="AJ1168">
        <f t="shared" si="133"/>
        <v>1</v>
      </c>
      <c r="AK1168">
        <f t="shared" si="134"/>
        <v>4</v>
      </c>
      <c r="AL1168">
        <v>11</v>
      </c>
    </row>
    <row r="1169" spans="1:38" hidden="1" x14ac:dyDescent="0.3">
      <c r="A1169">
        <v>25</v>
      </c>
      <c r="B1169">
        <v>41</v>
      </c>
      <c r="C1169">
        <f>IF(OR($L1169=TRUE,$A1169=0,MOD($A1169,ChapterTable!$R$20)&lt;&gt;0),
MAX(0,INT(($B1169+ChapterTable!$P$26+VLOOKUP(SUBSTITUTE(C$1,"성장단계","")&amp;"단계오프셋",ChapterTable!$R:$S,2,0))/ChapterTable!$P$23)),
MAX(0,INT(($B1169+ChapterTable!$R$26+VLOOKUP(SUBSTITUTE(C$1,"성장단계","")&amp;"보스단계오프셋",ChapterTable!$R:$S,2,0))/ChapterTable!$R$23)))</f>
        <v>4</v>
      </c>
      <c r="D1169">
        <f>IF(OR($L1169=TRUE,$A1169=0,MOD($A1169,ChapterTable!$R$20)&lt;&gt;0),
MAX(0,INT(($B1169+ChapterTable!$P$26+VLOOKUP(SUBSTITUTE(D$1,"성장단계","")&amp;"단계오프셋",ChapterTable!$R:$S,2,0))/ChapterTable!$P$23)),
MAX(0,INT(($B1169+ChapterTable!$R$26+VLOOKUP(SUBSTITUTE(D$1,"성장단계","")&amp;"보스단계오프셋",ChapterTable!$R:$S,2,0))/ChapterTable!$R$23)))</f>
        <v>4</v>
      </c>
      <c r="E1169" s="1">
        <f ca="1">IF(AND($A1169=0,$B1169=1),
    VLOOKUP(1,ChapterTable!$1:$1048576,MATCH("최종"&amp;SUBSTITUTE(SUBSTITUTE(E$1,"standard",""),"|Float",""),ChapterTable!$1:$1,0),0)*ChapterTable!$P$17,
  IF(AND($A1169=0,$B1169=0),
    E1170,
  IF($B1169=0,
    VLOOKUP($A1169,ChapterTable!$1:$1048576,MATCH("최종"&amp;SUBSTITUTE(SUBSTITUTE(E$1,"standard",""),"|Float",""),ChapterTable!$1:$1,0),0),
  IF($B1169=1,
    IF($L1169=FALSE,
      VLOOKUP($A1169,ChapterTable!$1:$1048576,MATCH("최종"&amp;SUBSTITUTE(SUBSTITUTE(E$1,"standard",""),"|Float",""),ChapterTable!$1:$1,0),0),
      VLOOKUP($A1169-ChapterTable!$P$11,ChapterTable!$1:$1048576,MATCH("최종"&amp;SUBSTITUTE(SUBSTITUTE(E$1,"standard",""),"|Float",""),ChapterTable!$1:$1,0),0)*ChapterTable!$P$14
    ),
  OFFSET(E1169,-$B1169+IF($L1169,1,0),0)*IF($B1169&gt;OFFSET($B1169,1,0),ChapterTable!$R$17,1)*
    (VLOOKUP(SUBSTITUTE(SUBSTITUTE(E$1,"standard",""),"|Float","")&amp;IF(OR($L1169=TRUE,$A1169=0,MOD($A1169,ChapterTable!$R$20)&lt;&gt;0),"","보스")&amp;"인게임누적곱배수",ChapterTable!$R:$S,2,0)^C1169
    +VLOOKUP(SUBSTITUTE(SUBSTITUTE(E$1,"standard",""),"|Float","")&amp;IF(OR($L1169=TRUE,$A1169=0,MOD($A1169,ChapterTable!$R$20)&lt;&gt;0),"","보스")&amp;"인게임누적합배수",ChapterTable!$R:$S,2,0)*C1169)
  )
  )
  )
)</f>
        <v>3636168.2343420982</v>
      </c>
      <c r="F1169" s="1">
        <f ca="1">IF(AND($A1169=0,$B1169=1),
    VLOOKUP(1,ChapterTable!$1:$1048576,MATCH("최종"&amp;SUBSTITUTE(SUBSTITUTE(F$1,"standard",""),"|Float",""),ChapterTable!$1:$1,0),0)*ChapterTable!$P$17,
  IF(AND($A1169=0,$B1169=0),
    F1170,
  IF($B1169=0,
    VLOOKUP($A1169,ChapterTable!$1:$1048576,MATCH("최종"&amp;SUBSTITUTE(SUBSTITUTE(F$1,"standard",""),"|Float",""),ChapterTable!$1:$1,0),0),
  IF($B1169=1,
    IF($L1169=FALSE,
      VLOOKUP($A1169,ChapterTable!$1:$1048576,MATCH("최종"&amp;SUBSTITUTE(SUBSTITUTE(F$1,"standard",""),"|Float",""),ChapterTable!$1:$1,0),0),
      VLOOKUP($A1169-ChapterTable!$P$11,ChapterTable!$1:$1048576,MATCH("최종"&amp;SUBSTITUTE(SUBSTITUTE(F$1,"standard",""),"|Float",""),ChapterTable!$1:$1,0),0)*ChapterTable!$P$14
    ),
  OFFSET(F1169,-$B1169+IF($L1169,1,0),0)*
    (VLOOKUP(SUBSTITUTE(SUBSTITUTE(F$1,"standard",""),"|Float","")&amp;IF(OR($L1169=TRUE,$A1169=0,MOD($A1169,ChapterTable!$R$20)&lt;&gt;0),"","보스")&amp;"인게임누적곱배수",ChapterTable!$R:$S,2,0)^D1169
    +VLOOKUP(SUBSTITUTE(SUBSTITUTE(F$1,"standard",""),"|Float","")&amp;IF(OR($L1169=TRUE,$A1169=0,MOD($A1169,ChapterTable!$R$20)&lt;&gt;0),"","보스")&amp;"인게임누적합배수",ChapterTable!$R:$S,2,0)*D1169)
  )
  )
  )
)</f>
        <v>1094217.2927418351</v>
      </c>
      <c r="G1169" t="s">
        <v>719</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129"/>
        <v>5</v>
      </c>
      <c r="Q1169">
        <f t="shared" si="130"/>
        <v>5</v>
      </c>
      <c r="R1169" t="b">
        <f t="shared" ca="1" si="131"/>
        <v>0</v>
      </c>
      <c r="T1169" t="b">
        <f t="shared" ca="1" si="132"/>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135"/>
        <v>0.2</v>
      </c>
      <c r="AJ1169">
        <f t="shared" si="133"/>
        <v>0.27466666000000001</v>
      </c>
      <c r="AK1169">
        <f t="shared" si="134"/>
        <v>1</v>
      </c>
      <c r="AL1169">
        <v>11</v>
      </c>
    </row>
    <row r="1170" spans="1:38" hidden="1" x14ac:dyDescent="0.3">
      <c r="A1170">
        <v>25</v>
      </c>
      <c r="B1170">
        <v>42</v>
      </c>
      <c r="C1170">
        <f>IF(OR($L1170=TRUE,$A1170=0,MOD($A1170,ChapterTable!$R$20)&lt;&gt;0),
MAX(0,INT(($B1170+ChapterTable!$P$26+VLOOKUP(SUBSTITUTE(C$1,"성장단계","")&amp;"단계오프셋",ChapterTable!$R:$S,2,0))/ChapterTable!$P$23)),
MAX(0,INT(($B1170+ChapterTable!$R$26+VLOOKUP(SUBSTITUTE(C$1,"성장단계","")&amp;"보스단계오프셋",ChapterTable!$R:$S,2,0))/ChapterTable!$R$23)))</f>
        <v>4</v>
      </c>
      <c r="D1170">
        <f>IF(OR($L1170=TRUE,$A1170=0,MOD($A1170,ChapterTable!$R$20)&lt;&gt;0),
MAX(0,INT(($B1170+ChapterTable!$P$26+VLOOKUP(SUBSTITUTE(D$1,"성장단계","")&amp;"단계오프셋",ChapterTable!$R:$S,2,0))/ChapterTable!$P$23)),
MAX(0,INT(($B1170+ChapterTable!$R$26+VLOOKUP(SUBSTITUTE(D$1,"성장단계","")&amp;"보스단계오프셋",ChapterTable!$R:$S,2,0))/ChapterTable!$R$23)))</f>
        <v>4</v>
      </c>
      <c r="E1170" s="1">
        <f ca="1">IF(AND($A1170=0,$B1170=1),
    VLOOKUP(1,ChapterTable!$1:$1048576,MATCH("최종"&amp;SUBSTITUTE(SUBSTITUTE(E$1,"standard",""),"|Float",""),ChapterTable!$1:$1,0),0)*ChapterTable!$P$17,
  IF(AND($A1170=0,$B1170=0),
    E1171,
  IF($B1170=0,
    VLOOKUP($A1170,ChapterTable!$1:$1048576,MATCH("최종"&amp;SUBSTITUTE(SUBSTITUTE(E$1,"standard",""),"|Float",""),ChapterTable!$1:$1,0),0),
  IF($B1170=1,
    IF($L1170=FALSE,
      VLOOKUP($A1170,ChapterTable!$1:$1048576,MATCH("최종"&amp;SUBSTITUTE(SUBSTITUTE(E$1,"standard",""),"|Float",""),ChapterTable!$1:$1,0),0),
      VLOOKUP($A1170-ChapterTable!$P$11,ChapterTable!$1:$1048576,MATCH("최종"&amp;SUBSTITUTE(SUBSTITUTE(E$1,"standard",""),"|Float",""),ChapterTable!$1:$1,0),0)*ChapterTable!$P$14
    ),
  OFFSET(E1170,-$B1170+IF($L1170,1,0),0)*IF($B1170&gt;OFFSET($B1170,1,0),ChapterTable!$R$17,1)*
    (VLOOKUP(SUBSTITUTE(SUBSTITUTE(E$1,"standard",""),"|Float","")&amp;IF(OR($L1170=TRUE,$A1170=0,MOD($A1170,ChapterTable!$R$20)&lt;&gt;0),"","보스")&amp;"인게임누적곱배수",ChapterTable!$R:$S,2,0)^C1170
    +VLOOKUP(SUBSTITUTE(SUBSTITUTE(E$1,"standard",""),"|Float","")&amp;IF(OR($L1170=TRUE,$A1170=0,MOD($A1170,ChapterTable!$R$20)&lt;&gt;0),"","보스")&amp;"인게임누적합배수",ChapterTable!$R:$S,2,0)*C1170)
  )
  )
  )
)</f>
        <v>3636168.2343420982</v>
      </c>
      <c r="F1170" s="1">
        <f ca="1">IF(AND($A1170=0,$B1170=1),
    VLOOKUP(1,ChapterTable!$1:$1048576,MATCH("최종"&amp;SUBSTITUTE(SUBSTITUTE(F$1,"standard",""),"|Float",""),ChapterTable!$1:$1,0),0)*ChapterTable!$P$17,
  IF(AND($A1170=0,$B1170=0),
    F1171,
  IF($B1170=0,
    VLOOKUP($A1170,ChapterTable!$1:$1048576,MATCH("최종"&amp;SUBSTITUTE(SUBSTITUTE(F$1,"standard",""),"|Float",""),ChapterTable!$1:$1,0),0),
  IF($B1170=1,
    IF($L1170=FALSE,
      VLOOKUP($A1170,ChapterTable!$1:$1048576,MATCH("최종"&amp;SUBSTITUTE(SUBSTITUTE(F$1,"standard",""),"|Float",""),ChapterTable!$1:$1,0),0),
      VLOOKUP($A1170-ChapterTable!$P$11,ChapterTable!$1:$1048576,MATCH("최종"&amp;SUBSTITUTE(SUBSTITUTE(F$1,"standard",""),"|Float",""),ChapterTable!$1:$1,0),0)*ChapterTable!$P$14
    ),
  OFFSET(F1170,-$B1170+IF($L1170,1,0),0)*
    (VLOOKUP(SUBSTITUTE(SUBSTITUTE(F$1,"standard",""),"|Float","")&amp;IF(OR($L1170=TRUE,$A1170=0,MOD($A1170,ChapterTable!$R$20)&lt;&gt;0),"","보스")&amp;"인게임누적곱배수",ChapterTable!$R:$S,2,0)^D1170
    +VLOOKUP(SUBSTITUTE(SUBSTITUTE(F$1,"standard",""),"|Float","")&amp;IF(OR($L1170=TRUE,$A1170=0,MOD($A1170,ChapterTable!$R$20)&lt;&gt;0),"","보스")&amp;"인게임누적합배수",ChapterTable!$R:$S,2,0)*D1170)
  )
  )
  )
)</f>
        <v>1094217.2927418351</v>
      </c>
      <c r="G1170" t="s">
        <v>719</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129"/>
        <v>5</v>
      </c>
      <c r="Q1170">
        <f t="shared" si="130"/>
        <v>5</v>
      </c>
      <c r="R1170" t="b">
        <f t="shared" ca="1" si="131"/>
        <v>0</v>
      </c>
      <c r="T1170" t="b">
        <f t="shared" ca="1" si="132"/>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135"/>
        <v>0.2</v>
      </c>
      <c r="AJ1170">
        <f t="shared" si="133"/>
        <v>0.27466666000000001</v>
      </c>
      <c r="AK1170">
        <f t="shared" si="134"/>
        <v>1</v>
      </c>
      <c r="AL1170">
        <v>11</v>
      </c>
    </row>
    <row r="1171" spans="1:38" hidden="1" x14ac:dyDescent="0.3">
      <c r="A1171">
        <v>25</v>
      </c>
      <c r="B1171">
        <v>43</v>
      </c>
      <c r="C1171">
        <f>IF(OR($L1171=TRUE,$A1171=0,MOD($A1171,ChapterTable!$R$20)&lt;&gt;0),
MAX(0,INT(($B1171+ChapterTable!$P$26+VLOOKUP(SUBSTITUTE(C$1,"성장단계","")&amp;"단계오프셋",ChapterTable!$R:$S,2,0))/ChapterTable!$P$23)),
MAX(0,INT(($B1171+ChapterTable!$R$26+VLOOKUP(SUBSTITUTE(C$1,"성장단계","")&amp;"보스단계오프셋",ChapterTable!$R:$S,2,0))/ChapterTable!$R$23)))</f>
        <v>4</v>
      </c>
      <c r="D1171">
        <f>IF(OR($L1171=TRUE,$A1171=0,MOD($A1171,ChapterTable!$R$20)&lt;&gt;0),
MAX(0,INT(($B1171+ChapterTable!$P$26+VLOOKUP(SUBSTITUTE(D$1,"성장단계","")&amp;"단계오프셋",ChapterTable!$R:$S,2,0))/ChapterTable!$P$23)),
MAX(0,INT(($B1171+ChapterTable!$R$26+VLOOKUP(SUBSTITUTE(D$1,"성장단계","")&amp;"보스단계오프셋",ChapterTable!$R:$S,2,0))/ChapterTable!$R$23)))</f>
        <v>4</v>
      </c>
      <c r="E1171" s="1">
        <f ca="1">IF(AND($A1171=0,$B1171=1),
    VLOOKUP(1,ChapterTable!$1:$1048576,MATCH("최종"&amp;SUBSTITUTE(SUBSTITUTE(E$1,"standard",""),"|Float",""),ChapterTable!$1:$1,0),0)*ChapterTable!$P$17,
  IF(AND($A1171=0,$B1171=0),
    E1172,
  IF($B1171=0,
    VLOOKUP($A1171,ChapterTable!$1:$1048576,MATCH("최종"&amp;SUBSTITUTE(SUBSTITUTE(E$1,"standard",""),"|Float",""),ChapterTable!$1:$1,0),0),
  IF($B1171=1,
    IF($L1171=FALSE,
      VLOOKUP($A1171,ChapterTable!$1:$1048576,MATCH("최종"&amp;SUBSTITUTE(SUBSTITUTE(E$1,"standard",""),"|Float",""),ChapterTable!$1:$1,0),0),
      VLOOKUP($A1171-ChapterTable!$P$11,ChapterTable!$1:$1048576,MATCH("최종"&amp;SUBSTITUTE(SUBSTITUTE(E$1,"standard",""),"|Float",""),ChapterTable!$1:$1,0),0)*ChapterTable!$P$14
    ),
  OFFSET(E1171,-$B1171+IF($L1171,1,0),0)*IF($B1171&gt;OFFSET($B1171,1,0),ChapterTable!$R$17,1)*
    (VLOOKUP(SUBSTITUTE(SUBSTITUTE(E$1,"standard",""),"|Float","")&amp;IF(OR($L1171=TRUE,$A1171=0,MOD($A1171,ChapterTable!$R$20)&lt;&gt;0),"","보스")&amp;"인게임누적곱배수",ChapterTable!$R:$S,2,0)^C1171
    +VLOOKUP(SUBSTITUTE(SUBSTITUTE(E$1,"standard",""),"|Float","")&amp;IF(OR($L1171=TRUE,$A1171=0,MOD($A1171,ChapterTable!$R$20)&lt;&gt;0),"","보스")&amp;"인게임누적합배수",ChapterTable!$R:$S,2,0)*C1171)
  )
  )
  )
)</f>
        <v>3636168.2343420982</v>
      </c>
      <c r="F1171" s="1">
        <f ca="1">IF(AND($A1171=0,$B1171=1),
    VLOOKUP(1,ChapterTable!$1:$1048576,MATCH("최종"&amp;SUBSTITUTE(SUBSTITUTE(F$1,"standard",""),"|Float",""),ChapterTable!$1:$1,0),0)*ChapterTable!$P$17,
  IF(AND($A1171=0,$B1171=0),
    F1172,
  IF($B1171=0,
    VLOOKUP($A1171,ChapterTable!$1:$1048576,MATCH("최종"&amp;SUBSTITUTE(SUBSTITUTE(F$1,"standard",""),"|Float",""),ChapterTable!$1:$1,0),0),
  IF($B1171=1,
    IF($L1171=FALSE,
      VLOOKUP($A1171,ChapterTable!$1:$1048576,MATCH("최종"&amp;SUBSTITUTE(SUBSTITUTE(F$1,"standard",""),"|Float",""),ChapterTable!$1:$1,0),0),
      VLOOKUP($A1171-ChapterTable!$P$11,ChapterTable!$1:$1048576,MATCH("최종"&amp;SUBSTITUTE(SUBSTITUTE(F$1,"standard",""),"|Float",""),ChapterTable!$1:$1,0),0)*ChapterTable!$P$14
    ),
  OFFSET(F1171,-$B1171+IF($L1171,1,0),0)*
    (VLOOKUP(SUBSTITUTE(SUBSTITUTE(F$1,"standard",""),"|Float","")&amp;IF(OR($L1171=TRUE,$A1171=0,MOD($A1171,ChapterTable!$R$20)&lt;&gt;0),"","보스")&amp;"인게임누적곱배수",ChapterTable!$R:$S,2,0)^D1171
    +VLOOKUP(SUBSTITUTE(SUBSTITUTE(F$1,"standard",""),"|Float","")&amp;IF(OR($L1171=TRUE,$A1171=0,MOD($A1171,ChapterTable!$R$20)&lt;&gt;0),"","보스")&amp;"인게임누적합배수",ChapterTable!$R:$S,2,0)*D1171)
  )
  )
  )
)</f>
        <v>1094217.2927418351</v>
      </c>
      <c r="G1171" t="s">
        <v>719</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129"/>
        <v>5</v>
      </c>
      <c r="Q1171">
        <f t="shared" si="130"/>
        <v>5</v>
      </c>
      <c r="R1171" t="b">
        <f t="shared" ca="1" si="131"/>
        <v>0</v>
      </c>
      <c r="T1171" t="b">
        <f t="shared" ca="1" si="132"/>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135"/>
        <v>0.2</v>
      </c>
      <c r="AJ1171">
        <f t="shared" si="133"/>
        <v>0.27466666000000001</v>
      </c>
      <c r="AK1171">
        <f t="shared" si="134"/>
        <v>1</v>
      </c>
      <c r="AL1171">
        <v>11</v>
      </c>
    </row>
    <row r="1172" spans="1:38" hidden="1" x14ac:dyDescent="0.3">
      <c r="A1172">
        <v>25</v>
      </c>
      <c r="B1172">
        <v>44</v>
      </c>
      <c r="C1172">
        <f>IF(OR($L1172=TRUE,$A1172=0,MOD($A1172,ChapterTable!$R$20)&lt;&gt;0),
MAX(0,INT(($B1172+ChapterTable!$P$26+VLOOKUP(SUBSTITUTE(C$1,"성장단계","")&amp;"단계오프셋",ChapterTable!$R:$S,2,0))/ChapterTable!$P$23)),
MAX(0,INT(($B1172+ChapterTable!$R$26+VLOOKUP(SUBSTITUTE(C$1,"성장단계","")&amp;"보스단계오프셋",ChapterTable!$R:$S,2,0))/ChapterTable!$R$23)))</f>
        <v>4</v>
      </c>
      <c r="D1172">
        <f>IF(OR($L1172=TRUE,$A1172=0,MOD($A1172,ChapterTable!$R$20)&lt;&gt;0),
MAX(0,INT(($B1172+ChapterTable!$P$26+VLOOKUP(SUBSTITUTE(D$1,"성장단계","")&amp;"단계오프셋",ChapterTable!$R:$S,2,0))/ChapterTable!$P$23)),
MAX(0,INT(($B1172+ChapterTable!$R$26+VLOOKUP(SUBSTITUTE(D$1,"성장단계","")&amp;"보스단계오프셋",ChapterTable!$R:$S,2,0))/ChapterTable!$R$23)))</f>
        <v>4</v>
      </c>
      <c r="E1172" s="1">
        <f ca="1">IF(AND($A1172=0,$B1172=1),
    VLOOKUP(1,ChapterTable!$1:$1048576,MATCH("최종"&amp;SUBSTITUTE(SUBSTITUTE(E$1,"standard",""),"|Float",""),ChapterTable!$1:$1,0),0)*ChapterTable!$P$17,
  IF(AND($A1172=0,$B1172=0),
    E1173,
  IF($B1172=0,
    VLOOKUP($A1172,ChapterTable!$1:$1048576,MATCH("최종"&amp;SUBSTITUTE(SUBSTITUTE(E$1,"standard",""),"|Float",""),ChapterTable!$1:$1,0),0),
  IF($B1172=1,
    IF($L1172=FALSE,
      VLOOKUP($A1172,ChapterTable!$1:$1048576,MATCH("최종"&amp;SUBSTITUTE(SUBSTITUTE(E$1,"standard",""),"|Float",""),ChapterTable!$1:$1,0),0),
      VLOOKUP($A1172-ChapterTable!$P$11,ChapterTable!$1:$1048576,MATCH("최종"&amp;SUBSTITUTE(SUBSTITUTE(E$1,"standard",""),"|Float",""),ChapterTable!$1:$1,0),0)*ChapterTable!$P$14
    ),
  OFFSET(E1172,-$B1172+IF($L1172,1,0),0)*IF($B1172&gt;OFFSET($B1172,1,0),ChapterTable!$R$17,1)*
    (VLOOKUP(SUBSTITUTE(SUBSTITUTE(E$1,"standard",""),"|Float","")&amp;IF(OR($L1172=TRUE,$A1172=0,MOD($A1172,ChapterTable!$R$20)&lt;&gt;0),"","보스")&amp;"인게임누적곱배수",ChapterTable!$R:$S,2,0)^C1172
    +VLOOKUP(SUBSTITUTE(SUBSTITUTE(E$1,"standard",""),"|Float","")&amp;IF(OR($L1172=TRUE,$A1172=0,MOD($A1172,ChapterTable!$R$20)&lt;&gt;0),"","보스")&amp;"인게임누적합배수",ChapterTable!$R:$S,2,0)*C1172)
  )
  )
  )
)</f>
        <v>3636168.2343420982</v>
      </c>
      <c r="F1172" s="1">
        <f ca="1">IF(AND($A1172=0,$B1172=1),
    VLOOKUP(1,ChapterTable!$1:$1048576,MATCH("최종"&amp;SUBSTITUTE(SUBSTITUTE(F$1,"standard",""),"|Float",""),ChapterTable!$1:$1,0),0)*ChapterTable!$P$17,
  IF(AND($A1172=0,$B1172=0),
    F1173,
  IF($B1172=0,
    VLOOKUP($A1172,ChapterTable!$1:$1048576,MATCH("최종"&amp;SUBSTITUTE(SUBSTITUTE(F$1,"standard",""),"|Float",""),ChapterTable!$1:$1,0),0),
  IF($B1172=1,
    IF($L1172=FALSE,
      VLOOKUP($A1172,ChapterTable!$1:$1048576,MATCH("최종"&amp;SUBSTITUTE(SUBSTITUTE(F$1,"standard",""),"|Float",""),ChapterTable!$1:$1,0),0),
      VLOOKUP($A1172-ChapterTable!$P$11,ChapterTable!$1:$1048576,MATCH("최종"&amp;SUBSTITUTE(SUBSTITUTE(F$1,"standard",""),"|Float",""),ChapterTable!$1:$1,0),0)*ChapterTable!$P$14
    ),
  OFFSET(F1172,-$B1172+IF($L1172,1,0),0)*
    (VLOOKUP(SUBSTITUTE(SUBSTITUTE(F$1,"standard",""),"|Float","")&amp;IF(OR($L1172=TRUE,$A1172=0,MOD($A1172,ChapterTable!$R$20)&lt;&gt;0),"","보스")&amp;"인게임누적곱배수",ChapterTable!$R:$S,2,0)^D1172
    +VLOOKUP(SUBSTITUTE(SUBSTITUTE(F$1,"standard",""),"|Float","")&amp;IF(OR($L1172=TRUE,$A1172=0,MOD($A1172,ChapterTable!$R$20)&lt;&gt;0),"","보스")&amp;"인게임누적합배수",ChapterTable!$R:$S,2,0)*D1172)
  )
  )
  )
)</f>
        <v>1094217.2927418351</v>
      </c>
      <c r="G1172" t="s">
        <v>719</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129"/>
        <v>5</v>
      </c>
      <c r="Q1172">
        <f t="shared" si="130"/>
        <v>5</v>
      </c>
      <c r="R1172" t="b">
        <f t="shared" ca="1" si="131"/>
        <v>0</v>
      </c>
      <c r="T1172" t="b">
        <f t="shared" ca="1" si="132"/>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135"/>
        <v>0.2</v>
      </c>
      <c r="AJ1172">
        <f t="shared" si="133"/>
        <v>0.27466666000000001</v>
      </c>
      <c r="AK1172">
        <f t="shared" si="134"/>
        <v>1</v>
      </c>
      <c r="AL1172">
        <v>11</v>
      </c>
    </row>
    <row r="1173" spans="1:38" hidden="1" x14ac:dyDescent="0.3">
      <c r="A1173">
        <v>25</v>
      </c>
      <c r="B1173">
        <v>45</v>
      </c>
      <c r="C1173">
        <f>IF(OR($L1173=TRUE,$A1173=0,MOD($A1173,ChapterTable!$R$20)&lt;&gt;0),
MAX(0,INT(($B1173+ChapterTable!$P$26+VLOOKUP(SUBSTITUTE(C$1,"성장단계","")&amp;"단계오프셋",ChapterTable!$R:$S,2,0))/ChapterTable!$P$23)),
MAX(0,INT(($B1173+ChapterTable!$R$26+VLOOKUP(SUBSTITUTE(C$1,"성장단계","")&amp;"보스단계오프셋",ChapterTable!$R:$S,2,0))/ChapterTable!$R$23)))</f>
        <v>4</v>
      </c>
      <c r="D1173">
        <f>IF(OR($L1173=TRUE,$A1173=0,MOD($A1173,ChapterTable!$R$20)&lt;&gt;0),
MAX(0,INT(($B1173+ChapterTable!$P$26+VLOOKUP(SUBSTITUTE(D$1,"성장단계","")&amp;"단계오프셋",ChapterTable!$R:$S,2,0))/ChapterTable!$P$23)),
MAX(0,INT(($B1173+ChapterTable!$R$26+VLOOKUP(SUBSTITUTE(D$1,"성장단계","")&amp;"보스단계오프셋",ChapterTable!$R:$S,2,0))/ChapterTable!$R$23)))</f>
        <v>4</v>
      </c>
      <c r="E1173" s="1">
        <f ca="1">IF(AND($A1173=0,$B1173=1),
    VLOOKUP(1,ChapterTable!$1:$1048576,MATCH("최종"&amp;SUBSTITUTE(SUBSTITUTE(E$1,"standard",""),"|Float",""),ChapterTable!$1:$1,0),0)*ChapterTable!$P$17,
  IF(AND($A1173=0,$B1173=0),
    E1174,
  IF($B1173=0,
    VLOOKUP($A1173,ChapterTable!$1:$1048576,MATCH("최종"&amp;SUBSTITUTE(SUBSTITUTE(E$1,"standard",""),"|Float",""),ChapterTable!$1:$1,0),0),
  IF($B1173=1,
    IF($L1173=FALSE,
      VLOOKUP($A1173,ChapterTable!$1:$1048576,MATCH("최종"&amp;SUBSTITUTE(SUBSTITUTE(E$1,"standard",""),"|Float",""),ChapterTable!$1:$1,0),0),
      VLOOKUP($A1173-ChapterTable!$P$11,ChapterTable!$1:$1048576,MATCH("최종"&amp;SUBSTITUTE(SUBSTITUTE(E$1,"standard",""),"|Float",""),ChapterTable!$1:$1,0),0)*ChapterTable!$P$14
    ),
  OFFSET(E1173,-$B1173+IF($L1173,1,0),0)*IF($B1173&gt;OFFSET($B1173,1,0),ChapterTable!$R$17,1)*
    (VLOOKUP(SUBSTITUTE(SUBSTITUTE(E$1,"standard",""),"|Float","")&amp;IF(OR($L1173=TRUE,$A1173=0,MOD($A1173,ChapterTable!$R$20)&lt;&gt;0),"","보스")&amp;"인게임누적곱배수",ChapterTable!$R:$S,2,0)^C1173
    +VLOOKUP(SUBSTITUTE(SUBSTITUTE(E$1,"standard",""),"|Float","")&amp;IF(OR($L1173=TRUE,$A1173=0,MOD($A1173,ChapterTable!$R$20)&lt;&gt;0),"","보스")&amp;"인게임누적합배수",ChapterTable!$R:$S,2,0)*C1173)
  )
  )
  )
)</f>
        <v>3636168.2343420982</v>
      </c>
      <c r="F1173" s="1">
        <f ca="1">IF(AND($A1173=0,$B1173=1),
    VLOOKUP(1,ChapterTable!$1:$1048576,MATCH("최종"&amp;SUBSTITUTE(SUBSTITUTE(F$1,"standard",""),"|Float",""),ChapterTable!$1:$1,0),0)*ChapterTable!$P$17,
  IF(AND($A1173=0,$B1173=0),
    F1174,
  IF($B1173=0,
    VLOOKUP($A1173,ChapterTable!$1:$1048576,MATCH("최종"&amp;SUBSTITUTE(SUBSTITUTE(F$1,"standard",""),"|Float",""),ChapterTable!$1:$1,0),0),
  IF($B1173=1,
    IF($L1173=FALSE,
      VLOOKUP($A1173,ChapterTable!$1:$1048576,MATCH("최종"&amp;SUBSTITUTE(SUBSTITUTE(F$1,"standard",""),"|Float",""),ChapterTable!$1:$1,0),0),
      VLOOKUP($A1173-ChapterTable!$P$11,ChapterTable!$1:$1048576,MATCH("최종"&amp;SUBSTITUTE(SUBSTITUTE(F$1,"standard",""),"|Float",""),ChapterTable!$1:$1,0),0)*ChapterTable!$P$14
    ),
  OFFSET(F1173,-$B1173+IF($L1173,1,0),0)*
    (VLOOKUP(SUBSTITUTE(SUBSTITUTE(F$1,"standard",""),"|Float","")&amp;IF(OR($L1173=TRUE,$A1173=0,MOD($A1173,ChapterTable!$R$20)&lt;&gt;0),"","보스")&amp;"인게임누적곱배수",ChapterTable!$R:$S,2,0)^D1173
    +VLOOKUP(SUBSTITUTE(SUBSTITUTE(F$1,"standard",""),"|Float","")&amp;IF(OR($L1173=TRUE,$A1173=0,MOD($A1173,ChapterTable!$R$20)&lt;&gt;0),"","보스")&amp;"인게임누적합배수",ChapterTable!$R:$S,2,0)*D1173)
  )
  )
  )
)</f>
        <v>1094217.2927418351</v>
      </c>
      <c r="G1173" t="s">
        <v>719</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129"/>
        <v>11</v>
      </c>
      <c r="Q1173">
        <f t="shared" si="130"/>
        <v>11</v>
      </c>
      <c r="R1173" t="b">
        <f t="shared" ca="1" si="131"/>
        <v>0</v>
      </c>
      <c r="T1173" t="b">
        <f t="shared" ca="1" si="132"/>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135"/>
        <v>0.2</v>
      </c>
      <c r="AJ1173">
        <f t="shared" si="133"/>
        <v>0.27466666000000001</v>
      </c>
      <c r="AK1173">
        <f t="shared" si="134"/>
        <v>1</v>
      </c>
      <c r="AL1173">
        <v>11</v>
      </c>
    </row>
    <row r="1174" spans="1:38" hidden="1" x14ac:dyDescent="0.3">
      <c r="A1174">
        <v>25</v>
      </c>
      <c r="B1174">
        <v>46</v>
      </c>
      <c r="C1174">
        <f>IF(OR($L1174=TRUE,$A1174=0,MOD($A1174,ChapterTable!$R$20)&lt;&gt;0),
MAX(0,INT(($B1174+ChapterTable!$P$26+VLOOKUP(SUBSTITUTE(C$1,"성장단계","")&amp;"단계오프셋",ChapterTable!$R:$S,2,0))/ChapterTable!$P$23)),
MAX(0,INT(($B1174+ChapterTable!$R$26+VLOOKUP(SUBSTITUTE(C$1,"성장단계","")&amp;"보스단계오프셋",ChapterTable!$R:$S,2,0))/ChapterTable!$R$23)))</f>
        <v>5</v>
      </c>
      <c r="D1174">
        <f>IF(OR($L1174=TRUE,$A1174=0,MOD($A1174,ChapterTable!$R$20)&lt;&gt;0),
MAX(0,INT(($B1174+ChapterTable!$P$26+VLOOKUP(SUBSTITUTE(D$1,"성장단계","")&amp;"단계오프셋",ChapterTable!$R:$S,2,0))/ChapterTable!$P$23)),
MAX(0,INT(($B1174+ChapterTable!$R$26+VLOOKUP(SUBSTITUTE(D$1,"성장단계","")&amp;"보스단계오프셋",ChapterTable!$R:$S,2,0))/ChapterTable!$R$23)))</f>
        <v>4</v>
      </c>
      <c r="E1174" s="1">
        <f ca="1">IF(AND($A1174=0,$B1174=1),
    VLOOKUP(1,ChapterTable!$1:$1048576,MATCH("최종"&amp;SUBSTITUTE(SUBSTITUTE(E$1,"standard",""),"|Float",""),ChapterTable!$1:$1,0),0)*ChapterTable!$P$17,
  IF(AND($A1174=0,$B1174=0),
    E1175,
  IF($B1174=0,
    VLOOKUP($A1174,ChapterTable!$1:$1048576,MATCH("최종"&amp;SUBSTITUTE(SUBSTITUTE(E$1,"standard",""),"|Float",""),ChapterTable!$1:$1,0),0),
  IF($B1174=1,
    IF($L1174=FALSE,
      VLOOKUP($A1174,ChapterTable!$1:$1048576,MATCH("최종"&amp;SUBSTITUTE(SUBSTITUTE(E$1,"standard",""),"|Float",""),ChapterTable!$1:$1,0),0),
      VLOOKUP($A1174-ChapterTable!$P$11,ChapterTable!$1:$1048576,MATCH("최종"&amp;SUBSTITUTE(SUBSTITUTE(E$1,"standard",""),"|Float",""),ChapterTable!$1:$1,0),0)*ChapterTable!$P$14
    ),
  OFFSET(E1174,-$B1174+IF($L1174,1,0),0)*IF($B1174&gt;OFFSET($B1174,1,0),ChapterTable!$R$17,1)*
    (VLOOKUP(SUBSTITUTE(SUBSTITUTE(E$1,"standard",""),"|Float","")&amp;IF(OR($L1174=TRUE,$A1174=0,MOD($A1174,ChapterTable!$R$20)&lt;&gt;0),"","보스")&amp;"인게임누적곱배수",ChapterTable!$R:$S,2,0)^C1174
    +VLOOKUP(SUBSTITUTE(SUBSTITUTE(E$1,"standard",""),"|Float","")&amp;IF(OR($L1174=TRUE,$A1174=0,MOD($A1174,ChapterTable!$R$20)&lt;&gt;0),"","보스")&amp;"인게임누적합배수",ChapterTable!$R:$S,2,0)*C1174)
  )
  )
  )
)</f>
        <v>4040186.9270467758</v>
      </c>
      <c r="F1174" s="1">
        <f ca="1">IF(AND($A1174=0,$B1174=1),
    VLOOKUP(1,ChapterTable!$1:$1048576,MATCH("최종"&amp;SUBSTITUTE(SUBSTITUTE(F$1,"standard",""),"|Float",""),ChapterTable!$1:$1,0),0)*ChapterTable!$P$17,
  IF(AND($A1174=0,$B1174=0),
    F1175,
  IF($B1174=0,
    VLOOKUP($A1174,ChapterTable!$1:$1048576,MATCH("최종"&amp;SUBSTITUTE(SUBSTITUTE(F$1,"standard",""),"|Float",""),ChapterTable!$1:$1,0),0),
  IF($B1174=1,
    IF($L1174=FALSE,
      VLOOKUP($A1174,ChapterTable!$1:$1048576,MATCH("최종"&amp;SUBSTITUTE(SUBSTITUTE(F$1,"standard",""),"|Float",""),ChapterTable!$1:$1,0),0),
      VLOOKUP($A1174-ChapterTable!$P$11,ChapterTable!$1:$1048576,MATCH("최종"&amp;SUBSTITUTE(SUBSTITUTE(F$1,"standard",""),"|Float",""),ChapterTable!$1:$1,0),0)*ChapterTable!$P$14
    ),
  OFFSET(F1174,-$B1174+IF($L1174,1,0),0)*
    (VLOOKUP(SUBSTITUTE(SUBSTITUTE(F$1,"standard",""),"|Float","")&amp;IF(OR($L1174=TRUE,$A1174=0,MOD($A1174,ChapterTable!$R$20)&lt;&gt;0),"","보스")&amp;"인게임누적곱배수",ChapterTable!$R:$S,2,0)^D1174
    +VLOOKUP(SUBSTITUTE(SUBSTITUTE(F$1,"standard",""),"|Float","")&amp;IF(OR($L1174=TRUE,$A1174=0,MOD($A1174,ChapterTable!$R$20)&lt;&gt;0),"","보스")&amp;"인게임누적합배수",ChapterTable!$R:$S,2,0)*D1174)
  )
  )
  )
)</f>
        <v>1094217.2927418351</v>
      </c>
      <c r="G1174" t="s">
        <v>719</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129"/>
        <v>5</v>
      </c>
      <c r="Q1174">
        <f t="shared" si="130"/>
        <v>5</v>
      </c>
      <c r="R1174" t="b">
        <f t="shared" ca="1" si="131"/>
        <v>0</v>
      </c>
      <c r="T1174" t="b">
        <f t="shared" ca="1" si="132"/>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135"/>
        <v>0.2</v>
      </c>
      <c r="AJ1174">
        <f t="shared" si="133"/>
        <v>0.27466666000000001</v>
      </c>
      <c r="AK1174">
        <f t="shared" si="134"/>
        <v>1</v>
      </c>
      <c r="AL1174">
        <v>11</v>
      </c>
    </row>
    <row r="1175" spans="1:38" hidden="1" x14ac:dyDescent="0.3">
      <c r="A1175">
        <v>25</v>
      </c>
      <c r="B1175">
        <v>47</v>
      </c>
      <c r="C1175">
        <f>IF(OR($L1175=TRUE,$A1175=0,MOD($A1175,ChapterTable!$R$20)&lt;&gt;0),
MAX(0,INT(($B1175+ChapterTable!$P$26+VLOOKUP(SUBSTITUTE(C$1,"성장단계","")&amp;"단계오프셋",ChapterTable!$R:$S,2,0))/ChapterTable!$P$23)),
MAX(0,INT(($B1175+ChapterTable!$R$26+VLOOKUP(SUBSTITUTE(C$1,"성장단계","")&amp;"보스단계오프셋",ChapterTable!$R:$S,2,0))/ChapterTable!$R$23)))</f>
        <v>5</v>
      </c>
      <c r="D1175">
        <f>IF(OR($L1175=TRUE,$A1175=0,MOD($A1175,ChapterTable!$R$20)&lt;&gt;0),
MAX(0,INT(($B1175+ChapterTable!$P$26+VLOOKUP(SUBSTITUTE(D$1,"성장단계","")&amp;"단계오프셋",ChapterTable!$R:$S,2,0))/ChapterTable!$P$23)),
MAX(0,INT(($B1175+ChapterTable!$R$26+VLOOKUP(SUBSTITUTE(D$1,"성장단계","")&amp;"보스단계오프셋",ChapterTable!$R:$S,2,0))/ChapterTable!$R$23)))</f>
        <v>4</v>
      </c>
      <c r="E1175" s="1">
        <f ca="1">IF(AND($A1175=0,$B1175=1),
    VLOOKUP(1,ChapterTable!$1:$1048576,MATCH("최종"&amp;SUBSTITUTE(SUBSTITUTE(E$1,"standard",""),"|Float",""),ChapterTable!$1:$1,0),0)*ChapterTable!$P$17,
  IF(AND($A1175=0,$B1175=0),
    E1176,
  IF($B1175=0,
    VLOOKUP($A1175,ChapterTable!$1:$1048576,MATCH("최종"&amp;SUBSTITUTE(SUBSTITUTE(E$1,"standard",""),"|Float",""),ChapterTable!$1:$1,0),0),
  IF($B1175=1,
    IF($L1175=FALSE,
      VLOOKUP($A1175,ChapterTable!$1:$1048576,MATCH("최종"&amp;SUBSTITUTE(SUBSTITUTE(E$1,"standard",""),"|Float",""),ChapterTable!$1:$1,0),0),
      VLOOKUP($A1175-ChapterTable!$P$11,ChapterTable!$1:$1048576,MATCH("최종"&amp;SUBSTITUTE(SUBSTITUTE(E$1,"standard",""),"|Float",""),ChapterTable!$1:$1,0),0)*ChapterTable!$P$14
    ),
  OFFSET(E1175,-$B1175+IF($L1175,1,0),0)*IF($B1175&gt;OFFSET($B1175,1,0),ChapterTable!$R$17,1)*
    (VLOOKUP(SUBSTITUTE(SUBSTITUTE(E$1,"standard",""),"|Float","")&amp;IF(OR($L1175=TRUE,$A1175=0,MOD($A1175,ChapterTable!$R$20)&lt;&gt;0),"","보스")&amp;"인게임누적곱배수",ChapterTable!$R:$S,2,0)^C1175
    +VLOOKUP(SUBSTITUTE(SUBSTITUTE(E$1,"standard",""),"|Float","")&amp;IF(OR($L1175=TRUE,$A1175=0,MOD($A1175,ChapterTable!$R$20)&lt;&gt;0),"","보스")&amp;"인게임누적합배수",ChapterTable!$R:$S,2,0)*C1175)
  )
  )
  )
)</f>
        <v>4040186.9270467758</v>
      </c>
      <c r="F1175" s="1">
        <f ca="1">IF(AND($A1175=0,$B1175=1),
    VLOOKUP(1,ChapterTable!$1:$1048576,MATCH("최종"&amp;SUBSTITUTE(SUBSTITUTE(F$1,"standard",""),"|Float",""),ChapterTable!$1:$1,0),0)*ChapterTable!$P$17,
  IF(AND($A1175=0,$B1175=0),
    F1176,
  IF($B1175=0,
    VLOOKUP($A1175,ChapterTable!$1:$1048576,MATCH("최종"&amp;SUBSTITUTE(SUBSTITUTE(F$1,"standard",""),"|Float",""),ChapterTable!$1:$1,0),0),
  IF($B1175=1,
    IF($L1175=FALSE,
      VLOOKUP($A1175,ChapterTable!$1:$1048576,MATCH("최종"&amp;SUBSTITUTE(SUBSTITUTE(F$1,"standard",""),"|Float",""),ChapterTable!$1:$1,0),0),
      VLOOKUP($A1175-ChapterTable!$P$11,ChapterTable!$1:$1048576,MATCH("최종"&amp;SUBSTITUTE(SUBSTITUTE(F$1,"standard",""),"|Float",""),ChapterTable!$1:$1,0),0)*ChapterTable!$P$14
    ),
  OFFSET(F1175,-$B1175+IF($L1175,1,0),0)*
    (VLOOKUP(SUBSTITUTE(SUBSTITUTE(F$1,"standard",""),"|Float","")&amp;IF(OR($L1175=TRUE,$A1175=0,MOD($A1175,ChapterTable!$R$20)&lt;&gt;0),"","보스")&amp;"인게임누적곱배수",ChapterTable!$R:$S,2,0)^D1175
    +VLOOKUP(SUBSTITUTE(SUBSTITUTE(F$1,"standard",""),"|Float","")&amp;IF(OR($L1175=TRUE,$A1175=0,MOD($A1175,ChapterTable!$R$20)&lt;&gt;0),"","보스")&amp;"인게임누적합배수",ChapterTable!$R:$S,2,0)*D1175)
  )
  )
  )
)</f>
        <v>1094217.2927418351</v>
      </c>
      <c r="G1175" t="s">
        <v>719</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129"/>
        <v>5</v>
      </c>
      <c r="Q1175">
        <f t="shared" si="130"/>
        <v>5</v>
      </c>
      <c r="R1175" t="b">
        <f t="shared" ca="1" si="131"/>
        <v>0</v>
      </c>
      <c r="T1175" t="b">
        <f t="shared" ca="1" si="132"/>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135"/>
        <v>0.2</v>
      </c>
      <c r="AJ1175">
        <f t="shared" si="133"/>
        <v>0.27466666000000001</v>
      </c>
      <c r="AK1175">
        <f t="shared" si="134"/>
        <v>1</v>
      </c>
      <c r="AL1175">
        <v>11</v>
      </c>
    </row>
    <row r="1176" spans="1:38" hidden="1" x14ac:dyDescent="0.3">
      <c r="A1176">
        <v>25</v>
      </c>
      <c r="B1176">
        <v>48</v>
      </c>
      <c r="C1176">
        <f>IF(OR($L1176=TRUE,$A1176=0,MOD($A1176,ChapterTable!$R$20)&lt;&gt;0),
MAX(0,INT(($B1176+ChapterTable!$P$26+VLOOKUP(SUBSTITUTE(C$1,"성장단계","")&amp;"단계오프셋",ChapterTable!$R:$S,2,0))/ChapterTable!$P$23)),
MAX(0,INT(($B1176+ChapterTable!$R$26+VLOOKUP(SUBSTITUTE(C$1,"성장단계","")&amp;"보스단계오프셋",ChapterTable!$R:$S,2,0))/ChapterTable!$R$23)))</f>
        <v>5</v>
      </c>
      <c r="D1176">
        <f>IF(OR($L1176=TRUE,$A1176=0,MOD($A1176,ChapterTable!$R$20)&lt;&gt;0),
MAX(0,INT(($B1176+ChapterTable!$P$26+VLOOKUP(SUBSTITUTE(D$1,"성장단계","")&amp;"단계오프셋",ChapterTable!$R:$S,2,0))/ChapterTable!$P$23)),
MAX(0,INT(($B1176+ChapterTable!$R$26+VLOOKUP(SUBSTITUTE(D$1,"성장단계","")&amp;"보스단계오프셋",ChapterTable!$R:$S,2,0))/ChapterTable!$R$23)))</f>
        <v>4</v>
      </c>
      <c r="E1176" s="1">
        <f ca="1">IF(AND($A1176=0,$B1176=1),
    VLOOKUP(1,ChapterTable!$1:$1048576,MATCH("최종"&amp;SUBSTITUTE(SUBSTITUTE(E$1,"standard",""),"|Float",""),ChapterTable!$1:$1,0),0)*ChapterTable!$P$17,
  IF(AND($A1176=0,$B1176=0),
    E1177,
  IF($B1176=0,
    VLOOKUP($A1176,ChapterTable!$1:$1048576,MATCH("최종"&amp;SUBSTITUTE(SUBSTITUTE(E$1,"standard",""),"|Float",""),ChapterTable!$1:$1,0),0),
  IF($B1176=1,
    IF($L1176=FALSE,
      VLOOKUP($A1176,ChapterTable!$1:$1048576,MATCH("최종"&amp;SUBSTITUTE(SUBSTITUTE(E$1,"standard",""),"|Float",""),ChapterTable!$1:$1,0),0),
      VLOOKUP($A1176-ChapterTable!$P$11,ChapterTable!$1:$1048576,MATCH("최종"&amp;SUBSTITUTE(SUBSTITUTE(E$1,"standard",""),"|Float",""),ChapterTable!$1:$1,0),0)*ChapterTable!$P$14
    ),
  OFFSET(E1176,-$B1176+IF($L1176,1,0),0)*IF($B1176&gt;OFFSET($B1176,1,0),ChapterTable!$R$17,1)*
    (VLOOKUP(SUBSTITUTE(SUBSTITUTE(E$1,"standard",""),"|Float","")&amp;IF(OR($L1176=TRUE,$A1176=0,MOD($A1176,ChapterTable!$R$20)&lt;&gt;0),"","보스")&amp;"인게임누적곱배수",ChapterTable!$R:$S,2,0)^C1176
    +VLOOKUP(SUBSTITUTE(SUBSTITUTE(E$1,"standard",""),"|Float","")&amp;IF(OR($L1176=TRUE,$A1176=0,MOD($A1176,ChapterTable!$R$20)&lt;&gt;0),"","보스")&amp;"인게임누적합배수",ChapterTable!$R:$S,2,0)*C1176)
  )
  )
  )
)</f>
        <v>4040186.9270467758</v>
      </c>
      <c r="F1176" s="1">
        <f ca="1">IF(AND($A1176=0,$B1176=1),
    VLOOKUP(1,ChapterTable!$1:$1048576,MATCH("최종"&amp;SUBSTITUTE(SUBSTITUTE(F$1,"standard",""),"|Float",""),ChapterTable!$1:$1,0),0)*ChapterTable!$P$17,
  IF(AND($A1176=0,$B1176=0),
    F1177,
  IF($B1176=0,
    VLOOKUP($A1176,ChapterTable!$1:$1048576,MATCH("최종"&amp;SUBSTITUTE(SUBSTITUTE(F$1,"standard",""),"|Float",""),ChapterTable!$1:$1,0),0),
  IF($B1176=1,
    IF($L1176=FALSE,
      VLOOKUP($A1176,ChapterTable!$1:$1048576,MATCH("최종"&amp;SUBSTITUTE(SUBSTITUTE(F$1,"standard",""),"|Float",""),ChapterTable!$1:$1,0),0),
      VLOOKUP($A1176-ChapterTable!$P$11,ChapterTable!$1:$1048576,MATCH("최종"&amp;SUBSTITUTE(SUBSTITUTE(F$1,"standard",""),"|Float",""),ChapterTable!$1:$1,0),0)*ChapterTable!$P$14
    ),
  OFFSET(F1176,-$B1176+IF($L1176,1,0),0)*
    (VLOOKUP(SUBSTITUTE(SUBSTITUTE(F$1,"standard",""),"|Float","")&amp;IF(OR($L1176=TRUE,$A1176=0,MOD($A1176,ChapterTable!$R$20)&lt;&gt;0),"","보스")&amp;"인게임누적곱배수",ChapterTable!$R:$S,2,0)^D1176
    +VLOOKUP(SUBSTITUTE(SUBSTITUTE(F$1,"standard",""),"|Float","")&amp;IF(OR($L1176=TRUE,$A1176=0,MOD($A1176,ChapterTable!$R$20)&lt;&gt;0),"","보스")&amp;"인게임누적합배수",ChapterTable!$R:$S,2,0)*D1176)
  )
  )
  )
)</f>
        <v>1094217.2927418351</v>
      </c>
      <c r="G1176" t="s">
        <v>719</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129"/>
        <v>5</v>
      </c>
      <c r="Q1176">
        <f t="shared" si="130"/>
        <v>5</v>
      </c>
      <c r="R1176" t="b">
        <f t="shared" ca="1" si="131"/>
        <v>0</v>
      </c>
      <c r="T1176" t="b">
        <f t="shared" ca="1" si="132"/>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135"/>
        <v>0.2</v>
      </c>
      <c r="AJ1176">
        <f t="shared" si="133"/>
        <v>0.27466666000000001</v>
      </c>
      <c r="AK1176">
        <f t="shared" si="134"/>
        <v>1</v>
      </c>
      <c r="AL1176">
        <v>11</v>
      </c>
    </row>
    <row r="1177" spans="1:38" hidden="1" x14ac:dyDescent="0.3">
      <c r="A1177">
        <v>25</v>
      </c>
      <c r="B1177">
        <v>49</v>
      </c>
      <c r="C1177">
        <f>IF(OR($L1177=TRUE,$A1177=0,MOD($A1177,ChapterTable!$R$20)&lt;&gt;0),
MAX(0,INT(($B1177+ChapterTable!$P$26+VLOOKUP(SUBSTITUTE(C$1,"성장단계","")&amp;"단계오프셋",ChapterTable!$R:$S,2,0))/ChapterTable!$P$23)),
MAX(0,INT(($B1177+ChapterTable!$R$26+VLOOKUP(SUBSTITUTE(C$1,"성장단계","")&amp;"보스단계오프셋",ChapterTable!$R:$S,2,0))/ChapterTable!$R$23)))</f>
        <v>5</v>
      </c>
      <c r="D1177">
        <f>IF(OR($L1177=TRUE,$A1177=0,MOD($A1177,ChapterTable!$R$20)&lt;&gt;0),
MAX(0,INT(($B1177+ChapterTable!$P$26+VLOOKUP(SUBSTITUTE(D$1,"성장단계","")&amp;"단계오프셋",ChapterTable!$R:$S,2,0))/ChapterTable!$P$23)),
MAX(0,INT(($B1177+ChapterTable!$R$26+VLOOKUP(SUBSTITUTE(D$1,"성장단계","")&amp;"보스단계오프셋",ChapterTable!$R:$S,2,0))/ChapterTable!$R$23)))</f>
        <v>4</v>
      </c>
      <c r="E1177" s="1">
        <f ca="1">IF(AND($A1177=0,$B1177=1),
    VLOOKUP(1,ChapterTable!$1:$1048576,MATCH("최종"&amp;SUBSTITUTE(SUBSTITUTE(E$1,"standard",""),"|Float",""),ChapterTable!$1:$1,0),0)*ChapterTable!$P$17,
  IF(AND($A1177=0,$B1177=0),
    E1178,
  IF($B1177=0,
    VLOOKUP($A1177,ChapterTable!$1:$1048576,MATCH("최종"&amp;SUBSTITUTE(SUBSTITUTE(E$1,"standard",""),"|Float",""),ChapterTable!$1:$1,0),0),
  IF($B1177=1,
    IF($L1177=FALSE,
      VLOOKUP($A1177,ChapterTable!$1:$1048576,MATCH("최종"&amp;SUBSTITUTE(SUBSTITUTE(E$1,"standard",""),"|Float",""),ChapterTable!$1:$1,0),0),
      VLOOKUP($A1177-ChapterTable!$P$11,ChapterTable!$1:$1048576,MATCH("최종"&amp;SUBSTITUTE(SUBSTITUTE(E$1,"standard",""),"|Float",""),ChapterTable!$1:$1,0),0)*ChapterTable!$P$14
    ),
  OFFSET(E1177,-$B1177+IF($L1177,1,0),0)*IF($B1177&gt;OFFSET($B1177,1,0),ChapterTable!$R$17,1)*
    (VLOOKUP(SUBSTITUTE(SUBSTITUTE(E$1,"standard",""),"|Float","")&amp;IF(OR($L1177=TRUE,$A1177=0,MOD($A1177,ChapterTable!$R$20)&lt;&gt;0),"","보스")&amp;"인게임누적곱배수",ChapterTable!$R:$S,2,0)^C1177
    +VLOOKUP(SUBSTITUTE(SUBSTITUTE(E$1,"standard",""),"|Float","")&amp;IF(OR($L1177=TRUE,$A1177=0,MOD($A1177,ChapterTable!$R$20)&lt;&gt;0),"","보스")&amp;"인게임누적합배수",ChapterTable!$R:$S,2,0)*C1177)
  )
  )
  )
)</f>
        <v>4040186.9270467758</v>
      </c>
      <c r="F1177" s="1">
        <f ca="1">IF(AND($A1177=0,$B1177=1),
    VLOOKUP(1,ChapterTable!$1:$1048576,MATCH("최종"&amp;SUBSTITUTE(SUBSTITUTE(F$1,"standard",""),"|Float",""),ChapterTable!$1:$1,0),0)*ChapterTable!$P$17,
  IF(AND($A1177=0,$B1177=0),
    F1178,
  IF($B1177=0,
    VLOOKUP($A1177,ChapterTable!$1:$1048576,MATCH("최종"&amp;SUBSTITUTE(SUBSTITUTE(F$1,"standard",""),"|Float",""),ChapterTable!$1:$1,0),0),
  IF($B1177=1,
    IF($L1177=FALSE,
      VLOOKUP($A1177,ChapterTable!$1:$1048576,MATCH("최종"&amp;SUBSTITUTE(SUBSTITUTE(F$1,"standard",""),"|Float",""),ChapterTable!$1:$1,0),0),
      VLOOKUP($A1177-ChapterTable!$P$11,ChapterTable!$1:$1048576,MATCH("최종"&amp;SUBSTITUTE(SUBSTITUTE(F$1,"standard",""),"|Float",""),ChapterTable!$1:$1,0),0)*ChapterTable!$P$14
    ),
  OFFSET(F1177,-$B1177+IF($L1177,1,0),0)*
    (VLOOKUP(SUBSTITUTE(SUBSTITUTE(F$1,"standard",""),"|Float","")&amp;IF(OR($L1177=TRUE,$A1177=0,MOD($A1177,ChapterTable!$R$20)&lt;&gt;0),"","보스")&amp;"인게임누적곱배수",ChapterTable!$R:$S,2,0)^D1177
    +VLOOKUP(SUBSTITUTE(SUBSTITUTE(F$1,"standard",""),"|Float","")&amp;IF(OR($L1177=TRUE,$A1177=0,MOD($A1177,ChapterTable!$R$20)&lt;&gt;0),"","보스")&amp;"인게임누적합배수",ChapterTable!$R:$S,2,0)*D1177)
  )
  )
  )
)</f>
        <v>1094217.2927418351</v>
      </c>
      <c r="G1177" t="s">
        <v>719</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129"/>
        <v>95</v>
      </c>
      <c r="Q1177">
        <f t="shared" si="130"/>
        <v>95</v>
      </c>
      <c r="R1177" t="b">
        <f t="shared" ca="1" si="131"/>
        <v>1</v>
      </c>
      <c r="T1177" t="b">
        <f t="shared" ca="1" si="132"/>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135"/>
        <v>0.2</v>
      </c>
      <c r="AJ1177">
        <f t="shared" si="133"/>
        <v>0.27466666000000001</v>
      </c>
      <c r="AK1177">
        <f t="shared" si="134"/>
        <v>1</v>
      </c>
      <c r="AL1177">
        <v>11</v>
      </c>
    </row>
    <row r="1178" spans="1:38" hidden="1" x14ac:dyDescent="0.3">
      <c r="A1178">
        <v>25</v>
      </c>
      <c r="B1178">
        <v>50</v>
      </c>
      <c r="C1178">
        <f>IF(OR($L1178=TRUE,$A1178=0,MOD($A1178,ChapterTable!$R$20)&lt;&gt;0),
MAX(0,INT(($B1178+ChapterTable!$P$26+VLOOKUP(SUBSTITUTE(C$1,"성장단계","")&amp;"단계오프셋",ChapterTable!$R:$S,2,0))/ChapterTable!$P$23)),
MAX(0,INT(($B1178+ChapterTable!$R$26+VLOOKUP(SUBSTITUTE(C$1,"성장단계","")&amp;"보스단계오프셋",ChapterTable!$R:$S,2,0))/ChapterTable!$R$23)))</f>
        <v>5</v>
      </c>
      <c r="D1178">
        <f>IF(OR($L1178=TRUE,$A1178=0,MOD($A1178,ChapterTable!$R$20)&lt;&gt;0),
MAX(0,INT(($B1178+ChapterTable!$P$26+VLOOKUP(SUBSTITUTE(D$1,"성장단계","")&amp;"단계오프셋",ChapterTable!$R:$S,2,0))/ChapterTable!$P$23)),
MAX(0,INT(($B1178+ChapterTable!$R$26+VLOOKUP(SUBSTITUTE(D$1,"성장단계","")&amp;"보스단계오프셋",ChapterTable!$R:$S,2,0))/ChapterTable!$R$23)))</f>
        <v>4</v>
      </c>
      <c r="E1178" s="1">
        <f ca="1">IF(AND($A1178=0,$B1178=1),
    VLOOKUP(1,ChapterTable!$1:$1048576,MATCH("최종"&amp;SUBSTITUTE(SUBSTITUTE(E$1,"standard",""),"|Float",""),ChapterTable!$1:$1,0),0)*ChapterTable!$P$17,
  IF(AND($A1178=0,$B1178=0),
    E1179,
  IF($B1178=0,
    VLOOKUP($A1178,ChapterTable!$1:$1048576,MATCH("최종"&amp;SUBSTITUTE(SUBSTITUTE(E$1,"standard",""),"|Float",""),ChapterTable!$1:$1,0),0),
  IF($B1178=1,
    IF($L1178=FALSE,
      VLOOKUP($A1178,ChapterTable!$1:$1048576,MATCH("최종"&amp;SUBSTITUTE(SUBSTITUTE(E$1,"standard",""),"|Float",""),ChapterTable!$1:$1,0),0),
      VLOOKUP($A1178-ChapterTable!$P$11,ChapterTable!$1:$1048576,MATCH("최종"&amp;SUBSTITUTE(SUBSTITUTE(E$1,"standard",""),"|Float",""),ChapterTable!$1:$1,0),0)*ChapterTable!$P$14
    ),
  OFFSET(E1178,-$B1178+IF($L1178,1,0),0)*IF($B1178&gt;OFFSET($B1178,1,0),ChapterTable!$R$17,1)*
    (VLOOKUP(SUBSTITUTE(SUBSTITUTE(E$1,"standard",""),"|Float","")&amp;IF(OR($L1178=TRUE,$A1178=0,MOD($A1178,ChapterTable!$R$20)&lt;&gt;0),"","보스")&amp;"인게임누적곱배수",ChapterTable!$R:$S,2,0)^C1178
    +VLOOKUP(SUBSTITUTE(SUBSTITUTE(E$1,"standard",""),"|Float","")&amp;IF(OR($L1178=TRUE,$A1178=0,MOD($A1178,ChapterTable!$R$20)&lt;&gt;0),"","보스")&amp;"인게임누적합배수",ChapterTable!$R:$S,2,0)*C1178)
  )
  )
  )
)</f>
        <v>5252243.0051608086</v>
      </c>
      <c r="F1178" s="1">
        <f ca="1">IF(AND($A1178=0,$B1178=1),
    VLOOKUP(1,ChapterTable!$1:$1048576,MATCH("최종"&amp;SUBSTITUTE(SUBSTITUTE(F$1,"standard",""),"|Float",""),ChapterTable!$1:$1,0),0)*ChapterTable!$P$17,
  IF(AND($A1178=0,$B1178=0),
    F1179,
  IF($B1178=0,
    VLOOKUP($A1178,ChapterTable!$1:$1048576,MATCH("최종"&amp;SUBSTITUTE(SUBSTITUTE(F$1,"standard",""),"|Float",""),ChapterTable!$1:$1,0),0),
  IF($B1178=1,
    IF($L1178=FALSE,
      VLOOKUP($A1178,ChapterTable!$1:$1048576,MATCH("최종"&amp;SUBSTITUTE(SUBSTITUTE(F$1,"standard",""),"|Float",""),ChapterTable!$1:$1,0),0),
      VLOOKUP($A1178-ChapterTable!$P$11,ChapterTable!$1:$1048576,MATCH("최종"&amp;SUBSTITUTE(SUBSTITUTE(F$1,"standard",""),"|Float",""),ChapterTable!$1:$1,0),0)*ChapterTable!$P$14
    ),
  OFFSET(F1178,-$B1178+IF($L1178,1,0),0)*
    (VLOOKUP(SUBSTITUTE(SUBSTITUTE(F$1,"standard",""),"|Float","")&amp;IF(OR($L1178=TRUE,$A1178=0,MOD($A1178,ChapterTable!$R$20)&lt;&gt;0),"","보스")&amp;"인게임누적곱배수",ChapterTable!$R:$S,2,0)^D1178
    +VLOOKUP(SUBSTITUTE(SUBSTITUTE(F$1,"standard",""),"|Float","")&amp;IF(OR($L1178=TRUE,$A1178=0,MOD($A1178,ChapterTable!$R$20)&lt;&gt;0),"","보스")&amp;"인게임누적합배수",ChapterTable!$R:$S,2,0)*D1178)
  )
  )
  )
)</f>
        <v>1094217.2927418351</v>
      </c>
      <c r="G1178" t="s">
        <v>719</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129"/>
        <v>25</v>
      </c>
      <c r="Q1178">
        <f t="shared" si="130"/>
        <v>25</v>
      </c>
      <c r="R1178" t="b">
        <f t="shared" ca="1" si="131"/>
        <v>0</v>
      </c>
      <c r="T1178" t="b">
        <f t="shared" ca="1" si="132"/>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135"/>
        <v>0.2</v>
      </c>
      <c r="AJ1178">
        <f t="shared" si="133"/>
        <v>1</v>
      </c>
      <c r="AK1178">
        <f t="shared" si="134"/>
        <v>1</v>
      </c>
      <c r="AL1178">
        <v>11</v>
      </c>
    </row>
    <row r="1179" spans="1:38" hidden="1" x14ac:dyDescent="0.3">
      <c r="A1179">
        <v>26</v>
      </c>
      <c r="B1179">
        <v>0</v>
      </c>
      <c r="C1179">
        <f>IF(OR($L1179=TRUE,$A1179=0,MOD($A1179,ChapterTable!$R$20)&lt;&gt;0),
MAX(0,INT(($B1179+ChapterTable!$P$26+VLOOKUP(SUBSTITUTE(C$1,"성장단계","")&amp;"단계오프셋",ChapterTable!$R:$S,2,0))/ChapterTable!$P$23)),
MAX(0,INT(($B1179+ChapterTable!$R$26+VLOOKUP(SUBSTITUTE(C$1,"성장단계","")&amp;"보스단계오프셋",ChapterTable!$R:$S,2,0))/ChapterTable!$R$23)))</f>
        <v>0</v>
      </c>
      <c r="D1179">
        <f>IF(OR($L1179=TRUE,$A1179=0,MOD($A1179,ChapterTable!$R$20)&lt;&gt;0),
MAX(0,INT(($B1179+ChapterTable!$P$26+VLOOKUP(SUBSTITUTE(D$1,"성장단계","")&amp;"단계오프셋",ChapterTable!$R:$S,2,0))/ChapterTable!$P$23)),
MAX(0,INT(($B1179+ChapterTable!$R$26+VLOOKUP(SUBSTITUTE(D$1,"성장단계","")&amp;"보스단계오프셋",ChapterTable!$R:$S,2,0))/ChapterTable!$R$23)))</f>
        <v>0</v>
      </c>
      <c r="E1179" s="1">
        <f ca="1">IF(AND($A1179=0,$B1179=1),
    VLOOKUP(1,ChapterTable!$1:$1048576,MATCH("최종"&amp;SUBSTITUTE(SUBSTITUTE(E$1,"standard",""),"|Float",""),ChapterTable!$1:$1,0),0)*ChapterTable!$P$17,
  IF(AND($A1179=0,$B1179=0),
    E1180,
  IF($B1179=0,
    VLOOKUP($A1179,ChapterTable!$1:$1048576,MATCH("최종"&amp;SUBSTITUTE(SUBSTITUTE(E$1,"standard",""),"|Float",""),ChapterTable!$1:$1,0),0),
  IF($B1179=1,
    IF($L1179=FALSE,
      VLOOKUP($A1179,ChapterTable!$1:$1048576,MATCH("최종"&amp;SUBSTITUTE(SUBSTITUTE(E$1,"standard",""),"|Float",""),ChapterTable!$1:$1,0),0),
      VLOOKUP($A1179-ChapterTable!$P$11,ChapterTable!$1:$1048576,MATCH("최종"&amp;SUBSTITUTE(SUBSTITUTE(E$1,"standard",""),"|Float",""),ChapterTable!$1:$1,0),0)*ChapterTable!$P$14
    ),
  OFFSET(E1179,-$B1179+IF($L1179,1,0),0)*IF($B1179&gt;OFFSET($B1179,1,0),ChapterTable!$R$17,1)*
    (VLOOKUP(SUBSTITUTE(SUBSTITUTE(E$1,"standard",""),"|Float","")&amp;IF(OR($L1179=TRUE,$A1179=0,MOD($A1179,ChapterTable!$R$20)&lt;&gt;0),"","보스")&amp;"인게임누적곱배수",ChapterTable!$R:$S,2,0)^C1179
    +VLOOKUP(SUBSTITUTE(SUBSTITUTE(E$1,"standard",""),"|Float","")&amp;IF(OR($L1179=TRUE,$A1179=0,MOD($A1179,ChapterTable!$R$20)&lt;&gt;0),"","보스")&amp;"인게임누적합배수",ChapterTable!$R:$S,2,0)*C1179)
  )
  )
  )
)</f>
        <v>3030140.1952850819</v>
      </c>
      <c r="F1179" s="1">
        <f ca="1">IF(AND($A1179=0,$B1179=1),
    VLOOKUP(1,ChapterTable!$1:$1048576,MATCH("최종"&amp;SUBSTITUTE(SUBSTITUTE(F$1,"standard",""),"|Float",""),ChapterTable!$1:$1,0),0)*ChapterTable!$P$17,
  IF(AND($A1179=0,$B1179=0),
    F1180,
  IF($B1179=0,
    VLOOKUP($A1179,ChapterTable!$1:$1048576,MATCH("최종"&amp;SUBSTITUTE(SUBSTITUTE(F$1,"standard",""),"|Float",""),ChapterTable!$1:$1,0),0),
  IF($B1179=1,
    IF($L1179=FALSE,
      VLOOKUP($A1179,ChapterTable!$1:$1048576,MATCH("최종"&amp;SUBSTITUTE(SUBSTITUTE(F$1,"standard",""),"|Float",""),ChapterTable!$1:$1,0),0),
      VLOOKUP($A1179-ChapterTable!$P$11,ChapterTable!$1:$1048576,MATCH("최종"&amp;SUBSTITUTE(SUBSTITUTE(F$1,"standard",""),"|Float",""),ChapterTable!$1:$1,0),0)*ChapterTable!$P$14
    ),
  OFFSET(F1179,-$B1179+IF($L1179,1,0),0)*
    (VLOOKUP(SUBSTITUTE(SUBSTITUTE(F$1,"standard",""),"|Float","")&amp;IF(OR($L1179=TRUE,$A1179=0,MOD($A1179,ChapterTable!$R$20)&lt;&gt;0),"","보스")&amp;"인게임누적곱배수",ChapterTable!$R:$S,2,0)^D1179
    +VLOOKUP(SUBSTITUTE(SUBSTITUTE(F$1,"standard",""),"|Float","")&amp;IF(OR($L1179=TRUE,$A1179=0,MOD($A1179,ChapterTable!$R$20)&lt;&gt;0),"","보스")&amp;"인게임누적합배수",ChapterTable!$R:$S,2,0)*D1179)
  )
  )
  )
)</f>
        <v>1262558.4147021174</v>
      </c>
      <c r="G1179" t="s">
        <v>719</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129"/>
        <v>0</v>
      </c>
      <c r="Q1179">
        <f t="shared" si="130"/>
        <v>0</v>
      </c>
      <c r="R1179" t="b">
        <f t="shared" ca="1" si="131"/>
        <v>0</v>
      </c>
      <c r="T1179" t="b">
        <f t="shared" ca="1" si="132"/>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135"/>
        <v>0</v>
      </c>
      <c r="AJ1179">
        <f t="shared" si="133"/>
        <v>0</v>
      </c>
      <c r="AK1179">
        <f t="shared" si="134"/>
        <v>0</v>
      </c>
      <c r="AL1179">
        <v>11</v>
      </c>
    </row>
    <row r="1180" spans="1:38" hidden="1" x14ac:dyDescent="0.3">
      <c r="A1180">
        <v>26</v>
      </c>
      <c r="B1180">
        <v>1</v>
      </c>
      <c r="C1180">
        <f>IF(OR($L1180=TRUE,$A1180=0,MOD($A1180,ChapterTable!$R$20)&lt;&gt;0),
MAX(0,INT(($B1180+ChapterTable!$P$26+VLOOKUP(SUBSTITUTE(C$1,"성장단계","")&amp;"단계오프셋",ChapterTable!$R:$S,2,0))/ChapterTable!$P$23)),
MAX(0,INT(($B1180+ChapterTable!$R$26+VLOOKUP(SUBSTITUTE(C$1,"성장단계","")&amp;"보스단계오프셋",ChapterTable!$R:$S,2,0))/ChapterTable!$R$23)))</f>
        <v>0</v>
      </c>
      <c r="D1180">
        <f>IF(OR($L1180=TRUE,$A1180=0,MOD($A1180,ChapterTable!$R$20)&lt;&gt;0),
MAX(0,INT(($B1180+ChapterTable!$P$26+VLOOKUP(SUBSTITUTE(D$1,"성장단계","")&amp;"단계오프셋",ChapterTable!$R:$S,2,0))/ChapterTable!$P$23)),
MAX(0,INT(($B1180+ChapterTable!$R$26+VLOOKUP(SUBSTITUTE(D$1,"성장단계","")&amp;"보스단계오프셋",ChapterTable!$R:$S,2,0))/ChapterTable!$R$23)))</f>
        <v>0</v>
      </c>
      <c r="E1180" s="1">
        <f ca="1">IF(AND($A1180=0,$B1180=1),
    VLOOKUP(1,ChapterTable!$1:$1048576,MATCH("최종"&amp;SUBSTITUTE(SUBSTITUTE(E$1,"standard",""),"|Float",""),ChapterTable!$1:$1,0),0)*ChapterTable!$P$17,
  IF(AND($A1180=0,$B1180=0),
    E1181,
  IF($B1180=0,
    VLOOKUP($A1180,ChapterTable!$1:$1048576,MATCH("최종"&amp;SUBSTITUTE(SUBSTITUTE(E$1,"standard",""),"|Float",""),ChapterTable!$1:$1,0),0),
  IF($B1180=1,
    IF($L1180=FALSE,
      VLOOKUP($A1180,ChapterTable!$1:$1048576,MATCH("최종"&amp;SUBSTITUTE(SUBSTITUTE(E$1,"standard",""),"|Float",""),ChapterTable!$1:$1,0),0),
      VLOOKUP($A1180-ChapterTable!$P$11,ChapterTable!$1:$1048576,MATCH("최종"&amp;SUBSTITUTE(SUBSTITUTE(E$1,"standard",""),"|Float",""),ChapterTable!$1:$1,0),0)*ChapterTable!$P$14
    ),
  OFFSET(E1180,-$B1180+IF($L1180,1,0),0)*IF($B1180&gt;OFFSET($B1180,1,0),ChapterTable!$R$17,1)*
    (VLOOKUP(SUBSTITUTE(SUBSTITUTE(E$1,"standard",""),"|Float","")&amp;IF(OR($L1180=TRUE,$A1180=0,MOD($A1180,ChapterTable!$R$20)&lt;&gt;0),"","보스")&amp;"인게임누적곱배수",ChapterTable!$R:$S,2,0)^C1180
    +VLOOKUP(SUBSTITUTE(SUBSTITUTE(E$1,"standard",""),"|Float","")&amp;IF(OR($L1180=TRUE,$A1180=0,MOD($A1180,ChapterTable!$R$20)&lt;&gt;0),"","보스")&amp;"인게임누적합배수",ChapterTable!$R:$S,2,0)*C1180)
  )
  )
  )
)</f>
        <v>3030140.1952850819</v>
      </c>
      <c r="F1180" s="1">
        <f ca="1">IF(AND($A1180=0,$B1180=1),
    VLOOKUP(1,ChapterTable!$1:$1048576,MATCH("최종"&amp;SUBSTITUTE(SUBSTITUTE(F$1,"standard",""),"|Float",""),ChapterTable!$1:$1,0),0)*ChapterTable!$P$17,
  IF(AND($A1180=0,$B1180=0),
    F1181,
  IF($B1180=0,
    VLOOKUP($A1180,ChapterTable!$1:$1048576,MATCH("최종"&amp;SUBSTITUTE(SUBSTITUTE(F$1,"standard",""),"|Float",""),ChapterTable!$1:$1,0),0),
  IF($B1180=1,
    IF($L1180=FALSE,
      VLOOKUP($A1180,ChapterTable!$1:$1048576,MATCH("최종"&amp;SUBSTITUTE(SUBSTITUTE(F$1,"standard",""),"|Float",""),ChapterTable!$1:$1,0),0),
      VLOOKUP($A1180-ChapterTable!$P$11,ChapterTable!$1:$1048576,MATCH("최종"&amp;SUBSTITUTE(SUBSTITUTE(F$1,"standard",""),"|Float",""),ChapterTable!$1:$1,0),0)*ChapterTable!$P$14
    ),
  OFFSET(F1180,-$B1180+IF($L1180,1,0),0)*
    (VLOOKUP(SUBSTITUTE(SUBSTITUTE(F$1,"standard",""),"|Float","")&amp;IF(OR($L1180=TRUE,$A1180=0,MOD($A1180,ChapterTable!$R$20)&lt;&gt;0),"","보스")&amp;"인게임누적곱배수",ChapterTable!$R:$S,2,0)^D1180
    +VLOOKUP(SUBSTITUTE(SUBSTITUTE(F$1,"standard",""),"|Float","")&amp;IF(OR($L1180=TRUE,$A1180=0,MOD($A1180,ChapterTable!$R$20)&lt;&gt;0),"","보스")&amp;"인게임누적합배수",ChapterTable!$R:$S,2,0)*D1180)
  )
  )
  )
)</f>
        <v>1262558.4147021174</v>
      </c>
      <c r="G1180" t="s">
        <v>719</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129"/>
        <v>1</v>
      </c>
      <c r="Q1180">
        <f t="shared" si="130"/>
        <v>1</v>
      </c>
      <c r="R1180" t="b">
        <f t="shared" ca="1" si="131"/>
        <v>0</v>
      </c>
      <c r="T1180" t="b">
        <f t="shared" ca="1" si="132"/>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135"/>
        <v>1</v>
      </c>
      <c r="AJ1180">
        <f t="shared" si="133"/>
        <v>1</v>
      </c>
      <c r="AK1180">
        <f t="shared" si="134"/>
        <v>1</v>
      </c>
      <c r="AL1180">
        <v>12</v>
      </c>
    </row>
    <row r="1181" spans="1:38" hidden="1" x14ac:dyDescent="0.3">
      <c r="A1181">
        <v>26</v>
      </c>
      <c r="B1181">
        <v>2</v>
      </c>
      <c r="C1181">
        <f>IF(OR($L1181=TRUE,$A1181=0,MOD($A1181,ChapterTable!$R$20)&lt;&gt;0),
MAX(0,INT(($B1181+ChapterTable!$P$26+VLOOKUP(SUBSTITUTE(C$1,"성장단계","")&amp;"단계오프셋",ChapterTable!$R:$S,2,0))/ChapterTable!$P$23)),
MAX(0,INT(($B1181+ChapterTable!$R$26+VLOOKUP(SUBSTITUTE(C$1,"성장단계","")&amp;"보스단계오프셋",ChapterTable!$R:$S,2,0))/ChapterTable!$R$23)))</f>
        <v>0</v>
      </c>
      <c r="D1181">
        <f>IF(OR($L1181=TRUE,$A1181=0,MOD($A1181,ChapterTable!$R$20)&lt;&gt;0),
MAX(0,INT(($B1181+ChapterTable!$P$26+VLOOKUP(SUBSTITUTE(D$1,"성장단계","")&amp;"단계오프셋",ChapterTable!$R:$S,2,0))/ChapterTable!$P$23)),
MAX(0,INT(($B1181+ChapterTable!$R$26+VLOOKUP(SUBSTITUTE(D$1,"성장단계","")&amp;"보스단계오프셋",ChapterTable!$R:$S,2,0))/ChapterTable!$R$23)))</f>
        <v>0</v>
      </c>
      <c r="E1181" s="1">
        <f ca="1">IF(AND($A1181=0,$B1181=1),
    VLOOKUP(1,ChapterTable!$1:$1048576,MATCH("최종"&amp;SUBSTITUTE(SUBSTITUTE(E$1,"standard",""),"|Float",""),ChapterTable!$1:$1,0),0)*ChapterTable!$P$17,
  IF(AND($A1181=0,$B1181=0),
    E1182,
  IF($B1181=0,
    VLOOKUP($A1181,ChapterTable!$1:$1048576,MATCH("최종"&amp;SUBSTITUTE(SUBSTITUTE(E$1,"standard",""),"|Float",""),ChapterTable!$1:$1,0),0),
  IF($B1181=1,
    IF($L1181=FALSE,
      VLOOKUP($A1181,ChapterTable!$1:$1048576,MATCH("최종"&amp;SUBSTITUTE(SUBSTITUTE(E$1,"standard",""),"|Float",""),ChapterTable!$1:$1,0),0),
      VLOOKUP($A1181-ChapterTable!$P$11,ChapterTable!$1:$1048576,MATCH("최종"&amp;SUBSTITUTE(SUBSTITUTE(E$1,"standard",""),"|Float",""),ChapterTable!$1:$1,0),0)*ChapterTable!$P$14
    ),
  OFFSET(E1181,-$B1181+IF($L1181,1,0),0)*IF($B1181&gt;OFFSET($B1181,1,0),ChapterTable!$R$17,1)*
    (VLOOKUP(SUBSTITUTE(SUBSTITUTE(E$1,"standard",""),"|Float","")&amp;IF(OR($L1181=TRUE,$A1181=0,MOD($A1181,ChapterTable!$R$20)&lt;&gt;0),"","보스")&amp;"인게임누적곱배수",ChapterTable!$R:$S,2,0)^C1181
    +VLOOKUP(SUBSTITUTE(SUBSTITUTE(E$1,"standard",""),"|Float","")&amp;IF(OR($L1181=TRUE,$A1181=0,MOD($A1181,ChapterTable!$R$20)&lt;&gt;0),"","보스")&amp;"인게임누적합배수",ChapterTable!$R:$S,2,0)*C1181)
  )
  )
  )
)</f>
        <v>3030140.1952850819</v>
      </c>
      <c r="F1181" s="1">
        <f ca="1">IF(AND($A1181=0,$B1181=1),
    VLOOKUP(1,ChapterTable!$1:$1048576,MATCH("최종"&amp;SUBSTITUTE(SUBSTITUTE(F$1,"standard",""),"|Float",""),ChapterTable!$1:$1,0),0)*ChapterTable!$P$17,
  IF(AND($A1181=0,$B1181=0),
    F1182,
  IF($B1181=0,
    VLOOKUP($A1181,ChapterTable!$1:$1048576,MATCH("최종"&amp;SUBSTITUTE(SUBSTITUTE(F$1,"standard",""),"|Float",""),ChapterTable!$1:$1,0),0),
  IF($B1181=1,
    IF($L1181=FALSE,
      VLOOKUP($A1181,ChapterTable!$1:$1048576,MATCH("최종"&amp;SUBSTITUTE(SUBSTITUTE(F$1,"standard",""),"|Float",""),ChapterTable!$1:$1,0),0),
      VLOOKUP($A1181-ChapterTable!$P$11,ChapterTable!$1:$1048576,MATCH("최종"&amp;SUBSTITUTE(SUBSTITUTE(F$1,"standard",""),"|Float",""),ChapterTable!$1:$1,0),0)*ChapterTable!$P$14
    ),
  OFFSET(F1181,-$B1181+IF($L1181,1,0),0)*
    (VLOOKUP(SUBSTITUTE(SUBSTITUTE(F$1,"standard",""),"|Float","")&amp;IF(OR($L1181=TRUE,$A1181=0,MOD($A1181,ChapterTable!$R$20)&lt;&gt;0),"","보스")&amp;"인게임누적곱배수",ChapterTable!$R:$S,2,0)^D1181
    +VLOOKUP(SUBSTITUTE(SUBSTITUTE(F$1,"standard",""),"|Float","")&amp;IF(OR($L1181=TRUE,$A1181=0,MOD($A1181,ChapterTable!$R$20)&lt;&gt;0),"","보스")&amp;"인게임누적합배수",ChapterTable!$R:$S,2,0)*D1181)
  )
  )
  )
)</f>
        <v>1262558.4147021174</v>
      </c>
      <c r="G1181" t="s">
        <v>719</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129"/>
        <v>1</v>
      </c>
      <c r="Q1181">
        <f t="shared" si="130"/>
        <v>1</v>
      </c>
      <c r="R1181" t="b">
        <f t="shared" ca="1" si="131"/>
        <v>0</v>
      </c>
      <c r="T1181" t="b">
        <f t="shared" ca="1" si="132"/>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135"/>
        <v>1</v>
      </c>
      <c r="AJ1181">
        <f t="shared" si="133"/>
        <v>1</v>
      </c>
      <c r="AK1181">
        <f t="shared" si="134"/>
        <v>1</v>
      </c>
      <c r="AL1181">
        <v>12</v>
      </c>
    </row>
    <row r="1182" spans="1:38" hidden="1" x14ac:dyDescent="0.3">
      <c r="A1182">
        <v>26</v>
      </c>
      <c r="B1182">
        <v>3</v>
      </c>
      <c r="C1182">
        <f>IF(OR($L1182=TRUE,$A1182=0,MOD($A1182,ChapterTable!$R$20)&lt;&gt;0),
MAX(0,INT(($B1182+ChapterTable!$P$26+VLOOKUP(SUBSTITUTE(C$1,"성장단계","")&amp;"단계오프셋",ChapterTable!$R:$S,2,0))/ChapterTable!$P$23)),
MAX(0,INT(($B1182+ChapterTable!$R$26+VLOOKUP(SUBSTITUTE(C$1,"성장단계","")&amp;"보스단계오프셋",ChapterTable!$R:$S,2,0))/ChapterTable!$R$23)))</f>
        <v>0</v>
      </c>
      <c r="D1182">
        <f>IF(OR($L1182=TRUE,$A1182=0,MOD($A1182,ChapterTable!$R$20)&lt;&gt;0),
MAX(0,INT(($B1182+ChapterTable!$P$26+VLOOKUP(SUBSTITUTE(D$1,"성장단계","")&amp;"단계오프셋",ChapterTable!$R:$S,2,0))/ChapterTable!$P$23)),
MAX(0,INT(($B1182+ChapterTable!$R$26+VLOOKUP(SUBSTITUTE(D$1,"성장단계","")&amp;"보스단계오프셋",ChapterTable!$R:$S,2,0))/ChapterTable!$R$23)))</f>
        <v>0</v>
      </c>
      <c r="E1182" s="1">
        <f ca="1">IF(AND($A1182=0,$B1182=1),
    VLOOKUP(1,ChapterTable!$1:$1048576,MATCH("최종"&amp;SUBSTITUTE(SUBSTITUTE(E$1,"standard",""),"|Float",""),ChapterTable!$1:$1,0),0)*ChapterTable!$P$17,
  IF(AND($A1182=0,$B1182=0),
    E1183,
  IF($B1182=0,
    VLOOKUP($A1182,ChapterTable!$1:$1048576,MATCH("최종"&amp;SUBSTITUTE(SUBSTITUTE(E$1,"standard",""),"|Float",""),ChapterTable!$1:$1,0),0),
  IF($B1182=1,
    IF($L1182=FALSE,
      VLOOKUP($A1182,ChapterTable!$1:$1048576,MATCH("최종"&amp;SUBSTITUTE(SUBSTITUTE(E$1,"standard",""),"|Float",""),ChapterTable!$1:$1,0),0),
      VLOOKUP($A1182-ChapterTable!$P$11,ChapterTable!$1:$1048576,MATCH("최종"&amp;SUBSTITUTE(SUBSTITUTE(E$1,"standard",""),"|Float",""),ChapterTable!$1:$1,0),0)*ChapterTable!$P$14
    ),
  OFFSET(E1182,-$B1182+IF($L1182,1,0),0)*IF($B1182&gt;OFFSET($B1182,1,0),ChapterTable!$R$17,1)*
    (VLOOKUP(SUBSTITUTE(SUBSTITUTE(E$1,"standard",""),"|Float","")&amp;IF(OR($L1182=TRUE,$A1182=0,MOD($A1182,ChapterTable!$R$20)&lt;&gt;0),"","보스")&amp;"인게임누적곱배수",ChapterTable!$R:$S,2,0)^C1182
    +VLOOKUP(SUBSTITUTE(SUBSTITUTE(E$1,"standard",""),"|Float","")&amp;IF(OR($L1182=TRUE,$A1182=0,MOD($A1182,ChapterTable!$R$20)&lt;&gt;0),"","보스")&amp;"인게임누적합배수",ChapterTable!$R:$S,2,0)*C1182)
  )
  )
  )
)</f>
        <v>3030140.1952850819</v>
      </c>
      <c r="F1182" s="1">
        <f ca="1">IF(AND($A1182=0,$B1182=1),
    VLOOKUP(1,ChapterTable!$1:$1048576,MATCH("최종"&amp;SUBSTITUTE(SUBSTITUTE(F$1,"standard",""),"|Float",""),ChapterTable!$1:$1,0),0)*ChapterTable!$P$17,
  IF(AND($A1182=0,$B1182=0),
    F1183,
  IF($B1182=0,
    VLOOKUP($A1182,ChapterTable!$1:$1048576,MATCH("최종"&amp;SUBSTITUTE(SUBSTITUTE(F$1,"standard",""),"|Float",""),ChapterTable!$1:$1,0),0),
  IF($B1182=1,
    IF($L1182=FALSE,
      VLOOKUP($A1182,ChapterTable!$1:$1048576,MATCH("최종"&amp;SUBSTITUTE(SUBSTITUTE(F$1,"standard",""),"|Float",""),ChapterTable!$1:$1,0),0),
      VLOOKUP($A1182-ChapterTable!$P$11,ChapterTable!$1:$1048576,MATCH("최종"&amp;SUBSTITUTE(SUBSTITUTE(F$1,"standard",""),"|Float",""),ChapterTable!$1:$1,0),0)*ChapterTable!$P$14
    ),
  OFFSET(F1182,-$B1182+IF($L1182,1,0),0)*
    (VLOOKUP(SUBSTITUTE(SUBSTITUTE(F$1,"standard",""),"|Float","")&amp;IF(OR($L1182=TRUE,$A1182=0,MOD($A1182,ChapterTable!$R$20)&lt;&gt;0),"","보스")&amp;"인게임누적곱배수",ChapterTable!$R:$S,2,0)^D1182
    +VLOOKUP(SUBSTITUTE(SUBSTITUTE(F$1,"standard",""),"|Float","")&amp;IF(OR($L1182=TRUE,$A1182=0,MOD($A1182,ChapterTable!$R$20)&lt;&gt;0),"","보스")&amp;"인게임누적합배수",ChapterTable!$R:$S,2,0)*D1182)
  )
  )
  )
)</f>
        <v>1262558.4147021174</v>
      </c>
      <c r="G1182" t="s">
        <v>719</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129"/>
        <v>1</v>
      </c>
      <c r="Q1182">
        <f t="shared" si="130"/>
        <v>1</v>
      </c>
      <c r="R1182" t="b">
        <f t="shared" ca="1" si="131"/>
        <v>0</v>
      </c>
      <c r="T1182" t="b">
        <f t="shared" ca="1" si="132"/>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135"/>
        <v>1</v>
      </c>
      <c r="AJ1182">
        <f t="shared" si="133"/>
        <v>1</v>
      </c>
      <c r="AK1182">
        <f t="shared" si="134"/>
        <v>1</v>
      </c>
      <c r="AL1182">
        <v>12</v>
      </c>
    </row>
    <row r="1183" spans="1:38" hidden="1" x14ac:dyDescent="0.3">
      <c r="A1183">
        <v>26</v>
      </c>
      <c r="B1183">
        <v>4</v>
      </c>
      <c r="C1183">
        <f>IF(OR($L1183=TRUE,$A1183=0,MOD($A1183,ChapterTable!$R$20)&lt;&gt;0),
MAX(0,INT(($B1183+ChapterTable!$P$26+VLOOKUP(SUBSTITUTE(C$1,"성장단계","")&amp;"단계오프셋",ChapterTable!$R:$S,2,0))/ChapterTable!$P$23)),
MAX(0,INT(($B1183+ChapterTable!$R$26+VLOOKUP(SUBSTITUTE(C$1,"성장단계","")&amp;"보스단계오프셋",ChapterTable!$R:$S,2,0))/ChapterTable!$R$23)))</f>
        <v>0</v>
      </c>
      <c r="D1183">
        <f>IF(OR($L1183=TRUE,$A1183=0,MOD($A1183,ChapterTable!$R$20)&lt;&gt;0),
MAX(0,INT(($B1183+ChapterTable!$P$26+VLOOKUP(SUBSTITUTE(D$1,"성장단계","")&amp;"단계오프셋",ChapterTable!$R:$S,2,0))/ChapterTable!$P$23)),
MAX(0,INT(($B1183+ChapterTable!$R$26+VLOOKUP(SUBSTITUTE(D$1,"성장단계","")&amp;"보스단계오프셋",ChapterTable!$R:$S,2,0))/ChapterTable!$R$23)))</f>
        <v>0</v>
      </c>
      <c r="E1183" s="1">
        <f ca="1">IF(AND($A1183=0,$B1183=1),
    VLOOKUP(1,ChapterTable!$1:$1048576,MATCH("최종"&amp;SUBSTITUTE(SUBSTITUTE(E$1,"standard",""),"|Float",""),ChapterTable!$1:$1,0),0)*ChapterTable!$P$17,
  IF(AND($A1183=0,$B1183=0),
    E1184,
  IF($B1183=0,
    VLOOKUP($A1183,ChapterTable!$1:$1048576,MATCH("최종"&amp;SUBSTITUTE(SUBSTITUTE(E$1,"standard",""),"|Float",""),ChapterTable!$1:$1,0),0),
  IF($B1183=1,
    IF($L1183=FALSE,
      VLOOKUP($A1183,ChapterTable!$1:$1048576,MATCH("최종"&amp;SUBSTITUTE(SUBSTITUTE(E$1,"standard",""),"|Float",""),ChapterTable!$1:$1,0),0),
      VLOOKUP($A1183-ChapterTable!$P$11,ChapterTable!$1:$1048576,MATCH("최종"&amp;SUBSTITUTE(SUBSTITUTE(E$1,"standard",""),"|Float",""),ChapterTable!$1:$1,0),0)*ChapterTable!$P$14
    ),
  OFFSET(E1183,-$B1183+IF($L1183,1,0),0)*IF($B1183&gt;OFFSET($B1183,1,0),ChapterTable!$R$17,1)*
    (VLOOKUP(SUBSTITUTE(SUBSTITUTE(E$1,"standard",""),"|Float","")&amp;IF(OR($L1183=TRUE,$A1183=0,MOD($A1183,ChapterTable!$R$20)&lt;&gt;0),"","보스")&amp;"인게임누적곱배수",ChapterTable!$R:$S,2,0)^C1183
    +VLOOKUP(SUBSTITUTE(SUBSTITUTE(E$1,"standard",""),"|Float","")&amp;IF(OR($L1183=TRUE,$A1183=0,MOD($A1183,ChapterTable!$R$20)&lt;&gt;0),"","보스")&amp;"인게임누적합배수",ChapterTable!$R:$S,2,0)*C1183)
  )
  )
  )
)</f>
        <v>3030140.1952850819</v>
      </c>
      <c r="F1183" s="1">
        <f ca="1">IF(AND($A1183=0,$B1183=1),
    VLOOKUP(1,ChapterTable!$1:$1048576,MATCH("최종"&amp;SUBSTITUTE(SUBSTITUTE(F$1,"standard",""),"|Float",""),ChapterTable!$1:$1,0),0)*ChapterTable!$P$17,
  IF(AND($A1183=0,$B1183=0),
    F1184,
  IF($B1183=0,
    VLOOKUP($A1183,ChapterTable!$1:$1048576,MATCH("최종"&amp;SUBSTITUTE(SUBSTITUTE(F$1,"standard",""),"|Float",""),ChapterTable!$1:$1,0),0),
  IF($B1183=1,
    IF($L1183=FALSE,
      VLOOKUP($A1183,ChapterTable!$1:$1048576,MATCH("최종"&amp;SUBSTITUTE(SUBSTITUTE(F$1,"standard",""),"|Float",""),ChapterTable!$1:$1,0),0),
      VLOOKUP($A1183-ChapterTable!$P$11,ChapterTable!$1:$1048576,MATCH("최종"&amp;SUBSTITUTE(SUBSTITUTE(F$1,"standard",""),"|Float",""),ChapterTable!$1:$1,0),0)*ChapterTable!$P$14
    ),
  OFFSET(F1183,-$B1183+IF($L1183,1,0),0)*
    (VLOOKUP(SUBSTITUTE(SUBSTITUTE(F$1,"standard",""),"|Float","")&amp;IF(OR($L1183=TRUE,$A1183=0,MOD($A1183,ChapterTable!$R$20)&lt;&gt;0),"","보스")&amp;"인게임누적곱배수",ChapterTable!$R:$S,2,0)^D1183
    +VLOOKUP(SUBSTITUTE(SUBSTITUTE(F$1,"standard",""),"|Float","")&amp;IF(OR($L1183=TRUE,$A1183=0,MOD($A1183,ChapterTable!$R$20)&lt;&gt;0),"","보스")&amp;"인게임누적합배수",ChapterTable!$R:$S,2,0)*D1183)
  )
  )
  )
)</f>
        <v>1262558.4147021174</v>
      </c>
      <c r="G1183" t="s">
        <v>719</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129"/>
        <v>1</v>
      </c>
      <c r="Q1183">
        <f t="shared" si="130"/>
        <v>1</v>
      </c>
      <c r="R1183" t="b">
        <f t="shared" ca="1" si="131"/>
        <v>0</v>
      </c>
      <c r="T1183" t="b">
        <f t="shared" ca="1" si="132"/>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135"/>
        <v>1</v>
      </c>
      <c r="AJ1183">
        <f t="shared" si="133"/>
        <v>1</v>
      </c>
      <c r="AK1183">
        <f t="shared" si="134"/>
        <v>1</v>
      </c>
      <c r="AL1183">
        <v>12</v>
      </c>
    </row>
    <row r="1184" spans="1:38" hidden="1" x14ac:dyDescent="0.3">
      <c r="A1184">
        <v>26</v>
      </c>
      <c r="B1184">
        <v>5</v>
      </c>
      <c r="C1184">
        <f>IF(OR($L1184=TRUE,$A1184=0,MOD($A1184,ChapterTable!$R$20)&lt;&gt;0),
MAX(0,INT(($B1184+ChapterTable!$P$26+VLOOKUP(SUBSTITUTE(C$1,"성장단계","")&amp;"단계오프셋",ChapterTable!$R:$S,2,0))/ChapterTable!$P$23)),
MAX(0,INT(($B1184+ChapterTable!$R$26+VLOOKUP(SUBSTITUTE(C$1,"성장단계","")&amp;"보스단계오프셋",ChapterTable!$R:$S,2,0))/ChapterTable!$R$23)))</f>
        <v>0</v>
      </c>
      <c r="D1184">
        <f>IF(OR($L1184=TRUE,$A1184=0,MOD($A1184,ChapterTable!$R$20)&lt;&gt;0),
MAX(0,INT(($B1184+ChapterTable!$P$26+VLOOKUP(SUBSTITUTE(D$1,"성장단계","")&amp;"단계오프셋",ChapterTable!$R:$S,2,0))/ChapterTable!$P$23)),
MAX(0,INT(($B1184+ChapterTable!$R$26+VLOOKUP(SUBSTITUTE(D$1,"성장단계","")&amp;"보스단계오프셋",ChapterTable!$R:$S,2,0))/ChapterTable!$R$23)))</f>
        <v>0</v>
      </c>
      <c r="E1184" s="1">
        <f ca="1">IF(AND($A1184=0,$B1184=1),
    VLOOKUP(1,ChapterTable!$1:$1048576,MATCH("최종"&amp;SUBSTITUTE(SUBSTITUTE(E$1,"standard",""),"|Float",""),ChapterTable!$1:$1,0),0)*ChapterTable!$P$17,
  IF(AND($A1184=0,$B1184=0),
    E1185,
  IF($B1184=0,
    VLOOKUP($A1184,ChapterTable!$1:$1048576,MATCH("최종"&amp;SUBSTITUTE(SUBSTITUTE(E$1,"standard",""),"|Float",""),ChapterTable!$1:$1,0),0),
  IF($B1184=1,
    IF($L1184=FALSE,
      VLOOKUP($A1184,ChapterTable!$1:$1048576,MATCH("최종"&amp;SUBSTITUTE(SUBSTITUTE(E$1,"standard",""),"|Float",""),ChapterTable!$1:$1,0),0),
      VLOOKUP($A1184-ChapterTable!$P$11,ChapterTable!$1:$1048576,MATCH("최종"&amp;SUBSTITUTE(SUBSTITUTE(E$1,"standard",""),"|Float",""),ChapterTable!$1:$1,0),0)*ChapterTable!$P$14
    ),
  OFFSET(E1184,-$B1184+IF($L1184,1,0),0)*IF($B1184&gt;OFFSET($B1184,1,0),ChapterTable!$R$17,1)*
    (VLOOKUP(SUBSTITUTE(SUBSTITUTE(E$1,"standard",""),"|Float","")&amp;IF(OR($L1184=TRUE,$A1184=0,MOD($A1184,ChapterTable!$R$20)&lt;&gt;0),"","보스")&amp;"인게임누적곱배수",ChapterTable!$R:$S,2,0)^C1184
    +VLOOKUP(SUBSTITUTE(SUBSTITUTE(E$1,"standard",""),"|Float","")&amp;IF(OR($L1184=TRUE,$A1184=0,MOD($A1184,ChapterTable!$R$20)&lt;&gt;0),"","보스")&amp;"인게임누적합배수",ChapterTable!$R:$S,2,0)*C1184)
  )
  )
  )
)</f>
        <v>3030140.1952850819</v>
      </c>
      <c r="F1184" s="1">
        <f ca="1">IF(AND($A1184=0,$B1184=1),
    VLOOKUP(1,ChapterTable!$1:$1048576,MATCH("최종"&amp;SUBSTITUTE(SUBSTITUTE(F$1,"standard",""),"|Float",""),ChapterTable!$1:$1,0),0)*ChapterTable!$P$17,
  IF(AND($A1184=0,$B1184=0),
    F1185,
  IF($B1184=0,
    VLOOKUP($A1184,ChapterTable!$1:$1048576,MATCH("최종"&amp;SUBSTITUTE(SUBSTITUTE(F$1,"standard",""),"|Float",""),ChapterTable!$1:$1,0),0),
  IF($B1184=1,
    IF($L1184=FALSE,
      VLOOKUP($A1184,ChapterTable!$1:$1048576,MATCH("최종"&amp;SUBSTITUTE(SUBSTITUTE(F$1,"standard",""),"|Float",""),ChapterTable!$1:$1,0),0),
      VLOOKUP($A1184-ChapterTable!$P$11,ChapterTable!$1:$1048576,MATCH("최종"&amp;SUBSTITUTE(SUBSTITUTE(F$1,"standard",""),"|Float",""),ChapterTable!$1:$1,0),0)*ChapterTable!$P$14
    ),
  OFFSET(F1184,-$B1184+IF($L1184,1,0),0)*
    (VLOOKUP(SUBSTITUTE(SUBSTITUTE(F$1,"standard",""),"|Float","")&amp;IF(OR($L1184=TRUE,$A1184=0,MOD($A1184,ChapterTable!$R$20)&lt;&gt;0),"","보스")&amp;"인게임누적곱배수",ChapterTable!$R:$S,2,0)^D1184
    +VLOOKUP(SUBSTITUTE(SUBSTITUTE(F$1,"standard",""),"|Float","")&amp;IF(OR($L1184=TRUE,$A1184=0,MOD($A1184,ChapterTable!$R$20)&lt;&gt;0),"","보스")&amp;"인게임누적합배수",ChapterTable!$R:$S,2,0)*D1184)
  )
  )
  )
)</f>
        <v>1262558.4147021174</v>
      </c>
      <c r="G1184" t="s">
        <v>719</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129"/>
        <v>11</v>
      </c>
      <c r="Q1184">
        <f t="shared" si="130"/>
        <v>11</v>
      </c>
      <c r="R1184" t="b">
        <f t="shared" ca="1" si="131"/>
        <v>0</v>
      </c>
      <c r="T1184" t="b">
        <f t="shared" ca="1" si="132"/>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135"/>
        <v>1</v>
      </c>
      <c r="AJ1184">
        <f t="shared" si="133"/>
        <v>1</v>
      </c>
      <c r="AK1184">
        <f t="shared" si="134"/>
        <v>1</v>
      </c>
      <c r="AL1184">
        <v>12</v>
      </c>
    </row>
    <row r="1185" spans="1:38" hidden="1" x14ac:dyDescent="0.3">
      <c r="A1185">
        <v>26</v>
      </c>
      <c r="B1185">
        <v>6</v>
      </c>
      <c r="C1185">
        <f>IF(OR($L1185=TRUE,$A1185=0,MOD($A1185,ChapterTable!$R$20)&lt;&gt;0),
MAX(0,INT(($B1185+ChapterTable!$P$26+VLOOKUP(SUBSTITUTE(C$1,"성장단계","")&amp;"단계오프셋",ChapterTable!$R:$S,2,0))/ChapterTable!$P$23)),
MAX(0,INT(($B1185+ChapterTable!$R$26+VLOOKUP(SUBSTITUTE(C$1,"성장단계","")&amp;"보스단계오프셋",ChapterTable!$R:$S,2,0))/ChapterTable!$R$23)))</f>
        <v>1</v>
      </c>
      <c r="D1185">
        <f>IF(OR($L1185=TRUE,$A1185=0,MOD($A1185,ChapterTable!$R$20)&lt;&gt;0),
MAX(0,INT(($B1185+ChapterTable!$P$26+VLOOKUP(SUBSTITUTE(D$1,"성장단계","")&amp;"단계오프셋",ChapterTable!$R:$S,2,0))/ChapterTable!$P$23)),
MAX(0,INT(($B1185+ChapterTable!$R$26+VLOOKUP(SUBSTITUTE(D$1,"성장단계","")&amp;"보스단계오프셋",ChapterTable!$R:$S,2,0))/ChapterTable!$R$23)))</f>
        <v>0</v>
      </c>
      <c r="E1185" s="1">
        <f ca="1">IF(AND($A1185=0,$B1185=1),
    VLOOKUP(1,ChapterTable!$1:$1048576,MATCH("최종"&amp;SUBSTITUTE(SUBSTITUTE(E$1,"standard",""),"|Float",""),ChapterTable!$1:$1,0),0)*ChapterTable!$P$17,
  IF(AND($A1185=0,$B1185=0),
    E1186,
  IF($B1185=0,
    VLOOKUP($A1185,ChapterTable!$1:$1048576,MATCH("최종"&amp;SUBSTITUTE(SUBSTITUTE(E$1,"standard",""),"|Float",""),ChapterTable!$1:$1,0),0),
  IF($B1185=1,
    IF($L1185=FALSE,
      VLOOKUP($A1185,ChapterTable!$1:$1048576,MATCH("최종"&amp;SUBSTITUTE(SUBSTITUTE(E$1,"standard",""),"|Float",""),ChapterTable!$1:$1,0),0),
      VLOOKUP($A1185-ChapterTable!$P$11,ChapterTable!$1:$1048576,MATCH("최종"&amp;SUBSTITUTE(SUBSTITUTE(E$1,"standard",""),"|Float",""),ChapterTable!$1:$1,0),0)*ChapterTable!$P$14
    ),
  OFFSET(E1185,-$B1185+IF($L1185,1,0),0)*IF($B1185&gt;OFFSET($B1185,1,0),ChapterTable!$R$17,1)*
    (VLOOKUP(SUBSTITUTE(SUBSTITUTE(E$1,"standard",""),"|Float","")&amp;IF(OR($L1185=TRUE,$A1185=0,MOD($A1185,ChapterTable!$R$20)&lt;&gt;0),"","보스")&amp;"인게임누적곱배수",ChapterTable!$R:$S,2,0)^C1185
    +VLOOKUP(SUBSTITUTE(SUBSTITUTE(E$1,"standard",""),"|Float","")&amp;IF(OR($L1185=TRUE,$A1185=0,MOD($A1185,ChapterTable!$R$20)&lt;&gt;0),"","보스")&amp;"인게임누적합배수",ChapterTable!$R:$S,2,0)*C1185)
  )
  )
  )
)</f>
        <v>3636168.2343420982</v>
      </c>
      <c r="F1185" s="1">
        <f ca="1">IF(AND($A1185=0,$B1185=1),
    VLOOKUP(1,ChapterTable!$1:$1048576,MATCH("최종"&amp;SUBSTITUTE(SUBSTITUTE(F$1,"standard",""),"|Float",""),ChapterTable!$1:$1,0),0)*ChapterTable!$P$17,
  IF(AND($A1185=0,$B1185=0),
    F1186,
  IF($B1185=0,
    VLOOKUP($A1185,ChapterTable!$1:$1048576,MATCH("최종"&amp;SUBSTITUTE(SUBSTITUTE(F$1,"standard",""),"|Float",""),ChapterTable!$1:$1,0),0),
  IF($B1185=1,
    IF($L1185=FALSE,
      VLOOKUP($A1185,ChapterTable!$1:$1048576,MATCH("최종"&amp;SUBSTITUTE(SUBSTITUTE(F$1,"standard",""),"|Float",""),ChapterTable!$1:$1,0),0),
      VLOOKUP($A1185-ChapterTable!$P$11,ChapterTable!$1:$1048576,MATCH("최종"&amp;SUBSTITUTE(SUBSTITUTE(F$1,"standard",""),"|Float",""),ChapterTable!$1:$1,0),0)*ChapterTable!$P$14
    ),
  OFFSET(F1185,-$B1185+IF($L1185,1,0),0)*
    (VLOOKUP(SUBSTITUTE(SUBSTITUTE(F$1,"standard",""),"|Float","")&amp;IF(OR($L1185=TRUE,$A1185=0,MOD($A1185,ChapterTable!$R$20)&lt;&gt;0),"","보스")&amp;"인게임누적곱배수",ChapterTable!$R:$S,2,0)^D1185
    +VLOOKUP(SUBSTITUTE(SUBSTITUTE(F$1,"standard",""),"|Float","")&amp;IF(OR($L1185=TRUE,$A1185=0,MOD($A1185,ChapterTable!$R$20)&lt;&gt;0),"","보스")&amp;"인게임누적합배수",ChapterTable!$R:$S,2,0)*D1185)
  )
  )
  )
)</f>
        <v>1262558.4147021174</v>
      </c>
      <c r="G1185" t="s">
        <v>719</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129"/>
        <v>1</v>
      </c>
      <c r="Q1185">
        <f t="shared" si="130"/>
        <v>1</v>
      </c>
      <c r="R1185" t="b">
        <f t="shared" ca="1" si="131"/>
        <v>0</v>
      </c>
      <c r="T1185" t="b">
        <f t="shared" ca="1" si="132"/>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135"/>
        <v>1</v>
      </c>
      <c r="AJ1185">
        <f t="shared" si="133"/>
        <v>1</v>
      </c>
      <c r="AK1185">
        <f t="shared" si="134"/>
        <v>1</v>
      </c>
      <c r="AL1185">
        <v>12</v>
      </c>
    </row>
    <row r="1186" spans="1:38" hidden="1" x14ac:dyDescent="0.3">
      <c r="A1186">
        <v>26</v>
      </c>
      <c r="B1186">
        <v>7</v>
      </c>
      <c r="C1186">
        <f>IF(OR($L1186=TRUE,$A1186=0,MOD($A1186,ChapterTable!$R$20)&lt;&gt;0),
MAX(0,INT(($B1186+ChapterTable!$P$26+VLOOKUP(SUBSTITUTE(C$1,"성장단계","")&amp;"단계오프셋",ChapterTable!$R:$S,2,0))/ChapterTable!$P$23)),
MAX(0,INT(($B1186+ChapterTable!$R$26+VLOOKUP(SUBSTITUTE(C$1,"성장단계","")&amp;"보스단계오프셋",ChapterTable!$R:$S,2,0))/ChapterTable!$R$23)))</f>
        <v>1</v>
      </c>
      <c r="D1186">
        <f>IF(OR($L1186=TRUE,$A1186=0,MOD($A1186,ChapterTable!$R$20)&lt;&gt;0),
MAX(0,INT(($B1186+ChapterTable!$P$26+VLOOKUP(SUBSTITUTE(D$1,"성장단계","")&amp;"단계오프셋",ChapterTable!$R:$S,2,0))/ChapterTable!$P$23)),
MAX(0,INT(($B1186+ChapterTable!$R$26+VLOOKUP(SUBSTITUTE(D$1,"성장단계","")&amp;"보스단계오프셋",ChapterTable!$R:$S,2,0))/ChapterTable!$R$23)))</f>
        <v>0</v>
      </c>
      <c r="E1186" s="1">
        <f ca="1">IF(AND($A1186=0,$B1186=1),
    VLOOKUP(1,ChapterTable!$1:$1048576,MATCH("최종"&amp;SUBSTITUTE(SUBSTITUTE(E$1,"standard",""),"|Float",""),ChapterTable!$1:$1,0),0)*ChapterTable!$P$17,
  IF(AND($A1186=0,$B1186=0),
    E1187,
  IF($B1186=0,
    VLOOKUP($A1186,ChapterTable!$1:$1048576,MATCH("최종"&amp;SUBSTITUTE(SUBSTITUTE(E$1,"standard",""),"|Float",""),ChapterTable!$1:$1,0),0),
  IF($B1186=1,
    IF($L1186=FALSE,
      VLOOKUP($A1186,ChapterTable!$1:$1048576,MATCH("최종"&amp;SUBSTITUTE(SUBSTITUTE(E$1,"standard",""),"|Float",""),ChapterTable!$1:$1,0),0),
      VLOOKUP($A1186-ChapterTable!$P$11,ChapterTable!$1:$1048576,MATCH("최종"&amp;SUBSTITUTE(SUBSTITUTE(E$1,"standard",""),"|Float",""),ChapterTable!$1:$1,0),0)*ChapterTable!$P$14
    ),
  OFFSET(E1186,-$B1186+IF($L1186,1,0),0)*IF($B1186&gt;OFFSET($B1186,1,0),ChapterTable!$R$17,1)*
    (VLOOKUP(SUBSTITUTE(SUBSTITUTE(E$1,"standard",""),"|Float","")&amp;IF(OR($L1186=TRUE,$A1186=0,MOD($A1186,ChapterTable!$R$20)&lt;&gt;0),"","보스")&amp;"인게임누적곱배수",ChapterTable!$R:$S,2,0)^C1186
    +VLOOKUP(SUBSTITUTE(SUBSTITUTE(E$1,"standard",""),"|Float","")&amp;IF(OR($L1186=TRUE,$A1186=0,MOD($A1186,ChapterTable!$R$20)&lt;&gt;0),"","보스")&amp;"인게임누적합배수",ChapterTable!$R:$S,2,0)*C1186)
  )
  )
  )
)</f>
        <v>3636168.2343420982</v>
      </c>
      <c r="F1186" s="1">
        <f ca="1">IF(AND($A1186=0,$B1186=1),
    VLOOKUP(1,ChapterTable!$1:$1048576,MATCH("최종"&amp;SUBSTITUTE(SUBSTITUTE(F$1,"standard",""),"|Float",""),ChapterTable!$1:$1,0),0)*ChapterTable!$P$17,
  IF(AND($A1186=0,$B1186=0),
    F1187,
  IF($B1186=0,
    VLOOKUP($A1186,ChapterTable!$1:$1048576,MATCH("최종"&amp;SUBSTITUTE(SUBSTITUTE(F$1,"standard",""),"|Float",""),ChapterTable!$1:$1,0),0),
  IF($B1186=1,
    IF($L1186=FALSE,
      VLOOKUP($A1186,ChapterTable!$1:$1048576,MATCH("최종"&amp;SUBSTITUTE(SUBSTITUTE(F$1,"standard",""),"|Float",""),ChapterTable!$1:$1,0),0),
      VLOOKUP($A1186-ChapterTable!$P$11,ChapterTable!$1:$1048576,MATCH("최종"&amp;SUBSTITUTE(SUBSTITUTE(F$1,"standard",""),"|Float",""),ChapterTable!$1:$1,0),0)*ChapterTable!$P$14
    ),
  OFFSET(F1186,-$B1186+IF($L1186,1,0),0)*
    (VLOOKUP(SUBSTITUTE(SUBSTITUTE(F$1,"standard",""),"|Float","")&amp;IF(OR($L1186=TRUE,$A1186=0,MOD($A1186,ChapterTable!$R$20)&lt;&gt;0),"","보스")&amp;"인게임누적곱배수",ChapterTable!$R:$S,2,0)^D1186
    +VLOOKUP(SUBSTITUTE(SUBSTITUTE(F$1,"standard",""),"|Float","")&amp;IF(OR($L1186=TRUE,$A1186=0,MOD($A1186,ChapterTable!$R$20)&lt;&gt;0),"","보스")&amp;"인게임누적합배수",ChapterTable!$R:$S,2,0)*D1186)
  )
  )
  )
)</f>
        <v>1262558.4147021174</v>
      </c>
      <c r="G1186" t="s">
        <v>719</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129"/>
        <v>1</v>
      </c>
      <c r="Q1186">
        <f t="shared" si="130"/>
        <v>1</v>
      </c>
      <c r="R1186" t="b">
        <f t="shared" ca="1" si="131"/>
        <v>0</v>
      </c>
      <c r="T1186" t="b">
        <f t="shared" ca="1" si="132"/>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135"/>
        <v>1</v>
      </c>
      <c r="AJ1186">
        <f t="shared" si="133"/>
        <v>1</v>
      </c>
      <c r="AK1186">
        <f t="shared" si="134"/>
        <v>1</v>
      </c>
      <c r="AL1186">
        <v>12</v>
      </c>
    </row>
    <row r="1187" spans="1:38" hidden="1" x14ac:dyDescent="0.3">
      <c r="A1187">
        <v>26</v>
      </c>
      <c r="B1187">
        <v>8</v>
      </c>
      <c r="C1187">
        <f>IF(OR($L1187=TRUE,$A1187=0,MOD($A1187,ChapterTable!$R$20)&lt;&gt;0),
MAX(0,INT(($B1187+ChapterTable!$P$26+VLOOKUP(SUBSTITUTE(C$1,"성장단계","")&amp;"단계오프셋",ChapterTable!$R:$S,2,0))/ChapterTable!$P$23)),
MAX(0,INT(($B1187+ChapterTable!$R$26+VLOOKUP(SUBSTITUTE(C$1,"성장단계","")&amp;"보스단계오프셋",ChapterTable!$R:$S,2,0))/ChapterTable!$R$23)))</f>
        <v>1</v>
      </c>
      <c r="D1187">
        <f>IF(OR($L1187=TRUE,$A1187=0,MOD($A1187,ChapterTable!$R$20)&lt;&gt;0),
MAX(0,INT(($B1187+ChapterTable!$P$26+VLOOKUP(SUBSTITUTE(D$1,"성장단계","")&amp;"단계오프셋",ChapterTable!$R:$S,2,0))/ChapterTable!$P$23)),
MAX(0,INT(($B1187+ChapterTable!$R$26+VLOOKUP(SUBSTITUTE(D$1,"성장단계","")&amp;"보스단계오프셋",ChapterTable!$R:$S,2,0))/ChapterTable!$R$23)))</f>
        <v>0</v>
      </c>
      <c r="E1187" s="1">
        <f ca="1">IF(AND($A1187=0,$B1187=1),
    VLOOKUP(1,ChapterTable!$1:$1048576,MATCH("최종"&amp;SUBSTITUTE(SUBSTITUTE(E$1,"standard",""),"|Float",""),ChapterTable!$1:$1,0),0)*ChapterTable!$P$17,
  IF(AND($A1187=0,$B1187=0),
    E1188,
  IF($B1187=0,
    VLOOKUP($A1187,ChapterTable!$1:$1048576,MATCH("최종"&amp;SUBSTITUTE(SUBSTITUTE(E$1,"standard",""),"|Float",""),ChapterTable!$1:$1,0),0),
  IF($B1187=1,
    IF($L1187=FALSE,
      VLOOKUP($A1187,ChapterTable!$1:$1048576,MATCH("최종"&amp;SUBSTITUTE(SUBSTITUTE(E$1,"standard",""),"|Float",""),ChapterTable!$1:$1,0),0),
      VLOOKUP($A1187-ChapterTable!$P$11,ChapterTable!$1:$1048576,MATCH("최종"&amp;SUBSTITUTE(SUBSTITUTE(E$1,"standard",""),"|Float",""),ChapterTable!$1:$1,0),0)*ChapterTable!$P$14
    ),
  OFFSET(E1187,-$B1187+IF($L1187,1,0),0)*IF($B1187&gt;OFFSET($B1187,1,0),ChapterTable!$R$17,1)*
    (VLOOKUP(SUBSTITUTE(SUBSTITUTE(E$1,"standard",""),"|Float","")&amp;IF(OR($L1187=TRUE,$A1187=0,MOD($A1187,ChapterTable!$R$20)&lt;&gt;0),"","보스")&amp;"인게임누적곱배수",ChapterTable!$R:$S,2,0)^C1187
    +VLOOKUP(SUBSTITUTE(SUBSTITUTE(E$1,"standard",""),"|Float","")&amp;IF(OR($L1187=TRUE,$A1187=0,MOD($A1187,ChapterTable!$R$20)&lt;&gt;0),"","보스")&amp;"인게임누적합배수",ChapterTable!$R:$S,2,0)*C1187)
  )
  )
  )
)</f>
        <v>3636168.2343420982</v>
      </c>
      <c r="F1187" s="1">
        <f ca="1">IF(AND($A1187=0,$B1187=1),
    VLOOKUP(1,ChapterTable!$1:$1048576,MATCH("최종"&amp;SUBSTITUTE(SUBSTITUTE(F$1,"standard",""),"|Float",""),ChapterTable!$1:$1,0),0)*ChapterTable!$P$17,
  IF(AND($A1187=0,$B1187=0),
    F1188,
  IF($B1187=0,
    VLOOKUP($A1187,ChapterTable!$1:$1048576,MATCH("최종"&amp;SUBSTITUTE(SUBSTITUTE(F$1,"standard",""),"|Float",""),ChapterTable!$1:$1,0),0),
  IF($B1187=1,
    IF($L1187=FALSE,
      VLOOKUP($A1187,ChapterTable!$1:$1048576,MATCH("최종"&amp;SUBSTITUTE(SUBSTITUTE(F$1,"standard",""),"|Float",""),ChapterTable!$1:$1,0),0),
      VLOOKUP($A1187-ChapterTable!$P$11,ChapterTable!$1:$1048576,MATCH("최종"&amp;SUBSTITUTE(SUBSTITUTE(F$1,"standard",""),"|Float",""),ChapterTable!$1:$1,0),0)*ChapterTable!$P$14
    ),
  OFFSET(F1187,-$B1187+IF($L1187,1,0),0)*
    (VLOOKUP(SUBSTITUTE(SUBSTITUTE(F$1,"standard",""),"|Float","")&amp;IF(OR($L1187=TRUE,$A1187=0,MOD($A1187,ChapterTable!$R$20)&lt;&gt;0),"","보스")&amp;"인게임누적곱배수",ChapterTable!$R:$S,2,0)^D1187
    +VLOOKUP(SUBSTITUTE(SUBSTITUTE(F$1,"standard",""),"|Float","")&amp;IF(OR($L1187=TRUE,$A1187=0,MOD($A1187,ChapterTable!$R$20)&lt;&gt;0),"","보스")&amp;"인게임누적합배수",ChapterTable!$R:$S,2,0)*D1187)
  )
  )
  )
)</f>
        <v>1262558.4147021174</v>
      </c>
      <c r="G1187" t="s">
        <v>719</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129"/>
        <v>1</v>
      </c>
      <c r="Q1187">
        <f t="shared" si="130"/>
        <v>1</v>
      </c>
      <c r="R1187" t="b">
        <f t="shared" ca="1" si="131"/>
        <v>0</v>
      </c>
      <c r="T1187" t="b">
        <f t="shared" ca="1" si="132"/>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135"/>
        <v>1</v>
      </c>
      <c r="AJ1187">
        <f t="shared" si="133"/>
        <v>1</v>
      </c>
      <c r="AK1187">
        <f t="shared" si="134"/>
        <v>1</v>
      </c>
      <c r="AL1187">
        <v>12</v>
      </c>
    </row>
    <row r="1188" spans="1:38" hidden="1" x14ac:dyDescent="0.3">
      <c r="A1188">
        <v>26</v>
      </c>
      <c r="B1188">
        <v>9</v>
      </c>
      <c r="C1188">
        <f>IF(OR($L1188=TRUE,$A1188=0,MOD($A1188,ChapterTable!$R$20)&lt;&gt;0),
MAX(0,INT(($B1188+ChapterTable!$P$26+VLOOKUP(SUBSTITUTE(C$1,"성장단계","")&amp;"단계오프셋",ChapterTable!$R:$S,2,0))/ChapterTable!$P$23)),
MAX(0,INT(($B1188+ChapterTable!$R$26+VLOOKUP(SUBSTITUTE(C$1,"성장단계","")&amp;"보스단계오프셋",ChapterTable!$R:$S,2,0))/ChapterTable!$R$23)))</f>
        <v>1</v>
      </c>
      <c r="D1188">
        <f>IF(OR($L1188=TRUE,$A1188=0,MOD($A1188,ChapterTable!$R$20)&lt;&gt;0),
MAX(0,INT(($B1188+ChapterTable!$P$26+VLOOKUP(SUBSTITUTE(D$1,"성장단계","")&amp;"단계오프셋",ChapterTable!$R:$S,2,0))/ChapterTable!$P$23)),
MAX(0,INT(($B1188+ChapterTable!$R$26+VLOOKUP(SUBSTITUTE(D$1,"성장단계","")&amp;"보스단계오프셋",ChapterTable!$R:$S,2,0))/ChapterTable!$R$23)))</f>
        <v>0</v>
      </c>
      <c r="E1188" s="1">
        <f ca="1">IF(AND($A1188=0,$B1188=1),
    VLOOKUP(1,ChapterTable!$1:$1048576,MATCH("최종"&amp;SUBSTITUTE(SUBSTITUTE(E$1,"standard",""),"|Float",""),ChapterTable!$1:$1,0),0)*ChapterTable!$P$17,
  IF(AND($A1188=0,$B1188=0),
    E1189,
  IF($B1188=0,
    VLOOKUP($A1188,ChapterTable!$1:$1048576,MATCH("최종"&amp;SUBSTITUTE(SUBSTITUTE(E$1,"standard",""),"|Float",""),ChapterTable!$1:$1,0),0),
  IF($B1188=1,
    IF($L1188=FALSE,
      VLOOKUP($A1188,ChapterTable!$1:$1048576,MATCH("최종"&amp;SUBSTITUTE(SUBSTITUTE(E$1,"standard",""),"|Float",""),ChapterTable!$1:$1,0),0),
      VLOOKUP($A1188-ChapterTable!$P$11,ChapterTable!$1:$1048576,MATCH("최종"&amp;SUBSTITUTE(SUBSTITUTE(E$1,"standard",""),"|Float",""),ChapterTable!$1:$1,0),0)*ChapterTable!$P$14
    ),
  OFFSET(E1188,-$B1188+IF($L1188,1,0),0)*IF($B1188&gt;OFFSET($B1188,1,0),ChapterTable!$R$17,1)*
    (VLOOKUP(SUBSTITUTE(SUBSTITUTE(E$1,"standard",""),"|Float","")&amp;IF(OR($L1188=TRUE,$A1188=0,MOD($A1188,ChapterTable!$R$20)&lt;&gt;0),"","보스")&amp;"인게임누적곱배수",ChapterTable!$R:$S,2,0)^C1188
    +VLOOKUP(SUBSTITUTE(SUBSTITUTE(E$1,"standard",""),"|Float","")&amp;IF(OR($L1188=TRUE,$A1188=0,MOD($A1188,ChapterTable!$R$20)&lt;&gt;0),"","보스")&amp;"인게임누적합배수",ChapterTable!$R:$S,2,0)*C1188)
  )
  )
  )
)</f>
        <v>3636168.2343420982</v>
      </c>
      <c r="F1188" s="1">
        <f ca="1">IF(AND($A1188=0,$B1188=1),
    VLOOKUP(1,ChapterTable!$1:$1048576,MATCH("최종"&amp;SUBSTITUTE(SUBSTITUTE(F$1,"standard",""),"|Float",""),ChapterTable!$1:$1,0),0)*ChapterTable!$P$17,
  IF(AND($A1188=0,$B1188=0),
    F1189,
  IF($B1188=0,
    VLOOKUP($A1188,ChapterTable!$1:$1048576,MATCH("최종"&amp;SUBSTITUTE(SUBSTITUTE(F$1,"standard",""),"|Float",""),ChapterTable!$1:$1,0),0),
  IF($B1188=1,
    IF($L1188=FALSE,
      VLOOKUP($A1188,ChapterTable!$1:$1048576,MATCH("최종"&amp;SUBSTITUTE(SUBSTITUTE(F$1,"standard",""),"|Float",""),ChapterTable!$1:$1,0),0),
      VLOOKUP($A1188-ChapterTable!$P$11,ChapterTable!$1:$1048576,MATCH("최종"&amp;SUBSTITUTE(SUBSTITUTE(F$1,"standard",""),"|Float",""),ChapterTable!$1:$1,0),0)*ChapterTable!$P$14
    ),
  OFFSET(F1188,-$B1188+IF($L1188,1,0),0)*
    (VLOOKUP(SUBSTITUTE(SUBSTITUTE(F$1,"standard",""),"|Float","")&amp;IF(OR($L1188=TRUE,$A1188=0,MOD($A1188,ChapterTable!$R$20)&lt;&gt;0),"","보스")&amp;"인게임누적곱배수",ChapterTable!$R:$S,2,0)^D1188
    +VLOOKUP(SUBSTITUTE(SUBSTITUTE(F$1,"standard",""),"|Float","")&amp;IF(OR($L1188=TRUE,$A1188=0,MOD($A1188,ChapterTable!$R$20)&lt;&gt;0),"","보스")&amp;"인게임누적합배수",ChapterTable!$R:$S,2,0)*D1188)
  )
  )
  )
)</f>
        <v>1262558.4147021174</v>
      </c>
      <c r="G1188" t="s">
        <v>719</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129"/>
        <v>91</v>
      </c>
      <c r="Q1188">
        <f t="shared" si="130"/>
        <v>91</v>
      </c>
      <c r="R1188" t="b">
        <f t="shared" ca="1" si="131"/>
        <v>1</v>
      </c>
      <c r="T1188" t="b">
        <f t="shared" ca="1" si="132"/>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135"/>
        <v>1</v>
      </c>
      <c r="AJ1188">
        <f t="shared" si="133"/>
        <v>1</v>
      </c>
      <c r="AK1188">
        <f t="shared" si="134"/>
        <v>1</v>
      </c>
      <c r="AL1188">
        <v>12</v>
      </c>
    </row>
    <row r="1189" spans="1:38" hidden="1" x14ac:dyDescent="0.3">
      <c r="A1189">
        <v>26</v>
      </c>
      <c r="B1189">
        <v>10</v>
      </c>
      <c r="C1189">
        <f>IF(OR($L1189=TRUE,$A1189=0,MOD($A1189,ChapterTable!$R$20)&lt;&gt;0),
MAX(0,INT(($B1189+ChapterTable!$P$26+VLOOKUP(SUBSTITUTE(C$1,"성장단계","")&amp;"단계오프셋",ChapterTable!$R:$S,2,0))/ChapterTable!$P$23)),
MAX(0,INT(($B1189+ChapterTable!$R$26+VLOOKUP(SUBSTITUTE(C$1,"성장단계","")&amp;"보스단계오프셋",ChapterTable!$R:$S,2,0))/ChapterTable!$R$23)))</f>
        <v>1</v>
      </c>
      <c r="D1189">
        <f>IF(OR($L1189=TRUE,$A1189=0,MOD($A1189,ChapterTable!$R$20)&lt;&gt;0),
MAX(0,INT(($B1189+ChapterTable!$P$26+VLOOKUP(SUBSTITUTE(D$1,"성장단계","")&amp;"단계오프셋",ChapterTable!$R:$S,2,0))/ChapterTable!$P$23)),
MAX(0,INT(($B1189+ChapterTable!$R$26+VLOOKUP(SUBSTITUTE(D$1,"성장단계","")&amp;"보스단계오프셋",ChapterTable!$R:$S,2,0))/ChapterTable!$R$23)))</f>
        <v>0</v>
      </c>
      <c r="E1189" s="1">
        <f ca="1">IF(AND($A1189=0,$B1189=1),
    VLOOKUP(1,ChapterTable!$1:$1048576,MATCH("최종"&amp;SUBSTITUTE(SUBSTITUTE(E$1,"standard",""),"|Float",""),ChapterTable!$1:$1,0),0)*ChapterTable!$P$17,
  IF(AND($A1189=0,$B1189=0),
    E1190,
  IF($B1189=0,
    VLOOKUP($A1189,ChapterTable!$1:$1048576,MATCH("최종"&amp;SUBSTITUTE(SUBSTITUTE(E$1,"standard",""),"|Float",""),ChapterTable!$1:$1,0),0),
  IF($B1189=1,
    IF($L1189=FALSE,
      VLOOKUP($A1189,ChapterTable!$1:$1048576,MATCH("최종"&amp;SUBSTITUTE(SUBSTITUTE(E$1,"standard",""),"|Float",""),ChapterTable!$1:$1,0),0),
      VLOOKUP($A1189-ChapterTable!$P$11,ChapterTable!$1:$1048576,MATCH("최종"&amp;SUBSTITUTE(SUBSTITUTE(E$1,"standard",""),"|Float",""),ChapterTable!$1:$1,0),0)*ChapterTable!$P$14
    ),
  OFFSET(E1189,-$B1189+IF($L1189,1,0),0)*IF($B1189&gt;OFFSET($B1189,1,0),ChapterTable!$R$17,1)*
    (VLOOKUP(SUBSTITUTE(SUBSTITUTE(E$1,"standard",""),"|Float","")&amp;IF(OR($L1189=TRUE,$A1189=0,MOD($A1189,ChapterTable!$R$20)&lt;&gt;0),"","보스")&amp;"인게임누적곱배수",ChapterTable!$R:$S,2,0)^C1189
    +VLOOKUP(SUBSTITUTE(SUBSTITUTE(E$1,"standard",""),"|Float","")&amp;IF(OR($L1189=TRUE,$A1189=0,MOD($A1189,ChapterTable!$R$20)&lt;&gt;0),"","보스")&amp;"인게임누적합배수",ChapterTable!$R:$S,2,0)*C1189)
  )
  )
  )
)</f>
        <v>3636168.2343420982</v>
      </c>
      <c r="F1189" s="1">
        <f ca="1">IF(AND($A1189=0,$B1189=1),
    VLOOKUP(1,ChapterTable!$1:$1048576,MATCH("최종"&amp;SUBSTITUTE(SUBSTITUTE(F$1,"standard",""),"|Float",""),ChapterTable!$1:$1,0),0)*ChapterTable!$P$17,
  IF(AND($A1189=0,$B1189=0),
    F1190,
  IF($B1189=0,
    VLOOKUP($A1189,ChapterTable!$1:$1048576,MATCH("최종"&amp;SUBSTITUTE(SUBSTITUTE(F$1,"standard",""),"|Float",""),ChapterTable!$1:$1,0),0),
  IF($B1189=1,
    IF($L1189=FALSE,
      VLOOKUP($A1189,ChapterTable!$1:$1048576,MATCH("최종"&amp;SUBSTITUTE(SUBSTITUTE(F$1,"standard",""),"|Float",""),ChapterTable!$1:$1,0),0),
      VLOOKUP($A1189-ChapterTable!$P$11,ChapterTable!$1:$1048576,MATCH("최종"&amp;SUBSTITUTE(SUBSTITUTE(F$1,"standard",""),"|Float",""),ChapterTable!$1:$1,0),0)*ChapterTable!$P$14
    ),
  OFFSET(F1189,-$B1189+IF($L1189,1,0),0)*
    (VLOOKUP(SUBSTITUTE(SUBSTITUTE(F$1,"standard",""),"|Float","")&amp;IF(OR($L1189=TRUE,$A1189=0,MOD($A1189,ChapterTable!$R$20)&lt;&gt;0),"","보스")&amp;"인게임누적곱배수",ChapterTable!$R:$S,2,0)^D1189
    +VLOOKUP(SUBSTITUTE(SUBSTITUTE(F$1,"standard",""),"|Float","")&amp;IF(OR($L1189=TRUE,$A1189=0,MOD($A1189,ChapterTable!$R$20)&lt;&gt;0),"","보스")&amp;"인게임누적합배수",ChapterTable!$R:$S,2,0)*D1189)
  )
  )
  )
)</f>
        <v>1262558.4147021174</v>
      </c>
      <c r="G1189" t="s">
        <v>719</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129"/>
        <v>21</v>
      </c>
      <c r="Q1189">
        <f t="shared" si="130"/>
        <v>21</v>
      </c>
      <c r="R1189" t="b">
        <f t="shared" ca="1" si="131"/>
        <v>0</v>
      </c>
      <c r="T1189" t="b">
        <f t="shared" ca="1" si="132"/>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135"/>
        <v>1</v>
      </c>
      <c r="AJ1189">
        <f t="shared" si="133"/>
        <v>1</v>
      </c>
      <c r="AK1189">
        <f t="shared" si="134"/>
        <v>1</v>
      </c>
      <c r="AL1189">
        <v>12</v>
      </c>
    </row>
    <row r="1190" spans="1:38" hidden="1" x14ac:dyDescent="0.3">
      <c r="A1190">
        <v>26</v>
      </c>
      <c r="B1190">
        <v>11</v>
      </c>
      <c r="C1190">
        <f>IF(OR($L1190=TRUE,$A1190=0,MOD($A1190,ChapterTable!$R$20)&lt;&gt;0),
MAX(0,INT(($B1190+ChapterTable!$P$26+VLOOKUP(SUBSTITUTE(C$1,"성장단계","")&amp;"단계오프셋",ChapterTable!$R:$S,2,0))/ChapterTable!$P$23)),
MAX(0,INT(($B1190+ChapterTable!$R$26+VLOOKUP(SUBSTITUTE(C$1,"성장단계","")&amp;"보스단계오프셋",ChapterTable!$R:$S,2,0))/ChapterTable!$R$23)))</f>
        <v>1</v>
      </c>
      <c r="D1190">
        <f>IF(OR($L1190=TRUE,$A1190=0,MOD($A1190,ChapterTable!$R$20)&lt;&gt;0),
MAX(0,INT(($B1190+ChapterTable!$P$26+VLOOKUP(SUBSTITUTE(D$1,"성장단계","")&amp;"단계오프셋",ChapterTable!$R:$S,2,0))/ChapterTable!$P$23)),
MAX(0,INT(($B1190+ChapterTable!$R$26+VLOOKUP(SUBSTITUTE(D$1,"성장단계","")&amp;"보스단계오프셋",ChapterTable!$R:$S,2,0))/ChapterTable!$R$23)))</f>
        <v>1</v>
      </c>
      <c r="E1190" s="1">
        <f ca="1">IF(AND($A1190=0,$B1190=1),
    VLOOKUP(1,ChapterTable!$1:$1048576,MATCH("최종"&amp;SUBSTITUTE(SUBSTITUTE(E$1,"standard",""),"|Float",""),ChapterTable!$1:$1,0),0)*ChapterTable!$P$17,
  IF(AND($A1190=0,$B1190=0),
    E1191,
  IF($B1190=0,
    VLOOKUP($A1190,ChapterTable!$1:$1048576,MATCH("최종"&amp;SUBSTITUTE(SUBSTITUTE(E$1,"standard",""),"|Float",""),ChapterTable!$1:$1,0),0),
  IF($B1190=1,
    IF($L1190=FALSE,
      VLOOKUP($A1190,ChapterTable!$1:$1048576,MATCH("최종"&amp;SUBSTITUTE(SUBSTITUTE(E$1,"standard",""),"|Float",""),ChapterTable!$1:$1,0),0),
      VLOOKUP($A1190-ChapterTable!$P$11,ChapterTable!$1:$1048576,MATCH("최종"&amp;SUBSTITUTE(SUBSTITUTE(E$1,"standard",""),"|Float",""),ChapterTable!$1:$1,0),0)*ChapterTable!$P$14
    ),
  OFFSET(E1190,-$B1190+IF($L1190,1,0),0)*IF($B1190&gt;OFFSET($B1190,1,0),ChapterTable!$R$17,1)*
    (VLOOKUP(SUBSTITUTE(SUBSTITUTE(E$1,"standard",""),"|Float","")&amp;IF(OR($L1190=TRUE,$A1190=0,MOD($A1190,ChapterTable!$R$20)&lt;&gt;0),"","보스")&amp;"인게임누적곱배수",ChapterTable!$R:$S,2,0)^C1190
    +VLOOKUP(SUBSTITUTE(SUBSTITUTE(E$1,"standard",""),"|Float","")&amp;IF(OR($L1190=TRUE,$A1190=0,MOD($A1190,ChapterTable!$R$20)&lt;&gt;0),"","보스")&amp;"인게임누적합배수",ChapterTable!$R:$S,2,0)*C1190)
  )
  )
  )
)</f>
        <v>3636168.2343420982</v>
      </c>
      <c r="F1190" s="1">
        <f ca="1">IF(AND($A1190=0,$B1190=1),
    VLOOKUP(1,ChapterTable!$1:$1048576,MATCH("최종"&amp;SUBSTITUTE(SUBSTITUTE(F$1,"standard",""),"|Float",""),ChapterTable!$1:$1,0),0)*ChapterTable!$P$17,
  IF(AND($A1190=0,$B1190=0),
    F1191,
  IF($B1190=0,
    VLOOKUP($A1190,ChapterTable!$1:$1048576,MATCH("최종"&amp;SUBSTITUTE(SUBSTITUTE(F$1,"standard",""),"|Float",""),ChapterTable!$1:$1,0),0),
  IF($B1190=1,
    IF($L1190=FALSE,
      VLOOKUP($A1190,ChapterTable!$1:$1048576,MATCH("최종"&amp;SUBSTITUTE(SUBSTITUTE(F$1,"standard",""),"|Float",""),ChapterTable!$1:$1,0),0),
      VLOOKUP($A1190-ChapterTable!$P$11,ChapterTable!$1:$1048576,MATCH("최종"&amp;SUBSTITUTE(SUBSTITUTE(F$1,"standard",""),"|Float",""),ChapterTable!$1:$1,0),0)*ChapterTable!$P$14
    ),
  OFFSET(F1190,-$B1190+IF($L1190,1,0),0)*
    (VLOOKUP(SUBSTITUTE(SUBSTITUTE(F$1,"standard",""),"|Float","")&amp;IF(OR($L1190=TRUE,$A1190=0,MOD($A1190,ChapterTable!$R$20)&lt;&gt;0),"","보스")&amp;"인게임누적곱배수",ChapterTable!$R:$S,2,0)^D1190
    +VLOOKUP(SUBSTITUTE(SUBSTITUTE(F$1,"standard",""),"|Float","")&amp;IF(OR($L1190=TRUE,$A1190=0,MOD($A1190,ChapterTable!$R$20)&lt;&gt;0),"","보스")&amp;"인게임누적합배수",ChapterTable!$R:$S,2,0)*D1190)
  )
  )
  )
)</f>
        <v>1357250.2958047763</v>
      </c>
      <c r="G1190" t="s">
        <v>719</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129"/>
        <v>2</v>
      </c>
      <c r="Q1190">
        <f t="shared" si="130"/>
        <v>2</v>
      </c>
      <c r="R1190" t="b">
        <f t="shared" ca="1" si="131"/>
        <v>0</v>
      </c>
      <c r="T1190" t="b">
        <f t="shared" ca="1" si="132"/>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135"/>
        <v>0.5</v>
      </c>
      <c r="AJ1190">
        <f t="shared" si="133"/>
        <v>0.54666666600000002</v>
      </c>
      <c r="AK1190">
        <f t="shared" si="134"/>
        <v>1</v>
      </c>
      <c r="AL1190">
        <v>12</v>
      </c>
    </row>
    <row r="1191" spans="1:38" hidden="1" x14ac:dyDescent="0.3">
      <c r="A1191">
        <v>26</v>
      </c>
      <c r="B1191">
        <v>12</v>
      </c>
      <c r="C1191">
        <f>IF(OR($L1191=TRUE,$A1191=0,MOD($A1191,ChapterTable!$R$20)&lt;&gt;0),
MAX(0,INT(($B1191+ChapterTable!$P$26+VLOOKUP(SUBSTITUTE(C$1,"성장단계","")&amp;"단계오프셋",ChapterTable!$R:$S,2,0))/ChapterTable!$P$23)),
MAX(0,INT(($B1191+ChapterTable!$R$26+VLOOKUP(SUBSTITUTE(C$1,"성장단계","")&amp;"보스단계오프셋",ChapterTable!$R:$S,2,0))/ChapterTable!$R$23)))</f>
        <v>1</v>
      </c>
      <c r="D1191">
        <f>IF(OR($L1191=TRUE,$A1191=0,MOD($A1191,ChapterTable!$R$20)&lt;&gt;0),
MAX(0,INT(($B1191+ChapterTable!$P$26+VLOOKUP(SUBSTITUTE(D$1,"성장단계","")&amp;"단계오프셋",ChapterTable!$R:$S,2,0))/ChapterTable!$P$23)),
MAX(0,INT(($B1191+ChapterTable!$R$26+VLOOKUP(SUBSTITUTE(D$1,"성장단계","")&amp;"보스단계오프셋",ChapterTable!$R:$S,2,0))/ChapterTable!$R$23)))</f>
        <v>1</v>
      </c>
      <c r="E1191" s="1">
        <f ca="1">IF(AND($A1191=0,$B1191=1),
    VLOOKUP(1,ChapterTable!$1:$1048576,MATCH("최종"&amp;SUBSTITUTE(SUBSTITUTE(E$1,"standard",""),"|Float",""),ChapterTable!$1:$1,0),0)*ChapterTable!$P$17,
  IF(AND($A1191=0,$B1191=0),
    E1192,
  IF($B1191=0,
    VLOOKUP($A1191,ChapterTable!$1:$1048576,MATCH("최종"&amp;SUBSTITUTE(SUBSTITUTE(E$1,"standard",""),"|Float",""),ChapterTable!$1:$1,0),0),
  IF($B1191=1,
    IF($L1191=FALSE,
      VLOOKUP($A1191,ChapterTable!$1:$1048576,MATCH("최종"&amp;SUBSTITUTE(SUBSTITUTE(E$1,"standard",""),"|Float",""),ChapterTable!$1:$1,0),0),
      VLOOKUP($A1191-ChapterTable!$P$11,ChapterTable!$1:$1048576,MATCH("최종"&amp;SUBSTITUTE(SUBSTITUTE(E$1,"standard",""),"|Float",""),ChapterTable!$1:$1,0),0)*ChapterTable!$P$14
    ),
  OFFSET(E1191,-$B1191+IF($L1191,1,0),0)*IF($B1191&gt;OFFSET($B1191,1,0),ChapterTable!$R$17,1)*
    (VLOOKUP(SUBSTITUTE(SUBSTITUTE(E$1,"standard",""),"|Float","")&amp;IF(OR($L1191=TRUE,$A1191=0,MOD($A1191,ChapterTable!$R$20)&lt;&gt;0),"","보스")&amp;"인게임누적곱배수",ChapterTable!$R:$S,2,0)^C1191
    +VLOOKUP(SUBSTITUTE(SUBSTITUTE(E$1,"standard",""),"|Float","")&amp;IF(OR($L1191=TRUE,$A1191=0,MOD($A1191,ChapterTable!$R$20)&lt;&gt;0),"","보스")&amp;"인게임누적합배수",ChapterTable!$R:$S,2,0)*C1191)
  )
  )
  )
)</f>
        <v>3636168.2343420982</v>
      </c>
      <c r="F1191" s="1">
        <f ca="1">IF(AND($A1191=0,$B1191=1),
    VLOOKUP(1,ChapterTable!$1:$1048576,MATCH("최종"&amp;SUBSTITUTE(SUBSTITUTE(F$1,"standard",""),"|Float",""),ChapterTable!$1:$1,0),0)*ChapterTable!$P$17,
  IF(AND($A1191=0,$B1191=0),
    F1192,
  IF($B1191=0,
    VLOOKUP($A1191,ChapterTable!$1:$1048576,MATCH("최종"&amp;SUBSTITUTE(SUBSTITUTE(F$1,"standard",""),"|Float",""),ChapterTable!$1:$1,0),0),
  IF($B1191=1,
    IF($L1191=FALSE,
      VLOOKUP($A1191,ChapterTable!$1:$1048576,MATCH("최종"&amp;SUBSTITUTE(SUBSTITUTE(F$1,"standard",""),"|Float",""),ChapterTable!$1:$1,0),0),
      VLOOKUP($A1191-ChapterTable!$P$11,ChapterTable!$1:$1048576,MATCH("최종"&amp;SUBSTITUTE(SUBSTITUTE(F$1,"standard",""),"|Float",""),ChapterTable!$1:$1,0),0)*ChapterTable!$P$14
    ),
  OFFSET(F1191,-$B1191+IF($L1191,1,0),0)*
    (VLOOKUP(SUBSTITUTE(SUBSTITUTE(F$1,"standard",""),"|Float","")&amp;IF(OR($L1191=TRUE,$A1191=0,MOD($A1191,ChapterTable!$R$20)&lt;&gt;0),"","보스")&amp;"인게임누적곱배수",ChapterTable!$R:$S,2,0)^D1191
    +VLOOKUP(SUBSTITUTE(SUBSTITUTE(F$1,"standard",""),"|Float","")&amp;IF(OR($L1191=TRUE,$A1191=0,MOD($A1191,ChapterTable!$R$20)&lt;&gt;0),"","보스")&amp;"인게임누적합배수",ChapterTable!$R:$S,2,0)*D1191)
  )
  )
  )
)</f>
        <v>1357250.2958047763</v>
      </c>
      <c r="G1191" t="s">
        <v>719</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129"/>
        <v>2</v>
      </c>
      <c r="Q1191">
        <f t="shared" si="130"/>
        <v>2</v>
      </c>
      <c r="R1191" t="b">
        <f t="shared" ca="1" si="131"/>
        <v>0</v>
      </c>
      <c r="T1191" t="b">
        <f t="shared" ca="1" si="132"/>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135"/>
        <v>0.5</v>
      </c>
      <c r="AJ1191">
        <f t="shared" si="133"/>
        <v>0.54666666600000002</v>
      </c>
      <c r="AK1191">
        <f t="shared" si="134"/>
        <v>1</v>
      </c>
      <c r="AL1191">
        <v>12</v>
      </c>
    </row>
    <row r="1192" spans="1:38" hidden="1" x14ac:dyDescent="0.3">
      <c r="A1192">
        <v>26</v>
      </c>
      <c r="B1192">
        <v>13</v>
      </c>
      <c r="C1192">
        <f>IF(OR($L1192=TRUE,$A1192=0,MOD($A1192,ChapterTable!$R$20)&lt;&gt;0),
MAX(0,INT(($B1192+ChapterTable!$P$26+VLOOKUP(SUBSTITUTE(C$1,"성장단계","")&amp;"단계오프셋",ChapterTable!$R:$S,2,0))/ChapterTable!$P$23)),
MAX(0,INT(($B1192+ChapterTable!$R$26+VLOOKUP(SUBSTITUTE(C$1,"성장단계","")&amp;"보스단계오프셋",ChapterTable!$R:$S,2,0))/ChapterTable!$R$23)))</f>
        <v>1</v>
      </c>
      <c r="D1192">
        <f>IF(OR($L1192=TRUE,$A1192=0,MOD($A1192,ChapterTable!$R$20)&lt;&gt;0),
MAX(0,INT(($B1192+ChapterTable!$P$26+VLOOKUP(SUBSTITUTE(D$1,"성장단계","")&amp;"단계오프셋",ChapterTable!$R:$S,2,0))/ChapterTable!$P$23)),
MAX(0,INT(($B1192+ChapterTable!$R$26+VLOOKUP(SUBSTITUTE(D$1,"성장단계","")&amp;"보스단계오프셋",ChapterTable!$R:$S,2,0))/ChapterTable!$R$23)))</f>
        <v>1</v>
      </c>
      <c r="E1192" s="1">
        <f ca="1">IF(AND($A1192=0,$B1192=1),
    VLOOKUP(1,ChapterTable!$1:$1048576,MATCH("최종"&amp;SUBSTITUTE(SUBSTITUTE(E$1,"standard",""),"|Float",""),ChapterTable!$1:$1,0),0)*ChapterTable!$P$17,
  IF(AND($A1192=0,$B1192=0),
    E1193,
  IF($B1192=0,
    VLOOKUP($A1192,ChapterTable!$1:$1048576,MATCH("최종"&amp;SUBSTITUTE(SUBSTITUTE(E$1,"standard",""),"|Float",""),ChapterTable!$1:$1,0),0),
  IF($B1192=1,
    IF($L1192=FALSE,
      VLOOKUP($A1192,ChapterTable!$1:$1048576,MATCH("최종"&amp;SUBSTITUTE(SUBSTITUTE(E$1,"standard",""),"|Float",""),ChapterTable!$1:$1,0),0),
      VLOOKUP($A1192-ChapterTable!$P$11,ChapterTable!$1:$1048576,MATCH("최종"&amp;SUBSTITUTE(SUBSTITUTE(E$1,"standard",""),"|Float",""),ChapterTable!$1:$1,0),0)*ChapterTable!$P$14
    ),
  OFFSET(E1192,-$B1192+IF($L1192,1,0),0)*IF($B1192&gt;OFFSET($B1192,1,0),ChapterTable!$R$17,1)*
    (VLOOKUP(SUBSTITUTE(SUBSTITUTE(E$1,"standard",""),"|Float","")&amp;IF(OR($L1192=TRUE,$A1192=0,MOD($A1192,ChapterTable!$R$20)&lt;&gt;0),"","보스")&amp;"인게임누적곱배수",ChapterTable!$R:$S,2,0)^C1192
    +VLOOKUP(SUBSTITUTE(SUBSTITUTE(E$1,"standard",""),"|Float","")&amp;IF(OR($L1192=TRUE,$A1192=0,MOD($A1192,ChapterTable!$R$20)&lt;&gt;0),"","보스")&amp;"인게임누적합배수",ChapterTable!$R:$S,2,0)*C1192)
  )
  )
  )
)</f>
        <v>3636168.2343420982</v>
      </c>
      <c r="F1192" s="1">
        <f ca="1">IF(AND($A1192=0,$B1192=1),
    VLOOKUP(1,ChapterTable!$1:$1048576,MATCH("최종"&amp;SUBSTITUTE(SUBSTITUTE(F$1,"standard",""),"|Float",""),ChapterTable!$1:$1,0),0)*ChapterTable!$P$17,
  IF(AND($A1192=0,$B1192=0),
    F1193,
  IF($B1192=0,
    VLOOKUP($A1192,ChapterTable!$1:$1048576,MATCH("최종"&amp;SUBSTITUTE(SUBSTITUTE(F$1,"standard",""),"|Float",""),ChapterTable!$1:$1,0),0),
  IF($B1192=1,
    IF($L1192=FALSE,
      VLOOKUP($A1192,ChapterTable!$1:$1048576,MATCH("최종"&amp;SUBSTITUTE(SUBSTITUTE(F$1,"standard",""),"|Float",""),ChapterTable!$1:$1,0),0),
      VLOOKUP($A1192-ChapterTable!$P$11,ChapterTable!$1:$1048576,MATCH("최종"&amp;SUBSTITUTE(SUBSTITUTE(F$1,"standard",""),"|Float",""),ChapterTable!$1:$1,0),0)*ChapterTable!$P$14
    ),
  OFFSET(F1192,-$B1192+IF($L1192,1,0),0)*
    (VLOOKUP(SUBSTITUTE(SUBSTITUTE(F$1,"standard",""),"|Float","")&amp;IF(OR($L1192=TRUE,$A1192=0,MOD($A1192,ChapterTable!$R$20)&lt;&gt;0),"","보스")&amp;"인게임누적곱배수",ChapterTable!$R:$S,2,0)^D1192
    +VLOOKUP(SUBSTITUTE(SUBSTITUTE(F$1,"standard",""),"|Float","")&amp;IF(OR($L1192=TRUE,$A1192=0,MOD($A1192,ChapterTable!$R$20)&lt;&gt;0),"","보스")&amp;"인게임누적합배수",ChapterTable!$R:$S,2,0)*D1192)
  )
  )
  )
)</f>
        <v>1357250.2958047763</v>
      </c>
      <c r="G1192" t="s">
        <v>719</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129"/>
        <v>2</v>
      </c>
      <c r="Q1192">
        <f t="shared" si="130"/>
        <v>2</v>
      </c>
      <c r="R1192" t="b">
        <f t="shared" ca="1" si="131"/>
        <v>0</v>
      </c>
      <c r="T1192" t="b">
        <f t="shared" ca="1" si="132"/>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135"/>
        <v>0.5</v>
      </c>
      <c r="AJ1192">
        <f t="shared" si="133"/>
        <v>0.54666666600000002</v>
      </c>
      <c r="AK1192">
        <f t="shared" si="134"/>
        <v>1</v>
      </c>
      <c r="AL1192">
        <v>12</v>
      </c>
    </row>
    <row r="1193" spans="1:38" hidden="1" x14ac:dyDescent="0.3">
      <c r="A1193">
        <v>26</v>
      </c>
      <c r="B1193">
        <v>14</v>
      </c>
      <c r="C1193">
        <f>IF(OR($L1193=TRUE,$A1193=0,MOD($A1193,ChapterTable!$R$20)&lt;&gt;0),
MAX(0,INT(($B1193+ChapterTable!$P$26+VLOOKUP(SUBSTITUTE(C$1,"성장단계","")&amp;"단계오프셋",ChapterTable!$R:$S,2,0))/ChapterTable!$P$23)),
MAX(0,INT(($B1193+ChapterTable!$R$26+VLOOKUP(SUBSTITUTE(C$1,"성장단계","")&amp;"보스단계오프셋",ChapterTable!$R:$S,2,0))/ChapterTable!$R$23)))</f>
        <v>1</v>
      </c>
      <c r="D1193">
        <f>IF(OR($L1193=TRUE,$A1193=0,MOD($A1193,ChapterTable!$R$20)&lt;&gt;0),
MAX(0,INT(($B1193+ChapterTable!$P$26+VLOOKUP(SUBSTITUTE(D$1,"성장단계","")&amp;"단계오프셋",ChapterTable!$R:$S,2,0))/ChapterTable!$P$23)),
MAX(0,INT(($B1193+ChapterTable!$R$26+VLOOKUP(SUBSTITUTE(D$1,"성장단계","")&amp;"보스단계오프셋",ChapterTable!$R:$S,2,0))/ChapterTable!$R$23)))</f>
        <v>1</v>
      </c>
      <c r="E1193" s="1">
        <f ca="1">IF(AND($A1193=0,$B1193=1),
    VLOOKUP(1,ChapterTable!$1:$1048576,MATCH("최종"&amp;SUBSTITUTE(SUBSTITUTE(E$1,"standard",""),"|Float",""),ChapterTable!$1:$1,0),0)*ChapterTable!$P$17,
  IF(AND($A1193=0,$B1193=0),
    E1194,
  IF($B1193=0,
    VLOOKUP($A1193,ChapterTable!$1:$1048576,MATCH("최종"&amp;SUBSTITUTE(SUBSTITUTE(E$1,"standard",""),"|Float",""),ChapterTable!$1:$1,0),0),
  IF($B1193=1,
    IF($L1193=FALSE,
      VLOOKUP($A1193,ChapterTable!$1:$1048576,MATCH("최종"&amp;SUBSTITUTE(SUBSTITUTE(E$1,"standard",""),"|Float",""),ChapterTable!$1:$1,0),0),
      VLOOKUP($A1193-ChapterTable!$P$11,ChapterTable!$1:$1048576,MATCH("최종"&amp;SUBSTITUTE(SUBSTITUTE(E$1,"standard",""),"|Float",""),ChapterTable!$1:$1,0),0)*ChapterTable!$P$14
    ),
  OFFSET(E1193,-$B1193+IF($L1193,1,0),0)*IF($B1193&gt;OFFSET($B1193,1,0),ChapterTable!$R$17,1)*
    (VLOOKUP(SUBSTITUTE(SUBSTITUTE(E$1,"standard",""),"|Float","")&amp;IF(OR($L1193=TRUE,$A1193=0,MOD($A1193,ChapterTable!$R$20)&lt;&gt;0),"","보스")&amp;"인게임누적곱배수",ChapterTable!$R:$S,2,0)^C1193
    +VLOOKUP(SUBSTITUTE(SUBSTITUTE(E$1,"standard",""),"|Float","")&amp;IF(OR($L1193=TRUE,$A1193=0,MOD($A1193,ChapterTable!$R$20)&lt;&gt;0),"","보스")&amp;"인게임누적합배수",ChapterTable!$R:$S,2,0)*C1193)
  )
  )
  )
)</f>
        <v>3636168.2343420982</v>
      </c>
      <c r="F1193" s="1">
        <f ca="1">IF(AND($A1193=0,$B1193=1),
    VLOOKUP(1,ChapterTable!$1:$1048576,MATCH("최종"&amp;SUBSTITUTE(SUBSTITUTE(F$1,"standard",""),"|Float",""),ChapterTable!$1:$1,0),0)*ChapterTable!$P$17,
  IF(AND($A1193=0,$B1193=0),
    F1194,
  IF($B1193=0,
    VLOOKUP($A1193,ChapterTable!$1:$1048576,MATCH("최종"&amp;SUBSTITUTE(SUBSTITUTE(F$1,"standard",""),"|Float",""),ChapterTable!$1:$1,0),0),
  IF($B1193=1,
    IF($L1193=FALSE,
      VLOOKUP($A1193,ChapterTable!$1:$1048576,MATCH("최종"&amp;SUBSTITUTE(SUBSTITUTE(F$1,"standard",""),"|Float",""),ChapterTable!$1:$1,0),0),
      VLOOKUP($A1193-ChapterTable!$P$11,ChapterTable!$1:$1048576,MATCH("최종"&amp;SUBSTITUTE(SUBSTITUTE(F$1,"standard",""),"|Float",""),ChapterTable!$1:$1,0),0)*ChapterTable!$P$14
    ),
  OFFSET(F1193,-$B1193+IF($L1193,1,0),0)*
    (VLOOKUP(SUBSTITUTE(SUBSTITUTE(F$1,"standard",""),"|Float","")&amp;IF(OR($L1193=TRUE,$A1193=0,MOD($A1193,ChapterTable!$R$20)&lt;&gt;0),"","보스")&amp;"인게임누적곱배수",ChapterTable!$R:$S,2,0)^D1193
    +VLOOKUP(SUBSTITUTE(SUBSTITUTE(F$1,"standard",""),"|Float","")&amp;IF(OR($L1193=TRUE,$A1193=0,MOD($A1193,ChapterTable!$R$20)&lt;&gt;0),"","보스")&amp;"인게임누적합배수",ChapterTable!$R:$S,2,0)*D1193)
  )
  )
  )
)</f>
        <v>1357250.2958047763</v>
      </c>
      <c r="G1193" t="s">
        <v>719</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129"/>
        <v>2</v>
      </c>
      <c r="Q1193">
        <f t="shared" si="130"/>
        <v>2</v>
      </c>
      <c r="R1193" t="b">
        <f t="shared" ca="1" si="131"/>
        <v>0</v>
      </c>
      <c r="T1193" t="b">
        <f t="shared" ca="1" si="132"/>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135"/>
        <v>0.5</v>
      </c>
      <c r="AJ1193">
        <f t="shared" si="133"/>
        <v>0.54666666600000002</v>
      </c>
      <c r="AK1193">
        <f t="shared" si="134"/>
        <v>1</v>
      </c>
      <c r="AL1193">
        <v>12</v>
      </c>
    </row>
    <row r="1194" spans="1:38" hidden="1" x14ac:dyDescent="0.3">
      <c r="A1194">
        <v>26</v>
      </c>
      <c r="B1194">
        <v>15</v>
      </c>
      <c r="C1194">
        <f>IF(OR($L1194=TRUE,$A1194=0,MOD($A1194,ChapterTable!$R$20)&lt;&gt;0),
MAX(0,INT(($B1194+ChapterTable!$P$26+VLOOKUP(SUBSTITUTE(C$1,"성장단계","")&amp;"단계오프셋",ChapterTable!$R:$S,2,0))/ChapterTable!$P$23)),
MAX(0,INT(($B1194+ChapterTable!$R$26+VLOOKUP(SUBSTITUTE(C$1,"성장단계","")&amp;"보스단계오프셋",ChapterTable!$R:$S,2,0))/ChapterTable!$R$23)))</f>
        <v>1</v>
      </c>
      <c r="D1194">
        <f>IF(OR($L1194=TRUE,$A1194=0,MOD($A1194,ChapterTable!$R$20)&lt;&gt;0),
MAX(0,INT(($B1194+ChapterTable!$P$26+VLOOKUP(SUBSTITUTE(D$1,"성장단계","")&amp;"단계오프셋",ChapterTable!$R:$S,2,0))/ChapterTable!$P$23)),
MAX(0,INT(($B1194+ChapterTable!$R$26+VLOOKUP(SUBSTITUTE(D$1,"성장단계","")&amp;"보스단계오프셋",ChapterTable!$R:$S,2,0))/ChapterTable!$R$23)))</f>
        <v>1</v>
      </c>
      <c r="E1194" s="1">
        <f ca="1">IF(AND($A1194=0,$B1194=1),
    VLOOKUP(1,ChapterTable!$1:$1048576,MATCH("최종"&amp;SUBSTITUTE(SUBSTITUTE(E$1,"standard",""),"|Float",""),ChapterTable!$1:$1,0),0)*ChapterTable!$P$17,
  IF(AND($A1194=0,$B1194=0),
    E1195,
  IF($B1194=0,
    VLOOKUP($A1194,ChapterTable!$1:$1048576,MATCH("최종"&amp;SUBSTITUTE(SUBSTITUTE(E$1,"standard",""),"|Float",""),ChapterTable!$1:$1,0),0),
  IF($B1194=1,
    IF($L1194=FALSE,
      VLOOKUP($A1194,ChapterTable!$1:$1048576,MATCH("최종"&amp;SUBSTITUTE(SUBSTITUTE(E$1,"standard",""),"|Float",""),ChapterTable!$1:$1,0),0),
      VLOOKUP($A1194-ChapterTable!$P$11,ChapterTable!$1:$1048576,MATCH("최종"&amp;SUBSTITUTE(SUBSTITUTE(E$1,"standard",""),"|Float",""),ChapterTable!$1:$1,0),0)*ChapterTable!$P$14
    ),
  OFFSET(E1194,-$B1194+IF($L1194,1,0),0)*IF($B1194&gt;OFFSET($B1194,1,0),ChapterTable!$R$17,1)*
    (VLOOKUP(SUBSTITUTE(SUBSTITUTE(E$1,"standard",""),"|Float","")&amp;IF(OR($L1194=TRUE,$A1194=0,MOD($A1194,ChapterTable!$R$20)&lt;&gt;0),"","보스")&amp;"인게임누적곱배수",ChapterTable!$R:$S,2,0)^C1194
    +VLOOKUP(SUBSTITUTE(SUBSTITUTE(E$1,"standard",""),"|Float","")&amp;IF(OR($L1194=TRUE,$A1194=0,MOD($A1194,ChapterTable!$R$20)&lt;&gt;0),"","보스")&amp;"인게임누적합배수",ChapterTable!$R:$S,2,0)*C1194)
  )
  )
  )
)</f>
        <v>3636168.2343420982</v>
      </c>
      <c r="F1194" s="1">
        <f ca="1">IF(AND($A1194=0,$B1194=1),
    VLOOKUP(1,ChapterTable!$1:$1048576,MATCH("최종"&amp;SUBSTITUTE(SUBSTITUTE(F$1,"standard",""),"|Float",""),ChapterTable!$1:$1,0),0)*ChapterTable!$P$17,
  IF(AND($A1194=0,$B1194=0),
    F1195,
  IF($B1194=0,
    VLOOKUP($A1194,ChapterTable!$1:$1048576,MATCH("최종"&amp;SUBSTITUTE(SUBSTITUTE(F$1,"standard",""),"|Float",""),ChapterTable!$1:$1,0),0),
  IF($B1194=1,
    IF($L1194=FALSE,
      VLOOKUP($A1194,ChapterTable!$1:$1048576,MATCH("최종"&amp;SUBSTITUTE(SUBSTITUTE(F$1,"standard",""),"|Float",""),ChapterTable!$1:$1,0),0),
      VLOOKUP($A1194-ChapterTable!$P$11,ChapterTable!$1:$1048576,MATCH("최종"&amp;SUBSTITUTE(SUBSTITUTE(F$1,"standard",""),"|Float",""),ChapterTable!$1:$1,0),0)*ChapterTable!$P$14
    ),
  OFFSET(F1194,-$B1194+IF($L1194,1,0),0)*
    (VLOOKUP(SUBSTITUTE(SUBSTITUTE(F$1,"standard",""),"|Float","")&amp;IF(OR($L1194=TRUE,$A1194=0,MOD($A1194,ChapterTable!$R$20)&lt;&gt;0),"","보스")&amp;"인게임누적곱배수",ChapterTable!$R:$S,2,0)^D1194
    +VLOOKUP(SUBSTITUTE(SUBSTITUTE(F$1,"standard",""),"|Float","")&amp;IF(OR($L1194=TRUE,$A1194=0,MOD($A1194,ChapterTable!$R$20)&lt;&gt;0),"","보스")&amp;"인게임누적합배수",ChapterTable!$R:$S,2,0)*D1194)
  )
  )
  )
)</f>
        <v>1357250.2958047763</v>
      </c>
      <c r="G1194" t="s">
        <v>719</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129"/>
        <v>11</v>
      </c>
      <c r="Q1194">
        <f t="shared" si="130"/>
        <v>11</v>
      </c>
      <c r="R1194" t="b">
        <f t="shared" ca="1" si="131"/>
        <v>0</v>
      </c>
      <c r="T1194" t="b">
        <f t="shared" ca="1" si="132"/>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135"/>
        <v>0.5</v>
      </c>
      <c r="AJ1194">
        <f t="shared" si="133"/>
        <v>0.54666666600000002</v>
      </c>
      <c r="AK1194">
        <f t="shared" si="134"/>
        <v>1</v>
      </c>
      <c r="AL1194">
        <v>12</v>
      </c>
    </row>
    <row r="1195" spans="1:38" hidden="1" x14ac:dyDescent="0.3">
      <c r="A1195">
        <v>26</v>
      </c>
      <c r="B1195">
        <v>16</v>
      </c>
      <c r="C1195">
        <f>IF(OR($L1195=TRUE,$A1195=0,MOD($A1195,ChapterTable!$R$20)&lt;&gt;0),
MAX(0,INT(($B1195+ChapterTable!$P$26+VLOOKUP(SUBSTITUTE(C$1,"성장단계","")&amp;"단계오프셋",ChapterTable!$R:$S,2,0))/ChapterTable!$P$23)),
MAX(0,INT(($B1195+ChapterTable!$R$26+VLOOKUP(SUBSTITUTE(C$1,"성장단계","")&amp;"보스단계오프셋",ChapterTable!$R:$S,2,0))/ChapterTable!$R$23)))</f>
        <v>2</v>
      </c>
      <c r="D1195">
        <f>IF(OR($L1195=TRUE,$A1195=0,MOD($A1195,ChapterTable!$R$20)&lt;&gt;0),
MAX(0,INT(($B1195+ChapterTable!$P$26+VLOOKUP(SUBSTITUTE(D$1,"성장단계","")&amp;"단계오프셋",ChapterTable!$R:$S,2,0))/ChapterTable!$P$23)),
MAX(0,INT(($B1195+ChapterTable!$R$26+VLOOKUP(SUBSTITUTE(D$1,"성장단계","")&amp;"보스단계오프셋",ChapterTable!$R:$S,2,0))/ChapterTable!$R$23)))</f>
        <v>1</v>
      </c>
      <c r="E1195" s="1">
        <f ca="1">IF(AND($A1195=0,$B1195=1),
    VLOOKUP(1,ChapterTable!$1:$1048576,MATCH("최종"&amp;SUBSTITUTE(SUBSTITUTE(E$1,"standard",""),"|Float",""),ChapterTable!$1:$1,0),0)*ChapterTable!$P$17,
  IF(AND($A1195=0,$B1195=0),
    E1196,
  IF($B1195=0,
    VLOOKUP($A1195,ChapterTable!$1:$1048576,MATCH("최종"&amp;SUBSTITUTE(SUBSTITUTE(E$1,"standard",""),"|Float",""),ChapterTable!$1:$1,0),0),
  IF($B1195=1,
    IF($L1195=FALSE,
      VLOOKUP($A1195,ChapterTable!$1:$1048576,MATCH("최종"&amp;SUBSTITUTE(SUBSTITUTE(E$1,"standard",""),"|Float",""),ChapterTable!$1:$1,0),0),
      VLOOKUP($A1195-ChapterTable!$P$11,ChapterTable!$1:$1048576,MATCH("최종"&amp;SUBSTITUTE(SUBSTITUTE(E$1,"standard",""),"|Float",""),ChapterTable!$1:$1,0),0)*ChapterTable!$P$14
    ),
  OFFSET(E1195,-$B1195+IF($L1195,1,0),0)*IF($B1195&gt;OFFSET($B1195,1,0),ChapterTable!$R$17,1)*
    (VLOOKUP(SUBSTITUTE(SUBSTITUTE(E$1,"standard",""),"|Float","")&amp;IF(OR($L1195=TRUE,$A1195=0,MOD($A1195,ChapterTable!$R$20)&lt;&gt;0),"","보스")&amp;"인게임누적곱배수",ChapterTable!$R:$S,2,0)^C1195
    +VLOOKUP(SUBSTITUTE(SUBSTITUTE(E$1,"standard",""),"|Float","")&amp;IF(OR($L1195=TRUE,$A1195=0,MOD($A1195,ChapterTable!$R$20)&lt;&gt;0),"","보스")&amp;"인게임누적합배수",ChapterTable!$R:$S,2,0)*C1195)
  )
  )
  )
)</f>
        <v>4242196.2733991146</v>
      </c>
      <c r="F1195" s="1">
        <f ca="1">IF(AND($A1195=0,$B1195=1),
    VLOOKUP(1,ChapterTable!$1:$1048576,MATCH("최종"&amp;SUBSTITUTE(SUBSTITUTE(F$1,"standard",""),"|Float",""),ChapterTable!$1:$1,0),0)*ChapterTable!$P$17,
  IF(AND($A1195=0,$B1195=0),
    F1196,
  IF($B1195=0,
    VLOOKUP($A1195,ChapterTable!$1:$1048576,MATCH("최종"&amp;SUBSTITUTE(SUBSTITUTE(F$1,"standard",""),"|Float",""),ChapterTable!$1:$1,0),0),
  IF($B1195=1,
    IF($L1195=FALSE,
      VLOOKUP($A1195,ChapterTable!$1:$1048576,MATCH("최종"&amp;SUBSTITUTE(SUBSTITUTE(F$1,"standard",""),"|Float",""),ChapterTable!$1:$1,0),0),
      VLOOKUP($A1195-ChapterTable!$P$11,ChapterTable!$1:$1048576,MATCH("최종"&amp;SUBSTITUTE(SUBSTITUTE(F$1,"standard",""),"|Float",""),ChapterTable!$1:$1,0),0)*ChapterTable!$P$14
    ),
  OFFSET(F1195,-$B1195+IF($L1195,1,0),0)*
    (VLOOKUP(SUBSTITUTE(SUBSTITUTE(F$1,"standard",""),"|Float","")&amp;IF(OR($L1195=TRUE,$A1195=0,MOD($A1195,ChapterTable!$R$20)&lt;&gt;0),"","보스")&amp;"인게임누적곱배수",ChapterTable!$R:$S,2,0)^D1195
    +VLOOKUP(SUBSTITUTE(SUBSTITUTE(F$1,"standard",""),"|Float","")&amp;IF(OR($L1195=TRUE,$A1195=0,MOD($A1195,ChapterTable!$R$20)&lt;&gt;0),"","보스")&amp;"인게임누적합배수",ChapterTable!$R:$S,2,0)*D1195)
  )
  )
  )
)</f>
        <v>1357250.2958047763</v>
      </c>
      <c r="G1195" t="s">
        <v>719</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129"/>
        <v>2</v>
      </c>
      <c r="Q1195">
        <f t="shared" si="130"/>
        <v>2</v>
      </c>
      <c r="R1195" t="b">
        <f t="shared" ca="1" si="131"/>
        <v>0</v>
      </c>
      <c r="T1195" t="b">
        <f t="shared" ca="1" si="132"/>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135"/>
        <v>0.5</v>
      </c>
      <c r="AJ1195">
        <f t="shared" si="133"/>
        <v>0.54666666600000002</v>
      </c>
      <c r="AK1195">
        <f t="shared" si="134"/>
        <v>1</v>
      </c>
      <c r="AL1195">
        <v>12</v>
      </c>
    </row>
    <row r="1196" spans="1:38" hidden="1" x14ac:dyDescent="0.3">
      <c r="A1196">
        <v>26</v>
      </c>
      <c r="B1196">
        <v>17</v>
      </c>
      <c r="C1196">
        <f>IF(OR($L1196=TRUE,$A1196=0,MOD($A1196,ChapterTable!$R$20)&lt;&gt;0),
MAX(0,INT(($B1196+ChapterTable!$P$26+VLOOKUP(SUBSTITUTE(C$1,"성장단계","")&amp;"단계오프셋",ChapterTable!$R:$S,2,0))/ChapterTable!$P$23)),
MAX(0,INT(($B1196+ChapterTable!$R$26+VLOOKUP(SUBSTITUTE(C$1,"성장단계","")&amp;"보스단계오프셋",ChapterTable!$R:$S,2,0))/ChapterTable!$R$23)))</f>
        <v>2</v>
      </c>
      <c r="D1196">
        <f>IF(OR($L1196=TRUE,$A1196=0,MOD($A1196,ChapterTable!$R$20)&lt;&gt;0),
MAX(0,INT(($B1196+ChapterTable!$P$26+VLOOKUP(SUBSTITUTE(D$1,"성장단계","")&amp;"단계오프셋",ChapterTable!$R:$S,2,0))/ChapterTable!$P$23)),
MAX(0,INT(($B1196+ChapterTable!$R$26+VLOOKUP(SUBSTITUTE(D$1,"성장단계","")&amp;"보스단계오프셋",ChapterTable!$R:$S,2,0))/ChapterTable!$R$23)))</f>
        <v>1</v>
      </c>
      <c r="E1196" s="1">
        <f ca="1">IF(AND($A1196=0,$B1196=1),
    VLOOKUP(1,ChapterTable!$1:$1048576,MATCH("최종"&amp;SUBSTITUTE(SUBSTITUTE(E$1,"standard",""),"|Float",""),ChapterTable!$1:$1,0),0)*ChapterTable!$P$17,
  IF(AND($A1196=0,$B1196=0),
    E1197,
  IF($B1196=0,
    VLOOKUP($A1196,ChapterTable!$1:$1048576,MATCH("최종"&amp;SUBSTITUTE(SUBSTITUTE(E$1,"standard",""),"|Float",""),ChapterTable!$1:$1,0),0),
  IF($B1196=1,
    IF($L1196=FALSE,
      VLOOKUP($A1196,ChapterTable!$1:$1048576,MATCH("최종"&amp;SUBSTITUTE(SUBSTITUTE(E$1,"standard",""),"|Float",""),ChapterTable!$1:$1,0),0),
      VLOOKUP($A1196-ChapterTable!$P$11,ChapterTable!$1:$1048576,MATCH("최종"&amp;SUBSTITUTE(SUBSTITUTE(E$1,"standard",""),"|Float",""),ChapterTable!$1:$1,0),0)*ChapterTable!$P$14
    ),
  OFFSET(E1196,-$B1196+IF($L1196,1,0),0)*IF($B1196&gt;OFFSET($B1196,1,0),ChapterTable!$R$17,1)*
    (VLOOKUP(SUBSTITUTE(SUBSTITUTE(E$1,"standard",""),"|Float","")&amp;IF(OR($L1196=TRUE,$A1196=0,MOD($A1196,ChapterTable!$R$20)&lt;&gt;0),"","보스")&amp;"인게임누적곱배수",ChapterTable!$R:$S,2,0)^C1196
    +VLOOKUP(SUBSTITUTE(SUBSTITUTE(E$1,"standard",""),"|Float","")&amp;IF(OR($L1196=TRUE,$A1196=0,MOD($A1196,ChapterTable!$R$20)&lt;&gt;0),"","보스")&amp;"인게임누적합배수",ChapterTable!$R:$S,2,0)*C1196)
  )
  )
  )
)</f>
        <v>4242196.2733991146</v>
      </c>
      <c r="F1196" s="1">
        <f ca="1">IF(AND($A1196=0,$B1196=1),
    VLOOKUP(1,ChapterTable!$1:$1048576,MATCH("최종"&amp;SUBSTITUTE(SUBSTITUTE(F$1,"standard",""),"|Float",""),ChapterTable!$1:$1,0),0)*ChapterTable!$P$17,
  IF(AND($A1196=0,$B1196=0),
    F1197,
  IF($B1196=0,
    VLOOKUP($A1196,ChapterTable!$1:$1048576,MATCH("최종"&amp;SUBSTITUTE(SUBSTITUTE(F$1,"standard",""),"|Float",""),ChapterTable!$1:$1,0),0),
  IF($B1196=1,
    IF($L1196=FALSE,
      VLOOKUP($A1196,ChapterTable!$1:$1048576,MATCH("최종"&amp;SUBSTITUTE(SUBSTITUTE(F$1,"standard",""),"|Float",""),ChapterTable!$1:$1,0),0),
      VLOOKUP($A1196-ChapterTable!$P$11,ChapterTable!$1:$1048576,MATCH("최종"&amp;SUBSTITUTE(SUBSTITUTE(F$1,"standard",""),"|Float",""),ChapterTable!$1:$1,0),0)*ChapterTable!$P$14
    ),
  OFFSET(F1196,-$B1196+IF($L1196,1,0),0)*
    (VLOOKUP(SUBSTITUTE(SUBSTITUTE(F$1,"standard",""),"|Float","")&amp;IF(OR($L1196=TRUE,$A1196=0,MOD($A1196,ChapterTable!$R$20)&lt;&gt;0),"","보스")&amp;"인게임누적곱배수",ChapterTable!$R:$S,2,0)^D1196
    +VLOOKUP(SUBSTITUTE(SUBSTITUTE(F$1,"standard",""),"|Float","")&amp;IF(OR($L1196=TRUE,$A1196=0,MOD($A1196,ChapterTable!$R$20)&lt;&gt;0),"","보스")&amp;"인게임누적합배수",ChapterTable!$R:$S,2,0)*D1196)
  )
  )
  )
)</f>
        <v>1357250.2958047763</v>
      </c>
      <c r="G1196" t="s">
        <v>719</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129"/>
        <v>2</v>
      </c>
      <c r="Q1196">
        <f t="shared" si="130"/>
        <v>2</v>
      </c>
      <c r="R1196" t="b">
        <f t="shared" ca="1" si="131"/>
        <v>0</v>
      </c>
      <c r="T1196" t="b">
        <f t="shared" ca="1" si="132"/>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135"/>
        <v>0.5</v>
      </c>
      <c r="AJ1196">
        <f t="shared" si="133"/>
        <v>0.54666666600000002</v>
      </c>
      <c r="AK1196">
        <f t="shared" si="134"/>
        <v>1</v>
      </c>
      <c r="AL1196">
        <v>12</v>
      </c>
    </row>
    <row r="1197" spans="1:38" hidden="1" x14ac:dyDescent="0.3">
      <c r="A1197">
        <v>26</v>
      </c>
      <c r="B1197">
        <v>18</v>
      </c>
      <c r="C1197">
        <f>IF(OR($L1197=TRUE,$A1197=0,MOD($A1197,ChapterTable!$R$20)&lt;&gt;0),
MAX(0,INT(($B1197+ChapterTable!$P$26+VLOOKUP(SUBSTITUTE(C$1,"성장단계","")&amp;"단계오프셋",ChapterTable!$R:$S,2,0))/ChapterTable!$P$23)),
MAX(0,INT(($B1197+ChapterTable!$R$26+VLOOKUP(SUBSTITUTE(C$1,"성장단계","")&amp;"보스단계오프셋",ChapterTable!$R:$S,2,0))/ChapterTable!$R$23)))</f>
        <v>2</v>
      </c>
      <c r="D1197">
        <f>IF(OR($L1197=TRUE,$A1197=0,MOD($A1197,ChapterTable!$R$20)&lt;&gt;0),
MAX(0,INT(($B1197+ChapterTable!$P$26+VLOOKUP(SUBSTITUTE(D$1,"성장단계","")&amp;"단계오프셋",ChapterTable!$R:$S,2,0))/ChapterTable!$P$23)),
MAX(0,INT(($B1197+ChapterTable!$R$26+VLOOKUP(SUBSTITUTE(D$1,"성장단계","")&amp;"보스단계오프셋",ChapterTable!$R:$S,2,0))/ChapterTable!$R$23)))</f>
        <v>1</v>
      </c>
      <c r="E1197" s="1">
        <f ca="1">IF(AND($A1197=0,$B1197=1),
    VLOOKUP(1,ChapterTable!$1:$1048576,MATCH("최종"&amp;SUBSTITUTE(SUBSTITUTE(E$1,"standard",""),"|Float",""),ChapterTable!$1:$1,0),0)*ChapterTable!$P$17,
  IF(AND($A1197=0,$B1197=0),
    E1198,
  IF($B1197=0,
    VLOOKUP($A1197,ChapterTable!$1:$1048576,MATCH("최종"&amp;SUBSTITUTE(SUBSTITUTE(E$1,"standard",""),"|Float",""),ChapterTable!$1:$1,0),0),
  IF($B1197=1,
    IF($L1197=FALSE,
      VLOOKUP($A1197,ChapterTable!$1:$1048576,MATCH("최종"&amp;SUBSTITUTE(SUBSTITUTE(E$1,"standard",""),"|Float",""),ChapterTable!$1:$1,0),0),
      VLOOKUP($A1197-ChapterTable!$P$11,ChapterTable!$1:$1048576,MATCH("최종"&amp;SUBSTITUTE(SUBSTITUTE(E$1,"standard",""),"|Float",""),ChapterTable!$1:$1,0),0)*ChapterTable!$P$14
    ),
  OFFSET(E1197,-$B1197+IF($L1197,1,0),0)*IF($B1197&gt;OFFSET($B1197,1,0),ChapterTable!$R$17,1)*
    (VLOOKUP(SUBSTITUTE(SUBSTITUTE(E$1,"standard",""),"|Float","")&amp;IF(OR($L1197=TRUE,$A1197=0,MOD($A1197,ChapterTable!$R$20)&lt;&gt;0),"","보스")&amp;"인게임누적곱배수",ChapterTable!$R:$S,2,0)^C1197
    +VLOOKUP(SUBSTITUTE(SUBSTITUTE(E$1,"standard",""),"|Float","")&amp;IF(OR($L1197=TRUE,$A1197=0,MOD($A1197,ChapterTable!$R$20)&lt;&gt;0),"","보스")&amp;"인게임누적합배수",ChapterTable!$R:$S,2,0)*C1197)
  )
  )
  )
)</f>
        <v>4242196.2733991146</v>
      </c>
      <c r="F1197" s="1">
        <f ca="1">IF(AND($A1197=0,$B1197=1),
    VLOOKUP(1,ChapterTable!$1:$1048576,MATCH("최종"&amp;SUBSTITUTE(SUBSTITUTE(F$1,"standard",""),"|Float",""),ChapterTable!$1:$1,0),0)*ChapterTable!$P$17,
  IF(AND($A1197=0,$B1197=0),
    F1198,
  IF($B1197=0,
    VLOOKUP($A1197,ChapterTable!$1:$1048576,MATCH("최종"&amp;SUBSTITUTE(SUBSTITUTE(F$1,"standard",""),"|Float",""),ChapterTable!$1:$1,0),0),
  IF($B1197=1,
    IF($L1197=FALSE,
      VLOOKUP($A1197,ChapterTable!$1:$1048576,MATCH("최종"&amp;SUBSTITUTE(SUBSTITUTE(F$1,"standard",""),"|Float",""),ChapterTable!$1:$1,0),0),
      VLOOKUP($A1197-ChapterTable!$P$11,ChapterTable!$1:$1048576,MATCH("최종"&amp;SUBSTITUTE(SUBSTITUTE(F$1,"standard",""),"|Float",""),ChapterTable!$1:$1,0),0)*ChapterTable!$P$14
    ),
  OFFSET(F1197,-$B1197+IF($L1197,1,0),0)*
    (VLOOKUP(SUBSTITUTE(SUBSTITUTE(F$1,"standard",""),"|Float","")&amp;IF(OR($L1197=TRUE,$A1197=0,MOD($A1197,ChapterTable!$R$20)&lt;&gt;0),"","보스")&amp;"인게임누적곱배수",ChapterTable!$R:$S,2,0)^D1197
    +VLOOKUP(SUBSTITUTE(SUBSTITUTE(F$1,"standard",""),"|Float","")&amp;IF(OR($L1197=TRUE,$A1197=0,MOD($A1197,ChapterTable!$R$20)&lt;&gt;0),"","보스")&amp;"인게임누적합배수",ChapterTable!$R:$S,2,0)*D1197)
  )
  )
  )
)</f>
        <v>1357250.2958047763</v>
      </c>
      <c r="G1197" t="s">
        <v>719</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129"/>
        <v>2</v>
      </c>
      <c r="Q1197">
        <f t="shared" si="130"/>
        <v>2</v>
      </c>
      <c r="R1197" t="b">
        <f t="shared" ca="1" si="131"/>
        <v>0</v>
      </c>
      <c r="T1197" t="b">
        <f t="shared" ca="1" si="132"/>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135"/>
        <v>0.5</v>
      </c>
      <c r="AJ1197">
        <f t="shared" si="133"/>
        <v>0.54666666600000002</v>
      </c>
      <c r="AK1197">
        <f t="shared" si="134"/>
        <v>1</v>
      </c>
      <c r="AL1197">
        <v>12</v>
      </c>
    </row>
    <row r="1198" spans="1:38" hidden="1" x14ac:dyDescent="0.3">
      <c r="A1198">
        <v>26</v>
      </c>
      <c r="B1198">
        <v>19</v>
      </c>
      <c r="C1198">
        <f>IF(OR($L1198=TRUE,$A1198=0,MOD($A1198,ChapterTable!$R$20)&lt;&gt;0),
MAX(0,INT(($B1198+ChapterTable!$P$26+VLOOKUP(SUBSTITUTE(C$1,"성장단계","")&amp;"단계오프셋",ChapterTable!$R:$S,2,0))/ChapterTable!$P$23)),
MAX(0,INT(($B1198+ChapterTable!$R$26+VLOOKUP(SUBSTITUTE(C$1,"성장단계","")&amp;"보스단계오프셋",ChapterTable!$R:$S,2,0))/ChapterTable!$R$23)))</f>
        <v>2</v>
      </c>
      <c r="D1198">
        <f>IF(OR($L1198=TRUE,$A1198=0,MOD($A1198,ChapterTable!$R$20)&lt;&gt;0),
MAX(0,INT(($B1198+ChapterTable!$P$26+VLOOKUP(SUBSTITUTE(D$1,"성장단계","")&amp;"단계오프셋",ChapterTable!$R:$S,2,0))/ChapterTable!$P$23)),
MAX(0,INT(($B1198+ChapterTable!$R$26+VLOOKUP(SUBSTITUTE(D$1,"성장단계","")&amp;"보스단계오프셋",ChapterTable!$R:$S,2,0))/ChapterTable!$R$23)))</f>
        <v>1</v>
      </c>
      <c r="E1198" s="1">
        <f ca="1">IF(AND($A1198=0,$B1198=1),
    VLOOKUP(1,ChapterTable!$1:$1048576,MATCH("최종"&amp;SUBSTITUTE(SUBSTITUTE(E$1,"standard",""),"|Float",""),ChapterTable!$1:$1,0),0)*ChapterTable!$P$17,
  IF(AND($A1198=0,$B1198=0),
    E1199,
  IF($B1198=0,
    VLOOKUP($A1198,ChapterTable!$1:$1048576,MATCH("최종"&amp;SUBSTITUTE(SUBSTITUTE(E$1,"standard",""),"|Float",""),ChapterTable!$1:$1,0),0),
  IF($B1198=1,
    IF($L1198=FALSE,
      VLOOKUP($A1198,ChapterTable!$1:$1048576,MATCH("최종"&amp;SUBSTITUTE(SUBSTITUTE(E$1,"standard",""),"|Float",""),ChapterTable!$1:$1,0),0),
      VLOOKUP($A1198-ChapterTable!$P$11,ChapterTable!$1:$1048576,MATCH("최종"&amp;SUBSTITUTE(SUBSTITUTE(E$1,"standard",""),"|Float",""),ChapterTable!$1:$1,0),0)*ChapterTable!$P$14
    ),
  OFFSET(E1198,-$B1198+IF($L1198,1,0),0)*IF($B1198&gt;OFFSET($B1198,1,0),ChapterTable!$R$17,1)*
    (VLOOKUP(SUBSTITUTE(SUBSTITUTE(E$1,"standard",""),"|Float","")&amp;IF(OR($L1198=TRUE,$A1198=0,MOD($A1198,ChapterTable!$R$20)&lt;&gt;0),"","보스")&amp;"인게임누적곱배수",ChapterTable!$R:$S,2,0)^C1198
    +VLOOKUP(SUBSTITUTE(SUBSTITUTE(E$1,"standard",""),"|Float","")&amp;IF(OR($L1198=TRUE,$A1198=0,MOD($A1198,ChapterTable!$R$20)&lt;&gt;0),"","보스")&amp;"인게임누적합배수",ChapterTable!$R:$S,2,0)*C1198)
  )
  )
  )
)</f>
        <v>4242196.2733991146</v>
      </c>
      <c r="F1198" s="1">
        <f ca="1">IF(AND($A1198=0,$B1198=1),
    VLOOKUP(1,ChapterTable!$1:$1048576,MATCH("최종"&amp;SUBSTITUTE(SUBSTITUTE(F$1,"standard",""),"|Float",""),ChapterTable!$1:$1,0),0)*ChapterTable!$P$17,
  IF(AND($A1198=0,$B1198=0),
    F1199,
  IF($B1198=0,
    VLOOKUP($A1198,ChapterTable!$1:$1048576,MATCH("최종"&amp;SUBSTITUTE(SUBSTITUTE(F$1,"standard",""),"|Float",""),ChapterTable!$1:$1,0),0),
  IF($B1198=1,
    IF($L1198=FALSE,
      VLOOKUP($A1198,ChapterTable!$1:$1048576,MATCH("최종"&amp;SUBSTITUTE(SUBSTITUTE(F$1,"standard",""),"|Float",""),ChapterTable!$1:$1,0),0),
      VLOOKUP($A1198-ChapterTable!$P$11,ChapterTable!$1:$1048576,MATCH("최종"&amp;SUBSTITUTE(SUBSTITUTE(F$1,"standard",""),"|Float",""),ChapterTable!$1:$1,0),0)*ChapterTable!$P$14
    ),
  OFFSET(F1198,-$B1198+IF($L1198,1,0),0)*
    (VLOOKUP(SUBSTITUTE(SUBSTITUTE(F$1,"standard",""),"|Float","")&amp;IF(OR($L1198=TRUE,$A1198=0,MOD($A1198,ChapterTable!$R$20)&lt;&gt;0),"","보스")&amp;"인게임누적곱배수",ChapterTable!$R:$S,2,0)^D1198
    +VLOOKUP(SUBSTITUTE(SUBSTITUTE(F$1,"standard",""),"|Float","")&amp;IF(OR($L1198=TRUE,$A1198=0,MOD($A1198,ChapterTable!$R$20)&lt;&gt;0),"","보스")&amp;"인게임누적합배수",ChapterTable!$R:$S,2,0)*D1198)
  )
  )
  )
)</f>
        <v>1357250.2958047763</v>
      </c>
      <c r="G1198" t="s">
        <v>719</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129"/>
        <v>92</v>
      </c>
      <c r="Q1198">
        <f t="shared" si="130"/>
        <v>92</v>
      </c>
      <c r="R1198" t="b">
        <f t="shared" ca="1" si="131"/>
        <v>1</v>
      </c>
      <c r="T1198" t="b">
        <f t="shared" ca="1" si="132"/>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135"/>
        <v>0.5</v>
      </c>
      <c r="AJ1198">
        <f t="shared" si="133"/>
        <v>0.54666666600000002</v>
      </c>
      <c r="AK1198">
        <f t="shared" si="134"/>
        <v>1</v>
      </c>
      <c r="AL1198">
        <v>12</v>
      </c>
    </row>
    <row r="1199" spans="1:38" hidden="1" x14ac:dyDescent="0.3">
      <c r="A1199">
        <v>26</v>
      </c>
      <c r="B1199">
        <v>20</v>
      </c>
      <c r="C1199">
        <f>IF(OR($L1199=TRUE,$A1199=0,MOD($A1199,ChapterTable!$R$20)&lt;&gt;0),
MAX(0,INT(($B1199+ChapterTable!$P$26+VLOOKUP(SUBSTITUTE(C$1,"성장단계","")&amp;"단계오프셋",ChapterTable!$R:$S,2,0))/ChapterTable!$P$23)),
MAX(0,INT(($B1199+ChapterTable!$R$26+VLOOKUP(SUBSTITUTE(C$1,"성장단계","")&amp;"보스단계오프셋",ChapterTable!$R:$S,2,0))/ChapterTable!$R$23)))</f>
        <v>2</v>
      </c>
      <c r="D1199">
        <f>IF(OR($L1199=TRUE,$A1199=0,MOD($A1199,ChapterTable!$R$20)&lt;&gt;0),
MAX(0,INT(($B1199+ChapterTable!$P$26+VLOOKUP(SUBSTITUTE(D$1,"성장단계","")&amp;"단계오프셋",ChapterTable!$R:$S,2,0))/ChapterTable!$P$23)),
MAX(0,INT(($B1199+ChapterTable!$R$26+VLOOKUP(SUBSTITUTE(D$1,"성장단계","")&amp;"보스단계오프셋",ChapterTable!$R:$S,2,0))/ChapterTable!$R$23)))</f>
        <v>1</v>
      </c>
      <c r="E1199" s="1">
        <f ca="1">IF(AND($A1199=0,$B1199=1),
    VLOOKUP(1,ChapterTable!$1:$1048576,MATCH("최종"&amp;SUBSTITUTE(SUBSTITUTE(E$1,"standard",""),"|Float",""),ChapterTable!$1:$1,0),0)*ChapterTable!$P$17,
  IF(AND($A1199=0,$B1199=0),
    E1200,
  IF($B1199=0,
    VLOOKUP($A1199,ChapterTable!$1:$1048576,MATCH("최종"&amp;SUBSTITUTE(SUBSTITUTE(E$1,"standard",""),"|Float",""),ChapterTable!$1:$1,0),0),
  IF($B1199=1,
    IF($L1199=FALSE,
      VLOOKUP($A1199,ChapterTable!$1:$1048576,MATCH("최종"&amp;SUBSTITUTE(SUBSTITUTE(E$1,"standard",""),"|Float",""),ChapterTable!$1:$1,0),0),
      VLOOKUP($A1199-ChapterTable!$P$11,ChapterTable!$1:$1048576,MATCH("최종"&amp;SUBSTITUTE(SUBSTITUTE(E$1,"standard",""),"|Float",""),ChapterTable!$1:$1,0),0)*ChapterTable!$P$14
    ),
  OFFSET(E1199,-$B1199+IF($L1199,1,0),0)*IF($B1199&gt;OFFSET($B1199,1,0),ChapterTable!$R$17,1)*
    (VLOOKUP(SUBSTITUTE(SUBSTITUTE(E$1,"standard",""),"|Float","")&amp;IF(OR($L1199=TRUE,$A1199=0,MOD($A1199,ChapterTable!$R$20)&lt;&gt;0),"","보스")&amp;"인게임누적곱배수",ChapterTable!$R:$S,2,0)^C1199
    +VLOOKUP(SUBSTITUTE(SUBSTITUTE(E$1,"standard",""),"|Float","")&amp;IF(OR($L1199=TRUE,$A1199=0,MOD($A1199,ChapterTable!$R$20)&lt;&gt;0),"","보스")&amp;"인게임누적합배수",ChapterTable!$R:$S,2,0)*C1199)
  )
  )
  )
)</f>
        <v>4242196.2733991146</v>
      </c>
      <c r="F1199" s="1">
        <f ca="1">IF(AND($A1199=0,$B1199=1),
    VLOOKUP(1,ChapterTable!$1:$1048576,MATCH("최종"&amp;SUBSTITUTE(SUBSTITUTE(F$1,"standard",""),"|Float",""),ChapterTable!$1:$1,0),0)*ChapterTable!$P$17,
  IF(AND($A1199=0,$B1199=0),
    F1200,
  IF($B1199=0,
    VLOOKUP($A1199,ChapterTable!$1:$1048576,MATCH("최종"&amp;SUBSTITUTE(SUBSTITUTE(F$1,"standard",""),"|Float",""),ChapterTable!$1:$1,0),0),
  IF($B1199=1,
    IF($L1199=FALSE,
      VLOOKUP($A1199,ChapterTable!$1:$1048576,MATCH("최종"&amp;SUBSTITUTE(SUBSTITUTE(F$1,"standard",""),"|Float",""),ChapterTable!$1:$1,0),0),
      VLOOKUP($A1199-ChapterTable!$P$11,ChapterTable!$1:$1048576,MATCH("최종"&amp;SUBSTITUTE(SUBSTITUTE(F$1,"standard",""),"|Float",""),ChapterTable!$1:$1,0),0)*ChapterTable!$P$14
    ),
  OFFSET(F1199,-$B1199+IF($L1199,1,0),0)*
    (VLOOKUP(SUBSTITUTE(SUBSTITUTE(F$1,"standard",""),"|Float","")&amp;IF(OR($L1199=TRUE,$A1199=0,MOD($A1199,ChapterTable!$R$20)&lt;&gt;0),"","보스")&amp;"인게임누적곱배수",ChapterTable!$R:$S,2,0)^D1199
    +VLOOKUP(SUBSTITUTE(SUBSTITUTE(F$1,"standard",""),"|Float","")&amp;IF(OR($L1199=TRUE,$A1199=0,MOD($A1199,ChapterTable!$R$20)&lt;&gt;0),"","보스")&amp;"인게임누적합배수",ChapterTable!$R:$S,2,0)*D1199)
  )
  )
  )
)</f>
        <v>1357250.2958047763</v>
      </c>
      <c r="G1199" t="s">
        <v>719</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129"/>
        <v>22</v>
      </c>
      <c r="Q1199">
        <f t="shared" si="130"/>
        <v>22</v>
      </c>
      <c r="R1199" t="b">
        <f t="shared" ca="1" si="131"/>
        <v>0</v>
      </c>
      <c r="T1199" t="b">
        <f t="shared" ca="1" si="132"/>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135"/>
        <v>0.5</v>
      </c>
      <c r="AJ1199">
        <f t="shared" si="133"/>
        <v>1</v>
      </c>
      <c r="AK1199">
        <f t="shared" si="134"/>
        <v>2</v>
      </c>
      <c r="AL1199">
        <v>12</v>
      </c>
    </row>
    <row r="1200" spans="1:38" hidden="1" x14ac:dyDescent="0.3">
      <c r="A1200">
        <v>26</v>
      </c>
      <c r="B1200">
        <v>21</v>
      </c>
      <c r="C1200">
        <f>IF(OR($L1200=TRUE,$A1200=0,MOD($A1200,ChapterTable!$R$20)&lt;&gt;0),
MAX(0,INT(($B1200+ChapterTable!$P$26+VLOOKUP(SUBSTITUTE(C$1,"성장단계","")&amp;"단계오프셋",ChapterTable!$R:$S,2,0))/ChapterTable!$P$23)),
MAX(0,INT(($B1200+ChapterTable!$R$26+VLOOKUP(SUBSTITUTE(C$1,"성장단계","")&amp;"보스단계오프셋",ChapterTable!$R:$S,2,0))/ChapterTable!$R$23)))</f>
        <v>2</v>
      </c>
      <c r="D1200">
        <f>IF(OR($L1200=TRUE,$A1200=0,MOD($A1200,ChapterTable!$R$20)&lt;&gt;0),
MAX(0,INT(($B1200+ChapterTable!$P$26+VLOOKUP(SUBSTITUTE(D$1,"성장단계","")&amp;"단계오프셋",ChapterTable!$R:$S,2,0))/ChapterTable!$P$23)),
MAX(0,INT(($B1200+ChapterTable!$R$26+VLOOKUP(SUBSTITUTE(D$1,"성장단계","")&amp;"보스단계오프셋",ChapterTable!$R:$S,2,0))/ChapterTable!$R$23)))</f>
        <v>2</v>
      </c>
      <c r="E1200" s="1">
        <f ca="1">IF(AND($A1200=0,$B1200=1),
    VLOOKUP(1,ChapterTable!$1:$1048576,MATCH("최종"&amp;SUBSTITUTE(SUBSTITUTE(E$1,"standard",""),"|Float",""),ChapterTable!$1:$1,0),0)*ChapterTable!$P$17,
  IF(AND($A1200=0,$B1200=0),
    E1201,
  IF($B1200=0,
    VLOOKUP($A1200,ChapterTable!$1:$1048576,MATCH("최종"&amp;SUBSTITUTE(SUBSTITUTE(E$1,"standard",""),"|Float",""),ChapterTable!$1:$1,0),0),
  IF($B1200=1,
    IF($L1200=FALSE,
      VLOOKUP($A1200,ChapterTable!$1:$1048576,MATCH("최종"&amp;SUBSTITUTE(SUBSTITUTE(E$1,"standard",""),"|Float",""),ChapterTable!$1:$1,0),0),
      VLOOKUP($A1200-ChapterTable!$P$11,ChapterTable!$1:$1048576,MATCH("최종"&amp;SUBSTITUTE(SUBSTITUTE(E$1,"standard",""),"|Float",""),ChapterTable!$1:$1,0),0)*ChapterTable!$P$14
    ),
  OFFSET(E1200,-$B1200+IF($L1200,1,0),0)*IF($B1200&gt;OFFSET($B1200,1,0),ChapterTable!$R$17,1)*
    (VLOOKUP(SUBSTITUTE(SUBSTITUTE(E$1,"standard",""),"|Float","")&amp;IF(OR($L1200=TRUE,$A1200=0,MOD($A1200,ChapterTable!$R$20)&lt;&gt;0),"","보스")&amp;"인게임누적곱배수",ChapterTable!$R:$S,2,0)^C1200
    +VLOOKUP(SUBSTITUTE(SUBSTITUTE(E$1,"standard",""),"|Float","")&amp;IF(OR($L1200=TRUE,$A1200=0,MOD($A1200,ChapterTable!$R$20)&lt;&gt;0),"","보스")&amp;"인게임누적합배수",ChapterTable!$R:$S,2,0)*C1200)
  )
  )
  )
)</f>
        <v>4242196.2733991146</v>
      </c>
      <c r="F1200" s="1">
        <f ca="1">IF(AND($A1200=0,$B1200=1),
    VLOOKUP(1,ChapterTable!$1:$1048576,MATCH("최종"&amp;SUBSTITUTE(SUBSTITUTE(F$1,"standard",""),"|Float",""),ChapterTable!$1:$1,0),0)*ChapterTable!$P$17,
  IF(AND($A1200=0,$B1200=0),
    F1201,
  IF($B1200=0,
    VLOOKUP($A1200,ChapterTable!$1:$1048576,MATCH("최종"&amp;SUBSTITUTE(SUBSTITUTE(F$1,"standard",""),"|Float",""),ChapterTable!$1:$1,0),0),
  IF($B1200=1,
    IF($L1200=FALSE,
      VLOOKUP($A1200,ChapterTable!$1:$1048576,MATCH("최종"&amp;SUBSTITUTE(SUBSTITUTE(F$1,"standard",""),"|Float",""),ChapterTable!$1:$1,0),0),
      VLOOKUP($A1200-ChapterTable!$P$11,ChapterTable!$1:$1048576,MATCH("최종"&amp;SUBSTITUTE(SUBSTITUTE(F$1,"standard",""),"|Float",""),ChapterTable!$1:$1,0),0)*ChapterTable!$P$14
    ),
  OFFSET(F1200,-$B1200+IF($L1200,1,0),0)*
    (VLOOKUP(SUBSTITUTE(SUBSTITUTE(F$1,"standard",""),"|Float","")&amp;IF(OR($L1200=TRUE,$A1200=0,MOD($A1200,ChapterTable!$R$20)&lt;&gt;0),"","보스")&amp;"인게임누적곱배수",ChapterTable!$R:$S,2,0)^D1200
    +VLOOKUP(SUBSTITUTE(SUBSTITUTE(F$1,"standard",""),"|Float","")&amp;IF(OR($L1200=TRUE,$A1200=0,MOD($A1200,ChapterTable!$R$20)&lt;&gt;0),"","보스")&amp;"인게임누적합배수",ChapterTable!$R:$S,2,0)*D1200)
  )
  )
  )
)</f>
        <v>1451942.1769074351</v>
      </c>
      <c r="G1200" t="s">
        <v>719</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129"/>
        <v>3</v>
      </c>
      <c r="Q1200">
        <f t="shared" si="130"/>
        <v>3</v>
      </c>
      <c r="R1200" t="b">
        <f t="shared" ca="1" si="131"/>
        <v>0</v>
      </c>
      <c r="T1200" t="b">
        <f t="shared" ca="1" si="132"/>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135"/>
        <v>0.33333333333333331</v>
      </c>
      <c r="AJ1200">
        <f t="shared" si="133"/>
        <v>0.395555555</v>
      </c>
      <c r="AK1200">
        <f t="shared" si="134"/>
        <v>1</v>
      </c>
      <c r="AL1200">
        <v>12</v>
      </c>
    </row>
    <row r="1201" spans="1:38" hidden="1" x14ac:dyDescent="0.3">
      <c r="A1201">
        <v>26</v>
      </c>
      <c r="B1201">
        <v>22</v>
      </c>
      <c r="C1201">
        <f>IF(OR($L1201=TRUE,$A1201=0,MOD($A1201,ChapterTable!$R$20)&lt;&gt;0),
MAX(0,INT(($B1201+ChapterTable!$P$26+VLOOKUP(SUBSTITUTE(C$1,"성장단계","")&amp;"단계오프셋",ChapterTable!$R:$S,2,0))/ChapterTable!$P$23)),
MAX(0,INT(($B1201+ChapterTable!$R$26+VLOOKUP(SUBSTITUTE(C$1,"성장단계","")&amp;"보스단계오프셋",ChapterTable!$R:$S,2,0))/ChapterTable!$R$23)))</f>
        <v>2</v>
      </c>
      <c r="D1201">
        <f>IF(OR($L1201=TRUE,$A1201=0,MOD($A1201,ChapterTable!$R$20)&lt;&gt;0),
MAX(0,INT(($B1201+ChapterTable!$P$26+VLOOKUP(SUBSTITUTE(D$1,"성장단계","")&amp;"단계오프셋",ChapterTable!$R:$S,2,0))/ChapterTable!$P$23)),
MAX(0,INT(($B1201+ChapterTable!$R$26+VLOOKUP(SUBSTITUTE(D$1,"성장단계","")&amp;"보스단계오프셋",ChapterTable!$R:$S,2,0))/ChapterTable!$R$23)))</f>
        <v>2</v>
      </c>
      <c r="E1201" s="1">
        <f ca="1">IF(AND($A1201=0,$B1201=1),
    VLOOKUP(1,ChapterTable!$1:$1048576,MATCH("최종"&amp;SUBSTITUTE(SUBSTITUTE(E$1,"standard",""),"|Float",""),ChapterTable!$1:$1,0),0)*ChapterTable!$P$17,
  IF(AND($A1201=0,$B1201=0),
    E1202,
  IF($B1201=0,
    VLOOKUP($A1201,ChapterTable!$1:$1048576,MATCH("최종"&amp;SUBSTITUTE(SUBSTITUTE(E$1,"standard",""),"|Float",""),ChapterTable!$1:$1,0),0),
  IF($B1201=1,
    IF($L1201=FALSE,
      VLOOKUP($A1201,ChapterTable!$1:$1048576,MATCH("최종"&amp;SUBSTITUTE(SUBSTITUTE(E$1,"standard",""),"|Float",""),ChapterTable!$1:$1,0),0),
      VLOOKUP($A1201-ChapterTable!$P$11,ChapterTable!$1:$1048576,MATCH("최종"&amp;SUBSTITUTE(SUBSTITUTE(E$1,"standard",""),"|Float",""),ChapterTable!$1:$1,0),0)*ChapterTable!$P$14
    ),
  OFFSET(E1201,-$B1201+IF($L1201,1,0),0)*IF($B1201&gt;OFFSET($B1201,1,0),ChapterTable!$R$17,1)*
    (VLOOKUP(SUBSTITUTE(SUBSTITUTE(E$1,"standard",""),"|Float","")&amp;IF(OR($L1201=TRUE,$A1201=0,MOD($A1201,ChapterTable!$R$20)&lt;&gt;0),"","보스")&amp;"인게임누적곱배수",ChapterTable!$R:$S,2,0)^C1201
    +VLOOKUP(SUBSTITUTE(SUBSTITUTE(E$1,"standard",""),"|Float","")&amp;IF(OR($L1201=TRUE,$A1201=0,MOD($A1201,ChapterTable!$R$20)&lt;&gt;0),"","보스")&amp;"인게임누적합배수",ChapterTable!$R:$S,2,0)*C1201)
  )
  )
  )
)</f>
        <v>4242196.2733991146</v>
      </c>
      <c r="F1201" s="1">
        <f ca="1">IF(AND($A1201=0,$B1201=1),
    VLOOKUP(1,ChapterTable!$1:$1048576,MATCH("최종"&amp;SUBSTITUTE(SUBSTITUTE(F$1,"standard",""),"|Float",""),ChapterTable!$1:$1,0),0)*ChapterTable!$P$17,
  IF(AND($A1201=0,$B1201=0),
    F1202,
  IF($B1201=0,
    VLOOKUP($A1201,ChapterTable!$1:$1048576,MATCH("최종"&amp;SUBSTITUTE(SUBSTITUTE(F$1,"standard",""),"|Float",""),ChapterTable!$1:$1,0),0),
  IF($B1201=1,
    IF($L1201=FALSE,
      VLOOKUP($A1201,ChapterTable!$1:$1048576,MATCH("최종"&amp;SUBSTITUTE(SUBSTITUTE(F$1,"standard",""),"|Float",""),ChapterTable!$1:$1,0),0),
      VLOOKUP($A1201-ChapterTable!$P$11,ChapterTable!$1:$1048576,MATCH("최종"&amp;SUBSTITUTE(SUBSTITUTE(F$1,"standard",""),"|Float",""),ChapterTable!$1:$1,0),0)*ChapterTable!$P$14
    ),
  OFFSET(F1201,-$B1201+IF($L1201,1,0),0)*
    (VLOOKUP(SUBSTITUTE(SUBSTITUTE(F$1,"standard",""),"|Float","")&amp;IF(OR($L1201=TRUE,$A1201=0,MOD($A1201,ChapterTable!$R$20)&lt;&gt;0),"","보스")&amp;"인게임누적곱배수",ChapterTable!$R:$S,2,0)^D1201
    +VLOOKUP(SUBSTITUTE(SUBSTITUTE(F$1,"standard",""),"|Float","")&amp;IF(OR($L1201=TRUE,$A1201=0,MOD($A1201,ChapterTable!$R$20)&lt;&gt;0),"","보스")&amp;"인게임누적합배수",ChapterTable!$R:$S,2,0)*D1201)
  )
  )
  )
)</f>
        <v>1451942.1769074351</v>
      </c>
      <c r="G1201" t="s">
        <v>719</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129"/>
        <v>3</v>
      </c>
      <c r="Q1201">
        <f t="shared" si="130"/>
        <v>3</v>
      </c>
      <c r="R1201" t="b">
        <f t="shared" ca="1" si="131"/>
        <v>0</v>
      </c>
      <c r="T1201" t="b">
        <f t="shared" ca="1" si="132"/>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135"/>
        <v>0.33333333333333331</v>
      </c>
      <c r="AJ1201">
        <f t="shared" si="133"/>
        <v>0.395555555</v>
      </c>
      <c r="AK1201">
        <f t="shared" si="134"/>
        <v>1</v>
      </c>
      <c r="AL1201">
        <v>12</v>
      </c>
    </row>
    <row r="1202" spans="1:38" hidden="1" x14ac:dyDescent="0.3">
      <c r="A1202">
        <v>26</v>
      </c>
      <c r="B1202">
        <v>23</v>
      </c>
      <c r="C1202">
        <f>IF(OR($L1202=TRUE,$A1202=0,MOD($A1202,ChapterTable!$R$20)&lt;&gt;0),
MAX(0,INT(($B1202+ChapterTable!$P$26+VLOOKUP(SUBSTITUTE(C$1,"성장단계","")&amp;"단계오프셋",ChapterTable!$R:$S,2,0))/ChapterTable!$P$23)),
MAX(0,INT(($B1202+ChapterTable!$R$26+VLOOKUP(SUBSTITUTE(C$1,"성장단계","")&amp;"보스단계오프셋",ChapterTable!$R:$S,2,0))/ChapterTable!$R$23)))</f>
        <v>2</v>
      </c>
      <c r="D1202">
        <f>IF(OR($L1202=TRUE,$A1202=0,MOD($A1202,ChapterTable!$R$20)&lt;&gt;0),
MAX(0,INT(($B1202+ChapterTable!$P$26+VLOOKUP(SUBSTITUTE(D$1,"성장단계","")&amp;"단계오프셋",ChapterTable!$R:$S,2,0))/ChapterTable!$P$23)),
MAX(0,INT(($B1202+ChapterTable!$R$26+VLOOKUP(SUBSTITUTE(D$1,"성장단계","")&amp;"보스단계오프셋",ChapterTable!$R:$S,2,0))/ChapterTable!$R$23)))</f>
        <v>2</v>
      </c>
      <c r="E1202" s="1">
        <f ca="1">IF(AND($A1202=0,$B1202=1),
    VLOOKUP(1,ChapterTable!$1:$1048576,MATCH("최종"&amp;SUBSTITUTE(SUBSTITUTE(E$1,"standard",""),"|Float",""),ChapterTable!$1:$1,0),0)*ChapterTable!$P$17,
  IF(AND($A1202=0,$B1202=0),
    E1203,
  IF($B1202=0,
    VLOOKUP($A1202,ChapterTable!$1:$1048576,MATCH("최종"&amp;SUBSTITUTE(SUBSTITUTE(E$1,"standard",""),"|Float",""),ChapterTable!$1:$1,0),0),
  IF($B1202=1,
    IF($L1202=FALSE,
      VLOOKUP($A1202,ChapterTable!$1:$1048576,MATCH("최종"&amp;SUBSTITUTE(SUBSTITUTE(E$1,"standard",""),"|Float",""),ChapterTable!$1:$1,0),0),
      VLOOKUP($A1202-ChapterTable!$P$11,ChapterTable!$1:$1048576,MATCH("최종"&amp;SUBSTITUTE(SUBSTITUTE(E$1,"standard",""),"|Float",""),ChapterTable!$1:$1,0),0)*ChapterTable!$P$14
    ),
  OFFSET(E1202,-$B1202+IF($L1202,1,0),0)*IF($B1202&gt;OFFSET($B1202,1,0),ChapterTable!$R$17,1)*
    (VLOOKUP(SUBSTITUTE(SUBSTITUTE(E$1,"standard",""),"|Float","")&amp;IF(OR($L1202=TRUE,$A1202=0,MOD($A1202,ChapterTable!$R$20)&lt;&gt;0),"","보스")&amp;"인게임누적곱배수",ChapterTable!$R:$S,2,0)^C1202
    +VLOOKUP(SUBSTITUTE(SUBSTITUTE(E$1,"standard",""),"|Float","")&amp;IF(OR($L1202=TRUE,$A1202=0,MOD($A1202,ChapterTable!$R$20)&lt;&gt;0),"","보스")&amp;"인게임누적합배수",ChapterTable!$R:$S,2,0)*C1202)
  )
  )
  )
)</f>
        <v>4242196.2733991146</v>
      </c>
      <c r="F1202" s="1">
        <f ca="1">IF(AND($A1202=0,$B1202=1),
    VLOOKUP(1,ChapterTable!$1:$1048576,MATCH("최종"&amp;SUBSTITUTE(SUBSTITUTE(F$1,"standard",""),"|Float",""),ChapterTable!$1:$1,0),0)*ChapterTable!$P$17,
  IF(AND($A1202=0,$B1202=0),
    F1203,
  IF($B1202=0,
    VLOOKUP($A1202,ChapterTable!$1:$1048576,MATCH("최종"&amp;SUBSTITUTE(SUBSTITUTE(F$1,"standard",""),"|Float",""),ChapterTable!$1:$1,0),0),
  IF($B1202=1,
    IF($L1202=FALSE,
      VLOOKUP($A1202,ChapterTable!$1:$1048576,MATCH("최종"&amp;SUBSTITUTE(SUBSTITUTE(F$1,"standard",""),"|Float",""),ChapterTable!$1:$1,0),0),
      VLOOKUP($A1202-ChapterTable!$P$11,ChapterTable!$1:$1048576,MATCH("최종"&amp;SUBSTITUTE(SUBSTITUTE(F$1,"standard",""),"|Float",""),ChapterTable!$1:$1,0),0)*ChapterTable!$P$14
    ),
  OFFSET(F1202,-$B1202+IF($L1202,1,0),0)*
    (VLOOKUP(SUBSTITUTE(SUBSTITUTE(F$1,"standard",""),"|Float","")&amp;IF(OR($L1202=TRUE,$A1202=0,MOD($A1202,ChapterTable!$R$20)&lt;&gt;0),"","보스")&amp;"인게임누적곱배수",ChapterTable!$R:$S,2,0)^D1202
    +VLOOKUP(SUBSTITUTE(SUBSTITUTE(F$1,"standard",""),"|Float","")&amp;IF(OR($L1202=TRUE,$A1202=0,MOD($A1202,ChapterTable!$R$20)&lt;&gt;0),"","보스")&amp;"인게임누적합배수",ChapterTable!$R:$S,2,0)*D1202)
  )
  )
  )
)</f>
        <v>1451942.1769074351</v>
      </c>
      <c r="G1202" t="s">
        <v>719</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129"/>
        <v>3</v>
      </c>
      <c r="Q1202">
        <f t="shared" si="130"/>
        <v>3</v>
      </c>
      <c r="R1202" t="b">
        <f t="shared" ca="1" si="131"/>
        <v>0</v>
      </c>
      <c r="T1202" t="b">
        <f t="shared" ca="1" si="132"/>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135"/>
        <v>0.33333333333333331</v>
      </c>
      <c r="AJ1202">
        <f t="shared" si="133"/>
        <v>0.395555555</v>
      </c>
      <c r="AK1202">
        <f t="shared" si="134"/>
        <v>1</v>
      </c>
      <c r="AL1202">
        <v>12</v>
      </c>
    </row>
    <row r="1203" spans="1:38" hidden="1" x14ac:dyDescent="0.3">
      <c r="A1203">
        <v>26</v>
      </c>
      <c r="B1203">
        <v>24</v>
      </c>
      <c r="C1203">
        <f>IF(OR($L1203=TRUE,$A1203=0,MOD($A1203,ChapterTable!$R$20)&lt;&gt;0),
MAX(0,INT(($B1203+ChapterTable!$P$26+VLOOKUP(SUBSTITUTE(C$1,"성장단계","")&amp;"단계오프셋",ChapterTable!$R:$S,2,0))/ChapterTable!$P$23)),
MAX(0,INT(($B1203+ChapterTable!$R$26+VLOOKUP(SUBSTITUTE(C$1,"성장단계","")&amp;"보스단계오프셋",ChapterTable!$R:$S,2,0))/ChapterTable!$R$23)))</f>
        <v>2</v>
      </c>
      <c r="D1203">
        <f>IF(OR($L1203=TRUE,$A1203=0,MOD($A1203,ChapterTable!$R$20)&lt;&gt;0),
MAX(0,INT(($B1203+ChapterTable!$P$26+VLOOKUP(SUBSTITUTE(D$1,"성장단계","")&amp;"단계오프셋",ChapterTable!$R:$S,2,0))/ChapterTable!$P$23)),
MAX(0,INT(($B1203+ChapterTable!$R$26+VLOOKUP(SUBSTITUTE(D$1,"성장단계","")&amp;"보스단계오프셋",ChapterTable!$R:$S,2,0))/ChapterTable!$R$23)))</f>
        <v>2</v>
      </c>
      <c r="E1203" s="1">
        <f ca="1">IF(AND($A1203=0,$B1203=1),
    VLOOKUP(1,ChapterTable!$1:$1048576,MATCH("최종"&amp;SUBSTITUTE(SUBSTITUTE(E$1,"standard",""),"|Float",""),ChapterTable!$1:$1,0),0)*ChapterTable!$P$17,
  IF(AND($A1203=0,$B1203=0),
    E1204,
  IF($B1203=0,
    VLOOKUP($A1203,ChapterTable!$1:$1048576,MATCH("최종"&amp;SUBSTITUTE(SUBSTITUTE(E$1,"standard",""),"|Float",""),ChapterTable!$1:$1,0),0),
  IF($B1203=1,
    IF($L1203=FALSE,
      VLOOKUP($A1203,ChapterTable!$1:$1048576,MATCH("최종"&amp;SUBSTITUTE(SUBSTITUTE(E$1,"standard",""),"|Float",""),ChapterTable!$1:$1,0),0),
      VLOOKUP($A1203-ChapterTable!$P$11,ChapterTable!$1:$1048576,MATCH("최종"&amp;SUBSTITUTE(SUBSTITUTE(E$1,"standard",""),"|Float",""),ChapterTable!$1:$1,0),0)*ChapterTable!$P$14
    ),
  OFFSET(E1203,-$B1203+IF($L1203,1,0),0)*IF($B1203&gt;OFFSET($B1203,1,0),ChapterTable!$R$17,1)*
    (VLOOKUP(SUBSTITUTE(SUBSTITUTE(E$1,"standard",""),"|Float","")&amp;IF(OR($L1203=TRUE,$A1203=0,MOD($A1203,ChapterTable!$R$20)&lt;&gt;0),"","보스")&amp;"인게임누적곱배수",ChapterTable!$R:$S,2,0)^C1203
    +VLOOKUP(SUBSTITUTE(SUBSTITUTE(E$1,"standard",""),"|Float","")&amp;IF(OR($L1203=TRUE,$A1203=0,MOD($A1203,ChapterTable!$R$20)&lt;&gt;0),"","보스")&amp;"인게임누적합배수",ChapterTable!$R:$S,2,0)*C1203)
  )
  )
  )
)</f>
        <v>4242196.2733991146</v>
      </c>
      <c r="F1203" s="1">
        <f ca="1">IF(AND($A1203=0,$B1203=1),
    VLOOKUP(1,ChapterTable!$1:$1048576,MATCH("최종"&amp;SUBSTITUTE(SUBSTITUTE(F$1,"standard",""),"|Float",""),ChapterTable!$1:$1,0),0)*ChapterTable!$P$17,
  IF(AND($A1203=0,$B1203=0),
    F1204,
  IF($B1203=0,
    VLOOKUP($A1203,ChapterTable!$1:$1048576,MATCH("최종"&amp;SUBSTITUTE(SUBSTITUTE(F$1,"standard",""),"|Float",""),ChapterTable!$1:$1,0),0),
  IF($B1203=1,
    IF($L1203=FALSE,
      VLOOKUP($A1203,ChapterTable!$1:$1048576,MATCH("최종"&amp;SUBSTITUTE(SUBSTITUTE(F$1,"standard",""),"|Float",""),ChapterTable!$1:$1,0),0),
      VLOOKUP($A1203-ChapterTable!$P$11,ChapterTable!$1:$1048576,MATCH("최종"&amp;SUBSTITUTE(SUBSTITUTE(F$1,"standard",""),"|Float",""),ChapterTable!$1:$1,0),0)*ChapterTable!$P$14
    ),
  OFFSET(F1203,-$B1203+IF($L1203,1,0),0)*
    (VLOOKUP(SUBSTITUTE(SUBSTITUTE(F$1,"standard",""),"|Float","")&amp;IF(OR($L1203=TRUE,$A1203=0,MOD($A1203,ChapterTable!$R$20)&lt;&gt;0),"","보스")&amp;"인게임누적곱배수",ChapterTable!$R:$S,2,0)^D1203
    +VLOOKUP(SUBSTITUTE(SUBSTITUTE(F$1,"standard",""),"|Float","")&amp;IF(OR($L1203=TRUE,$A1203=0,MOD($A1203,ChapterTable!$R$20)&lt;&gt;0),"","보스")&amp;"인게임누적합배수",ChapterTable!$R:$S,2,0)*D1203)
  )
  )
  )
)</f>
        <v>1451942.1769074351</v>
      </c>
      <c r="G1203" t="s">
        <v>719</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129"/>
        <v>3</v>
      </c>
      <c r="Q1203">
        <f t="shared" si="130"/>
        <v>3</v>
      </c>
      <c r="R1203" t="b">
        <f t="shared" ca="1" si="131"/>
        <v>0</v>
      </c>
      <c r="T1203" t="b">
        <f t="shared" ca="1" si="132"/>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135"/>
        <v>0.33333333333333331</v>
      </c>
      <c r="AJ1203">
        <f t="shared" si="133"/>
        <v>0.395555555</v>
      </c>
      <c r="AK1203">
        <f t="shared" si="134"/>
        <v>1</v>
      </c>
      <c r="AL1203">
        <v>12</v>
      </c>
    </row>
    <row r="1204" spans="1:38" hidden="1" x14ac:dyDescent="0.3">
      <c r="A1204">
        <v>26</v>
      </c>
      <c r="B1204">
        <v>25</v>
      </c>
      <c r="C1204">
        <f>IF(OR($L1204=TRUE,$A1204=0,MOD($A1204,ChapterTable!$R$20)&lt;&gt;0),
MAX(0,INT(($B1204+ChapterTable!$P$26+VLOOKUP(SUBSTITUTE(C$1,"성장단계","")&amp;"단계오프셋",ChapterTable!$R:$S,2,0))/ChapterTable!$P$23)),
MAX(0,INT(($B1204+ChapterTable!$R$26+VLOOKUP(SUBSTITUTE(C$1,"성장단계","")&amp;"보스단계오프셋",ChapterTable!$R:$S,2,0))/ChapterTable!$R$23)))</f>
        <v>2</v>
      </c>
      <c r="D1204">
        <f>IF(OR($L1204=TRUE,$A1204=0,MOD($A1204,ChapterTable!$R$20)&lt;&gt;0),
MAX(0,INT(($B1204+ChapterTable!$P$26+VLOOKUP(SUBSTITUTE(D$1,"성장단계","")&amp;"단계오프셋",ChapterTable!$R:$S,2,0))/ChapterTable!$P$23)),
MAX(0,INT(($B1204+ChapterTable!$R$26+VLOOKUP(SUBSTITUTE(D$1,"성장단계","")&amp;"보스단계오프셋",ChapterTable!$R:$S,2,0))/ChapterTable!$R$23)))</f>
        <v>2</v>
      </c>
      <c r="E1204" s="1">
        <f ca="1">IF(AND($A1204=0,$B1204=1),
    VLOOKUP(1,ChapterTable!$1:$1048576,MATCH("최종"&amp;SUBSTITUTE(SUBSTITUTE(E$1,"standard",""),"|Float",""),ChapterTable!$1:$1,0),0)*ChapterTable!$P$17,
  IF(AND($A1204=0,$B1204=0),
    E1205,
  IF($B1204=0,
    VLOOKUP($A1204,ChapterTable!$1:$1048576,MATCH("최종"&amp;SUBSTITUTE(SUBSTITUTE(E$1,"standard",""),"|Float",""),ChapterTable!$1:$1,0),0),
  IF($B1204=1,
    IF($L1204=FALSE,
      VLOOKUP($A1204,ChapterTable!$1:$1048576,MATCH("최종"&amp;SUBSTITUTE(SUBSTITUTE(E$1,"standard",""),"|Float",""),ChapterTable!$1:$1,0),0),
      VLOOKUP($A1204-ChapterTable!$P$11,ChapterTable!$1:$1048576,MATCH("최종"&amp;SUBSTITUTE(SUBSTITUTE(E$1,"standard",""),"|Float",""),ChapterTable!$1:$1,0),0)*ChapterTable!$P$14
    ),
  OFFSET(E1204,-$B1204+IF($L1204,1,0),0)*IF($B1204&gt;OFFSET($B1204,1,0),ChapterTable!$R$17,1)*
    (VLOOKUP(SUBSTITUTE(SUBSTITUTE(E$1,"standard",""),"|Float","")&amp;IF(OR($L1204=TRUE,$A1204=0,MOD($A1204,ChapterTable!$R$20)&lt;&gt;0),"","보스")&amp;"인게임누적곱배수",ChapterTable!$R:$S,2,0)^C1204
    +VLOOKUP(SUBSTITUTE(SUBSTITUTE(E$1,"standard",""),"|Float","")&amp;IF(OR($L1204=TRUE,$A1204=0,MOD($A1204,ChapterTable!$R$20)&lt;&gt;0),"","보스")&amp;"인게임누적합배수",ChapterTable!$R:$S,2,0)*C1204)
  )
  )
  )
)</f>
        <v>4242196.2733991146</v>
      </c>
      <c r="F1204" s="1">
        <f ca="1">IF(AND($A1204=0,$B1204=1),
    VLOOKUP(1,ChapterTable!$1:$1048576,MATCH("최종"&amp;SUBSTITUTE(SUBSTITUTE(F$1,"standard",""),"|Float",""),ChapterTable!$1:$1,0),0)*ChapterTable!$P$17,
  IF(AND($A1204=0,$B1204=0),
    F1205,
  IF($B1204=0,
    VLOOKUP($A1204,ChapterTable!$1:$1048576,MATCH("최종"&amp;SUBSTITUTE(SUBSTITUTE(F$1,"standard",""),"|Float",""),ChapterTable!$1:$1,0),0),
  IF($B1204=1,
    IF($L1204=FALSE,
      VLOOKUP($A1204,ChapterTable!$1:$1048576,MATCH("최종"&amp;SUBSTITUTE(SUBSTITUTE(F$1,"standard",""),"|Float",""),ChapterTable!$1:$1,0),0),
      VLOOKUP($A1204-ChapterTable!$P$11,ChapterTable!$1:$1048576,MATCH("최종"&amp;SUBSTITUTE(SUBSTITUTE(F$1,"standard",""),"|Float",""),ChapterTable!$1:$1,0),0)*ChapterTable!$P$14
    ),
  OFFSET(F1204,-$B1204+IF($L1204,1,0),0)*
    (VLOOKUP(SUBSTITUTE(SUBSTITUTE(F$1,"standard",""),"|Float","")&amp;IF(OR($L1204=TRUE,$A1204=0,MOD($A1204,ChapterTable!$R$20)&lt;&gt;0),"","보스")&amp;"인게임누적곱배수",ChapterTable!$R:$S,2,0)^D1204
    +VLOOKUP(SUBSTITUTE(SUBSTITUTE(F$1,"standard",""),"|Float","")&amp;IF(OR($L1204=TRUE,$A1204=0,MOD($A1204,ChapterTable!$R$20)&lt;&gt;0),"","보스")&amp;"인게임누적합배수",ChapterTable!$R:$S,2,0)*D1204)
  )
  )
  )
)</f>
        <v>1451942.1769074351</v>
      </c>
      <c r="G1204" t="s">
        <v>719</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129"/>
        <v>11</v>
      </c>
      <c r="Q1204">
        <f t="shared" si="130"/>
        <v>11</v>
      </c>
      <c r="R1204" t="b">
        <f t="shared" ca="1" si="131"/>
        <v>0</v>
      </c>
      <c r="T1204" t="b">
        <f t="shared" ca="1" si="132"/>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135"/>
        <v>0.33333333333333331</v>
      </c>
      <c r="AJ1204">
        <f t="shared" si="133"/>
        <v>0.395555555</v>
      </c>
      <c r="AK1204">
        <f t="shared" si="134"/>
        <v>1</v>
      </c>
      <c r="AL1204">
        <v>12</v>
      </c>
    </row>
    <row r="1205" spans="1:38" hidden="1" x14ac:dyDescent="0.3">
      <c r="A1205">
        <v>26</v>
      </c>
      <c r="B1205">
        <v>26</v>
      </c>
      <c r="C1205">
        <f>IF(OR($L1205=TRUE,$A1205=0,MOD($A1205,ChapterTable!$R$20)&lt;&gt;0),
MAX(0,INT(($B1205+ChapterTable!$P$26+VLOOKUP(SUBSTITUTE(C$1,"성장단계","")&amp;"단계오프셋",ChapterTable!$R:$S,2,0))/ChapterTable!$P$23)),
MAX(0,INT(($B1205+ChapterTable!$R$26+VLOOKUP(SUBSTITUTE(C$1,"성장단계","")&amp;"보스단계오프셋",ChapterTable!$R:$S,2,0))/ChapterTable!$R$23)))</f>
        <v>3</v>
      </c>
      <c r="D1205">
        <f>IF(OR($L1205=TRUE,$A1205=0,MOD($A1205,ChapterTable!$R$20)&lt;&gt;0),
MAX(0,INT(($B1205+ChapterTable!$P$26+VLOOKUP(SUBSTITUTE(D$1,"성장단계","")&amp;"단계오프셋",ChapterTable!$R:$S,2,0))/ChapterTable!$P$23)),
MAX(0,INT(($B1205+ChapterTable!$R$26+VLOOKUP(SUBSTITUTE(D$1,"성장단계","")&amp;"보스단계오프셋",ChapterTable!$R:$S,2,0))/ChapterTable!$R$23)))</f>
        <v>2</v>
      </c>
      <c r="E1205" s="1">
        <f ca="1">IF(AND($A1205=0,$B1205=1),
    VLOOKUP(1,ChapterTable!$1:$1048576,MATCH("최종"&amp;SUBSTITUTE(SUBSTITUTE(E$1,"standard",""),"|Float",""),ChapterTable!$1:$1,0),0)*ChapterTable!$P$17,
  IF(AND($A1205=0,$B1205=0),
    E1206,
  IF($B1205=0,
    VLOOKUP($A1205,ChapterTable!$1:$1048576,MATCH("최종"&amp;SUBSTITUTE(SUBSTITUTE(E$1,"standard",""),"|Float",""),ChapterTable!$1:$1,0),0),
  IF($B1205=1,
    IF($L1205=FALSE,
      VLOOKUP($A1205,ChapterTable!$1:$1048576,MATCH("최종"&amp;SUBSTITUTE(SUBSTITUTE(E$1,"standard",""),"|Float",""),ChapterTable!$1:$1,0),0),
      VLOOKUP($A1205-ChapterTable!$P$11,ChapterTable!$1:$1048576,MATCH("최종"&amp;SUBSTITUTE(SUBSTITUTE(E$1,"standard",""),"|Float",""),ChapterTable!$1:$1,0),0)*ChapterTable!$P$14
    ),
  OFFSET(E1205,-$B1205+IF($L1205,1,0),0)*IF($B1205&gt;OFFSET($B1205,1,0),ChapterTable!$R$17,1)*
    (VLOOKUP(SUBSTITUTE(SUBSTITUTE(E$1,"standard",""),"|Float","")&amp;IF(OR($L1205=TRUE,$A1205=0,MOD($A1205,ChapterTable!$R$20)&lt;&gt;0),"","보스")&amp;"인게임누적곱배수",ChapterTable!$R:$S,2,0)^C1205
    +VLOOKUP(SUBSTITUTE(SUBSTITUTE(E$1,"standard",""),"|Float","")&amp;IF(OR($L1205=TRUE,$A1205=0,MOD($A1205,ChapterTable!$R$20)&lt;&gt;0),"","보스")&amp;"인게임누적합배수",ChapterTable!$R:$S,2,0)*C1205)
  )
  )
  )
)</f>
        <v>4848224.312456131</v>
      </c>
      <c r="F1205" s="1">
        <f ca="1">IF(AND($A1205=0,$B1205=1),
    VLOOKUP(1,ChapterTable!$1:$1048576,MATCH("최종"&amp;SUBSTITUTE(SUBSTITUTE(F$1,"standard",""),"|Float",""),ChapterTable!$1:$1,0),0)*ChapterTable!$P$17,
  IF(AND($A1205=0,$B1205=0),
    F1206,
  IF($B1205=0,
    VLOOKUP($A1205,ChapterTable!$1:$1048576,MATCH("최종"&amp;SUBSTITUTE(SUBSTITUTE(F$1,"standard",""),"|Float",""),ChapterTable!$1:$1,0),0),
  IF($B1205=1,
    IF($L1205=FALSE,
      VLOOKUP($A1205,ChapterTable!$1:$1048576,MATCH("최종"&amp;SUBSTITUTE(SUBSTITUTE(F$1,"standard",""),"|Float",""),ChapterTable!$1:$1,0),0),
      VLOOKUP($A1205-ChapterTable!$P$11,ChapterTable!$1:$1048576,MATCH("최종"&amp;SUBSTITUTE(SUBSTITUTE(F$1,"standard",""),"|Float",""),ChapterTable!$1:$1,0),0)*ChapterTable!$P$14
    ),
  OFFSET(F1205,-$B1205+IF($L1205,1,0),0)*
    (VLOOKUP(SUBSTITUTE(SUBSTITUTE(F$1,"standard",""),"|Float","")&amp;IF(OR($L1205=TRUE,$A1205=0,MOD($A1205,ChapterTable!$R$20)&lt;&gt;0),"","보스")&amp;"인게임누적곱배수",ChapterTable!$R:$S,2,0)^D1205
    +VLOOKUP(SUBSTITUTE(SUBSTITUTE(F$1,"standard",""),"|Float","")&amp;IF(OR($L1205=TRUE,$A1205=0,MOD($A1205,ChapterTable!$R$20)&lt;&gt;0),"","보스")&amp;"인게임누적합배수",ChapterTable!$R:$S,2,0)*D1205)
  )
  )
  )
)</f>
        <v>1451942.1769074351</v>
      </c>
      <c r="G1205" t="s">
        <v>719</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129"/>
        <v>3</v>
      </c>
      <c r="Q1205">
        <f t="shared" si="130"/>
        <v>3</v>
      </c>
      <c r="R1205" t="b">
        <f t="shared" ca="1" si="131"/>
        <v>0</v>
      </c>
      <c r="T1205" t="b">
        <f t="shared" ca="1" si="132"/>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135"/>
        <v>0.33333333333333331</v>
      </c>
      <c r="AJ1205">
        <f t="shared" si="133"/>
        <v>0.395555555</v>
      </c>
      <c r="AK1205">
        <f t="shared" si="134"/>
        <v>1</v>
      </c>
      <c r="AL1205">
        <v>12</v>
      </c>
    </row>
    <row r="1206" spans="1:38" hidden="1" x14ac:dyDescent="0.3">
      <c r="A1206">
        <v>26</v>
      </c>
      <c r="B1206">
        <v>27</v>
      </c>
      <c r="C1206">
        <f>IF(OR($L1206=TRUE,$A1206=0,MOD($A1206,ChapterTable!$R$20)&lt;&gt;0),
MAX(0,INT(($B1206+ChapterTable!$P$26+VLOOKUP(SUBSTITUTE(C$1,"성장단계","")&amp;"단계오프셋",ChapterTable!$R:$S,2,0))/ChapterTable!$P$23)),
MAX(0,INT(($B1206+ChapterTable!$R$26+VLOOKUP(SUBSTITUTE(C$1,"성장단계","")&amp;"보스단계오프셋",ChapterTable!$R:$S,2,0))/ChapterTable!$R$23)))</f>
        <v>3</v>
      </c>
      <c r="D1206">
        <f>IF(OR($L1206=TRUE,$A1206=0,MOD($A1206,ChapterTable!$R$20)&lt;&gt;0),
MAX(0,INT(($B1206+ChapterTable!$P$26+VLOOKUP(SUBSTITUTE(D$1,"성장단계","")&amp;"단계오프셋",ChapterTable!$R:$S,2,0))/ChapterTable!$P$23)),
MAX(0,INT(($B1206+ChapterTable!$R$26+VLOOKUP(SUBSTITUTE(D$1,"성장단계","")&amp;"보스단계오프셋",ChapterTable!$R:$S,2,0))/ChapterTable!$R$23)))</f>
        <v>2</v>
      </c>
      <c r="E1206" s="1">
        <f ca="1">IF(AND($A1206=0,$B1206=1),
    VLOOKUP(1,ChapterTable!$1:$1048576,MATCH("최종"&amp;SUBSTITUTE(SUBSTITUTE(E$1,"standard",""),"|Float",""),ChapterTable!$1:$1,0),0)*ChapterTable!$P$17,
  IF(AND($A1206=0,$B1206=0),
    E1207,
  IF($B1206=0,
    VLOOKUP($A1206,ChapterTable!$1:$1048576,MATCH("최종"&amp;SUBSTITUTE(SUBSTITUTE(E$1,"standard",""),"|Float",""),ChapterTable!$1:$1,0),0),
  IF($B1206=1,
    IF($L1206=FALSE,
      VLOOKUP($A1206,ChapterTable!$1:$1048576,MATCH("최종"&amp;SUBSTITUTE(SUBSTITUTE(E$1,"standard",""),"|Float",""),ChapterTable!$1:$1,0),0),
      VLOOKUP($A1206-ChapterTable!$P$11,ChapterTable!$1:$1048576,MATCH("최종"&amp;SUBSTITUTE(SUBSTITUTE(E$1,"standard",""),"|Float",""),ChapterTable!$1:$1,0),0)*ChapterTable!$P$14
    ),
  OFFSET(E1206,-$B1206+IF($L1206,1,0),0)*IF($B1206&gt;OFFSET($B1206,1,0),ChapterTable!$R$17,1)*
    (VLOOKUP(SUBSTITUTE(SUBSTITUTE(E$1,"standard",""),"|Float","")&amp;IF(OR($L1206=TRUE,$A1206=0,MOD($A1206,ChapterTable!$R$20)&lt;&gt;0),"","보스")&amp;"인게임누적곱배수",ChapterTable!$R:$S,2,0)^C1206
    +VLOOKUP(SUBSTITUTE(SUBSTITUTE(E$1,"standard",""),"|Float","")&amp;IF(OR($L1206=TRUE,$A1206=0,MOD($A1206,ChapterTable!$R$20)&lt;&gt;0),"","보스")&amp;"인게임누적합배수",ChapterTable!$R:$S,2,0)*C1206)
  )
  )
  )
)</f>
        <v>4848224.312456131</v>
      </c>
      <c r="F1206" s="1">
        <f ca="1">IF(AND($A1206=0,$B1206=1),
    VLOOKUP(1,ChapterTable!$1:$1048576,MATCH("최종"&amp;SUBSTITUTE(SUBSTITUTE(F$1,"standard",""),"|Float",""),ChapterTable!$1:$1,0),0)*ChapterTable!$P$17,
  IF(AND($A1206=0,$B1206=0),
    F1207,
  IF($B1206=0,
    VLOOKUP($A1206,ChapterTable!$1:$1048576,MATCH("최종"&amp;SUBSTITUTE(SUBSTITUTE(F$1,"standard",""),"|Float",""),ChapterTable!$1:$1,0),0),
  IF($B1206=1,
    IF($L1206=FALSE,
      VLOOKUP($A1206,ChapterTable!$1:$1048576,MATCH("최종"&amp;SUBSTITUTE(SUBSTITUTE(F$1,"standard",""),"|Float",""),ChapterTable!$1:$1,0),0),
      VLOOKUP($A1206-ChapterTable!$P$11,ChapterTable!$1:$1048576,MATCH("최종"&amp;SUBSTITUTE(SUBSTITUTE(F$1,"standard",""),"|Float",""),ChapterTable!$1:$1,0),0)*ChapterTable!$P$14
    ),
  OFFSET(F1206,-$B1206+IF($L1206,1,0),0)*
    (VLOOKUP(SUBSTITUTE(SUBSTITUTE(F$1,"standard",""),"|Float","")&amp;IF(OR($L1206=TRUE,$A1206=0,MOD($A1206,ChapterTable!$R$20)&lt;&gt;0),"","보스")&amp;"인게임누적곱배수",ChapterTable!$R:$S,2,0)^D1206
    +VLOOKUP(SUBSTITUTE(SUBSTITUTE(F$1,"standard",""),"|Float","")&amp;IF(OR($L1206=TRUE,$A1206=0,MOD($A1206,ChapterTable!$R$20)&lt;&gt;0),"","보스")&amp;"인게임누적합배수",ChapterTable!$R:$S,2,0)*D1206)
  )
  )
  )
)</f>
        <v>1451942.1769074351</v>
      </c>
      <c r="G1206" t="s">
        <v>719</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129"/>
        <v>3</v>
      </c>
      <c r="Q1206">
        <f t="shared" si="130"/>
        <v>3</v>
      </c>
      <c r="R1206" t="b">
        <f t="shared" ca="1" si="131"/>
        <v>0</v>
      </c>
      <c r="T1206" t="b">
        <f t="shared" ca="1" si="132"/>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135"/>
        <v>0.33333333333333331</v>
      </c>
      <c r="AJ1206">
        <f t="shared" si="133"/>
        <v>0.395555555</v>
      </c>
      <c r="AK1206">
        <f t="shared" si="134"/>
        <v>1</v>
      </c>
      <c r="AL1206">
        <v>12</v>
      </c>
    </row>
    <row r="1207" spans="1:38" hidden="1" x14ac:dyDescent="0.3">
      <c r="A1207">
        <v>26</v>
      </c>
      <c r="B1207">
        <v>28</v>
      </c>
      <c r="C1207">
        <f>IF(OR($L1207=TRUE,$A1207=0,MOD($A1207,ChapterTable!$R$20)&lt;&gt;0),
MAX(0,INT(($B1207+ChapterTable!$P$26+VLOOKUP(SUBSTITUTE(C$1,"성장단계","")&amp;"단계오프셋",ChapterTable!$R:$S,2,0))/ChapterTable!$P$23)),
MAX(0,INT(($B1207+ChapterTable!$R$26+VLOOKUP(SUBSTITUTE(C$1,"성장단계","")&amp;"보스단계오프셋",ChapterTable!$R:$S,2,0))/ChapterTable!$R$23)))</f>
        <v>3</v>
      </c>
      <c r="D1207">
        <f>IF(OR($L1207=TRUE,$A1207=0,MOD($A1207,ChapterTable!$R$20)&lt;&gt;0),
MAX(0,INT(($B1207+ChapterTable!$P$26+VLOOKUP(SUBSTITUTE(D$1,"성장단계","")&amp;"단계오프셋",ChapterTable!$R:$S,2,0))/ChapterTable!$P$23)),
MAX(0,INT(($B1207+ChapterTable!$R$26+VLOOKUP(SUBSTITUTE(D$1,"성장단계","")&amp;"보스단계오프셋",ChapterTable!$R:$S,2,0))/ChapterTable!$R$23)))</f>
        <v>2</v>
      </c>
      <c r="E1207" s="1">
        <f ca="1">IF(AND($A1207=0,$B1207=1),
    VLOOKUP(1,ChapterTable!$1:$1048576,MATCH("최종"&amp;SUBSTITUTE(SUBSTITUTE(E$1,"standard",""),"|Float",""),ChapterTable!$1:$1,0),0)*ChapterTable!$P$17,
  IF(AND($A1207=0,$B1207=0),
    E1208,
  IF($B1207=0,
    VLOOKUP($A1207,ChapterTable!$1:$1048576,MATCH("최종"&amp;SUBSTITUTE(SUBSTITUTE(E$1,"standard",""),"|Float",""),ChapterTable!$1:$1,0),0),
  IF($B1207=1,
    IF($L1207=FALSE,
      VLOOKUP($A1207,ChapterTable!$1:$1048576,MATCH("최종"&amp;SUBSTITUTE(SUBSTITUTE(E$1,"standard",""),"|Float",""),ChapterTable!$1:$1,0),0),
      VLOOKUP($A1207-ChapterTable!$P$11,ChapterTable!$1:$1048576,MATCH("최종"&amp;SUBSTITUTE(SUBSTITUTE(E$1,"standard",""),"|Float",""),ChapterTable!$1:$1,0),0)*ChapterTable!$P$14
    ),
  OFFSET(E1207,-$B1207+IF($L1207,1,0),0)*IF($B1207&gt;OFFSET($B1207,1,0),ChapterTable!$R$17,1)*
    (VLOOKUP(SUBSTITUTE(SUBSTITUTE(E$1,"standard",""),"|Float","")&amp;IF(OR($L1207=TRUE,$A1207=0,MOD($A1207,ChapterTable!$R$20)&lt;&gt;0),"","보스")&amp;"인게임누적곱배수",ChapterTable!$R:$S,2,0)^C1207
    +VLOOKUP(SUBSTITUTE(SUBSTITUTE(E$1,"standard",""),"|Float","")&amp;IF(OR($L1207=TRUE,$A1207=0,MOD($A1207,ChapterTable!$R$20)&lt;&gt;0),"","보스")&amp;"인게임누적합배수",ChapterTable!$R:$S,2,0)*C1207)
  )
  )
  )
)</f>
        <v>4848224.312456131</v>
      </c>
      <c r="F1207" s="1">
        <f ca="1">IF(AND($A1207=0,$B1207=1),
    VLOOKUP(1,ChapterTable!$1:$1048576,MATCH("최종"&amp;SUBSTITUTE(SUBSTITUTE(F$1,"standard",""),"|Float",""),ChapterTable!$1:$1,0),0)*ChapterTable!$P$17,
  IF(AND($A1207=0,$B1207=0),
    F1208,
  IF($B1207=0,
    VLOOKUP($A1207,ChapterTable!$1:$1048576,MATCH("최종"&amp;SUBSTITUTE(SUBSTITUTE(F$1,"standard",""),"|Float",""),ChapterTable!$1:$1,0),0),
  IF($B1207=1,
    IF($L1207=FALSE,
      VLOOKUP($A1207,ChapterTable!$1:$1048576,MATCH("최종"&amp;SUBSTITUTE(SUBSTITUTE(F$1,"standard",""),"|Float",""),ChapterTable!$1:$1,0),0),
      VLOOKUP($A1207-ChapterTable!$P$11,ChapterTable!$1:$1048576,MATCH("최종"&amp;SUBSTITUTE(SUBSTITUTE(F$1,"standard",""),"|Float",""),ChapterTable!$1:$1,0),0)*ChapterTable!$P$14
    ),
  OFFSET(F1207,-$B1207+IF($L1207,1,0),0)*
    (VLOOKUP(SUBSTITUTE(SUBSTITUTE(F$1,"standard",""),"|Float","")&amp;IF(OR($L1207=TRUE,$A1207=0,MOD($A1207,ChapterTable!$R$20)&lt;&gt;0),"","보스")&amp;"인게임누적곱배수",ChapterTable!$R:$S,2,0)^D1207
    +VLOOKUP(SUBSTITUTE(SUBSTITUTE(F$1,"standard",""),"|Float","")&amp;IF(OR($L1207=TRUE,$A1207=0,MOD($A1207,ChapterTable!$R$20)&lt;&gt;0),"","보스")&amp;"인게임누적합배수",ChapterTable!$R:$S,2,0)*D1207)
  )
  )
  )
)</f>
        <v>1451942.1769074351</v>
      </c>
      <c r="G1207" t="s">
        <v>719</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129"/>
        <v>3</v>
      </c>
      <c r="Q1207">
        <f t="shared" si="130"/>
        <v>3</v>
      </c>
      <c r="R1207" t="b">
        <f t="shared" ca="1" si="131"/>
        <v>0</v>
      </c>
      <c r="T1207" t="b">
        <f t="shared" ca="1" si="132"/>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135"/>
        <v>0.33333333333333331</v>
      </c>
      <c r="AJ1207">
        <f t="shared" si="133"/>
        <v>0.395555555</v>
      </c>
      <c r="AK1207">
        <f t="shared" si="134"/>
        <v>1</v>
      </c>
      <c r="AL1207">
        <v>12</v>
      </c>
    </row>
    <row r="1208" spans="1:38" hidden="1" x14ac:dyDescent="0.3">
      <c r="A1208">
        <v>26</v>
      </c>
      <c r="B1208">
        <v>29</v>
      </c>
      <c r="C1208">
        <f>IF(OR($L1208=TRUE,$A1208=0,MOD($A1208,ChapterTable!$R$20)&lt;&gt;0),
MAX(0,INT(($B1208+ChapterTable!$P$26+VLOOKUP(SUBSTITUTE(C$1,"성장단계","")&amp;"단계오프셋",ChapterTable!$R:$S,2,0))/ChapterTable!$P$23)),
MAX(0,INT(($B1208+ChapterTable!$R$26+VLOOKUP(SUBSTITUTE(C$1,"성장단계","")&amp;"보스단계오프셋",ChapterTable!$R:$S,2,0))/ChapterTable!$R$23)))</f>
        <v>3</v>
      </c>
      <c r="D1208">
        <f>IF(OR($L1208=TRUE,$A1208=0,MOD($A1208,ChapterTable!$R$20)&lt;&gt;0),
MAX(0,INT(($B1208+ChapterTable!$P$26+VLOOKUP(SUBSTITUTE(D$1,"성장단계","")&amp;"단계오프셋",ChapterTable!$R:$S,2,0))/ChapterTable!$P$23)),
MAX(0,INT(($B1208+ChapterTable!$R$26+VLOOKUP(SUBSTITUTE(D$1,"성장단계","")&amp;"보스단계오프셋",ChapterTable!$R:$S,2,0))/ChapterTable!$R$23)))</f>
        <v>2</v>
      </c>
      <c r="E1208" s="1">
        <f ca="1">IF(AND($A1208=0,$B1208=1),
    VLOOKUP(1,ChapterTable!$1:$1048576,MATCH("최종"&amp;SUBSTITUTE(SUBSTITUTE(E$1,"standard",""),"|Float",""),ChapterTable!$1:$1,0),0)*ChapterTable!$P$17,
  IF(AND($A1208=0,$B1208=0),
    E1209,
  IF($B1208=0,
    VLOOKUP($A1208,ChapterTable!$1:$1048576,MATCH("최종"&amp;SUBSTITUTE(SUBSTITUTE(E$1,"standard",""),"|Float",""),ChapterTable!$1:$1,0),0),
  IF($B1208=1,
    IF($L1208=FALSE,
      VLOOKUP($A1208,ChapterTable!$1:$1048576,MATCH("최종"&amp;SUBSTITUTE(SUBSTITUTE(E$1,"standard",""),"|Float",""),ChapterTable!$1:$1,0),0),
      VLOOKUP($A1208-ChapterTable!$P$11,ChapterTable!$1:$1048576,MATCH("최종"&amp;SUBSTITUTE(SUBSTITUTE(E$1,"standard",""),"|Float",""),ChapterTable!$1:$1,0),0)*ChapterTable!$P$14
    ),
  OFFSET(E1208,-$B1208+IF($L1208,1,0),0)*IF($B1208&gt;OFFSET($B1208,1,0),ChapterTable!$R$17,1)*
    (VLOOKUP(SUBSTITUTE(SUBSTITUTE(E$1,"standard",""),"|Float","")&amp;IF(OR($L1208=TRUE,$A1208=0,MOD($A1208,ChapterTable!$R$20)&lt;&gt;0),"","보스")&amp;"인게임누적곱배수",ChapterTable!$R:$S,2,0)^C1208
    +VLOOKUP(SUBSTITUTE(SUBSTITUTE(E$1,"standard",""),"|Float","")&amp;IF(OR($L1208=TRUE,$A1208=0,MOD($A1208,ChapterTable!$R$20)&lt;&gt;0),"","보스")&amp;"인게임누적합배수",ChapterTable!$R:$S,2,0)*C1208)
  )
  )
  )
)</f>
        <v>4848224.312456131</v>
      </c>
      <c r="F1208" s="1">
        <f ca="1">IF(AND($A1208=0,$B1208=1),
    VLOOKUP(1,ChapterTable!$1:$1048576,MATCH("최종"&amp;SUBSTITUTE(SUBSTITUTE(F$1,"standard",""),"|Float",""),ChapterTable!$1:$1,0),0)*ChapterTable!$P$17,
  IF(AND($A1208=0,$B1208=0),
    F1209,
  IF($B1208=0,
    VLOOKUP($A1208,ChapterTable!$1:$1048576,MATCH("최종"&amp;SUBSTITUTE(SUBSTITUTE(F$1,"standard",""),"|Float",""),ChapterTable!$1:$1,0),0),
  IF($B1208=1,
    IF($L1208=FALSE,
      VLOOKUP($A1208,ChapterTable!$1:$1048576,MATCH("최종"&amp;SUBSTITUTE(SUBSTITUTE(F$1,"standard",""),"|Float",""),ChapterTable!$1:$1,0),0),
      VLOOKUP($A1208-ChapterTable!$P$11,ChapterTable!$1:$1048576,MATCH("최종"&amp;SUBSTITUTE(SUBSTITUTE(F$1,"standard",""),"|Float",""),ChapterTable!$1:$1,0),0)*ChapterTable!$P$14
    ),
  OFFSET(F1208,-$B1208+IF($L1208,1,0),0)*
    (VLOOKUP(SUBSTITUTE(SUBSTITUTE(F$1,"standard",""),"|Float","")&amp;IF(OR($L1208=TRUE,$A1208=0,MOD($A1208,ChapterTable!$R$20)&lt;&gt;0),"","보스")&amp;"인게임누적곱배수",ChapterTable!$R:$S,2,0)^D1208
    +VLOOKUP(SUBSTITUTE(SUBSTITUTE(F$1,"standard",""),"|Float","")&amp;IF(OR($L1208=TRUE,$A1208=0,MOD($A1208,ChapterTable!$R$20)&lt;&gt;0),"","보스")&amp;"인게임누적합배수",ChapterTable!$R:$S,2,0)*D1208)
  )
  )
  )
)</f>
        <v>1451942.1769074351</v>
      </c>
      <c r="G1208" t="s">
        <v>719</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129"/>
        <v>93</v>
      </c>
      <c r="Q1208">
        <f t="shared" si="130"/>
        <v>93</v>
      </c>
      <c r="R1208" t="b">
        <f t="shared" ca="1" si="131"/>
        <v>1</v>
      </c>
      <c r="T1208" t="b">
        <f t="shared" ca="1" si="132"/>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135"/>
        <v>0.33333333333333331</v>
      </c>
      <c r="AJ1208">
        <f t="shared" si="133"/>
        <v>0.395555555</v>
      </c>
      <c r="AK1208">
        <f t="shared" si="134"/>
        <v>1</v>
      </c>
      <c r="AL1208">
        <v>12</v>
      </c>
    </row>
    <row r="1209" spans="1:38" hidden="1" x14ac:dyDescent="0.3">
      <c r="A1209">
        <v>26</v>
      </c>
      <c r="B1209">
        <v>30</v>
      </c>
      <c r="C1209">
        <f>IF(OR($L1209=TRUE,$A1209=0,MOD($A1209,ChapterTable!$R$20)&lt;&gt;0),
MAX(0,INT(($B1209+ChapterTable!$P$26+VLOOKUP(SUBSTITUTE(C$1,"성장단계","")&amp;"단계오프셋",ChapterTable!$R:$S,2,0))/ChapterTable!$P$23)),
MAX(0,INT(($B1209+ChapterTable!$R$26+VLOOKUP(SUBSTITUTE(C$1,"성장단계","")&amp;"보스단계오프셋",ChapterTable!$R:$S,2,0))/ChapterTable!$R$23)))</f>
        <v>3</v>
      </c>
      <c r="D1209">
        <f>IF(OR($L1209=TRUE,$A1209=0,MOD($A1209,ChapterTable!$R$20)&lt;&gt;0),
MAX(0,INT(($B1209+ChapterTable!$P$26+VLOOKUP(SUBSTITUTE(D$1,"성장단계","")&amp;"단계오프셋",ChapterTable!$R:$S,2,0))/ChapterTable!$P$23)),
MAX(0,INT(($B1209+ChapterTable!$R$26+VLOOKUP(SUBSTITUTE(D$1,"성장단계","")&amp;"보스단계오프셋",ChapterTable!$R:$S,2,0))/ChapterTable!$R$23)))</f>
        <v>2</v>
      </c>
      <c r="E1209" s="1">
        <f ca="1">IF(AND($A1209=0,$B1209=1),
    VLOOKUP(1,ChapterTable!$1:$1048576,MATCH("최종"&amp;SUBSTITUTE(SUBSTITUTE(E$1,"standard",""),"|Float",""),ChapterTable!$1:$1,0),0)*ChapterTable!$P$17,
  IF(AND($A1209=0,$B1209=0),
    E1210,
  IF($B1209=0,
    VLOOKUP($A1209,ChapterTable!$1:$1048576,MATCH("최종"&amp;SUBSTITUTE(SUBSTITUTE(E$1,"standard",""),"|Float",""),ChapterTable!$1:$1,0),0),
  IF($B1209=1,
    IF($L1209=FALSE,
      VLOOKUP($A1209,ChapterTable!$1:$1048576,MATCH("최종"&amp;SUBSTITUTE(SUBSTITUTE(E$1,"standard",""),"|Float",""),ChapterTable!$1:$1,0),0),
      VLOOKUP($A1209-ChapterTable!$P$11,ChapterTable!$1:$1048576,MATCH("최종"&amp;SUBSTITUTE(SUBSTITUTE(E$1,"standard",""),"|Float",""),ChapterTable!$1:$1,0),0)*ChapterTable!$P$14
    ),
  OFFSET(E1209,-$B1209+IF($L1209,1,0),0)*IF($B1209&gt;OFFSET($B1209,1,0),ChapterTable!$R$17,1)*
    (VLOOKUP(SUBSTITUTE(SUBSTITUTE(E$1,"standard",""),"|Float","")&amp;IF(OR($L1209=TRUE,$A1209=0,MOD($A1209,ChapterTable!$R$20)&lt;&gt;0),"","보스")&amp;"인게임누적곱배수",ChapterTable!$R:$S,2,0)^C1209
    +VLOOKUP(SUBSTITUTE(SUBSTITUTE(E$1,"standard",""),"|Float","")&amp;IF(OR($L1209=TRUE,$A1209=0,MOD($A1209,ChapterTable!$R$20)&lt;&gt;0),"","보스")&amp;"인게임누적합배수",ChapterTable!$R:$S,2,0)*C1209)
  )
  )
  )
)</f>
        <v>4848224.312456131</v>
      </c>
      <c r="F1209" s="1">
        <f ca="1">IF(AND($A1209=0,$B1209=1),
    VLOOKUP(1,ChapterTable!$1:$1048576,MATCH("최종"&amp;SUBSTITUTE(SUBSTITUTE(F$1,"standard",""),"|Float",""),ChapterTable!$1:$1,0),0)*ChapterTable!$P$17,
  IF(AND($A1209=0,$B1209=0),
    F1210,
  IF($B1209=0,
    VLOOKUP($A1209,ChapterTable!$1:$1048576,MATCH("최종"&amp;SUBSTITUTE(SUBSTITUTE(F$1,"standard",""),"|Float",""),ChapterTable!$1:$1,0),0),
  IF($B1209=1,
    IF($L1209=FALSE,
      VLOOKUP($A1209,ChapterTable!$1:$1048576,MATCH("최종"&amp;SUBSTITUTE(SUBSTITUTE(F$1,"standard",""),"|Float",""),ChapterTable!$1:$1,0),0),
      VLOOKUP($A1209-ChapterTable!$P$11,ChapterTable!$1:$1048576,MATCH("최종"&amp;SUBSTITUTE(SUBSTITUTE(F$1,"standard",""),"|Float",""),ChapterTable!$1:$1,0),0)*ChapterTable!$P$14
    ),
  OFFSET(F1209,-$B1209+IF($L1209,1,0),0)*
    (VLOOKUP(SUBSTITUTE(SUBSTITUTE(F$1,"standard",""),"|Float","")&amp;IF(OR($L1209=TRUE,$A1209=0,MOD($A1209,ChapterTable!$R$20)&lt;&gt;0),"","보스")&amp;"인게임누적곱배수",ChapterTable!$R:$S,2,0)^D1209
    +VLOOKUP(SUBSTITUTE(SUBSTITUTE(F$1,"standard",""),"|Float","")&amp;IF(OR($L1209=TRUE,$A1209=0,MOD($A1209,ChapterTable!$R$20)&lt;&gt;0),"","보스")&amp;"인게임누적합배수",ChapterTable!$R:$S,2,0)*D1209)
  )
  )
  )
)</f>
        <v>1451942.1769074351</v>
      </c>
      <c r="G1209" t="s">
        <v>719</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129"/>
        <v>23</v>
      </c>
      <c r="Q1209">
        <f t="shared" si="130"/>
        <v>23</v>
      </c>
      <c r="R1209" t="b">
        <f t="shared" ca="1" si="131"/>
        <v>0</v>
      </c>
      <c r="T1209" t="b">
        <f t="shared" ca="1" si="132"/>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135"/>
        <v>0.33333333333333331</v>
      </c>
      <c r="AJ1209">
        <f t="shared" si="133"/>
        <v>1</v>
      </c>
      <c r="AK1209">
        <f t="shared" si="134"/>
        <v>3</v>
      </c>
      <c r="AL1209">
        <v>12</v>
      </c>
    </row>
    <row r="1210" spans="1:38" hidden="1" x14ac:dyDescent="0.3">
      <c r="A1210">
        <v>26</v>
      </c>
      <c r="B1210">
        <v>31</v>
      </c>
      <c r="C1210">
        <f>IF(OR($L1210=TRUE,$A1210=0,MOD($A1210,ChapterTable!$R$20)&lt;&gt;0),
MAX(0,INT(($B1210+ChapterTable!$P$26+VLOOKUP(SUBSTITUTE(C$1,"성장단계","")&amp;"단계오프셋",ChapterTable!$R:$S,2,0))/ChapterTable!$P$23)),
MAX(0,INT(($B1210+ChapterTable!$R$26+VLOOKUP(SUBSTITUTE(C$1,"성장단계","")&amp;"보스단계오프셋",ChapterTable!$R:$S,2,0))/ChapterTable!$R$23)))</f>
        <v>3</v>
      </c>
      <c r="D1210">
        <f>IF(OR($L1210=TRUE,$A1210=0,MOD($A1210,ChapterTable!$R$20)&lt;&gt;0),
MAX(0,INT(($B1210+ChapterTable!$P$26+VLOOKUP(SUBSTITUTE(D$1,"성장단계","")&amp;"단계오프셋",ChapterTable!$R:$S,2,0))/ChapterTable!$P$23)),
MAX(0,INT(($B1210+ChapterTable!$R$26+VLOOKUP(SUBSTITUTE(D$1,"성장단계","")&amp;"보스단계오프셋",ChapterTable!$R:$S,2,0))/ChapterTable!$R$23)))</f>
        <v>3</v>
      </c>
      <c r="E1210" s="1">
        <f ca="1">IF(AND($A1210=0,$B1210=1),
    VLOOKUP(1,ChapterTable!$1:$1048576,MATCH("최종"&amp;SUBSTITUTE(SUBSTITUTE(E$1,"standard",""),"|Float",""),ChapterTable!$1:$1,0),0)*ChapterTable!$P$17,
  IF(AND($A1210=0,$B1210=0),
    E1211,
  IF($B1210=0,
    VLOOKUP($A1210,ChapterTable!$1:$1048576,MATCH("최종"&amp;SUBSTITUTE(SUBSTITUTE(E$1,"standard",""),"|Float",""),ChapterTable!$1:$1,0),0),
  IF($B1210=1,
    IF($L1210=FALSE,
      VLOOKUP($A1210,ChapterTable!$1:$1048576,MATCH("최종"&amp;SUBSTITUTE(SUBSTITUTE(E$1,"standard",""),"|Float",""),ChapterTable!$1:$1,0),0),
      VLOOKUP($A1210-ChapterTable!$P$11,ChapterTable!$1:$1048576,MATCH("최종"&amp;SUBSTITUTE(SUBSTITUTE(E$1,"standard",""),"|Float",""),ChapterTable!$1:$1,0),0)*ChapterTable!$P$14
    ),
  OFFSET(E1210,-$B1210+IF($L1210,1,0),0)*IF($B1210&gt;OFFSET($B1210,1,0),ChapterTable!$R$17,1)*
    (VLOOKUP(SUBSTITUTE(SUBSTITUTE(E$1,"standard",""),"|Float","")&amp;IF(OR($L1210=TRUE,$A1210=0,MOD($A1210,ChapterTable!$R$20)&lt;&gt;0),"","보스")&amp;"인게임누적곱배수",ChapterTable!$R:$S,2,0)^C1210
    +VLOOKUP(SUBSTITUTE(SUBSTITUTE(E$1,"standard",""),"|Float","")&amp;IF(OR($L1210=TRUE,$A1210=0,MOD($A1210,ChapterTable!$R$20)&lt;&gt;0),"","보스")&amp;"인게임누적합배수",ChapterTable!$R:$S,2,0)*C1210)
  )
  )
  )
)</f>
        <v>4848224.312456131</v>
      </c>
      <c r="F1210" s="1">
        <f ca="1">IF(AND($A1210=0,$B1210=1),
    VLOOKUP(1,ChapterTable!$1:$1048576,MATCH("최종"&amp;SUBSTITUTE(SUBSTITUTE(F$1,"standard",""),"|Float",""),ChapterTable!$1:$1,0),0)*ChapterTable!$P$17,
  IF(AND($A1210=0,$B1210=0),
    F1211,
  IF($B1210=0,
    VLOOKUP($A1210,ChapterTable!$1:$1048576,MATCH("최종"&amp;SUBSTITUTE(SUBSTITUTE(F$1,"standard",""),"|Float",""),ChapterTable!$1:$1,0),0),
  IF($B1210=1,
    IF($L1210=FALSE,
      VLOOKUP($A1210,ChapterTable!$1:$1048576,MATCH("최종"&amp;SUBSTITUTE(SUBSTITUTE(F$1,"standard",""),"|Float",""),ChapterTable!$1:$1,0),0),
      VLOOKUP($A1210-ChapterTable!$P$11,ChapterTable!$1:$1048576,MATCH("최종"&amp;SUBSTITUTE(SUBSTITUTE(F$1,"standard",""),"|Float",""),ChapterTable!$1:$1,0),0)*ChapterTable!$P$14
    ),
  OFFSET(F1210,-$B1210+IF($L1210,1,0),0)*
    (VLOOKUP(SUBSTITUTE(SUBSTITUTE(F$1,"standard",""),"|Float","")&amp;IF(OR($L1210=TRUE,$A1210=0,MOD($A1210,ChapterTable!$R$20)&lt;&gt;0),"","보스")&amp;"인게임누적곱배수",ChapterTable!$R:$S,2,0)^D1210
    +VLOOKUP(SUBSTITUTE(SUBSTITUTE(F$1,"standard",""),"|Float","")&amp;IF(OR($L1210=TRUE,$A1210=0,MOD($A1210,ChapterTable!$R$20)&lt;&gt;0),"","보스")&amp;"인게임누적합배수",ChapterTable!$R:$S,2,0)*D1210)
  )
  )
  )
)</f>
        <v>1546634.0580100939</v>
      </c>
      <c r="G1210" t="s">
        <v>719</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129"/>
        <v>4</v>
      </c>
      <c r="Q1210">
        <f t="shared" si="130"/>
        <v>4</v>
      </c>
      <c r="R1210" t="b">
        <f t="shared" ca="1" si="131"/>
        <v>0</v>
      </c>
      <c r="T1210" t="b">
        <f t="shared" ca="1" si="132"/>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135"/>
        <v>0.25</v>
      </c>
      <c r="AJ1210">
        <f t="shared" si="133"/>
        <v>0.32</v>
      </c>
      <c r="AK1210">
        <f t="shared" si="134"/>
        <v>1</v>
      </c>
      <c r="AL1210">
        <v>12</v>
      </c>
    </row>
    <row r="1211" spans="1:38" hidden="1" x14ac:dyDescent="0.3">
      <c r="A1211">
        <v>26</v>
      </c>
      <c r="B1211">
        <v>32</v>
      </c>
      <c r="C1211">
        <f>IF(OR($L1211=TRUE,$A1211=0,MOD($A1211,ChapterTable!$R$20)&lt;&gt;0),
MAX(0,INT(($B1211+ChapterTable!$P$26+VLOOKUP(SUBSTITUTE(C$1,"성장단계","")&amp;"단계오프셋",ChapterTable!$R:$S,2,0))/ChapterTable!$P$23)),
MAX(0,INT(($B1211+ChapterTable!$R$26+VLOOKUP(SUBSTITUTE(C$1,"성장단계","")&amp;"보스단계오프셋",ChapterTable!$R:$S,2,0))/ChapterTable!$R$23)))</f>
        <v>3</v>
      </c>
      <c r="D1211">
        <f>IF(OR($L1211=TRUE,$A1211=0,MOD($A1211,ChapterTable!$R$20)&lt;&gt;0),
MAX(0,INT(($B1211+ChapterTable!$P$26+VLOOKUP(SUBSTITUTE(D$1,"성장단계","")&amp;"단계오프셋",ChapterTable!$R:$S,2,0))/ChapterTable!$P$23)),
MAX(0,INT(($B1211+ChapterTable!$R$26+VLOOKUP(SUBSTITUTE(D$1,"성장단계","")&amp;"보스단계오프셋",ChapterTable!$R:$S,2,0))/ChapterTable!$R$23)))</f>
        <v>3</v>
      </c>
      <c r="E1211" s="1">
        <f ca="1">IF(AND($A1211=0,$B1211=1),
    VLOOKUP(1,ChapterTable!$1:$1048576,MATCH("최종"&amp;SUBSTITUTE(SUBSTITUTE(E$1,"standard",""),"|Float",""),ChapterTable!$1:$1,0),0)*ChapterTable!$P$17,
  IF(AND($A1211=0,$B1211=0),
    E1212,
  IF($B1211=0,
    VLOOKUP($A1211,ChapterTable!$1:$1048576,MATCH("최종"&amp;SUBSTITUTE(SUBSTITUTE(E$1,"standard",""),"|Float",""),ChapterTable!$1:$1,0),0),
  IF($B1211=1,
    IF($L1211=FALSE,
      VLOOKUP($A1211,ChapterTable!$1:$1048576,MATCH("최종"&amp;SUBSTITUTE(SUBSTITUTE(E$1,"standard",""),"|Float",""),ChapterTable!$1:$1,0),0),
      VLOOKUP($A1211-ChapterTable!$P$11,ChapterTable!$1:$1048576,MATCH("최종"&amp;SUBSTITUTE(SUBSTITUTE(E$1,"standard",""),"|Float",""),ChapterTable!$1:$1,0),0)*ChapterTable!$P$14
    ),
  OFFSET(E1211,-$B1211+IF($L1211,1,0),0)*IF($B1211&gt;OFFSET($B1211,1,0),ChapterTable!$R$17,1)*
    (VLOOKUP(SUBSTITUTE(SUBSTITUTE(E$1,"standard",""),"|Float","")&amp;IF(OR($L1211=TRUE,$A1211=0,MOD($A1211,ChapterTable!$R$20)&lt;&gt;0),"","보스")&amp;"인게임누적곱배수",ChapterTable!$R:$S,2,0)^C1211
    +VLOOKUP(SUBSTITUTE(SUBSTITUTE(E$1,"standard",""),"|Float","")&amp;IF(OR($L1211=TRUE,$A1211=0,MOD($A1211,ChapterTable!$R$20)&lt;&gt;0),"","보스")&amp;"인게임누적합배수",ChapterTable!$R:$S,2,0)*C1211)
  )
  )
  )
)</f>
        <v>4848224.312456131</v>
      </c>
      <c r="F1211" s="1">
        <f ca="1">IF(AND($A1211=0,$B1211=1),
    VLOOKUP(1,ChapterTable!$1:$1048576,MATCH("최종"&amp;SUBSTITUTE(SUBSTITUTE(F$1,"standard",""),"|Float",""),ChapterTable!$1:$1,0),0)*ChapterTable!$P$17,
  IF(AND($A1211=0,$B1211=0),
    F1212,
  IF($B1211=0,
    VLOOKUP($A1211,ChapterTable!$1:$1048576,MATCH("최종"&amp;SUBSTITUTE(SUBSTITUTE(F$1,"standard",""),"|Float",""),ChapterTable!$1:$1,0),0),
  IF($B1211=1,
    IF($L1211=FALSE,
      VLOOKUP($A1211,ChapterTable!$1:$1048576,MATCH("최종"&amp;SUBSTITUTE(SUBSTITUTE(F$1,"standard",""),"|Float",""),ChapterTable!$1:$1,0),0),
      VLOOKUP($A1211-ChapterTable!$P$11,ChapterTable!$1:$1048576,MATCH("최종"&amp;SUBSTITUTE(SUBSTITUTE(F$1,"standard",""),"|Float",""),ChapterTable!$1:$1,0),0)*ChapterTable!$P$14
    ),
  OFFSET(F1211,-$B1211+IF($L1211,1,0),0)*
    (VLOOKUP(SUBSTITUTE(SUBSTITUTE(F$1,"standard",""),"|Float","")&amp;IF(OR($L1211=TRUE,$A1211=0,MOD($A1211,ChapterTable!$R$20)&lt;&gt;0),"","보스")&amp;"인게임누적곱배수",ChapterTable!$R:$S,2,0)^D1211
    +VLOOKUP(SUBSTITUTE(SUBSTITUTE(F$1,"standard",""),"|Float","")&amp;IF(OR($L1211=TRUE,$A1211=0,MOD($A1211,ChapterTable!$R$20)&lt;&gt;0),"","보스")&amp;"인게임누적합배수",ChapterTable!$R:$S,2,0)*D1211)
  )
  )
  )
)</f>
        <v>1546634.0580100939</v>
      </c>
      <c r="G1211" t="s">
        <v>719</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129"/>
        <v>4</v>
      </c>
      <c r="Q1211">
        <f t="shared" si="130"/>
        <v>4</v>
      </c>
      <c r="R1211" t="b">
        <f t="shared" ca="1" si="131"/>
        <v>0</v>
      </c>
      <c r="T1211" t="b">
        <f t="shared" ca="1" si="132"/>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135"/>
        <v>0.25</v>
      </c>
      <c r="AJ1211">
        <f t="shared" si="133"/>
        <v>0.32</v>
      </c>
      <c r="AK1211">
        <f t="shared" si="134"/>
        <v>1</v>
      </c>
      <c r="AL1211">
        <v>12</v>
      </c>
    </row>
    <row r="1212" spans="1:38" hidden="1" x14ac:dyDescent="0.3">
      <c r="A1212">
        <v>26</v>
      </c>
      <c r="B1212">
        <v>33</v>
      </c>
      <c r="C1212">
        <f>IF(OR($L1212=TRUE,$A1212=0,MOD($A1212,ChapterTable!$R$20)&lt;&gt;0),
MAX(0,INT(($B1212+ChapterTable!$P$26+VLOOKUP(SUBSTITUTE(C$1,"성장단계","")&amp;"단계오프셋",ChapterTable!$R:$S,2,0))/ChapterTable!$P$23)),
MAX(0,INT(($B1212+ChapterTable!$R$26+VLOOKUP(SUBSTITUTE(C$1,"성장단계","")&amp;"보스단계오프셋",ChapterTable!$R:$S,2,0))/ChapterTable!$R$23)))</f>
        <v>3</v>
      </c>
      <c r="D1212">
        <f>IF(OR($L1212=TRUE,$A1212=0,MOD($A1212,ChapterTable!$R$20)&lt;&gt;0),
MAX(0,INT(($B1212+ChapterTable!$P$26+VLOOKUP(SUBSTITUTE(D$1,"성장단계","")&amp;"단계오프셋",ChapterTable!$R:$S,2,0))/ChapterTable!$P$23)),
MAX(0,INT(($B1212+ChapterTable!$R$26+VLOOKUP(SUBSTITUTE(D$1,"성장단계","")&amp;"보스단계오프셋",ChapterTable!$R:$S,2,0))/ChapterTable!$R$23)))</f>
        <v>3</v>
      </c>
      <c r="E1212" s="1">
        <f ca="1">IF(AND($A1212=0,$B1212=1),
    VLOOKUP(1,ChapterTable!$1:$1048576,MATCH("최종"&amp;SUBSTITUTE(SUBSTITUTE(E$1,"standard",""),"|Float",""),ChapterTable!$1:$1,0),0)*ChapterTable!$P$17,
  IF(AND($A1212=0,$B1212=0),
    E1213,
  IF($B1212=0,
    VLOOKUP($A1212,ChapterTable!$1:$1048576,MATCH("최종"&amp;SUBSTITUTE(SUBSTITUTE(E$1,"standard",""),"|Float",""),ChapterTable!$1:$1,0),0),
  IF($B1212=1,
    IF($L1212=FALSE,
      VLOOKUP($A1212,ChapterTable!$1:$1048576,MATCH("최종"&amp;SUBSTITUTE(SUBSTITUTE(E$1,"standard",""),"|Float",""),ChapterTable!$1:$1,0),0),
      VLOOKUP($A1212-ChapterTable!$P$11,ChapterTable!$1:$1048576,MATCH("최종"&amp;SUBSTITUTE(SUBSTITUTE(E$1,"standard",""),"|Float",""),ChapterTable!$1:$1,0),0)*ChapterTable!$P$14
    ),
  OFFSET(E1212,-$B1212+IF($L1212,1,0),0)*IF($B1212&gt;OFFSET($B1212,1,0),ChapterTable!$R$17,1)*
    (VLOOKUP(SUBSTITUTE(SUBSTITUTE(E$1,"standard",""),"|Float","")&amp;IF(OR($L1212=TRUE,$A1212=0,MOD($A1212,ChapterTable!$R$20)&lt;&gt;0),"","보스")&amp;"인게임누적곱배수",ChapterTable!$R:$S,2,0)^C1212
    +VLOOKUP(SUBSTITUTE(SUBSTITUTE(E$1,"standard",""),"|Float","")&amp;IF(OR($L1212=TRUE,$A1212=0,MOD($A1212,ChapterTable!$R$20)&lt;&gt;0),"","보스")&amp;"인게임누적합배수",ChapterTable!$R:$S,2,0)*C1212)
  )
  )
  )
)</f>
        <v>4848224.312456131</v>
      </c>
      <c r="F1212" s="1">
        <f ca="1">IF(AND($A1212=0,$B1212=1),
    VLOOKUP(1,ChapterTable!$1:$1048576,MATCH("최종"&amp;SUBSTITUTE(SUBSTITUTE(F$1,"standard",""),"|Float",""),ChapterTable!$1:$1,0),0)*ChapterTable!$P$17,
  IF(AND($A1212=0,$B1212=0),
    F1213,
  IF($B1212=0,
    VLOOKUP($A1212,ChapterTable!$1:$1048576,MATCH("최종"&amp;SUBSTITUTE(SUBSTITUTE(F$1,"standard",""),"|Float",""),ChapterTable!$1:$1,0),0),
  IF($B1212=1,
    IF($L1212=FALSE,
      VLOOKUP($A1212,ChapterTable!$1:$1048576,MATCH("최종"&amp;SUBSTITUTE(SUBSTITUTE(F$1,"standard",""),"|Float",""),ChapterTable!$1:$1,0),0),
      VLOOKUP($A1212-ChapterTable!$P$11,ChapterTable!$1:$1048576,MATCH("최종"&amp;SUBSTITUTE(SUBSTITUTE(F$1,"standard",""),"|Float",""),ChapterTable!$1:$1,0),0)*ChapterTable!$P$14
    ),
  OFFSET(F1212,-$B1212+IF($L1212,1,0),0)*
    (VLOOKUP(SUBSTITUTE(SUBSTITUTE(F$1,"standard",""),"|Float","")&amp;IF(OR($L1212=TRUE,$A1212=0,MOD($A1212,ChapterTable!$R$20)&lt;&gt;0),"","보스")&amp;"인게임누적곱배수",ChapterTable!$R:$S,2,0)^D1212
    +VLOOKUP(SUBSTITUTE(SUBSTITUTE(F$1,"standard",""),"|Float","")&amp;IF(OR($L1212=TRUE,$A1212=0,MOD($A1212,ChapterTable!$R$20)&lt;&gt;0),"","보스")&amp;"인게임누적합배수",ChapterTable!$R:$S,2,0)*D1212)
  )
  )
  )
)</f>
        <v>1546634.0580100939</v>
      </c>
      <c r="G1212" t="s">
        <v>719</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129"/>
        <v>4</v>
      </c>
      <c r="Q1212">
        <f t="shared" si="130"/>
        <v>4</v>
      </c>
      <c r="R1212" t="b">
        <f t="shared" ca="1" si="131"/>
        <v>0</v>
      </c>
      <c r="T1212" t="b">
        <f t="shared" ca="1" si="132"/>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135"/>
        <v>0.25</v>
      </c>
      <c r="AJ1212">
        <f t="shared" si="133"/>
        <v>0.32</v>
      </c>
      <c r="AK1212">
        <f t="shared" si="134"/>
        <v>1</v>
      </c>
      <c r="AL1212">
        <v>12</v>
      </c>
    </row>
    <row r="1213" spans="1:38" hidden="1" x14ac:dyDescent="0.3">
      <c r="A1213">
        <v>26</v>
      </c>
      <c r="B1213">
        <v>34</v>
      </c>
      <c r="C1213">
        <f>IF(OR($L1213=TRUE,$A1213=0,MOD($A1213,ChapterTable!$R$20)&lt;&gt;0),
MAX(0,INT(($B1213+ChapterTable!$P$26+VLOOKUP(SUBSTITUTE(C$1,"성장단계","")&amp;"단계오프셋",ChapterTable!$R:$S,2,0))/ChapterTable!$P$23)),
MAX(0,INT(($B1213+ChapterTable!$R$26+VLOOKUP(SUBSTITUTE(C$1,"성장단계","")&amp;"보스단계오프셋",ChapterTable!$R:$S,2,0))/ChapterTable!$R$23)))</f>
        <v>3</v>
      </c>
      <c r="D1213">
        <f>IF(OR($L1213=TRUE,$A1213=0,MOD($A1213,ChapterTable!$R$20)&lt;&gt;0),
MAX(0,INT(($B1213+ChapterTable!$P$26+VLOOKUP(SUBSTITUTE(D$1,"성장단계","")&amp;"단계오프셋",ChapterTable!$R:$S,2,0))/ChapterTable!$P$23)),
MAX(0,INT(($B1213+ChapterTable!$R$26+VLOOKUP(SUBSTITUTE(D$1,"성장단계","")&amp;"보스단계오프셋",ChapterTable!$R:$S,2,0))/ChapterTable!$R$23)))</f>
        <v>3</v>
      </c>
      <c r="E1213" s="1">
        <f ca="1">IF(AND($A1213=0,$B1213=1),
    VLOOKUP(1,ChapterTable!$1:$1048576,MATCH("최종"&amp;SUBSTITUTE(SUBSTITUTE(E$1,"standard",""),"|Float",""),ChapterTable!$1:$1,0),0)*ChapterTable!$P$17,
  IF(AND($A1213=0,$B1213=0),
    E1214,
  IF($B1213=0,
    VLOOKUP($A1213,ChapterTable!$1:$1048576,MATCH("최종"&amp;SUBSTITUTE(SUBSTITUTE(E$1,"standard",""),"|Float",""),ChapterTable!$1:$1,0),0),
  IF($B1213=1,
    IF($L1213=FALSE,
      VLOOKUP($A1213,ChapterTable!$1:$1048576,MATCH("최종"&amp;SUBSTITUTE(SUBSTITUTE(E$1,"standard",""),"|Float",""),ChapterTable!$1:$1,0),0),
      VLOOKUP($A1213-ChapterTable!$P$11,ChapterTable!$1:$1048576,MATCH("최종"&amp;SUBSTITUTE(SUBSTITUTE(E$1,"standard",""),"|Float",""),ChapterTable!$1:$1,0),0)*ChapterTable!$P$14
    ),
  OFFSET(E1213,-$B1213+IF($L1213,1,0),0)*IF($B1213&gt;OFFSET($B1213,1,0),ChapterTable!$R$17,1)*
    (VLOOKUP(SUBSTITUTE(SUBSTITUTE(E$1,"standard",""),"|Float","")&amp;IF(OR($L1213=TRUE,$A1213=0,MOD($A1213,ChapterTable!$R$20)&lt;&gt;0),"","보스")&amp;"인게임누적곱배수",ChapterTable!$R:$S,2,0)^C1213
    +VLOOKUP(SUBSTITUTE(SUBSTITUTE(E$1,"standard",""),"|Float","")&amp;IF(OR($L1213=TRUE,$A1213=0,MOD($A1213,ChapterTable!$R$20)&lt;&gt;0),"","보스")&amp;"인게임누적합배수",ChapterTable!$R:$S,2,0)*C1213)
  )
  )
  )
)</f>
        <v>4848224.312456131</v>
      </c>
      <c r="F1213" s="1">
        <f ca="1">IF(AND($A1213=0,$B1213=1),
    VLOOKUP(1,ChapterTable!$1:$1048576,MATCH("최종"&amp;SUBSTITUTE(SUBSTITUTE(F$1,"standard",""),"|Float",""),ChapterTable!$1:$1,0),0)*ChapterTable!$P$17,
  IF(AND($A1213=0,$B1213=0),
    F1214,
  IF($B1213=0,
    VLOOKUP($A1213,ChapterTable!$1:$1048576,MATCH("최종"&amp;SUBSTITUTE(SUBSTITUTE(F$1,"standard",""),"|Float",""),ChapterTable!$1:$1,0),0),
  IF($B1213=1,
    IF($L1213=FALSE,
      VLOOKUP($A1213,ChapterTable!$1:$1048576,MATCH("최종"&amp;SUBSTITUTE(SUBSTITUTE(F$1,"standard",""),"|Float",""),ChapterTable!$1:$1,0),0),
      VLOOKUP($A1213-ChapterTable!$P$11,ChapterTable!$1:$1048576,MATCH("최종"&amp;SUBSTITUTE(SUBSTITUTE(F$1,"standard",""),"|Float",""),ChapterTable!$1:$1,0),0)*ChapterTable!$P$14
    ),
  OFFSET(F1213,-$B1213+IF($L1213,1,0),0)*
    (VLOOKUP(SUBSTITUTE(SUBSTITUTE(F$1,"standard",""),"|Float","")&amp;IF(OR($L1213=TRUE,$A1213=0,MOD($A1213,ChapterTable!$R$20)&lt;&gt;0),"","보스")&amp;"인게임누적곱배수",ChapterTable!$R:$S,2,0)^D1213
    +VLOOKUP(SUBSTITUTE(SUBSTITUTE(F$1,"standard",""),"|Float","")&amp;IF(OR($L1213=TRUE,$A1213=0,MOD($A1213,ChapterTable!$R$20)&lt;&gt;0),"","보스")&amp;"인게임누적합배수",ChapterTable!$R:$S,2,0)*D1213)
  )
  )
  )
)</f>
        <v>1546634.0580100939</v>
      </c>
      <c r="G1213" t="s">
        <v>719</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129"/>
        <v>4</v>
      </c>
      <c r="Q1213">
        <f t="shared" si="130"/>
        <v>4</v>
      </c>
      <c r="R1213" t="b">
        <f t="shared" ca="1" si="131"/>
        <v>0</v>
      </c>
      <c r="T1213" t="b">
        <f t="shared" ca="1" si="132"/>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135"/>
        <v>0.25</v>
      </c>
      <c r="AJ1213">
        <f t="shared" si="133"/>
        <v>0.32</v>
      </c>
      <c r="AK1213">
        <f t="shared" si="134"/>
        <v>1</v>
      </c>
      <c r="AL1213">
        <v>12</v>
      </c>
    </row>
    <row r="1214" spans="1:38" hidden="1" x14ac:dyDescent="0.3">
      <c r="A1214">
        <v>26</v>
      </c>
      <c r="B1214">
        <v>35</v>
      </c>
      <c r="C1214">
        <f>IF(OR($L1214=TRUE,$A1214=0,MOD($A1214,ChapterTable!$R$20)&lt;&gt;0),
MAX(0,INT(($B1214+ChapterTable!$P$26+VLOOKUP(SUBSTITUTE(C$1,"성장단계","")&amp;"단계오프셋",ChapterTable!$R:$S,2,0))/ChapterTable!$P$23)),
MAX(0,INT(($B1214+ChapterTable!$R$26+VLOOKUP(SUBSTITUTE(C$1,"성장단계","")&amp;"보스단계오프셋",ChapterTable!$R:$S,2,0))/ChapterTable!$R$23)))</f>
        <v>3</v>
      </c>
      <c r="D1214">
        <f>IF(OR($L1214=TRUE,$A1214=0,MOD($A1214,ChapterTable!$R$20)&lt;&gt;0),
MAX(0,INT(($B1214+ChapterTable!$P$26+VLOOKUP(SUBSTITUTE(D$1,"성장단계","")&amp;"단계오프셋",ChapterTable!$R:$S,2,0))/ChapterTable!$P$23)),
MAX(0,INT(($B1214+ChapterTable!$R$26+VLOOKUP(SUBSTITUTE(D$1,"성장단계","")&amp;"보스단계오프셋",ChapterTable!$R:$S,2,0))/ChapterTable!$R$23)))</f>
        <v>3</v>
      </c>
      <c r="E1214" s="1">
        <f ca="1">IF(AND($A1214=0,$B1214=1),
    VLOOKUP(1,ChapterTable!$1:$1048576,MATCH("최종"&amp;SUBSTITUTE(SUBSTITUTE(E$1,"standard",""),"|Float",""),ChapterTable!$1:$1,0),0)*ChapterTable!$P$17,
  IF(AND($A1214=0,$B1214=0),
    E1215,
  IF($B1214=0,
    VLOOKUP($A1214,ChapterTable!$1:$1048576,MATCH("최종"&amp;SUBSTITUTE(SUBSTITUTE(E$1,"standard",""),"|Float",""),ChapterTable!$1:$1,0),0),
  IF($B1214=1,
    IF($L1214=FALSE,
      VLOOKUP($A1214,ChapterTable!$1:$1048576,MATCH("최종"&amp;SUBSTITUTE(SUBSTITUTE(E$1,"standard",""),"|Float",""),ChapterTable!$1:$1,0),0),
      VLOOKUP($A1214-ChapterTable!$P$11,ChapterTable!$1:$1048576,MATCH("최종"&amp;SUBSTITUTE(SUBSTITUTE(E$1,"standard",""),"|Float",""),ChapterTable!$1:$1,0),0)*ChapterTable!$P$14
    ),
  OFFSET(E1214,-$B1214+IF($L1214,1,0),0)*IF($B1214&gt;OFFSET($B1214,1,0),ChapterTable!$R$17,1)*
    (VLOOKUP(SUBSTITUTE(SUBSTITUTE(E$1,"standard",""),"|Float","")&amp;IF(OR($L1214=TRUE,$A1214=0,MOD($A1214,ChapterTable!$R$20)&lt;&gt;0),"","보스")&amp;"인게임누적곱배수",ChapterTable!$R:$S,2,0)^C1214
    +VLOOKUP(SUBSTITUTE(SUBSTITUTE(E$1,"standard",""),"|Float","")&amp;IF(OR($L1214=TRUE,$A1214=0,MOD($A1214,ChapterTable!$R$20)&lt;&gt;0),"","보스")&amp;"인게임누적합배수",ChapterTable!$R:$S,2,0)*C1214)
  )
  )
  )
)</f>
        <v>4848224.312456131</v>
      </c>
      <c r="F1214" s="1">
        <f ca="1">IF(AND($A1214=0,$B1214=1),
    VLOOKUP(1,ChapterTable!$1:$1048576,MATCH("최종"&amp;SUBSTITUTE(SUBSTITUTE(F$1,"standard",""),"|Float",""),ChapterTable!$1:$1,0),0)*ChapterTable!$P$17,
  IF(AND($A1214=0,$B1214=0),
    F1215,
  IF($B1214=0,
    VLOOKUP($A1214,ChapterTable!$1:$1048576,MATCH("최종"&amp;SUBSTITUTE(SUBSTITUTE(F$1,"standard",""),"|Float",""),ChapterTable!$1:$1,0),0),
  IF($B1214=1,
    IF($L1214=FALSE,
      VLOOKUP($A1214,ChapterTable!$1:$1048576,MATCH("최종"&amp;SUBSTITUTE(SUBSTITUTE(F$1,"standard",""),"|Float",""),ChapterTable!$1:$1,0),0),
      VLOOKUP($A1214-ChapterTable!$P$11,ChapterTable!$1:$1048576,MATCH("최종"&amp;SUBSTITUTE(SUBSTITUTE(F$1,"standard",""),"|Float",""),ChapterTable!$1:$1,0),0)*ChapterTable!$P$14
    ),
  OFFSET(F1214,-$B1214+IF($L1214,1,0),0)*
    (VLOOKUP(SUBSTITUTE(SUBSTITUTE(F$1,"standard",""),"|Float","")&amp;IF(OR($L1214=TRUE,$A1214=0,MOD($A1214,ChapterTable!$R$20)&lt;&gt;0),"","보스")&amp;"인게임누적곱배수",ChapterTable!$R:$S,2,0)^D1214
    +VLOOKUP(SUBSTITUTE(SUBSTITUTE(F$1,"standard",""),"|Float","")&amp;IF(OR($L1214=TRUE,$A1214=0,MOD($A1214,ChapterTable!$R$20)&lt;&gt;0),"","보스")&amp;"인게임누적합배수",ChapterTable!$R:$S,2,0)*D1214)
  )
  )
  )
)</f>
        <v>1546634.0580100939</v>
      </c>
      <c r="G1214" t="s">
        <v>719</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129"/>
        <v>11</v>
      </c>
      <c r="Q1214">
        <f t="shared" si="130"/>
        <v>11</v>
      </c>
      <c r="R1214" t="b">
        <f t="shared" ca="1" si="131"/>
        <v>0</v>
      </c>
      <c r="T1214" t="b">
        <f t="shared" ca="1" si="132"/>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135"/>
        <v>0.25</v>
      </c>
      <c r="AJ1214">
        <f t="shared" si="133"/>
        <v>0.32</v>
      </c>
      <c r="AK1214">
        <f t="shared" si="134"/>
        <v>1</v>
      </c>
      <c r="AL1214">
        <v>12</v>
      </c>
    </row>
    <row r="1215" spans="1:38" hidden="1" x14ac:dyDescent="0.3">
      <c r="A1215">
        <v>26</v>
      </c>
      <c r="B1215">
        <v>36</v>
      </c>
      <c r="C1215">
        <f>IF(OR($L1215=TRUE,$A1215=0,MOD($A1215,ChapterTable!$R$20)&lt;&gt;0),
MAX(0,INT(($B1215+ChapterTable!$P$26+VLOOKUP(SUBSTITUTE(C$1,"성장단계","")&amp;"단계오프셋",ChapterTable!$R:$S,2,0))/ChapterTable!$P$23)),
MAX(0,INT(($B1215+ChapterTable!$R$26+VLOOKUP(SUBSTITUTE(C$1,"성장단계","")&amp;"보스단계오프셋",ChapterTable!$R:$S,2,0))/ChapterTable!$R$23)))</f>
        <v>4</v>
      </c>
      <c r="D1215">
        <f>IF(OR($L1215=TRUE,$A1215=0,MOD($A1215,ChapterTable!$R$20)&lt;&gt;0),
MAX(0,INT(($B1215+ChapterTable!$P$26+VLOOKUP(SUBSTITUTE(D$1,"성장단계","")&amp;"단계오프셋",ChapterTable!$R:$S,2,0))/ChapterTable!$P$23)),
MAX(0,INT(($B1215+ChapterTable!$R$26+VLOOKUP(SUBSTITUTE(D$1,"성장단계","")&amp;"보스단계오프셋",ChapterTable!$R:$S,2,0))/ChapterTable!$R$23)))</f>
        <v>3</v>
      </c>
      <c r="E1215" s="1">
        <f ca="1">IF(AND($A1215=0,$B1215=1),
    VLOOKUP(1,ChapterTable!$1:$1048576,MATCH("최종"&amp;SUBSTITUTE(SUBSTITUTE(E$1,"standard",""),"|Float",""),ChapterTable!$1:$1,0),0)*ChapterTable!$P$17,
  IF(AND($A1215=0,$B1215=0),
    E1216,
  IF($B1215=0,
    VLOOKUP($A1215,ChapterTable!$1:$1048576,MATCH("최종"&amp;SUBSTITUTE(SUBSTITUTE(E$1,"standard",""),"|Float",""),ChapterTable!$1:$1,0),0),
  IF($B1215=1,
    IF($L1215=FALSE,
      VLOOKUP($A1215,ChapterTable!$1:$1048576,MATCH("최종"&amp;SUBSTITUTE(SUBSTITUTE(E$1,"standard",""),"|Float",""),ChapterTable!$1:$1,0),0),
      VLOOKUP($A1215-ChapterTable!$P$11,ChapterTable!$1:$1048576,MATCH("최종"&amp;SUBSTITUTE(SUBSTITUTE(E$1,"standard",""),"|Float",""),ChapterTable!$1:$1,0),0)*ChapterTable!$P$14
    ),
  OFFSET(E1215,-$B1215+IF($L1215,1,0),0)*IF($B1215&gt;OFFSET($B1215,1,0),ChapterTable!$R$17,1)*
    (VLOOKUP(SUBSTITUTE(SUBSTITUTE(E$1,"standard",""),"|Float","")&amp;IF(OR($L1215=TRUE,$A1215=0,MOD($A1215,ChapterTable!$R$20)&lt;&gt;0),"","보스")&amp;"인게임누적곱배수",ChapterTable!$R:$S,2,0)^C1215
    +VLOOKUP(SUBSTITUTE(SUBSTITUTE(E$1,"standard",""),"|Float","")&amp;IF(OR($L1215=TRUE,$A1215=0,MOD($A1215,ChapterTable!$R$20)&lt;&gt;0),"","보스")&amp;"인게임누적합배수",ChapterTable!$R:$S,2,0)*C1215)
  )
  )
  )
)</f>
        <v>5454252.3515131474</v>
      </c>
      <c r="F1215" s="1">
        <f ca="1">IF(AND($A1215=0,$B1215=1),
    VLOOKUP(1,ChapterTable!$1:$1048576,MATCH("최종"&amp;SUBSTITUTE(SUBSTITUTE(F$1,"standard",""),"|Float",""),ChapterTable!$1:$1,0),0)*ChapterTable!$P$17,
  IF(AND($A1215=0,$B1215=0),
    F1216,
  IF($B1215=0,
    VLOOKUP($A1215,ChapterTable!$1:$1048576,MATCH("최종"&amp;SUBSTITUTE(SUBSTITUTE(F$1,"standard",""),"|Float",""),ChapterTable!$1:$1,0),0),
  IF($B1215=1,
    IF($L1215=FALSE,
      VLOOKUP($A1215,ChapterTable!$1:$1048576,MATCH("최종"&amp;SUBSTITUTE(SUBSTITUTE(F$1,"standard",""),"|Float",""),ChapterTable!$1:$1,0),0),
      VLOOKUP($A1215-ChapterTable!$P$11,ChapterTable!$1:$1048576,MATCH("최종"&amp;SUBSTITUTE(SUBSTITUTE(F$1,"standard",""),"|Float",""),ChapterTable!$1:$1,0),0)*ChapterTable!$P$14
    ),
  OFFSET(F1215,-$B1215+IF($L1215,1,0),0)*
    (VLOOKUP(SUBSTITUTE(SUBSTITUTE(F$1,"standard",""),"|Float","")&amp;IF(OR($L1215=TRUE,$A1215=0,MOD($A1215,ChapterTable!$R$20)&lt;&gt;0),"","보스")&amp;"인게임누적곱배수",ChapterTable!$R:$S,2,0)^D1215
    +VLOOKUP(SUBSTITUTE(SUBSTITUTE(F$1,"standard",""),"|Float","")&amp;IF(OR($L1215=TRUE,$A1215=0,MOD($A1215,ChapterTable!$R$20)&lt;&gt;0),"","보스")&amp;"인게임누적합배수",ChapterTable!$R:$S,2,0)*D1215)
  )
  )
  )
)</f>
        <v>1546634.0580100939</v>
      </c>
      <c r="G1215" t="s">
        <v>719</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129"/>
        <v>4</v>
      </c>
      <c r="Q1215">
        <f t="shared" si="130"/>
        <v>4</v>
      </c>
      <c r="R1215" t="b">
        <f t="shared" ca="1" si="131"/>
        <v>0</v>
      </c>
      <c r="T1215" t="b">
        <f t="shared" ca="1" si="132"/>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135"/>
        <v>0.25</v>
      </c>
      <c r="AJ1215">
        <f t="shared" si="133"/>
        <v>0.32</v>
      </c>
      <c r="AK1215">
        <f t="shared" si="134"/>
        <v>1</v>
      </c>
      <c r="AL1215">
        <v>12</v>
      </c>
    </row>
    <row r="1216" spans="1:38" hidden="1" x14ac:dyDescent="0.3">
      <c r="A1216">
        <v>26</v>
      </c>
      <c r="B1216">
        <v>37</v>
      </c>
      <c r="C1216">
        <f>IF(OR($L1216=TRUE,$A1216=0,MOD($A1216,ChapterTable!$R$20)&lt;&gt;0),
MAX(0,INT(($B1216+ChapterTable!$P$26+VLOOKUP(SUBSTITUTE(C$1,"성장단계","")&amp;"단계오프셋",ChapterTable!$R:$S,2,0))/ChapterTable!$P$23)),
MAX(0,INT(($B1216+ChapterTable!$R$26+VLOOKUP(SUBSTITUTE(C$1,"성장단계","")&amp;"보스단계오프셋",ChapterTable!$R:$S,2,0))/ChapterTable!$R$23)))</f>
        <v>4</v>
      </c>
      <c r="D1216">
        <f>IF(OR($L1216=TRUE,$A1216=0,MOD($A1216,ChapterTable!$R$20)&lt;&gt;0),
MAX(0,INT(($B1216+ChapterTable!$P$26+VLOOKUP(SUBSTITUTE(D$1,"성장단계","")&amp;"단계오프셋",ChapterTable!$R:$S,2,0))/ChapterTable!$P$23)),
MAX(0,INT(($B1216+ChapterTable!$R$26+VLOOKUP(SUBSTITUTE(D$1,"성장단계","")&amp;"보스단계오프셋",ChapterTable!$R:$S,2,0))/ChapterTable!$R$23)))</f>
        <v>3</v>
      </c>
      <c r="E1216" s="1">
        <f ca="1">IF(AND($A1216=0,$B1216=1),
    VLOOKUP(1,ChapterTable!$1:$1048576,MATCH("최종"&amp;SUBSTITUTE(SUBSTITUTE(E$1,"standard",""),"|Float",""),ChapterTable!$1:$1,0),0)*ChapterTable!$P$17,
  IF(AND($A1216=0,$B1216=0),
    E1217,
  IF($B1216=0,
    VLOOKUP($A1216,ChapterTable!$1:$1048576,MATCH("최종"&amp;SUBSTITUTE(SUBSTITUTE(E$1,"standard",""),"|Float",""),ChapterTable!$1:$1,0),0),
  IF($B1216=1,
    IF($L1216=FALSE,
      VLOOKUP($A1216,ChapterTable!$1:$1048576,MATCH("최종"&amp;SUBSTITUTE(SUBSTITUTE(E$1,"standard",""),"|Float",""),ChapterTable!$1:$1,0),0),
      VLOOKUP($A1216-ChapterTable!$P$11,ChapterTable!$1:$1048576,MATCH("최종"&amp;SUBSTITUTE(SUBSTITUTE(E$1,"standard",""),"|Float",""),ChapterTable!$1:$1,0),0)*ChapterTable!$P$14
    ),
  OFFSET(E1216,-$B1216+IF($L1216,1,0),0)*IF($B1216&gt;OFFSET($B1216,1,0),ChapterTable!$R$17,1)*
    (VLOOKUP(SUBSTITUTE(SUBSTITUTE(E$1,"standard",""),"|Float","")&amp;IF(OR($L1216=TRUE,$A1216=0,MOD($A1216,ChapterTable!$R$20)&lt;&gt;0),"","보스")&amp;"인게임누적곱배수",ChapterTable!$R:$S,2,0)^C1216
    +VLOOKUP(SUBSTITUTE(SUBSTITUTE(E$1,"standard",""),"|Float","")&amp;IF(OR($L1216=TRUE,$A1216=0,MOD($A1216,ChapterTable!$R$20)&lt;&gt;0),"","보스")&amp;"인게임누적합배수",ChapterTable!$R:$S,2,0)*C1216)
  )
  )
  )
)</f>
        <v>5454252.3515131474</v>
      </c>
      <c r="F1216" s="1">
        <f ca="1">IF(AND($A1216=0,$B1216=1),
    VLOOKUP(1,ChapterTable!$1:$1048576,MATCH("최종"&amp;SUBSTITUTE(SUBSTITUTE(F$1,"standard",""),"|Float",""),ChapterTable!$1:$1,0),0)*ChapterTable!$P$17,
  IF(AND($A1216=0,$B1216=0),
    F1217,
  IF($B1216=0,
    VLOOKUP($A1216,ChapterTable!$1:$1048576,MATCH("최종"&amp;SUBSTITUTE(SUBSTITUTE(F$1,"standard",""),"|Float",""),ChapterTable!$1:$1,0),0),
  IF($B1216=1,
    IF($L1216=FALSE,
      VLOOKUP($A1216,ChapterTable!$1:$1048576,MATCH("최종"&amp;SUBSTITUTE(SUBSTITUTE(F$1,"standard",""),"|Float",""),ChapterTable!$1:$1,0),0),
      VLOOKUP($A1216-ChapterTable!$P$11,ChapterTable!$1:$1048576,MATCH("최종"&amp;SUBSTITUTE(SUBSTITUTE(F$1,"standard",""),"|Float",""),ChapterTable!$1:$1,0),0)*ChapterTable!$P$14
    ),
  OFFSET(F1216,-$B1216+IF($L1216,1,0),0)*
    (VLOOKUP(SUBSTITUTE(SUBSTITUTE(F$1,"standard",""),"|Float","")&amp;IF(OR($L1216=TRUE,$A1216=0,MOD($A1216,ChapterTable!$R$20)&lt;&gt;0),"","보스")&amp;"인게임누적곱배수",ChapterTable!$R:$S,2,0)^D1216
    +VLOOKUP(SUBSTITUTE(SUBSTITUTE(F$1,"standard",""),"|Float","")&amp;IF(OR($L1216=TRUE,$A1216=0,MOD($A1216,ChapterTable!$R$20)&lt;&gt;0),"","보스")&amp;"인게임누적합배수",ChapterTable!$R:$S,2,0)*D1216)
  )
  )
  )
)</f>
        <v>1546634.0580100939</v>
      </c>
      <c r="G1216" t="s">
        <v>719</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129"/>
        <v>4</v>
      </c>
      <c r="Q1216">
        <f t="shared" si="130"/>
        <v>4</v>
      </c>
      <c r="R1216" t="b">
        <f t="shared" ca="1" si="131"/>
        <v>0</v>
      </c>
      <c r="T1216" t="b">
        <f t="shared" ca="1" si="132"/>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135"/>
        <v>0.25</v>
      </c>
      <c r="AJ1216">
        <f t="shared" si="133"/>
        <v>0.32</v>
      </c>
      <c r="AK1216">
        <f t="shared" si="134"/>
        <v>1</v>
      </c>
      <c r="AL1216">
        <v>12</v>
      </c>
    </row>
    <row r="1217" spans="1:38" hidden="1" x14ac:dyDescent="0.3">
      <c r="A1217">
        <v>26</v>
      </c>
      <c r="B1217">
        <v>38</v>
      </c>
      <c r="C1217">
        <f>IF(OR($L1217=TRUE,$A1217=0,MOD($A1217,ChapterTable!$R$20)&lt;&gt;0),
MAX(0,INT(($B1217+ChapterTable!$P$26+VLOOKUP(SUBSTITUTE(C$1,"성장단계","")&amp;"단계오프셋",ChapterTable!$R:$S,2,0))/ChapterTable!$P$23)),
MAX(0,INT(($B1217+ChapterTable!$R$26+VLOOKUP(SUBSTITUTE(C$1,"성장단계","")&amp;"보스단계오프셋",ChapterTable!$R:$S,2,0))/ChapterTable!$R$23)))</f>
        <v>4</v>
      </c>
      <c r="D1217">
        <f>IF(OR($L1217=TRUE,$A1217=0,MOD($A1217,ChapterTable!$R$20)&lt;&gt;0),
MAX(0,INT(($B1217+ChapterTable!$P$26+VLOOKUP(SUBSTITUTE(D$1,"성장단계","")&amp;"단계오프셋",ChapterTable!$R:$S,2,0))/ChapterTable!$P$23)),
MAX(0,INT(($B1217+ChapterTable!$R$26+VLOOKUP(SUBSTITUTE(D$1,"성장단계","")&amp;"보스단계오프셋",ChapterTable!$R:$S,2,0))/ChapterTable!$R$23)))</f>
        <v>3</v>
      </c>
      <c r="E1217" s="1">
        <f ca="1">IF(AND($A1217=0,$B1217=1),
    VLOOKUP(1,ChapterTable!$1:$1048576,MATCH("최종"&amp;SUBSTITUTE(SUBSTITUTE(E$1,"standard",""),"|Float",""),ChapterTable!$1:$1,0),0)*ChapterTable!$P$17,
  IF(AND($A1217=0,$B1217=0),
    E1218,
  IF($B1217=0,
    VLOOKUP($A1217,ChapterTable!$1:$1048576,MATCH("최종"&amp;SUBSTITUTE(SUBSTITUTE(E$1,"standard",""),"|Float",""),ChapterTable!$1:$1,0),0),
  IF($B1217=1,
    IF($L1217=FALSE,
      VLOOKUP($A1217,ChapterTable!$1:$1048576,MATCH("최종"&amp;SUBSTITUTE(SUBSTITUTE(E$1,"standard",""),"|Float",""),ChapterTable!$1:$1,0),0),
      VLOOKUP($A1217-ChapterTable!$P$11,ChapterTable!$1:$1048576,MATCH("최종"&amp;SUBSTITUTE(SUBSTITUTE(E$1,"standard",""),"|Float",""),ChapterTable!$1:$1,0),0)*ChapterTable!$P$14
    ),
  OFFSET(E1217,-$B1217+IF($L1217,1,0),0)*IF($B1217&gt;OFFSET($B1217,1,0),ChapterTable!$R$17,1)*
    (VLOOKUP(SUBSTITUTE(SUBSTITUTE(E$1,"standard",""),"|Float","")&amp;IF(OR($L1217=TRUE,$A1217=0,MOD($A1217,ChapterTable!$R$20)&lt;&gt;0),"","보스")&amp;"인게임누적곱배수",ChapterTable!$R:$S,2,0)^C1217
    +VLOOKUP(SUBSTITUTE(SUBSTITUTE(E$1,"standard",""),"|Float","")&amp;IF(OR($L1217=TRUE,$A1217=0,MOD($A1217,ChapterTable!$R$20)&lt;&gt;0),"","보스")&amp;"인게임누적합배수",ChapterTable!$R:$S,2,0)*C1217)
  )
  )
  )
)</f>
        <v>5454252.3515131474</v>
      </c>
      <c r="F1217" s="1">
        <f ca="1">IF(AND($A1217=0,$B1217=1),
    VLOOKUP(1,ChapterTable!$1:$1048576,MATCH("최종"&amp;SUBSTITUTE(SUBSTITUTE(F$1,"standard",""),"|Float",""),ChapterTable!$1:$1,0),0)*ChapterTable!$P$17,
  IF(AND($A1217=0,$B1217=0),
    F1218,
  IF($B1217=0,
    VLOOKUP($A1217,ChapterTable!$1:$1048576,MATCH("최종"&amp;SUBSTITUTE(SUBSTITUTE(F$1,"standard",""),"|Float",""),ChapterTable!$1:$1,0),0),
  IF($B1217=1,
    IF($L1217=FALSE,
      VLOOKUP($A1217,ChapterTable!$1:$1048576,MATCH("최종"&amp;SUBSTITUTE(SUBSTITUTE(F$1,"standard",""),"|Float",""),ChapterTable!$1:$1,0),0),
      VLOOKUP($A1217-ChapterTable!$P$11,ChapterTable!$1:$1048576,MATCH("최종"&amp;SUBSTITUTE(SUBSTITUTE(F$1,"standard",""),"|Float",""),ChapterTable!$1:$1,0),0)*ChapterTable!$P$14
    ),
  OFFSET(F1217,-$B1217+IF($L1217,1,0),0)*
    (VLOOKUP(SUBSTITUTE(SUBSTITUTE(F$1,"standard",""),"|Float","")&amp;IF(OR($L1217=TRUE,$A1217=0,MOD($A1217,ChapterTable!$R$20)&lt;&gt;0),"","보스")&amp;"인게임누적곱배수",ChapterTable!$R:$S,2,0)^D1217
    +VLOOKUP(SUBSTITUTE(SUBSTITUTE(F$1,"standard",""),"|Float","")&amp;IF(OR($L1217=TRUE,$A1217=0,MOD($A1217,ChapterTable!$R$20)&lt;&gt;0),"","보스")&amp;"인게임누적합배수",ChapterTable!$R:$S,2,0)*D1217)
  )
  )
  )
)</f>
        <v>1546634.0580100939</v>
      </c>
      <c r="G1217" t="s">
        <v>719</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129"/>
        <v>4</v>
      </c>
      <c r="Q1217">
        <f t="shared" si="130"/>
        <v>4</v>
      </c>
      <c r="R1217" t="b">
        <f t="shared" ca="1" si="131"/>
        <v>0</v>
      </c>
      <c r="T1217" t="b">
        <f t="shared" ca="1" si="132"/>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135"/>
        <v>0.25</v>
      </c>
      <c r="AJ1217">
        <f t="shared" si="133"/>
        <v>0.32</v>
      </c>
      <c r="AK1217">
        <f t="shared" si="134"/>
        <v>1</v>
      </c>
      <c r="AL1217">
        <v>12</v>
      </c>
    </row>
    <row r="1218" spans="1:38" hidden="1" x14ac:dyDescent="0.3">
      <c r="A1218">
        <v>26</v>
      </c>
      <c r="B1218">
        <v>39</v>
      </c>
      <c r="C1218">
        <f>IF(OR($L1218=TRUE,$A1218=0,MOD($A1218,ChapterTable!$R$20)&lt;&gt;0),
MAX(0,INT(($B1218+ChapterTable!$P$26+VLOOKUP(SUBSTITUTE(C$1,"성장단계","")&amp;"단계오프셋",ChapterTable!$R:$S,2,0))/ChapterTable!$P$23)),
MAX(0,INT(($B1218+ChapterTable!$R$26+VLOOKUP(SUBSTITUTE(C$1,"성장단계","")&amp;"보스단계오프셋",ChapterTable!$R:$S,2,0))/ChapterTable!$R$23)))</f>
        <v>4</v>
      </c>
      <c r="D1218">
        <f>IF(OR($L1218=TRUE,$A1218=0,MOD($A1218,ChapterTable!$R$20)&lt;&gt;0),
MAX(0,INT(($B1218+ChapterTable!$P$26+VLOOKUP(SUBSTITUTE(D$1,"성장단계","")&amp;"단계오프셋",ChapterTable!$R:$S,2,0))/ChapterTable!$P$23)),
MAX(0,INT(($B1218+ChapterTable!$R$26+VLOOKUP(SUBSTITUTE(D$1,"성장단계","")&amp;"보스단계오프셋",ChapterTable!$R:$S,2,0))/ChapterTable!$R$23)))</f>
        <v>3</v>
      </c>
      <c r="E1218" s="1">
        <f ca="1">IF(AND($A1218=0,$B1218=1),
    VLOOKUP(1,ChapterTable!$1:$1048576,MATCH("최종"&amp;SUBSTITUTE(SUBSTITUTE(E$1,"standard",""),"|Float",""),ChapterTable!$1:$1,0),0)*ChapterTable!$P$17,
  IF(AND($A1218=0,$B1218=0),
    E1219,
  IF($B1218=0,
    VLOOKUP($A1218,ChapterTable!$1:$1048576,MATCH("최종"&amp;SUBSTITUTE(SUBSTITUTE(E$1,"standard",""),"|Float",""),ChapterTable!$1:$1,0),0),
  IF($B1218=1,
    IF($L1218=FALSE,
      VLOOKUP($A1218,ChapterTable!$1:$1048576,MATCH("최종"&amp;SUBSTITUTE(SUBSTITUTE(E$1,"standard",""),"|Float",""),ChapterTable!$1:$1,0),0),
      VLOOKUP($A1218-ChapterTable!$P$11,ChapterTable!$1:$1048576,MATCH("최종"&amp;SUBSTITUTE(SUBSTITUTE(E$1,"standard",""),"|Float",""),ChapterTable!$1:$1,0),0)*ChapterTable!$P$14
    ),
  OFFSET(E1218,-$B1218+IF($L1218,1,0),0)*IF($B1218&gt;OFFSET($B1218,1,0),ChapterTable!$R$17,1)*
    (VLOOKUP(SUBSTITUTE(SUBSTITUTE(E$1,"standard",""),"|Float","")&amp;IF(OR($L1218=TRUE,$A1218=0,MOD($A1218,ChapterTable!$R$20)&lt;&gt;0),"","보스")&amp;"인게임누적곱배수",ChapterTable!$R:$S,2,0)^C1218
    +VLOOKUP(SUBSTITUTE(SUBSTITUTE(E$1,"standard",""),"|Float","")&amp;IF(OR($L1218=TRUE,$A1218=0,MOD($A1218,ChapterTable!$R$20)&lt;&gt;0),"","보스")&amp;"인게임누적합배수",ChapterTable!$R:$S,2,0)*C1218)
  )
  )
  )
)</f>
        <v>5454252.3515131474</v>
      </c>
      <c r="F1218" s="1">
        <f ca="1">IF(AND($A1218=0,$B1218=1),
    VLOOKUP(1,ChapterTable!$1:$1048576,MATCH("최종"&amp;SUBSTITUTE(SUBSTITUTE(F$1,"standard",""),"|Float",""),ChapterTable!$1:$1,0),0)*ChapterTable!$P$17,
  IF(AND($A1218=0,$B1218=0),
    F1219,
  IF($B1218=0,
    VLOOKUP($A1218,ChapterTable!$1:$1048576,MATCH("최종"&amp;SUBSTITUTE(SUBSTITUTE(F$1,"standard",""),"|Float",""),ChapterTable!$1:$1,0),0),
  IF($B1218=1,
    IF($L1218=FALSE,
      VLOOKUP($A1218,ChapterTable!$1:$1048576,MATCH("최종"&amp;SUBSTITUTE(SUBSTITUTE(F$1,"standard",""),"|Float",""),ChapterTable!$1:$1,0),0),
      VLOOKUP($A1218-ChapterTable!$P$11,ChapterTable!$1:$1048576,MATCH("최종"&amp;SUBSTITUTE(SUBSTITUTE(F$1,"standard",""),"|Float",""),ChapterTable!$1:$1,0),0)*ChapterTable!$P$14
    ),
  OFFSET(F1218,-$B1218+IF($L1218,1,0),0)*
    (VLOOKUP(SUBSTITUTE(SUBSTITUTE(F$1,"standard",""),"|Float","")&amp;IF(OR($L1218=TRUE,$A1218=0,MOD($A1218,ChapterTable!$R$20)&lt;&gt;0),"","보스")&amp;"인게임누적곱배수",ChapterTable!$R:$S,2,0)^D1218
    +VLOOKUP(SUBSTITUTE(SUBSTITUTE(F$1,"standard",""),"|Float","")&amp;IF(OR($L1218=TRUE,$A1218=0,MOD($A1218,ChapterTable!$R$20)&lt;&gt;0),"","보스")&amp;"인게임누적합배수",ChapterTable!$R:$S,2,0)*D1218)
  )
  )
  )
)</f>
        <v>1546634.0580100939</v>
      </c>
      <c r="G1218" t="s">
        <v>719</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129"/>
        <v>94</v>
      </c>
      <c r="Q1218">
        <f t="shared" si="130"/>
        <v>94</v>
      </c>
      <c r="R1218" t="b">
        <f t="shared" ca="1" si="131"/>
        <v>1</v>
      </c>
      <c r="T1218" t="b">
        <f t="shared" ca="1" si="132"/>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135"/>
        <v>0.25</v>
      </c>
      <c r="AJ1218">
        <f t="shared" si="133"/>
        <v>0.32</v>
      </c>
      <c r="AK1218">
        <f t="shared" si="134"/>
        <v>1</v>
      </c>
      <c r="AL1218">
        <v>12</v>
      </c>
    </row>
    <row r="1219" spans="1:38" hidden="1" x14ac:dyDescent="0.3">
      <c r="A1219">
        <v>26</v>
      </c>
      <c r="B1219">
        <v>40</v>
      </c>
      <c r="C1219">
        <f>IF(OR($L1219=TRUE,$A1219=0,MOD($A1219,ChapterTable!$R$20)&lt;&gt;0),
MAX(0,INT(($B1219+ChapterTable!$P$26+VLOOKUP(SUBSTITUTE(C$1,"성장단계","")&amp;"단계오프셋",ChapterTable!$R:$S,2,0))/ChapterTable!$P$23)),
MAX(0,INT(($B1219+ChapterTable!$R$26+VLOOKUP(SUBSTITUTE(C$1,"성장단계","")&amp;"보스단계오프셋",ChapterTable!$R:$S,2,0))/ChapterTable!$R$23)))</f>
        <v>4</v>
      </c>
      <c r="D1219">
        <f>IF(OR($L1219=TRUE,$A1219=0,MOD($A1219,ChapterTable!$R$20)&lt;&gt;0),
MAX(0,INT(($B1219+ChapterTable!$P$26+VLOOKUP(SUBSTITUTE(D$1,"성장단계","")&amp;"단계오프셋",ChapterTable!$R:$S,2,0))/ChapterTable!$P$23)),
MAX(0,INT(($B1219+ChapterTable!$R$26+VLOOKUP(SUBSTITUTE(D$1,"성장단계","")&amp;"보스단계오프셋",ChapterTable!$R:$S,2,0))/ChapterTable!$R$23)))</f>
        <v>3</v>
      </c>
      <c r="E1219" s="1">
        <f ca="1">IF(AND($A1219=0,$B1219=1),
    VLOOKUP(1,ChapterTable!$1:$1048576,MATCH("최종"&amp;SUBSTITUTE(SUBSTITUTE(E$1,"standard",""),"|Float",""),ChapterTable!$1:$1,0),0)*ChapterTable!$P$17,
  IF(AND($A1219=0,$B1219=0),
    E1220,
  IF($B1219=0,
    VLOOKUP($A1219,ChapterTable!$1:$1048576,MATCH("최종"&amp;SUBSTITUTE(SUBSTITUTE(E$1,"standard",""),"|Float",""),ChapterTable!$1:$1,0),0),
  IF($B1219=1,
    IF($L1219=FALSE,
      VLOOKUP($A1219,ChapterTable!$1:$1048576,MATCH("최종"&amp;SUBSTITUTE(SUBSTITUTE(E$1,"standard",""),"|Float",""),ChapterTable!$1:$1,0),0),
      VLOOKUP($A1219-ChapterTable!$P$11,ChapterTable!$1:$1048576,MATCH("최종"&amp;SUBSTITUTE(SUBSTITUTE(E$1,"standard",""),"|Float",""),ChapterTable!$1:$1,0),0)*ChapterTable!$P$14
    ),
  OFFSET(E1219,-$B1219+IF($L1219,1,0),0)*IF($B1219&gt;OFFSET($B1219,1,0),ChapterTable!$R$17,1)*
    (VLOOKUP(SUBSTITUTE(SUBSTITUTE(E$1,"standard",""),"|Float","")&amp;IF(OR($L1219=TRUE,$A1219=0,MOD($A1219,ChapterTable!$R$20)&lt;&gt;0),"","보스")&amp;"인게임누적곱배수",ChapterTable!$R:$S,2,0)^C1219
    +VLOOKUP(SUBSTITUTE(SUBSTITUTE(E$1,"standard",""),"|Float","")&amp;IF(OR($L1219=TRUE,$A1219=0,MOD($A1219,ChapterTable!$R$20)&lt;&gt;0),"","보스")&amp;"인게임누적합배수",ChapterTable!$R:$S,2,0)*C1219)
  )
  )
  )
)</f>
        <v>5454252.3515131474</v>
      </c>
      <c r="F1219" s="1">
        <f ca="1">IF(AND($A1219=0,$B1219=1),
    VLOOKUP(1,ChapterTable!$1:$1048576,MATCH("최종"&amp;SUBSTITUTE(SUBSTITUTE(F$1,"standard",""),"|Float",""),ChapterTable!$1:$1,0),0)*ChapterTable!$P$17,
  IF(AND($A1219=0,$B1219=0),
    F1220,
  IF($B1219=0,
    VLOOKUP($A1219,ChapterTable!$1:$1048576,MATCH("최종"&amp;SUBSTITUTE(SUBSTITUTE(F$1,"standard",""),"|Float",""),ChapterTable!$1:$1,0),0),
  IF($B1219=1,
    IF($L1219=FALSE,
      VLOOKUP($A1219,ChapterTable!$1:$1048576,MATCH("최종"&amp;SUBSTITUTE(SUBSTITUTE(F$1,"standard",""),"|Float",""),ChapterTable!$1:$1,0),0),
      VLOOKUP($A1219-ChapterTable!$P$11,ChapterTable!$1:$1048576,MATCH("최종"&amp;SUBSTITUTE(SUBSTITUTE(F$1,"standard",""),"|Float",""),ChapterTable!$1:$1,0),0)*ChapterTable!$P$14
    ),
  OFFSET(F1219,-$B1219+IF($L1219,1,0),0)*
    (VLOOKUP(SUBSTITUTE(SUBSTITUTE(F$1,"standard",""),"|Float","")&amp;IF(OR($L1219=TRUE,$A1219=0,MOD($A1219,ChapterTable!$R$20)&lt;&gt;0),"","보스")&amp;"인게임누적곱배수",ChapterTable!$R:$S,2,0)^D1219
    +VLOOKUP(SUBSTITUTE(SUBSTITUTE(F$1,"standard",""),"|Float","")&amp;IF(OR($L1219=TRUE,$A1219=0,MOD($A1219,ChapterTable!$R$20)&lt;&gt;0),"","보스")&amp;"인게임누적합배수",ChapterTable!$R:$S,2,0)*D1219)
  )
  )
  )
)</f>
        <v>1546634.0580100939</v>
      </c>
      <c r="G1219" t="s">
        <v>719</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136">IF(B1219=0,0,
  IF(AND(L1219=FALSE,A1219&lt;&gt;0,MOD(A1219,7)=0),21,
  IF(MOD(B1219,10)=0,INT(B1219/10)-1+21,
  IF(MOD(B1219,10)=5,11,
  IF(MOD(B1219,10)=9,INT(B1219/10)+91,
  INT(B1219/10+1))))))</f>
        <v>24</v>
      </c>
      <c r="Q1219">
        <f t="shared" ref="Q1219:Q1282" si="137">IF(ISBLANK(P1219),O1219,P1219)</f>
        <v>24</v>
      </c>
      <c r="R1219" t="b">
        <f t="shared" ref="R1219:R1282" ca="1" si="138">IF(OR(B1219=0,OFFSET(B1219,1,0)=0),FALSE,
IF(AND(L1219,B1219&lt;OFFSET(B1219,1,0)),TRUE,
IF(AND(OFFSET(O1219,1,0)&gt;=21,OFFSET(O1219,1,0)&lt;=25),TRUE,FALSE)))</f>
        <v>0</v>
      </c>
      <c r="T1219" t="b">
        <f t="shared" ref="T1219:T1282" ca="1" si="139">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135"/>
        <v>0.25</v>
      </c>
      <c r="AJ1219">
        <f t="shared" ref="AJ1219:AJ1282" si="140">IF(B1219=0,0,
IF(MOD(B1219,10)=0,1,
IF(INT((B1219-1)/10)+1=1,1,
IF(INT((B1219-1)/10)+1=2,0.546666666,
IF(INT((B1219-1)/10)+1=3,0.395555555,
IF(INT((B1219-1)/10)+1=4,0.32,
IF(INT((B1219-1)/10)+1=5,0.27466666,
"이상")))))))</f>
        <v>1</v>
      </c>
      <c r="AK1219">
        <f t="shared" ref="AK1219:AK1282" si="141">IF(B1219=0,0,
IF(B1219=20,2,
IF(B1219=30,3,
IF(B1219=40,4,
1))))</f>
        <v>4</v>
      </c>
      <c r="AL1219">
        <v>12</v>
      </c>
    </row>
    <row r="1220" spans="1:38" hidden="1" x14ac:dyDescent="0.3">
      <c r="A1220">
        <v>26</v>
      </c>
      <c r="B1220">
        <v>41</v>
      </c>
      <c r="C1220">
        <f>IF(OR($L1220=TRUE,$A1220=0,MOD($A1220,ChapterTable!$R$20)&lt;&gt;0),
MAX(0,INT(($B1220+ChapterTable!$P$26+VLOOKUP(SUBSTITUTE(C$1,"성장단계","")&amp;"단계오프셋",ChapterTable!$R:$S,2,0))/ChapterTable!$P$23)),
MAX(0,INT(($B1220+ChapterTable!$R$26+VLOOKUP(SUBSTITUTE(C$1,"성장단계","")&amp;"보스단계오프셋",ChapterTable!$R:$S,2,0))/ChapterTable!$R$23)))</f>
        <v>4</v>
      </c>
      <c r="D1220">
        <f>IF(OR($L1220=TRUE,$A1220=0,MOD($A1220,ChapterTable!$R$20)&lt;&gt;0),
MAX(0,INT(($B1220+ChapterTable!$P$26+VLOOKUP(SUBSTITUTE(D$1,"성장단계","")&amp;"단계오프셋",ChapterTable!$R:$S,2,0))/ChapterTable!$P$23)),
MAX(0,INT(($B1220+ChapterTable!$R$26+VLOOKUP(SUBSTITUTE(D$1,"성장단계","")&amp;"보스단계오프셋",ChapterTable!$R:$S,2,0))/ChapterTable!$R$23)))</f>
        <v>4</v>
      </c>
      <c r="E1220" s="1">
        <f ca="1">IF(AND($A1220=0,$B1220=1),
    VLOOKUP(1,ChapterTable!$1:$1048576,MATCH("최종"&amp;SUBSTITUTE(SUBSTITUTE(E$1,"standard",""),"|Float",""),ChapterTable!$1:$1,0),0)*ChapterTable!$P$17,
  IF(AND($A1220=0,$B1220=0),
    E1221,
  IF($B1220=0,
    VLOOKUP($A1220,ChapterTable!$1:$1048576,MATCH("최종"&amp;SUBSTITUTE(SUBSTITUTE(E$1,"standard",""),"|Float",""),ChapterTable!$1:$1,0),0),
  IF($B1220=1,
    IF($L1220=FALSE,
      VLOOKUP($A1220,ChapterTable!$1:$1048576,MATCH("최종"&amp;SUBSTITUTE(SUBSTITUTE(E$1,"standard",""),"|Float",""),ChapterTable!$1:$1,0),0),
      VLOOKUP($A1220-ChapterTable!$P$11,ChapterTable!$1:$1048576,MATCH("최종"&amp;SUBSTITUTE(SUBSTITUTE(E$1,"standard",""),"|Float",""),ChapterTable!$1:$1,0),0)*ChapterTable!$P$14
    ),
  OFFSET(E1220,-$B1220+IF($L1220,1,0),0)*IF($B1220&gt;OFFSET($B1220,1,0),ChapterTable!$R$17,1)*
    (VLOOKUP(SUBSTITUTE(SUBSTITUTE(E$1,"standard",""),"|Float","")&amp;IF(OR($L1220=TRUE,$A1220=0,MOD($A1220,ChapterTable!$R$20)&lt;&gt;0),"","보스")&amp;"인게임누적곱배수",ChapterTable!$R:$S,2,0)^C1220
    +VLOOKUP(SUBSTITUTE(SUBSTITUTE(E$1,"standard",""),"|Float","")&amp;IF(OR($L1220=TRUE,$A1220=0,MOD($A1220,ChapterTable!$R$20)&lt;&gt;0),"","보스")&amp;"인게임누적합배수",ChapterTable!$R:$S,2,0)*C1220)
  )
  )
  )
)</f>
        <v>5454252.3515131474</v>
      </c>
      <c r="F1220" s="1">
        <f ca="1">IF(AND($A1220=0,$B1220=1),
    VLOOKUP(1,ChapterTable!$1:$1048576,MATCH("최종"&amp;SUBSTITUTE(SUBSTITUTE(F$1,"standard",""),"|Float",""),ChapterTable!$1:$1,0),0)*ChapterTable!$P$17,
  IF(AND($A1220=0,$B1220=0),
    F1221,
  IF($B1220=0,
    VLOOKUP($A1220,ChapterTable!$1:$1048576,MATCH("최종"&amp;SUBSTITUTE(SUBSTITUTE(F$1,"standard",""),"|Float",""),ChapterTable!$1:$1,0),0),
  IF($B1220=1,
    IF($L1220=FALSE,
      VLOOKUP($A1220,ChapterTable!$1:$1048576,MATCH("최종"&amp;SUBSTITUTE(SUBSTITUTE(F$1,"standard",""),"|Float",""),ChapterTable!$1:$1,0),0),
      VLOOKUP($A1220-ChapterTable!$P$11,ChapterTable!$1:$1048576,MATCH("최종"&amp;SUBSTITUTE(SUBSTITUTE(F$1,"standard",""),"|Float",""),ChapterTable!$1:$1,0),0)*ChapterTable!$P$14
    ),
  OFFSET(F1220,-$B1220+IF($L1220,1,0),0)*
    (VLOOKUP(SUBSTITUTE(SUBSTITUTE(F$1,"standard",""),"|Float","")&amp;IF(OR($L1220=TRUE,$A1220=0,MOD($A1220,ChapterTable!$R$20)&lt;&gt;0),"","보스")&amp;"인게임누적곱배수",ChapterTable!$R:$S,2,0)^D1220
    +VLOOKUP(SUBSTITUTE(SUBSTITUTE(F$1,"standard",""),"|Float","")&amp;IF(OR($L1220=TRUE,$A1220=0,MOD($A1220,ChapterTable!$R$20)&lt;&gt;0),"","보스")&amp;"인게임누적합배수",ChapterTable!$R:$S,2,0)*D1220)
  )
  )
  )
)</f>
        <v>1641325.9391127527</v>
      </c>
      <c r="G1220" t="s">
        <v>719</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136"/>
        <v>5</v>
      </c>
      <c r="Q1220">
        <f t="shared" si="137"/>
        <v>5</v>
      </c>
      <c r="R1220" t="b">
        <f t="shared" ca="1" si="138"/>
        <v>0</v>
      </c>
      <c r="T1220" t="b">
        <f t="shared" ca="1" si="139"/>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42">IF(B1220=0,0,1/(INT((B1220-1)/10)+1))</f>
        <v>0.2</v>
      </c>
      <c r="AJ1220">
        <f t="shared" si="140"/>
        <v>0.27466666000000001</v>
      </c>
      <c r="AK1220">
        <f t="shared" si="141"/>
        <v>1</v>
      </c>
      <c r="AL1220">
        <v>12</v>
      </c>
    </row>
    <row r="1221" spans="1:38" hidden="1" x14ac:dyDescent="0.3">
      <c r="A1221">
        <v>26</v>
      </c>
      <c r="B1221">
        <v>42</v>
      </c>
      <c r="C1221">
        <f>IF(OR($L1221=TRUE,$A1221=0,MOD($A1221,ChapterTable!$R$20)&lt;&gt;0),
MAX(0,INT(($B1221+ChapterTable!$P$26+VLOOKUP(SUBSTITUTE(C$1,"성장단계","")&amp;"단계오프셋",ChapterTable!$R:$S,2,0))/ChapterTable!$P$23)),
MAX(0,INT(($B1221+ChapterTable!$R$26+VLOOKUP(SUBSTITUTE(C$1,"성장단계","")&amp;"보스단계오프셋",ChapterTable!$R:$S,2,0))/ChapterTable!$R$23)))</f>
        <v>4</v>
      </c>
      <c r="D1221">
        <f>IF(OR($L1221=TRUE,$A1221=0,MOD($A1221,ChapterTable!$R$20)&lt;&gt;0),
MAX(0,INT(($B1221+ChapterTable!$P$26+VLOOKUP(SUBSTITUTE(D$1,"성장단계","")&amp;"단계오프셋",ChapterTable!$R:$S,2,0))/ChapterTable!$P$23)),
MAX(0,INT(($B1221+ChapterTable!$R$26+VLOOKUP(SUBSTITUTE(D$1,"성장단계","")&amp;"보스단계오프셋",ChapterTable!$R:$S,2,0))/ChapterTable!$R$23)))</f>
        <v>4</v>
      </c>
      <c r="E1221" s="1">
        <f ca="1">IF(AND($A1221=0,$B1221=1),
    VLOOKUP(1,ChapterTable!$1:$1048576,MATCH("최종"&amp;SUBSTITUTE(SUBSTITUTE(E$1,"standard",""),"|Float",""),ChapterTable!$1:$1,0),0)*ChapterTable!$P$17,
  IF(AND($A1221=0,$B1221=0),
    E1222,
  IF($B1221=0,
    VLOOKUP($A1221,ChapterTable!$1:$1048576,MATCH("최종"&amp;SUBSTITUTE(SUBSTITUTE(E$1,"standard",""),"|Float",""),ChapterTable!$1:$1,0),0),
  IF($B1221=1,
    IF($L1221=FALSE,
      VLOOKUP($A1221,ChapterTable!$1:$1048576,MATCH("최종"&amp;SUBSTITUTE(SUBSTITUTE(E$1,"standard",""),"|Float",""),ChapterTable!$1:$1,0),0),
      VLOOKUP($A1221-ChapterTable!$P$11,ChapterTable!$1:$1048576,MATCH("최종"&amp;SUBSTITUTE(SUBSTITUTE(E$1,"standard",""),"|Float",""),ChapterTable!$1:$1,0),0)*ChapterTable!$P$14
    ),
  OFFSET(E1221,-$B1221+IF($L1221,1,0),0)*IF($B1221&gt;OFFSET($B1221,1,0),ChapterTable!$R$17,1)*
    (VLOOKUP(SUBSTITUTE(SUBSTITUTE(E$1,"standard",""),"|Float","")&amp;IF(OR($L1221=TRUE,$A1221=0,MOD($A1221,ChapterTable!$R$20)&lt;&gt;0),"","보스")&amp;"인게임누적곱배수",ChapterTable!$R:$S,2,0)^C1221
    +VLOOKUP(SUBSTITUTE(SUBSTITUTE(E$1,"standard",""),"|Float","")&amp;IF(OR($L1221=TRUE,$A1221=0,MOD($A1221,ChapterTable!$R$20)&lt;&gt;0),"","보스")&amp;"인게임누적합배수",ChapterTable!$R:$S,2,0)*C1221)
  )
  )
  )
)</f>
        <v>5454252.3515131474</v>
      </c>
      <c r="F1221" s="1">
        <f ca="1">IF(AND($A1221=0,$B1221=1),
    VLOOKUP(1,ChapterTable!$1:$1048576,MATCH("최종"&amp;SUBSTITUTE(SUBSTITUTE(F$1,"standard",""),"|Float",""),ChapterTable!$1:$1,0),0)*ChapterTable!$P$17,
  IF(AND($A1221=0,$B1221=0),
    F1222,
  IF($B1221=0,
    VLOOKUP($A1221,ChapterTable!$1:$1048576,MATCH("최종"&amp;SUBSTITUTE(SUBSTITUTE(F$1,"standard",""),"|Float",""),ChapterTable!$1:$1,0),0),
  IF($B1221=1,
    IF($L1221=FALSE,
      VLOOKUP($A1221,ChapterTable!$1:$1048576,MATCH("최종"&amp;SUBSTITUTE(SUBSTITUTE(F$1,"standard",""),"|Float",""),ChapterTable!$1:$1,0),0),
      VLOOKUP($A1221-ChapterTable!$P$11,ChapterTable!$1:$1048576,MATCH("최종"&amp;SUBSTITUTE(SUBSTITUTE(F$1,"standard",""),"|Float",""),ChapterTable!$1:$1,0),0)*ChapterTable!$P$14
    ),
  OFFSET(F1221,-$B1221+IF($L1221,1,0),0)*
    (VLOOKUP(SUBSTITUTE(SUBSTITUTE(F$1,"standard",""),"|Float","")&amp;IF(OR($L1221=TRUE,$A1221=0,MOD($A1221,ChapterTable!$R$20)&lt;&gt;0),"","보스")&amp;"인게임누적곱배수",ChapterTable!$R:$S,2,0)^D1221
    +VLOOKUP(SUBSTITUTE(SUBSTITUTE(F$1,"standard",""),"|Float","")&amp;IF(OR($L1221=TRUE,$A1221=0,MOD($A1221,ChapterTable!$R$20)&lt;&gt;0),"","보스")&amp;"인게임누적합배수",ChapterTable!$R:$S,2,0)*D1221)
  )
  )
  )
)</f>
        <v>1641325.9391127527</v>
      </c>
      <c r="G1221" t="s">
        <v>719</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136"/>
        <v>5</v>
      </c>
      <c r="Q1221">
        <f t="shared" si="137"/>
        <v>5</v>
      </c>
      <c r="R1221" t="b">
        <f t="shared" ca="1" si="138"/>
        <v>0</v>
      </c>
      <c r="T1221" t="b">
        <f t="shared" ca="1" si="139"/>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42"/>
        <v>0.2</v>
      </c>
      <c r="AJ1221">
        <f t="shared" si="140"/>
        <v>0.27466666000000001</v>
      </c>
      <c r="AK1221">
        <f t="shared" si="141"/>
        <v>1</v>
      </c>
      <c r="AL1221">
        <v>12</v>
      </c>
    </row>
    <row r="1222" spans="1:38" hidden="1" x14ac:dyDescent="0.3">
      <c r="A1222">
        <v>26</v>
      </c>
      <c r="B1222">
        <v>43</v>
      </c>
      <c r="C1222">
        <f>IF(OR($L1222=TRUE,$A1222=0,MOD($A1222,ChapterTable!$R$20)&lt;&gt;0),
MAX(0,INT(($B1222+ChapterTable!$P$26+VLOOKUP(SUBSTITUTE(C$1,"성장단계","")&amp;"단계오프셋",ChapterTable!$R:$S,2,0))/ChapterTable!$P$23)),
MAX(0,INT(($B1222+ChapterTable!$R$26+VLOOKUP(SUBSTITUTE(C$1,"성장단계","")&amp;"보스단계오프셋",ChapterTable!$R:$S,2,0))/ChapterTable!$R$23)))</f>
        <v>4</v>
      </c>
      <c r="D1222">
        <f>IF(OR($L1222=TRUE,$A1222=0,MOD($A1222,ChapterTable!$R$20)&lt;&gt;0),
MAX(0,INT(($B1222+ChapterTable!$P$26+VLOOKUP(SUBSTITUTE(D$1,"성장단계","")&amp;"단계오프셋",ChapterTable!$R:$S,2,0))/ChapterTable!$P$23)),
MAX(0,INT(($B1222+ChapterTable!$R$26+VLOOKUP(SUBSTITUTE(D$1,"성장단계","")&amp;"보스단계오프셋",ChapterTable!$R:$S,2,0))/ChapterTable!$R$23)))</f>
        <v>4</v>
      </c>
      <c r="E1222" s="1">
        <f ca="1">IF(AND($A1222=0,$B1222=1),
    VLOOKUP(1,ChapterTable!$1:$1048576,MATCH("최종"&amp;SUBSTITUTE(SUBSTITUTE(E$1,"standard",""),"|Float",""),ChapterTable!$1:$1,0),0)*ChapterTable!$P$17,
  IF(AND($A1222=0,$B1222=0),
    E1223,
  IF($B1222=0,
    VLOOKUP($A1222,ChapterTable!$1:$1048576,MATCH("최종"&amp;SUBSTITUTE(SUBSTITUTE(E$1,"standard",""),"|Float",""),ChapterTable!$1:$1,0),0),
  IF($B1222=1,
    IF($L1222=FALSE,
      VLOOKUP($A1222,ChapterTable!$1:$1048576,MATCH("최종"&amp;SUBSTITUTE(SUBSTITUTE(E$1,"standard",""),"|Float",""),ChapterTable!$1:$1,0),0),
      VLOOKUP($A1222-ChapterTable!$P$11,ChapterTable!$1:$1048576,MATCH("최종"&amp;SUBSTITUTE(SUBSTITUTE(E$1,"standard",""),"|Float",""),ChapterTable!$1:$1,0),0)*ChapterTable!$P$14
    ),
  OFFSET(E1222,-$B1222+IF($L1222,1,0),0)*IF($B1222&gt;OFFSET($B1222,1,0),ChapterTable!$R$17,1)*
    (VLOOKUP(SUBSTITUTE(SUBSTITUTE(E$1,"standard",""),"|Float","")&amp;IF(OR($L1222=TRUE,$A1222=0,MOD($A1222,ChapterTable!$R$20)&lt;&gt;0),"","보스")&amp;"인게임누적곱배수",ChapterTable!$R:$S,2,0)^C1222
    +VLOOKUP(SUBSTITUTE(SUBSTITUTE(E$1,"standard",""),"|Float","")&amp;IF(OR($L1222=TRUE,$A1222=0,MOD($A1222,ChapterTable!$R$20)&lt;&gt;0),"","보스")&amp;"인게임누적합배수",ChapterTable!$R:$S,2,0)*C1222)
  )
  )
  )
)</f>
        <v>5454252.3515131474</v>
      </c>
      <c r="F1222" s="1">
        <f ca="1">IF(AND($A1222=0,$B1222=1),
    VLOOKUP(1,ChapterTable!$1:$1048576,MATCH("최종"&amp;SUBSTITUTE(SUBSTITUTE(F$1,"standard",""),"|Float",""),ChapterTable!$1:$1,0),0)*ChapterTable!$P$17,
  IF(AND($A1222=0,$B1222=0),
    F1223,
  IF($B1222=0,
    VLOOKUP($A1222,ChapterTable!$1:$1048576,MATCH("최종"&amp;SUBSTITUTE(SUBSTITUTE(F$1,"standard",""),"|Float",""),ChapterTable!$1:$1,0),0),
  IF($B1222=1,
    IF($L1222=FALSE,
      VLOOKUP($A1222,ChapterTable!$1:$1048576,MATCH("최종"&amp;SUBSTITUTE(SUBSTITUTE(F$1,"standard",""),"|Float",""),ChapterTable!$1:$1,0),0),
      VLOOKUP($A1222-ChapterTable!$P$11,ChapterTable!$1:$1048576,MATCH("최종"&amp;SUBSTITUTE(SUBSTITUTE(F$1,"standard",""),"|Float",""),ChapterTable!$1:$1,0),0)*ChapterTable!$P$14
    ),
  OFFSET(F1222,-$B1222+IF($L1222,1,0),0)*
    (VLOOKUP(SUBSTITUTE(SUBSTITUTE(F$1,"standard",""),"|Float","")&amp;IF(OR($L1222=TRUE,$A1222=0,MOD($A1222,ChapterTable!$R$20)&lt;&gt;0),"","보스")&amp;"인게임누적곱배수",ChapterTable!$R:$S,2,0)^D1222
    +VLOOKUP(SUBSTITUTE(SUBSTITUTE(F$1,"standard",""),"|Float","")&amp;IF(OR($L1222=TRUE,$A1222=0,MOD($A1222,ChapterTable!$R$20)&lt;&gt;0),"","보스")&amp;"인게임누적합배수",ChapterTable!$R:$S,2,0)*D1222)
  )
  )
  )
)</f>
        <v>1641325.9391127527</v>
      </c>
      <c r="G1222" t="s">
        <v>719</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136"/>
        <v>5</v>
      </c>
      <c r="Q1222">
        <f t="shared" si="137"/>
        <v>5</v>
      </c>
      <c r="R1222" t="b">
        <f t="shared" ca="1" si="138"/>
        <v>0</v>
      </c>
      <c r="T1222" t="b">
        <f t="shared" ca="1" si="139"/>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42"/>
        <v>0.2</v>
      </c>
      <c r="AJ1222">
        <f t="shared" si="140"/>
        <v>0.27466666000000001</v>
      </c>
      <c r="AK1222">
        <f t="shared" si="141"/>
        <v>1</v>
      </c>
      <c r="AL1222">
        <v>12</v>
      </c>
    </row>
    <row r="1223" spans="1:38" hidden="1" x14ac:dyDescent="0.3">
      <c r="A1223">
        <v>26</v>
      </c>
      <c r="B1223">
        <v>44</v>
      </c>
      <c r="C1223">
        <f>IF(OR($L1223=TRUE,$A1223=0,MOD($A1223,ChapterTable!$R$20)&lt;&gt;0),
MAX(0,INT(($B1223+ChapterTable!$P$26+VLOOKUP(SUBSTITUTE(C$1,"성장단계","")&amp;"단계오프셋",ChapterTable!$R:$S,2,0))/ChapterTable!$P$23)),
MAX(0,INT(($B1223+ChapterTable!$R$26+VLOOKUP(SUBSTITUTE(C$1,"성장단계","")&amp;"보스단계오프셋",ChapterTable!$R:$S,2,0))/ChapterTable!$R$23)))</f>
        <v>4</v>
      </c>
      <c r="D1223">
        <f>IF(OR($L1223=TRUE,$A1223=0,MOD($A1223,ChapterTable!$R$20)&lt;&gt;0),
MAX(0,INT(($B1223+ChapterTable!$P$26+VLOOKUP(SUBSTITUTE(D$1,"성장단계","")&amp;"단계오프셋",ChapterTable!$R:$S,2,0))/ChapterTable!$P$23)),
MAX(0,INT(($B1223+ChapterTable!$R$26+VLOOKUP(SUBSTITUTE(D$1,"성장단계","")&amp;"보스단계오프셋",ChapterTable!$R:$S,2,0))/ChapterTable!$R$23)))</f>
        <v>4</v>
      </c>
      <c r="E1223" s="1">
        <f ca="1">IF(AND($A1223=0,$B1223=1),
    VLOOKUP(1,ChapterTable!$1:$1048576,MATCH("최종"&amp;SUBSTITUTE(SUBSTITUTE(E$1,"standard",""),"|Float",""),ChapterTable!$1:$1,0),0)*ChapterTable!$P$17,
  IF(AND($A1223=0,$B1223=0),
    E1224,
  IF($B1223=0,
    VLOOKUP($A1223,ChapterTable!$1:$1048576,MATCH("최종"&amp;SUBSTITUTE(SUBSTITUTE(E$1,"standard",""),"|Float",""),ChapterTable!$1:$1,0),0),
  IF($B1223=1,
    IF($L1223=FALSE,
      VLOOKUP($A1223,ChapterTable!$1:$1048576,MATCH("최종"&amp;SUBSTITUTE(SUBSTITUTE(E$1,"standard",""),"|Float",""),ChapterTable!$1:$1,0),0),
      VLOOKUP($A1223-ChapterTable!$P$11,ChapterTable!$1:$1048576,MATCH("최종"&amp;SUBSTITUTE(SUBSTITUTE(E$1,"standard",""),"|Float",""),ChapterTable!$1:$1,0),0)*ChapterTable!$P$14
    ),
  OFFSET(E1223,-$B1223+IF($L1223,1,0),0)*IF($B1223&gt;OFFSET($B1223,1,0),ChapterTable!$R$17,1)*
    (VLOOKUP(SUBSTITUTE(SUBSTITUTE(E$1,"standard",""),"|Float","")&amp;IF(OR($L1223=TRUE,$A1223=0,MOD($A1223,ChapterTable!$R$20)&lt;&gt;0),"","보스")&amp;"인게임누적곱배수",ChapterTable!$R:$S,2,0)^C1223
    +VLOOKUP(SUBSTITUTE(SUBSTITUTE(E$1,"standard",""),"|Float","")&amp;IF(OR($L1223=TRUE,$A1223=0,MOD($A1223,ChapterTable!$R$20)&lt;&gt;0),"","보스")&amp;"인게임누적합배수",ChapterTable!$R:$S,2,0)*C1223)
  )
  )
  )
)</f>
        <v>5454252.3515131474</v>
      </c>
      <c r="F1223" s="1">
        <f ca="1">IF(AND($A1223=0,$B1223=1),
    VLOOKUP(1,ChapterTable!$1:$1048576,MATCH("최종"&amp;SUBSTITUTE(SUBSTITUTE(F$1,"standard",""),"|Float",""),ChapterTable!$1:$1,0),0)*ChapterTable!$P$17,
  IF(AND($A1223=0,$B1223=0),
    F1224,
  IF($B1223=0,
    VLOOKUP($A1223,ChapterTable!$1:$1048576,MATCH("최종"&amp;SUBSTITUTE(SUBSTITUTE(F$1,"standard",""),"|Float",""),ChapterTable!$1:$1,0),0),
  IF($B1223=1,
    IF($L1223=FALSE,
      VLOOKUP($A1223,ChapterTable!$1:$1048576,MATCH("최종"&amp;SUBSTITUTE(SUBSTITUTE(F$1,"standard",""),"|Float",""),ChapterTable!$1:$1,0),0),
      VLOOKUP($A1223-ChapterTable!$P$11,ChapterTable!$1:$1048576,MATCH("최종"&amp;SUBSTITUTE(SUBSTITUTE(F$1,"standard",""),"|Float",""),ChapterTable!$1:$1,0),0)*ChapterTable!$P$14
    ),
  OFFSET(F1223,-$B1223+IF($L1223,1,0),0)*
    (VLOOKUP(SUBSTITUTE(SUBSTITUTE(F$1,"standard",""),"|Float","")&amp;IF(OR($L1223=TRUE,$A1223=0,MOD($A1223,ChapterTable!$R$20)&lt;&gt;0),"","보스")&amp;"인게임누적곱배수",ChapterTable!$R:$S,2,0)^D1223
    +VLOOKUP(SUBSTITUTE(SUBSTITUTE(F$1,"standard",""),"|Float","")&amp;IF(OR($L1223=TRUE,$A1223=0,MOD($A1223,ChapterTable!$R$20)&lt;&gt;0),"","보스")&amp;"인게임누적합배수",ChapterTable!$R:$S,2,0)*D1223)
  )
  )
  )
)</f>
        <v>1641325.9391127527</v>
      </c>
      <c r="G1223" t="s">
        <v>719</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136"/>
        <v>5</v>
      </c>
      <c r="Q1223">
        <f t="shared" si="137"/>
        <v>5</v>
      </c>
      <c r="R1223" t="b">
        <f t="shared" ca="1" si="138"/>
        <v>0</v>
      </c>
      <c r="T1223" t="b">
        <f t="shared" ca="1" si="139"/>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42"/>
        <v>0.2</v>
      </c>
      <c r="AJ1223">
        <f t="shared" si="140"/>
        <v>0.27466666000000001</v>
      </c>
      <c r="AK1223">
        <f t="shared" si="141"/>
        <v>1</v>
      </c>
      <c r="AL1223">
        <v>12</v>
      </c>
    </row>
    <row r="1224" spans="1:38" hidden="1" x14ac:dyDescent="0.3">
      <c r="A1224">
        <v>26</v>
      </c>
      <c r="B1224">
        <v>45</v>
      </c>
      <c r="C1224">
        <f>IF(OR($L1224=TRUE,$A1224=0,MOD($A1224,ChapterTable!$R$20)&lt;&gt;0),
MAX(0,INT(($B1224+ChapterTable!$P$26+VLOOKUP(SUBSTITUTE(C$1,"성장단계","")&amp;"단계오프셋",ChapterTable!$R:$S,2,0))/ChapterTable!$P$23)),
MAX(0,INT(($B1224+ChapterTable!$R$26+VLOOKUP(SUBSTITUTE(C$1,"성장단계","")&amp;"보스단계오프셋",ChapterTable!$R:$S,2,0))/ChapterTable!$R$23)))</f>
        <v>4</v>
      </c>
      <c r="D1224">
        <f>IF(OR($L1224=TRUE,$A1224=0,MOD($A1224,ChapterTable!$R$20)&lt;&gt;0),
MAX(0,INT(($B1224+ChapterTable!$P$26+VLOOKUP(SUBSTITUTE(D$1,"성장단계","")&amp;"단계오프셋",ChapterTable!$R:$S,2,0))/ChapterTable!$P$23)),
MAX(0,INT(($B1224+ChapterTable!$R$26+VLOOKUP(SUBSTITUTE(D$1,"성장단계","")&amp;"보스단계오프셋",ChapterTable!$R:$S,2,0))/ChapterTable!$R$23)))</f>
        <v>4</v>
      </c>
      <c r="E1224" s="1">
        <f ca="1">IF(AND($A1224=0,$B1224=1),
    VLOOKUP(1,ChapterTable!$1:$1048576,MATCH("최종"&amp;SUBSTITUTE(SUBSTITUTE(E$1,"standard",""),"|Float",""),ChapterTable!$1:$1,0),0)*ChapterTable!$P$17,
  IF(AND($A1224=0,$B1224=0),
    E1225,
  IF($B1224=0,
    VLOOKUP($A1224,ChapterTable!$1:$1048576,MATCH("최종"&amp;SUBSTITUTE(SUBSTITUTE(E$1,"standard",""),"|Float",""),ChapterTable!$1:$1,0),0),
  IF($B1224=1,
    IF($L1224=FALSE,
      VLOOKUP($A1224,ChapterTable!$1:$1048576,MATCH("최종"&amp;SUBSTITUTE(SUBSTITUTE(E$1,"standard",""),"|Float",""),ChapterTable!$1:$1,0),0),
      VLOOKUP($A1224-ChapterTable!$P$11,ChapterTable!$1:$1048576,MATCH("최종"&amp;SUBSTITUTE(SUBSTITUTE(E$1,"standard",""),"|Float",""),ChapterTable!$1:$1,0),0)*ChapterTable!$P$14
    ),
  OFFSET(E1224,-$B1224+IF($L1224,1,0),0)*IF($B1224&gt;OFFSET($B1224,1,0),ChapterTable!$R$17,1)*
    (VLOOKUP(SUBSTITUTE(SUBSTITUTE(E$1,"standard",""),"|Float","")&amp;IF(OR($L1224=TRUE,$A1224=0,MOD($A1224,ChapterTable!$R$20)&lt;&gt;0),"","보스")&amp;"인게임누적곱배수",ChapterTable!$R:$S,2,0)^C1224
    +VLOOKUP(SUBSTITUTE(SUBSTITUTE(E$1,"standard",""),"|Float","")&amp;IF(OR($L1224=TRUE,$A1224=0,MOD($A1224,ChapterTable!$R$20)&lt;&gt;0),"","보스")&amp;"인게임누적합배수",ChapterTable!$R:$S,2,0)*C1224)
  )
  )
  )
)</f>
        <v>5454252.3515131474</v>
      </c>
      <c r="F1224" s="1">
        <f ca="1">IF(AND($A1224=0,$B1224=1),
    VLOOKUP(1,ChapterTable!$1:$1048576,MATCH("최종"&amp;SUBSTITUTE(SUBSTITUTE(F$1,"standard",""),"|Float",""),ChapterTable!$1:$1,0),0)*ChapterTable!$P$17,
  IF(AND($A1224=0,$B1224=0),
    F1225,
  IF($B1224=0,
    VLOOKUP($A1224,ChapterTable!$1:$1048576,MATCH("최종"&amp;SUBSTITUTE(SUBSTITUTE(F$1,"standard",""),"|Float",""),ChapterTable!$1:$1,0),0),
  IF($B1224=1,
    IF($L1224=FALSE,
      VLOOKUP($A1224,ChapterTable!$1:$1048576,MATCH("최종"&amp;SUBSTITUTE(SUBSTITUTE(F$1,"standard",""),"|Float",""),ChapterTable!$1:$1,0),0),
      VLOOKUP($A1224-ChapterTable!$P$11,ChapterTable!$1:$1048576,MATCH("최종"&amp;SUBSTITUTE(SUBSTITUTE(F$1,"standard",""),"|Float",""),ChapterTable!$1:$1,0),0)*ChapterTable!$P$14
    ),
  OFFSET(F1224,-$B1224+IF($L1224,1,0),0)*
    (VLOOKUP(SUBSTITUTE(SUBSTITUTE(F$1,"standard",""),"|Float","")&amp;IF(OR($L1224=TRUE,$A1224=0,MOD($A1224,ChapterTable!$R$20)&lt;&gt;0),"","보스")&amp;"인게임누적곱배수",ChapterTable!$R:$S,2,0)^D1224
    +VLOOKUP(SUBSTITUTE(SUBSTITUTE(F$1,"standard",""),"|Float","")&amp;IF(OR($L1224=TRUE,$A1224=0,MOD($A1224,ChapterTable!$R$20)&lt;&gt;0),"","보스")&amp;"인게임누적합배수",ChapterTable!$R:$S,2,0)*D1224)
  )
  )
  )
)</f>
        <v>1641325.9391127527</v>
      </c>
      <c r="G1224" t="s">
        <v>719</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136"/>
        <v>11</v>
      </c>
      <c r="Q1224">
        <f t="shared" si="137"/>
        <v>11</v>
      </c>
      <c r="R1224" t="b">
        <f t="shared" ca="1" si="138"/>
        <v>0</v>
      </c>
      <c r="T1224" t="b">
        <f t="shared" ca="1" si="139"/>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42"/>
        <v>0.2</v>
      </c>
      <c r="AJ1224">
        <f t="shared" si="140"/>
        <v>0.27466666000000001</v>
      </c>
      <c r="AK1224">
        <f t="shared" si="141"/>
        <v>1</v>
      </c>
      <c r="AL1224">
        <v>12</v>
      </c>
    </row>
    <row r="1225" spans="1:38" hidden="1" x14ac:dyDescent="0.3">
      <c r="A1225">
        <v>26</v>
      </c>
      <c r="B1225">
        <v>46</v>
      </c>
      <c r="C1225">
        <f>IF(OR($L1225=TRUE,$A1225=0,MOD($A1225,ChapterTable!$R$20)&lt;&gt;0),
MAX(0,INT(($B1225+ChapterTable!$P$26+VLOOKUP(SUBSTITUTE(C$1,"성장단계","")&amp;"단계오프셋",ChapterTable!$R:$S,2,0))/ChapterTable!$P$23)),
MAX(0,INT(($B1225+ChapterTable!$R$26+VLOOKUP(SUBSTITUTE(C$1,"성장단계","")&amp;"보스단계오프셋",ChapterTable!$R:$S,2,0))/ChapterTable!$R$23)))</f>
        <v>5</v>
      </c>
      <c r="D1225">
        <f>IF(OR($L1225=TRUE,$A1225=0,MOD($A1225,ChapterTable!$R$20)&lt;&gt;0),
MAX(0,INT(($B1225+ChapterTable!$P$26+VLOOKUP(SUBSTITUTE(D$1,"성장단계","")&amp;"단계오프셋",ChapterTable!$R:$S,2,0))/ChapterTable!$P$23)),
MAX(0,INT(($B1225+ChapterTable!$R$26+VLOOKUP(SUBSTITUTE(D$1,"성장단계","")&amp;"보스단계오프셋",ChapterTable!$R:$S,2,0))/ChapterTable!$R$23)))</f>
        <v>4</v>
      </c>
      <c r="E1225" s="1">
        <f ca="1">IF(AND($A1225=0,$B1225=1),
    VLOOKUP(1,ChapterTable!$1:$1048576,MATCH("최종"&amp;SUBSTITUTE(SUBSTITUTE(E$1,"standard",""),"|Float",""),ChapterTable!$1:$1,0),0)*ChapterTable!$P$17,
  IF(AND($A1225=0,$B1225=0),
    E1226,
  IF($B1225=0,
    VLOOKUP($A1225,ChapterTable!$1:$1048576,MATCH("최종"&amp;SUBSTITUTE(SUBSTITUTE(E$1,"standard",""),"|Float",""),ChapterTable!$1:$1,0),0),
  IF($B1225=1,
    IF($L1225=FALSE,
      VLOOKUP($A1225,ChapterTable!$1:$1048576,MATCH("최종"&amp;SUBSTITUTE(SUBSTITUTE(E$1,"standard",""),"|Float",""),ChapterTable!$1:$1,0),0),
      VLOOKUP($A1225-ChapterTable!$P$11,ChapterTable!$1:$1048576,MATCH("최종"&amp;SUBSTITUTE(SUBSTITUTE(E$1,"standard",""),"|Float",""),ChapterTable!$1:$1,0),0)*ChapterTable!$P$14
    ),
  OFFSET(E1225,-$B1225+IF($L1225,1,0),0)*IF($B1225&gt;OFFSET($B1225,1,0),ChapterTable!$R$17,1)*
    (VLOOKUP(SUBSTITUTE(SUBSTITUTE(E$1,"standard",""),"|Float","")&amp;IF(OR($L1225=TRUE,$A1225=0,MOD($A1225,ChapterTable!$R$20)&lt;&gt;0),"","보스")&amp;"인게임누적곱배수",ChapterTable!$R:$S,2,0)^C1225
    +VLOOKUP(SUBSTITUTE(SUBSTITUTE(E$1,"standard",""),"|Float","")&amp;IF(OR($L1225=TRUE,$A1225=0,MOD($A1225,ChapterTable!$R$20)&lt;&gt;0),"","보스")&amp;"인게임누적합배수",ChapterTable!$R:$S,2,0)*C1225)
  )
  )
  )
)</f>
        <v>6060280.3905701637</v>
      </c>
      <c r="F1225" s="1">
        <f ca="1">IF(AND($A1225=0,$B1225=1),
    VLOOKUP(1,ChapterTable!$1:$1048576,MATCH("최종"&amp;SUBSTITUTE(SUBSTITUTE(F$1,"standard",""),"|Float",""),ChapterTable!$1:$1,0),0)*ChapterTable!$P$17,
  IF(AND($A1225=0,$B1225=0),
    F1226,
  IF($B1225=0,
    VLOOKUP($A1225,ChapterTable!$1:$1048576,MATCH("최종"&amp;SUBSTITUTE(SUBSTITUTE(F$1,"standard",""),"|Float",""),ChapterTable!$1:$1,0),0),
  IF($B1225=1,
    IF($L1225=FALSE,
      VLOOKUP($A1225,ChapterTable!$1:$1048576,MATCH("최종"&amp;SUBSTITUTE(SUBSTITUTE(F$1,"standard",""),"|Float",""),ChapterTable!$1:$1,0),0),
      VLOOKUP($A1225-ChapterTable!$P$11,ChapterTable!$1:$1048576,MATCH("최종"&amp;SUBSTITUTE(SUBSTITUTE(F$1,"standard",""),"|Float",""),ChapterTable!$1:$1,0),0)*ChapterTable!$P$14
    ),
  OFFSET(F1225,-$B1225+IF($L1225,1,0),0)*
    (VLOOKUP(SUBSTITUTE(SUBSTITUTE(F$1,"standard",""),"|Float","")&amp;IF(OR($L1225=TRUE,$A1225=0,MOD($A1225,ChapterTable!$R$20)&lt;&gt;0),"","보스")&amp;"인게임누적곱배수",ChapterTable!$R:$S,2,0)^D1225
    +VLOOKUP(SUBSTITUTE(SUBSTITUTE(F$1,"standard",""),"|Float","")&amp;IF(OR($L1225=TRUE,$A1225=0,MOD($A1225,ChapterTable!$R$20)&lt;&gt;0),"","보스")&amp;"인게임누적합배수",ChapterTable!$R:$S,2,0)*D1225)
  )
  )
  )
)</f>
        <v>1641325.9391127527</v>
      </c>
      <c r="G1225" t="s">
        <v>719</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136"/>
        <v>5</v>
      </c>
      <c r="Q1225">
        <f t="shared" si="137"/>
        <v>5</v>
      </c>
      <c r="R1225" t="b">
        <f t="shared" ca="1" si="138"/>
        <v>0</v>
      </c>
      <c r="T1225" t="b">
        <f t="shared" ca="1" si="139"/>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42"/>
        <v>0.2</v>
      </c>
      <c r="AJ1225">
        <f t="shared" si="140"/>
        <v>0.27466666000000001</v>
      </c>
      <c r="AK1225">
        <f t="shared" si="141"/>
        <v>1</v>
      </c>
      <c r="AL1225">
        <v>12</v>
      </c>
    </row>
    <row r="1226" spans="1:38" hidden="1" x14ac:dyDescent="0.3">
      <c r="A1226">
        <v>26</v>
      </c>
      <c r="B1226">
        <v>47</v>
      </c>
      <c r="C1226">
        <f>IF(OR($L1226=TRUE,$A1226=0,MOD($A1226,ChapterTable!$R$20)&lt;&gt;0),
MAX(0,INT(($B1226+ChapterTable!$P$26+VLOOKUP(SUBSTITUTE(C$1,"성장단계","")&amp;"단계오프셋",ChapterTable!$R:$S,2,0))/ChapterTable!$P$23)),
MAX(0,INT(($B1226+ChapterTable!$R$26+VLOOKUP(SUBSTITUTE(C$1,"성장단계","")&amp;"보스단계오프셋",ChapterTable!$R:$S,2,0))/ChapterTable!$R$23)))</f>
        <v>5</v>
      </c>
      <c r="D1226">
        <f>IF(OR($L1226=TRUE,$A1226=0,MOD($A1226,ChapterTable!$R$20)&lt;&gt;0),
MAX(0,INT(($B1226+ChapterTable!$P$26+VLOOKUP(SUBSTITUTE(D$1,"성장단계","")&amp;"단계오프셋",ChapterTable!$R:$S,2,0))/ChapterTable!$P$23)),
MAX(0,INT(($B1226+ChapterTable!$R$26+VLOOKUP(SUBSTITUTE(D$1,"성장단계","")&amp;"보스단계오프셋",ChapterTable!$R:$S,2,0))/ChapterTable!$R$23)))</f>
        <v>4</v>
      </c>
      <c r="E1226" s="1">
        <f ca="1">IF(AND($A1226=0,$B1226=1),
    VLOOKUP(1,ChapterTable!$1:$1048576,MATCH("최종"&amp;SUBSTITUTE(SUBSTITUTE(E$1,"standard",""),"|Float",""),ChapterTable!$1:$1,0),0)*ChapterTable!$P$17,
  IF(AND($A1226=0,$B1226=0),
    E1227,
  IF($B1226=0,
    VLOOKUP($A1226,ChapterTable!$1:$1048576,MATCH("최종"&amp;SUBSTITUTE(SUBSTITUTE(E$1,"standard",""),"|Float",""),ChapterTable!$1:$1,0),0),
  IF($B1226=1,
    IF($L1226=FALSE,
      VLOOKUP($A1226,ChapterTable!$1:$1048576,MATCH("최종"&amp;SUBSTITUTE(SUBSTITUTE(E$1,"standard",""),"|Float",""),ChapterTable!$1:$1,0),0),
      VLOOKUP($A1226-ChapterTable!$P$11,ChapterTable!$1:$1048576,MATCH("최종"&amp;SUBSTITUTE(SUBSTITUTE(E$1,"standard",""),"|Float",""),ChapterTable!$1:$1,0),0)*ChapterTable!$P$14
    ),
  OFFSET(E1226,-$B1226+IF($L1226,1,0),0)*IF($B1226&gt;OFFSET($B1226,1,0),ChapterTable!$R$17,1)*
    (VLOOKUP(SUBSTITUTE(SUBSTITUTE(E$1,"standard",""),"|Float","")&amp;IF(OR($L1226=TRUE,$A1226=0,MOD($A1226,ChapterTable!$R$20)&lt;&gt;0),"","보스")&amp;"인게임누적곱배수",ChapterTable!$R:$S,2,0)^C1226
    +VLOOKUP(SUBSTITUTE(SUBSTITUTE(E$1,"standard",""),"|Float","")&amp;IF(OR($L1226=TRUE,$A1226=0,MOD($A1226,ChapterTable!$R$20)&lt;&gt;0),"","보스")&amp;"인게임누적합배수",ChapterTable!$R:$S,2,0)*C1226)
  )
  )
  )
)</f>
        <v>6060280.3905701637</v>
      </c>
      <c r="F1226" s="1">
        <f ca="1">IF(AND($A1226=0,$B1226=1),
    VLOOKUP(1,ChapterTable!$1:$1048576,MATCH("최종"&amp;SUBSTITUTE(SUBSTITUTE(F$1,"standard",""),"|Float",""),ChapterTable!$1:$1,0),0)*ChapterTable!$P$17,
  IF(AND($A1226=0,$B1226=0),
    F1227,
  IF($B1226=0,
    VLOOKUP($A1226,ChapterTable!$1:$1048576,MATCH("최종"&amp;SUBSTITUTE(SUBSTITUTE(F$1,"standard",""),"|Float",""),ChapterTable!$1:$1,0),0),
  IF($B1226=1,
    IF($L1226=FALSE,
      VLOOKUP($A1226,ChapterTable!$1:$1048576,MATCH("최종"&amp;SUBSTITUTE(SUBSTITUTE(F$1,"standard",""),"|Float",""),ChapterTable!$1:$1,0),0),
      VLOOKUP($A1226-ChapterTable!$P$11,ChapterTable!$1:$1048576,MATCH("최종"&amp;SUBSTITUTE(SUBSTITUTE(F$1,"standard",""),"|Float",""),ChapterTable!$1:$1,0),0)*ChapterTable!$P$14
    ),
  OFFSET(F1226,-$B1226+IF($L1226,1,0),0)*
    (VLOOKUP(SUBSTITUTE(SUBSTITUTE(F$1,"standard",""),"|Float","")&amp;IF(OR($L1226=TRUE,$A1226=0,MOD($A1226,ChapterTable!$R$20)&lt;&gt;0),"","보스")&amp;"인게임누적곱배수",ChapterTable!$R:$S,2,0)^D1226
    +VLOOKUP(SUBSTITUTE(SUBSTITUTE(F$1,"standard",""),"|Float","")&amp;IF(OR($L1226=TRUE,$A1226=0,MOD($A1226,ChapterTable!$R$20)&lt;&gt;0),"","보스")&amp;"인게임누적합배수",ChapterTable!$R:$S,2,0)*D1226)
  )
  )
  )
)</f>
        <v>1641325.9391127527</v>
      </c>
      <c r="G1226" t="s">
        <v>719</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136"/>
        <v>5</v>
      </c>
      <c r="Q1226">
        <f t="shared" si="137"/>
        <v>5</v>
      </c>
      <c r="R1226" t="b">
        <f t="shared" ca="1" si="138"/>
        <v>0</v>
      </c>
      <c r="T1226" t="b">
        <f t="shared" ca="1" si="139"/>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42"/>
        <v>0.2</v>
      </c>
      <c r="AJ1226">
        <f t="shared" si="140"/>
        <v>0.27466666000000001</v>
      </c>
      <c r="AK1226">
        <f t="shared" si="141"/>
        <v>1</v>
      </c>
      <c r="AL1226">
        <v>12</v>
      </c>
    </row>
    <row r="1227" spans="1:38" hidden="1" x14ac:dyDescent="0.3">
      <c r="A1227">
        <v>26</v>
      </c>
      <c r="B1227">
        <v>48</v>
      </c>
      <c r="C1227">
        <f>IF(OR($L1227=TRUE,$A1227=0,MOD($A1227,ChapterTable!$R$20)&lt;&gt;0),
MAX(0,INT(($B1227+ChapterTable!$P$26+VLOOKUP(SUBSTITUTE(C$1,"성장단계","")&amp;"단계오프셋",ChapterTable!$R:$S,2,0))/ChapterTable!$P$23)),
MAX(0,INT(($B1227+ChapterTable!$R$26+VLOOKUP(SUBSTITUTE(C$1,"성장단계","")&amp;"보스단계오프셋",ChapterTable!$R:$S,2,0))/ChapterTable!$R$23)))</f>
        <v>5</v>
      </c>
      <c r="D1227">
        <f>IF(OR($L1227=TRUE,$A1227=0,MOD($A1227,ChapterTable!$R$20)&lt;&gt;0),
MAX(0,INT(($B1227+ChapterTable!$P$26+VLOOKUP(SUBSTITUTE(D$1,"성장단계","")&amp;"단계오프셋",ChapterTable!$R:$S,2,0))/ChapterTable!$P$23)),
MAX(0,INT(($B1227+ChapterTable!$R$26+VLOOKUP(SUBSTITUTE(D$1,"성장단계","")&amp;"보스단계오프셋",ChapterTable!$R:$S,2,0))/ChapterTable!$R$23)))</f>
        <v>4</v>
      </c>
      <c r="E1227" s="1">
        <f ca="1">IF(AND($A1227=0,$B1227=1),
    VLOOKUP(1,ChapterTable!$1:$1048576,MATCH("최종"&amp;SUBSTITUTE(SUBSTITUTE(E$1,"standard",""),"|Float",""),ChapterTable!$1:$1,0),0)*ChapterTable!$P$17,
  IF(AND($A1227=0,$B1227=0),
    E1228,
  IF($B1227=0,
    VLOOKUP($A1227,ChapterTable!$1:$1048576,MATCH("최종"&amp;SUBSTITUTE(SUBSTITUTE(E$1,"standard",""),"|Float",""),ChapterTable!$1:$1,0),0),
  IF($B1227=1,
    IF($L1227=FALSE,
      VLOOKUP($A1227,ChapterTable!$1:$1048576,MATCH("최종"&amp;SUBSTITUTE(SUBSTITUTE(E$1,"standard",""),"|Float",""),ChapterTable!$1:$1,0),0),
      VLOOKUP($A1227-ChapterTable!$P$11,ChapterTable!$1:$1048576,MATCH("최종"&amp;SUBSTITUTE(SUBSTITUTE(E$1,"standard",""),"|Float",""),ChapterTable!$1:$1,0),0)*ChapterTable!$P$14
    ),
  OFFSET(E1227,-$B1227+IF($L1227,1,0),0)*IF($B1227&gt;OFFSET($B1227,1,0),ChapterTable!$R$17,1)*
    (VLOOKUP(SUBSTITUTE(SUBSTITUTE(E$1,"standard",""),"|Float","")&amp;IF(OR($L1227=TRUE,$A1227=0,MOD($A1227,ChapterTable!$R$20)&lt;&gt;0),"","보스")&amp;"인게임누적곱배수",ChapterTable!$R:$S,2,0)^C1227
    +VLOOKUP(SUBSTITUTE(SUBSTITUTE(E$1,"standard",""),"|Float","")&amp;IF(OR($L1227=TRUE,$A1227=0,MOD($A1227,ChapterTable!$R$20)&lt;&gt;0),"","보스")&amp;"인게임누적합배수",ChapterTable!$R:$S,2,0)*C1227)
  )
  )
  )
)</f>
        <v>6060280.3905701637</v>
      </c>
      <c r="F1227" s="1">
        <f ca="1">IF(AND($A1227=0,$B1227=1),
    VLOOKUP(1,ChapterTable!$1:$1048576,MATCH("최종"&amp;SUBSTITUTE(SUBSTITUTE(F$1,"standard",""),"|Float",""),ChapterTable!$1:$1,0),0)*ChapterTable!$P$17,
  IF(AND($A1227=0,$B1227=0),
    F1228,
  IF($B1227=0,
    VLOOKUP($A1227,ChapterTable!$1:$1048576,MATCH("최종"&amp;SUBSTITUTE(SUBSTITUTE(F$1,"standard",""),"|Float",""),ChapterTable!$1:$1,0),0),
  IF($B1227=1,
    IF($L1227=FALSE,
      VLOOKUP($A1227,ChapterTable!$1:$1048576,MATCH("최종"&amp;SUBSTITUTE(SUBSTITUTE(F$1,"standard",""),"|Float",""),ChapterTable!$1:$1,0),0),
      VLOOKUP($A1227-ChapterTable!$P$11,ChapterTable!$1:$1048576,MATCH("최종"&amp;SUBSTITUTE(SUBSTITUTE(F$1,"standard",""),"|Float",""),ChapterTable!$1:$1,0),0)*ChapterTable!$P$14
    ),
  OFFSET(F1227,-$B1227+IF($L1227,1,0),0)*
    (VLOOKUP(SUBSTITUTE(SUBSTITUTE(F$1,"standard",""),"|Float","")&amp;IF(OR($L1227=TRUE,$A1227=0,MOD($A1227,ChapterTable!$R$20)&lt;&gt;0),"","보스")&amp;"인게임누적곱배수",ChapterTable!$R:$S,2,0)^D1227
    +VLOOKUP(SUBSTITUTE(SUBSTITUTE(F$1,"standard",""),"|Float","")&amp;IF(OR($L1227=TRUE,$A1227=0,MOD($A1227,ChapterTable!$R$20)&lt;&gt;0),"","보스")&amp;"인게임누적합배수",ChapterTable!$R:$S,2,0)*D1227)
  )
  )
  )
)</f>
        <v>1641325.9391127527</v>
      </c>
      <c r="G1227" t="s">
        <v>719</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136"/>
        <v>5</v>
      </c>
      <c r="Q1227">
        <f t="shared" si="137"/>
        <v>5</v>
      </c>
      <c r="R1227" t="b">
        <f t="shared" ca="1" si="138"/>
        <v>0</v>
      </c>
      <c r="T1227" t="b">
        <f t="shared" ca="1" si="139"/>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42"/>
        <v>0.2</v>
      </c>
      <c r="AJ1227">
        <f t="shared" si="140"/>
        <v>0.27466666000000001</v>
      </c>
      <c r="AK1227">
        <f t="shared" si="141"/>
        <v>1</v>
      </c>
      <c r="AL1227">
        <v>12</v>
      </c>
    </row>
    <row r="1228" spans="1:38" hidden="1" x14ac:dyDescent="0.3">
      <c r="A1228">
        <v>26</v>
      </c>
      <c r="B1228">
        <v>49</v>
      </c>
      <c r="C1228">
        <f>IF(OR($L1228=TRUE,$A1228=0,MOD($A1228,ChapterTable!$R$20)&lt;&gt;0),
MAX(0,INT(($B1228+ChapterTable!$P$26+VLOOKUP(SUBSTITUTE(C$1,"성장단계","")&amp;"단계오프셋",ChapterTable!$R:$S,2,0))/ChapterTable!$P$23)),
MAX(0,INT(($B1228+ChapterTable!$R$26+VLOOKUP(SUBSTITUTE(C$1,"성장단계","")&amp;"보스단계오프셋",ChapterTable!$R:$S,2,0))/ChapterTable!$R$23)))</f>
        <v>5</v>
      </c>
      <c r="D1228">
        <f>IF(OR($L1228=TRUE,$A1228=0,MOD($A1228,ChapterTable!$R$20)&lt;&gt;0),
MAX(0,INT(($B1228+ChapterTable!$P$26+VLOOKUP(SUBSTITUTE(D$1,"성장단계","")&amp;"단계오프셋",ChapterTable!$R:$S,2,0))/ChapterTable!$P$23)),
MAX(0,INT(($B1228+ChapterTable!$R$26+VLOOKUP(SUBSTITUTE(D$1,"성장단계","")&amp;"보스단계오프셋",ChapterTable!$R:$S,2,0))/ChapterTable!$R$23)))</f>
        <v>4</v>
      </c>
      <c r="E1228" s="1">
        <f ca="1">IF(AND($A1228=0,$B1228=1),
    VLOOKUP(1,ChapterTable!$1:$1048576,MATCH("최종"&amp;SUBSTITUTE(SUBSTITUTE(E$1,"standard",""),"|Float",""),ChapterTable!$1:$1,0),0)*ChapterTable!$P$17,
  IF(AND($A1228=0,$B1228=0),
    E1229,
  IF($B1228=0,
    VLOOKUP($A1228,ChapterTable!$1:$1048576,MATCH("최종"&amp;SUBSTITUTE(SUBSTITUTE(E$1,"standard",""),"|Float",""),ChapterTable!$1:$1,0),0),
  IF($B1228=1,
    IF($L1228=FALSE,
      VLOOKUP($A1228,ChapterTable!$1:$1048576,MATCH("최종"&amp;SUBSTITUTE(SUBSTITUTE(E$1,"standard",""),"|Float",""),ChapterTable!$1:$1,0),0),
      VLOOKUP($A1228-ChapterTable!$P$11,ChapterTable!$1:$1048576,MATCH("최종"&amp;SUBSTITUTE(SUBSTITUTE(E$1,"standard",""),"|Float",""),ChapterTable!$1:$1,0),0)*ChapterTable!$P$14
    ),
  OFFSET(E1228,-$B1228+IF($L1228,1,0),0)*IF($B1228&gt;OFFSET($B1228,1,0),ChapterTable!$R$17,1)*
    (VLOOKUP(SUBSTITUTE(SUBSTITUTE(E$1,"standard",""),"|Float","")&amp;IF(OR($L1228=TRUE,$A1228=0,MOD($A1228,ChapterTable!$R$20)&lt;&gt;0),"","보스")&amp;"인게임누적곱배수",ChapterTable!$R:$S,2,0)^C1228
    +VLOOKUP(SUBSTITUTE(SUBSTITUTE(E$1,"standard",""),"|Float","")&amp;IF(OR($L1228=TRUE,$A1228=0,MOD($A1228,ChapterTable!$R$20)&lt;&gt;0),"","보스")&amp;"인게임누적합배수",ChapterTable!$R:$S,2,0)*C1228)
  )
  )
  )
)</f>
        <v>6060280.3905701637</v>
      </c>
      <c r="F1228" s="1">
        <f ca="1">IF(AND($A1228=0,$B1228=1),
    VLOOKUP(1,ChapterTable!$1:$1048576,MATCH("최종"&amp;SUBSTITUTE(SUBSTITUTE(F$1,"standard",""),"|Float",""),ChapterTable!$1:$1,0),0)*ChapterTable!$P$17,
  IF(AND($A1228=0,$B1228=0),
    F1229,
  IF($B1228=0,
    VLOOKUP($A1228,ChapterTable!$1:$1048576,MATCH("최종"&amp;SUBSTITUTE(SUBSTITUTE(F$1,"standard",""),"|Float",""),ChapterTable!$1:$1,0),0),
  IF($B1228=1,
    IF($L1228=FALSE,
      VLOOKUP($A1228,ChapterTable!$1:$1048576,MATCH("최종"&amp;SUBSTITUTE(SUBSTITUTE(F$1,"standard",""),"|Float",""),ChapterTable!$1:$1,0),0),
      VLOOKUP($A1228-ChapterTable!$P$11,ChapterTable!$1:$1048576,MATCH("최종"&amp;SUBSTITUTE(SUBSTITUTE(F$1,"standard",""),"|Float",""),ChapterTable!$1:$1,0),0)*ChapterTable!$P$14
    ),
  OFFSET(F1228,-$B1228+IF($L1228,1,0),0)*
    (VLOOKUP(SUBSTITUTE(SUBSTITUTE(F$1,"standard",""),"|Float","")&amp;IF(OR($L1228=TRUE,$A1228=0,MOD($A1228,ChapterTable!$R$20)&lt;&gt;0),"","보스")&amp;"인게임누적곱배수",ChapterTable!$R:$S,2,0)^D1228
    +VLOOKUP(SUBSTITUTE(SUBSTITUTE(F$1,"standard",""),"|Float","")&amp;IF(OR($L1228=TRUE,$A1228=0,MOD($A1228,ChapterTable!$R$20)&lt;&gt;0),"","보스")&amp;"인게임누적합배수",ChapterTable!$R:$S,2,0)*D1228)
  )
  )
  )
)</f>
        <v>1641325.9391127527</v>
      </c>
      <c r="G1228" t="s">
        <v>719</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136"/>
        <v>95</v>
      </c>
      <c r="Q1228">
        <f t="shared" si="137"/>
        <v>95</v>
      </c>
      <c r="R1228" t="b">
        <f t="shared" ca="1" si="138"/>
        <v>1</v>
      </c>
      <c r="T1228" t="b">
        <f t="shared" ca="1" si="139"/>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42"/>
        <v>0.2</v>
      </c>
      <c r="AJ1228">
        <f t="shared" si="140"/>
        <v>0.27466666000000001</v>
      </c>
      <c r="AK1228">
        <f t="shared" si="141"/>
        <v>1</v>
      </c>
      <c r="AL1228">
        <v>12</v>
      </c>
    </row>
    <row r="1229" spans="1:38" hidden="1" x14ac:dyDescent="0.3">
      <c r="A1229">
        <v>26</v>
      </c>
      <c r="B1229">
        <v>50</v>
      </c>
      <c r="C1229">
        <f>IF(OR($L1229=TRUE,$A1229=0,MOD($A1229,ChapterTable!$R$20)&lt;&gt;0),
MAX(0,INT(($B1229+ChapterTable!$P$26+VLOOKUP(SUBSTITUTE(C$1,"성장단계","")&amp;"단계오프셋",ChapterTable!$R:$S,2,0))/ChapterTable!$P$23)),
MAX(0,INT(($B1229+ChapterTable!$R$26+VLOOKUP(SUBSTITUTE(C$1,"성장단계","")&amp;"보스단계오프셋",ChapterTable!$R:$S,2,0))/ChapterTable!$R$23)))</f>
        <v>5</v>
      </c>
      <c r="D1229">
        <f>IF(OR($L1229=TRUE,$A1229=0,MOD($A1229,ChapterTable!$R$20)&lt;&gt;0),
MAX(0,INT(($B1229+ChapterTable!$P$26+VLOOKUP(SUBSTITUTE(D$1,"성장단계","")&amp;"단계오프셋",ChapterTable!$R:$S,2,0))/ChapterTable!$P$23)),
MAX(0,INT(($B1229+ChapterTable!$R$26+VLOOKUP(SUBSTITUTE(D$1,"성장단계","")&amp;"보스단계오프셋",ChapterTable!$R:$S,2,0))/ChapterTable!$R$23)))</f>
        <v>4</v>
      </c>
      <c r="E1229" s="1">
        <f ca="1">IF(AND($A1229=0,$B1229=1),
    VLOOKUP(1,ChapterTable!$1:$1048576,MATCH("최종"&amp;SUBSTITUTE(SUBSTITUTE(E$1,"standard",""),"|Float",""),ChapterTable!$1:$1,0),0)*ChapterTable!$P$17,
  IF(AND($A1229=0,$B1229=0),
    E1230,
  IF($B1229=0,
    VLOOKUP($A1229,ChapterTable!$1:$1048576,MATCH("최종"&amp;SUBSTITUTE(SUBSTITUTE(E$1,"standard",""),"|Float",""),ChapterTable!$1:$1,0),0),
  IF($B1229=1,
    IF($L1229=FALSE,
      VLOOKUP($A1229,ChapterTable!$1:$1048576,MATCH("최종"&amp;SUBSTITUTE(SUBSTITUTE(E$1,"standard",""),"|Float",""),ChapterTable!$1:$1,0),0),
      VLOOKUP($A1229-ChapterTable!$P$11,ChapterTable!$1:$1048576,MATCH("최종"&amp;SUBSTITUTE(SUBSTITUTE(E$1,"standard",""),"|Float",""),ChapterTable!$1:$1,0),0)*ChapterTable!$P$14
    ),
  OFFSET(E1229,-$B1229+IF($L1229,1,0),0)*IF($B1229&gt;OFFSET($B1229,1,0),ChapterTable!$R$17,1)*
    (VLOOKUP(SUBSTITUTE(SUBSTITUTE(E$1,"standard",""),"|Float","")&amp;IF(OR($L1229=TRUE,$A1229=0,MOD($A1229,ChapterTable!$R$20)&lt;&gt;0),"","보스")&amp;"인게임누적곱배수",ChapterTable!$R:$S,2,0)^C1229
    +VLOOKUP(SUBSTITUTE(SUBSTITUTE(E$1,"standard",""),"|Float","")&amp;IF(OR($L1229=TRUE,$A1229=0,MOD($A1229,ChapterTable!$R$20)&lt;&gt;0),"","보스")&amp;"인게임누적합배수",ChapterTable!$R:$S,2,0)*C1229)
  )
  )
  )
)</f>
        <v>7878364.5077412128</v>
      </c>
      <c r="F1229" s="1">
        <f ca="1">IF(AND($A1229=0,$B1229=1),
    VLOOKUP(1,ChapterTable!$1:$1048576,MATCH("최종"&amp;SUBSTITUTE(SUBSTITUTE(F$1,"standard",""),"|Float",""),ChapterTable!$1:$1,0),0)*ChapterTable!$P$17,
  IF(AND($A1229=0,$B1229=0),
    F1230,
  IF($B1229=0,
    VLOOKUP($A1229,ChapterTable!$1:$1048576,MATCH("최종"&amp;SUBSTITUTE(SUBSTITUTE(F$1,"standard",""),"|Float",""),ChapterTable!$1:$1,0),0),
  IF($B1229=1,
    IF($L1229=FALSE,
      VLOOKUP($A1229,ChapterTable!$1:$1048576,MATCH("최종"&amp;SUBSTITUTE(SUBSTITUTE(F$1,"standard",""),"|Float",""),ChapterTable!$1:$1,0),0),
      VLOOKUP($A1229-ChapterTable!$P$11,ChapterTable!$1:$1048576,MATCH("최종"&amp;SUBSTITUTE(SUBSTITUTE(F$1,"standard",""),"|Float",""),ChapterTable!$1:$1,0),0)*ChapterTable!$P$14
    ),
  OFFSET(F1229,-$B1229+IF($L1229,1,0),0)*
    (VLOOKUP(SUBSTITUTE(SUBSTITUTE(F$1,"standard",""),"|Float","")&amp;IF(OR($L1229=TRUE,$A1229=0,MOD($A1229,ChapterTable!$R$20)&lt;&gt;0),"","보스")&amp;"인게임누적곱배수",ChapterTable!$R:$S,2,0)^D1229
    +VLOOKUP(SUBSTITUTE(SUBSTITUTE(F$1,"standard",""),"|Float","")&amp;IF(OR($L1229=TRUE,$A1229=0,MOD($A1229,ChapterTable!$R$20)&lt;&gt;0),"","보스")&amp;"인게임누적합배수",ChapterTable!$R:$S,2,0)*D1229)
  )
  )
  )
)</f>
        <v>1641325.9391127527</v>
      </c>
      <c r="G1229" t="s">
        <v>719</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136"/>
        <v>25</v>
      </c>
      <c r="Q1229">
        <f t="shared" si="137"/>
        <v>25</v>
      </c>
      <c r="R1229" t="b">
        <f t="shared" ca="1" si="138"/>
        <v>0</v>
      </c>
      <c r="T1229" t="b">
        <f t="shared" ca="1" si="139"/>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42"/>
        <v>0.2</v>
      </c>
      <c r="AJ1229">
        <f t="shared" si="140"/>
        <v>1</v>
      </c>
      <c r="AK1229">
        <f t="shared" si="141"/>
        <v>1</v>
      </c>
      <c r="AL1229">
        <v>12</v>
      </c>
    </row>
    <row r="1230" spans="1:38" hidden="1" x14ac:dyDescent="0.3">
      <c r="A1230">
        <v>27</v>
      </c>
      <c r="B1230">
        <v>0</v>
      </c>
      <c r="C1230">
        <f>IF(OR($L1230=TRUE,$A1230=0,MOD($A1230,ChapterTable!$R$20)&lt;&gt;0),
MAX(0,INT(($B1230+ChapterTable!$P$26+VLOOKUP(SUBSTITUTE(C$1,"성장단계","")&amp;"단계오프셋",ChapterTable!$R:$S,2,0))/ChapterTable!$P$23)),
MAX(0,INT(($B1230+ChapterTable!$R$26+VLOOKUP(SUBSTITUTE(C$1,"성장단계","")&amp;"보스단계오프셋",ChapterTable!$R:$S,2,0))/ChapterTable!$R$23)))</f>
        <v>0</v>
      </c>
      <c r="D1230">
        <f>IF(OR($L1230=TRUE,$A1230=0,MOD($A1230,ChapterTable!$R$20)&lt;&gt;0),
MAX(0,INT(($B1230+ChapterTable!$P$26+VLOOKUP(SUBSTITUTE(D$1,"성장단계","")&amp;"단계오프셋",ChapterTable!$R:$S,2,0))/ChapterTable!$P$23)),
MAX(0,INT(($B1230+ChapterTable!$R$26+VLOOKUP(SUBSTITUTE(D$1,"성장단계","")&amp;"보스단계오프셋",ChapterTable!$R:$S,2,0))/ChapterTable!$R$23)))</f>
        <v>0</v>
      </c>
      <c r="E1230" s="1">
        <f ca="1">IF(AND($A1230=0,$B1230=1),
    VLOOKUP(1,ChapterTable!$1:$1048576,MATCH("최종"&amp;SUBSTITUTE(SUBSTITUTE(E$1,"standard",""),"|Float",""),ChapterTable!$1:$1,0),0)*ChapterTable!$P$17,
  IF(AND($A1230=0,$B1230=0),
    E1231,
  IF($B1230=0,
    VLOOKUP($A1230,ChapterTable!$1:$1048576,MATCH("최종"&amp;SUBSTITUTE(SUBSTITUTE(E$1,"standard",""),"|Float",""),ChapterTable!$1:$1,0),0),
  IF($B1230=1,
    IF($L1230=FALSE,
      VLOOKUP($A1230,ChapterTable!$1:$1048576,MATCH("최종"&amp;SUBSTITUTE(SUBSTITUTE(E$1,"standard",""),"|Float",""),ChapterTable!$1:$1,0),0),
      VLOOKUP($A1230-ChapterTable!$P$11,ChapterTable!$1:$1048576,MATCH("최종"&amp;SUBSTITUTE(SUBSTITUTE(E$1,"standard",""),"|Float",""),ChapterTable!$1:$1,0),0)*ChapterTable!$P$14
    ),
  OFFSET(E1230,-$B1230+IF($L1230,1,0),0)*IF($B1230&gt;OFFSET($B1230,1,0),ChapterTable!$R$17,1)*
    (VLOOKUP(SUBSTITUTE(SUBSTITUTE(E$1,"standard",""),"|Float","")&amp;IF(OR($L1230=TRUE,$A1230=0,MOD($A1230,ChapterTable!$R$20)&lt;&gt;0),"","보스")&amp;"인게임누적곱배수",ChapterTable!$R:$S,2,0)^C1230
    +VLOOKUP(SUBSTITUTE(SUBSTITUTE(E$1,"standard",""),"|Float","")&amp;IF(OR($L1230=TRUE,$A1230=0,MOD($A1230,ChapterTable!$R$20)&lt;&gt;0),"","보스")&amp;"인게임누적합배수",ChapterTable!$R:$S,2,0)*C1230)
  )
  )
  )
)</f>
        <v>4545210.2929276228</v>
      </c>
      <c r="F1230" s="1">
        <f ca="1">IF(AND($A1230=0,$B1230=1),
    VLOOKUP(1,ChapterTable!$1:$1048576,MATCH("최종"&amp;SUBSTITUTE(SUBSTITUTE(F$1,"standard",""),"|Float",""),ChapterTable!$1:$1,0),0)*ChapterTable!$P$17,
  IF(AND($A1230=0,$B1230=0),
    F1231,
  IF($B1230=0,
    VLOOKUP($A1230,ChapterTable!$1:$1048576,MATCH("최종"&amp;SUBSTITUTE(SUBSTITUTE(F$1,"standard",""),"|Float",""),ChapterTable!$1:$1,0),0),
  IF($B1230=1,
    IF($L1230=FALSE,
      VLOOKUP($A1230,ChapterTable!$1:$1048576,MATCH("최종"&amp;SUBSTITUTE(SUBSTITUTE(F$1,"standard",""),"|Float",""),ChapterTable!$1:$1,0),0),
      VLOOKUP($A1230-ChapterTable!$P$11,ChapterTable!$1:$1048576,MATCH("최종"&amp;SUBSTITUTE(SUBSTITUTE(F$1,"standard",""),"|Float",""),ChapterTable!$1:$1,0),0)*ChapterTable!$P$14
    ),
  OFFSET(F1230,-$B1230+IF($L1230,1,0),0)*
    (VLOOKUP(SUBSTITUTE(SUBSTITUTE(F$1,"standard",""),"|Float","")&amp;IF(OR($L1230=TRUE,$A1230=0,MOD($A1230,ChapterTable!$R$20)&lt;&gt;0),"","보스")&amp;"인게임누적곱배수",ChapterTable!$R:$S,2,0)^D1230
    +VLOOKUP(SUBSTITUTE(SUBSTITUTE(F$1,"standard",""),"|Float","")&amp;IF(OR($L1230=TRUE,$A1230=0,MOD($A1230,ChapterTable!$R$20)&lt;&gt;0),"","보스")&amp;"인게임누적합배수",ChapterTable!$R:$S,2,0)*D1230)
  )
  )
  )
)</f>
        <v>1893837.6220531762</v>
      </c>
      <c r="G1230" t="s">
        <v>719</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136"/>
        <v>0</v>
      </c>
      <c r="Q1230">
        <f t="shared" si="137"/>
        <v>0</v>
      </c>
      <c r="R1230" t="b">
        <f t="shared" ca="1" si="138"/>
        <v>0</v>
      </c>
      <c r="T1230" t="b">
        <f t="shared" ca="1" si="139"/>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42"/>
        <v>0</v>
      </c>
      <c r="AJ1230">
        <f t="shared" si="140"/>
        <v>0</v>
      </c>
      <c r="AK1230">
        <f t="shared" si="141"/>
        <v>0</v>
      </c>
      <c r="AL1230">
        <v>12</v>
      </c>
    </row>
    <row r="1231" spans="1:38" hidden="1" x14ac:dyDescent="0.3">
      <c r="A1231">
        <v>27</v>
      </c>
      <c r="B1231">
        <v>1</v>
      </c>
      <c r="C1231">
        <f>IF(OR($L1231=TRUE,$A1231=0,MOD($A1231,ChapterTable!$R$20)&lt;&gt;0),
MAX(0,INT(($B1231+ChapterTable!$P$26+VLOOKUP(SUBSTITUTE(C$1,"성장단계","")&amp;"단계오프셋",ChapterTable!$R:$S,2,0))/ChapterTable!$P$23)),
MAX(0,INT(($B1231+ChapterTable!$R$26+VLOOKUP(SUBSTITUTE(C$1,"성장단계","")&amp;"보스단계오프셋",ChapterTable!$R:$S,2,0))/ChapterTable!$R$23)))</f>
        <v>0</v>
      </c>
      <c r="D1231">
        <f>IF(OR($L1231=TRUE,$A1231=0,MOD($A1231,ChapterTable!$R$20)&lt;&gt;0),
MAX(0,INT(($B1231+ChapterTable!$P$26+VLOOKUP(SUBSTITUTE(D$1,"성장단계","")&amp;"단계오프셋",ChapterTable!$R:$S,2,0))/ChapterTable!$P$23)),
MAX(0,INT(($B1231+ChapterTable!$R$26+VLOOKUP(SUBSTITUTE(D$1,"성장단계","")&amp;"보스단계오프셋",ChapterTable!$R:$S,2,0))/ChapterTable!$R$23)))</f>
        <v>0</v>
      </c>
      <c r="E1231" s="1">
        <f ca="1">IF(AND($A1231=0,$B1231=1),
    VLOOKUP(1,ChapterTable!$1:$1048576,MATCH("최종"&amp;SUBSTITUTE(SUBSTITUTE(E$1,"standard",""),"|Float",""),ChapterTable!$1:$1,0),0)*ChapterTable!$P$17,
  IF(AND($A1231=0,$B1231=0),
    E1232,
  IF($B1231=0,
    VLOOKUP($A1231,ChapterTable!$1:$1048576,MATCH("최종"&amp;SUBSTITUTE(SUBSTITUTE(E$1,"standard",""),"|Float",""),ChapterTable!$1:$1,0),0),
  IF($B1231=1,
    IF($L1231=FALSE,
      VLOOKUP($A1231,ChapterTable!$1:$1048576,MATCH("최종"&amp;SUBSTITUTE(SUBSTITUTE(E$1,"standard",""),"|Float",""),ChapterTable!$1:$1,0),0),
      VLOOKUP($A1231-ChapterTable!$P$11,ChapterTable!$1:$1048576,MATCH("최종"&amp;SUBSTITUTE(SUBSTITUTE(E$1,"standard",""),"|Float",""),ChapterTable!$1:$1,0),0)*ChapterTable!$P$14
    ),
  OFFSET(E1231,-$B1231+IF($L1231,1,0),0)*IF($B1231&gt;OFFSET($B1231,1,0),ChapterTable!$R$17,1)*
    (VLOOKUP(SUBSTITUTE(SUBSTITUTE(E$1,"standard",""),"|Float","")&amp;IF(OR($L1231=TRUE,$A1231=0,MOD($A1231,ChapterTable!$R$20)&lt;&gt;0),"","보스")&amp;"인게임누적곱배수",ChapterTable!$R:$S,2,0)^C1231
    +VLOOKUP(SUBSTITUTE(SUBSTITUTE(E$1,"standard",""),"|Float","")&amp;IF(OR($L1231=TRUE,$A1231=0,MOD($A1231,ChapterTable!$R$20)&lt;&gt;0),"","보스")&amp;"인게임누적합배수",ChapterTable!$R:$S,2,0)*C1231)
  )
  )
  )
)</f>
        <v>4545210.2929276228</v>
      </c>
      <c r="F1231" s="1">
        <f ca="1">IF(AND($A1231=0,$B1231=1),
    VLOOKUP(1,ChapterTable!$1:$1048576,MATCH("최종"&amp;SUBSTITUTE(SUBSTITUTE(F$1,"standard",""),"|Float",""),ChapterTable!$1:$1,0),0)*ChapterTable!$P$17,
  IF(AND($A1231=0,$B1231=0),
    F1232,
  IF($B1231=0,
    VLOOKUP($A1231,ChapterTable!$1:$1048576,MATCH("최종"&amp;SUBSTITUTE(SUBSTITUTE(F$1,"standard",""),"|Float",""),ChapterTable!$1:$1,0),0),
  IF($B1231=1,
    IF($L1231=FALSE,
      VLOOKUP($A1231,ChapterTable!$1:$1048576,MATCH("최종"&amp;SUBSTITUTE(SUBSTITUTE(F$1,"standard",""),"|Float",""),ChapterTable!$1:$1,0),0),
      VLOOKUP($A1231-ChapterTable!$P$11,ChapterTable!$1:$1048576,MATCH("최종"&amp;SUBSTITUTE(SUBSTITUTE(F$1,"standard",""),"|Float",""),ChapterTable!$1:$1,0),0)*ChapterTable!$P$14
    ),
  OFFSET(F1231,-$B1231+IF($L1231,1,0),0)*
    (VLOOKUP(SUBSTITUTE(SUBSTITUTE(F$1,"standard",""),"|Float","")&amp;IF(OR($L1231=TRUE,$A1231=0,MOD($A1231,ChapterTable!$R$20)&lt;&gt;0),"","보스")&amp;"인게임누적곱배수",ChapterTable!$R:$S,2,0)^D1231
    +VLOOKUP(SUBSTITUTE(SUBSTITUTE(F$1,"standard",""),"|Float","")&amp;IF(OR($L1231=TRUE,$A1231=0,MOD($A1231,ChapterTable!$R$20)&lt;&gt;0),"","보스")&amp;"인게임누적합배수",ChapterTable!$R:$S,2,0)*D1231)
  )
  )
  )
)</f>
        <v>1893837.6220531762</v>
      </c>
      <c r="G1231" t="s">
        <v>719</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136"/>
        <v>1</v>
      </c>
      <c r="Q1231">
        <f t="shared" si="137"/>
        <v>1</v>
      </c>
      <c r="R1231" t="b">
        <f t="shared" ca="1" si="138"/>
        <v>0</v>
      </c>
      <c r="T1231" t="b">
        <f t="shared" ca="1" si="139"/>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42"/>
        <v>1</v>
      </c>
      <c r="AJ1231">
        <f t="shared" si="140"/>
        <v>1</v>
      </c>
      <c r="AK1231">
        <f t="shared" si="141"/>
        <v>1</v>
      </c>
      <c r="AL1231">
        <v>13</v>
      </c>
    </row>
    <row r="1232" spans="1:38" hidden="1" x14ac:dyDescent="0.3">
      <c r="A1232">
        <v>27</v>
      </c>
      <c r="B1232">
        <v>2</v>
      </c>
      <c r="C1232">
        <f>IF(OR($L1232=TRUE,$A1232=0,MOD($A1232,ChapterTable!$R$20)&lt;&gt;0),
MAX(0,INT(($B1232+ChapterTable!$P$26+VLOOKUP(SUBSTITUTE(C$1,"성장단계","")&amp;"단계오프셋",ChapterTable!$R:$S,2,0))/ChapterTable!$P$23)),
MAX(0,INT(($B1232+ChapterTable!$R$26+VLOOKUP(SUBSTITUTE(C$1,"성장단계","")&amp;"보스단계오프셋",ChapterTable!$R:$S,2,0))/ChapterTable!$R$23)))</f>
        <v>0</v>
      </c>
      <c r="D1232">
        <f>IF(OR($L1232=TRUE,$A1232=0,MOD($A1232,ChapterTable!$R$20)&lt;&gt;0),
MAX(0,INT(($B1232+ChapterTable!$P$26+VLOOKUP(SUBSTITUTE(D$1,"성장단계","")&amp;"단계오프셋",ChapterTable!$R:$S,2,0))/ChapterTable!$P$23)),
MAX(0,INT(($B1232+ChapterTable!$R$26+VLOOKUP(SUBSTITUTE(D$1,"성장단계","")&amp;"보스단계오프셋",ChapterTable!$R:$S,2,0))/ChapterTable!$R$23)))</f>
        <v>0</v>
      </c>
      <c r="E1232" s="1">
        <f ca="1">IF(AND($A1232=0,$B1232=1),
    VLOOKUP(1,ChapterTable!$1:$1048576,MATCH("최종"&amp;SUBSTITUTE(SUBSTITUTE(E$1,"standard",""),"|Float",""),ChapterTable!$1:$1,0),0)*ChapterTable!$P$17,
  IF(AND($A1232=0,$B1232=0),
    E1233,
  IF($B1232=0,
    VLOOKUP($A1232,ChapterTable!$1:$1048576,MATCH("최종"&amp;SUBSTITUTE(SUBSTITUTE(E$1,"standard",""),"|Float",""),ChapterTable!$1:$1,0),0),
  IF($B1232=1,
    IF($L1232=FALSE,
      VLOOKUP($A1232,ChapterTable!$1:$1048576,MATCH("최종"&amp;SUBSTITUTE(SUBSTITUTE(E$1,"standard",""),"|Float",""),ChapterTable!$1:$1,0),0),
      VLOOKUP($A1232-ChapterTable!$P$11,ChapterTable!$1:$1048576,MATCH("최종"&amp;SUBSTITUTE(SUBSTITUTE(E$1,"standard",""),"|Float",""),ChapterTable!$1:$1,0),0)*ChapterTable!$P$14
    ),
  OFFSET(E1232,-$B1232+IF($L1232,1,0),0)*IF($B1232&gt;OFFSET($B1232,1,0),ChapterTable!$R$17,1)*
    (VLOOKUP(SUBSTITUTE(SUBSTITUTE(E$1,"standard",""),"|Float","")&amp;IF(OR($L1232=TRUE,$A1232=0,MOD($A1232,ChapterTable!$R$20)&lt;&gt;0),"","보스")&amp;"인게임누적곱배수",ChapterTable!$R:$S,2,0)^C1232
    +VLOOKUP(SUBSTITUTE(SUBSTITUTE(E$1,"standard",""),"|Float","")&amp;IF(OR($L1232=TRUE,$A1232=0,MOD($A1232,ChapterTable!$R$20)&lt;&gt;0),"","보스")&amp;"인게임누적합배수",ChapterTable!$R:$S,2,0)*C1232)
  )
  )
  )
)</f>
        <v>4545210.2929276228</v>
      </c>
      <c r="F1232" s="1">
        <f ca="1">IF(AND($A1232=0,$B1232=1),
    VLOOKUP(1,ChapterTable!$1:$1048576,MATCH("최종"&amp;SUBSTITUTE(SUBSTITUTE(F$1,"standard",""),"|Float",""),ChapterTable!$1:$1,0),0)*ChapterTable!$P$17,
  IF(AND($A1232=0,$B1232=0),
    F1233,
  IF($B1232=0,
    VLOOKUP($A1232,ChapterTable!$1:$1048576,MATCH("최종"&amp;SUBSTITUTE(SUBSTITUTE(F$1,"standard",""),"|Float",""),ChapterTable!$1:$1,0),0),
  IF($B1232=1,
    IF($L1232=FALSE,
      VLOOKUP($A1232,ChapterTable!$1:$1048576,MATCH("최종"&amp;SUBSTITUTE(SUBSTITUTE(F$1,"standard",""),"|Float",""),ChapterTable!$1:$1,0),0),
      VLOOKUP($A1232-ChapterTable!$P$11,ChapterTable!$1:$1048576,MATCH("최종"&amp;SUBSTITUTE(SUBSTITUTE(F$1,"standard",""),"|Float",""),ChapterTable!$1:$1,0),0)*ChapterTable!$P$14
    ),
  OFFSET(F1232,-$B1232+IF($L1232,1,0),0)*
    (VLOOKUP(SUBSTITUTE(SUBSTITUTE(F$1,"standard",""),"|Float","")&amp;IF(OR($L1232=TRUE,$A1232=0,MOD($A1232,ChapterTable!$R$20)&lt;&gt;0),"","보스")&amp;"인게임누적곱배수",ChapterTable!$R:$S,2,0)^D1232
    +VLOOKUP(SUBSTITUTE(SUBSTITUTE(F$1,"standard",""),"|Float","")&amp;IF(OR($L1232=TRUE,$A1232=0,MOD($A1232,ChapterTable!$R$20)&lt;&gt;0),"","보스")&amp;"인게임누적합배수",ChapterTable!$R:$S,2,0)*D1232)
  )
  )
  )
)</f>
        <v>1893837.6220531762</v>
      </c>
      <c r="G1232" t="s">
        <v>719</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136"/>
        <v>1</v>
      </c>
      <c r="Q1232">
        <f t="shared" si="137"/>
        <v>1</v>
      </c>
      <c r="R1232" t="b">
        <f t="shared" ca="1" si="138"/>
        <v>0</v>
      </c>
      <c r="T1232" t="b">
        <f t="shared" ca="1" si="139"/>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42"/>
        <v>1</v>
      </c>
      <c r="AJ1232">
        <f t="shared" si="140"/>
        <v>1</v>
      </c>
      <c r="AK1232">
        <f t="shared" si="141"/>
        <v>1</v>
      </c>
      <c r="AL1232">
        <v>13</v>
      </c>
    </row>
    <row r="1233" spans="1:38" hidden="1" x14ac:dyDescent="0.3">
      <c r="A1233">
        <v>27</v>
      </c>
      <c r="B1233">
        <v>3</v>
      </c>
      <c r="C1233">
        <f>IF(OR($L1233=TRUE,$A1233=0,MOD($A1233,ChapterTable!$R$20)&lt;&gt;0),
MAX(0,INT(($B1233+ChapterTable!$P$26+VLOOKUP(SUBSTITUTE(C$1,"성장단계","")&amp;"단계오프셋",ChapterTable!$R:$S,2,0))/ChapterTable!$P$23)),
MAX(0,INT(($B1233+ChapterTable!$R$26+VLOOKUP(SUBSTITUTE(C$1,"성장단계","")&amp;"보스단계오프셋",ChapterTable!$R:$S,2,0))/ChapterTable!$R$23)))</f>
        <v>0</v>
      </c>
      <c r="D1233">
        <f>IF(OR($L1233=TRUE,$A1233=0,MOD($A1233,ChapterTable!$R$20)&lt;&gt;0),
MAX(0,INT(($B1233+ChapterTable!$P$26+VLOOKUP(SUBSTITUTE(D$1,"성장단계","")&amp;"단계오프셋",ChapterTable!$R:$S,2,0))/ChapterTable!$P$23)),
MAX(0,INT(($B1233+ChapterTable!$R$26+VLOOKUP(SUBSTITUTE(D$1,"성장단계","")&amp;"보스단계오프셋",ChapterTable!$R:$S,2,0))/ChapterTable!$R$23)))</f>
        <v>0</v>
      </c>
      <c r="E1233" s="1">
        <f ca="1">IF(AND($A1233=0,$B1233=1),
    VLOOKUP(1,ChapterTable!$1:$1048576,MATCH("최종"&amp;SUBSTITUTE(SUBSTITUTE(E$1,"standard",""),"|Float",""),ChapterTable!$1:$1,0),0)*ChapterTable!$P$17,
  IF(AND($A1233=0,$B1233=0),
    E1234,
  IF($B1233=0,
    VLOOKUP($A1233,ChapterTable!$1:$1048576,MATCH("최종"&amp;SUBSTITUTE(SUBSTITUTE(E$1,"standard",""),"|Float",""),ChapterTable!$1:$1,0),0),
  IF($B1233=1,
    IF($L1233=FALSE,
      VLOOKUP($A1233,ChapterTable!$1:$1048576,MATCH("최종"&amp;SUBSTITUTE(SUBSTITUTE(E$1,"standard",""),"|Float",""),ChapterTable!$1:$1,0),0),
      VLOOKUP($A1233-ChapterTable!$P$11,ChapterTable!$1:$1048576,MATCH("최종"&amp;SUBSTITUTE(SUBSTITUTE(E$1,"standard",""),"|Float",""),ChapterTable!$1:$1,0),0)*ChapterTable!$P$14
    ),
  OFFSET(E1233,-$B1233+IF($L1233,1,0),0)*IF($B1233&gt;OFFSET($B1233,1,0),ChapterTable!$R$17,1)*
    (VLOOKUP(SUBSTITUTE(SUBSTITUTE(E$1,"standard",""),"|Float","")&amp;IF(OR($L1233=TRUE,$A1233=0,MOD($A1233,ChapterTable!$R$20)&lt;&gt;0),"","보스")&amp;"인게임누적곱배수",ChapterTable!$R:$S,2,0)^C1233
    +VLOOKUP(SUBSTITUTE(SUBSTITUTE(E$1,"standard",""),"|Float","")&amp;IF(OR($L1233=TRUE,$A1233=0,MOD($A1233,ChapterTable!$R$20)&lt;&gt;0),"","보스")&amp;"인게임누적합배수",ChapterTable!$R:$S,2,0)*C1233)
  )
  )
  )
)</f>
        <v>4545210.2929276228</v>
      </c>
      <c r="F1233" s="1">
        <f ca="1">IF(AND($A1233=0,$B1233=1),
    VLOOKUP(1,ChapterTable!$1:$1048576,MATCH("최종"&amp;SUBSTITUTE(SUBSTITUTE(F$1,"standard",""),"|Float",""),ChapterTable!$1:$1,0),0)*ChapterTable!$P$17,
  IF(AND($A1233=0,$B1233=0),
    F1234,
  IF($B1233=0,
    VLOOKUP($A1233,ChapterTable!$1:$1048576,MATCH("최종"&amp;SUBSTITUTE(SUBSTITUTE(F$1,"standard",""),"|Float",""),ChapterTable!$1:$1,0),0),
  IF($B1233=1,
    IF($L1233=FALSE,
      VLOOKUP($A1233,ChapterTable!$1:$1048576,MATCH("최종"&amp;SUBSTITUTE(SUBSTITUTE(F$1,"standard",""),"|Float",""),ChapterTable!$1:$1,0),0),
      VLOOKUP($A1233-ChapterTable!$P$11,ChapterTable!$1:$1048576,MATCH("최종"&amp;SUBSTITUTE(SUBSTITUTE(F$1,"standard",""),"|Float",""),ChapterTable!$1:$1,0),0)*ChapterTable!$P$14
    ),
  OFFSET(F1233,-$B1233+IF($L1233,1,0),0)*
    (VLOOKUP(SUBSTITUTE(SUBSTITUTE(F$1,"standard",""),"|Float","")&amp;IF(OR($L1233=TRUE,$A1233=0,MOD($A1233,ChapterTable!$R$20)&lt;&gt;0),"","보스")&amp;"인게임누적곱배수",ChapterTable!$R:$S,2,0)^D1233
    +VLOOKUP(SUBSTITUTE(SUBSTITUTE(F$1,"standard",""),"|Float","")&amp;IF(OR($L1233=TRUE,$A1233=0,MOD($A1233,ChapterTable!$R$20)&lt;&gt;0),"","보스")&amp;"인게임누적합배수",ChapterTable!$R:$S,2,0)*D1233)
  )
  )
  )
)</f>
        <v>1893837.6220531762</v>
      </c>
      <c r="G1233" t="s">
        <v>719</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136"/>
        <v>1</v>
      </c>
      <c r="Q1233">
        <f t="shared" si="137"/>
        <v>1</v>
      </c>
      <c r="R1233" t="b">
        <f t="shared" ca="1" si="138"/>
        <v>0</v>
      </c>
      <c r="T1233" t="b">
        <f t="shared" ca="1" si="139"/>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42"/>
        <v>1</v>
      </c>
      <c r="AJ1233">
        <f t="shared" si="140"/>
        <v>1</v>
      </c>
      <c r="AK1233">
        <f t="shared" si="141"/>
        <v>1</v>
      </c>
      <c r="AL1233">
        <v>13</v>
      </c>
    </row>
    <row r="1234" spans="1:38" hidden="1" x14ac:dyDescent="0.3">
      <c r="A1234">
        <v>27</v>
      </c>
      <c r="B1234">
        <v>4</v>
      </c>
      <c r="C1234">
        <f>IF(OR($L1234=TRUE,$A1234=0,MOD($A1234,ChapterTable!$R$20)&lt;&gt;0),
MAX(0,INT(($B1234+ChapterTable!$P$26+VLOOKUP(SUBSTITUTE(C$1,"성장단계","")&amp;"단계오프셋",ChapterTable!$R:$S,2,0))/ChapterTable!$P$23)),
MAX(0,INT(($B1234+ChapterTable!$R$26+VLOOKUP(SUBSTITUTE(C$1,"성장단계","")&amp;"보스단계오프셋",ChapterTable!$R:$S,2,0))/ChapterTable!$R$23)))</f>
        <v>0</v>
      </c>
      <c r="D1234">
        <f>IF(OR($L1234=TRUE,$A1234=0,MOD($A1234,ChapterTable!$R$20)&lt;&gt;0),
MAX(0,INT(($B1234+ChapterTable!$P$26+VLOOKUP(SUBSTITUTE(D$1,"성장단계","")&amp;"단계오프셋",ChapterTable!$R:$S,2,0))/ChapterTable!$P$23)),
MAX(0,INT(($B1234+ChapterTable!$R$26+VLOOKUP(SUBSTITUTE(D$1,"성장단계","")&amp;"보스단계오프셋",ChapterTable!$R:$S,2,0))/ChapterTable!$R$23)))</f>
        <v>0</v>
      </c>
      <c r="E1234" s="1">
        <f ca="1">IF(AND($A1234=0,$B1234=1),
    VLOOKUP(1,ChapterTable!$1:$1048576,MATCH("최종"&amp;SUBSTITUTE(SUBSTITUTE(E$1,"standard",""),"|Float",""),ChapterTable!$1:$1,0),0)*ChapterTable!$P$17,
  IF(AND($A1234=0,$B1234=0),
    E1235,
  IF($B1234=0,
    VLOOKUP($A1234,ChapterTable!$1:$1048576,MATCH("최종"&amp;SUBSTITUTE(SUBSTITUTE(E$1,"standard",""),"|Float",""),ChapterTable!$1:$1,0),0),
  IF($B1234=1,
    IF($L1234=FALSE,
      VLOOKUP($A1234,ChapterTable!$1:$1048576,MATCH("최종"&amp;SUBSTITUTE(SUBSTITUTE(E$1,"standard",""),"|Float",""),ChapterTable!$1:$1,0),0),
      VLOOKUP($A1234-ChapterTable!$P$11,ChapterTable!$1:$1048576,MATCH("최종"&amp;SUBSTITUTE(SUBSTITUTE(E$1,"standard",""),"|Float",""),ChapterTable!$1:$1,0),0)*ChapterTable!$P$14
    ),
  OFFSET(E1234,-$B1234+IF($L1234,1,0),0)*IF($B1234&gt;OFFSET($B1234,1,0),ChapterTable!$R$17,1)*
    (VLOOKUP(SUBSTITUTE(SUBSTITUTE(E$1,"standard",""),"|Float","")&amp;IF(OR($L1234=TRUE,$A1234=0,MOD($A1234,ChapterTable!$R$20)&lt;&gt;0),"","보스")&amp;"인게임누적곱배수",ChapterTable!$R:$S,2,0)^C1234
    +VLOOKUP(SUBSTITUTE(SUBSTITUTE(E$1,"standard",""),"|Float","")&amp;IF(OR($L1234=TRUE,$A1234=0,MOD($A1234,ChapterTable!$R$20)&lt;&gt;0),"","보스")&amp;"인게임누적합배수",ChapterTable!$R:$S,2,0)*C1234)
  )
  )
  )
)</f>
        <v>4545210.2929276228</v>
      </c>
      <c r="F1234" s="1">
        <f ca="1">IF(AND($A1234=0,$B1234=1),
    VLOOKUP(1,ChapterTable!$1:$1048576,MATCH("최종"&amp;SUBSTITUTE(SUBSTITUTE(F$1,"standard",""),"|Float",""),ChapterTable!$1:$1,0),0)*ChapterTable!$P$17,
  IF(AND($A1234=0,$B1234=0),
    F1235,
  IF($B1234=0,
    VLOOKUP($A1234,ChapterTable!$1:$1048576,MATCH("최종"&amp;SUBSTITUTE(SUBSTITUTE(F$1,"standard",""),"|Float",""),ChapterTable!$1:$1,0),0),
  IF($B1234=1,
    IF($L1234=FALSE,
      VLOOKUP($A1234,ChapterTable!$1:$1048576,MATCH("최종"&amp;SUBSTITUTE(SUBSTITUTE(F$1,"standard",""),"|Float",""),ChapterTable!$1:$1,0),0),
      VLOOKUP($A1234-ChapterTable!$P$11,ChapterTable!$1:$1048576,MATCH("최종"&amp;SUBSTITUTE(SUBSTITUTE(F$1,"standard",""),"|Float",""),ChapterTable!$1:$1,0),0)*ChapterTable!$P$14
    ),
  OFFSET(F1234,-$B1234+IF($L1234,1,0),0)*
    (VLOOKUP(SUBSTITUTE(SUBSTITUTE(F$1,"standard",""),"|Float","")&amp;IF(OR($L1234=TRUE,$A1234=0,MOD($A1234,ChapterTable!$R$20)&lt;&gt;0),"","보스")&amp;"인게임누적곱배수",ChapterTable!$R:$S,2,0)^D1234
    +VLOOKUP(SUBSTITUTE(SUBSTITUTE(F$1,"standard",""),"|Float","")&amp;IF(OR($L1234=TRUE,$A1234=0,MOD($A1234,ChapterTable!$R$20)&lt;&gt;0),"","보스")&amp;"인게임누적합배수",ChapterTable!$R:$S,2,0)*D1234)
  )
  )
  )
)</f>
        <v>1893837.6220531762</v>
      </c>
      <c r="G1234" t="s">
        <v>719</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136"/>
        <v>1</v>
      </c>
      <c r="Q1234">
        <f t="shared" si="137"/>
        <v>1</v>
      </c>
      <c r="R1234" t="b">
        <f t="shared" ca="1" si="138"/>
        <v>0</v>
      </c>
      <c r="T1234" t="b">
        <f t="shared" ca="1" si="139"/>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42"/>
        <v>1</v>
      </c>
      <c r="AJ1234">
        <f t="shared" si="140"/>
        <v>1</v>
      </c>
      <c r="AK1234">
        <f t="shared" si="141"/>
        <v>1</v>
      </c>
      <c r="AL1234">
        <v>13</v>
      </c>
    </row>
    <row r="1235" spans="1:38" hidden="1" x14ac:dyDescent="0.3">
      <c r="A1235">
        <v>27</v>
      </c>
      <c r="B1235">
        <v>5</v>
      </c>
      <c r="C1235">
        <f>IF(OR($L1235=TRUE,$A1235=0,MOD($A1235,ChapterTable!$R$20)&lt;&gt;0),
MAX(0,INT(($B1235+ChapterTable!$P$26+VLOOKUP(SUBSTITUTE(C$1,"성장단계","")&amp;"단계오프셋",ChapterTable!$R:$S,2,0))/ChapterTable!$P$23)),
MAX(0,INT(($B1235+ChapterTable!$R$26+VLOOKUP(SUBSTITUTE(C$1,"성장단계","")&amp;"보스단계오프셋",ChapterTable!$R:$S,2,0))/ChapterTable!$R$23)))</f>
        <v>0</v>
      </c>
      <c r="D1235">
        <f>IF(OR($L1235=TRUE,$A1235=0,MOD($A1235,ChapterTable!$R$20)&lt;&gt;0),
MAX(0,INT(($B1235+ChapterTable!$P$26+VLOOKUP(SUBSTITUTE(D$1,"성장단계","")&amp;"단계오프셋",ChapterTable!$R:$S,2,0))/ChapterTable!$P$23)),
MAX(0,INT(($B1235+ChapterTable!$R$26+VLOOKUP(SUBSTITUTE(D$1,"성장단계","")&amp;"보스단계오프셋",ChapterTable!$R:$S,2,0))/ChapterTable!$R$23)))</f>
        <v>0</v>
      </c>
      <c r="E1235" s="1">
        <f ca="1">IF(AND($A1235=0,$B1235=1),
    VLOOKUP(1,ChapterTable!$1:$1048576,MATCH("최종"&amp;SUBSTITUTE(SUBSTITUTE(E$1,"standard",""),"|Float",""),ChapterTable!$1:$1,0),0)*ChapterTable!$P$17,
  IF(AND($A1235=0,$B1235=0),
    E1236,
  IF($B1235=0,
    VLOOKUP($A1235,ChapterTable!$1:$1048576,MATCH("최종"&amp;SUBSTITUTE(SUBSTITUTE(E$1,"standard",""),"|Float",""),ChapterTable!$1:$1,0),0),
  IF($B1235=1,
    IF($L1235=FALSE,
      VLOOKUP($A1235,ChapterTable!$1:$1048576,MATCH("최종"&amp;SUBSTITUTE(SUBSTITUTE(E$1,"standard",""),"|Float",""),ChapterTable!$1:$1,0),0),
      VLOOKUP($A1235-ChapterTable!$P$11,ChapterTable!$1:$1048576,MATCH("최종"&amp;SUBSTITUTE(SUBSTITUTE(E$1,"standard",""),"|Float",""),ChapterTable!$1:$1,0),0)*ChapterTable!$P$14
    ),
  OFFSET(E1235,-$B1235+IF($L1235,1,0),0)*IF($B1235&gt;OFFSET($B1235,1,0),ChapterTable!$R$17,1)*
    (VLOOKUP(SUBSTITUTE(SUBSTITUTE(E$1,"standard",""),"|Float","")&amp;IF(OR($L1235=TRUE,$A1235=0,MOD($A1235,ChapterTable!$R$20)&lt;&gt;0),"","보스")&amp;"인게임누적곱배수",ChapterTable!$R:$S,2,0)^C1235
    +VLOOKUP(SUBSTITUTE(SUBSTITUTE(E$1,"standard",""),"|Float","")&amp;IF(OR($L1235=TRUE,$A1235=0,MOD($A1235,ChapterTable!$R$20)&lt;&gt;0),"","보스")&amp;"인게임누적합배수",ChapterTable!$R:$S,2,0)*C1235)
  )
  )
  )
)</f>
        <v>4545210.2929276228</v>
      </c>
      <c r="F1235" s="1">
        <f ca="1">IF(AND($A1235=0,$B1235=1),
    VLOOKUP(1,ChapterTable!$1:$1048576,MATCH("최종"&amp;SUBSTITUTE(SUBSTITUTE(F$1,"standard",""),"|Float",""),ChapterTable!$1:$1,0),0)*ChapterTable!$P$17,
  IF(AND($A1235=0,$B1235=0),
    F1236,
  IF($B1235=0,
    VLOOKUP($A1235,ChapterTable!$1:$1048576,MATCH("최종"&amp;SUBSTITUTE(SUBSTITUTE(F$1,"standard",""),"|Float",""),ChapterTable!$1:$1,0),0),
  IF($B1235=1,
    IF($L1235=FALSE,
      VLOOKUP($A1235,ChapterTable!$1:$1048576,MATCH("최종"&amp;SUBSTITUTE(SUBSTITUTE(F$1,"standard",""),"|Float",""),ChapterTable!$1:$1,0),0),
      VLOOKUP($A1235-ChapterTable!$P$11,ChapterTable!$1:$1048576,MATCH("최종"&amp;SUBSTITUTE(SUBSTITUTE(F$1,"standard",""),"|Float",""),ChapterTable!$1:$1,0),0)*ChapterTable!$P$14
    ),
  OFFSET(F1235,-$B1235+IF($L1235,1,0),0)*
    (VLOOKUP(SUBSTITUTE(SUBSTITUTE(F$1,"standard",""),"|Float","")&amp;IF(OR($L1235=TRUE,$A1235=0,MOD($A1235,ChapterTable!$R$20)&lt;&gt;0),"","보스")&amp;"인게임누적곱배수",ChapterTable!$R:$S,2,0)^D1235
    +VLOOKUP(SUBSTITUTE(SUBSTITUTE(F$1,"standard",""),"|Float","")&amp;IF(OR($L1235=TRUE,$A1235=0,MOD($A1235,ChapterTable!$R$20)&lt;&gt;0),"","보스")&amp;"인게임누적합배수",ChapterTable!$R:$S,2,0)*D1235)
  )
  )
  )
)</f>
        <v>1893837.6220531762</v>
      </c>
      <c r="G1235" t="s">
        <v>719</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136"/>
        <v>11</v>
      </c>
      <c r="Q1235">
        <f t="shared" si="137"/>
        <v>11</v>
      </c>
      <c r="R1235" t="b">
        <f t="shared" ca="1" si="138"/>
        <v>0</v>
      </c>
      <c r="T1235" t="b">
        <f t="shared" ca="1" si="139"/>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42"/>
        <v>1</v>
      </c>
      <c r="AJ1235">
        <f t="shared" si="140"/>
        <v>1</v>
      </c>
      <c r="AK1235">
        <f t="shared" si="141"/>
        <v>1</v>
      </c>
      <c r="AL1235">
        <v>13</v>
      </c>
    </row>
    <row r="1236" spans="1:38" hidden="1" x14ac:dyDescent="0.3">
      <c r="A1236">
        <v>27</v>
      </c>
      <c r="B1236">
        <v>6</v>
      </c>
      <c r="C1236">
        <f>IF(OR($L1236=TRUE,$A1236=0,MOD($A1236,ChapterTable!$R$20)&lt;&gt;0),
MAX(0,INT(($B1236+ChapterTable!$P$26+VLOOKUP(SUBSTITUTE(C$1,"성장단계","")&amp;"단계오프셋",ChapterTable!$R:$S,2,0))/ChapterTable!$P$23)),
MAX(0,INT(($B1236+ChapterTable!$R$26+VLOOKUP(SUBSTITUTE(C$1,"성장단계","")&amp;"보스단계오프셋",ChapterTable!$R:$S,2,0))/ChapterTable!$R$23)))</f>
        <v>1</v>
      </c>
      <c r="D1236">
        <f>IF(OR($L1236=TRUE,$A1236=0,MOD($A1236,ChapterTable!$R$20)&lt;&gt;0),
MAX(0,INT(($B1236+ChapterTable!$P$26+VLOOKUP(SUBSTITUTE(D$1,"성장단계","")&amp;"단계오프셋",ChapterTable!$R:$S,2,0))/ChapterTable!$P$23)),
MAX(0,INT(($B1236+ChapterTable!$R$26+VLOOKUP(SUBSTITUTE(D$1,"성장단계","")&amp;"보스단계오프셋",ChapterTable!$R:$S,2,0))/ChapterTable!$R$23)))</f>
        <v>0</v>
      </c>
      <c r="E1236" s="1">
        <f ca="1">IF(AND($A1236=0,$B1236=1),
    VLOOKUP(1,ChapterTable!$1:$1048576,MATCH("최종"&amp;SUBSTITUTE(SUBSTITUTE(E$1,"standard",""),"|Float",""),ChapterTable!$1:$1,0),0)*ChapterTable!$P$17,
  IF(AND($A1236=0,$B1236=0),
    E1237,
  IF($B1236=0,
    VLOOKUP($A1236,ChapterTable!$1:$1048576,MATCH("최종"&amp;SUBSTITUTE(SUBSTITUTE(E$1,"standard",""),"|Float",""),ChapterTable!$1:$1,0),0),
  IF($B1236=1,
    IF($L1236=FALSE,
      VLOOKUP($A1236,ChapterTable!$1:$1048576,MATCH("최종"&amp;SUBSTITUTE(SUBSTITUTE(E$1,"standard",""),"|Float",""),ChapterTable!$1:$1,0),0),
      VLOOKUP($A1236-ChapterTable!$P$11,ChapterTable!$1:$1048576,MATCH("최종"&amp;SUBSTITUTE(SUBSTITUTE(E$1,"standard",""),"|Float",""),ChapterTable!$1:$1,0),0)*ChapterTable!$P$14
    ),
  OFFSET(E1236,-$B1236+IF($L1236,1,0),0)*IF($B1236&gt;OFFSET($B1236,1,0),ChapterTable!$R$17,1)*
    (VLOOKUP(SUBSTITUTE(SUBSTITUTE(E$1,"standard",""),"|Float","")&amp;IF(OR($L1236=TRUE,$A1236=0,MOD($A1236,ChapterTable!$R$20)&lt;&gt;0),"","보스")&amp;"인게임누적곱배수",ChapterTable!$R:$S,2,0)^C1236
    +VLOOKUP(SUBSTITUTE(SUBSTITUTE(E$1,"standard",""),"|Float","")&amp;IF(OR($L1236=TRUE,$A1236=0,MOD($A1236,ChapterTable!$R$20)&lt;&gt;0),"","보스")&amp;"인게임누적합배수",ChapterTable!$R:$S,2,0)*C1236)
  )
  )
  )
)</f>
        <v>5454252.3515131474</v>
      </c>
      <c r="F1236" s="1">
        <f ca="1">IF(AND($A1236=0,$B1236=1),
    VLOOKUP(1,ChapterTable!$1:$1048576,MATCH("최종"&amp;SUBSTITUTE(SUBSTITUTE(F$1,"standard",""),"|Float",""),ChapterTable!$1:$1,0),0)*ChapterTable!$P$17,
  IF(AND($A1236=0,$B1236=0),
    F1237,
  IF($B1236=0,
    VLOOKUP($A1236,ChapterTable!$1:$1048576,MATCH("최종"&amp;SUBSTITUTE(SUBSTITUTE(F$1,"standard",""),"|Float",""),ChapterTable!$1:$1,0),0),
  IF($B1236=1,
    IF($L1236=FALSE,
      VLOOKUP($A1236,ChapterTable!$1:$1048576,MATCH("최종"&amp;SUBSTITUTE(SUBSTITUTE(F$1,"standard",""),"|Float",""),ChapterTable!$1:$1,0),0),
      VLOOKUP($A1236-ChapterTable!$P$11,ChapterTable!$1:$1048576,MATCH("최종"&amp;SUBSTITUTE(SUBSTITUTE(F$1,"standard",""),"|Float",""),ChapterTable!$1:$1,0),0)*ChapterTable!$P$14
    ),
  OFFSET(F1236,-$B1236+IF($L1236,1,0),0)*
    (VLOOKUP(SUBSTITUTE(SUBSTITUTE(F$1,"standard",""),"|Float","")&amp;IF(OR($L1236=TRUE,$A1236=0,MOD($A1236,ChapterTable!$R$20)&lt;&gt;0),"","보스")&amp;"인게임누적곱배수",ChapterTable!$R:$S,2,0)^D1236
    +VLOOKUP(SUBSTITUTE(SUBSTITUTE(F$1,"standard",""),"|Float","")&amp;IF(OR($L1236=TRUE,$A1236=0,MOD($A1236,ChapterTable!$R$20)&lt;&gt;0),"","보스")&amp;"인게임누적합배수",ChapterTable!$R:$S,2,0)*D1236)
  )
  )
  )
)</f>
        <v>1893837.6220531762</v>
      </c>
      <c r="G1236" t="s">
        <v>719</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136"/>
        <v>1</v>
      </c>
      <c r="Q1236">
        <f t="shared" si="137"/>
        <v>1</v>
      </c>
      <c r="R1236" t="b">
        <f t="shared" ca="1" si="138"/>
        <v>0</v>
      </c>
      <c r="T1236" t="b">
        <f t="shared" ca="1" si="139"/>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42"/>
        <v>1</v>
      </c>
      <c r="AJ1236">
        <f t="shared" si="140"/>
        <v>1</v>
      </c>
      <c r="AK1236">
        <f t="shared" si="141"/>
        <v>1</v>
      </c>
      <c r="AL1236">
        <v>13</v>
      </c>
    </row>
    <row r="1237" spans="1:38" hidden="1" x14ac:dyDescent="0.3">
      <c r="A1237">
        <v>27</v>
      </c>
      <c r="B1237">
        <v>7</v>
      </c>
      <c r="C1237">
        <f>IF(OR($L1237=TRUE,$A1237=0,MOD($A1237,ChapterTable!$R$20)&lt;&gt;0),
MAX(0,INT(($B1237+ChapterTable!$P$26+VLOOKUP(SUBSTITUTE(C$1,"성장단계","")&amp;"단계오프셋",ChapterTable!$R:$S,2,0))/ChapterTable!$P$23)),
MAX(0,INT(($B1237+ChapterTable!$R$26+VLOOKUP(SUBSTITUTE(C$1,"성장단계","")&amp;"보스단계오프셋",ChapterTable!$R:$S,2,0))/ChapterTable!$R$23)))</f>
        <v>1</v>
      </c>
      <c r="D1237">
        <f>IF(OR($L1237=TRUE,$A1237=0,MOD($A1237,ChapterTable!$R$20)&lt;&gt;0),
MAX(0,INT(($B1237+ChapterTable!$P$26+VLOOKUP(SUBSTITUTE(D$1,"성장단계","")&amp;"단계오프셋",ChapterTable!$R:$S,2,0))/ChapterTable!$P$23)),
MAX(0,INT(($B1237+ChapterTable!$R$26+VLOOKUP(SUBSTITUTE(D$1,"성장단계","")&amp;"보스단계오프셋",ChapterTable!$R:$S,2,0))/ChapterTable!$R$23)))</f>
        <v>0</v>
      </c>
      <c r="E1237" s="1">
        <f ca="1">IF(AND($A1237=0,$B1237=1),
    VLOOKUP(1,ChapterTable!$1:$1048576,MATCH("최종"&amp;SUBSTITUTE(SUBSTITUTE(E$1,"standard",""),"|Float",""),ChapterTable!$1:$1,0),0)*ChapterTable!$P$17,
  IF(AND($A1237=0,$B1237=0),
    E1238,
  IF($B1237=0,
    VLOOKUP($A1237,ChapterTable!$1:$1048576,MATCH("최종"&amp;SUBSTITUTE(SUBSTITUTE(E$1,"standard",""),"|Float",""),ChapterTable!$1:$1,0),0),
  IF($B1237=1,
    IF($L1237=FALSE,
      VLOOKUP($A1237,ChapterTable!$1:$1048576,MATCH("최종"&amp;SUBSTITUTE(SUBSTITUTE(E$1,"standard",""),"|Float",""),ChapterTable!$1:$1,0),0),
      VLOOKUP($A1237-ChapterTable!$P$11,ChapterTable!$1:$1048576,MATCH("최종"&amp;SUBSTITUTE(SUBSTITUTE(E$1,"standard",""),"|Float",""),ChapterTable!$1:$1,0),0)*ChapterTable!$P$14
    ),
  OFFSET(E1237,-$B1237+IF($L1237,1,0),0)*IF($B1237&gt;OFFSET($B1237,1,0),ChapterTable!$R$17,1)*
    (VLOOKUP(SUBSTITUTE(SUBSTITUTE(E$1,"standard",""),"|Float","")&amp;IF(OR($L1237=TRUE,$A1237=0,MOD($A1237,ChapterTable!$R$20)&lt;&gt;0),"","보스")&amp;"인게임누적곱배수",ChapterTable!$R:$S,2,0)^C1237
    +VLOOKUP(SUBSTITUTE(SUBSTITUTE(E$1,"standard",""),"|Float","")&amp;IF(OR($L1237=TRUE,$A1237=0,MOD($A1237,ChapterTable!$R$20)&lt;&gt;0),"","보스")&amp;"인게임누적합배수",ChapterTable!$R:$S,2,0)*C1237)
  )
  )
  )
)</f>
        <v>5454252.3515131474</v>
      </c>
      <c r="F1237" s="1">
        <f ca="1">IF(AND($A1237=0,$B1237=1),
    VLOOKUP(1,ChapterTable!$1:$1048576,MATCH("최종"&amp;SUBSTITUTE(SUBSTITUTE(F$1,"standard",""),"|Float",""),ChapterTable!$1:$1,0),0)*ChapterTable!$P$17,
  IF(AND($A1237=0,$B1237=0),
    F1238,
  IF($B1237=0,
    VLOOKUP($A1237,ChapterTable!$1:$1048576,MATCH("최종"&amp;SUBSTITUTE(SUBSTITUTE(F$1,"standard",""),"|Float",""),ChapterTable!$1:$1,0),0),
  IF($B1237=1,
    IF($L1237=FALSE,
      VLOOKUP($A1237,ChapterTable!$1:$1048576,MATCH("최종"&amp;SUBSTITUTE(SUBSTITUTE(F$1,"standard",""),"|Float",""),ChapterTable!$1:$1,0),0),
      VLOOKUP($A1237-ChapterTable!$P$11,ChapterTable!$1:$1048576,MATCH("최종"&amp;SUBSTITUTE(SUBSTITUTE(F$1,"standard",""),"|Float",""),ChapterTable!$1:$1,0),0)*ChapterTable!$P$14
    ),
  OFFSET(F1237,-$B1237+IF($L1237,1,0),0)*
    (VLOOKUP(SUBSTITUTE(SUBSTITUTE(F$1,"standard",""),"|Float","")&amp;IF(OR($L1237=TRUE,$A1237=0,MOD($A1237,ChapterTable!$R$20)&lt;&gt;0),"","보스")&amp;"인게임누적곱배수",ChapterTable!$R:$S,2,0)^D1237
    +VLOOKUP(SUBSTITUTE(SUBSTITUTE(F$1,"standard",""),"|Float","")&amp;IF(OR($L1237=TRUE,$A1237=0,MOD($A1237,ChapterTable!$R$20)&lt;&gt;0),"","보스")&amp;"인게임누적합배수",ChapterTable!$R:$S,2,0)*D1237)
  )
  )
  )
)</f>
        <v>1893837.6220531762</v>
      </c>
      <c r="G1237" t="s">
        <v>719</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136"/>
        <v>1</v>
      </c>
      <c r="Q1237">
        <f t="shared" si="137"/>
        <v>1</v>
      </c>
      <c r="R1237" t="b">
        <f t="shared" ca="1" si="138"/>
        <v>0</v>
      </c>
      <c r="T1237" t="b">
        <f t="shared" ca="1" si="139"/>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42"/>
        <v>1</v>
      </c>
      <c r="AJ1237">
        <f t="shared" si="140"/>
        <v>1</v>
      </c>
      <c r="AK1237">
        <f t="shared" si="141"/>
        <v>1</v>
      </c>
      <c r="AL1237">
        <v>13</v>
      </c>
    </row>
    <row r="1238" spans="1:38" hidden="1" x14ac:dyDescent="0.3">
      <c r="A1238">
        <v>27</v>
      </c>
      <c r="B1238">
        <v>8</v>
      </c>
      <c r="C1238">
        <f>IF(OR($L1238=TRUE,$A1238=0,MOD($A1238,ChapterTable!$R$20)&lt;&gt;0),
MAX(0,INT(($B1238+ChapterTable!$P$26+VLOOKUP(SUBSTITUTE(C$1,"성장단계","")&amp;"단계오프셋",ChapterTable!$R:$S,2,0))/ChapterTable!$P$23)),
MAX(0,INT(($B1238+ChapterTable!$R$26+VLOOKUP(SUBSTITUTE(C$1,"성장단계","")&amp;"보스단계오프셋",ChapterTable!$R:$S,2,0))/ChapterTable!$R$23)))</f>
        <v>1</v>
      </c>
      <c r="D1238">
        <f>IF(OR($L1238=TRUE,$A1238=0,MOD($A1238,ChapterTable!$R$20)&lt;&gt;0),
MAX(0,INT(($B1238+ChapterTable!$P$26+VLOOKUP(SUBSTITUTE(D$1,"성장단계","")&amp;"단계오프셋",ChapterTable!$R:$S,2,0))/ChapterTable!$P$23)),
MAX(0,INT(($B1238+ChapterTable!$R$26+VLOOKUP(SUBSTITUTE(D$1,"성장단계","")&amp;"보스단계오프셋",ChapterTable!$R:$S,2,0))/ChapterTable!$R$23)))</f>
        <v>0</v>
      </c>
      <c r="E1238" s="1">
        <f ca="1">IF(AND($A1238=0,$B1238=1),
    VLOOKUP(1,ChapterTable!$1:$1048576,MATCH("최종"&amp;SUBSTITUTE(SUBSTITUTE(E$1,"standard",""),"|Float",""),ChapterTable!$1:$1,0),0)*ChapterTable!$P$17,
  IF(AND($A1238=0,$B1238=0),
    E1239,
  IF($B1238=0,
    VLOOKUP($A1238,ChapterTable!$1:$1048576,MATCH("최종"&amp;SUBSTITUTE(SUBSTITUTE(E$1,"standard",""),"|Float",""),ChapterTable!$1:$1,0),0),
  IF($B1238=1,
    IF($L1238=FALSE,
      VLOOKUP($A1238,ChapterTable!$1:$1048576,MATCH("최종"&amp;SUBSTITUTE(SUBSTITUTE(E$1,"standard",""),"|Float",""),ChapterTable!$1:$1,0),0),
      VLOOKUP($A1238-ChapterTable!$P$11,ChapterTable!$1:$1048576,MATCH("최종"&amp;SUBSTITUTE(SUBSTITUTE(E$1,"standard",""),"|Float",""),ChapterTable!$1:$1,0),0)*ChapterTable!$P$14
    ),
  OFFSET(E1238,-$B1238+IF($L1238,1,0),0)*IF($B1238&gt;OFFSET($B1238,1,0),ChapterTable!$R$17,1)*
    (VLOOKUP(SUBSTITUTE(SUBSTITUTE(E$1,"standard",""),"|Float","")&amp;IF(OR($L1238=TRUE,$A1238=0,MOD($A1238,ChapterTable!$R$20)&lt;&gt;0),"","보스")&amp;"인게임누적곱배수",ChapterTable!$R:$S,2,0)^C1238
    +VLOOKUP(SUBSTITUTE(SUBSTITUTE(E$1,"standard",""),"|Float","")&amp;IF(OR($L1238=TRUE,$A1238=0,MOD($A1238,ChapterTable!$R$20)&lt;&gt;0),"","보스")&amp;"인게임누적합배수",ChapterTable!$R:$S,2,0)*C1238)
  )
  )
  )
)</f>
        <v>5454252.3515131474</v>
      </c>
      <c r="F1238" s="1">
        <f ca="1">IF(AND($A1238=0,$B1238=1),
    VLOOKUP(1,ChapterTable!$1:$1048576,MATCH("최종"&amp;SUBSTITUTE(SUBSTITUTE(F$1,"standard",""),"|Float",""),ChapterTable!$1:$1,0),0)*ChapterTable!$P$17,
  IF(AND($A1238=0,$B1238=0),
    F1239,
  IF($B1238=0,
    VLOOKUP($A1238,ChapterTable!$1:$1048576,MATCH("최종"&amp;SUBSTITUTE(SUBSTITUTE(F$1,"standard",""),"|Float",""),ChapterTable!$1:$1,0),0),
  IF($B1238=1,
    IF($L1238=FALSE,
      VLOOKUP($A1238,ChapterTable!$1:$1048576,MATCH("최종"&amp;SUBSTITUTE(SUBSTITUTE(F$1,"standard",""),"|Float",""),ChapterTable!$1:$1,0),0),
      VLOOKUP($A1238-ChapterTable!$P$11,ChapterTable!$1:$1048576,MATCH("최종"&amp;SUBSTITUTE(SUBSTITUTE(F$1,"standard",""),"|Float",""),ChapterTable!$1:$1,0),0)*ChapterTable!$P$14
    ),
  OFFSET(F1238,-$B1238+IF($L1238,1,0),0)*
    (VLOOKUP(SUBSTITUTE(SUBSTITUTE(F$1,"standard",""),"|Float","")&amp;IF(OR($L1238=TRUE,$A1238=0,MOD($A1238,ChapterTable!$R$20)&lt;&gt;0),"","보스")&amp;"인게임누적곱배수",ChapterTable!$R:$S,2,0)^D1238
    +VLOOKUP(SUBSTITUTE(SUBSTITUTE(F$1,"standard",""),"|Float","")&amp;IF(OR($L1238=TRUE,$A1238=0,MOD($A1238,ChapterTable!$R$20)&lt;&gt;0),"","보스")&amp;"인게임누적합배수",ChapterTable!$R:$S,2,0)*D1238)
  )
  )
  )
)</f>
        <v>1893837.6220531762</v>
      </c>
      <c r="G1238" t="s">
        <v>719</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136"/>
        <v>1</v>
      </c>
      <c r="Q1238">
        <f t="shared" si="137"/>
        <v>1</v>
      </c>
      <c r="R1238" t="b">
        <f t="shared" ca="1" si="138"/>
        <v>0</v>
      </c>
      <c r="T1238" t="b">
        <f t="shared" ca="1" si="139"/>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42"/>
        <v>1</v>
      </c>
      <c r="AJ1238">
        <f t="shared" si="140"/>
        <v>1</v>
      </c>
      <c r="AK1238">
        <f t="shared" si="141"/>
        <v>1</v>
      </c>
      <c r="AL1238">
        <v>13</v>
      </c>
    </row>
    <row r="1239" spans="1:38" hidden="1" x14ac:dyDescent="0.3">
      <c r="A1239">
        <v>27</v>
      </c>
      <c r="B1239">
        <v>9</v>
      </c>
      <c r="C1239">
        <f>IF(OR($L1239=TRUE,$A1239=0,MOD($A1239,ChapterTable!$R$20)&lt;&gt;0),
MAX(0,INT(($B1239+ChapterTable!$P$26+VLOOKUP(SUBSTITUTE(C$1,"성장단계","")&amp;"단계오프셋",ChapterTable!$R:$S,2,0))/ChapterTable!$P$23)),
MAX(0,INT(($B1239+ChapterTable!$R$26+VLOOKUP(SUBSTITUTE(C$1,"성장단계","")&amp;"보스단계오프셋",ChapterTable!$R:$S,2,0))/ChapterTable!$R$23)))</f>
        <v>1</v>
      </c>
      <c r="D1239">
        <f>IF(OR($L1239=TRUE,$A1239=0,MOD($A1239,ChapterTable!$R$20)&lt;&gt;0),
MAX(0,INT(($B1239+ChapterTable!$P$26+VLOOKUP(SUBSTITUTE(D$1,"성장단계","")&amp;"단계오프셋",ChapterTable!$R:$S,2,0))/ChapterTable!$P$23)),
MAX(0,INT(($B1239+ChapterTable!$R$26+VLOOKUP(SUBSTITUTE(D$1,"성장단계","")&amp;"보스단계오프셋",ChapterTable!$R:$S,2,0))/ChapterTable!$R$23)))</f>
        <v>0</v>
      </c>
      <c r="E1239" s="1">
        <f ca="1">IF(AND($A1239=0,$B1239=1),
    VLOOKUP(1,ChapterTable!$1:$1048576,MATCH("최종"&amp;SUBSTITUTE(SUBSTITUTE(E$1,"standard",""),"|Float",""),ChapterTable!$1:$1,0),0)*ChapterTable!$P$17,
  IF(AND($A1239=0,$B1239=0),
    E1240,
  IF($B1239=0,
    VLOOKUP($A1239,ChapterTable!$1:$1048576,MATCH("최종"&amp;SUBSTITUTE(SUBSTITUTE(E$1,"standard",""),"|Float",""),ChapterTable!$1:$1,0),0),
  IF($B1239=1,
    IF($L1239=FALSE,
      VLOOKUP($A1239,ChapterTable!$1:$1048576,MATCH("최종"&amp;SUBSTITUTE(SUBSTITUTE(E$1,"standard",""),"|Float",""),ChapterTable!$1:$1,0),0),
      VLOOKUP($A1239-ChapterTable!$P$11,ChapterTable!$1:$1048576,MATCH("최종"&amp;SUBSTITUTE(SUBSTITUTE(E$1,"standard",""),"|Float",""),ChapterTable!$1:$1,0),0)*ChapterTable!$P$14
    ),
  OFFSET(E1239,-$B1239+IF($L1239,1,0),0)*IF($B1239&gt;OFFSET($B1239,1,0),ChapterTable!$R$17,1)*
    (VLOOKUP(SUBSTITUTE(SUBSTITUTE(E$1,"standard",""),"|Float","")&amp;IF(OR($L1239=TRUE,$A1239=0,MOD($A1239,ChapterTable!$R$20)&lt;&gt;0),"","보스")&amp;"인게임누적곱배수",ChapterTable!$R:$S,2,0)^C1239
    +VLOOKUP(SUBSTITUTE(SUBSTITUTE(E$1,"standard",""),"|Float","")&amp;IF(OR($L1239=TRUE,$A1239=0,MOD($A1239,ChapterTable!$R$20)&lt;&gt;0),"","보스")&amp;"인게임누적합배수",ChapterTable!$R:$S,2,0)*C1239)
  )
  )
  )
)</f>
        <v>5454252.3515131474</v>
      </c>
      <c r="F1239" s="1">
        <f ca="1">IF(AND($A1239=0,$B1239=1),
    VLOOKUP(1,ChapterTable!$1:$1048576,MATCH("최종"&amp;SUBSTITUTE(SUBSTITUTE(F$1,"standard",""),"|Float",""),ChapterTable!$1:$1,0),0)*ChapterTable!$P$17,
  IF(AND($A1239=0,$B1239=0),
    F1240,
  IF($B1239=0,
    VLOOKUP($A1239,ChapterTable!$1:$1048576,MATCH("최종"&amp;SUBSTITUTE(SUBSTITUTE(F$1,"standard",""),"|Float",""),ChapterTable!$1:$1,0),0),
  IF($B1239=1,
    IF($L1239=FALSE,
      VLOOKUP($A1239,ChapterTable!$1:$1048576,MATCH("최종"&amp;SUBSTITUTE(SUBSTITUTE(F$1,"standard",""),"|Float",""),ChapterTable!$1:$1,0),0),
      VLOOKUP($A1239-ChapterTable!$P$11,ChapterTable!$1:$1048576,MATCH("최종"&amp;SUBSTITUTE(SUBSTITUTE(F$1,"standard",""),"|Float",""),ChapterTable!$1:$1,0),0)*ChapterTable!$P$14
    ),
  OFFSET(F1239,-$B1239+IF($L1239,1,0),0)*
    (VLOOKUP(SUBSTITUTE(SUBSTITUTE(F$1,"standard",""),"|Float","")&amp;IF(OR($L1239=TRUE,$A1239=0,MOD($A1239,ChapterTable!$R$20)&lt;&gt;0),"","보스")&amp;"인게임누적곱배수",ChapterTable!$R:$S,2,0)^D1239
    +VLOOKUP(SUBSTITUTE(SUBSTITUTE(F$1,"standard",""),"|Float","")&amp;IF(OR($L1239=TRUE,$A1239=0,MOD($A1239,ChapterTable!$R$20)&lt;&gt;0),"","보스")&amp;"인게임누적합배수",ChapterTable!$R:$S,2,0)*D1239)
  )
  )
  )
)</f>
        <v>1893837.6220531762</v>
      </c>
      <c r="G1239" t="s">
        <v>719</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136"/>
        <v>91</v>
      </c>
      <c r="Q1239">
        <f t="shared" si="137"/>
        <v>91</v>
      </c>
      <c r="R1239" t="b">
        <f t="shared" ca="1" si="138"/>
        <v>1</v>
      </c>
      <c r="T1239" t="b">
        <f t="shared" ca="1" si="139"/>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42"/>
        <v>1</v>
      </c>
      <c r="AJ1239">
        <f t="shared" si="140"/>
        <v>1</v>
      </c>
      <c r="AK1239">
        <f t="shared" si="141"/>
        <v>1</v>
      </c>
      <c r="AL1239">
        <v>13</v>
      </c>
    </row>
    <row r="1240" spans="1:38" hidden="1" x14ac:dyDescent="0.3">
      <c r="A1240">
        <v>27</v>
      </c>
      <c r="B1240">
        <v>10</v>
      </c>
      <c r="C1240">
        <f>IF(OR($L1240=TRUE,$A1240=0,MOD($A1240,ChapterTable!$R$20)&lt;&gt;0),
MAX(0,INT(($B1240+ChapterTable!$P$26+VLOOKUP(SUBSTITUTE(C$1,"성장단계","")&amp;"단계오프셋",ChapterTable!$R:$S,2,0))/ChapterTable!$P$23)),
MAX(0,INT(($B1240+ChapterTable!$R$26+VLOOKUP(SUBSTITUTE(C$1,"성장단계","")&amp;"보스단계오프셋",ChapterTable!$R:$S,2,0))/ChapterTable!$R$23)))</f>
        <v>1</v>
      </c>
      <c r="D1240">
        <f>IF(OR($L1240=TRUE,$A1240=0,MOD($A1240,ChapterTable!$R$20)&lt;&gt;0),
MAX(0,INT(($B1240+ChapterTable!$P$26+VLOOKUP(SUBSTITUTE(D$1,"성장단계","")&amp;"단계오프셋",ChapterTable!$R:$S,2,0))/ChapterTable!$P$23)),
MAX(0,INT(($B1240+ChapterTable!$R$26+VLOOKUP(SUBSTITUTE(D$1,"성장단계","")&amp;"보스단계오프셋",ChapterTable!$R:$S,2,0))/ChapterTable!$R$23)))</f>
        <v>0</v>
      </c>
      <c r="E1240" s="1">
        <f ca="1">IF(AND($A1240=0,$B1240=1),
    VLOOKUP(1,ChapterTable!$1:$1048576,MATCH("최종"&amp;SUBSTITUTE(SUBSTITUTE(E$1,"standard",""),"|Float",""),ChapterTable!$1:$1,0),0)*ChapterTable!$P$17,
  IF(AND($A1240=0,$B1240=0),
    E1241,
  IF($B1240=0,
    VLOOKUP($A1240,ChapterTable!$1:$1048576,MATCH("최종"&amp;SUBSTITUTE(SUBSTITUTE(E$1,"standard",""),"|Float",""),ChapterTable!$1:$1,0),0),
  IF($B1240=1,
    IF($L1240=FALSE,
      VLOOKUP($A1240,ChapterTable!$1:$1048576,MATCH("최종"&amp;SUBSTITUTE(SUBSTITUTE(E$1,"standard",""),"|Float",""),ChapterTable!$1:$1,0),0),
      VLOOKUP($A1240-ChapterTable!$P$11,ChapterTable!$1:$1048576,MATCH("최종"&amp;SUBSTITUTE(SUBSTITUTE(E$1,"standard",""),"|Float",""),ChapterTable!$1:$1,0),0)*ChapterTable!$P$14
    ),
  OFFSET(E1240,-$B1240+IF($L1240,1,0),0)*IF($B1240&gt;OFFSET($B1240,1,0),ChapterTable!$R$17,1)*
    (VLOOKUP(SUBSTITUTE(SUBSTITUTE(E$1,"standard",""),"|Float","")&amp;IF(OR($L1240=TRUE,$A1240=0,MOD($A1240,ChapterTable!$R$20)&lt;&gt;0),"","보스")&amp;"인게임누적곱배수",ChapterTable!$R:$S,2,0)^C1240
    +VLOOKUP(SUBSTITUTE(SUBSTITUTE(E$1,"standard",""),"|Float","")&amp;IF(OR($L1240=TRUE,$A1240=0,MOD($A1240,ChapterTable!$R$20)&lt;&gt;0),"","보스")&amp;"인게임누적합배수",ChapterTable!$R:$S,2,0)*C1240)
  )
  )
  )
)</f>
        <v>5454252.3515131474</v>
      </c>
      <c r="F1240" s="1">
        <f ca="1">IF(AND($A1240=0,$B1240=1),
    VLOOKUP(1,ChapterTable!$1:$1048576,MATCH("최종"&amp;SUBSTITUTE(SUBSTITUTE(F$1,"standard",""),"|Float",""),ChapterTable!$1:$1,0),0)*ChapterTable!$P$17,
  IF(AND($A1240=0,$B1240=0),
    F1241,
  IF($B1240=0,
    VLOOKUP($A1240,ChapterTable!$1:$1048576,MATCH("최종"&amp;SUBSTITUTE(SUBSTITUTE(F$1,"standard",""),"|Float",""),ChapterTable!$1:$1,0),0),
  IF($B1240=1,
    IF($L1240=FALSE,
      VLOOKUP($A1240,ChapterTable!$1:$1048576,MATCH("최종"&amp;SUBSTITUTE(SUBSTITUTE(F$1,"standard",""),"|Float",""),ChapterTable!$1:$1,0),0),
      VLOOKUP($A1240-ChapterTable!$P$11,ChapterTable!$1:$1048576,MATCH("최종"&amp;SUBSTITUTE(SUBSTITUTE(F$1,"standard",""),"|Float",""),ChapterTable!$1:$1,0),0)*ChapterTable!$P$14
    ),
  OFFSET(F1240,-$B1240+IF($L1240,1,0),0)*
    (VLOOKUP(SUBSTITUTE(SUBSTITUTE(F$1,"standard",""),"|Float","")&amp;IF(OR($L1240=TRUE,$A1240=0,MOD($A1240,ChapterTable!$R$20)&lt;&gt;0),"","보스")&amp;"인게임누적곱배수",ChapterTable!$R:$S,2,0)^D1240
    +VLOOKUP(SUBSTITUTE(SUBSTITUTE(F$1,"standard",""),"|Float","")&amp;IF(OR($L1240=TRUE,$A1240=0,MOD($A1240,ChapterTable!$R$20)&lt;&gt;0),"","보스")&amp;"인게임누적합배수",ChapterTable!$R:$S,2,0)*D1240)
  )
  )
  )
)</f>
        <v>1893837.6220531762</v>
      </c>
      <c r="G1240" t="s">
        <v>719</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136"/>
        <v>21</v>
      </c>
      <c r="Q1240">
        <f t="shared" si="137"/>
        <v>21</v>
      </c>
      <c r="R1240" t="b">
        <f t="shared" ca="1" si="138"/>
        <v>0</v>
      </c>
      <c r="T1240" t="b">
        <f t="shared" ca="1" si="139"/>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42"/>
        <v>1</v>
      </c>
      <c r="AJ1240">
        <f t="shared" si="140"/>
        <v>1</v>
      </c>
      <c r="AK1240">
        <f t="shared" si="141"/>
        <v>1</v>
      </c>
      <c r="AL1240">
        <v>13</v>
      </c>
    </row>
    <row r="1241" spans="1:38" hidden="1" x14ac:dyDescent="0.3">
      <c r="A1241">
        <v>27</v>
      </c>
      <c r="B1241">
        <v>11</v>
      </c>
      <c r="C1241">
        <f>IF(OR($L1241=TRUE,$A1241=0,MOD($A1241,ChapterTable!$R$20)&lt;&gt;0),
MAX(0,INT(($B1241+ChapterTable!$P$26+VLOOKUP(SUBSTITUTE(C$1,"성장단계","")&amp;"단계오프셋",ChapterTable!$R:$S,2,0))/ChapterTable!$P$23)),
MAX(0,INT(($B1241+ChapterTable!$R$26+VLOOKUP(SUBSTITUTE(C$1,"성장단계","")&amp;"보스단계오프셋",ChapterTable!$R:$S,2,0))/ChapterTable!$R$23)))</f>
        <v>1</v>
      </c>
      <c r="D1241">
        <f>IF(OR($L1241=TRUE,$A1241=0,MOD($A1241,ChapterTable!$R$20)&lt;&gt;0),
MAX(0,INT(($B1241+ChapterTable!$P$26+VLOOKUP(SUBSTITUTE(D$1,"성장단계","")&amp;"단계오프셋",ChapterTable!$R:$S,2,0))/ChapterTable!$P$23)),
MAX(0,INT(($B1241+ChapterTable!$R$26+VLOOKUP(SUBSTITUTE(D$1,"성장단계","")&amp;"보스단계오프셋",ChapterTable!$R:$S,2,0))/ChapterTable!$R$23)))</f>
        <v>1</v>
      </c>
      <c r="E1241" s="1">
        <f ca="1">IF(AND($A1241=0,$B1241=1),
    VLOOKUP(1,ChapterTable!$1:$1048576,MATCH("최종"&amp;SUBSTITUTE(SUBSTITUTE(E$1,"standard",""),"|Float",""),ChapterTable!$1:$1,0),0)*ChapterTable!$P$17,
  IF(AND($A1241=0,$B1241=0),
    E1242,
  IF($B1241=0,
    VLOOKUP($A1241,ChapterTable!$1:$1048576,MATCH("최종"&amp;SUBSTITUTE(SUBSTITUTE(E$1,"standard",""),"|Float",""),ChapterTable!$1:$1,0),0),
  IF($B1241=1,
    IF($L1241=FALSE,
      VLOOKUP($A1241,ChapterTable!$1:$1048576,MATCH("최종"&amp;SUBSTITUTE(SUBSTITUTE(E$1,"standard",""),"|Float",""),ChapterTable!$1:$1,0),0),
      VLOOKUP($A1241-ChapterTable!$P$11,ChapterTable!$1:$1048576,MATCH("최종"&amp;SUBSTITUTE(SUBSTITUTE(E$1,"standard",""),"|Float",""),ChapterTable!$1:$1,0),0)*ChapterTable!$P$14
    ),
  OFFSET(E1241,-$B1241+IF($L1241,1,0),0)*IF($B1241&gt;OFFSET($B1241,1,0),ChapterTable!$R$17,1)*
    (VLOOKUP(SUBSTITUTE(SUBSTITUTE(E$1,"standard",""),"|Float","")&amp;IF(OR($L1241=TRUE,$A1241=0,MOD($A1241,ChapterTable!$R$20)&lt;&gt;0),"","보스")&amp;"인게임누적곱배수",ChapterTable!$R:$S,2,0)^C1241
    +VLOOKUP(SUBSTITUTE(SUBSTITUTE(E$1,"standard",""),"|Float","")&amp;IF(OR($L1241=TRUE,$A1241=0,MOD($A1241,ChapterTable!$R$20)&lt;&gt;0),"","보스")&amp;"인게임누적합배수",ChapterTable!$R:$S,2,0)*C1241)
  )
  )
  )
)</f>
        <v>5454252.3515131474</v>
      </c>
      <c r="F1241" s="1">
        <f ca="1">IF(AND($A1241=0,$B1241=1),
    VLOOKUP(1,ChapterTable!$1:$1048576,MATCH("최종"&amp;SUBSTITUTE(SUBSTITUTE(F$1,"standard",""),"|Float",""),ChapterTable!$1:$1,0),0)*ChapterTable!$P$17,
  IF(AND($A1241=0,$B1241=0),
    F1242,
  IF($B1241=0,
    VLOOKUP($A1241,ChapterTable!$1:$1048576,MATCH("최종"&amp;SUBSTITUTE(SUBSTITUTE(F$1,"standard",""),"|Float",""),ChapterTable!$1:$1,0),0),
  IF($B1241=1,
    IF($L1241=FALSE,
      VLOOKUP($A1241,ChapterTable!$1:$1048576,MATCH("최종"&amp;SUBSTITUTE(SUBSTITUTE(F$1,"standard",""),"|Float",""),ChapterTable!$1:$1,0),0),
      VLOOKUP($A1241-ChapterTable!$P$11,ChapterTable!$1:$1048576,MATCH("최종"&amp;SUBSTITUTE(SUBSTITUTE(F$1,"standard",""),"|Float",""),ChapterTable!$1:$1,0),0)*ChapterTable!$P$14
    ),
  OFFSET(F1241,-$B1241+IF($L1241,1,0),0)*
    (VLOOKUP(SUBSTITUTE(SUBSTITUTE(F$1,"standard",""),"|Float","")&amp;IF(OR($L1241=TRUE,$A1241=0,MOD($A1241,ChapterTable!$R$20)&lt;&gt;0),"","보스")&amp;"인게임누적곱배수",ChapterTable!$R:$S,2,0)^D1241
    +VLOOKUP(SUBSTITUTE(SUBSTITUTE(F$1,"standard",""),"|Float","")&amp;IF(OR($L1241=TRUE,$A1241=0,MOD($A1241,ChapterTable!$R$20)&lt;&gt;0),"","보스")&amp;"인게임누적합배수",ChapterTable!$R:$S,2,0)*D1241)
  )
  )
  )
)</f>
        <v>2035875.4437071644</v>
      </c>
      <c r="G1241" t="s">
        <v>719</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136"/>
        <v>2</v>
      </c>
      <c r="Q1241">
        <f t="shared" si="137"/>
        <v>2</v>
      </c>
      <c r="R1241" t="b">
        <f t="shared" ca="1" si="138"/>
        <v>0</v>
      </c>
      <c r="T1241" t="b">
        <f t="shared" ca="1" si="139"/>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42"/>
        <v>0.5</v>
      </c>
      <c r="AJ1241">
        <f t="shared" si="140"/>
        <v>0.54666666600000002</v>
      </c>
      <c r="AK1241">
        <f t="shared" si="141"/>
        <v>1</v>
      </c>
      <c r="AL1241">
        <v>13</v>
      </c>
    </row>
    <row r="1242" spans="1:38" hidden="1" x14ac:dyDescent="0.3">
      <c r="A1242">
        <v>27</v>
      </c>
      <c r="B1242">
        <v>12</v>
      </c>
      <c r="C1242">
        <f>IF(OR($L1242=TRUE,$A1242=0,MOD($A1242,ChapterTable!$R$20)&lt;&gt;0),
MAX(0,INT(($B1242+ChapterTable!$P$26+VLOOKUP(SUBSTITUTE(C$1,"성장단계","")&amp;"단계오프셋",ChapterTable!$R:$S,2,0))/ChapterTable!$P$23)),
MAX(0,INT(($B1242+ChapterTable!$R$26+VLOOKUP(SUBSTITUTE(C$1,"성장단계","")&amp;"보스단계오프셋",ChapterTable!$R:$S,2,0))/ChapterTable!$R$23)))</f>
        <v>1</v>
      </c>
      <c r="D1242">
        <f>IF(OR($L1242=TRUE,$A1242=0,MOD($A1242,ChapterTable!$R$20)&lt;&gt;0),
MAX(0,INT(($B1242+ChapterTable!$P$26+VLOOKUP(SUBSTITUTE(D$1,"성장단계","")&amp;"단계오프셋",ChapterTable!$R:$S,2,0))/ChapterTable!$P$23)),
MAX(0,INT(($B1242+ChapterTable!$R$26+VLOOKUP(SUBSTITUTE(D$1,"성장단계","")&amp;"보스단계오프셋",ChapterTable!$R:$S,2,0))/ChapterTable!$R$23)))</f>
        <v>1</v>
      </c>
      <c r="E1242" s="1">
        <f ca="1">IF(AND($A1242=0,$B1242=1),
    VLOOKUP(1,ChapterTable!$1:$1048576,MATCH("최종"&amp;SUBSTITUTE(SUBSTITUTE(E$1,"standard",""),"|Float",""),ChapterTable!$1:$1,0),0)*ChapterTable!$P$17,
  IF(AND($A1242=0,$B1242=0),
    E1243,
  IF($B1242=0,
    VLOOKUP($A1242,ChapterTable!$1:$1048576,MATCH("최종"&amp;SUBSTITUTE(SUBSTITUTE(E$1,"standard",""),"|Float",""),ChapterTable!$1:$1,0),0),
  IF($B1242=1,
    IF($L1242=FALSE,
      VLOOKUP($A1242,ChapterTable!$1:$1048576,MATCH("최종"&amp;SUBSTITUTE(SUBSTITUTE(E$1,"standard",""),"|Float",""),ChapterTable!$1:$1,0),0),
      VLOOKUP($A1242-ChapterTable!$P$11,ChapterTable!$1:$1048576,MATCH("최종"&amp;SUBSTITUTE(SUBSTITUTE(E$1,"standard",""),"|Float",""),ChapterTable!$1:$1,0),0)*ChapterTable!$P$14
    ),
  OFFSET(E1242,-$B1242+IF($L1242,1,0),0)*IF($B1242&gt;OFFSET($B1242,1,0),ChapterTable!$R$17,1)*
    (VLOOKUP(SUBSTITUTE(SUBSTITUTE(E$1,"standard",""),"|Float","")&amp;IF(OR($L1242=TRUE,$A1242=0,MOD($A1242,ChapterTable!$R$20)&lt;&gt;0),"","보스")&amp;"인게임누적곱배수",ChapterTable!$R:$S,2,0)^C1242
    +VLOOKUP(SUBSTITUTE(SUBSTITUTE(E$1,"standard",""),"|Float","")&amp;IF(OR($L1242=TRUE,$A1242=0,MOD($A1242,ChapterTable!$R$20)&lt;&gt;0),"","보스")&amp;"인게임누적합배수",ChapterTable!$R:$S,2,0)*C1242)
  )
  )
  )
)</f>
        <v>5454252.3515131474</v>
      </c>
      <c r="F1242" s="1">
        <f ca="1">IF(AND($A1242=0,$B1242=1),
    VLOOKUP(1,ChapterTable!$1:$1048576,MATCH("최종"&amp;SUBSTITUTE(SUBSTITUTE(F$1,"standard",""),"|Float",""),ChapterTable!$1:$1,0),0)*ChapterTable!$P$17,
  IF(AND($A1242=0,$B1242=0),
    F1243,
  IF($B1242=0,
    VLOOKUP($A1242,ChapterTable!$1:$1048576,MATCH("최종"&amp;SUBSTITUTE(SUBSTITUTE(F$1,"standard",""),"|Float",""),ChapterTable!$1:$1,0),0),
  IF($B1242=1,
    IF($L1242=FALSE,
      VLOOKUP($A1242,ChapterTable!$1:$1048576,MATCH("최종"&amp;SUBSTITUTE(SUBSTITUTE(F$1,"standard",""),"|Float",""),ChapterTable!$1:$1,0),0),
      VLOOKUP($A1242-ChapterTable!$P$11,ChapterTable!$1:$1048576,MATCH("최종"&amp;SUBSTITUTE(SUBSTITUTE(F$1,"standard",""),"|Float",""),ChapterTable!$1:$1,0),0)*ChapterTable!$P$14
    ),
  OFFSET(F1242,-$B1242+IF($L1242,1,0),0)*
    (VLOOKUP(SUBSTITUTE(SUBSTITUTE(F$1,"standard",""),"|Float","")&amp;IF(OR($L1242=TRUE,$A1242=0,MOD($A1242,ChapterTable!$R$20)&lt;&gt;0),"","보스")&amp;"인게임누적곱배수",ChapterTable!$R:$S,2,0)^D1242
    +VLOOKUP(SUBSTITUTE(SUBSTITUTE(F$1,"standard",""),"|Float","")&amp;IF(OR($L1242=TRUE,$A1242=0,MOD($A1242,ChapterTable!$R$20)&lt;&gt;0),"","보스")&amp;"인게임누적합배수",ChapterTable!$R:$S,2,0)*D1242)
  )
  )
  )
)</f>
        <v>2035875.4437071644</v>
      </c>
      <c r="G1242" t="s">
        <v>719</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136"/>
        <v>2</v>
      </c>
      <c r="Q1242">
        <f t="shared" si="137"/>
        <v>2</v>
      </c>
      <c r="R1242" t="b">
        <f t="shared" ca="1" si="138"/>
        <v>0</v>
      </c>
      <c r="T1242" t="b">
        <f t="shared" ca="1" si="139"/>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42"/>
        <v>0.5</v>
      </c>
      <c r="AJ1242">
        <f t="shared" si="140"/>
        <v>0.54666666600000002</v>
      </c>
      <c r="AK1242">
        <f t="shared" si="141"/>
        <v>1</v>
      </c>
      <c r="AL1242">
        <v>13</v>
      </c>
    </row>
    <row r="1243" spans="1:38" hidden="1" x14ac:dyDescent="0.3">
      <c r="A1243">
        <v>27</v>
      </c>
      <c r="B1243">
        <v>13</v>
      </c>
      <c r="C1243">
        <f>IF(OR($L1243=TRUE,$A1243=0,MOD($A1243,ChapterTable!$R$20)&lt;&gt;0),
MAX(0,INT(($B1243+ChapterTable!$P$26+VLOOKUP(SUBSTITUTE(C$1,"성장단계","")&amp;"단계오프셋",ChapterTable!$R:$S,2,0))/ChapterTable!$P$23)),
MAX(0,INT(($B1243+ChapterTable!$R$26+VLOOKUP(SUBSTITUTE(C$1,"성장단계","")&amp;"보스단계오프셋",ChapterTable!$R:$S,2,0))/ChapterTable!$R$23)))</f>
        <v>1</v>
      </c>
      <c r="D1243">
        <f>IF(OR($L1243=TRUE,$A1243=0,MOD($A1243,ChapterTable!$R$20)&lt;&gt;0),
MAX(0,INT(($B1243+ChapterTable!$P$26+VLOOKUP(SUBSTITUTE(D$1,"성장단계","")&amp;"단계오프셋",ChapterTable!$R:$S,2,0))/ChapterTable!$P$23)),
MAX(0,INT(($B1243+ChapterTable!$R$26+VLOOKUP(SUBSTITUTE(D$1,"성장단계","")&amp;"보스단계오프셋",ChapterTable!$R:$S,2,0))/ChapterTable!$R$23)))</f>
        <v>1</v>
      </c>
      <c r="E1243" s="1">
        <f ca="1">IF(AND($A1243=0,$B1243=1),
    VLOOKUP(1,ChapterTable!$1:$1048576,MATCH("최종"&amp;SUBSTITUTE(SUBSTITUTE(E$1,"standard",""),"|Float",""),ChapterTable!$1:$1,0),0)*ChapterTable!$P$17,
  IF(AND($A1243=0,$B1243=0),
    E1244,
  IF($B1243=0,
    VLOOKUP($A1243,ChapterTable!$1:$1048576,MATCH("최종"&amp;SUBSTITUTE(SUBSTITUTE(E$1,"standard",""),"|Float",""),ChapterTable!$1:$1,0),0),
  IF($B1243=1,
    IF($L1243=FALSE,
      VLOOKUP($A1243,ChapterTable!$1:$1048576,MATCH("최종"&amp;SUBSTITUTE(SUBSTITUTE(E$1,"standard",""),"|Float",""),ChapterTable!$1:$1,0),0),
      VLOOKUP($A1243-ChapterTable!$P$11,ChapterTable!$1:$1048576,MATCH("최종"&amp;SUBSTITUTE(SUBSTITUTE(E$1,"standard",""),"|Float",""),ChapterTable!$1:$1,0),0)*ChapterTable!$P$14
    ),
  OFFSET(E1243,-$B1243+IF($L1243,1,0),0)*IF($B1243&gt;OFFSET($B1243,1,0),ChapterTable!$R$17,1)*
    (VLOOKUP(SUBSTITUTE(SUBSTITUTE(E$1,"standard",""),"|Float","")&amp;IF(OR($L1243=TRUE,$A1243=0,MOD($A1243,ChapterTable!$R$20)&lt;&gt;0),"","보스")&amp;"인게임누적곱배수",ChapterTable!$R:$S,2,0)^C1243
    +VLOOKUP(SUBSTITUTE(SUBSTITUTE(E$1,"standard",""),"|Float","")&amp;IF(OR($L1243=TRUE,$A1243=0,MOD($A1243,ChapterTable!$R$20)&lt;&gt;0),"","보스")&amp;"인게임누적합배수",ChapterTable!$R:$S,2,0)*C1243)
  )
  )
  )
)</f>
        <v>5454252.3515131474</v>
      </c>
      <c r="F1243" s="1">
        <f ca="1">IF(AND($A1243=0,$B1243=1),
    VLOOKUP(1,ChapterTable!$1:$1048576,MATCH("최종"&amp;SUBSTITUTE(SUBSTITUTE(F$1,"standard",""),"|Float",""),ChapterTable!$1:$1,0),0)*ChapterTable!$P$17,
  IF(AND($A1243=0,$B1243=0),
    F1244,
  IF($B1243=0,
    VLOOKUP($A1243,ChapterTable!$1:$1048576,MATCH("최종"&amp;SUBSTITUTE(SUBSTITUTE(F$1,"standard",""),"|Float",""),ChapterTable!$1:$1,0),0),
  IF($B1243=1,
    IF($L1243=FALSE,
      VLOOKUP($A1243,ChapterTable!$1:$1048576,MATCH("최종"&amp;SUBSTITUTE(SUBSTITUTE(F$1,"standard",""),"|Float",""),ChapterTable!$1:$1,0),0),
      VLOOKUP($A1243-ChapterTable!$P$11,ChapterTable!$1:$1048576,MATCH("최종"&amp;SUBSTITUTE(SUBSTITUTE(F$1,"standard",""),"|Float",""),ChapterTable!$1:$1,0),0)*ChapterTable!$P$14
    ),
  OFFSET(F1243,-$B1243+IF($L1243,1,0),0)*
    (VLOOKUP(SUBSTITUTE(SUBSTITUTE(F$1,"standard",""),"|Float","")&amp;IF(OR($L1243=TRUE,$A1243=0,MOD($A1243,ChapterTable!$R$20)&lt;&gt;0),"","보스")&amp;"인게임누적곱배수",ChapterTable!$R:$S,2,0)^D1243
    +VLOOKUP(SUBSTITUTE(SUBSTITUTE(F$1,"standard",""),"|Float","")&amp;IF(OR($L1243=TRUE,$A1243=0,MOD($A1243,ChapterTable!$R$20)&lt;&gt;0),"","보스")&amp;"인게임누적합배수",ChapterTable!$R:$S,2,0)*D1243)
  )
  )
  )
)</f>
        <v>2035875.4437071644</v>
      </c>
      <c r="G1243" t="s">
        <v>719</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136"/>
        <v>2</v>
      </c>
      <c r="Q1243">
        <f t="shared" si="137"/>
        <v>2</v>
      </c>
      <c r="R1243" t="b">
        <f t="shared" ca="1" si="138"/>
        <v>0</v>
      </c>
      <c r="T1243" t="b">
        <f t="shared" ca="1" si="139"/>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42"/>
        <v>0.5</v>
      </c>
      <c r="AJ1243">
        <f t="shared" si="140"/>
        <v>0.54666666600000002</v>
      </c>
      <c r="AK1243">
        <f t="shared" si="141"/>
        <v>1</v>
      </c>
      <c r="AL1243">
        <v>13</v>
      </c>
    </row>
    <row r="1244" spans="1:38" hidden="1" x14ac:dyDescent="0.3">
      <c r="A1244">
        <v>27</v>
      </c>
      <c r="B1244">
        <v>14</v>
      </c>
      <c r="C1244">
        <f>IF(OR($L1244=TRUE,$A1244=0,MOD($A1244,ChapterTable!$R$20)&lt;&gt;0),
MAX(0,INT(($B1244+ChapterTable!$P$26+VLOOKUP(SUBSTITUTE(C$1,"성장단계","")&amp;"단계오프셋",ChapterTable!$R:$S,2,0))/ChapterTable!$P$23)),
MAX(0,INT(($B1244+ChapterTable!$R$26+VLOOKUP(SUBSTITUTE(C$1,"성장단계","")&amp;"보스단계오프셋",ChapterTable!$R:$S,2,0))/ChapterTable!$R$23)))</f>
        <v>1</v>
      </c>
      <c r="D1244">
        <f>IF(OR($L1244=TRUE,$A1244=0,MOD($A1244,ChapterTable!$R$20)&lt;&gt;0),
MAX(0,INT(($B1244+ChapterTable!$P$26+VLOOKUP(SUBSTITUTE(D$1,"성장단계","")&amp;"단계오프셋",ChapterTable!$R:$S,2,0))/ChapterTable!$P$23)),
MAX(0,INT(($B1244+ChapterTable!$R$26+VLOOKUP(SUBSTITUTE(D$1,"성장단계","")&amp;"보스단계오프셋",ChapterTable!$R:$S,2,0))/ChapterTable!$R$23)))</f>
        <v>1</v>
      </c>
      <c r="E1244" s="1">
        <f ca="1">IF(AND($A1244=0,$B1244=1),
    VLOOKUP(1,ChapterTable!$1:$1048576,MATCH("최종"&amp;SUBSTITUTE(SUBSTITUTE(E$1,"standard",""),"|Float",""),ChapterTable!$1:$1,0),0)*ChapterTable!$P$17,
  IF(AND($A1244=0,$B1244=0),
    E1245,
  IF($B1244=0,
    VLOOKUP($A1244,ChapterTable!$1:$1048576,MATCH("최종"&amp;SUBSTITUTE(SUBSTITUTE(E$1,"standard",""),"|Float",""),ChapterTable!$1:$1,0),0),
  IF($B1244=1,
    IF($L1244=FALSE,
      VLOOKUP($A1244,ChapterTable!$1:$1048576,MATCH("최종"&amp;SUBSTITUTE(SUBSTITUTE(E$1,"standard",""),"|Float",""),ChapterTable!$1:$1,0),0),
      VLOOKUP($A1244-ChapterTable!$P$11,ChapterTable!$1:$1048576,MATCH("최종"&amp;SUBSTITUTE(SUBSTITUTE(E$1,"standard",""),"|Float",""),ChapterTable!$1:$1,0),0)*ChapterTable!$P$14
    ),
  OFFSET(E1244,-$B1244+IF($L1244,1,0),0)*IF($B1244&gt;OFFSET($B1244,1,0),ChapterTable!$R$17,1)*
    (VLOOKUP(SUBSTITUTE(SUBSTITUTE(E$1,"standard",""),"|Float","")&amp;IF(OR($L1244=TRUE,$A1244=0,MOD($A1244,ChapterTable!$R$20)&lt;&gt;0),"","보스")&amp;"인게임누적곱배수",ChapterTable!$R:$S,2,0)^C1244
    +VLOOKUP(SUBSTITUTE(SUBSTITUTE(E$1,"standard",""),"|Float","")&amp;IF(OR($L1244=TRUE,$A1244=0,MOD($A1244,ChapterTable!$R$20)&lt;&gt;0),"","보스")&amp;"인게임누적합배수",ChapterTable!$R:$S,2,0)*C1244)
  )
  )
  )
)</f>
        <v>5454252.3515131474</v>
      </c>
      <c r="F1244" s="1">
        <f ca="1">IF(AND($A1244=0,$B1244=1),
    VLOOKUP(1,ChapterTable!$1:$1048576,MATCH("최종"&amp;SUBSTITUTE(SUBSTITUTE(F$1,"standard",""),"|Float",""),ChapterTable!$1:$1,0),0)*ChapterTable!$P$17,
  IF(AND($A1244=0,$B1244=0),
    F1245,
  IF($B1244=0,
    VLOOKUP($A1244,ChapterTable!$1:$1048576,MATCH("최종"&amp;SUBSTITUTE(SUBSTITUTE(F$1,"standard",""),"|Float",""),ChapterTable!$1:$1,0),0),
  IF($B1244=1,
    IF($L1244=FALSE,
      VLOOKUP($A1244,ChapterTable!$1:$1048576,MATCH("최종"&amp;SUBSTITUTE(SUBSTITUTE(F$1,"standard",""),"|Float",""),ChapterTable!$1:$1,0),0),
      VLOOKUP($A1244-ChapterTable!$P$11,ChapterTable!$1:$1048576,MATCH("최종"&amp;SUBSTITUTE(SUBSTITUTE(F$1,"standard",""),"|Float",""),ChapterTable!$1:$1,0),0)*ChapterTable!$P$14
    ),
  OFFSET(F1244,-$B1244+IF($L1244,1,0),0)*
    (VLOOKUP(SUBSTITUTE(SUBSTITUTE(F$1,"standard",""),"|Float","")&amp;IF(OR($L1244=TRUE,$A1244=0,MOD($A1244,ChapterTable!$R$20)&lt;&gt;0),"","보스")&amp;"인게임누적곱배수",ChapterTable!$R:$S,2,0)^D1244
    +VLOOKUP(SUBSTITUTE(SUBSTITUTE(F$1,"standard",""),"|Float","")&amp;IF(OR($L1244=TRUE,$A1244=0,MOD($A1244,ChapterTable!$R$20)&lt;&gt;0),"","보스")&amp;"인게임누적합배수",ChapterTable!$R:$S,2,0)*D1244)
  )
  )
  )
)</f>
        <v>2035875.4437071644</v>
      </c>
      <c r="G1244" t="s">
        <v>719</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136"/>
        <v>2</v>
      </c>
      <c r="Q1244">
        <f t="shared" si="137"/>
        <v>2</v>
      </c>
      <c r="R1244" t="b">
        <f t="shared" ca="1" si="138"/>
        <v>0</v>
      </c>
      <c r="T1244" t="b">
        <f t="shared" ca="1" si="139"/>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42"/>
        <v>0.5</v>
      </c>
      <c r="AJ1244">
        <f t="shared" si="140"/>
        <v>0.54666666600000002</v>
      </c>
      <c r="AK1244">
        <f t="shared" si="141"/>
        <v>1</v>
      </c>
      <c r="AL1244">
        <v>13</v>
      </c>
    </row>
    <row r="1245" spans="1:38" hidden="1" x14ac:dyDescent="0.3">
      <c r="A1245">
        <v>27</v>
      </c>
      <c r="B1245">
        <v>15</v>
      </c>
      <c r="C1245">
        <f>IF(OR($L1245=TRUE,$A1245=0,MOD($A1245,ChapterTable!$R$20)&lt;&gt;0),
MAX(0,INT(($B1245+ChapterTable!$P$26+VLOOKUP(SUBSTITUTE(C$1,"성장단계","")&amp;"단계오프셋",ChapterTable!$R:$S,2,0))/ChapterTable!$P$23)),
MAX(0,INT(($B1245+ChapterTable!$R$26+VLOOKUP(SUBSTITUTE(C$1,"성장단계","")&amp;"보스단계오프셋",ChapterTable!$R:$S,2,0))/ChapterTable!$R$23)))</f>
        <v>1</v>
      </c>
      <c r="D1245">
        <f>IF(OR($L1245=TRUE,$A1245=0,MOD($A1245,ChapterTable!$R$20)&lt;&gt;0),
MAX(0,INT(($B1245+ChapterTable!$P$26+VLOOKUP(SUBSTITUTE(D$1,"성장단계","")&amp;"단계오프셋",ChapterTable!$R:$S,2,0))/ChapterTable!$P$23)),
MAX(0,INT(($B1245+ChapterTable!$R$26+VLOOKUP(SUBSTITUTE(D$1,"성장단계","")&amp;"보스단계오프셋",ChapterTable!$R:$S,2,0))/ChapterTable!$R$23)))</f>
        <v>1</v>
      </c>
      <c r="E1245" s="1">
        <f ca="1">IF(AND($A1245=0,$B1245=1),
    VLOOKUP(1,ChapterTable!$1:$1048576,MATCH("최종"&amp;SUBSTITUTE(SUBSTITUTE(E$1,"standard",""),"|Float",""),ChapterTable!$1:$1,0),0)*ChapterTable!$P$17,
  IF(AND($A1245=0,$B1245=0),
    E1246,
  IF($B1245=0,
    VLOOKUP($A1245,ChapterTable!$1:$1048576,MATCH("최종"&amp;SUBSTITUTE(SUBSTITUTE(E$1,"standard",""),"|Float",""),ChapterTable!$1:$1,0),0),
  IF($B1245=1,
    IF($L1245=FALSE,
      VLOOKUP($A1245,ChapterTable!$1:$1048576,MATCH("최종"&amp;SUBSTITUTE(SUBSTITUTE(E$1,"standard",""),"|Float",""),ChapterTable!$1:$1,0),0),
      VLOOKUP($A1245-ChapterTable!$P$11,ChapterTable!$1:$1048576,MATCH("최종"&amp;SUBSTITUTE(SUBSTITUTE(E$1,"standard",""),"|Float",""),ChapterTable!$1:$1,0),0)*ChapterTable!$P$14
    ),
  OFFSET(E1245,-$B1245+IF($L1245,1,0),0)*IF($B1245&gt;OFFSET($B1245,1,0),ChapterTable!$R$17,1)*
    (VLOOKUP(SUBSTITUTE(SUBSTITUTE(E$1,"standard",""),"|Float","")&amp;IF(OR($L1245=TRUE,$A1245=0,MOD($A1245,ChapterTable!$R$20)&lt;&gt;0),"","보스")&amp;"인게임누적곱배수",ChapterTable!$R:$S,2,0)^C1245
    +VLOOKUP(SUBSTITUTE(SUBSTITUTE(E$1,"standard",""),"|Float","")&amp;IF(OR($L1245=TRUE,$A1245=0,MOD($A1245,ChapterTable!$R$20)&lt;&gt;0),"","보스")&amp;"인게임누적합배수",ChapterTable!$R:$S,2,0)*C1245)
  )
  )
  )
)</f>
        <v>5454252.3515131474</v>
      </c>
      <c r="F1245" s="1">
        <f ca="1">IF(AND($A1245=0,$B1245=1),
    VLOOKUP(1,ChapterTable!$1:$1048576,MATCH("최종"&amp;SUBSTITUTE(SUBSTITUTE(F$1,"standard",""),"|Float",""),ChapterTable!$1:$1,0),0)*ChapterTable!$P$17,
  IF(AND($A1245=0,$B1245=0),
    F1246,
  IF($B1245=0,
    VLOOKUP($A1245,ChapterTable!$1:$1048576,MATCH("최종"&amp;SUBSTITUTE(SUBSTITUTE(F$1,"standard",""),"|Float",""),ChapterTable!$1:$1,0),0),
  IF($B1245=1,
    IF($L1245=FALSE,
      VLOOKUP($A1245,ChapterTable!$1:$1048576,MATCH("최종"&amp;SUBSTITUTE(SUBSTITUTE(F$1,"standard",""),"|Float",""),ChapterTable!$1:$1,0),0),
      VLOOKUP($A1245-ChapterTable!$P$11,ChapterTable!$1:$1048576,MATCH("최종"&amp;SUBSTITUTE(SUBSTITUTE(F$1,"standard",""),"|Float",""),ChapterTable!$1:$1,0),0)*ChapterTable!$P$14
    ),
  OFFSET(F1245,-$B1245+IF($L1245,1,0),0)*
    (VLOOKUP(SUBSTITUTE(SUBSTITUTE(F$1,"standard",""),"|Float","")&amp;IF(OR($L1245=TRUE,$A1245=0,MOD($A1245,ChapterTable!$R$20)&lt;&gt;0),"","보스")&amp;"인게임누적곱배수",ChapterTable!$R:$S,2,0)^D1245
    +VLOOKUP(SUBSTITUTE(SUBSTITUTE(F$1,"standard",""),"|Float","")&amp;IF(OR($L1245=TRUE,$A1245=0,MOD($A1245,ChapterTable!$R$20)&lt;&gt;0),"","보스")&amp;"인게임누적합배수",ChapterTable!$R:$S,2,0)*D1245)
  )
  )
  )
)</f>
        <v>2035875.4437071644</v>
      </c>
      <c r="G1245" t="s">
        <v>719</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136"/>
        <v>11</v>
      </c>
      <c r="Q1245">
        <f t="shared" si="137"/>
        <v>11</v>
      </c>
      <c r="R1245" t="b">
        <f t="shared" ca="1" si="138"/>
        <v>0</v>
      </c>
      <c r="T1245" t="b">
        <f t="shared" ca="1" si="139"/>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42"/>
        <v>0.5</v>
      </c>
      <c r="AJ1245">
        <f t="shared" si="140"/>
        <v>0.54666666600000002</v>
      </c>
      <c r="AK1245">
        <f t="shared" si="141"/>
        <v>1</v>
      </c>
      <c r="AL1245">
        <v>13</v>
      </c>
    </row>
    <row r="1246" spans="1:38" hidden="1" x14ac:dyDescent="0.3">
      <c r="A1246">
        <v>27</v>
      </c>
      <c r="B1246">
        <v>16</v>
      </c>
      <c r="C1246">
        <f>IF(OR($L1246=TRUE,$A1246=0,MOD($A1246,ChapterTable!$R$20)&lt;&gt;0),
MAX(0,INT(($B1246+ChapterTable!$P$26+VLOOKUP(SUBSTITUTE(C$1,"성장단계","")&amp;"단계오프셋",ChapterTable!$R:$S,2,0))/ChapterTable!$P$23)),
MAX(0,INT(($B1246+ChapterTable!$R$26+VLOOKUP(SUBSTITUTE(C$1,"성장단계","")&amp;"보스단계오프셋",ChapterTable!$R:$S,2,0))/ChapterTable!$R$23)))</f>
        <v>2</v>
      </c>
      <c r="D1246">
        <f>IF(OR($L1246=TRUE,$A1246=0,MOD($A1246,ChapterTable!$R$20)&lt;&gt;0),
MAX(0,INT(($B1246+ChapterTable!$P$26+VLOOKUP(SUBSTITUTE(D$1,"성장단계","")&amp;"단계오프셋",ChapterTable!$R:$S,2,0))/ChapterTable!$P$23)),
MAX(0,INT(($B1246+ChapterTable!$R$26+VLOOKUP(SUBSTITUTE(D$1,"성장단계","")&amp;"보스단계오프셋",ChapterTable!$R:$S,2,0))/ChapterTable!$R$23)))</f>
        <v>1</v>
      </c>
      <c r="E1246" s="1">
        <f ca="1">IF(AND($A1246=0,$B1246=1),
    VLOOKUP(1,ChapterTable!$1:$1048576,MATCH("최종"&amp;SUBSTITUTE(SUBSTITUTE(E$1,"standard",""),"|Float",""),ChapterTable!$1:$1,0),0)*ChapterTable!$P$17,
  IF(AND($A1246=0,$B1246=0),
    E1247,
  IF($B1246=0,
    VLOOKUP($A1246,ChapterTable!$1:$1048576,MATCH("최종"&amp;SUBSTITUTE(SUBSTITUTE(E$1,"standard",""),"|Float",""),ChapterTable!$1:$1,0),0),
  IF($B1246=1,
    IF($L1246=FALSE,
      VLOOKUP($A1246,ChapterTable!$1:$1048576,MATCH("최종"&amp;SUBSTITUTE(SUBSTITUTE(E$1,"standard",""),"|Float",""),ChapterTable!$1:$1,0),0),
      VLOOKUP($A1246-ChapterTable!$P$11,ChapterTable!$1:$1048576,MATCH("최종"&amp;SUBSTITUTE(SUBSTITUTE(E$1,"standard",""),"|Float",""),ChapterTable!$1:$1,0),0)*ChapterTable!$P$14
    ),
  OFFSET(E1246,-$B1246+IF($L1246,1,0),0)*IF($B1246&gt;OFFSET($B1246,1,0),ChapterTable!$R$17,1)*
    (VLOOKUP(SUBSTITUTE(SUBSTITUTE(E$1,"standard",""),"|Float","")&amp;IF(OR($L1246=TRUE,$A1246=0,MOD($A1246,ChapterTable!$R$20)&lt;&gt;0),"","보스")&amp;"인게임누적곱배수",ChapterTable!$R:$S,2,0)^C1246
    +VLOOKUP(SUBSTITUTE(SUBSTITUTE(E$1,"standard",""),"|Float","")&amp;IF(OR($L1246=TRUE,$A1246=0,MOD($A1246,ChapterTable!$R$20)&lt;&gt;0),"","보스")&amp;"인게임누적합배수",ChapterTable!$R:$S,2,0)*C1246)
  )
  )
  )
)</f>
        <v>6363294.4100986719</v>
      </c>
      <c r="F1246" s="1">
        <f ca="1">IF(AND($A1246=0,$B1246=1),
    VLOOKUP(1,ChapterTable!$1:$1048576,MATCH("최종"&amp;SUBSTITUTE(SUBSTITUTE(F$1,"standard",""),"|Float",""),ChapterTable!$1:$1,0),0)*ChapterTable!$P$17,
  IF(AND($A1246=0,$B1246=0),
    F1247,
  IF($B1246=0,
    VLOOKUP($A1246,ChapterTable!$1:$1048576,MATCH("최종"&amp;SUBSTITUTE(SUBSTITUTE(F$1,"standard",""),"|Float",""),ChapterTable!$1:$1,0),0),
  IF($B1246=1,
    IF($L1246=FALSE,
      VLOOKUP($A1246,ChapterTable!$1:$1048576,MATCH("최종"&amp;SUBSTITUTE(SUBSTITUTE(F$1,"standard",""),"|Float",""),ChapterTable!$1:$1,0),0),
      VLOOKUP($A1246-ChapterTable!$P$11,ChapterTable!$1:$1048576,MATCH("최종"&amp;SUBSTITUTE(SUBSTITUTE(F$1,"standard",""),"|Float",""),ChapterTable!$1:$1,0),0)*ChapterTable!$P$14
    ),
  OFFSET(F1246,-$B1246+IF($L1246,1,0),0)*
    (VLOOKUP(SUBSTITUTE(SUBSTITUTE(F$1,"standard",""),"|Float","")&amp;IF(OR($L1246=TRUE,$A1246=0,MOD($A1246,ChapterTable!$R$20)&lt;&gt;0),"","보스")&amp;"인게임누적곱배수",ChapterTable!$R:$S,2,0)^D1246
    +VLOOKUP(SUBSTITUTE(SUBSTITUTE(F$1,"standard",""),"|Float","")&amp;IF(OR($L1246=TRUE,$A1246=0,MOD($A1246,ChapterTable!$R$20)&lt;&gt;0),"","보스")&amp;"인게임누적합배수",ChapterTable!$R:$S,2,0)*D1246)
  )
  )
  )
)</f>
        <v>2035875.4437071644</v>
      </c>
      <c r="G1246" t="s">
        <v>719</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136"/>
        <v>2</v>
      </c>
      <c r="Q1246">
        <f t="shared" si="137"/>
        <v>2</v>
      </c>
      <c r="R1246" t="b">
        <f t="shared" ca="1" si="138"/>
        <v>0</v>
      </c>
      <c r="T1246" t="b">
        <f t="shared" ca="1" si="139"/>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42"/>
        <v>0.5</v>
      </c>
      <c r="AJ1246">
        <f t="shared" si="140"/>
        <v>0.54666666600000002</v>
      </c>
      <c r="AK1246">
        <f t="shared" si="141"/>
        <v>1</v>
      </c>
      <c r="AL1246">
        <v>13</v>
      </c>
    </row>
    <row r="1247" spans="1:38" hidden="1" x14ac:dyDescent="0.3">
      <c r="A1247">
        <v>27</v>
      </c>
      <c r="B1247">
        <v>17</v>
      </c>
      <c r="C1247">
        <f>IF(OR($L1247=TRUE,$A1247=0,MOD($A1247,ChapterTable!$R$20)&lt;&gt;0),
MAX(0,INT(($B1247+ChapterTable!$P$26+VLOOKUP(SUBSTITUTE(C$1,"성장단계","")&amp;"단계오프셋",ChapterTable!$R:$S,2,0))/ChapterTable!$P$23)),
MAX(0,INT(($B1247+ChapterTable!$R$26+VLOOKUP(SUBSTITUTE(C$1,"성장단계","")&amp;"보스단계오프셋",ChapterTable!$R:$S,2,0))/ChapterTable!$R$23)))</f>
        <v>2</v>
      </c>
      <c r="D1247">
        <f>IF(OR($L1247=TRUE,$A1247=0,MOD($A1247,ChapterTable!$R$20)&lt;&gt;0),
MAX(0,INT(($B1247+ChapterTable!$P$26+VLOOKUP(SUBSTITUTE(D$1,"성장단계","")&amp;"단계오프셋",ChapterTable!$R:$S,2,0))/ChapterTable!$P$23)),
MAX(0,INT(($B1247+ChapterTable!$R$26+VLOOKUP(SUBSTITUTE(D$1,"성장단계","")&amp;"보스단계오프셋",ChapterTable!$R:$S,2,0))/ChapterTable!$R$23)))</f>
        <v>1</v>
      </c>
      <c r="E1247" s="1">
        <f ca="1">IF(AND($A1247=0,$B1247=1),
    VLOOKUP(1,ChapterTable!$1:$1048576,MATCH("최종"&amp;SUBSTITUTE(SUBSTITUTE(E$1,"standard",""),"|Float",""),ChapterTable!$1:$1,0),0)*ChapterTable!$P$17,
  IF(AND($A1247=0,$B1247=0),
    E1248,
  IF($B1247=0,
    VLOOKUP($A1247,ChapterTable!$1:$1048576,MATCH("최종"&amp;SUBSTITUTE(SUBSTITUTE(E$1,"standard",""),"|Float",""),ChapterTable!$1:$1,0),0),
  IF($B1247=1,
    IF($L1247=FALSE,
      VLOOKUP($A1247,ChapterTable!$1:$1048576,MATCH("최종"&amp;SUBSTITUTE(SUBSTITUTE(E$1,"standard",""),"|Float",""),ChapterTable!$1:$1,0),0),
      VLOOKUP($A1247-ChapterTable!$P$11,ChapterTable!$1:$1048576,MATCH("최종"&amp;SUBSTITUTE(SUBSTITUTE(E$1,"standard",""),"|Float",""),ChapterTable!$1:$1,0),0)*ChapterTable!$P$14
    ),
  OFFSET(E1247,-$B1247+IF($L1247,1,0),0)*IF($B1247&gt;OFFSET($B1247,1,0),ChapterTable!$R$17,1)*
    (VLOOKUP(SUBSTITUTE(SUBSTITUTE(E$1,"standard",""),"|Float","")&amp;IF(OR($L1247=TRUE,$A1247=0,MOD($A1247,ChapterTable!$R$20)&lt;&gt;0),"","보스")&amp;"인게임누적곱배수",ChapterTable!$R:$S,2,0)^C1247
    +VLOOKUP(SUBSTITUTE(SUBSTITUTE(E$1,"standard",""),"|Float","")&amp;IF(OR($L1247=TRUE,$A1247=0,MOD($A1247,ChapterTable!$R$20)&lt;&gt;0),"","보스")&amp;"인게임누적합배수",ChapterTable!$R:$S,2,0)*C1247)
  )
  )
  )
)</f>
        <v>6363294.4100986719</v>
      </c>
      <c r="F1247" s="1">
        <f ca="1">IF(AND($A1247=0,$B1247=1),
    VLOOKUP(1,ChapterTable!$1:$1048576,MATCH("최종"&amp;SUBSTITUTE(SUBSTITUTE(F$1,"standard",""),"|Float",""),ChapterTable!$1:$1,0),0)*ChapterTable!$P$17,
  IF(AND($A1247=0,$B1247=0),
    F1248,
  IF($B1247=0,
    VLOOKUP($A1247,ChapterTable!$1:$1048576,MATCH("최종"&amp;SUBSTITUTE(SUBSTITUTE(F$1,"standard",""),"|Float",""),ChapterTable!$1:$1,0),0),
  IF($B1247=1,
    IF($L1247=FALSE,
      VLOOKUP($A1247,ChapterTable!$1:$1048576,MATCH("최종"&amp;SUBSTITUTE(SUBSTITUTE(F$1,"standard",""),"|Float",""),ChapterTable!$1:$1,0),0),
      VLOOKUP($A1247-ChapterTable!$P$11,ChapterTable!$1:$1048576,MATCH("최종"&amp;SUBSTITUTE(SUBSTITUTE(F$1,"standard",""),"|Float",""),ChapterTable!$1:$1,0),0)*ChapterTable!$P$14
    ),
  OFFSET(F1247,-$B1247+IF($L1247,1,0),0)*
    (VLOOKUP(SUBSTITUTE(SUBSTITUTE(F$1,"standard",""),"|Float","")&amp;IF(OR($L1247=TRUE,$A1247=0,MOD($A1247,ChapterTable!$R$20)&lt;&gt;0),"","보스")&amp;"인게임누적곱배수",ChapterTable!$R:$S,2,0)^D1247
    +VLOOKUP(SUBSTITUTE(SUBSTITUTE(F$1,"standard",""),"|Float","")&amp;IF(OR($L1247=TRUE,$A1247=0,MOD($A1247,ChapterTable!$R$20)&lt;&gt;0),"","보스")&amp;"인게임누적합배수",ChapterTable!$R:$S,2,0)*D1247)
  )
  )
  )
)</f>
        <v>2035875.4437071644</v>
      </c>
      <c r="G1247" t="s">
        <v>719</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136"/>
        <v>2</v>
      </c>
      <c r="Q1247">
        <f t="shared" si="137"/>
        <v>2</v>
      </c>
      <c r="R1247" t="b">
        <f t="shared" ca="1" si="138"/>
        <v>0</v>
      </c>
      <c r="T1247" t="b">
        <f t="shared" ca="1" si="139"/>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42"/>
        <v>0.5</v>
      </c>
      <c r="AJ1247">
        <f t="shared" si="140"/>
        <v>0.54666666600000002</v>
      </c>
      <c r="AK1247">
        <f t="shared" si="141"/>
        <v>1</v>
      </c>
      <c r="AL1247">
        <v>13</v>
      </c>
    </row>
    <row r="1248" spans="1:38" hidden="1" x14ac:dyDescent="0.3">
      <c r="A1248">
        <v>27</v>
      </c>
      <c r="B1248">
        <v>18</v>
      </c>
      <c r="C1248">
        <f>IF(OR($L1248=TRUE,$A1248=0,MOD($A1248,ChapterTable!$R$20)&lt;&gt;0),
MAX(0,INT(($B1248+ChapterTable!$P$26+VLOOKUP(SUBSTITUTE(C$1,"성장단계","")&amp;"단계오프셋",ChapterTable!$R:$S,2,0))/ChapterTable!$P$23)),
MAX(0,INT(($B1248+ChapterTable!$R$26+VLOOKUP(SUBSTITUTE(C$1,"성장단계","")&amp;"보스단계오프셋",ChapterTable!$R:$S,2,0))/ChapterTable!$R$23)))</f>
        <v>2</v>
      </c>
      <c r="D1248">
        <f>IF(OR($L1248=TRUE,$A1248=0,MOD($A1248,ChapterTable!$R$20)&lt;&gt;0),
MAX(0,INT(($B1248+ChapterTable!$P$26+VLOOKUP(SUBSTITUTE(D$1,"성장단계","")&amp;"단계오프셋",ChapterTable!$R:$S,2,0))/ChapterTable!$P$23)),
MAX(0,INT(($B1248+ChapterTable!$R$26+VLOOKUP(SUBSTITUTE(D$1,"성장단계","")&amp;"보스단계오프셋",ChapterTable!$R:$S,2,0))/ChapterTable!$R$23)))</f>
        <v>1</v>
      </c>
      <c r="E1248" s="1">
        <f ca="1">IF(AND($A1248=0,$B1248=1),
    VLOOKUP(1,ChapterTable!$1:$1048576,MATCH("최종"&amp;SUBSTITUTE(SUBSTITUTE(E$1,"standard",""),"|Float",""),ChapterTable!$1:$1,0),0)*ChapterTable!$P$17,
  IF(AND($A1248=0,$B1248=0),
    E1249,
  IF($B1248=0,
    VLOOKUP($A1248,ChapterTable!$1:$1048576,MATCH("최종"&amp;SUBSTITUTE(SUBSTITUTE(E$1,"standard",""),"|Float",""),ChapterTable!$1:$1,0),0),
  IF($B1248=1,
    IF($L1248=FALSE,
      VLOOKUP($A1248,ChapterTable!$1:$1048576,MATCH("최종"&amp;SUBSTITUTE(SUBSTITUTE(E$1,"standard",""),"|Float",""),ChapterTable!$1:$1,0),0),
      VLOOKUP($A1248-ChapterTable!$P$11,ChapterTable!$1:$1048576,MATCH("최종"&amp;SUBSTITUTE(SUBSTITUTE(E$1,"standard",""),"|Float",""),ChapterTable!$1:$1,0),0)*ChapterTable!$P$14
    ),
  OFFSET(E1248,-$B1248+IF($L1248,1,0),0)*IF($B1248&gt;OFFSET($B1248,1,0),ChapterTable!$R$17,1)*
    (VLOOKUP(SUBSTITUTE(SUBSTITUTE(E$1,"standard",""),"|Float","")&amp;IF(OR($L1248=TRUE,$A1248=0,MOD($A1248,ChapterTable!$R$20)&lt;&gt;0),"","보스")&amp;"인게임누적곱배수",ChapterTable!$R:$S,2,0)^C1248
    +VLOOKUP(SUBSTITUTE(SUBSTITUTE(E$1,"standard",""),"|Float","")&amp;IF(OR($L1248=TRUE,$A1248=0,MOD($A1248,ChapterTable!$R$20)&lt;&gt;0),"","보스")&amp;"인게임누적합배수",ChapterTable!$R:$S,2,0)*C1248)
  )
  )
  )
)</f>
        <v>6363294.4100986719</v>
      </c>
      <c r="F1248" s="1">
        <f ca="1">IF(AND($A1248=0,$B1248=1),
    VLOOKUP(1,ChapterTable!$1:$1048576,MATCH("최종"&amp;SUBSTITUTE(SUBSTITUTE(F$1,"standard",""),"|Float",""),ChapterTable!$1:$1,0),0)*ChapterTable!$P$17,
  IF(AND($A1248=0,$B1248=0),
    F1249,
  IF($B1248=0,
    VLOOKUP($A1248,ChapterTable!$1:$1048576,MATCH("최종"&amp;SUBSTITUTE(SUBSTITUTE(F$1,"standard",""),"|Float",""),ChapterTable!$1:$1,0),0),
  IF($B1248=1,
    IF($L1248=FALSE,
      VLOOKUP($A1248,ChapterTable!$1:$1048576,MATCH("최종"&amp;SUBSTITUTE(SUBSTITUTE(F$1,"standard",""),"|Float",""),ChapterTable!$1:$1,0),0),
      VLOOKUP($A1248-ChapterTable!$P$11,ChapterTable!$1:$1048576,MATCH("최종"&amp;SUBSTITUTE(SUBSTITUTE(F$1,"standard",""),"|Float",""),ChapterTable!$1:$1,0),0)*ChapterTable!$P$14
    ),
  OFFSET(F1248,-$B1248+IF($L1248,1,0),0)*
    (VLOOKUP(SUBSTITUTE(SUBSTITUTE(F$1,"standard",""),"|Float","")&amp;IF(OR($L1248=TRUE,$A1248=0,MOD($A1248,ChapterTable!$R$20)&lt;&gt;0),"","보스")&amp;"인게임누적곱배수",ChapterTable!$R:$S,2,0)^D1248
    +VLOOKUP(SUBSTITUTE(SUBSTITUTE(F$1,"standard",""),"|Float","")&amp;IF(OR($L1248=TRUE,$A1248=0,MOD($A1248,ChapterTable!$R$20)&lt;&gt;0),"","보스")&amp;"인게임누적합배수",ChapterTable!$R:$S,2,0)*D1248)
  )
  )
  )
)</f>
        <v>2035875.4437071644</v>
      </c>
      <c r="G1248" t="s">
        <v>719</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136"/>
        <v>2</v>
      </c>
      <c r="Q1248">
        <f t="shared" si="137"/>
        <v>2</v>
      </c>
      <c r="R1248" t="b">
        <f t="shared" ca="1" si="138"/>
        <v>0</v>
      </c>
      <c r="T1248" t="b">
        <f t="shared" ca="1" si="139"/>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42"/>
        <v>0.5</v>
      </c>
      <c r="AJ1248">
        <f t="shared" si="140"/>
        <v>0.54666666600000002</v>
      </c>
      <c r="AK1248">
        <f t="shared" si="141"/>
        <v>1</v>
      </c>
      <c r="AL1248">
        <v>13</v>
      </c>
    </row>
    <row r="1249" spans="1:38" hidden="1" x14ac:dyDescent="0.3">
      <c r="A1249">
        <v>27</v>
      </c>
      <c r="B1249">
        <v>19</v>
      </c>
      <c r="C1249">
        <f>IF(OR($L1249=TRUE,$A1249=0,MOD($A1249,ChapterTable!$R$20)&lt;&gt;0),
MAX(0,INT(($B1249+ChapterTable!$P$26+VLOOKUP(SUBSTITUTE(C$1,"성장단계","")&amp;"단계오프셋",ChapterTable!$R:$S,2,0))/ChapterTable!$P$23)),
MAX(0,INT(($B1249+ChapterTable!$R$26+VLOOKUP(SUBSTITUTE(C$1,"성장단계","")&amp;"보스단계오프셋",ChapterTable!$R:$S,2,0))/ChapterTable!$R$23)))</f>
        <v>2</v>
      </c>
      <c r="D1249">
        <f>IF(OR($L1249=TRUE,$A1249=0,MOD($A1249,ChapterTable!$R$20)&lt;&gt;0),
MAX(0,INT(($B1249+ChapterTable!$P$26+VLOOKUP(SUBSTITUTE(D$1,"성장단계","")&amp;"단계오프셋",ChapterTable!$R:$S,2,0))/ChapterTable!$P$23)),
MAX(0,INT(($B1249+ChapterTable!$R$26+VLOOKUP(SUBSTITUTE(D$1,"성장단계","")&amp;"보스단계오프셋",ChapterTable!$R:$S,2,0))/ChapterTable!$R$23)))</f>
        <v>1</v>
      </c>
      <c r="E1249" s="1">
        <f ca="1">IF(AND($A1249=0,$B1249=1),
    VLOOKUP(1,ChapterTable!$1:$1048576,MATCH("최종"&amp;SUBSTITUTE(SUBSTITUTE(E$1,"standard",""),"|Float",""),ChapterTable!$1:$1,0),0)*ChapterTable!$P$17,
  IF(AND($A1249=0,$B1249=0),
    E1250,
  IF($B1249=0,
    VLOOKUP($A1249,ChapterTable!$1:$1048576,MATCH("최종"&amp;SUBSTITUTE(SUBSTITUTE(E$1,"standard",""),"|Float",""),ChapterTable!$1:$1,0),0),
  IF($B1249=1,
    IF($L1249=FALSE,
      VLOOKUP($A1249,ChapterTable!$1:$1048576,MATCH("최종"&amp;SUBSTITUTE(SUBSTITUTE(E$1,"standard",""),"|Float",""),ChapterTable!$1:$1,0),0),
      VLOOKUP($A1249-ChapterTable!$P$11,ChapterTable!$1:$1048576,MATCH("최종"&amp;SUBSTITUTE(SUBSTITUTE(E$1,"standard",""),"|Float",""),ChapterTable!$1:$1,0),0)*ChapterTable!$P$14
    ),
  OFFSET(E1249,-$B1249+IF($L1249,1,0),0)*IF($B1249&gt;OFFSET($B1249,1,0),ChapterTable!$R$17,1)*
    (VLOOKUP(SUBSTITUTE(SUBSTITUTE(E$1,"standard",""),"|Float","")&amp;IF(OR($L1249=TRUE,$A1249=0,MOD($A1249,ChapterTable!$R$20)&lt;&gt;0),"","보스")&amp;"인게임누적곱배수",ChapterTable!$R:$S,2,0)^C1249
    +VLOOKUP(SUBSTITUTE(SUBSTITUTE(E$1,"standard",""),"|Float","")&amp;IF(OR($L1249=TRUE,$A1249=0,MOD($A1249,ChapterTable!$R$20)&lt;&gt;0),"","보스")&amp;"인게임누적합배수",ChapterTable!$R:$S,2,0)*C1249)
  )
  )
  )
)</f>
        <v>6363294.4100986719</v>
      </c>
      <c r="F1249" s="1">
        <f ca="1">IF(AND($A1249=0,$B1249=1),
    VLOOKUP(1,ChapterTable!$1:$1048576,MATCH("최종"&amp;SUBSTITUTE(SUBSTITUTE(F$1,"standard",""),"|Float",""),ChapterTable!$1:$1,0),0)*ChapterTable!$P$17,
  IF(AND($A1249=0,$B1249=0),
    F1250,
  IF($B1249=0,
    VLOOKUP($A1249,ChapterTable!$1:$1048576,MATCH("최종"&amp;SUBSTITUTE(SUBSTITUTE(F$1,"standard",""),"|Float",""),ChapterTable!$1:$1,0),0),
  IF($B1249=1,
    IF($L1249=FALSE,
      VLOOKUP($A1249,ChapterTable!$1:$1048576,MATCH("최종"&amp;SUBSTITUTE(SUBSTITUTE(F$1,"standard",""),"|Float",""),ChapterTable!$1:$1,0),0),
      VLOOKUP($A1249-ChapterTable!$P$11,ChapterTable!$1:$1048576,MATCH("최종"&amp;SUBSTITUTE(SUBSTITUTE(F$1,"standard",""),"|Float",""),ChapterTable!$1:$1,0),0)*ChapterTable!$P$14
    ),
  OFFSET(F1249,-$B1249+IF($L1249,1,0),0)*
    (VLOOKUP(SUBSTITUTE(SUBSTITUTE(F$1,"standard",""),"|Float","")&amp;IF(OR($L1249=TRUE,$A1249=0,MOD($A1249,ChapterTable!$R$20)&lt;&gt;0),"","보스")&amp;"인게임누적곱배수",ChapterTable!$R:$S,2,0)^D1249
    +VLOOKUP(SUBSTITUTE(SUBSTITUTE(F$1,"standard",""),"|Float","")&amp;IF(OR($L1249=TRUE,$A1249=0,MOD($A1249,ChapterTable!$R$20)&lt;&gt;0),"","보스")&amp;"인게임누적합배수",ChapterTable!$R:$S,2,0)*D1249)
  )
  )
  )
)</f>
        <v>2035875.4437071644</v>
      </c>
      <c r="G1249" t="s">
        <v>719</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136"/>
        <v>92</v>
      </c>
      <c r="Q1249">
        <f t="shared" si="137"/>
        <v>92</v>
      </c>
      <c r="R1249" t="b">
        <f t="shared" ca="1" si="138"/>
        <v>1</v>
      </c>
      <c r="T1249" t="b">
        <f t="shared" ca="1" si="139"/>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42"/>
        <v>0.5</v>
      </c>
      <c r="AJ1249">
        <f t="shared" si="140"/>
        <v>0.54666666600000002</v>
      </c>
      <c r="AK1249">
        <f t="shared" si="141"/>
        <v>1</v>
      </c>
      <c r="AL1249">
        <v>13</v>
      </c>
    </row>
    <row r="1250" spans="1:38" hidden="1" x14ac:dyDescent="0.3">
      <c r="A1250">
        <v>27</v>
      </c>
      <c r="B1250">
        <v>20</v>
      </c>
      <c r="C1250">
        <f>IF(OR($L1250=TRUE,$A1250=0,MOD($A1250,ChapterTable!$R$20)&lt;&gt;0),
MAX(0,INT(($B1250+ChapterTable!$P$26+VLOOKUP(SUBSTITUTE(C$1,"성장단계","")&amp;"단계오프셋",ChapterTable!$R:$S,2,0))/ChapterTable!$P$23)),
MAX(0,INT(($B1250+ChapterTable!$R$26+VLOOKUP(SUBSTITUTE(C$1,"성장단계","")&amp;"보스단계오프셋",ChapterTable!$R:$S,2,0))/ChapterTable!$R$23)))</f>
        <v>2</v>
      </c>
      <c r="D1250">
        <f>IF(OR($L1250=TRUE,$A1250=0,MOD($A1250,ChapterTable!$R$20)&lt;&gt;0),
MAX(0,INT(($B1250+ChapterTable!$P$26+VLOOKUP(SUBSTITUTE(D$1,"성장단계","")&amp;"단계오프셋",ChapterTable!$R:$S,2,0))/ChapterTable!$P$23)),
MAX(0,INT(($B1250+ChapterTable!$R$26+VLOOKUP(SUBSTITUTE(D$1,"성장단계","")&amp;"보스단계오프셋",ChapterTable!$R:$S,2,0))/ChapterTable!$R$23)))</f>
        <v>1</v>
      </c>
      <c r="E1250" s="1">
        <f ca="1">IF(AND($A1250=0,$B1250=1),
    VLOOKUP(1,ChapterTable!$1:$1048576,MATCH("최종"&amp;SUBSTITUTE(SUBSTITUTE(E$1,"standard",""),"|Float",""),ChapterTable!$1:$1,0),0)*ChapterTable!$P$17,
  IF(AND($A1250=0,$B1250=0),
    E1251,
  IF($B1250=0,
    VLOOKUP($A1250,ChapterTable!$1:$1048576,MATCH("최종"&amp;SUBSTITUTE(SUBSTITUTE(E$1,"standard",""),"|Float",""),ChapterTable!$1:$1,0),0),
  IF($B1250=1,
    IF($L1250=FALSE,
      VLOOKUP($A1250,ChapterTable!$1:$1048576,MATCH("최종"&amp;SUBSTITUTE(SUBSTITUTE(E$1,"standard",""),"|Float",""),ChapterTable!$1:$1,0),0),
      VLOOKUP($A1250-ChapterTable!$P$11,ChapterTable!$1:$1048576,MATCH("최종"&amp;SUBSTITUTE(SUBSTITUTE(E$1,"standard",""),"|Float",""),ChapterTable!$1:$1,0),0)*ChapterTable!$P$14
    ),
  OFFSET(E1250,-$B1250+IF($L1250,1,0),0)*IF($B1250&gt;OFFSET($B1250,1,0),ChapterTable!$R$17,1)*
    (VLOOKUP(SUBSTITUTE(SUBSTITUTE(E$1,"standard",""),"|Float","")&amp;IF(OR($L1250=TRUE,$A1250=0,MOD($A1250,ChapterTable!$R$20)&lt;&gt;0),"","보스")&amp;"인게임누적곱배수",ChapterTable!$R:$S,2,0)^C1250
    +VLOOKUP(SUBSTITUTE(SUBSTITUTE(E$1,"standard",""),"|Float","")&amp;IF(OR($L1250=TRUE,$A1250=0,MOD($A1250,ChapterTable!$R$20)&lt;&gt;0),"","보스")&amp;"인게임누적합배수",ChapterTable!$R:$S,2,0)*C1250)
  )
  )
  )
)</f>
        <v>6363294.4100986719</v>
      </c>
      <c r="F1250" s="1">
        <f ca="1">IF(AND($A1250=0,$B1250=1),
    VLOOKUP(1,ChapterTable!$1:$1048576,MATCH("최종"&amp;SUBSTITUTE(SUBSTITUTE(F$1,"standard",""),"|Float",""),ChapterTable!$1:$1,0),0)*ChapterTable!$P$17,
  IF(AND($A1250=0,$B1250=0),
    F1251,
  IF($B1250=0,
    VLOOKUP($A1250,ChapterTable!$1:$1048576,MATCH("최종"&amp;SUBSTITUTE(SUBSTITUTE(F$1,"standard",""),"|Float",""),ChapterTable!$1:$1,0),0),
  IF($B1250=1,
    IF($L1250=FALSE,
      VLOOKUP($A1250,ChapterTable!$1:$1048576,MATCH("최종"&amp;SUBSTITUTE(SUBSTITUTE(F$1,"standard",""),"|Float",""),ChapterTable!$1:$1,0),0),
      VLOOKUP($A1250-ChapterTable!$P$11,ChapterTable!$1:$1048576,MATCH("최종"&amp;SUBSTITUTE(SUBSTITUTE(F$1,"standard",""),"|Float",""),ChapterTable!$1:$1,0),0)*ChapterTable!$P$14
    ),
  OFFSET(F1250,-$B1250+IF($L1250,1,0),0)*
    (VLOOKUP(SUBSTITUTE(SUBSTITUTE(F$1,"standard",""),"|Float","")&amp;IF(OR($L1250=TRUE,$A1250=0,MOD($A1250,ChapterTable!$R$20)&lt;&gt;0),"","보스")&amp;"인게임누적곱배수",ChapterTable!$R:$S,2,0)^D1250
    +VLOOKUP(SUBSTITUTE(SUBSTITUTE(F$1,"standard",""),"|Float","")&amp;IF(OR($L1250=TRUE,$A1250=0,MOD($A1250,ChapterTable!$R$20)&lt;&gt;0),"","보스")&amp;"인게임누적합배수",ChapterTable!$R:$S,2,0)*D1250)
  )
  )
  )
)</f>
        <v>2035875.4437071644</v>
      </c>
      <c r="G1250" t="s">
        <v>719</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136"/>
        <v>22</v>
      </c>
      <c r="Q1250">
        <f t="shared" si="137"/>
        <v>22</v>
      </c>
      <c r="R1250" t="b">
        <f t="shared" ca="1" si="138"/>
        <v>0</v>
      </c>
      <c r="T1250" t="b">
        <f t="shared" ca="1" si="139"/>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42"/>
        <v>0.5</v>
      </c>
      <c r="AJ1250">
        <f t="shared" si="140"/>
        <v>1</v>
      </c>
      <c r="AK1250">
        <f t="shared" si="141"/>
        <v>2</v>
      </c>
      <c r="AL1250">
        <v>13</v>
      </c>
    </row>
    <row r="1251" spans="1:38" hidden="1" x14ac:dyDescent="0.3">
      <c r="A1251">
        <v>27</v>
      </c>
      <c r="B1251">
        <v>21</v>
      </c>
      <c r="C1251">
        <f>IF(OR($L1251=TRUE,$A1251=0,MOD($A1251,ChapterTable!$R$20)&lt;&gt;0),
MAX(0,INT(($B1251+ChapterTable!$P$26+VLOOKUP(SUBSTITUTE(C$1,"성장단계","")&amp;"단계오프셋",ChapterTable!$R:$S,2,0))/ChapterTable!$P$23)),
MAX(0,INT(($B1251+ChapterTable!$R$26+VLOOKUP(SUBSTITUTE(C$1,"성장단계","")&amp;"보스단계오프셋",ChapterTable!$R:$S,2,0))/ChapterTable!$R$23)))</f>
        <v>2</v>
      </c>
      <c r="D1251">
        <f>IF(OR($L1251=TRUE,$A1251=0,MOD($A1251,ChapterTable!$R$20)&lt;&gt;0),
MAX(0,INT(($B1251+ChapterTable!$P$26+VLOOKUP(SUBSTITUTE(D$1,"성장단계","")&amp;"단계오프셋",ChapterTable!$R:$S,2,0))/ChapterTable!$P$23)),
MAX(0,INT(($B1251+ChapterTable!$R$26+VLOOKUP(SUBSTITUTE(D$1,"성장단계","")&amp;"보스단계오프셋",ChapterTable!$R:$S,2,0))/ChapterTable!$R$23)))</f>
        <v>2</v>
      </c>
      <c r="E1251" s="1">
        <f ca="1">IF(AND($A1251=0,$B1251=1),
    VLOOKUP(1,ChapterTable!$1:$1048576,MATCH("최종"&amp;SUBSTITUTE(SUBSTITUTE(E$1,"standard",""),"|Float",""),ChapterTable!$1:$1,0),0)*ChapterTable!$P$17,
  IF(AND($A1251=0,$B1251=0),
    E1252,
  IF($B1251=0,
    VLOOKUP($A1251,ChapterTable!$1:$1048576,MATCH("최종"&amp;SUBSTITUTE(SUBSTITUTE(E$1,"standard",""),"|Float",""),ChapterTable!$1:$1,0),0),
  IF($B1251=1,
    IF($L1251=FALSE,
      VLOOKUP($A1251,ChapterTable!$1:$1048576,MATCH("최종"&amp;SUBSTITUTE(SUBSTITUTE(E$1,"standard",""),"|Float",""),ChapterTable!$1:$1,0),0),
      VLOOKUP($A1251-ChapterTable!$P$11,ChapterTable!$1:$1048576,MATCH("최종"&amp;SUBSTITUTE(SUBSTITUTE(E$1,"standard",""),"|Float",""),ChapterTable!$1:$1,0),0)*ChapterTable!$P$14
    ),
  OFFSET(E1251,-$B1251+IF($L1251,1,0),0)*IF($B1251&gt;OFFSET($B1251,1,0),ChapterTable!$R$17,1)*
    (VLOOKUP(SUBSTITUTE(SUBSTITUTE(E$1,"standard",""),"|Float","")&amp;IF(OR($L1251=TRUE,$A1251=0,MOD($A1251,ChapterTable!$R$20)&lt;&gt;0),"","보스")&amp;"인게임누적곱배수",ChapterTable!$R:$S,2,0)^C1251
    +VLOOKUP(SUBSTITUTE(SUBSTITUTE(E$1,"standard",""),"|Float","")&amp;IF(OR($L1251=TRUE,$A1251=0,MOD($A1251,ChapterTable!$R$20)&lt;&gt;0),"","보스")&amp;"인게임누적합배수",ChapterTable!$R:$S,2,0)*C1251)
  )
  )
  )
)</f>
        <v>6363294.4100986719</v>
      </c>
      <c r="F1251" s="1">
        <f ca="1">IF(AND($A1251=0,$B1251=1),
    VLOOKUP(1,ChapterTable!$1:$1048576,MATCH("최종"&amp;SUBSTITUTE(SUBSTITUTE(F$1,"standard",""),"|Float",""),ChapterTable!$1:$1,0),0)*ChapterTable!$P$17,
  IF(AND($A1251=0,$B1251=0),
    F1252,
  IF($B1251=0,
    VLOOKUP($A1251,ChapterTable!$1:$1048576,MATCH("최종"&amp;SUBSTITUTE(SUBSTITUTE(F$1,"standard",""),"|Float",""),ChapterTable!$1:$1,0),0),
  IF($B1251=1,
    IF($L1251=FALSE,
      VLOOKUP($A1251,ChapterTable!$1:$1048576,MATCH("최종"&amp;SUBSTITUTE(SUBSTITUTE(F$1,"standard",""),"|Float",""),ChapterTable!$1:$1,0),0),
      VLOOKUP($A1251-ChapterTable!$P$11,ChapterTable!$1:$1048576,MATCH("최종"&amp;SUBSTITUTE(SUBSTITUTE(F$1,"standard",""),"|Float",""),ChapterTable!$1:$1,0),0)*ChapterTable!$P$14
    ),
  OFFSET(F1251,-$B1251+IF($L1251,1,0),0)*
    (VLOOKUP(SUBSTITUTE(SUBSTITUTE(F$1,"standard",""),"|Float","")&amp;IF(OR($L1251=TRUE,$A1251=0,MOD($A1251,ChapterTable!$R$20)&lt;&gt;0),"","보스")&amp;"인게임누적곱배수",ChapterTable!$R:$S,2,0)^D1251
    +VLOOKUP(SUBSTITUTE(SUBSTITUTE(F$1,"standard",""),"|Float","")&amp;IF(OR($L1251=TRUE,$A1251=0,MOD($A1251,ChapterTable!$R$20)&lt;&gt;0),"","보스")&amp;"인게임누적합배수",ChapterTable!$R:$S,2,0)*D1251)
  )
  )
  )
)</f>
        <v>2177913.2653611526</v>
      </c>
      <c r="G1251" t="s">
        <v>719</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136"/>
        <v>3</v>
      </c>
      <c r="Q1251">
        <f t="shared" si="137"/>
        <v>3</v>
      </c>
      <c r="R1251" t="b">
        <f t="shared" ca="1" si="138"/>
        <v>0</v>
      </c>
      <c r="T1251" t="b">
        <f t="shared" ca="1" si="139"/>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42"/>
        <v>0.33333333333333331</v>
      </c>
      <c r="AJ1251">
        <f t="shared" si="140"/>
        <v>0.395555555</v>
      </c>
      <c r="AK1251">
        <f t="shared" si="141"/>
        <v>1</v>
      </c>
      <c r="AL1251">
        <v>13</v>
      </c>
    </row>
    <row r="1252" spans="1:38" hidden="1" x14ac:dyDescent="0.3">
      <c r="A1252">
        <v>27</v>
      </c>
      <c r="B1252">
        <v>22</v>
      </c>
      <c r="C1252">
        <f>IF(OR($L1252=TRUE,$A1252=0,MOD($A1252,ChapterTable!$R$20)&lt;&gt;0),
MAX(0,INT(($B1252+ChapterTable!$P$26+VLOOKUP(SUBSTITUTE(C$1,"성장단계","")&amp;"단계오프셋",ChapterTable!$R:$S,2,0))/ChapterTable!$P$23)),
MAX(0,INT(($B1252+ChapterTable!$R$26+VLOOKUP(SUBSTITUTE(C$1,"성장단계","")&amp;"보스단계오프셋",ChapterTable!$R:$S,2,0))/ChapterTable!$R$23)))</f>
        <v>2</v>
      </c>
      <c r="D1252">
        <f>IF(OR($L1252=TRUE,$A1252=0,MOD($A1252,ChapterTable!$R$20)&lt;&gt;0),
MAX(0,INT(($B1252+ChapterTable!$P$26+VLOOKUP(SUBSTITUTE(D$1,"성장단계","")&amp;"단계오프셋",ChapterTable!$R:$S,2,0))/ChapterTable!$P$23)),
MAX(0,INT(($B1252+ChapterTable!$R$26+VLOOKUP(SUBSTITUTE(D$1,"성장단계","")&amp;"보스단계오프셋",ChapterTable!$R:$S,2,0))/ChapterTable!$R$23)))</f>
        <v>2</v>
      </c>
      <c r="E1252" s="1">
        <f ca="1">IF(AND($A1252=0,$B1252=1),
    VLOOKUP(1,ChapterTable!$1:$1048576,MATCH("최종"&amp;SUBSTITUTE(SUBSTITUTE(E$1,"standard",""),"|Float",""),ChapterTable!$1:$1,0),0)*ChapterTable!$P$17,
  IF(AND($A1252=0,$B1252=0),
    E1253,
  IF($B1252=0,
    VLOOKUP($A1252,ChapterTable!$1:$1048576,MATCH("최종"&amp;SUBSTITUTE(SUBSTITUTE(E$1,"standard",""),"|Float",""),ChapterTable!$1:$1,0),0),
  IF($B1252=1,
    IF($L1252=FALSE,
      VLOOKUP($A1252,ChapterTable!$1:$1048576,MATCH("최종"&amp;SUBSTITUTE(SUBSTITUTE(E$1,"standard",""),"|Float",""),ChapterTable!$1:$1,0),0),
      VLOOKUP($A1252-ChapterTable!$P$11,ChapterTable!$1:$1048576,MATCH("최종"&amp;SUBSTITUTE(SUBSTITUTE(E$1,"standard",""),"|Float",""),ChapterTable!$1:$1,0),0)*ChapterTable!$P$14
    ),
  OFFSET(E1252,-$B1252+IF($L1252,1,0),0)*IF($B1252&gt;OFFSET($B1252,1,0),ChapterTable!$R$17,1)*
    (VLOOKUP(SUBSTITUTE(SUBSTITUTE(E$1,"standard",""),"|Float","")&amp;IF(OR($L1252=TRUE,$A1252=0,MOD($A1252,ChapterTable!$R$20)&lt;&gt;0),"","보스")&amp;"인게임누적곱배수",ChapterTable!$R:$S,2,0)^C1252
    +VLOOKUP(SUBSTITUTE(SUBSTITUTE(E$1,"standard",""),"|Float","")&amp;IF(OR($L1252=TRUE,$A1252=0,MOD($A1252,ChapterTable!$R$20)&lt;&gt;0),"","보스")&amp;"인게임누적합배수",ChapterTable!$R:$S,2,0)*C1252)
  )
  )
  )
)</f>
        <v>6363294.4100986719</v>
      </c>
      <c r="F1252" s="1">
        <f ca="1">IF(AND($A1252=0,$B1252=1),
    VLOOKUP(1,ChapterTable!$1:$1048576,MATCH("최종"&amp;SUBSTITUTE(SUBSTITUTE(F$1,"standard",""),"|Float",""),ChapterTable!$1:$1,0),0)*ChapterTable!$P$17,
  IF(AND($A1252=0,$B1252=0),
    F1253,
  IF($B1252=0,
    VLOOKUP($A1252,ChapterTable!$1:$1048576,MATCH("최종"&amp;SUBSTITUTE(SUBSTITUTE(F$1,"standard",""),"|Float",""),ChapterTable!$1:$1,0),0),
  IF($B1252=1,
    IF($L1252=FALSE,
      VLOOKUP($A1252,ChapterTable!$1:$1048576,MATCH("최종"&amp;SUBSTITUTE(SUBSTITUTE(F$1,"standard",""),"|Float",""),ChapterTable!$1:$1,0),0),
      VLOOKUP($A1252-ChapterTable!$P$11,ChapterTable!$1:$1048576,MATCH("최종"&amp;SUBSTITUTE(SUBSTITUTE(F$1,"standard",""),"|Float",""),ChapterTable!$1:$1,0),0)*ChapterTable!$P$14
    ),
  OFFSET(F1252,-$B1252+IF($L1252,1,0),0)*
    (VLOOKUP(SUBSTITUTE(SUBSTITUTE(F$1,"standard",""),"|Float","")&amp;IF(OR($L1252=TRUE,$A1252=0,MOD($A1252,ChapterTable!$R$20)&lt;&gt;0),"","보스")&amp;"인게임누적곱배수",ChapterTable!$R:$S,2,0)^D1252
    +VLOOKUP(SUBSTITUTE(SUBSTITUTE(F$1,"standard",""),"|Float","")&amp;IF(OR($L1252=TRUE,$A1252=0,MOD($A1252,ChapterTable!$R$20)&lt;&gt;0),"","보스")&amp;"인게임누적합배수",ChapterTable!$R:$S,2,0)*D1252)
  )
  )
  )
)</f>
        <v>2177913.2653611526</v>
      </c>
      <c r="G1252" t="s">
        <v>719</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136"/>
        <v>3</v>
      </c>
      <c r="Q1252">
        <f t="shared" si="137"/>
        <v>3</v>
      </c>
      <c r="R1252" t="b">
        <f t="shared" ca="1" si="138"/>
        <v>0</v>
      </c>
      <c r="T1252" t="b">
        <f t="shared" ca="1" si="139"/>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42"/>
        <v>0.33333333333333331</v>
      </c>
      <c r="AJ1252">
        <f t="shared" si="140"/>
        <v>0.395555555</v>
      </c>
      <c r="AK1252">
        <f t="shared" si="141"/>
        <v>1</v>
      </c>
      <c r="AL1252">
        <v>13</v>
      </c>
    </row>
    <row r="1253" spans="1:38" hidden="1" x14ac:dyDescent="0.3">
      <c r="A1253">
        <v>27</v>
      </c>
      <c r="B1253">
        <v>23</v>
      </c>
      <c r="C1253">
        <f>IF(OR($L1253=TRUE,$A1253=0,MOD($A1253,ChapterTable!$R$20)&lt;&gt;0),
MAX(0,INT(($B1253+ChapterTable!$P$26+VLOOKUP(SUBSTITUTE(C$1,"성장단계","")&amp;"단계오프셋",ChapterTable!$R:$S,2,0))/ChapterTable!$P$23)),
MAX(0,INT(($B1253+ChapterTable!$R$26+VLOOKUP(SUBSTITUTE(C$1,"성장단계","")&amp;"보스단계오프셋",ChapterTable!$R:$S,2,0))/ChapterTable!$R$23)))</f>
        <v>2</v>
      </c>
      <c r="D1253">
        <f>IF(OR($L1253=TRUE,$A1253=0,MOD($A1253,ChapterTable!$R$20)&lt;&gt;0),
MAX(0,INT(($B1253+ChapterTable!$P$26+VLOOKUP(SUBSTITUTE(D$1,"성장단계","")&amp;"단계오프셋",ChapterTable!$R:$S,2,0))/ChapterTable!$P$23)),
MAX(0,INT(($B1253+ChapterTable!$R$26+VLOOKUP(SUBSTITUTE(D$1,"성장단계","")&amp;"보스단계오프셋",ChapterTable!$R:$S,2,0))/ChapterTable!$R$23)))</f>
        <v>2</v>
      </c>
      <c r="E1253" s="1">
        <f ca="1">IF(AND($A1253=0,$B1253=1),
    VLOOKUP(1,ChapterTable!$1:$1048576,MATCH("최종"&amp;SUBSTITUTE(SUBSTITUTE(E$1,"standard",""),"|Float",""),ChapterTable!$1:$1,0),0)*ChapterTable!$P$17,
  IF(AND($A1253=0,$B1253=0),
    E1254,
  IF($B1253=0,
    VLOOKUP($A1253,ChapterTable!$1:$1048576,MATCH("최종"&amp;SUBSTITUTE(SUBSTITUTE(E$1,"standard",""),"|Float",""),ChapterTable!$1:$1,0),0),
  IF($B1253=1,
    IF($L1253=FALSE,
      VLOOKUP($A1253,ChapterTable!$1:$1048576,MATCH("최종"&amp;SUBSTITUTE(SUBSTITUTE(E$1,"standard",""),"|Float",""),ChapterTable!$1:$1,0),0),
      VLOOKUP($A1253-ChapterTable!$P$11,ChapterTable!$1:$1048576,MATCH("최종"&amp;SUBSTITUTE(SUBSTITUTE(E$1,"standard",""),"|Float",""),ChapterTable!$1:$1,0),0)*ChapterTable!$P$14
    ),
  OFFSET(E1253,-$B1253+IF($L1253,1,0),0)*IF($B1253&gt;OFFSET($B1253,1,0),ChapterTable!$R$17,1)*
    (VLOOKUP(SUBSTITUTE(SUBSTITUTE(E$1,"standard",""),"|Float","")&amp;IF(OR($L1253=TRUE,$A1253=0,MOD($A1253,ChapterTable!$R$20)&lt;&gt;0),"","보스")&amp;"인게임누적곱배수",ChapterTable!$R:$S,2,0)^C1253
    +VLOOKUP(SUBSTITUTE(SUBSTITUTE(E$1,"standard",""),"|Float","")&amp;IF(OR($L1253=TRUE,$A1253=0,MOD($A1253,ChapterTable!$R$20)&lt;&gt;0),"","보스")&amp;"인게임누적합배수",ChapterTable!$R:$S,2,0)*C1253)
  )
  )
  )
)</f>
        <v>6363294.4100986719</v>
      </c>
      <c r="F1253" s="1">
        <f ca="1">IF(AND($A1253=0,$B1253=1),
    VLOOKUP(1,ChapterTable!$1:$1048576,MATCH("최종"&amp;SUBSTITUTE(SUBSTITUTE(F$1,"standard",""),"|Float",""),ChapterTable!$1:$1,0),0)*ChapterTable!$P$17,
  IF(AND($A1253=0,$B1253=0),
    F1254,
  IF($B1253=0,
    VLOOKUP($A1253,ChapterTable!$1:$1048576,MATCH("최종"&amp;SUBSTITUTE(SUBSTITUTE(F$1,"standard",""),"|Float",""),ChapterTable!$1:$1,0),0),
  IF($B1253=1,
    IF($L1253=FALSE,
      VLOOKUP($A1253,ChapterTable!$1:$1048576,MATCH("최종"&amp;SUBSTITUTE(SUBSTITUTE(F$1,"standard",""),"|Float",""),ChapterTable!$1:$1,0),0),
      VLOOKUP($A1253-ChapterTable!$P$11,ChapterTable!$1:$1048576,MATCH("최종"&amp;SUBSTITUTE(SUBSTITUTE(F$1,"standard",""),"|Float",""),ChapterTable!$1:$1,0),0)*ChapterTable!$P$14
    ),
  OFFSET(F1253,-$B1253+IF($L1253,1,0),0)*
    (VLOOKUP(SUBSTITUTE(SUBSTITUTE(F$1,"standard",""),"|Float","")&amp;IF(OR($L1253=TRUE,$A1253=0,MOD($A1253,ChapterTable!$R$20)&lt;&gt;0),"","보스")&amp;"인게임누적곱배수",ChapterTable!$R:$S,2,0)^D1253
    +VLOOKUP(SUBSTITUTE(SUBSTITUTE(F$1,"standard",""),"|Float","")&amp;IF(OR($L1253=TRUE,$A1253=0,MOD($A1253,ChapterTable!$R$20)&lt;&gt;0),"","보스")&amp;"인게임누적합배수",ChapterTable!$R:$S,2,0)*D1253)
  )
  )
  )
)</f>
        <v>2177913.2653611526</v>
      </c>
      <c r="G1253" t="s">
        <v>719</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136"/>
        <v>3</v>
      </c>
      <c r="Q1253">
        <f t="shared" si="137"/>
        <v>3</v>
      </c>
      <c r="R1253" t="b">
        <f t="shared" ca="1" si="138"/>
        <v>0</v>
      </c>
      <c r="T1253" t="b">
        <f t="shared" ca="1" si="139"/>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42"/>
        <v>0.33333333333333331</v>
      </c>
      <c r="AJ1253">
        <f t="shared" si="140"/>
        <v>0.395555555</v>
      </c>
      <c r="AK1253">
        <f t="shared" si="141"/>
        <v>1</v>
      </c>
      <c r="AL1253">
        <v>13</v>
      </c>
    </row>
    <row r="1254" spans="1:38" hidden="1" x14ac:dyDescent="0.3">
      <c r="A1254">
        <v>27</v>
      </c>
      <c r="B1254">
        <v>24</v>
      </c>
      <c r="C1254">
        <f>IF(OR($L1254=TRUE,$A1254=0,MOD($A1254,ChapterTable!$R$20)&lt;&gt;0),
MAX(0,INT(($B1254+ChapterTable!$P$26+VLOOKUP(SUBSTITUTE(C$1,"성장단계","")&amp;"단계오프셋",ChapterTable!$R:$S,2,0))/ChapterTable!$P$23)),
MAX(0,INT(($B1254+ChapterTable!$R$26+VLOOKUP(SUBSTITUTE(C$1,"성장단계","")&amp;"보스단계오프셋",ChapterTable!$R:$S,2,0))/ChapterTable!$R$23)))</f>
        <v>2</v>
      </c>
      <c r="D1254">
        <f>IF(OR($L1254=TRUE,$A1254=0,MOD($A1254,ChapterTable!$R$20)&lt;&gt;0),
MAX(0,INT(($B1254+ChapterTable!$P$26+VLOOKUP(SUBSTITUTE(D$1,"성장단계","")&amp;"단계오프셋",ChapterTable!$R:$S,2,0))/ChapterTable!$P$23)),
MAX(0,INT(($B1254+ChapterTable!$R$26+VLOOKUP(SUBSTITUTE(D$1,"성장단계","")&amp;"보스단계오프셋",ChapterTable!$R:$S,2,0))/ChapterTable!$R$23)))</f>
        <v>2</v>
      </c>
      <c r="E1254" s="1">
        <f ca="1">IF(AND($A1254=0,$B1254=1),
    VLOOKUP(1,ChapterTable!$1:$1048576,MATCH("최종"&amp;SUBSTITUTE(SUBSTITUTE(E$1,"standard",""),"|Float",""),ChapterTable!$1:$1,0),0)*ChapterTable!$P$17,
  IF(AND($A1254=0,$B1254=0),
    E1255,
  IF($B1254=0,
    VLOOKUP($A1254,ChapterTable!$1:$1048576,MATCH("최종"&amp;SUBSTITUTE(SUBSTITUTE(E$1,"standard",""),"|Float",""),ChapterTable!$1:$1,0),0),
  IF($B1254=1,
    IF($L1254=FALSE,
      VLOOKUP($A1254,ChapterTable!$1:$1048576,MATCH("최종"&amp;SUBSTITUTE(SUBSTITUTE(E$1,"standard",""),"|Float",""),ChapterTable!$1:$1,0),0),
      VLOOKUP($A1254-ChapterTable!$P$11,ChapterTable!$1:$1048576,MATCH("최종"&amp;SUBSTITUTE(SUBSTITUTE(E$1,"standard",""),"|Float",""),ChapterTable!$1:$1,0),0)*ChapterTable!$P$14
    ),
  OFFSET(E1254,-$B1254+IF($L1254,1,0),0)*IF($B1254&gt;OFFSET($B1254,1,0),ChapterTable!$R$17,1)*
    (VLOOKUP(SUBSTITUTE(SUBSTITUTE(E$1,"standard",""),"|Float","")&amp;IF(OR($L1254=TRUE,$A1254=0,MOD($A1254,ChapterTable!$R$20)&lt;&gt;0),"","보스")&amp;"인게임누적곱배수",ChapterTable!$R:$S,2,0)^C1254
    +VLOOKUP(SUBSTITUTE(SUBSTITUTE(E$1,"standard",""),"|Float","")&amp;IF(OR($L1254=TRUE,$A1254=0,MOD($A1254,ChapterTable!$R$20)&lt;&gt;0),"","보스")&amp;"인게임누적합배수",ChapterTable!$R:$S,2,0)*C1254)
  )
  )
  )
)</f>
        <v>6363294.4100986719</v>
      </c>
      <c r="F1254" s="1">
        <f ca="1">IF(AND($A1254=0,$B1254=1),
    VLOOKUP(1,ChapterTable!$1:$1048576,MATCH("최종"&amp;SUBSTITUTE(SUBSTITUTE(F$1,"standard",""),"|Float",""),ChapterTable!$1:$1,0),0)*ChapterTable!$P$17,
  IF(AND($A1254=0,$B1254=0),
    F1255,
  IF($B1254=0,
    VLOOKUP($A1254,ChapterTable!$1:$1048576,MATCH("최종"&amp;SUBSTITUTE(SUBSTITUTE(F$1,"standard",""),"|Float",""),ChapterTable!$1:$1,0),0),
  IF($B1254=1,
    IF($L1254=FALSE,
      VLOOKUP($A1254,ChapterTable!$1:$1048576,MATCH("최종"&amp;SUBSTITUTE(SUBSTITUTE(F$1,"standard",""),"|Float",""),ChapterTable!$1:$1,0),0),
      VLOOKUP($A1254-ChapterTable!$P$11,ChapterTable!$1:$1048576,MATCH("최종"&amp;SUBSTITUTE(SUBSTITUTE(F$1,"standard",""),"|Float",""),ChapterTable!$1:$1,0),0)*ChapterTable!$P$14
    ),
  OFFSET(F1254,-$B1254+IF($L1254,1,0),0)*
    (VLOOKUP(SUBSTITUTE(SUBSTITUTE(F$1,"standard",""),"|Float","")&amp;IF(OR($L1254=TRUE,$A1254=0,MOD($A1254,ChapterTable!$R$20)&lt;&gt;0),"","보스")&amp;"인게임누적곱배수",ChapterTable!$R:$S,2,0)^D1254
    +VLOOKUP(SUBSTITUTE(SUBSTITUTE(F$1,"standard",""),"|Float","")&amp;IF(OR($L1254=TRUE,$A1254=0,MOD($A1254,ChapterTable!$R$20)&lt;&gt;0),"","보스")&amp;"인게임누적합배수",ChapterTable!$R:$S,2,0)*D1254)
  )
  )
  )
)</f>
        <v>2177913.2653611526</v>
      </c>
      <c r="G1254" t="s">
        <v>719</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136"/>
        <v>3</v>
      </c>
      <c r="Q1254">
        <f t="shared" si="137"/>
        <v>3</v>
      </c>
      <c r="R1254" t="b">
        <f t="shared" ca="1" si="138"/>
        <v>0</v>
      </c>
      <c r="T1254" t="b">
        <f t="shared" ca="1" si="139"/>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42"/>
        <v>0.33333333333333331</v>
      </c>
      <c r="AJ1254">
        <f t="shared" si="140"/>
        <v>0.395555555</v>
      </c>
      <c r="AK1254">
        <f t="shared" si="141"/>
        <v>1</v>
      </c>
      <c r="AL1254">
        <v>13</v>
      </c>
    </row>
    <row r="1255" spans="1:38" hidden="1" x14ac:dyDescent="0.3">
      <c r="A1255">
        <v>27</v>
      </c>
      <c r="B1255">
        <v>25</v>
      </c>
      <c r="C1255">
        <f>IF(OR($L1255=TRUE,$A1255=0,MOD($A1255,ChapterTable!$R$20)&lt;&gt;0),
MAX(0,INT(($B1255+ChapterTable!$P$26+VLOOKUP(SUBSTITUTE(C$1,"성장단계","")&amp;"단계오프셋",ChapterTable!$R:$S,2,0))/ChapterTable!$P$23)),
MAX(0,INT(($B1255+ChapterTable!$R$26+VLOOKUP(SUBSTITUTE(C$1,"성장단계","")&amp;"보스단계오프셋",ChapterTable!$R:$S,2,0))/ChapterTable!$R$23)))</f>
        <v>2</v>
      </c>
      <c r="D1255">
        <f>IF(OR($L1255=TRUE,$A1255=0,MOD($A1255,ChapterTable!$R$20)&lt;&gt;0),
MAX(0,INT(($B1255+ChapterTable!$P$26+VLOOKUP(SUBSTITUTE(D$1,"성장단계","")&amp;"단계오프셋",ChapterTable!$R:$S,2,0))/ChapterTable!$P$23)),
MAX(0,INT(($B1255+ChapterTable!$R$26+VLOOKUP(SUBSTITUTE(D$1,"성장단계","")&amp;"보스단계오프셋",ChapterTable!$R:$S,2,0))/ChapterTable!$R$23)))</f>
        <v>2</v>
      </c>
      <c r="E1255" s="1">
        <f ca="1">IF(AND($A1255=0,$B1255=1),
    VLOOKUP(1,ChapterTable!$1:$1048576,MATCH("최종"&amp;SUBSTITUTE(SUBSTITUTE(E$1,"standard",""),"|Float",""),ChapterTable!$1:$1,0),0)*ChapterTable!$P$17,
  IF(AND($A1255=0,$B1255=0),
    E1256,
  IF($B1255=0,
    VLOOKUP($A1255,ChapterTable!$1:$1048576,MATCH("최종"&amp;SUBSTITUTE(SUBSTITUTE(E$1,"standard",""),"|Float",""),ChapterTable!$1:$1,0),0),
  IF($B1255=1,
    IF($L1255=FALSE,
      VLOOKUP($A1255,ChapterTable!$1:$1048576,MATCH("최종"&amp;SUBSTITUTE(SUBSTITUTE(E$1,"standard",""),"|Float",""),ChapterTable!$1:$1,0),0),
      VLOOKUP($A1255-ChapterTable!$P$11,ChapterTable!$1:$1048576,MATCH("최종"&amp;SUBSTITUTE(SUBSTITUTE(E$1,"standard",""),"|Float",""),ChapterTable!$1:$1,0),0)*ChapterTable!$P$14
    ),
  OFFSET(E1255,-$B1255+IF($L1255,1,0),0)*IF($B1255&gt;OFFSET($B1255,1,0),ChapterTable!$R$17,1)*
    (VLOOKUP(SUBSTITUTE(SUBSTITUTE(E$1,"standard",""),"|Float","")&amp;IF(OR($L1255=TRUE,$A1255=0,MOD($A1255,ChapterTable!$R$20)&lt;&gt;0),"","보스")&amp;"인게임누적곱배수",ChapterTable!$R:$S,2,0)^C1255
    +VLOOKUP(SUBSTITUTE(SUBSTITUTE(E$1,"standard",""),"|Float","")&amp;IF(OR($L1255=TRUE,$A1255=0,MOD($A1255,ChapterTable!$R$20)&lt;&gt;0),"","보스")&amp;"인게임누적합배수",ChapterTable!$R:$S,2,0)*C1255)
  )
  )
  )
)</f>
        <v>6363294.4100986719</v>
      </c>
      <c r="F1255" s="1">
        <f ca="1">IF(AND($A1255=0,$B1255=1),
    VLOOKUP(1,ChapterTable!$1:$1048576,MATCH("최종"&amp;SUBSTITUTE(SUBSTITUTE(F$1,"standard",""),"|Float",""),ChapterTable!$1:$1,0),0)*ChapterTable!$P$17,
  IF(AND($A1255=0,$B1255=0),
    F1256,
  IF($B1255=0,
    VLOOKUP($A1255,ChapterTable!$1:$1048576,MATCH("최종"&amp;SUBSTITUTE(SUBSTITUTE(F$1,"standard",""),"|Float",""),ChapterTable!$1:$1,0),0),
  IF($B1255=1,
    IF($L1255=FALSE,
      VLOOKUP($A1255,ChapterTable!$1:$1048576,MATCH("최종"&amp;SUBSTITUTE(SUBSTITUTE(F$1,"standard",""),"|Float",""),ChapterTable!$1:$1,0),0),
      VLOOKUP($A1255-ChapterTable!$P$11,ChapterTable!$1:$1048576,MATCH("최종"&amp;SUBSTITUTE(SUBSTITUTE(F$1,"standard",""),"|Float",""),ChapterTable!$1:$1,0),0)*ChapterTable!$P$14
    ),
  OFFSET(F1255,-$B1255+IF($L1255,1,0),0)*
    (VLOOKUP(SUBSTITUTE(SUBSTITUTE(F$1,"standard",""),"|Float","")&amp;IF(OR($L1255=TRUE,$A1255=0,MOD($A1255,ChapterTable!$R$20)&lt;&gt;0),"","보스")&amp;"인게임누적곱배수",ChapterTable!$R:$S,2,0)^D1255
    +VLOOKUP(SUBSTITUTE(SUBSTITUTE(F$1,"standard",""),"|Float","")&amp;IF(OR($L1255=TRUE,$A1255=0,MOD($A1255,ChapterTable!$R$20)&lt;&gt;0),"","보스")&amp;"인게임누적합배수",ChapterTable!$R:$S,2,0)*D1255)
  )
  )
  )
)</f>
        <v>2177913.2653611526</v>
      </c>
      <c r="G1255" t="s">
        <v>719</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136"/>
        <v>11</v>
      </c>
      <c r="Q1255">
        <f t="shared" si="137"/>
        <v>11</v>
      </c>
      <c r="R1255" t="b">
        <f t="shared" ca="1" si="138"/>
        <v>0</v>
      </c>
      <c r="T1255" t="b">
        <f t="shared" ca="1" si="139"/>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42"/>
        <v>0.33333333333333331</v>
      </c>
      <c r="AJ1255">
        <f t="shared" si="140"/>
        <v>0.395555555</v>
      </c>
      <c r="AK1255">
        <f t="shared" si="141"/>
        <v>1</v>
      </c>
      <c r="AL1255">
        <v>13</v>
      </c>
    </row>
    <row r="1256" spans="1:38" hidden="1" x14ac:dyDescent="0.3">
      <c r="A1256">
        <v>27</v>
      </c>
      <c r="B1256">
        <v>26</v>
      </c>
      <c r="C1256">
        <f>IF(OR($L1256=TRUE,$A1256=0,MOD($A1256,ChapterTable!$R$20)&lt;&gt;0),
MAX(0,INT(($B1256+ChapterTable!$P$26+VLOOKUP(SUBSTITUTE(C$1,"성장단계","")&amp;"단계오프셋",ChapterTable!$R:$S,2,0))/ChapterTable!$P$23)),
MAX(0,INT(($B1256+ChapterTable!$R$26+VLOOKUP(SUBSTITUTE(C$1,"성장단계","")&amp;"보스단계오프셋",ChapterTable!$R:$S,2,0))/ChapterTable!$R$23)))</f>
        <v>3</v>
      </c>
      <c r="D1256">
        <f>IF(OR($L1256=TRUE,$A1256=0,MOD($A1256,ChapterTable!$R$20)&lt;&gt;0),
MAX(0,INT(($B1256+ChapterTable!$P$26+VLOOKUP(SUBSTITUTE(D$1,"성장단계","")&amp;"단계오프셋",ChapterTable!$R:$S,2,0))/ChapterTable!$P$23)),
MAX(0,INT(($B1256+ChapterTable!$R$26+VLOOKUP(SUBSTITUTE(D$1,"성장단계","")&amp;"보스단계오프셋",ChapterTable!$R:$S,2,0))/ChapterTable!$R$23)))</f>
        <v>2</v>
      </c>
      <c r="E1256" s="1">
        <f ca="1">IF(AND($A1256=0,$B1256=1),
    VLOOKUP(1,ChapterTable!$1:$1048576,MATCH("최종"&amp;SUBSTITUTE(SUBSTITUTE(E$1,"standard",""),"|Float",""),ChapterTable!$1:$1,0),0)*ChapterTable!$P$17,
  IF(AND($A1256=0,$B1256=0),
    E1257,
  IF($B1256=0,
    VLOOKUP($A1256,ChapterTable!$1:$1048576,MATCH("최종"&amp;SUBSTITUTE(SUBSTITUTE(E$1,"standard",""),"|Float",""),ChapterTable!$1:$1,0),0),
  IF($B1256=1,
    IF($L1256=FALSE,
      VLOOKUP($A1256,ChapterTable!$1:$1048576,MATCH("최종"&amp;SUBSTITUTE(SUBSTITUTE(E$1,"standard",""),"|Float",""),ChapterTable!$1:$1,0),0),
      VLOOKUP($A1256-ChapterTable!$P$11,ChapterTable!$1:$1048576,MATCH("최종"&amp;SUBSTITUTE(SUBSTITUTE(E$1,"standard",""),"|Float",""),ChapterTable!$1:$1,0),0)*ChapterTable!$P$14
    ),
  OFFSET(E1256,-$B1256+IF($L1256,1,0),0)*IF($B1256&gt;OFFSET($B1256,1,0),ChapterTable!$R$17,1)*
    (VLOOKUP(SUBSTITUTE(SUBSTITUTE(E$1,"standard",""),"|Float","")&amp;IF(OR($L1256=TRUE,$A1256=0,MOD($A1256,ChapterTable!$R$20)&lt;&gt;0),"","보스")&amp;"인게임누적곱배수",ChapterTable!$R:$S,2,0)^C1256
    +VLOOKUP(SUBSTITUTE(SUBSTITUTE(E$1,"standard",""),"|Float","")&amp;IF(OR($L1256=TRUE,$A1256=0,MOD($A1256,ChapterTable!$R$20)&lt;&gt;0),"","보스")&amp;"인게임누적합배수",ChapterTable!$R:$S,2,0)*C1256)
  )
  )
  )
)</f>
        <v>7272336.4686841965</v>
      </c>
      <c r="F1256" s="1">
        <f ca="1">IF(AND($A1256=0,$B1256=1),
    VLOOKUP(1,ChapterTable!$1:$1048576,MATCH("최종"&amp;SUBSTITUTE(SUBSTITUTE(F$1,"standard",""),"|Float",""),ChapterTable!$1:$1,0),0)*ChapterTable!$P$17,
  IF(AND($A1256=0,$B1256=0),
    F1257,
  IF($B1256=0,
    VLOOKUP($A1256,ChapterTable!$1:$1048576,MATCH("최종"&amp;SUBSTITUTE(SUBSTITUTE(F$1,"standard",""),"|Float",""),ChapterTable!$1:$1,0),0),
  IF($B1256=1,
    IF($L1256=FALSE,
      VLOOKUP($A1256,ChapterTable!$1:$1048576,MATCH("최종"&amp;SUBSTITUTE(SUBSTITUTE(F$1,"standard",""),"|Float",""),ChapterTable!$1:$1,0),0),
      VLOOKUP($A1256-ChapterTable!$P$11,ChapterTable!$1:$1048576,MATCH("최종"&amp;SUBSTITUTE(SUBSTITUTE(F$1,"standard",""),"|Float",""),ChapterTable!$1:$1,0),0)*ChapterTable!$P$14
    ),
  OFFSET(F1256,-$B1256+IF($L1256,1,0),0)*
    (VLOOKUP(SUBSTITUTE(SUBSTITUTE(F$1,"standard",""),"|Float","")&amp;IF(OR($L1256=TRUE,$A1256=0,MOD($A1256,ChapterTable!$R$20)&lt;&gt;0),"","보스")&amp;"인게임누적곱배수",ChapterTable!$R:$S,2,0)^D1256
    +VLOOKUP(SUBSTITUTE(SUBSTITUTE(F$1,"standard",""),"|Float","")&amp;IF(OR($L1256=TRUE,$A1256=0,MOD($A1256,ChapterTable!$R$20)&lt;&gt;0),"","보스")&amp;"인게임누적합배수",ChapterTable!$R:$S,2,0)*D1256)
  )
  )
  )
)</f>
        <v>2177913.2653611526</v>
      </c>
      <c r="G1256" t="s">
        <v>719</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136"/>
        <v>3</v>
      </c>
      <c r="Q1256">
        <f t="shared" si="137"/>
        <v>3</v>
      </c>
      <c r="R1256" t="b">
        <f t="shared" ca="1" si="138"/>
        <v>0</v>
      </c>
      <c r="T1256" t="b">
        <f t="shared" ca="1" si="139"/>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42"/>
        <v>0.33333333333333331</v>
      </c>
      <c r="AJ1256">
        <f t="shared" si="140"/>
        <v>0.395555555</v>
      </c>
      <c r="AK1256">
        <f t="shared" si="141"/>
        <v>1</v>
      </c>
      <c r="AL1256">
        <v>13</v>
      </c>
    </row>
    <row r="1257" spans="1:38" hidden="1" x14ac:dyDescent="0.3">
      <c r="A1257">
        <v>27</v>
      </c>
      <c r="B1257">
        <v>27</v>
      </c>
      <c r="C1257">
        <f>IF(OR($L1257=TRUE,$A1257=0,MOD($A1257,ChapterTable!$R$20)&lt;&gt;0),
MAX(0,INT(($B1257+ChapterTable!$P$26+VLOOKUP(SUBSTITUTE(C$1,"성장단계","")&amp;"단계오프셋",ChapterTable!$R:$S,2,0))/ChapterTable!$P$23)),
MAX(0,INT(($B1257+ChapterTable!$R$26+VLOOKUP(SUBSTITUTE(C$1,"성장단계","")&amp;"보스단계오프셋",ChapterTable!$R:$S,2,0))/ChapterTable!$R$23)))</f>
        <v>3</v>
      </c>
      <c r="D1257">
        <f>IF(OR($L1257=TRUE,$A1257=0,MOD($A1257,ChapterTable!$R$20)&lt;&gt;0),
MAX(0,INT(($B1257+ChapterTable!$P$26+VLOOKUP(SUBSTITUTE(D$1,"성장단계","")&amp;"단계오프셋",ChapterTable!$R:$S,2,0))/ChapterTable!$P$23)),
MAX(0,INT(($B1257+ChapterTable!$R$26+VLOOKUP(SUBSTITUTE(D$1,"성장단계","")&amp;"보스단계오프셋",ChapterTable!$R:$S,2,0))/ChapterTable!$R$23)))</f>
        <v>2</v>
      </c>
      <c r="E1257" s="1">
        <f ca="1">IF(AND($A1257=0,$B1257=1),
    VLOOKUP(1,ChapterTable!$1:$1048576,MATCH("최종"&amp;SUBSTITUTE(SUBSTITUTE(E$1,"standard",""),"|Float",""),ChapterTable!$1:$1,0),0)*ChapterTable!$P$17,
  IF(AND($A1257=0,$B1257=0),
    E1258,
  IF($B1257=0,
    VLOOKUP($A1257,ChapterTable!$1:$1048576,MATCH("최종"&amp;SUBSTITUTE(SUBSTITUTE(E$1,"standard",""),"|Float",""),ChapterTable!$1:$1,0),0),
  IF($B1257=1,
    IF($L1257=FALSE,
      VLOOKUP($A1257,ChapterTable!$1:$1048576,MATCH("최종"&amp;SUBSTITUTE(SUBSTITUTE(E$1,"standard",""),"|Float",""),ChapterTable!$1:$1,0),0),
      VLOOKUP($A1257-ChapterTable!$P$11,ChapterTable!$1:$1048576,MATCH("최종"&amp;SUBSTITUTE(SUBSTITUTE(E$1,"standard",""),"|Float",""),ChapterTable!$1:$1,0),0)*ChapterTable!$P$14
    ),
  OFFSET(E1257,-$B1257+IF($L1257,1,0),0)*IF($B1257&gt;OFFSET($B1257,1,0),ChapterTable!$R$17,1)*
    (VLOOKUP(SUBSTITUTE(SUBSTITUTE(E$1,"standard",""),"|Float","")&amp;IF(OR($L1257=TRUE,$A1257=0,MOD($A1257,ChapterTable!$R$20)&lt;&gt;0),"","보스")&amp;"인게임누적곱배수",ChapterTable!$R:$S,2,0)^C1257
    +VLOOKUP(SUBSTITUTE(SUBSTITUTE(E$1,"standard",""),"|Float","")&amp;IF(OR($L1257=TRUE,$A1257=0,MOD($A1257,ChapterTable!$R$20)&lt;&gt;0),"","보스")&amp;"인게임누적합배수",ChapterTable!$R:$S,2,0)*C1257)
  )
  )
  )
)</f>
        <v>7272336.4686841965</v>
      </c>
      <c r="F1257" s="1">
        <f ca="1">IF(AND($A1257=0,$B1257=1),
    VLOOKUP(1,ChapterTable!$1:$1048576,MATCH("최종"&amp;SUBSTITUTE(SUBSTITUTE(F$1,"standard",""),"|Float",""),ChapterTable!$1:$1,0),0)*ChapterTable!$P$17,
  IF(AND($A1257=0,$B1257=0),
    F1258,
  IF($B1257=0,
    VLOOKUP($A1257,ChapterTable!$1:$1048576,MATCH("최종"&amp;SUBSTITUTE(SUBSTITUTE(F$1,"standard",""),"|Float",""),ChapterTable!$1:$1,0),0),
  IF($B1257=1,
    IF($L1257=FALSE,
      VLOOKUP($A1257,ChapterTable!$1:$1048576,MATCH("최종"&amp;SUBSTITUTE(SUBSTITUTE(F$1,"standard",""),"|Float",""),ChapterTable!$1:$1,0),0),
      VLOOKUP($A1257-ChapterTable!$P$11,ChapterTable!$1:$1048576,MATCH("최종"&amp;SUBSTITUTE(SUBSTITUTE(F$1,"standard",""),"|Float",""),ChapterTable!$1:$1,0),0)*ChapterTable!$P$14
    ),
  OFFSET(F1257,-$B1257+IF($L1257,1,0),0)*
    (VLOOKUP(SUBSTITUTE(SUBSTITUTE(F$1,"standard",""),"|Float","")&amp;IF(OR($L1257=TRUE,$A1257=0,MOD($A1257,ChapterTable!$R$20)&lt;&gt;0),"","보스")&amp;"인게임누적곱배수",ChapterTable!$R:$S,2,0)^D1257
    +VLOOKUP(SUBSTITUTE(SUBSTITUTE(F$1,"standard",""),"|Float","")&amp;IF(OR($L1257=TRUE,$A1257=0,MOD($A1257,ChapterTable!$R$20)&lt;&gt;0),"","보스")&amp;"인게임누적합배수",ChapterTable!$R:$S,2,0)*D1257)
  )
  )
  )
)</f>
        <v>2177913.2653611526</v>
      </c>
      <c r="G1257" t="s">
        <v>719</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136"/>
        <v>3</v>
      </c>
      <c r="Q1257">
        <f t="shared" si="137"/>
        <v>3</v>
      </c>
      <c r="R1257" t="b">
        <f t="shared" ca="1" si="138"/>
        <v>0</v>
      </c>
      <c r="T1257" t="b">
        <f t="shared" ca="1" si="139"/>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42"/>
        <v>0.33333333333333331</v>
      </c>
      <c r="AJ1257">
        <f t="shared" si="140"/>
        <v>0.395555555</v>
      </c>
      <c r="AK1257">
        <f t="shared" si="141"/>
        <v>1</v>
      </c>
      <c r="AL1257">
        <v>13</v>
      </c>
    </row>
    <row r="1258" spans="1:38" hidden="1" x14ac:dyDescent="0.3">
      <c r="A1258">
        <v>27</v>
      </c>
      <c r="B1258">
        <v>28</v>
      </c>
      <c r="C1258">
        <f>IF(OR($L1258=TRUE,$A1258=0,MOD($A1258,ChapterTable!$R$20)&lt;&gt;0),
MAX(0,INT(($B1258+ChapterTable!$P$26+VLOOKUP(SUBSTITUTE(C$1,"성장단계","")&amp;"단계오프셋",ChapterTable!$R:$S,2,0))/ChapterTable!$P$23)),
MAX(0,INT(($B1258+ChapterTable!$R$26+VLOOKUP(SUBSTITUTE(C$1,"성장단계","")&amp;"보스단계오프셋",ChapterTable!$R:$S,2,0))/ChapterTable!$R$23)))</f>
        <v>3</v>
      </c>
      <c r="D1258">
        <f>IF(OR($L1258=TRUE,$A1258=0,MOD($A1258,ChapterTable!$R$20)&lt;&gt;0),
MAX(0,INT(($B1258+ChapterTable!$P$26+VLOOKUP(SUBSTITUTE(D$1,"성장단계","")&amp;"단계오프셋",ChapterTable!$R:$S,2,0))/ChapterTable!$P$23)),
MAX(0,INT(($B1258+ChapterTable!$R$26+VLOOKUP(SUBSTITUTE(D$1,"성장단계","")&amp;"보스단계오프셋",ChapterTable!$R:$S,2,0))/ChapterTable!$R$23)))</f>
        <v>2</v>
      </c>
      <c r="E1258" s="1">
        <f ca="1">IF(AND($A1258=0,$B1258=1),
    VLOOKUP(1,ChapterTable!$1:$1048576,MATCH("최종"&amp;SUBSTITUTE(SUBSTITUTE(E$1,"standard",""),"|Float",""),ChapterTable!$1:$1,0),0)*ChapterTable!$P$17,
  IF(AND($A1258=0,$B1258=0),
    E1259,
  IF($B1258=0,
    VLOOKUP($A1258,ChapterTable!$1:$1048576,MATCH("최종"&amp;SUBSTITUTE(SUBSTITUTE(E$1,"standard",""),"|Float",""),ChapterTable!$1:$1,0),0),
  IF($B1258=1,
    IF($L1258=FALSE,
      VLOOKUP($A1258,ChapterTable!$1:$1048576,MATCH("최종"&amp;SUBSTITUTE(SUBSTITUTE(E$1,"standard",""),"|Float",""),ChapterTable!$1:$1,0),0),
      VLOOKUP($A1258-ChapterTable!$P$11,ChapterTable!$1:$1048576,MATCH("최종"&amp;SUBSTITUTE(SUBSTITUTE(E$1,"standard",""),"|Float",""),ChapterTable!$1:$1,0),0)*ChapterTable!$P$14
    ),
  OFFSET(E1258,-$B1258+IF($L1258,1,0),0)*IF($B1258&gt;OFFSET($B1258,1,0),ChapterTable!$R$17,1)*
    (VLOOKUP(SUBSTITUTE(SUBSTITUTE(E$1,"standard",""),"|Float","")&amp;IF(OR($L1258=TRUE,$A1258=0,MOD($A1258,ChapterTable!$R$20)&lt;&gt;0),"","보스")&amp;"인게임누적곱배수",ChapterTable!$R:$S,2,0)^C1258
    +VLOOKUP(SUBSTITUTE(SUBSTITUTE(E$1,"standard",""),"|Float","")&amp;IF(OR($L1258=TRUE,$A1258=0,MOD($A1258,ChapterTable!$R$20)&lt;&gt;0),"","보스")&amp;"인게임누적합배수",ChapterTable!$R:$S,2,0)*C1258)
  )
  )
  )
)</f>
        <v>7272336.4686841965</v>
      </c>
      <c r="F1258" s="1">
        <f ca="1">IF(AND($A1258=0,$B1258=1),
    VLOOKUP(1,ChapterTable!$1:$1048576,MATCH("최종"&amp;SUBSTITUTE(SUBSTITUTE(F$1,"standard",""),"|Float",""),ChapterTable!$1:$1,0),0)*ChapterTable!$P$17,
  IF(AND($A1258=0,$B1258=0),
    F1259,
  IF($B1258=0,
    VLOOKUP($A1258,ChapterTable!$1:$1048576,MATCH("최종"&amp;SUBSTITUTE(SUBSTITUTE(F$1,"standard",""),"|Float",""),ChapterTable!$1:$1,0),0),
  IF($B1258=1,
    IF($L1258=FALSE,
      VLOOKUP($A1258,ChapterTable!$1:$1048576,MATCH("최종"&amp;SUBSTITUTE(SUBSTITUTE(F$1,"standard",""),"|Float",""),ChapterTable!$1:$1,0),0),
      VLOOKUP($A1258-ChapterTable!$P$11,ChapterTable!$1:$1048576,MATCH("최종"&amp;SUBSTITUTE(SUBSTITUTE(F$1,"standard",""),"|Float",""),ChapterTable!$1:$1,0),0)*ChapterTable!$P$14
    ),
  OFFSET(F1258,-$B1258+IF($L1258,1,0),0)*
    (VLOOKUP(SUBSTITUTE(SUBSTITUTE(F$1,"standard",""),"|Float","")&amp;IF(OR($L1258=TRUE,$A1258=0,MOD($A1258,ChapterTable!$R$20)&lt;&gt;0),"","보스")&amp;"인게임누적곱배수",ChapterTable!$R:$S,2,0)^D1258
    +VLOOKUP(SUBSTITUTE(SUBSTITUTE(F$1,"standard",""),"|Float","")&amp;IF(OR($L1258=TRUE,$A1258=0,MOD($A1258,ChapterTable!$R$20)&lt;&gt;0),"","보스")&amp;"인게임누적합배수",ChapterTable!$R:$S,2,0)*D1258)
  )
  )
  )
)</f>
        <v>2177913.2653611526</v>
      </c>
      <c r="G1258" t="s">
        <v>719</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136"/>
        <v>3</v>
      </c>
      <c r="Q1258">
        <f t="shared" si="137"/>
        <v>3</v>
      </c>
      <c r="R1258" t="b">
        <f t="shared" ca="1" si="138"/>
        <v>0</v>
      </c>
      <c r="T1258" t="b">
        <f t="shared" ca="1" si="139"/>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42"/>
        <v>0.33333333333333331</v>
      </c>
      <c r="AJ1258">
        <f t="shared" si="140"/>
        <v>0.395555555</v>
      </c>
      <c r="AK1258">
        <f t="shared" si="141"/>
        <v>1</v>
      </c>
      <c r="AL1258">
        <v>13</v>
      </c>
    </row>
    <row r="1259" spans="1:38" hidden="1" x14ac:dyDescent="0.3">
      <c r="A1259">
        <v>27</v>
      </c>
      <c r="B1259">
        <v>29</v>
      </c>
      <c r="C1259">
        <f>IF(OR($L1259=TRUE,$A1259=0,MOD($A1259,ChapterTable!$R$20)&lt;&gt;0),
MAX(0,INT(($B1259+ChapterTable!$P$26+VLOOKUP(SUBSTITUTE(C$1,"성장단계","")&amp;"단계오프셋",ChapterTable!$R:$S,2,0))/ChapterTable!$P$23)),
MAX(0,INT(($B1259+ChapterTable!$R$26+VLOOKUP(SUBSTITUTE(C$1,"성장단계","")&amp;"보스단계오프셋",ChapterTable!$R:$S,2,0))/ChapterTable!$R$23)))</f>
        <v>3</v>
      </c>
      <c r="D1259">
        <f>IF(OR($L1259=TRUE,$A1259=0,MOD($A1259,ChapterTable!$R$20)&lt;&gt;0),
MAX(0,INT(($B1259+ChapterTable!$P$26+VLOOKUP(SUBSTITUTE(D$1,"성장단계","")&amp;"단계오프셋",ChapterTable!$R:$S,2,0))/ChapterTable!$P$23)),
MAX(0,INT(($B1259+ChapterTable!$R$26+VLOOKUP(SUBSTITUTE(D$1,"성장단계","")&amp;"보스단계오프셋",ChapterTable!$R:$S,2,0))/ChapterTable!$R$23)))</f>
        <v>2</v>
      </c>
      <c r="E1259" s="1">
        <f ca="1">IF(AND($A1259=0,$B1259=1),
    VLOOKUP(1,ChapterTable!$1:$1048576,MATCH("최종"&amp;SUBSTITUTE(SUBSTITUTE(E$1,"standard",""),"|Float",""),ChapterTable!$1:$1,0),0)*ChapterTable!$P$17,
  IF(AND($A1259=0,$B1259=0),
    E1260,
  IF($B1259=0,
    VLOOKUP($A1259,ChapterTable!$1:$1048576,MATCH("최종"&amp;SUBSTITUTE(SUBSTITUTE(E$1,"standard",""),"|Float",""),ChapterTable!$1:$1,0),0),
  IF($B1259=1,
    IF($L1259=FALSE,
      VLOOKUP($A1259,ChapterTable!$1:$1048576,MATCH("최종"&amp;SUBSTITUTE(SUBSTITUTE(E$1,"standard",""),"|Float",""),ChapterTable!$1:$1,0),0),
      VLOOKUP($A1259-ChapterTable!$P$11,ChapterTable!$1:$1048576,MATCH("최종"&amp;SUBSTITUTE(SUBSTITUTE(E$1,"standard",""),"|Float",""),ChapterTable!$1:$1,0),0)*ChapterTable!$P$14
    ),
  OFFSET(E1259,-$B1259+IF($L1259,1,0),0)*IF($B1259&gt;OFFSET($B1259,1,0),ChapterTable!$R$17,1)*
    (VLOOKUP(SUBSTITUTE(SUBSTITUTE(E$1,"standard",""),"|Float","")&amp;IF(OR($L1259=TRUE,$A1259=0,MOD($A1259,ChapterTable!$R$20)&lt;&gt;0),"","보스")&amp;"인게임누적곱배수",ChapterTable!$R:$S,2,0)^C1259
    +VLOOKUP(SUBSTITUTE(SUBSTITUTE(E$1,"standard",""),"|Float","")&amp;IF(OR($L1259=TRUE,$A1259=0,MOD($A1259,ChapterTable!$R$20)&lt;&gt;0),"","보스")&amp;"인게임누적합배수",ChapterTable!$R:$S,2,0)*C1259)
  )
  )
  )
)</f>
        <v>7272336.4686841965</v>
      </c>
      <c r="F1259" s="1">
        <f ca="1">IF(AND($A1259=0,$B1259=1),
    VLOOKUP(1,ChapterTable!$1:$1048576,MATCH("최종"&amp;SUBSTITUTE(SUBSTITUTE(F$1,"standard",""),"|Float",""),ChapterTable!$1:$1,0),0)*ChapterTable!$P$17,
  IF(AND($A1259=0,$B1259=0),
    F1260,
  IF($B1259=0,
    VLOOKUP($A1259,ChapterTable!$1:$1048576,MATCH("최종"&amp;SUBSTITUTE(SUBSTITUTE(F$1,"standard",""),"|Float",""),ChapterTable!$1:$1,0),0),
  IF($B1259=1,
    IF($L1259=FALSE,
      VLOOKUP($A1259,ChapterTable!$1:$1048576,MATCH("최종"&amp;SUBSTITUTE(SUBSTITUTE(F$1,"standard",""),"|Float",""),ChapterTable!$1:$1,0),0),
      VLOOKUP($A1259-ChapterTable!$P$11,ChapterTable!$1:$1048576,MATCH("최종"&amp;SUBSTITUTE(SUBSTITUTE(F$1,"standard",""),"|Float",""),ChapterTable!$1:$1,0),0)*ChapterTable!$P$14
    ),
  OFFSET(F1259,-$B1259+IF($L1259,1,0),0)*
    (VLOOKUP(SUBSTITUTE(SUBSTITUTE(F$1,"standard",""),"|Float","")&amp;IF(OR($L1259=TRUE,$A1259=0,MOD($A1259,ChapterTable!$R$20)&lt;&gt;0),"","보스")&amp;"인게임누적곱배수",ChapterTable!$R:$S,2,0)^D1259
    +VLOOKUP(SUBSTITUTE(SUBSTITUTE(F$1,"standard",""),"|Float","")&amp;IF(OR($L1259=TRUE,$A1259=0,MOD($A1259,ChapterTable!$R$20)&lt;&gt;0),"","보스")&amp;"인게임누적합배수",ChapterTable!$R:$S,2,0)*D1259)
  )
  )
  )
)</f>
        <v>2177913.2653611526</v>
      </c>
      <c r="G1259" t="s">
        <v>719</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136"/>
        <v>93</v>
      </c>
      <c r="Q1259">
        <f t="shared" si="137"/>
        <v>93</v>
      </c>
      <c r="R1259" t="b">
        <f t="shared" ca="1" si="138"/>
        <v>1</v>
      </c>
      <c r="T1259" t="b">
        <f t="shared" ca="1" si="139"/>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42"/>
        <v>0.33333333333333331</v>
      </c>
      <c r="AJ1259">
        <f t="shared" si="140"/>
        <v>0.395555555</v>
      </c>
      <c r="AK1259">
        <f t="shared" si="141"/>
        <v>1</v>
      </c>
      <c r="AL1259">
        <v>13</v>
      </c>
    </row>
    <row r="1260" spans="1:38" hidden="1" x14ac:dyDescent="0.3">
      <c r="A1260">
        <v>27</v>
      </c>
      <c r="B1260">
        <v>30</v>
      </c>
      <c r="C1260">
        <f>IF(OR($L1260=TRUE,$A1260=0,MOD($A1260,ChapterTable!$R$20)&lt;&gt;0),
MAX(0,INT(($B1260+ChapterTable!$P$26+VLOOKUP(SUBSTITUTE(C$1,"성장단계","")&amp;"단계오프셋",ChapterTable!$R:$S,2,0))/ChapterTable!$P$23)),
MAX(0,INT(($B1260+ChapterTable!$R$26+VLOOKUP(SUBSTITUTE(C$1,"성장단계","")&amp;"보스단계오프셋",ChapterTable!$R:$S,2,0))/ChapterTable!$R$23)))</f>
        <v>3</v>
      </c>
      <c r="D1260">
        <f>IF(OR($L1260=TRUE,$A1260=0,MOD($A1260,ChapterTable!$R$20)&lt;&gt;0),
MAX(0,INT(($B1260+ChapterTable!$P$26+VLOOKUP(SUBSTITUTE(D$1,"성장단계","")&amp;"단계오프셋",ChapterTable!$R:$S,2,0))/ChapterTable!$P$23)),
MAX(0,INT(($B1260+ChapterTable!$R$26+VLOOKUP(SUBSTITUTE(D$1,"성장단계","")&amp;"보스단계오프셋",ChapterTable!$R:$S,2,0))/ChapterTable!$R$23)))</f>
        <v>2</v>
      </c>
      <c r="E1260" s="1">
        <f ca="1">IF(AND($A1260=0,$B1260=1),
    VLOOKUP(1,ChapterTable!$1:$1048576,MATCH("최종"&amp;SUBSTITUTE(SUBSTITUTE(E$1,"standard",""),"|Float",""),ChapterTable!$1:$1,0),0)*ChapterTable!$P$17,
  IF(AND($A1260=0,$B1260=0),
    E1261,
  IF($B1260=0,
    VLOOKUP($A1260,ChapterTable!$1:$1048576,MATCH("최종"&amp;SUBSTITUTE(SUBSTITUTE(E$1,"standard",""),"|Float",""),ChapterTable!$1:$1,0),0),
  IF($B1260=1,
    IF($L1260=FALSE,
      VLOOKUP($A1260,ChapterTable!$1:$1048576,MATCH("최종"&amp;SUBSTITUTE(SUBSTITUTE(E$1,"standard",""),"|Float",""),ChapterTable!$1:$1,0),0),
      VLOOKUP($A1260-ChapterTable!$P$11,ChapterTable!$1:$1048576,MATCH("최종"&amp;SUBSTITUTE(SUBSTITUTE(E$1,"standard",""),"|Float",""),ChapterTable!$1:$1,0),0)*ChapterTable!$P$14
    ),
  OFFSET(E1260,-$B1260+IF($L1260,1,0),0)*IF($B1260&gt;OFFSET($B1260,1,0),ChapterTable!$R$17,1)*
    (VLOOKUP(SUBSTITUTE(SUBSTITUTE(E$1,"standard",""),"|Float","")&amp;IF(OR($L1260=TRUE,$A1260=0,MOD($A1260,ChapterTable!$R$20)&lt;&gt;0),"","보스")&amp;"인게임누적곱배수",ChapterTable!$R:$S,2,0)^C1260
    +VLOOKUP(SUBSTITUTE(SUBSTITUTE(E$1,"standard",""),"|Float","")&amp;IF(OR($L1260=TRUE,$A1260=0,MOD($A1260,ChapterTable!$R$20)&lt;&gt;0),"","보스")&amp;"인게임누적합배수",ChapterTable!$R:$S,2,0)*C1260)
  )
  )
  )
)</f>
        <v>7272336.4686841965</v>
      </c>
      <c r="F1260" s="1">
        <f ca="1">IF(AND($A1260=0,$B1260=1),
    VLOOKUP(1,ChapterTable!$1:$1048576,MATCH("최종"&amp;SUBSTITUTE(SUBSTITUTE(F$1,"standard",""),"|Float",""),ChapterTable!$1:$1,0),0)*ChapterTable!$P$17,
  IF(AND($A1260=0,$B1260=0),
    F1261,
  IF($B1260=0,
    VLOOKUP($A1260,ChapterTable!$1:$1048576,MATCH("최종"&amp;SUBSTITUTE(SUBSTITUTE(F$1,"standard",""),"|Float",""),ChapterTable!$1:$1,0),0),
  IF($B1260=1,
    IF($L1260=FALSE,
      VLOOKUP($A1260,ChapterTable!$1:$1048576,MATCH("최종"&amp;SUBSTITUTE(SUBSTITUTE(F$1,"standard",""),"|Float",""),ChapterTable!$1:$1,0),0),
      VLOOKUP($A1260-ChapterTable!$P$11,ChapterTable!$1:$1048576,MATCH("최종"&amp;SUBSTITUTE(SUBSTITUTE(F$1,"standard",""),"|Float",""),ChapterTable!$1:$1,0),0)*ChapterTable!$P$14
    ),
  OFFSET(F1260,-$B1260+IF($L1260,1,0),0)*
    (VLOOKUP(SUBSTITUTE(SUBSTITUTE(F$1,"standard",""),"|Float","")&amp;IF(OR($L1260=TRUE,$A1260=0,MOD($A1260,ChapterTable!$R$20)&lt;&gt;0),"","보스")&amp;"인게임누적곱배수",ChapterTable!$R:$S,2,0)^D1260
    +VLOOKUP(SUBSTITUTE(SUBSTITUTE(F$1,"standard",""),"|Float","")&amp;IF(OR($L1260=TRUE,$A1260=0,MOD($A1260,ChapterTable!$R$20)&lt;&gt;0),"","보스")&amp;"인게임누적합배수",ChapterTable!$R:$S,2,0)*D1260)
  )
  )
  )
)</f>
        <v>2177913.2653611526</v>
      </c>
      <c r="G1260" t="s">
        <v>719</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136"/>
        <v>23</v>
      </c>
      <c r="Q1260">
        <f t="shared" si="137"/>
        <v>23</v>
      </c>
      <c r="R1260" t="b">
        <f t="shared" ca="1" si="138"/>
        <v>0</v>
      </c>
      <c r="T1260" t="b">
        <f t="shared" ca="1" si="139"/>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42"/>
        <v>0.33333333333333331</v>
      </c>
      <c r="AJ1260">
        <f t="shared" si="140"/>
        <v>1</v>
      </c>
      <c r="AK1260">
        <f t="shared" si="141"/>
        <v>3</v>
      </c>
      <c r="AL1260">
        <v>13</v>
      </c>
    </row>
    <row r="1261" spans="1:38" hidden="1" x14ac:dyDescent="0.3">
      <c r="A1261">
        <v>27</v>
      </c>
      <c r="B1261">
        <v>31</v>
      </c>
      <c r="C1261">
        <f>IF(OR($L1261=TRUE,$A1261=0,MOD($A1261,ChapterTable!$R$20)&lt;&gt;0),
MAX(0,INT(($B1261+ChapterTable!$P$26+VLOOKUP(SUBSTITUTE(C$1,"성장단계","")&amp;"단계오프셋",ChapterTable!$R:$S,2,0))/ChapterTable!$P$23)),
MAX(0,INT(($B1261+ChapterTable!$R$26+VLOOKUP(SUBSTITUTE(C$1,"성장단계","")&amp;"보스단계오프셋",ChapterTable!$R:$S,2,0))/ChapterTable!$R$23)))</f>
        <v>3</v>
      </c>
      <c r="D1261">
        <f>IF(OR($L1261=TRUE,$A1261=0,MOD($A1261,ChapterTable!$R$20)&lt;&gt;0),
MAX(0,INT(($B1261+ChapterTable!$P$26+VLOOKUP(SUBSTITUTE(D$1,"성장단계","")&amp;"단계오프셋",ChapterTable!$R:$S,2,0))/ChapterTable!$P$23)),
MAX(0,INT(($B1261+ChapterTable!$R$26+VLOOKUP(SUBSTITUTE(D$1,"성장단계","")&amp;"보스단계오프셋",ChapterTable!$R:$S,2,0))/ChapterTable!$R$23)))</f>
        <v>3</v>
      </c>
      <c r="E1261" s="1">
        <f ca="1">IF(AND($A1261=0,$B1261=1),
    VLOOKUP(1,ChapterTable!$1:$1048576,MATCH("최종"&amp;SUBSTITUTE(SUBSTITUTE(E$1,"standard",""),"|Float",""),ChapterTable!$1:$1,0),0)*ChapterTable!$P$17,
  IF(AND($A1261=0,$B1261=0),
    E1262,
  IF($B1261=0,
    VLOOKUP($A1261,ChapterTable!$1:$1048576,MATCH("최종"&amp;SUBSTITUTE(SUBSTITUTE(E$1,"standard",""),"|Float",""),ChapterTable!$1:$1,0),0),
  IF($B1261=1,
    IF($L1261=FALSE,
      VLOOKUP($A1261,ChapterTable!$1:$1048576,MATCH("최종"&amp;SUBSTITUTE(SUBSTITUTE(E$1,"standard",""),"|Float",""),ChapterTable!$1:$1,0),0),
      VLOOKUP($A1261-ChapterTable!$P$11,ChapterTable!$1:$1048576,MATCH("최종"&amp;SUBSTITUTE(SUBSTITUTE(E$1,"standard",""),"|Float",""),ChapterTable!$1:$1,0),0)*ChapterTable!$P$14
    ),
  OFFSET(E1261,-$B1261+IF($L1261,1,0),0)*IF($B1261&gt;OFFSET($B1261,1,0),ChapterTable!$R$17,1)*
    (VLOOKUP(SUBSTITUTE(SUBSTITUTE(E$1,"standard",""),"|Float","")&amp;IF(OR($L1261=TRUE,$A1261=0,MOD($A1261,ChapterTable!$R$20)&lt;&gt;0),"","보스")&amp;"인게임누적곱배수",ChapterTable!$R:$S,2,0)^C1261
    +VLOOKUP(SUBSTITUTE(SUBSTITUTE(E$1,"standard",""),"|Float","")&amp;IF(OR($L1261=TRUE,$A1261=0,MOD($A1261,ChapterTable!$R$20)&lt;&gt;0),"","보스")&amp;"인게임누적합배수",ChapterTable!$R:$S,2,0)*C1261)
  )
  )
  )
)</f>
        <v>7272336.4686841965</v>
      </c>
      <c r="F1261" s="1">
        <f ca="1">IF(AND($A1261=0,$B1261=1),
    VLOOKUP(1,ChapterTable!$1:$1048576,MATCH("최종"&amp;SUBSTITUTE(SUBSTITUTE(F$1,"standard",""),"|Float",""),ChapterTable!$1:$1,0),0)*ChapterTable!$P$17,
  IF(AND($A1261=0,$B1261=0),
    F1262,
  IF($B1261=0,
    VLOOKUP($A1261,ChapterTable!$1:$1048576,MATCH("최종"&amp;SUBSTITUTE(SUBSTITUTE(F$1,"standard",""),"|Float",""),ChapterTable!$1:$1,0),0),
  IF($B1261=1,
    IF($L1261=FALSE,
      VLOOKUP($A1261,ChapterTable!$1:$1048576,MATCH("최종"&amp;SUBSTITUTE(SUBSTITUTE(F$1,"standard",""),"|Float",""),ChapterTable!$1:$1,0),0),
      VLOOKUP($A1261-ChapterTable!$P$11,ChapterTable!$1:$1048576,MATCH("최종"&amp;SUBSTITUTE(SUBSTITUTE(F$1,"standard",""),"|Float",""),ChapterTable!$1:$1,0),0)*ChapterTable!$P$14
    ),
  OFFSET(F1261,-$B1261+IF($L1261,1,0),0)*
    (VLOOKUP(SUBSTITUTE(SUBSTITUTE(F$1,"standard",""),"|Float","")&amp;IF(OR($L1261=TRUE,$A1261=0,MOD($A1261,ChapterTable!$R$20)&lt;&gt;0),"","보스")&amp;"인게임누적곱배수",ChapterTable!$R:$S,2,0)^D1261
    +VLOOKUP(SUBSTITUTE(SUBSTITUTE(F$1,"standard",""),"|Float","")&amp;IF(OR($L1261=TRUE,$A1261=0,MOD($A1261,ChapterTable!$R$20)&lt;&gt;0),"","보스")&amp;"인게임누적합배수",ChapterTable!$R:$S,2,0)*D1261)
  )
  )
  )
)</f>
        <v>2319951.0870151408</v>
      </c>
      <c r="G1261" t="s">
        <v>719</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136"/>
        <v>4</v>
      </c>
      <c r="Q1261">
        <f t="shared" si="137"/>
        <v>4</v>
      </c>
      <c r="R1261" t="b">
        <f t="shared" ca="1" si="138"/>
        <v>0</v>
      </c>
      <c r="T1261" t="b">
        <f t="shared" ca="1" si="139"/>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42"/>
        <v>0.25</v>
      </c>
      <c r="AJ1261">
        <f t="shared" si="140"/>
        <v>0.32</v>
      </c>
      <c r="AK1261">
        <f t="shared" si="141"/>
        <v>1</v>
      </c>
      <c r="AL1261">
        <v>13</v>
      </c>
    </row>
    <row r="1262" spans="1:38" hidden="1" x14ac:dyDescent="0.3">
      <c r="A1262">
        <v>27</v>
      </c>
      <c r="B1262">
        <v>32</v>
      </c>
      <c r="C1262">
        <f>IF(OR($L1262=TRUE,$A1262=0,MOD($A1262,ChapterTable!$R$20)&lt;&gt;0),
MAX(0,INT(($B1262+ChapterTable!$P$26+VLOOKUP(SUBSTITUTE(C$1,"성장단계","")&amp;"단계오프셋",ChapterTable!$R:$S,2,0))/ChapterTable!$P$23)),
MAX(0,INT(($B1262+ChapterTable!$R$26+VLOOKUP(SUBSTITUTE(C$1,"성장단계","")&amp;"보스단계오프셋",ChapterTable!$R:$S,2,0))/ChapterTable!$R$23)))</f>
        <v>3</v>
      </c>
      <c r="D1262">
        <f>IF(OR($L1262=TRUE,$A1262=0,MOD($A1262,ChapterTable!$R$20)&lt;&gt;0),
MAX(0,INT(($B1262+ChapterTable!$P$26+VLOOKUP(SUBSTITUTE(D$1,"성장단계","")&amp;"단계오프셋",ChapterTable!$R:$S,2,0))/ChapterTable!$P$23)),
MAX(0,INT(($B1262+ChapterTable!$R$26+VLOOKUP(SUBSTITUTE(D$1,"성장단계","")&amp;"보스단계오프셋",ChapterTable!$R:$S,2,0))/ChapterTable!$R$23)))</f>
        <v>3</v>
      </c>
      <c r="E1262" s="1">
        <f ca="1">IF(AND($A1262=0,$B1262=1),
    VLOOKUP(1,ChapterTable!$1:$1048576,MATCH("최종"&amp;SUBSTITUTE(SUBSTITUTE(E$1,"standard",""),"|Float",""),ChapterTable!$1:$1,0),0)*ChapterTable!$P$17,
  IF(AND($A1262=0,$B1262=0),
    E1263,
  IF($B1262=0,
    VLOOKUP($A1262,ChapterTable!$1:$1048576,MATCH("최종"&amp;SUBSTITUTE(SUBSTITUTE(E$1,"standard",""),"|Float",""),ChapterTable!$1:$1,0),0),
  IF($B1262=1,
    IF($L1262=FALSE,
      VLOOKUP($A1262,ChapterTable!$1:$1048576,MATCH("최종"&amp;SUBSTITUTE(SUBSTITUTE(E$1,"standard",""),"|Float",""),ChapterTable!$1:$1,0),0),
      VLOOKUP($A1262-ChapterTable!$P$11,ChapterTable!$1:$1048576,MATCH("최종"&amp;SUBSTITUTE(SUBSTITUTE(E$1,"standard",""),"|Float",""),ChapterTable!$1:$1,0),0)*ChapterTable!$P$14
    ),
  OFFSET(E1262,-$B1262+IF($L1262,1,0),0)*IF($B1262&gt;OFFSET($B1262,1,0),ChapterTable!$R$17,1)*
    (VLOOKUP(SUBSTITUTE(SUBSTITUTE(E$1,"standard",""),"|Float","")&amp;IF(OR($L1262=TRUE,$A1262=0,MOD($A1262,ChapterTable!$R$20)&lt;&gt;0),"","보스")&amp;"인게임누적곱배수",ChapterTable!$R:$S,2,0)^C1262
    +VLOOKUP(SUBSTITUTE(SUBSTITUTE(E$1,"standard",""),"|Float","")&amp;IF(OR($L1262=TRUE,$A1262=0,MOD($A1262,ChapterTable!$R$20)&lt;&gt;0),"","보스")&amp;"인게임누적합배수",ChapterTable!$R:$S,2,0)*C1262)
  )
  )
  )
)</f>
        <v>7272336.4686841965</v>
      </c>
      <c r="F1262" s="1">
        <f ca="1">IF(AND($A1262=0,$B1262=1),
    VLOOKUP(1,ChapterTable!$1:$1048576,MATCH("최종"&amp;SUBSTITUTE(SUBSTITUTE(F$1,"standard",""),"|Float",""),ChapterTable!$1:$1,0),0)*ChapterTable!$P$17,
  IF(AND($A1262=0,$B1262=0),
    F1263,
  IF($B1262=0,
    VLOOKUP($A1262,ChapterTable!$1:$1048576,MATCH("최종"&amp;SUBSTITUTE(SUBSTITUTE(F$1,"standard",""),"|Float",""),ChapterTable!$1:$1,0),0),
  IF($B1262=1,
    IF($L1262=FALSE,
      VLOOKUP($A1262,ChapterTable!$1:$1048576,MATCH("최종"&amp;SUBSTITUTE(SUBSTITUTE(F$1,"standard",""),"|Float",""),ChapterTable!$1:$1,0),0),
      VLOOKUP($A1262-ChapterTable!$P$11,ChapterTable!$1:$1048576,MATCH("최종"&amp;SUBSTITUTE(SUBSTITUTE(F$1,"standard",""),"|Float",""),ChapterTable!$1:$1,0),0)*ChapterTable!$P$14
    ),
  OFFSET(F1262,-$B1262+IF($L1262,1,0),0)*
    (VLOOKUP(SUBSTITUTE(SUBSTITUTE(F$1,"standard",""),"|Float","")&amp;IF(OR($L1262=TRUE,$A1262=0,MOD($A1262,ChapterTable!$R$20)&lt;&gt;0),"","보스")&amp;"인게임누적곱배수",ChapterTable!$R:$S,2,0)^D1262
    +VLOOKUP(SUBSTITUTE(SUBSTITUTE(F$1,"standard",""),"|Float","")&amp;IF(OR($L1262=TRUE,$A1262=0,MOD($A1262,ChapterTable!$R$20)&lt;&gt;0),"","보스")&amp;"인게임누적합배수",ChapterTable!$R:$S,2,0)*D1262)
  )
  )
  )
)</f>
        <v>2319951.0870151408</v>
      </c>
      <c r="G1262" t="s">
        <v>719</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136"/>
        <v>4</v>
      </c>
      <c r="Q1262">
        <f t="shared" si="137"/>
        <v>4</v>
      </c>
      <c r="R1262" t="b">
        <f t="shared" ca="1" si="138"/>
        <v>0</v>
      </c>
      <c r="T1262" t="b">
        <f t="shared" ca="1" si="139"/>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42"/>
        <v>0.25</v>
      </c>
      <c r="AJ1262">
        <f t="shared" si="140"/>
        <v>0.32</v>
      </c>
      <c r="AK1262">
        <f t="shared" si="141"/>
        <v>1</v>
      </c>
      <c r="AL1262">
        <v>13</v>
      </c>
    </row>
    <row r="1263" spans="1:38" hidden="1" x14ac:dyDescent="0.3">
      <c r="A1263">
        <v>27</v>
      </c>
      <c r="B1263">
        <v>33</v>
      </c>
      <c r="C1263">
        <f>IF(OR($L1263=TRUE,$A1263=0,MOD($A1263,ChapterTable!$R$20)&lt;&gt;0),
MAX(0,INT(($B1263+ChapterTable!$P$26+VLOOKUP(SUBSTITUTE(C$1,"성장단계","")&amp;"단계오프셋",ChapterTable!$R:$S,2,0))/ChapterTable!$P$23)),
MAX(0,INT(($B1263+ChapterTable!$R$26+VLOOKUP(SUBSTITUTE(C$1,"성장단계","")&amp;"보스단계오프셋",ChapterTable!$R:$S,2,0))/ChapterTable!$R$23)))</f>
        <v>3</v>
      </c>
      <c r="D1263">
        <f>IF(OR($L1263=TRUE,$A1263=0,MOD($A1263,ChapterTable!$R$20)&lt;&gt;0),
MAX(0,INT(($B1263+ChapterTable!$P$26+VLOOKUP(SUBSTITUTE(D$1,"성장단계","")&amp;"단계오프셋",ChapterTable!$R:$S,2,0))/ChapterTable!$P$23)),
MAX(0,INT(($B1263+ChapterTable!$R$26+VLOOKUP(SUBSTITUTE(D$1,"성장단계","")&amp;"보스단계오프셋",ChapterTable!$R:$S,2,0))/ChapterTable!$R$23)))</f>
        <v>3</v>
      </c>
      <c r="E1263" s="1">
        <f ca="1">IF(AND($A1263=0,$B1263=1),
    VLOOKUP(1,ChapterTable!$1:$1048576,MATCH("최종"&amp;SUBSTITUTE(SUBSTITUTE(E$1,"standard",""),"|Float",""),ChapterTable!$1:$1,0),0)*ChapterTable!$P$17,
  IF(AND($A1263=0,$B1263=0),
    E1264,
  IF($B1263=0,
    VLOOKUP($A1263,ChapterTable!$1:$1048576,MATCH("최종"&amp;SUBSTITUTE(SUBSTITUTE(E$1,"standard",""),"|Float",""),ChapterTable!$1:$1,0),0),
  IF($B1263=1,
    IF($L1263=FALSE,
      VLOOKUP($A1263,ChapterTable!$1:$1048576,MATCH("최종"&amp;SUBSTITUTE(SUBSTITUTE(E$1,"standard",""),"|Float",""),ChapterTable!$1:$1,0),0),
      VLOOKUP($A1263-ChapterTable!$P$11,ChapterTable!$1:$1048576,MATCH("최종"&amp;SUBSTITUTE(SUBSTITUTE(E$1,"standard",""),"|Float",""),ChapterTable!$1:$1,0),0)*ChapterTable!$P$14
    ),
  OFFSET(E1263,-$B1263+IF($L1263,1,0),0)*IF($B1263&gt;OFFSET($B1263,1,0),ChapterTable!$R$17,1)*
    (VLOOKUP(SUBSTITUTE(SUBSTITUTE(E$1,"standard",""),"|Float","")&amp;IF(OR($L1263=TRUE,$A1263=0,MOD($A1263,ChapterTable!$R$20)&lt;&gt;0),"","보스")&amp;"인게임누적곱배수",ChapterTable!$R:$S,2,0)^C1263
    +VLOOKUP(SUBSTITUTE(SUBSTITUTE(E$1,"standard",""),"|Float","")&amp;IF(OR($L1263=TRUE,$A1263=0,MOD($A1263,ChapterTable!$R$20)&lt;&gt;0),"","보스")&amp;"인게임누적합배수",ChapterTable!$R:$S,2,0)*C1263)
  )
  )
  )
)</f>
        <v>7272336.4686841965</v>
      </c>
      <c r="F1263" s="1">
        <f ca="1">IF(AND($A1263=0,$B1263=1),
    VLOOKUP(1,ChapterTable!$1:$1048576,MATCH("최종"&amp;SUBSTITUTE(SUBSTITUTE(F$1,"standard",""),"|Float",""),ChapterTable!$1:$1,0),0)*ChapterTable!$P$17,
  IF(AND($A1263=0,$B1263=0),
    F1264,
  IF($B1263=0,
    VLOOKUP($A1263,ChapterTable!$1:$1048576,MATCH("최종"&amp;SUBSTITUTE(SUBSTITUTE(F$1,"standard",""),"|Float",""),ChapterTable!$1:$1,0),0),
  IF($B1263=1,
    IF($L1263=FALSE,
      VLOOKUP($A1263,ChapterTable!$1:$1048576,MATCH("최종"&amp;SUBSTITUTE(SUBSTITUTE(F$1,"standard",""),"|Float",""),ChapterTable!$1:$1,0),0),
      VLOOKUP($A1263-ChapterTable!$P$11,ChapterTable!$1:$1048576,MATCH("최종"&amp;SUBSTITUTE(SUBSTITUTE(F$1,"standard",""),"|Float",""),ChapterTable!$1:$1,0),0)*ChapterTable!$P$14
    ),
  OFFSET(F1263,-$B1263+IF($L1263,1,0),0)*
    (VLOOKUP(SUBSTITUTE(SUBSTITUTE(F$1,"standard",""),"|Float","")&amp;IF(OR($L1263=TRUE,$A1263=0,MOD($A1263,ChapterTable!$R$20)&lt;&gt;0),"","보스")&amp;"인게임누적곱배수",ChapterTable!$R:$S,2,0)^D1263
    +VLOOKUP(SUBSTITUTE(SUBSTITUTE(F$1,"standard",""),"|Float","")&amp;IF(OR($L1263=TRUE,$A1263=0,MOD($A1263,ChapterTable!$R$20)&lt;&gt;0),"","보스")&amp;"인게임누적합배수",ChapterTable!$R:$S,2,0)*D1263)
  )
  )
  )
)</f>
        <v>2319951.0870151408</v>
      </c>
      <c r="G1263" t="s">
        <v>719</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136"/>
        <v>4</v>
      </c>
      <c r="Q1263">
        <f t="shared" si="137"/>
        <v>4</v>
      </c>
      <c r="R1263" t="b">
        <f t="shared" ca="1" si="138"/>
        <v>0</v>
      </c>
      <c r="T1263" t="b">
        <f t="shared" ca="1" si="139"/>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42"/>
        <v>0.25</v>
      </c>
      <c r="AJ1263">
        <f t="shared" si="140"/>
        <v>0.32</v>
      </c>
      <c r="AK1263">
        <f t="shared" si="141"/>
        <v>1</v>
      </c>
      <c r="AL1263">
        <v>13</v>
      </c>
    </row>
    <row r="1264" spans="1:38" hidden="1" x14ac:dyDescent="0.3">
      <c r="A1264">
        <v>27</v>
      </c>
      <c r="B1264">
        <v>34</v>
      </c>
      <c r="C1264">
        <f>IF(OR($L1264=TRUE,$A1264=0,MOD($A1264,ChapterTable!$R$20)&lt;&gt;0),
MAX(0,INT(($B1264+ChapterTable!$P$26+VLOOKUP(SUBSTITUTE(C$1,"성장단계","")&amp;"단계오프셋",ChapterTable!$R:$S,2,0))/ChapterTable!$P$23)),
MAX(0,INT(($B1264+ChapterTable!$R$26+VLOOKUP(SUBSTITUTE(C$1,"성장단계","")&amp;"보스단계오프셋",ChapterTable!$R:$S,2,0))/ChapterTable!$R$23)))</f>
        <v>3</v>
      </c>
      <c r="D1264">
        <f>IF(OR($L1264=TRUE,$A1264=0,MOD($A1264,ChapterTable!$R$20)&lt;&gt;0),
MAX(0,INT(($B1264+ChapterTable!$P$26+VLOOKUP(SUBSTITUTE(D$1,"성장단계","")&amp;"단계오프셋",ChapterTable!$R:$S,2,0))/ChapterTable!$P$23)),
MAX(0,INT(($B1264+ChapterTable!$R$26+VLOOKUP(SUBSTITUTE(D$1,"성장단계","")&amp;"보스단계오프셋",ChapterTable!$R:$S,2,0))/ChapterTable!$R$23)))</f>
        <v>3</v>
      </c>
      <c r="E1264" s="1">
        <f ca="1">IF(AND($A1264=0,$B1264=1),
    VLOOKUP(1,ChapterTable!$1:$1048576,MATCH("최종"&amp;SUBSTITUTE(SUBSTITUTE(E$1,"standard",""),"|Float",""),ChapterTable!$1:$1,0),0)*ChapterTable!$P$17,
  IF(AND($A1264=0,$B1264=0),
    E1265,
  IF($B1264=0,
    VLOOKUP($A1264,ChapterTable!$1:$1048576,MATCH("최종"&amp;SUBSTITUTE(SUBSTITUTE(E$1,"standard",""),"|Float",""),ChapterTable!$1:$1,0),0),
  IF($B1264=1,
    IF($L1264=FALSE,
      VLOOKUP($A1264,ChapterTable!$1:$1048576,MATCH("최종"&amp;SUBSTITUTE(SUBSTITUTE(E$1,"standard",""),"|Float",""),ChapterTable!$1:$1,0),0),
      VLOOKUP($A1264-ChapterTable!$P$11,ChapterTable!$1:$1048576,MATCH("최종"&amp;SUBSTITUTE(SUBSTITUTE(E$1,"standard",""),"|Float",""),ChapterTable!$1:$1,0),0)*ChapterTable!$P$14
    ),
  OFFSET(E1264,-$B1264+IF($L1264,1,0),0)*IF($B1264&gt;OFFSET($B1264,1,0),ChapterTable!$R$17,1)*
    (VLOOKUP(SUBSTITUTE(SUBSTITUTE(E$1,"standard",""),"|Float","")&amp;IF(OR($L1264=TRUE,$A1264=0,MOD($A1264,ChapterTable!$R$20)&lt;&gt;0),"","보스")&amp;"인게임누적곱배수",ChapterTable!$R:$S,2,0)^C1264
    +VLOOKUP(SUBSTITUTE(SUBSTITUTE(E$1,"standard",""),"|Float","")&amp;IF(OR($L1264=TRUE,$A1264=0,MOD($A1264,ChapterTable!$R$20)&lt;&gt;0),"","보스")&amp;"인게임누적합배수",ChapterTable!$R:$S,2,0)*C1264)
  )
  )
  )
)</f>
        <v>7272336.4686841965</v>
      </c>
      <c r="F1264" s="1">
        <f ca="1">IF(AND($A1264=0,$B1264=1),
    VLOOKUP(1,ChapterTable!$1:$1048576,MATCH("최종"&amp;SUBSTITUTE(SUBSTITUTE(F$1,"standard",""),"|Float",""),ChapterTable!$1:$1,0),0)*ChapterTable!$P$17,
  IF(AND($A1264=0,$B1264=0),
    F1265,
  IF($B1264=0,
    VLOOKUP($A1264,ChapterTable!$1:$1048576,MATCH("최종"&amp;SUBSTITUTE(SUBSTITUTE(F$1,"standard",""),"|Float",""),ChapterTable!$1:$1,0),0),
  IF($B1264=1,
    IF($L1264=FALSE,
      VLOOKUP($A1264,ChapterTable!$1:$1048576,MATCH("최종"&amp;SUBSTITUTE(SUBSTITUTE(F$1,"standard",""),"|Float",""),ChapterTable!$1:$1,0),0),
      VLOOKUP($A1264-ChapterTable!$P$11,ChapterTable!$1:$1048576,MATCH("최종"&amp;SUBSTITUTE(SUBSTITUTE(F$1,"standard",""),"|Float",""),ChapterTable!$1:$1,0),0)*ChapterTable!$P$14
    ),
  OFFSET(F1264,-$B1264+IF($L1264,1,0),0)*
    (VLOOKUP(SUBSTITUTE(SUBSTITUTE(F$1,"standard",""),"|Float","")&amp;IF(OR($L1264=TRUE,$A1264=0,MOD($A1264,ChapterTable!$R$20)&lt;&gt;0),"","보스")&amp;"인게임누적곱배수",ChapterTable!$R:$S,2,0)^D1264
    +VLOOKUP(SUBSTITUTE(SUBSTITUTE(F$1,"standard",""),"|Float","")&amp;IF(OR($L1264=TRUE,$A1264=0,MOD($A1264,ChapterTable!$R$20)&lt;&gt;0),"","보스")&amp;"인게임누적합배수",ChapterTable!$R:$S,2,0)*D1264)
  )
  )
  )
)</f>
        <v>2319951.0870151408</v>
      </c>
      <c r="G1264" t="s">
        <v>719</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136"/>
        <v>4</v>
      </c>
      <c r="Q1264">
        <f t="shared" si="137"/>
        <v>4</v>
      </c>
      <c r="R1264" t="b">
        <f t="shared" ca="1" si="138"/>
        <v>0</v>
      </c>
      <c r="T1264" t="b">
        <f t="shared" ca="1" si="139"/>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42"/>
        <v>0.25</v>
      </c>
      <c r="AJ1264">
        <f t="shared" si="140"/>
        <v>0.32</v>
      </c>
      <c r="AK1264">
        <f t="shared" si="141"/>
        <v>1</v>
      </c>
      <c r="AL1264">
        <v>13</v>
      </c>
    </row>
    <row r="1265" spans="1:38" hidden="1" x14ac:dyDescent="0.3">
      <c r="A1265">
        <v>27</v>
      </c>
      <c r="B1265">
        <v>35</v>
      </c>
      <c r="C1265">
        <f>IF(OR($L1265=TRUE,$A1265=0,MOD($A1265,ChapterTable!$R$20)&lt;&gt;0),
MAX(0,INT(($B1265+ChapterTable!$P$26+VLOOKUP(SUBSTITUTE(C$1,"성장단계","")&amp;"단계오프셋",ChapterTable!$R:$S,2,0))/ChapterTable!$P$23)),
MAX(0,INT(($B1265+ChapterTable!$R$26+VLOOKUP(SUBSTITUTE(C$1,"성장단계","")&amp;"보스단계오프셋",ChapterTable!$R:$S,2,0))/ChapterTable!$R$23)))</f>
        <v>3</v>
      </c>
      <c r="D1265">
        <f>IF(OR($L1265=TRUE,$A1265=0,MOD($A1265,ChapterTable!$R$20)&lt;&gt;0),
MAX(0,INT(($B1265+ChapterTable!$P$26+VLOOKUP(SUBSTITUTE(D$1,"성장단계","")&amp;"단계오프셋",ChapterTable!$R:$S,2,0))/ChapterTable!$P$23)),
MAX(0,INT(($B1265+ChapterTable!$R$26+VLOOKUP(SUBSTITUTE(D$1,"성장단계","")&amp;"보스단계오프셋",ChapterTable!$R:$S,2,0))/ChapterTable!$R$23)))</f>
        <v>3</v>
      </c>
      <c r="E1265" s="1">
        <f ca="1">IF(AND($A1265=0,$B1265=1),
    VLOOKUP(1,ChapterTable!$1:$1048576,MATCH("최종"&amp;SUBSTITUTE(SUBSTITUTE(E$1,"standard",""),"|Float",""),ChapterTable!$1:$1,0),0)*ChapterTable!$P$17,
  IF(AND($A1265=0,$B1265=0),
    E1266,
  IF($B1265=0,
    VLOOKUP($A1265,ChapterTable!$1:$1048576,MATCH("최종"&amp;SUBSTITUTE(SUBSTITUTE(E$1,"standard",""),"|Float",""),ChapterTable!$1:$1,0),0),
  IF($B1265=1,
    IF($L1265=FALSE,
      VLOOKUP($A1265,ChapterTable!$1:$1048576,MATCH("최종"&amp;SUBSTITUTE(SUBSTITUTE(E$1,"standard",""),"|Float",""),ChapterTable!$1:$1,0),0),
      VLOOKUP($A1265-ChapterTable!$P$11,ChapterTable!$1:$1048576,MATCH("최종"&amp;SUBSTITUTE(SUBSTITUTE(E$1,"standard",""),"|Float",""),ChapterTable!$1:$1,0),0)*ChapterTable!$P$14
    ),
  OFFSET(E1265,-$B1265+IF($L1265,1,0),0)*IF($B1265&gt;OFFSET($B1265,1,0),ChapterTable!$R$17,1)*
    (VLOOKUP(SUBSTITUTE(SUBSTITUTE(E$1,"standard",""),"|Float","")&amp;IF(OR($L1265=TRUE,$A1265=0,MOD($A1265,ChapterTable!$R$20)&lt;&gt;0),"","보스")&amp;"인게임누적곱배수",ChapterTable!$R:$S,2,0)^C1265
    +VLOOKUP(SUBSTITUTE(SUBSTITUTE(E$1,"standard",""),"|Float","")&amp;IF(OR($L1265=TRUE,$A1265=0,MOD($A1265,ChapterTable!$R$20)&lt;&gt;0),"","보스")&amp;"인게임누적합배수",ChapterTable!$R:$S,2,0)*C1265)
  )
  )
  )
)</f>
        <v>7272336.4686841965</v>
      </c>
      <c r="F1265" s="1">
        <f ca="1">IF(AND($A1265=0,$B1265=1),
    VLOOKUP(1,ChapterTable!$1:$1048576,MATCH("최종"&amp;SUBSTITUTE(SUBSTITUTE(F$1,"standard",""),"|Float",""),ChapterTable!$1:$1,0),0)*ChapterTable!$P$17,
  IF(AND($A1265=0,$B1265=0),
    F1266,
  IF($B1265=0,
    VLOOKUP($A1265,ChapterTable!$1:$1048576,MATCH("최종"&amp;SUBSTITUTE(SUBSTITUTE(F$1,"standard",""),"|Float",""),ChapterTable!$1:$1,0),0),
  IF($B1265=1,
    IF($L1265=FALSE,
      VLOOKUP($A1265,ChapterTable!$1:$1048576,MATCH("최종"&amp;SUBSTITUTE(SUBSTITUTE(F$1,"standard",""),"|Float",""),ChapterTable!$1:$1,0),0),
      VLOOKUP($A1265-ChapterTable!$P$11,ChapterTable!$1:$1048576,MATCH("최종"&amp;SUBSTITUTE(SUBSTITUTE(F$1,"standard",""),"|Float",""),ChapterTable!$1:$1,0),0)*ChapterTable!$P$14
    ),
  OFFSET(F1265,-$B1265+IF($L1265,1,0),0)*
    (VLOOKUP(SUBSTITUTE(SUBSTITUTE(F$1,"standard",""),"|Float","")&amp;IF(OR($L1265=TRUE,$A1265=0,MOD($A1265,ChapterTable!$R$20)&lt;&gt;0),"","보스")&amp;"인게임누적곱배수",ChapterTable!$R:$S,2,0)^D1265
    +VLOOKUP(SUBSTITUTE(SUBSTITUTE(F$1,"standard",""),"|Float","")&amp;IF(OR($L1265=TRUE,$A1265=0,MOD($A1265,ChapterTable!$R$20)&lt;&gt;0),"","보스")&amp;"인게임누적합배수",ChapterTable!$R:$S,2,0)*D1265)
  )
  )
  )
)</f>
        <v>2319951.0870151408</v>
      </c>
      <c r="G1265" t="s">
        <v>719</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136"/>
        <v>11</v>
      </c>
      <c r="Q1265">
        <f t="shared" si="137"/>
        <v>11</v>
      </c>
      <c r="R1265" t="b">
        <f t="shared" ca="1" si="138"/>
        <v>0</v>
      </c>
      <c r="T1265" t="b">
        <f t="shared" ca="1" si="139"/>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42"/>
        <v>0.25</v>
      </c>
      <c r="AJ1265">
        <f t="shared" si="140"/>
        <v>0.32</v>
      </c>
      <c r="AK1265">
        <f t="shared" si="141"/>
        <v>1</v>
      </c>
      <c r="AL1265">
        <v>13</v>
      </c>
    </row>
    <row r="1266" spans="1:38" hidden="1" x14ac:dyDescent="0.3">
      <c r="A1266">
        <v>27</v>
      </c>
      <c r="B1266">
        <v>36</v>
      </c>
      <c r="C1266">
        <f>IF(OR($L1266=TRUE,$A1266=0,MOD($A1266,ChapterTable!$R$20)&lt;&gt;0),
MAX(0,INT(($B1266+ChapterTable!$P$26+VLOOKUP(SUBSTITUTE(C$1,"성장단계","")&amp;"단계오프셋",ChapterTable!$R:$S,2,0))/ChapterTable!$P$23)),
MAX(0,INT(($B1266+ChapterTable!$R$26+VLOOKUP(SUBSTITUTE(C$1,"성장단계","")&amp;"보스단계오프셋",ChapterTable!$R:$S,2,0))/ChapterTable!$R$23)))</f>
        <v>4</v>
      </c>
      <c r="D1266">
        <f>IF(OR($L1266=TRUE,$A1266=0,MOD($A1266,ChapterTable!$R$20)&lt;&gt;0),
MAX(0,INT(($B1266+ChapterTable!$P$26+VLOOKUP(SUBSTITUTE(D$1,"성장단계","")&amp;"단계오프셋",ChapterTable!$R:$S,2,0))/ChapterTable!$P$23)),
MAX(0,INT(($B1266+ChapterTable!$R$26+VLOOKUP(SUBSTITUTE(D$1,"성장단계","")&amp;"보스단계오프셋",ChapterTable!$R:$S,2,0))/ChapterTable!$R$23)))</f>
        <v>3</v>
      </c>
      <c r="E1266" s="1">
        <f ca="1">IF(AND($A1266=0,$B1266=1),
    VLOOKUP(1,ChapterTable!$1:$1048576,MATCH("최종"&amp;SUBSTITUTE(SUBSTITUTE(E$1,"standard",""),"|Float",""),ChapterTable!$1:$1,0),0)*ChapterTable!$P$17,
  IF(AND($A1266=0,$B1266=0),
    E1267,
  IF($B1266=0,
    VLOOKUP($A1266,ChapterTable!$1:$1048576,MATCH("최종"&amp;SUBSTITUTE(SUBSTITUTE(E$1,"standard",""),"|Float",""),ChapterTable!$1:$1,0),0),
  IF($B1266=1,
    IF($L1266=FALSE,
      VLOOKUP($A1266,ChapterTable!$1:$1048576,MATCH("최종"&amp;SUBSTITUTE(SUBSTITUTE(E$1,"standard",""),"|Float",""),ChapterTable!$1:$1,0),0),
      VLOOKUP($A1266-ChapterTable!$P$11,ChapterTable!$1:$1048576,MATCH("최종"&amp;SUBSTITUTE(SUBSTITUTE(E$1,"standard",""),"|Float",""),ChapterTable!$1:$1,0),0)*ChapterTable!$P$14
    ),
  OFFSET(E1266,-$B1266+IF($L1266,1,0),0)*IF($B1266&gt;OFFSET($B1266,1,0),ChapterTable!$R$17,1)*
    (VLOOKUP(SUBSTITUTE(SUBSTITUTE(E$1,"standard",""),"|Float","")&amp;IF(OR($L1266=TRUE,$A1266=0,MOD($A1266,ChapterTable!$R$20)&lt;&gt;0),"","보스")&amp;"인게임누적곱배수",ChapterTable!$R:$S,2,0)^C1266
    +VLOOKUP(SUBSTITUTE(SUBSTITUTE(E$1,"standard",""),"|Float","")&amp;IF(OR($L1266=TRUE,$A1266=0,MOD($A1266,ChapterTable!$R$20)&lt;&gt;0),"","보스")&amp;"인게임누적합배수",ChapterTable!$R:$S,2,0)*C1266)
  )
  )
  )
)</f>
        <v>8181378.527269721</v>
      </c>
      <c r="F1266" s="1">
        <f ca="1">IF(AND($A1266=0,$B1266=1),
    VLOOKUP(1,ChapterTable!$1:$1048576,MATCH("최종"&amp;SUBSTITUTE(SUBSTITUTE(F$1,"standard",""),"|Float",""),ChapterTable!$1:$1,0),0)*ChapterTable!$P$17,
  IF(AND($A1266=0,$B1266=0),
    F1267,
  IF($B1266=0,
    VLOOKUP($A1266,ChapterTable!$1:$1048576,MATCH("최종"&amp;SUBSTITUTE(SUBSTITUTE(F$1,"standard",""),"|Float",""),ChapterTable!$1:$1,0),0),
  IF($B1266=1,
    IF($L1266=FALSE,
      VLOOKUP($A1266,ChapterTable!$1:$1048576,MATCH("최종"&amp;SUBSTITUTE(SUBSTITUTE(F$1,"standard",""),"|Float",""),ChapterTable!$1:$1,0),0),
      VLOOKUP($A1266-ChapterTable!$P$11,ChapterTable!$1:$1048576,MATCH("최종"&amp;SUBSTITUTE(SUBSTITUTE(F$1,"standard",""),"|Float",""),ChapterTable!$1:$1,0),0)*ChapterTable!$P$14
    ),
  OFFSET(F1266,-$B1266+IF($L1266,1,0),0)*
    (VLOOKUP(SUBSTITUTE(SUBSTITUTE(F$1,"standard",""),"|Float","")&amp;IF(OR($L1266=TRUE,$A1266=0,MOD($A1266,ChapterTable!$R$20)&lt;&gt;0),"","보스")&amp;"인게임누적곱배수",ChapterTable!$R:$S,2,0)^D1266
    +VLOOKUP(SUBSTITUTE(SUBSTITUTE(F$1,"standard",""),"|Float","")&amp;IF(OR($L1266=TRUE,$A1266=0,MOD($A1266,ChapterTable!$R$20)&lt;&gt;0),"","보스")&amp;"인게임누적합배수",ChapterTable!$R:$S,2,0)*D1266)
  )
  )
  )
)</f>
        <v>2319951.0870151408</v>
      </c>
      <c r="G1266" t="s">
        <v>719</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136"/>
        <v>4</v>
      </c>
      <c r="Q1266">
        <f t="shared" si="137"/>
        <v>4</v>
      </c>
      <c r="R1266" t="b">
        <f t="shared" ca="1" si="138"/>
        <v>0</v>
      </c>
      <c r="T1266" t="b">
        <f t="shared" ca="1" si="139"/>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42"/>
        <v>0.25</v>
      </c>
      <c r="AJ1266">
        <f t="shared" si="140"/>
        <v>0.32</v>
      </c>
      <c r="AK1266">
        <f t="shared" si="141"/>
        <v>1</v>
      </c>
      <c r="AL1266">
        <v>13</v>
      </c>
    </row>
    <row r="1267" spans="1:38" hidden="1" x14ac:dyDescent="0.3">
      <c r="A1267">
        <v>27</v>
      </c>
      <c r="B1267">
        <v>37</v>
      </c>
      <c r="C1267">
        <f>IF(OR($L1267=TRUE,$A1267=0,MOD($A1267,ChapterTable!$R$20)&lt;&gt;0),
MAX(0,INT(($B1267+ChapterTable!$P$26+VLOOKUP(SUBSTITUTE(C$1,"성장단계","")&amp;"단계오프셋",ChapterTable!$R:$S,2,0))/ChapterTable!$P$23)),
MAX(0,INT(($B1267+ChapterTable!$R$26+VLOOKUP(SUBSTITUTE(C$1,"성장단계","")&amp;"보스단계오프셋",ChapterTable!$R:$S,2,0))/ChapterTable!$R$23)))</f>
        <v>4</v>
      </c>
      <c r="D1267">
        <f>IF(OR($L1267=TRUE,$A1267=0,MOD($A1267,ChapterTable!$R$20)&lt;&gt;0),
MAX(0,INT(($B1267+ChapterTable!$P$26+VLOOKUP(SUBSTITUTE(D$1,"성장단계","")&amp;"단계오프셋",ChapterTable!$R:$S,2,0))/ChapterTable!$P$23)),
MAX(0,INT(($B1267+ChapterTable!$R$26+VLOOKUP(SUBSTITUTE(D$1,"성장단계","")&amp;"보스단계오프셋",ChapterTable!$R:$S,2,0))/ChapterTable!$R$23)))</f>
        <v>3</v>
      </c>
      <c r="E1267" s="1">
        <f ca="1">IF(AND($A1267=0,$B1267=1),
    VLOOKUP(1,ChapterTable!$1:$1048576,MATCH("최종"&amp;SUBSTITUTE(SUBSTITUTE(E$1,"standard",""),"|Float",""),ChapterTable!$1:$1,0),0)*ChapterTable!$P$17,
  IF(AND($A1267=0,$B1267=0),
    E1268,
  IF($B1267=0,
    VLOOKUP($A1267,ChapterTable!$1:$1048576,MATCH("최종"&amp;SUBSTITUTE(SUBSTITUTE(E$1,"standard",""),"|Float",""),ChapterTable!$1:$1,0),0),
  IF($B1267=1,
    IF($L1267=FALSE,
      VLOOKUP($A1267,ChapterTable!$1:$1048576,MATCH("최종"&amp;SUBSTITUTE(SUBSTITUTE(E$1,"standard",""),"|Float",""),ChapterTable!$1:$1,0),0),
      VLOOKUP($A1267-ChapterTable!$P$11,ChapterTable!$1:$1048576,MATCH("최종"&amp;SUBSTITUTE(SUBSTITUTE(E$1,"standard",""),"|Float",""),ChapterTable!$1:$1,0),0)*ChapterTable!$P$14
    ),
  OFFSET(E1267,-$B1267+IF($L1267,1,0),0)*IF($B1267&gt;OFFSET($B1267,1,0),ChapterTable!$R$17,1)*
    (VLOOKUP(SUBSTITUTE(SUBSTITUTE(E$1,"standard",""),"|Float","")&amp;IF(OR($L1267=TRUE,$A1267=0,MOD($A1267,ChapterTable!$R$20)&lt;&gt;0),"","보스")&amp;"인게임누적곱배수",ChapterTable!$R:$S,2,0)^C1267
    +VLOOKUP(SUBSTITUTE(SUBSTITUTE(E$1,"standard",""),"|Float","")&amp;IF(OR($L1267=TRUE,$A1267=0,MOD($A1267,ChapterTable!$R$20)&lt;&gt;0),"","보스")&amp;"인게임누적합배수",ChapterTable!$R:$S,2,0)*C1267)
  )
  )
  )
)</f>
        <v>8181378.527269721</v>
      </c>
      <c r="F1267" s="1">
        <f ca="1">IF(AND($A1267=0,$B1267=1),
    VLOOKUP(1,ChapterTable!$1:$1048576,MATCH("최종"&amp;SUBSTITUTE(SUBSTITUTE(F$1,"standard",""),"|Float",""),ChapterTable!$1:$1,0),0)*ChapterTable!$P$17,
  IF(AND($A1267=0,$B1267=0),
    F1268,
  IF($B1267=0,
    VLOOKUP($A1267,ChapterTable!$1:$1048576,MATCH("최종"&amp;SUBSTITUTE(SUBSTITUTE(F$1,"standard",""),"|Float",""),ChapterTable!$1:$1,0),0),
  IF($B1267=1,
    IF($L1267=FALSE,
      VLOOKUP($A1267,ChapterTable!$1:$1048576,MATCH("최종"&amp;SUBSTITUTE(SUBSTITUTE(F$1,"standard",""),"|Float",""),ChapterTable!$1:$1,0),0),
      VLOOKUP($A1267-ChapterTable!$P$11,ChapterTable!$1:$1048576,MATCH("최종"&amp;SUBSTITUTE(SUBSTITUTE(F$1,"standard",""),"|Float",""),ChapterTable!$1:$1,0),0)*ChapterTable!$P$14
    ),
  OFFSET(F1267,-$B1267+IF($L1267,1,0),0)*
    (VLOOKUP(SUBSTITUTE(SUBSTITUTE(F$1,"standard",""),"|Float","")&amp;IF(OR($L1267=TRUE,$A1267=0,MOD($A1267,ChapterTable!$R$20)&lt;&gt;0),"","보스")&amp;"인게임누적곱배수",ChapterTable!$R:$S,2,0)^D1267
    +VLOOKUP(SUBSTITUTE(SUBSTITUTE(F$1,"standard",""),"|Float","")&amp;IF(OR($L1267=TRUE,$A1267=0,MOD($A1267,ChapterTable!$R$20)&lt;&gt;0),"","보스")&amp;"인게임누적합배수",ChapterTable!$R:$S,2,0)*D1267)
  )
  )
  )
)</f>
        <v>2319951.0870151408</v>
      </c>
      <c r="G1267" t="s">
        <v>719</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136"/>
        <v>4</v>
      </c>
      <c r="Q1267">
        <f t="shared" si="137"/>
        <v>4</v>
      </c>
      <c r="R1267" t="b">
        <f t="shared" ca="1" si="138"/>
        <v>0</v>
      </c>
      <c r="T1267" t="b">
        <f t="shared" ca="1" si="139"/>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42"/>
        <v>0.25</v>
      </c>
      <c r="AJ1267">
        <f t="shared" si="140"/>
        <v>0.32</v>
      </c>
      <c r="AK1267">
        <f t="shared" si="141"/>
        <v>1</v>
      </c>
      <c r="AL1267">
        <v>13</v>
      </c>
    </row>
    <row r="1268" spans="1:38" hidden="1" x14ac:dyDescent="0.3">
      <c r="A1268">
        <v>27</v>
      </c>
      <c r="B1268">
        <v>38</v>
      </c>
      <c r="C1268">
        <f>IF(OR($L1268=TRUE,$A1268=0,MOD($A1268,ChapterTable!$R$20)&lt;&gt;0),
MAX(0,INT(($B1268+ChapterTable!$P$26+VLOOKUP(SUBSTITUTE(C$1,"성장단계","")&amp;"단계오프셋",ChapterTable!$R:$S,2,0))/ChapterTable!$P$23)),
MAX(0,INT(($B1268+ChapterTable!$R$26+VLOOKUP(SUBSTITUTE(C$1,"성장단계","")&amp;"보스단계오프셋",ChapterTable!$R:$S,2,0))/ChapterTable!$R$23)))</f>
        <v>4</v>
      </c>
      <c r="D1268">
        <f>IF(OR($L1268=TRUE,$A1268=0,MOD($A1268,ChapterTable!$R$20)&lt;&gt;0),
MAX(0,INT(($B1268+ChapterTable!$P$26+VLOOKUP(SUBSTITUTE(D$1,"성장단계","")&amp;"단계오프셋",ChapterTable!$R:$S,2,0))/ChapterTable!$P$23)),
MAX(0,INT(($B1268+ChapterTable!$R$26+VLOOKUP(SUBSTITUTE(D$1,"성장단계","")&amp;"보스단계오프셋",ChapterTable!$R:$S,2,0))/ChapterTable!$R$23)))</f>
        <v>3</v>
      </c>
      <c r="E1268" s="1">
        <f ca="1">IF(AND($A1268=0,$B1268=1),
    VLOOKUP(1,ChapterTable!$1:$1048576,MATCH("최종"&amp;SUBSTITUTE(SUBSTITUTE(E$1,"standard",""),"|Float",""),ChapterTable!$1:$1,0),0)*ChapterTable!$P$17,
  IF(AND($A1268=0,$B1268=0),
    E1269,
  IF($B1268=0,
    VLOOKUP($A1268,ChapterTable!$1:$1048576,MATCH("최종"&amp;SUBSTITUTE(SUBSTITUTE(E$1,"standard",""),"|Float",""),ChapterTable!$1:$1,0),0),
  IF($B1268=1,
    IF($L1268=FALSE,
      VLOOKUP($A1268,ChapterTable!$1:$1048576,MATCH("최종"&amp;SUBSTITUTE(SUBSTITUTE(E$1,"standard",""),"|Float",""),ChapterTable!$1:$1,0),0),
      VLOOKUP($A1268-ChapterTable!$P$11,ChapterTable!$1:$1048576,MATCH("최종"&amp;SUBSTITUTE(SUBSTITUTE(E$1,"standard",""),"|Float",""),ChapterTable!$1:$1,0),0)*ChapterTable!$P$14
    ),
  OFFSET(E1268,-$B1268+IF($L1268,1,0),0)*IF($B1268&gt;OFFSET($B1268,1,0),ChapterTable!$R$17,1)*
    (VLOOKUP(SUBSTITUTE(SUBSTITUTE(E$1,"standard",""),"|Float","")&amp;IF(OR($L1268=TRUE,$A1268=0,MOD($A1268,ChapterTable!$R$20)&lt;&gt;0),"","보스")&amp;"인게임누적곱배수",ChapterTable!$R:$S,2,0)^C1268
    +VLOOKUP(SUBSTITUTE(SUBSTITUTE(E$1,"standard",""),"|Float","")&amp;IF(OR($L1268=TRUE,$A1268=0,MOD($A1268,ChapterTable!$R$20)&lt;&gt;0),"","보스")&amp;"인게임누적합배수",ChapterTable!$R:$S,2,0)*C1268)
  )
  )
  )
)</f>
        <v>8181378.527269721</v>
      </c>
      <c r="F1268" s="1">
        <f ca="1">IF(AND($A1268=0,$B1268=1),
    VLOOKUP(1,ChapterTable!$1:$1048576,MATCH("최종"&amp;SUBSTITUTE(SUBSTITUTE(F$1,"standard",""),"|Float",""),ChapterTable!$1:$1,0),0)*ChapterTable!$P$17,
  IF(AND($A1268=0,$B1268=0),
    F1269,
  IF($B1268=0,
    VLOOKUP($A1268,ChapterTable!$1:$1048576,MATCH("최종"&amp;SUBSTITUTE(SUBSTITUTE(F$1,"standard",""),"|Float",""),ChapterTable!$1:$1,0),0),
  IF($B1268=1,
    IF($L1268=FALSE,
      VLOOKUP($A1268,ChapterTable!$1:$1048576,MATCH("최종"&amp;SUBSTITUTE(SUBSTITUTE(F$1,"standard",""),"|Float",""),ChapterTable!$1:$1,0),0),
      VLOOKUP($A1268-ChapterTable!$P$11,ChapterTable!$1:$1048576,MATCH("최종"&amp;SUBSTITUTE(SUBSTITUTE(F$1,"standard",""),"|Float",""),ChapterTable!$1:$1,0),0)*ChapterTable!$P$14
    ),
  OFFSET(F1268,-$B1268+IF($L1268,1,0),0)*
    (VLOOKUP(SUBSTITUTE(SUBSTITUTE(F$1,"standard",""),"|Float","")&amp;IF(OR($L1268=TRUE,$A1268=0,MOD($A1268,ChapterTable!$R$20)&lt;&gt;0),"","보스")&amp;"인게임누적곱배수",ChapterTable!$R:$S,2,0)^D1268
    +VLOOKUP(SUBSTITUTE(SUBSTITUTE(F$1,"standard",""),"|Float","")&amp;IF(OR($L1268=TRUE,$A1268=0,MOD($A1268,ChapterTable!$R$20)&lt;&gt;0),"","보스")&amp;"인게임누적합배수",ChapterTable!$R:$S,2,0)*D1268)
  )
  )
  )
)</f>
        <v>2319951.0870151408</v>
      </c>
      <c r="G1268" t="s">
        <v>719</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136"/>
        <v>4</v>
      </c>
      <c r="Q1268">
        <f t="shared" si="137"/>
        <v>4</v>
      </c>
      <c r="R1268" t="b">
        <f t="shared" ca="1" si="138"/>
        <v>0</v>
      </c>
      <c r="T1268" t="b">
        <f t="shared" ca="1" si="139"/>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42"/>
        <v>0.25</v>
      </c>
      <c r="AJ1268">
        <f t="shared" si="140"/>
        <v>0.32</v>
      </c>
      <c r="AK1268">
        <f t="shared" si="141"/>
        <v>1</v>
      </c>
      <c r="AL1268">
        <v>13</v>
      </c>
    </row>
    <row r="1269" spans="1:38" hidden="1" x14ac:dyDescent="0.3">
      <c r="A1269">
        <v>27</v>
      </c>
      <c r="B1269">
        <v>39</v>
      </c>
      <c r="C1269">
        <f>IF(OR($L1269=TRUE,$A1269=0,MOD($A1269,ChapterTable!$R$20)&lt;&gt;0),
MAX(0,INT(($B1269+ChapterTable!$P$26+VLOOKUP(SUBSTITUTE(C$1,"성장단계","")&amp;"단계오프셋",ChapterTable!$R:$S,2,0))/ChapterTable!$P$23)),
MAX(0,INT(($B1269+ChapterTable!$R$26+VLOOKUP(SUBSTITUTE(C$1,"성장단계","")&amp;"보스단계오프셋",ChapterTable!$R:$S,2,0))/ChapterTable!$R$23)))</f>
        <v>4</v>
      </c>
      <c r="D1269">
        <f>IF(OR($L1269=TRUE,$A1269=0,MOD($A1269,ChapterTable!$R$20)&lt;&gt;0),
MAX(0,INT(($B1269+ChapterTable!$P$26+VLOOKUP(SUBSTITUTE(D$1,"성장단계","")&amp;"단계오프셋",ChapterTable!$R:$S,2,0))/ChapterTable!$P$23)),
MAX(0,INT(($B1269+ChapterTable!$R$26+VLOOKUP(SUBSTITUTE(D$1,"성장단계","")&amp;"보스단계오프셋",ChapterTable!$R:$S,2,0))/ChapterTable!$R$23)))</f>
        <v>3</v>
      </c>
      <c r="E1269" s="1">
        <f ca="1">IF(AND($A1269=0,$B1269=1),
    VLOOKUP(1,ChapterTable!$1:$1048576,MATCH("최종"&amp;SUBSTITUTE(SUBSTITUTE(E$1,"standard",""),"|Float",""),ChapterTable!$1:$1,0),0)*ChapterTable!$P$17,
  IF(AND($A1269=0,$B1269=0),
    E1270,
  IF($B1269=0,
    VLOOKUP($A1269,ChapterTable!$1:$1048576,MATCH("최종"&amp;SUBSTITUTE(SUBSTITUTE(E$1,"standard",""),"|Float",""),ChapterTable!$1:$1,0),0),
  IF($B1269=1,
    IF($L1269=FALSE,
      VLOOKUP($A1269,ChapterTable!$1:$1048576,MATCH("최종"&amp;SUBSTITUTE(SUBSTITUTE(E$1,"standard",""),"|Float",""),ChapterTable!$1:$1,0),0),
      VLOOKUP($A1269-ChapterTable!$P$11,ChapterTable!$1:$1048576,MATCH("최종"&amp;SUBSTITUTE(SUBSTITUTE(E$1,"standard",""),"|Float",""),ChapterTable!$1:$1,0),0)*ChapterTable!$P$14
    ),
  OFFSET(E1269,-$B1269+IF($L1269,1,0),0)*IF($B1269&gt;OFFSET($B1269,1,0),ChapterTable!$R$17,1)*
    (VLOOKUP(SUBSTITUTE(SUBSTITUTE(E$1,"standard",""),"|Float","")&amp;IF(OR($L1269=TRUE,$A1269=0,MOD($A1269,ChapterTable!$R$20)&lt;&gt;0),"","보스")&amp;"인게임누적곱배수",ChapterTable!$R:$S,2,0)^C1269
    +VLOOKUP(SUBSTITUTE(SUBSTITUTE(E$1,"standard",""),"|Float","")&amp;IF(OR($L1269=TRUE,$A1269=0,MOD($A1269,ChapterTable!$R$20)&lt;&gt;0),"","보스")&amp;"인게임누적합배수",ChapterTable!$R:$S,2,0)*C1269)
  )
  )
  )
)</f>
        <v>8181378.527269721</v>
      </c>
      <c r="F1269" s="1">
        <f ca="1">IF(AND($A1269=0,$B1269=1),
    VLOOKUP(1,ChapterTable!$1:$1048576,MATCH("최종"&amp;SUBSTITUTE(SUBSTITUTE(F$1,"standard",""),"|Float",""),ChapterTable!$1:$1,0),0)*ChapterTable!$P$17,
  IF(AND($A1269=0,$B1269=0),
    F1270,
  IF($B1269=0,
    VLOOKUP($A1269,ChapterTable!$1:$1048576,MATCH("최종"&amp;SUBSTITUTE(SUBSTITUTE(F$1,"standard",""),"|Float",""),ChapterTable!$1:$1,0),0),
  IF($B1269=1,
    IF($L1269=FALSE,
      VLOOKUP($A1269,ChapterTable!$1:$1048576,MATCH("최종"&amp;SUBSTITUTE(SUBSTITUTE(F$1,"standard",""),"|Float",""),ChapterTable!$1:$1,0),0),
      VLOOKUP($A1269-ChapterTable!$P$11,ChapterTable!$1:$1048576,MATCH("최종"&amp;SUBSTITUTE(SUBSTITUTE(F$1,"standard",""),"|Float",""),ChapterTable!$1:$1,0),0)*ChapterTable!$P$14
    ),
  OFFSET(F1269,-$B1269+IF($L1269,1,0),0)*
    (VLOOKUP(SUBSTITUTE(SUBSTITUTE(F$1,"standard",""),"|Float","")&amp;IF(OR($L1269=TRUE,$A1269=0,MOD($A1269,ChapterTable!$R$20)&lt;&gt;0),"","보스")&amp;"인게임누적곱배수",ChapterTable!$R:$S,2,0)^D1269
    +VLOOKUP(SUBSTITUTE(SUBSTITUTE(F$1,"standard",""),"|Float","")&amp;IF(OR($L1269=TRUE,$A1269=0,MOD($A1269,ChapterTable!$R$20)&lt;&gt;0),"","보스")&amp;"인게임누적합배수",ChapterTable!$R:$S,2,0)*D1269)
  )
  )
  )
)</f>
        <v>2319951.0870151408</v>
      </c>
      <c r="G1269" t="s">
        <v>719</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136"/>
        <v>94</v>
      </c>
      <c r="Q1269">
        <f t="shared" si="137"/>
        <v>94</v>
      </c>
      <c r="R1269" t="b">
        <f t="shared" ca="1" si="138"/>
        <v>1</v>
      </c>
      <c r="T1269" t="b">
        <f t="shared" ca="1" si="139"/>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42"/>
        <v>0.25</v>
      </c>
      <c r="AJ1269">
        <f t="shared" si="140"/>
        <v>0.32</v>
      </c>
      <c r="AK1269">
        <f t="shared" si="141"/>
        <v>1</v>
      </c>
      <c r="AL1269">
        <v>13</v>
      </c>
    </row>
    <row r="1270" spans="1:38" hidden="1" x14ac:dyDescent="0.3">
      <c r="A1270">
        <v>27</v>
      </c>
      <c r="B1270">
        <v>40</v>
      </c>
      <c r="C1270">
        <f>IF(OR($L1270=TRUE,$A1270=0,MOD($A1270,ChapterTable!$R$20)&lt;&gt;0),
MAX(0,INT(($B1270+ChapterTable!$P$26+VLOOKUP(SUBSTITUTE(C$1,"성장단계","")&amp;"단계오프셋",ChapterTable!$R:$S,2,0))/ChapterTable!$P$23)),
MAX(0,INT(($B1270+ChapterTable!$R$26+VLOOKUP(SUBSTITUTE(C$1,"성장단계","")&amp;"보스단계오프셋",ChapterTable!$R:$S,2,0))/ChapterTable!$R$23)))</f>
        <v>4</v>
      </c>
      <c r="D1270">
        <f>IF(OR($L1270=TRUE,$A1270=0,MOD($A1270,ChapterTable!$R$20)&lt;&gt;0),
MAX(0,INT(($B1270+ChapterTable!$P$26+VLOOKUP(SUBSTITUTE(D$1,"성장단계","")&amp;"단계오프셋",ChapterTable!$R:$S,2,0))/ChapterTable!$P$23)),
MAX(0,INT(($B1270+ChapterTable!$R$26+VLOOKUP(SUBSTITUTE(D$1,"성장단계","")&amp;"보스단계오프셋",ChapterTable!$R:$S,2,0))/ChapterTable!$R$23)))</f>
        <v>3</v>
      </c>
      <c r="E1270" s="1">
        <f ca="1">IF(AND($A1270=0,$B1270=1),
    VLOOKUP(1,ChapterTable!$1:$1048576,MATCH("최종"&amp;SUBSTITUTE(SUBSTITUTE(E$1,"standard",""),"|Float",""),ChapterTable!$1:$1,0),0)*ChapterTable!$P$17,
  IF(AND($A1270=0,$B1270=0),
    E1271,
  IF($B1270=0,
    VLOOKUP($A1270,ChapterTable!$1:$1048576,MATCH("최종"&amp;SUBSTITUTE(SUBSTITUTE(E$1,"standard",""),"|Float",""),ChapterTable!$1:$1,0),0),
  IF($B1270=1,
    IF($L1270=FALSE,
      VLOOKUP($A1270,ChapterTable!$1:$1048576,MATCH("최종"&amp;SUBSTITUTE(SUBSTITUTE(E$1,"standard",""),"|Float",""),ChapterTable!$1:$1,0),0),
      VLOOKUP($A1270-ChapterTable!$P$11,ChapterTable!$1:$1048576,MATCH("최종"&amp;SUBSTITUTE(SUBSTITUTE(E$1,"standard",""),"|Float",""),ChapterTable!$1:$1,0),0)*ChapterTable!$P$14
    ),
  OFFSET(E1270,-$B1270+IF($L1270,1,0),0)*IF($B1270&gt;OFFSET($B1270,1,0),ChapterTable!$R$17,1)*
    (VLOOKUP(SUBSTITUTE(SUBSTITUTE(E$1,"standard",""),"|Float","")&amp;IF(OR($L1270=TRUE,$A1270=0,MOD($A1270,ChapterTable!$R$20)&lt;&gt;0),"","보스")&amp;"인게임누적곱배수",ChapterTable!$R:$S,2,0)^C1270
    +VLOOKUP(SUBSTITUTE(SUBSTITUTE(E$1,"standard",""),"|Float","")&amp;IF(OR($L1270=TRUE,$A1270=0,MOD($A1270,ChapterTable!$R$20)&lt;&gt;0),"","보스")&amp;"인게임누적합배수",ChapterTable!$R:$S,2,0)*C1270)
  )
  )
  )
)</f>
        <v>8181378.527269721</v>
      </c>
      <c r="F1270" s="1">
        <f ca="1">IF(AND($A1270=0,$B1270=1),
    VLOOKUP(1,ChapterTable!$1:$1048576,MATCH("최종"&amp;SUBSTITUTE(SUBSTITUTE(F$1,"standard",""),"|Float",""),ChapterTable!$1:$1,0),0)*ChapterTable!$P$17,
  IF(AND($A1270=0,$B1270=0),
    F1271,
  IF($B1270=0,
    VLOOKUP($A1270,ChapterTable!$1:$1048576,MATCH("최종"&amp;SUBSTITUTE(SUBSTITUTE(F$1,"standard",""),"|Float",""),ChapterTable!$1:$1,0),0),
  IF($B1270=1,
    IF($L1270=FALSE,
      VLOOKUP($A1270,ChapterTable!$1:$1048576,MATCH("최종"&amp;SUBSTITUTE(SUBSTITUTE(F$1,"standard",""),"|Float",""),ChapterTable!$1:$1,0),0),
      VLOOKUP($A1270-ChapterTable!$P$11,ChapterTable!$1:$1048576,MATCH("최종"&amp;SUBSTITUTE(SUBSTITUTE(F$1,"standard",""),"|Float",""),ChapterTable!$1:$1,0),0)*ChapterTable!$P$14
    ),
  OFFSET(F1270,-$B1270+IF($L1270,1,0),0)*
    (VLOOKUP(SUBSTITUTE(SUBSTITUTE(F$1,"standard",""),"|Float","")&amp;IF(OR($L1270=TRUE,$A1270=0,MOD($A1270,ChapterTable!$R$20)&lt;&gt;0),"","보스")&amp;"인게임누적곱배수",ChapterTable!$R:$S,2,0)^D1270
    +VLOOKUP(SUBSTITUTE(SUBSTITUTE(F$1,"standard",""),"|Float","")&amp;IF(OR($L1270=TRUE,$A1270=0,MOD($A1270,ChapterTable!$R$20)&lt;&gt;0),"","보스")&amp;"인게임누적합배수",ChapterTable!$R:$S,2,0)*D1270)
  )
  )
  )
)</f>
        <v>2319951.0870151408</v>
      </c>
      <c r="G1270" t="s">
        <v>719</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136"/>
        <v>24</v>
      </c>
      <c r="Q1270">
        <f t="shared" si="137"/>
        <v>24</v>
      </c>
      <c r="R1270" t="b">
        <f t="shared" ca="1" si="138"/>
        <v>0</v>
      </c>
      <c r="T1270" t="b">
        <f t="shared" ca="1" si="139"/>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42"/>
        <v>0.25</v>
      </c>
      <c r="AJ1270">
        <f t="shared" si="140"/>
        <v>1</v>
      </c>
      <c r="AK1270">
        <f t="shared" si="141"/>
        <v>4</v>
      </c>
      <c r="AL1270">
        <v>13</v>
      </c>
    </row>
    <row r="1271" spans="1:38" hidden="1" x14ac:dyDescent="0.3">
      <c r="A1271">
        <v>27</v>
      </c>
      <c r="B1271">
        <v>41</v>
      </c>
      <c r="C1271">
        <f>IF(OR($L1271=TRUE,$A1271=0,MOD($A1271,ChapterTable!$R$20)&lt;&gt;0),
MAX(0,INT(($B1271+ChapterTable!$P$26+VLOOKUP(SUBSTITUTE(C$1,"성장단계","")&amp;"단계오프셋",ChapterTable!$R:$S,2,0))/ChapterTable!$P$23)),
MAX(0,INT(($B1271+ChapterTable!$R$26+VLOOKUP(SUBSTITUTE(C$1,"성장단계","")&amp;"보스단계오프셋",ChapterTable!$R:$S,2,0))/ChapterTable!$R$23)))</f>
        <v>4</v>
      </c>
      <c r="D1271">
        <f>IF(OR($L1271=TRUE,$A1271=0,MOD($A1271,ChapterTable!$R$20)&lt;&gt;0),
MAX(0,INT(($B1271+ChapterTable!$P$26+VLOOKUP(SUBSTITUTE(D$1,"성장단계","")&amp;"단계오프셋",ChapterTable!$R:$S,2,0))/ChapterTable!$P$23)),
MAX(0,INT(($B1271+ChapterTable!$R$26+VLOOKUP(SUBSTITUTE(D$1,"성장단계","")&amp;"보스단계오프셋",ChapterTable!$R:$S,2,0))/ChapterTable!$R$23)))</f>
        <v>4</v>
      </c>
      <c r="E1271" s="1">
        <f ca="1">IF(AND($A1271=0,$B1271=1),
    VLOOKUP(1,ChapterTable!$1:$1048576,MATCH("최종"&amp;SUBSTITUTE(SUBSTITUTE(E$1,"standard",""),"|Float",""),ChapterTable!$1:$1,0),0)*ChapterTable!$P$17,
  IF(AND($A1271=0,$B1271=0),
    E1272,
  IF($B1271=0,
    VLOOKUP($A1271,ChapterTable!$1:$1048576,MATCH("최종"&amp;SUBSTITUTE(SUBSTITUTE(E$1,"standard",""),"|Float",""),ChapterTable!$1:$1,0),0),
  IF($B1271=1,
    IF($L1271=FALSE,
      VLOOKUP($A1271,ChapterTable!$1:$1048576,MATCH("최종"&amp;SUBSTITUTE(SUBSTITUTE(E$1,"standard",""),"|Float",""),ChapterTable!$1:$1,0),0),
      VLOOKUP($A1271-ChapterTable!$P$11,ChapterTable!$1:$1048576,MATCH("최종"&amp;SUBSTITUTE(SUBSTITUTE(E$1,"standard",""),"|Float",""),ChapterTable!$1:$1,0),0)*ChapterTable!$P$14
    ),
  OFFSET(E1271,-$B1271+IF($L1271,1,0),0)*IF($B1271&gt;OFFSET($B1271,1,0),ChapterTable!$R$17,1)*
    (VLOOKUP(SUBSTITUTE(SUBSTITUTE(E$1,"standard",""),"|Float","")&amp;IF(OR($L1271=TRUE,$A1271=0,MOD($A1271,ChapterTable!$R$20)&lt;&gt;0),"","보스")&amp;"인게임누적곱배수",ChapterTable!$R:$S,2,0)^C1271
    +VLOOKUP(SUBSTITUTE(SUBSTITUTE(E$1,"standard",""),"|Float","")&amp;IF(OR($L1271=TRUE,$A1271=0,MOD($A1271,ChapterTable!$R$20)&lt;&gt;0),"","보스")&amp;"인게임누적합배수",ChapterTable!$R:$S,2,0)*C1271)
  )
  )
  )
)</f>
        <v>8181378.527269721</v>
      </c>
      <c r="F1271" s="1">
        <f ca="1">IF(AND($A1271=0,$B1271=1),
    VLOOKUP(1,ChapterTable!$1:$1048576,MATCH("최종"&amp;SUBSTITUTE(SUBSTITUTE(F$1,"standard",""),"|Float",""),ChapterTable!$1:$1,0),0)*ChapterTable!$P$17,
  IF(AND($A1271=0,$B1271=0),
    F1272,
  IF($B1271=0,
    VLOOKUP($A1271,ChapterTable!$1:$1048576,MATCH("최종"&amp;SUBSTITUTE(SUBSTITUTE(F$1,"standard",""),"|Float",""),ChapterTable!$1:$1,0),0),
  IF($B1271=1,
    IF($L1271=FALSE,
      VLOOKUP($A1271,ChapterTable!$1:$1048576,MATCH("최종"&amp;SUBSTITUTE(SUBSTITUTE(F$1,"standard",""),"|Float",""),ChapterTable!$1:$1,0),0),
      VLOOKUP($A1271-ChapterTable!$P$11,ChapterTable!$1:$1048576,MATCH("최종"&amp;SUBSTITUTE(SUBSTITUTE(F$1,"standard",""),"|Float",""),ChapterTable!$1:$1,0),0)*ChapterTable!$P$14
    ),
  OFFSET(F1271,-$B1271+IF($L1271,1,0),0)*
    (VLOOKUP(SUBSTITUTE(SUBSTITUTE(F$1,"standard",""),"|Float","")&amp;IF(OR($L1271=TRUE,$A1271=0,MOD($A1271,ChapterTable!$R$20)&lt;&gt;0),"","보스")&amp;"인게임누적곱배수",ChapterTable!$R:$S,2,0)^D1271
    +VLOOKUP(SUBSTITUTE(SUBSTITUTE(F$1,"standard",""),"|Float","")&amp;IF(OR($L1271=TRUE,$A1271=0,MOD($A1271,ChapterTable!$R$20)&lt;&gt;0),"","보스")&amp;"인게임누적합배수",ChapterTable!$R:$S,2,0)*D1271)
  )
  )
  )
)</f>
        <v>2461988.908669129</v>
      </c>
      <c r="G1271" t="s">
        <v>719</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136"/>
        <v>5</v>
      </c>
      <c r="Q1271">
        <f t="shared" si="137"/>
        <v>5</v>
      </c>
      <c r="R1271" t="b">
        <f t="shared" ca="1" si="138"/>
        <v>0</v>
      </c>
      <c r="T1271" t="b">
        <f t="shared" ca="1" si="139"/>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42"/>
        <v>0.2</v>
      </c>
      <c r="AJ1271">
        <f t="shared" si="140"/>
        <v>0.27466666000000001</v>
      </c>
      <c r="AK1271">
        <f t="shared" si="141"/>
        <v>1</v>
      </c>
      <c r="AL1271">
        <v>13</v>
      </c>
    </row>
    <row r="1272" spans="1:38" hidden="1" x14ac:dyDescent="0.3">
      <c r="A1272">
        <v>27</v>
      </c>
      <c r="B1272">
        <v>42</v>
      </c>
      <c r="C1272">
        <f>IF(OR($L1272=TRUE,$A1272=0,MOD($A1272,ChapterTable!$R$20)&lt;&gt;0),
MAX(0,INT(($B1272+ChapterTable!$P$26+VLOOKUP(SUBSTITUTE(C$1,"성장단계","")&amp;"단계오프셋",ChapterTable!$R:$S,2,0))/ChapterTable!$P$23)),
MAX(0,INT(($B1272+ChapterTable!$R$26+VLOOKUP(SUBSTITUTE(C$1,"성장단계","")&amp;"보스단계오프셋",ChapterTable!$R:$S,2,0))/ChapterTable!$R$23)))</f>
        <v>4</v>
      </c>
      <c r="D1272">
        <f>IF(OR($L1272=TRUE,$A1272=0,MOD($A1272,ChapterTable!$R$20)&lt;&gt;0),
MAX(0,INT(($B1272+ChapterTable!$P$26+VLOOKUP(SUBSTITUTE(D$1,"성장단계","")&amp;"단계오프셋",ChapterTable!$R:$S,2,0))/ChapterTable!$P$23)),
MAX(0,INT(($B1272+ChapterTable!$R$26+VLOOKUP(SUBSTITUTE(D$1,"성장단계","")&amp;"보스단계오프셋",ChapterTable!$R:$S,2,0))/ChapterTable!$R$23)))</f>
        <v>4</v>
      </c>
      <c r="E1272" s="1">
        <f ca="1">IF(AND($A1272=0,$B1272=1),
    VLOOKUP(1,ChapterTable!$1:$1048576,MATCH("최종"&amp;SUBSTITUTE(SUBSTITUTE(E$1,"standard",""),"|Float",""),ChapterTable!$1:$1,0),0)*ChapterTable!$P$17,
  IF(AND($A1272=0,$B1272=0),
    E1273,
  IF($B1272=0,
    VLOOKUP($A1272,ChapterTable!$1:$1048576,MATCH("최종"&amp;SUBSTITUTE(SUBSTITUTE(E$1,"standard",""),"|Float",""),ChapterTable!$1:$1,0),0),
  IF($B1272=1,
    IF($L1272=FALSE,
      VLOOKUP($A1272,ChapterTable!$1:$1048576,MATCH("최종"&amp;SUBSTITUTE(SUBSTITUTE(E$1,"standard",""),"|Float",""),ChapterTable!$1:$1,0),0),
      VLOOKUP($A1272-ChapterTable!$P$11,ChapterTable!$1:$1048576,MATCH("최종"&amp;SUBSTITUTE(SUBSTITUTE(E$1,"standard",""),"|Float",""),ChapterTable!$1:$1,0),0)*ChapterTable!$P$14
    ),
  OFFSET(E1272,-$B1272+IF($L1272,1,0),0)*IF($B1272&gt;OFFSET($B1272,1,0),ChapterTable!$R$17,1)*
    (VLOOKUP(SUBSTITUTE(SUBSTITUTE(E$1,"standard",""),"|Float","")&amp;IF(OR($L1272=TRUE,$A1272=0,MOD($A1272,ChapterTable!$R$20)&lt;&gt;0),"","보스")&amp;"인게임누적곱배수",ChapterTable!$R:$S,2,0)^C1272
    +VLOOKUP(SUBSTITUTE(SUBSTITUTE(E$1,"standard",""),"|Float","")&amp;IF(OR($L1272=TRUE,$A1272=0,MOD($A1272,ChapterTable!$R$20)&lt;&gt;0),"","보스")&amp;"인게임누적합배수",ChapterTable!$R:$S,2,0)*C1272)
  )
  )
  )
)</f>
        <v>8181378.527269721</v>
      </c>
      <c r="F1272" s="1">
        <f ca="1">IF(AND($A1272=0,$B1272=1),
    VLOOKUP(1,ChapterTable!$1:$1048576,MATCH("최종"&amp;SUBSTITUTE(SUBSTITUTE(F$1,"standard",""),"|Float",""),ChapterTable!$1:$1,0),0)*ChapterTable!$P$17,
  IF(AND($A1272=0,$B1272=0),
    F1273,
  IF($B1272=0,
    VLOOKUP($A1272,ChapterTable!$1:$1048576,MATCH("최종"&amp;SUBSTITUTE(SUBSTITUTE(F$1,"standard",""),"|Float",""),ChapterTable!$1:$1,0),0),
  IF($B1272=1,
    IF($L1272=FALSE,
      VLOOKUP($A1272,ChapterTable!$1:$1048576,MATCH("최종"&amp;SUBSTITUTE(SUBSTITUTE(F$1,"standard",""),"|Float",""),ChapterTable!$1:$1,0),0),
      VLOOKUP($A1272-ChapterTable!$P$11,ChapterTable!$1:$1048576,MATCH("최종"&amp;SUBSTITUTE(SUBSTITUTE(F$1,"standard",""),"|Float",""),ChapterTable!$1:$1,0),0)*ChapterTable!$P$14
    ),
  OFFSET(F1272,-$B1272+IF($L1272,1,0),0)*
    (VLOOKUP(SUBSTITUTE(SUBSTITUTE(F$1,"standard",""),"|Float","")&amp;IF(OR($L1272=TRUE,$A1272=0,MOD($A1272,ChapterTable!$R$20)&lt;&gt;0),"","보스")&amp;"인게임누적곱배수",ChapterTable!$R:$S,2,0)^D1272
    +VLOOKUP(SUBSTITUTE(SUBSTITUTE(F$1,"standard",""),"|Float","")&amp;IF(OR($L1272=TRUE,$A1272=0,MOD($A1272,ChapterTable!$R$20)&lt;&gt;0),"","보스")&amp;"인게임누적합배수",ChapterTable!$R:$S,2,0)*D1272)
  )
  )
  )
)</f>
        <v>2461988.908669129</v>
      </c>
      <c r="G1272" t="s">
        <v>719</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136"/>
        <v>5</v>
      </c>
      <c r="Q1272">
        <f t="shared" si="137"/>
        <v>5</v>
      </c>
      <c r="R1272" t="b">
        <f t="shared" ca="1" si="138"/>
        <v>0</v>
      </c>
      <c r="T1272" t="b">
        <f t="shared" ca="1" si="139"/>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42"/>
        <v>0.2</v>
      </c>
      <c r="AJ1272">
        <f t="shared" si="140"/>
        <v>0.27466666000000001</v>
      </c>
      <c r="AK1272">
        <f t="shared" si="141"/>
        <v>1</v>
      </c>
      <c r="AL1272">
        <v>13</v>
      </c>
    </row>
    <row r="1273" spans="1:38" hidden="1" x14ac:dyDescent="0.3">
      <c r="A1273">
        <v>27</v>
      </c>
      <c r="B1273">
        <v>43</v>
      </c>
      <c r="C1273">
        <f>IF(OR($L1273=TRUE,$A1273=0,MOD($A1273,ChapterTable!$R$20)&lt;&gt;0),
MAX(0,INT(($B1273+ChapterTable!$P$26+VLOOKUP(SUBSTITUTE(C$1,"성장단계","")&amp;"단계오프셋",ChapterTable!$R:$S,2,0))/ChapterTable!$P$23)),
MAX(0,INT(($B1273+ChapterTable!$R$26+VLOOKUP(SUBSTITUTE(C$1,"성장단계","")&amp;"보스단계오프셋",ChapterTable!$R:$S,2,0))/ChapterTable!$R$23)))</f>
        <v>4</v>
      </c>
      <c r="D1273">
        <f>IF(OR($L1273=TRUE,$A1273=0,MOD($A1273,ChapterTable!$R$20)&lt;&gt;0),
MAX(0,INT(($B1273+ChapterTable!$P$26+VLOOKUP(SUBSTITUTE(D$1,"성장단계","")&amp;"단계오프셋",ChapterTable!$R:$S,2,0))/ChapterTable!$P$23)),
MAX(0,INT(($B1273+ChapterTable!$R$26+VLOOKUP(SUBSTITUTE(D$1,"성장단계","")&amp;"보스단계오프셋",ChapterTable!$R:$S,2,0))/ChapterTable!$R$23)))</f>
        <v>4</v>
      </c>
      <c r="E1273" s="1">
        <f ca="1">IF(AND($A1273=0,$B1273=1),
    VLOOKUP(1,ChapterTable!$1:$1048576,MATCH("최종"&amp;SUBSTITUTE(SUBSTITUTE(E$1,"standard",""),"|Float",""),ChapterTable!$1:$1,0),0)*ChapterTable!$P$17,
  IF(AND($A1273=0,$B1273=0),
    E1274,
  IF($B1273=0,
    VLOOKUP($A1273,ChapterTable!$1:$1048576,MATCH("최종"&amp;SUBSTITUTE(SUBSTITUTE(E$1,"standard",""),"|Float",""),ChapterTable!$1:$1,0),0),
  IF($B1273=1,
    IF($L1273=FALSE,
      VLOOKUP($A1273,ChapterTable!$1:$1048576,MATCH("최종"&amp;SUBSTITUTE(SUBSTITUTE(E$1,"standard",""),"|Float",""),ChapterTable!$1:$1,0),0),
      VLOOKUP($A1273-ChapterTable!$P$11,ChapterTable!$1:$1048576,MATCH("최종"&amp;SUBSTITUTE(SUBSTITUTE(E$1,"standard",""),"|Float",""),ChapterTable!$1:$1,0),0)*ChapterTable!$P$14
    ),
  OFFSET(E1273,-$B1273+IF($L1273,1,0),0)*IF($B1273&gt;OFFSET($B1273,1,0),ChapterTable!$R$17,1)*
    (VLOOKUP(SUBSTITUTE(SUBSTITUTE(E$1,"standard",""),"|Float","")&amp;IF(OR($L1273=TRUE,$A1273=0,MOD($A1273,ChapterTable!$R$20)&lt;&gt;0),"","보스")&amp;"인게임누적곱배수",ChapterTable!$R:$S,2,0)^C1273
    +VLOOKUP(SUBSTITUTE(SUBSTITUTE(E$1,"standard",""),"|Float","")&amp;IF(OR($L1273=TRUE,$A1273=0,MOD($A1273,ChapterTable!$R$20)&lt;&gt;0),"","보스")&amp;"인게임누적합배수",ChapterTable!$R:$S,2,0)*C1273)
  )
  )
  )
)</f>
        <v>8181378.527269721</v>
      </c>
      <c r="F1273" s="1">
        <f ca="1">IF(AND($A1273=0,$B1273=1),
    VLOOKUP(1,ChapterTable!$1:$1048576,MATCH("최종"&amp;SUBSTITUTE(SUBSTITUTE(F$1,"standard",""),"|Float",""),ChapterTable!$1:$1,0),0)*ChapterTable!$P$17,
  IF(AND($A1273=0,$B1273=0),
    F1274,
  IF($B1273=0,
    VLOOKUP($A1273,ChapterTable!$1:$1048576,MATCH("최종"&amp;SUBSTITUTE(SUBSTITUTE(F$1,"standard",""),"|Float",""),ChapterTable!$1:$1,0),0),
  IF($B1273=1,
    IF($L1273=FALSE,
      VLOOKUP($A1273,ChapterTable!$1:$1048576,MATCH("최종"&amp;SUBSTITUTE(SUBSTITUTE(F$1,"standard",""),"|Float",""),ChapterTable!$1:$1,0),0),
      VLOOKUP($A1273-ChapterTable!$P$11,ChapterTable!$1:$1048576,MATCH("최종"&amp;SUBSTITUTE(SUBSTITUTE(F$1,"standard",""),"|Float",""),ChapterTable!$1:$1,0),0)*ChapterTable!$P$14
    ),
  OFFSET(F1273,-$B1273+IF($L1273,1,0),0)*
    (VLOOKUP(SUBSTITUTE(SUBSTITUTE(F$1,"standard",""),"|Float","")&amp;IF(OR($L1273=TRUE,$A1273=0,MOD($A1273,ChapterTable!$R$20)&lt;&gt;0),"","보스")&amp;"인게임누적곱배수",ChapterTable!$R:$S,2,0)^D1273
    +VLOOKUP(SUBSTITUTE(SUBSTITUTE(F$1,"standard",""),"|Float","")&amp;IF(OR($L1273=TRUE,$A1273=0,MOD($A1273,ChapterTable!$R$20)&lt;&gt;0),"","보스")&amp;"인게임누적합배수",ChapterTable!$R:$S,2,0)*D1273)
  )
  )
  )
)</f>
        <v>2461988.908669129</v>
      </c>
      <c r="G1273" t="s">
        <v>719</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136"/>
        <v>5</v>
      </c>
      <c r="Q1273">
        <f t="shared" si="137"/>
        <v>5</v>
      </c>
      <c r="R1273" t="b">
        <f t="shared" ca="1" si="138"/>
        <v>0</v>
      </c>
      <c r="T1273" t="b">
        <f t="shared" ca="1" si="139"/>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42"/>
        <v>0.2</v>
      </c>
      <c r="AJ1273">
        <f t="shared" si="140"/>
        <v>0.27466666000000001</v>
      </c>
      <c r="AK1273">
        <f t="shared" si="141"/>
        <v>1</v>
      </c>
      <c r="AL1273">
        <v>13</v>
      </c>
    </row>
    <row r="1274" spans="1:38" hidden="1" x14ac:dyDescent="0.3">
      <c r="A1274">
        <v>27</v>
      </c>
      <c r="B1274">
        <v>44</v>
      </c>
      <c r="C1274">
        <f>IF(OR($L1274=TRUE,$A1274=0,MOD($A1274,ChapterTable!$R$20)&lt;&gt;0),
MAX(0,INT(($B1274+ChapterTable!$P$26+VLOOKUP(SUBSTITUTE(C$1,"성장단계","")&amp;"단계오프셋",ChapterTable!$R:$S,2,0))/ChapterTable!$P$23)),
MAX(0,INT(($B1274+ChapterTable!$R$26+VLOOKUP(SUBSTITUTE(C$1,"성장단계","")&amp;"보스단계오프셋",ChapterTable!$R:$S,2,0))/ChapterTable!$R$23)))</f>
        <v>4</v>
      </c>
      <c r="D1274">
        <f>IF(OR($L1274=TRUE,$A1274=0,MOD($A1274,ChapterTable!$R$20)&lt;&gt;0),
MAX(0,INT(($B1274+ChapterTable!$P$26+VLOOKUP(SUBSTITUTE(D$1,"성장단계","")&amp;"단계오프셋",ChapterTable!$R:$S,2,0))/ChapterTable!$P$23)),
MAX(0,INT(($B1274+ChapterTable!$R$26+VLOOKUP(SUBSTITUTE(D$1,"성장단계","")&amp;"보스단계오프셋",ChapterTable!$R:$S,2,0))/ChapterTable!$R$23)))</f>
        <v>4</v>
      </c>
      <c r="E1274" s="1">
        <f ca="1">IF(AND($A1274=0,$B1274=1),
    VLOOKUP(1,ChapterTable!$1:$1048576,MATCH("최종"&amp;SUBSTITUTE(SUBSTITUTE(E$1,"standard",""),"|Float",""),ChapterTable!$1:$1,0),0)*ChapterTable!$P$17,
  IF(AND($A1274=0,$B1274=0),
    E1275,
  IF($B1274=0,
    VLOOKUP($A1274,ChapterTable!$1:$1048576,MATCH("최종"&amp;SUBSTITUTE(SUBSTITUTE(E$1,"standard",""),"|Float",""),ChapterTable!$1:$1,0),0),
  IF($B1274=1,
    IF($L1274=FALSE,
      VLOOKUP($A1274,ChapterTable!$1:$1048576,MATCH("최종"&amp;SUBSTITUTE(SUBSTITUTE(E$1,"standard",""),"|Float",""),ChapterTable!$1:$1,0),0),
      VLOOKUP($A1274-ChapterTable!$P$11,ChapterTable!$1:$1048576,MATCH("최종"&amp;SUBSTITUTE(SUBSTITUTE(E$1,"standard",""),"|Float",""),ChapterTable!$1:$1,0),0)*ChapterTable!$P$14
    ),
  OFFSET(E1274,-$B1274+IF($L1274,1,0),0)*IF($B1274&gt;OFFSET($B1274,1,0),ChapterTable!$R$17,1)*
    (VLOOKUP(SUBSTITUTE(SUBSTITUTE(E$1,"standard",""),"|Float","")&amp;IF(OR($L1274=TRUE,$A1274=0,MOD($A1274,ChapterTable!$R$20)&lt;&gt;0),"","보스")&amp;"인게임누적곱배수",ChapterTable!$R:$S,2,0)^C1274
    +VLOOKUP(SUBSTITUTE(SUBSTITUTE(E$1,"standard",""),"|Float","")&amp;IF(OR($L1274=TRUE,$A1274=0,MOD($A1274,ChapterTable!$R$20)&lt;&gt;0),"","보스")&amp;"인게임누적합배수",ChapterTable!$R:$S,2,0)*C1274)
  )
  )
  )
)</f>
        <v>8181378.527269721</v>
      </c>
      <c r="F1274" s="1">
        <f ca="1">IF(AND($A1274=0,$B1274=1),
    VLOOKUP(1,ChapterTable!$1:$1048576,MATCH("최종"&amp;SUBSTITUTE(SUBSTITUTE(F$1,"standard",""),"|Float",""),ChapterTable!$1:$1,0),0)*ChapterTable!$P$17,
  IF(AND($A1274=0,$B1274=0),
    F1275,
  IF($B1274=0,
    VLOOKUP($A1274,ChapterTable!$1:$1048576,MATCH("최종"&amp;SUBSTITUTE(SUBSTITUTE(F$1,"standard",""),"|Float",""),ChapterTable!$1:$1,0),0),
  IF($B1274=1,
    IF($L1274=FALSE,
      VLOOKUP($A1274,ChapterTable!$1:$1048576,MATCH("최종"&amp;SUBSTITUTE(SUBSTITUTE(F$1,"standard",""),"|Float",""),ChapterTable!$1:$1,0),0),
      VLOOKUP($A1274-ChapterTable!$P$11,ChapterTable!$1:$1048576,MATCH("최종"&amp;SUBSTITUTE(SUBSTITUTE(F$1,"standard",""),"|Float",""),ChapterTable!$1:$1,0),0)*ChapterTable!$P$14
    ),
  OFFSET(F1274,-$B1274+IF($L1274,1,0),0)*
    (VLOOKUP(SUBSTITUTE(SUBSTITUTE(F$1,"standard",""),"|Float","")&amp;IF(OR($L1274=TRUE,$A1274=0,MOD($A1274,ChapterTable!$R$20)&lt;&gt;0),"","보스")&amp;"인게임누적곱배수",ChapterTable!$R:$S,2,0)^D1274
    +VLOOKUP(SUBSTITUTE(SUBSTITUTE(F$1,"standard",""),"|Float","")&amp;IF(OR($L1274=TRUE,$A1274=0,MOD($A1274,ChapterTable!$R$20)&lt;&gt;0),"","보스")&amp;"인게임누적합배수",ChapterTable!$R:$S,2,0)*D1274)
  )
  )
  )
)</f>
        <v>2461988.908669129</v>
      </c>
      <c r="G1274" t="s">
        <v>719</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136"/>
        <v>5</v>
      </c>
      <c r="Q1274">
        <f t="shared" si="137"/>
        <v>5</v>
      </c>
      <c r="R1274" t="b">
        <f t="shared" ca="1" si="138"/>
        <v>0</v>
      </c>
      <c r="T1274" t="b">
        <f t="shared" ca="1" si="139"/>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42"/>
        <v>0.2</v>
      </c>
      <c r="AJ1274">
        <f t="shared" si="140"/>
        <v>0.27466666000000001</v>
      </c>
      <c r="AK1274">
        <f t="shared" si="141"/>
        <v>1</v>
      </c>
      <c r="AL1274">
        <v>13</v>
      </c>
    </row>
    <row r="1275" spans="1:38" hidden="1" x14ac:dyDescent="0.3">
      <c r="A1275">
        <v>27</v>
      </c>
      <c r="B1275">
        <v>45</v>
      </c>
      <c r="C1275">
        <f>IF(OR($L1275=TRUE,$A1275=0,MOD($A1275,ChapterTable!$R$20)&lt;&gt;0),
MAX(0,INT(($B1275+ChapterTable!$P$26+VLOOKUP(SUBSTITUTE(C$1,"성장단계","")&amp;"단계오프셋",ChapterTable!$R:$S,2,0))/ChapterTable!$P$23)),
MAX(0,INT(($B1275+ChapterTable!$R$26+VLOOKUP(SUBSTITUTE(C$1,"성장단계","")&amp;"보스단계오프셋",ChapterTable!$R:$S,2,0))/ChapterTable!$R$23)))</f>
        <v>4</v>
      </c>
      <c r="D1275">
        <f>IF(OR($L1275=TRUE,$A1275=0,MOD($A1275,ChapterTable!$R$20)&lt;&gt;0),
MAX(0,INT(($B1275+ChapterTable!$P$26+VLOOKUP(SUBSTITUTE(D$1,"성장단계","")&amp;"단계오프셋",ChapterTable!$R:$S,2,0))/ChapterTable!$P$23)),
MAX(0,INT(($B1275+ChapterTable!$R$26+VLOOKUP(SUBSTITUTE(D$1,"성장단계","")&amp;"보스단계오프셋",ChapterTable!$R:$S,2,0))/ChapterTable!$R$23)))</f>
        <v>4</v>
      </c>
      <c r="E1275" s="1">
        <f ca="1">IF(AND($A1275=0,$B1275=1),
    VLOOKUP(1,ChapterTable!$1:$1048576,MATCH("최종"&amp;SUBSTITUTE(SUBSTITUTE(E$1,"standard",""),"|Float",""),ChapterTable!$1:$1,0),0)*ChapterTable!$P$17,
  IF(AND($A1275=0,$B1275=0),
    E1276,
  IF($B1275=0,
    VLOOKUP($A1275,ChapterTable!$1:$1048576,MATCH("최종"&amp;SUBSTITUTE(SUBSTITUTE(E$1,"standard",""),"|Float",""),ChapterTable!$1:$1,0),0),
  IF($B1275=1,
    IF($L1275=FALSE,
      VLOOKUP($A1275,ChapterTable!$1:$1048576,MATCH("최종"&amp;SUBSTITUTE(SUBSTITUTE(E$1,"standard",""),"|Float",""),ChapterTable!$1:$1,0),0),
      VLOOKUP($A1275-ChapterTable!$P$11,ChapterTable!$1:$1048576,MATCH("최종"&amp;SUBSTITUTE(SUBSTITUTE(E$1,"standard",""),"|Float",""),ChapterTable!$1:$1,0),0)*ChapterTable!$P$14
    ),
  OFFSET(E1275,-$B1275+IF($L1275,1,0),0)*IF($B1275&gt;OFFSET($B1275,1,0),ChapterTable!$R$17,1)*
    (VLOOKUP(SUBSTITUTE(SUBSTITUTE(E$1,"standard",""),"|Float","")&amp;IF(OR($L1275=TRUE,$A1275=0,MOD($A1275,ChapterTable!$R$20)&lt;&gt;0),"","보스")&amp;"인게임누적곱배수",ChapterTable!$R:$S,2,0)^C1275
    +VLOOKUP(SUBSTITUTE(SUBSTITUTE(E$1,"standard",""),"|Float","")&amp;IF(OR($L1275=TRUE,$A1275=0,MOD($A1275,ChapterTable!$R$20)&lt;&gt;0),"","보스")&amp;"인게임누적합배수",ChapterTable!$R:$S,2,0)*C1275)
  )
  )
  )
)</f>
        <v>8181378.527269721</v>
      </c>
      <c r="F1275" s="1">
        <f ca="1">IF(AND($A1275=0,$B1275=1),
    VLOOKUP(1,ChapterTable!$1:$1048576,MATCH("최종"&amp;SUBSTITUTE(SUBSTITUTE(F$1,"standard",""),"|Float",""),ChapterTable!$1:$1,0),0)*ChapterTable!$P$17,
  IF(AND($A1275=0,$B1275=0),
    F1276,
  IF($B1275=0,
    VLOOKUP($A1275,ChapterTable!$1:$1048576,MATCH("최종"&amp;SUBSTITUTE(SUBSTITUTE(F$1,"standard",""),"|Float",""),ChapterTable!$1:$1,0),0),
  IF($B1275=1,
    IF($L1275=FALSE,
      VLOOKUP($A1275,ChapterTable!$1:$1048576,MATCH("최종"&amp;SUBSTITUTE(SUBSTITUTE(F$1,"standard",""),"|Float",""),ChapterTable!$1:$1,0),0),
      VLOOKUP($A1275-ChapterTable!$P$11,ChapterTable!$1:$1048576,MATCH("최종"&amp;SUBSTITUTE(SUBSTITUTE(F$1,"standard",""),"|Float",""),ChapterTable!$1:$1,0),0)*ChapterTable!$P$14
    ),
  OFFSET(F1275,-$B1275+IF($L1275,1,0),0)*
    (VLOOKUP(SUBSTITUTE(SUBSTITUTE(F$1,"standard",""),"|Float","")&amp;IF(OR($L1275=TRUE,$A1275=0,MOD($A1275,ChapterTable!$R$20)&lt;&gt;0),"","보스")&amp;"인게임누적곱배수",ChapterTable!$R:$S,2,0)^D1275
    +VLOOKUP(SUBSTITUTE(SUBSTITUTE(F$1,"standard",""),"|Float","")&amp;IF(OR($L1275=TRUE,$A1275=0,MOD($A1275,ChapterTable!$R$20)&lt;&gt;0),"","보스")&amp;"인게임누적합배수",ChapterTable!$R:$S,2,0)*D1275)
  )
  )
  )
)</f>
        <v>2461988.908669129</v>
      </c>
      <c r="G1275" t="s">
        <v>719</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136"/>
        <v>11</v>
      </c>
      <c r="Q1275">
        <f t="shared" si="137"/>
        <v>11</v>
      </c>
      <c r="R1275" t="b">
        <f t="shared" ca="1" si="138"/>
        <v>0</v>
      </c>
      <c r="T1275" t="b">
        <f t="shared" ca="1" si="139"/>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42"/>
        <v>0.2</v>
      </c>
      <c r="AJ1275">
        <f t="shared" si="140"/>
        <v>0.27466666000000001</v>
      </c>
      <c r="AK1275">
        <f t="shared" si="141"/>
        <v>1</v>
      </c>
      <c r="AL1275">
        <v>13</v>
      </c>
    </row>
    <row r="1276" spans="1:38" hidden="1" x14ac:dyDescent="0.3">
      <c r="A1276">
        <v>27</v>
      </c>
      <c r="B1276">
        <v>46</v>
      </c>
      <c r="C1276">
        <f>IF(OR($L1276=TRUE,$A1276=0,MOD($A1276,ChapterTable!$R$20)&lt;&gt;0),
MAX(0,INT(($B1276+ChapterTable!$P$26+VLOOKUP(SUBSTITUTE(C$1,"성장단계","")&amp;"단계오프셋",ChapterTable!$R:$S,2,0))/ChapterTable!$P$23)),
MAX(0,INT(($B1276+ChapterTable!$R$26+VLOOKUP(SUBSTITUTE(C$1,"성장단계","")&amp;"보스단계오프셋",ChapterTable!$R:$S,2,0))/ChapterTable!$R$23)))</f>
        <v>5</v>
      </c>
      <c r="D1276">
        <f>IF(OR($L1276=TRUE,$A1276=0,MOD($A1276,ChapterTable!$R$20)&lt;&gt;0),
MAX(0,INT(($B1276+ChapterTable!$P$26+VLOOKUP(SUBSTITUTE(D$1,"성장단계","")&amp;"단계오프셋",ChapterTable!$R:$S,2,0))/ChapterTable!$P$23)),
MAX(0,INT(($B1276+ChapterTable!$R$26+VLOOKUP(SUBSTITUTE(D$1,"성장단계","")&amp;"보스단계오프셋",ChapterTable!$R:$S,2,0))/ChapterTable!$R$23)))</f>
        <v>4</v>
      </c>
      <c r="E1276" s="1">
        <f ca="1">IF(AND($A1276=0,$B1276=1),
    VLOOKUP(1,ChapterTable!$1:$1048576,MATCH("최종"&amp;SUBSTITUTE(SUBSTITUTE(E$1,"standard",""),"|Float",""),ChapterTable!$1:$1,0),0)*ChapterTable!$P$17,
  IF(AND($A1276=0,$B1276=0),
    E1277,
  IF($B1276=0,
    VLOOKUP($A1276,ChapterTable!$1:$1048576,MATCH("최종"&amp;SUBSTITUTE(SUBSTITUTE(E$1,"standard",""),"|Float",""),ChapterTable!$1:$1,0),0),
  IF($B1276=1,
    IF($L1276=FALSE,
      VLOOKUP($A1276,ChapterTable!$1:$1048576,MATCH("최종"&amp;SUBSTITUTE(SUBSTITUTE(E$1,"standard",""),"|Float",""),ChapterTable!$1:$1,0),0),
      VLOOKUP($A1276-ChapterTable!$P$11,ChapterTable!$1:$1048576,MATCH("최종"&amp;SUBSTITUTE(SUBSTITUTE(E$1,"standard",""),"|Float",""),ChapterTable!$1:$1,0),0)*ChapterTable!$P$14
    ),
  OFFSET(E1276,-$B1276+IF($L1276,1,0),0)*IF($B1276&gt;OFFSET($B1276,1,0),ChapterTable!$R$17,1)*
    (VLOOKUP(SUBSTITUTE(SUBSTITUTE(E$1,"standard",""),"|Float","")&amp;IF(OR($L1276=TRUE,$A1276=0,MOD($A1276,ChapterTable!$R$20)&lt;&gt;0),"","보스")&amp;"인게임누적곱배수",ChapterTable!$R:$S,2,0)^C1276
    +VLOOKUP(SUBSTITUTE(SUBSTITUTE(E$1,"standard",""),"|Float","")&amp;IF(OR($L1276=TRUE,$A1276=0,MOD($A1276,ChapterTable!$R$20)&lt;&gt;0),"","보스")&amp;"인게임누적합배수",ChapterTable!$R:$S,2,0)*C1276)
  )
  )
  )
)</f>
        <v>9090420.5858552456</v>
      </c>
      <c r="F1276" s="1">
        <f ca="1">IF(AND($A1276=0,$B1276=1),
    VLOOKUP(1,ChapterTable!$1:$1048576,MATCH("최종"&amp;SUBSTITUTE(SUBSTITUTE(F$1,"standard",""),"|Float",""),ChapterTable!$1:$1,0),0)*ChapterTable!$P$17,
  IF(AND($A1276=0,$B1276=0),
    F1277,
  IF($B1276=0,
    VLOOKUP($A1276,ChapterTable!$1:$1048576,MATCH("최종"&amp;SUBSTITUTE(SUBSTITUTE(F$1,"standard",""),"|Float",""),ChapterTable!$1:$1,0),0),
  IF($B1276=1,
    IF($L1276=FALSE,
      VLOOKUP($A1276,ChapterTable!$1:$1048576,MATCH("최종"&amp;SUBSTITUTE(SUBSTITUTE(F$1,"standard",""),"|Float",""),ChapterTable!$1:$1,0),0),
      VLOOKUP($A1276-ChapterTable!$P$11,ChapterTable!$1:$1048576,MATCH("최종"&amp;SUBSTITUTE(SUBSTITUTE(F$1,"standard",""),"|Float",""),ChapterTable!$1:$1,0),0)*ChapterTable!$P$14
    ),
  OFFSET(F1276,-$B1276+IF($L1276,1,0),0)*
    (VLOOKUP(SUBSTITUTE(SUBSTITUTE(F$1,"standard",""),"|Float","")&amp;IF(OR($L1276=TRUE,$A1276=0,MOD($A1276,ChapterTable!$R$20)&lt;&gt;0),"","보스")&amp;"인게임누적곱배수",ChapterTable!$R:$S,2,0)^D1276
    +VLOOKUP(SUBSTITUTE(SUBSTITUTE(F$1,"standard",""),"|Float","")&amp;IF(OR($L1276=TRUE,$A1276=0,MOD($A1276,ChapterTable!$R$20)&lt;&gt;0),"","보스")&amp;"인게임누적합배수",ChapterTable!$R:$S,2,0)*D1276)
  )
  )
  )
)</f>
        <v>2461988.908669129</v>
      </c>
      <c r="G1276" t="s">
        <v>719</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136"/>
        <v>5</v>
      </c>
      <c r="Q1276">
        <f t="shared" si="137"/>
        <v>5</v>
      </c>
      <c r="R1276" t="b">
        <f t="shared" ca="1" si="138"/>
        <v>0</v>
      </c>
      <c r="T1276" t="b">
        <f t="shared" ca="1" si="139"/>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42"/>
        <v>0.2</v>
      </c>
      <c r="AJ1276">
        <f t="shared" si="140"/>
        <v>0.27466666000000001</v>
      </c>
      <c r="AK1276">
        <f t="shared" si="141"/>
        <v>1</v>
      </c>
      <c r="AL1276">
        <v>13</v>
      </c>
    </row>
    <row r="1277" spans="1:38" hidden="1" x14ac:dyDescent="0.3">
      <c r="A1277">
        <v>27</v>
      </c>
      <c r="B1277">
        <v>47</v>
      </c>
      <c r="C1277">
        <f>IF(OR($L1277=TRUE,$A1277=0,MOD($A1277,ChapterTable!$R$20)&lt;&gt;0),
MAX(0,INT(($B1277+ChapterTable!$P$26+VLOOKUP(SUBSTITUTE(C$1,"성장단계","")&amp;"단계오프셋",ChapterTable!$R:$S,2,0))/ChapterTable!$P$23)),
MAX(0,INT(($B1277+ChapterTable!$R$26+VLOOKUP(SUBSTITUTE(C$1,"성장단계","")&amp;"보스단계오프셋",ChapterTable!$R:$S,2,0))/ChapterTable!$R$23)))</f>
        <v>5</v>
      </c>
      <c r="D1277">
        <f>IF(OR($L1277=TRUE,$A1277=0,MOD($A1277,ChapterTable!$R$20)&lt;&gt;0),
MAX(0,INT(($B1277+ChapterTable!$P$26+VLOOKUP(SUBSTITUTE(D$1,"성장단계","")&amp;"단계오프셋",ChapterTable!$R:$S,2,0))/ChapterTable!$P$23)),
MAX(0,INT(($B1277+ChapterTable!$R$26+VLOOKUP(SUBSTITUTE(D$1,"성장단계","")&amp;"보스단계오프셋",ChapterTable!$R:$S,2,0))/ChapterTable!$R$23)))</f>
        <v>4</v>
      </c>
      <c r="E1277" s="1">
        <f ca="1">IF(AND($A1277=0,$B1277=1),
    VLOOKUP(1,ChapterTable!$1:$1048576,MATCH("최종"&amp;SUBSTITUTE(SUBSTITUTE(E$1,"standard",""),"|Float",""),ChapterTable!$1:$1,0),0)*ChapterTable!$P$17,
  IF(AND($A1277=0,$B1277=0),
    E1278,
  IF($B1277=0,
    VLOOKUP($A1277,ChapterTable!$1:$1048576,MATCH("최종"&amp;SUBSTITUTE(SUBSTITUTE(E$1,"standard",""),"|Float",""),ChapterTable!$1:$1,0),0),
  IF($B1277=1,
    IF($L1277=FALSE,
      VLOOKUP($A1277,ChapterTable!$1:$1048576,MATCH("최종"&amp;SUBSTITUTE(SUBSTITUTE(E$1,"standard",""),"|Float",""),ChapterTable!$1:$1,0),0),
      VLOOKUP($A1277-ChapterTable!$P$11,ChapterTable!$1:$1048576,MATCH("최종"&amp;SUBSTITUTE(SUBSTITUTE(E$1,"standard",""),"|Float",""),ChapterTable!$1:$1,0),0)*ChapterTable!$P$14
    ),
  OFFSET(E1277,-$B1277+IF($L1277,1,0),0)*IF($B1277&gt;OFFSET($B1277,1,0),ChapterTable!$R$17,1)*
    (VLOOKUP(SUBSTITUTE(SUBSTITUTE(E$1,"standard",""),"|Float","")&amp;IF(OR($L1277=TRUE,$A1277=0,MOD($A1277,ChapterTable!$R$20)&lt;&gt;0),"","보스")&amp;"인게임누적곱배수",ChapterTable!$R:$S,2,0)^C1277
    +VLOOKUP(SUBSTITUTE(SUBSTITUTE(E$1,"standard",""),"|Float","")&amp;IF(OR($L1277=TRUE,$A1277=0,MOD($A1277,ChapterTable!$R$20)&lt;&gt;0),"","보스")&amp;"인게임누적합배수",ChapterTable!$R:$S,2,0)*C1277)
  )
  )
  )
)</f>
        <v>9090420.5858552456</v>
      </c>
      <c r="F1277" s="1">
        <f ca="1">IF(AND($A1277=0,$B1277=1),
    VLOOKUP(1,ChapterTable!$1:$1048576,MATCH("최종"&amp;SUBSTITUTE(SUBSTITUTE(F$1,"standard",""),"|Float",""),ChapterTable!$1:$1,0),0)*ChapterTable!$P$17,
  IF(AND($A1277=0,$B1277=0),
    F1278,
  IF($B1277=0,
    VLOOKUP($A1277,ChapterTable!$1:$1048576,MATCH("최종"&amp;SUBSTITUTE(SUBSTITUTE(F$1,"standard",""),"|Float",""),ChapterTable!$1:$1,0),0),
  IF($B1277=1,
    IF($L1277=FALSE,
      VLOOKUP($A1277,ChapterTable!$1:$1048576,MATCH("최종"&amp;SUBSTITUTE(SUBSTITUTE(F$1,"standard",""),"|Float",""),ChapterTable!$1:$1,0),0),
      VLOOKUP($A1277-ChapterTable!$P$11,ChapterTable!$1:$1048576,MATCH("최종"&amp;SUBSTITUTE(SUBSTITUTE(F$1,"standard",""),"|Float",""),ChapterTable!$1:$1,0),0)*ChapterTable!$P$14
    ),
  OFFSET(F1277,-$B1277+IF($L1277,1,0),0)*
    (VLOOKUP(SUBSTITUTE(SUBSTITUTE(F$1,"standard",""),"|Float","")&amp;IF(OR($L1277=TRUE,$A1277=0,MOD($A1277,ChapterTable!$R$20)&lt;&gt;0),"","보스")&amp;"인게임누적곱배수",ChapterTable!$R:$S,2,0)^D1277
    +VLOOKUP(SUBSTITUTE(SUBSTITUTE(F$1,"standard",""),"|Float","")&amp;IF(OR($L1277=TRUE,$A1277=0,MOD($A1277,ChapterTable!$R$20)&lt;&gt;0),"","보스")&amp;"인게임누적합배수",ChapterTable!$R:$S,2,0)*D1277)
  )
  )
  )
)</f>
        <v>2461988.908669129</v>
      </c>
      <c r="G1277" t="s">
        <v>719</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136"/>
        <v>5</v>
      </c>
      <c r="Q1277">
        <f t="shared" si="137"/>
        <v>5</v>
      </c>
      <c r="R1277" t="b">
        <f t="shared" ca="1" si="138"/>
        <v>0</v>
      </c>
      <c r="T1277" t="b">
        <f t="shared" ca="1" si="139"/>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42"/>
        <v>0.2</v>
      </c>
      <c r="AJ1277">
        <f t="shared" si="140"/>
        <v>0.27466666000000001</v>
      </c>
      <c r="AK1277">
        <f t="shared" si="141"/>
        <v>1</v>
      </c>
      <c r="AL1277">
        <v>13</v>
      </c>
    </row>
    <row r="1278" spans="1:38" hidden="1" x14ac:dyDescent="0.3">
      <c r="A1278">
        <v>27</v>
      </c>
      <c r="B1278">
        <v>48</v>
      </c>
      <c r="C1278">
        <f>IF(OR($L1278=TRUE,$A1278=0,MOD($A1278,ChapterTable!$R$20)&lt;&gt;0),
MAX(0,INT(($B1278+ChapterTable!$P$26+VLOOKUP(SUBSTITUTE(C$1,"성장단계","")&amp;"단계오프셋",ChapterTable!$R:$S,2,0))/ChapterTable!$P$23)),
MAX(0,INT(($B1278+ChapterTable!$R$26+VLOOKUP(SUBSTITUTE(C$1,"성장단계","")&amp;"보스단계오프셋",ChapterTable!$R:$S,2,0))/ChapterTable!$R$23)))</f>
        <v>5</v>
      </c>
      <c r="D1278">
        <f>IF(OR($L1278=TRUE,$A1278=0,MOD($A1278,ChapterTable!$R$20)&lt;&gt;0),
MAX(0,INT(($B1278+ChapterTable!$P$26+VLOOKUP(SUBSTITUTE(D$1,"성장단계","")&amp;"단계오프셋",ChapterTable!$R:$S,2,0))/ChapterTable!$P$23)),
MAX(0,INT(($B1278+ChapterTable!$R$26+VLOOKUP(SUBSTITUTE(D$1,"성장단계","")&amp;"보스단계오프셋",ChapterTable!$R:$S,2,0))/ChapterTable!$R$23)))</f>
        <v>4</v>
      </c>
      <c r="E1278" s="1">
        <f ca="1">IF(AND($A1278=0,$B1278=1),
    VLOOKUP(1,ChapterTable!$1:$1048576,MATCH("최종"&amp;SUBSTITUTE(SUBSTITUTE(E$1,"standard",""),"|Float",""),ChapterTable!$1:$1,0),0)*ChapterTable!$P$17,
  IF(AND($A1278=0,$B1278=0),
    E1279,
  IF($B1278=0,
    VLOOKUP($A1278,ChapterTable!$1:$1048576,MATCH("최종"&amp;SUBSTITUTE(SUBSTITUTE(E$1,"standard",""),"|Float",""),ChapterTable!$1:$1,0),0),
  IF($B1278=1,
    IF($L1278=FALSE,
      VLOOKUP($A1278,ChapterTable!$1:$1048576,MATCH("최종"&amp;SUBSTITUTE(SUBSTITUTE(E$1,"standard",""),"|Float",""),ChapterTable!$1:$1,0),0),
      VLOOKUP($A1278-ChapterTable!$P$11,ChapterTable!$1:$1048576,MATCH("최종"&amp;SUBSTITUTE(SUBSTITUTE(E$1,"standard",""),"|Float",""),ChapterTable!$1:$1,0),0)*ChapterTable!$P$14
    ),
  OFFSET(E1278,-$B1278+IF($L1278,1,0),0)*IF($B1278&gt;OFFSET($B1278,1,0),ChapterTable!$R$17,1)*
    (VLOOKUP(SUBSTITUTE(SUBSTITUTE(E$1,"standard",""),"|Float","")&amp;IF(OR($L1278=TRUE,$A1278=0,MOD($A1278,ChapterTable!$R$20)&lt;&gt;0),"","보스")&amp;"인게임누적곱배수",ChapterTable!$R:$S,2,0)^C1278
    +VLOOKUP(SUBSTITUTE(SUBSTITUTE(E$1,"standard",""),"|Float","")&amp;IF(OR($L1278=TRUE,$A1278=0,MOD($A1278,ChapterTable!$R$20)&lt;&gt;0),"","보스")&amp;"인게임누적합배수",ChapterTable!$R:$S,2,0)*C1278)
  )
  )
  )
)</f>
        <v>9090420.5858552456</v>
      </c>
      <c r="F1278" s="1">
        <f ca="1">IF(AND($A1278=0,$B1278=1),
    VLOOKUP(1,ChapterTable!$1:$1048576,MATCH("최종"&amp;SUBSTITUTE(SUBSTITUTE(F$1,"standard",""),"|Float",""),ChapterTable!$1:$1,0),0)*ChapterTable!$P$17,
  IF(AND($A1278=0,$B1278=0),
    F1279,
  IF($B1278=0,
    VLOOKUP($A1278,ChapterTable!$1:$1048576,MATCH("최종"&amp;SUBSTITUTE(SUBSTITUTE(F$1,"standard",""),"|Float",""),ChapterTable!$1:$1,0),0),
  IF($B1278=1,
    IF($L1278=FALSE,
      VLOOKUP($A1278,ChapterTable!$1:$1048576,MATCH("최종"&amp;SUBSTITUTE(SUBSTITUTE(F$1,"standard",""),"|Float",""),ChapterTable!$1:$1,0),0),
      VLOOKUP($A1278-ChapterTable!$P$11,ChapterTable!$1:$1048576,MATCH("최종"&amp;SUBSTITUTE(SUBSTITUTE(F$1,"standard",""),"|Float",""),ChapterTable!$1:$1,0),0)*ChapterTable!$P$14
    ),
  OFFSET(F1278,-$B1278+IF($L1278,1,0),0)*
    (VLOOKUP(SUBSTITUTE(SUBSTITUTE(F$1,"standard",""),"|Float","")&amp;IF(OR($L1278=TRUE,$A1278=0,MOD($A1278,ChapterTable!$R$20)&lt;&gt;0),"","보스")&amp;"인게임누적곱배수",ChapterTable!$R:$S,2,0)^D1278
    +VLOOKUP(SUBSTITUTE(SUBSTITUTE(F$1,"standard",""),"|Float","")&amp;IF(OR($L1278=TRUE,$A1278=0,MOD($A1278,ChapterTable!$R$20)&lt;&gt;0),"","보스")&amp;"인게임누적합배수",ChapterTable!$R:$S,2,0)*D1278)
  )
  )
  )
)</f>
        <v>2461988.908669129</v>
      </c>
      <c r="G1278" t="s">
        <v>719</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136"/>
        <v>5</v>
      </c>
      <c r="Q1278">
        <f t="shared" si="137"/>
        <v>5</v>
      </c>
      <c r="R1278" t="b">
        <f t="shared" ca="1" si="138"/>
        <v>0</v>
      </c>
      <c r="T1278" t="b">
        <f t="shared" ca="1" si="139"/>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42"/>
        <v>0.2</v>
      </c>
      <c r="AJ1278">
        <f t="shared" si="140"/>
        <v>0.27466666000000001</v>
      </c>
      <c r="AK1278">
        <f t="shared" si="141"/>
        <v>1</v>
      </c>
      <c r="AL1278">
        <v>13</v>
      </c>
    </row>
    <row r="1279" spans="1:38" hidden="1" x14ac:dyDescent="0.3">
      <c r="A1279">
        <v>27</v>
      </c>
      <c r="B1279">
        <v>49</v>
      </c>
      <c r="C1279">
        <f>IF(OR($L1279=TRUE,$A1279=0,MOD($A1279,ChapterTable!$R$20)&lt;&gt;0),
MAX(0,INT(($B1279+ChapterTable!$P$26+VLOOKUP(SUBSTITUTE(C$1,"성장단계","")&amp;"단계오프셋",ChapterTable!$R:$S,2,0))/ChapterTable!$P$23)),
MAX(0,INT(($B1279+ChapterTable!$R$26+VLOOKUP(SUBSTITUTE(C$1,"성장단계","")&amp;"보스단계오프셋",ChapterTable!$R:$S,2,0))/ChapterTable!$R$23)))</f>
        <v>5</v>
      </c>
      <c r="D1279">
        <f>IF(OR($L1279=TRUE,$A1279=0,MOD($A1279,ChapterTable!$R$20)&lt;&gt;0),
MAX(0,INT(($B1279+ChapterTable!$P$26+VLOOKUP(SUBSTITUTE(D$1,"성장단계","")&amp;"단계오프셋",ChapterTable!$R:$S,2,0))/ChapterTable!$P$23)),
MAX(0,INT(($B1279+ChapterTable!$R$26+VLOOKUP(SUBSTITUTE(D$1,"성장단계","")&amp;"보스단계오프셋",ChapterTable!$R:$S,2,0))/ChapterTable!$R$23)))</f>
        <v>4</v>
      </c>
      <c r="E1279" s="1">
        <f ca="1">IF(AND($A1279=0,$B1279=1),
    VLOOKUP(1,ChapterTable!$1:$1048576,MATCH("최종"&amp;SUBSTITUTE(SUBSTITUTE(E$1,"standard",""),"|Float",""),ChapterTable!$1:$1,0),0)*ChapterTable!$P$17,
  IF(AND($A1279=0,$B1279=0),
    E1280,
  IF($B1279=0,
    VLOOKUP($A1279,ChapterTable!$1:$1048576,MATCH("최종"&amp;SUBSTITUTE(SUBSTITUTE(E$1,"standard",""),"|Float",""),ChapterTable!$1:$1,0),0),
  IF($B1279=1,
    IF($L1279=FALSE,
      VLOOKUP($A1279,ChapterTable!$1:$1048576,MATCH("최종"&amp;SUBSTITUTE(SUBSTITUTE(E$1,"standard",""),"|Float",""),ChapterTable!$1:$1,0),0),
      VLOOKUP($A1279-ChapterTable!$P$11,ChapterTable!$1:$1048576,MATCH("최종"&amp;SUBSTITUTE(SUBSTITUTE(E$1,"standard",""),"|Float",""),ChapterTable!$1:$1,0),0)*ChapterTable!$P$14
    ),
  OFFSET(E1279,-$B1279+IF($L1279,1,0),0)*IF($B1279&gt;OFFSET($B1279,1,0),ChapterTable!$R$17,1)*
    (VLOOKUP(SUBSTITUTE(SUBSTITUTE(E$1,"standard",""),"|Float","")&amp;IF(OR($L1279=TRUE,$A1279=0,MOD($A1279,ChapterTable!$R$20)&lt;&gt;0),"","보스")&amp;"인게임누적곱배수",ChapterTable!$R:$S,2,0)^C1279
    +VLOOKUP(SUBSTITUTE(SUBSTITUTE(E$1,"standard",""),"|Float","")&amp;IF(OR($L1279=TRUE,$A1279=0,MOD($A1279,ChapterTable!$R$20)&lt;&gt;0),"","보스")&amp;"인게임누적합배수",ChapterTable!$R:$S,2,0)*C1279)
  )
  )
  )
)</f>
        <v>9090420.5858552456</v>
      </c>
      <c r="F1279" s="1">
        <f ca="1">IF(AND($A1279=0,$B1279=1),
    VLOOKUP(1,ChapterTable!$1:$1048576,MATCH("최종"&amp;SUBSTITUTE(SUBSTITUTE(F$1,"standard",""),"|Float",""),ChapterTable!$1:$1,0),0)*ChapterTable!$P$17,
  IF(AND($A1279=0,$B1279=0),
    F1280,
  IF($B1279=0,
    VLOOKUP($A1279,ChapterTable!$1:$1048576,MATCH("최종"&amp;SUBSTITUTE(SUBSTITUTE(F$1,"standard",""),"|Float",""),ChapterTable!$1:$1,0),0),
  IF($B1279=1,
    IF($L1279=FALSE,
      VLOOKUP($A1279,ChapterTable!$1:$1048576,MATCH("최종"&amp;SUBSTITUTE(SUBSTITUTE(F$1,"standard",""),"|Float",""),ChapterTable!$1:$1,0),0),
      VLOOKUP($A1279-ChapterTable!$P$11,ChapterTable!$1:$1048576,MATCH("최종"&amp;SUBSTITUTE(SUBSTITUTE(F$1,"standard",""),"|Float",""),ChapterTable!$1:$1,0),0)*ChapterTable!$P$14
    ),
  OFFSET(F1279,-$B1279+IF($L1279,1,0),0)*
    (VLOOKUP(SUBSTITUTE(SUBSTITUTE(F$1,"standard",""),"|Float","")&amp;IF(OR($L1279=TRUE,$A1279=0,MOD($A1279,ChapterTable!$R$20)&lt;&gt;0),"","보스")&amp;"인게임누적곱배수",ChapterTable!$R:$S,2,0)^D1279
    +VLOOKUP(SUBSTITUTE(SUBSTITUTE(F$1,"standard",""),"|Float","")&amp;IF(OR($L1279=TRUE,$A1279=0,MOD($A1279,ChapterTable!$R$20)&lt;&gt;0),"","보스")&amp;"인게임누적합배수",ChapterTable!$R:$S,2,0)*D1279)
  )
  )
  )
)</f>
        <v>2461988.908669129</v>
      </c>
      <c r="G1279" t="s">
        <v>719</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136"/>
        <v>95</v>
      </c>
      <c r="Q1279">
        <f t="shared" si="137"/>
        <v>95</v>
      </c>
      <c r="R1279" t="b">
        <f t="shared" ca="1" si="138"/>
        <v>1</v>
      </c>
      <c r="T1279" t="b">
        <f t="shared" ca="1" si="139"/>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42"/>
        <v>0.2</v>
      </c>
      <c r="AJ1279">
        <f t="shared" si="140"/>
        <v>0.27466666000000001</v>
      </c>
      <c r="AK1279">
        <f t="shared" si="141"/>
        <v>1</v>
      </c>
      <c r="AL1279">
        <v>13</v>
      </c>
    </row>
    <row r="1280" spans="1:38" hidden="1" x14ac:dyDescent="0.3">
      <c r="A1280">
        <v>27</v>
      </c>
      <c r="B1280">
        <v>50</v>
      </c>
      <c r="C1280">
        <f>IF(OR($L1280=TRUE,$A1280=0,MOD($A1280,ChapterTable!$R$20)&lt;&gt;0),
MAX(0,INT(($B1280+ChapterTable!$P$26+VLOOKUP(SUBSTITUTE(C$1,"성장단계","")&amp;"단계오프셋",ChapterTable!$R:$S,2,0))/ChapterTable!$P$23)),
MAX(0,INT(($B1280+ChapterTable!$R$26+VLOOKUP(SUBSTITUTE(C$1,"성장단계","")&amp;"보스단계오프셋",ChapterTable!$R:$S,2,0))/ChapterTable!$R$23)))</f>
        <v>5</v>
      </c>
      <c r="D1280">
        <f>IF(OR($L1280=TRUE,$A1280=0,MOD($A1280,ChapterTable!$R$20)&lt;&gt;0),
MAX(0,INT(($B1280+ChapterTable!$P$26+VLOOKUP(SUBSTITUTE(D$1,"성장단계","")&amp;"단계오프셋",ChapterTable!$R:$S,2,0))/ChapterTable!$P$23)),
MAX(0,INT(($B1280+ChapterTable!$R$26+VLOOKUP(SUBSTITUTE(D$1,"성장단계","")&amp;"보스단계오프셋",ChapterTable!$R:$S,2,0))/ChapterTable!$R$23)))</f>
        <v>4</v>
      </c>
      <c r="E1280" s="1">
        <f ca="1">IF(AND($A1280=0,$B1280=1),
    VLOOKUP(1,ChapterTable!$1:$1048576,MATCH("최종"&amp;SUBSTITUTE(SUBSTITUTE(E$1,"standard",""),"|Float",""),ChapterTable!$1:$1,0),0)*ChapterTable!$P$17,
  IF(AND($A1280=0,$B1280=0),
    E1281,
  IF($B1280=0,
    VLOOKUP($A1280,ChapterTable!$1:$1048576,MATCH("최종"&amp;SUBSTITUTE(SUBSTITUTE(E$1,"standard",""),"|Float",""),ChapterTable!$1:$1,0),0),
  IF($B1280=1,
    IF($L1280=FALSE,
      VLOOKUP($A1280,ChapterTable!$1:$1048576,MATCH("최종"&amp;SUBSTITUTE(SUBSTITUTE(E$1,"standard",""),"|Float",""),ChapterTable!$1:$1,0),0),
      VLOOKUP($A1280-ChapterTable!$P$11,ChapterTable!$1:$1048576,MATCH("최종"&amp;SUBSTITUTE(SUBSTITUTE(E$1,"standard",""),"|Float",""),ChapterTable!$1:$1,0),0)*ChapterTable!$P$14
    ),
  OFFSET(E1280,-$B1280+IF($L1280,1,0),0)*IF($B1280&gt;OFFSET($B1280,1,0),ChapterTable!$R$17,1)*
    (VLOOKUP(SUBSTITUTE(SUBSTITUTE(E$1,"standard",""),"|Float","")&amp;IF(OR($L1280=TRUE,$A1280=0,MOD($A1280,ChapterTable!$R$20)&lt;&gt;0),"","보스")&amp;"인게임누적곱배수",ChapterTable!$R:$S,2,0)^C1280
    +VLOOKUP(SUBSTITUTE(SUBSTITUTE(E$1,"standard",""),"|Float","")&amp;IF(OR($L1280=TRUE,$A1280=0,MOD($A1280,ChapterTable!$R$20)&lt;&gt;0),"","보스")&amp;"인게임누적합배수",ChapterTable!$R:$S,2,0)*C1280)
  )
  )
  )
)</f>
        <v>11817546.761611819</v>
      </c>
      <c r="F1280" s="1">
        <f ca="1">IF(AND($A1280=0,$B1280=1),
    VLOOKUP(1,ChapterTable!$1:$1048576,MATCH("최종"&amp;SUBSTITUTE(SUBSTITUTE(F$1,"standard",""),"|Float",""),ChapterTable!$1:$1,0),0)*ChapterTable!$P$17,
  IF(AND($A1280=0,$B1280=0),
    F1281,
  IF($B1280=0,
    VLOOKUP($A1280,ChapterTable!$1:$1048576,MATCH("최종"&amp;SUBSTITUTE(SUBSTITUTE(F$1,"standard",""),"|Float",""),ChapterTable!$1:$1,0),0),
  IF($B1280=1,
    IF($L1280=FALSE,
      VLOOKUP($A1280,ChapterTable!$1:$1048576,MATCH("최종"&amp;SUBSTITUTE(SUBSTITUTE(F$1,"standard",""),"|Float",""),ChapterTable!$1:$1,0),0),
      VLOOKUP($A1280-ChapterTable!$P$11,ChapterTable!$1:$1048576,MATCH("최종"&amp;SUBSTITUTE(SUBSTITUTE(F$1,"standard",""),"|Float",""),ChapterTable!$1:$1,0),0)*ChapterTable!$P$14
    ),
  OFFSET(F1280,-$B1280+IF($L1280,1,0),0)*
    (VLOOKUP(SUBSTITUTE(SUBSTITUTE(F$1,"standard",""),"|Float","")&amp;IF(OR($L1280=TRUE,$A1280=0,MOD($A1280,ChapterTable!$R$20)&lt;&gt;0),"","보스")&amp;"인게임누적곱배수",ChapterTable!$R:$S,2,0)^D1280
    +VLOOKUP(SUBSTITUTE(SUBSTITUTE(F$1,"standard",""),"|Float","")&amp;IF(OR($L1280=TRUE,$A1280=0,MOD($A1280,ChapterTable!$R$20)&lt;&gt;0),"","보스")&amp;"인게임누적합배수",ChapterTable!$R:$S,2,0)*D1280)
  )
  )
  )
)</f>
        <v>2461988.908669129</v>
      </c>
      <c r="G1280" t="s">
        <v>719</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136"/>
        <v>25</v>
      </c>
      <c r="Q1280">
        <f t="shared" si="137"/>
        <v>25</v>
      </c>
      <c r="R1280" t="b">
        <f t="shared" ca="1" si="138"/>
        <v>0</v>
      </c>
      <c r="T1280" t="b">
        <f t="shared" ca="1" si="139"/>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42"/>
        <v>0.2</v>
      </c>
      <c r="AJ1280">
        <f t="shared" si="140"/>
        <v>1</v>
      </c>
      <c r="AK1280">
        <f t="shared" si="141"/>
        <v>1</v>
      </c>
      <c r="AL1280">
        <v>13</v>
      </c>
    </row>
    <row r="1281" spans="1:38" hidden="1" x14ac:dyDescent="0.3">
      <c r="A1281">
        <v>28</v>
      </c>
      <c r="B1281">
        <v>0</v>
      </c>
      <c r="C1281">
        <f>IF(OR($L1281=TRUE,$A1281=0,MOD($A1281,ChapterTable!$R$20)&lt;&gt;0),
MAX(0,INT(($B1281+ChapterTable!$P$26+VLOOKUP(SUBSTITUTE(C$1,"성장단계","")&amp;"단계오프셋",ChapterTable!$R:$S,2,0))/ChapterTable!$P$23)),
MAX(0,INT(($B1281+ChapterTable!$R$26+VLOOKUP(SUBSTITUTE(C$1,"성장단계","")&amp;"보스단계오프셋",ChapterTable!$R:$S,2,0))/ChapterTable!$R$23)))</f>
        <v>0</v>
      </c>
      <c r="D1281">
        <f>IF(OR($L1281=TRUE,$A1281=0,MOD($A1281,ChapterTable!$R$20)&lt;&gt;0),
MAX(0,INT(($B1281+ChapterTable!$P$26+VLOOKUP(SUBSTITUTE(D$1,"성장단계","")&amp;"단계오프셋",ChapterTable!$R:$S,2,0))/ChapterTable!$P$23)),
MAX(0,INT(($B1281+ChapterTable!$R$26+VLOOKUP(SUBSTITUTE(D$1,"성장단계","")&amp;"보스단계오프셋",ChapterTable!$R:$S,2,0))/ChapterTable!$R$23)))</f>
        <v>0</v>
      </c>
      <c r="E1281" s="1">
        <f ca="1">IF(AND($A1281=0,$B1281=1),
    VLOOKUP(1,ChapterTable!$1:$1048576,MATCH("최종"&amp;SUBSTITUTE(SUBSTITUTE(E$1,"standard",""),"|Float",""),ChapterTable!$1:$1,0),0)*ChapterTable!$P$17,
  IF(AND($A1281=0,$B1281=0),
    E1282,
  IF($B1281=0,
    VLOOKUP($A1281,ChapterTable!$1:$1048576,MATCH("최종"&amp;SUBSTITUTE(SUBSTITUTE(E$1,"standard",""),"|Float",""),ChapterTable!$1:$1,0),0),
  IF($B1281=1,
    IF($L1281=FALSE,
      VLOOKUP($A1281,ChapterTable!$1:$1048576,MATCH("최종"&amp;SUBSTITUTE(SUBSTITUTE(E$1,"standard",""),"|Float",""),ChapterTable!$1:$1,0),0),
      VLOOKUP($A1281-ChapterTable!$P$11,ChapterTable!$1:$1048576,MATCH("최종"&amp;SUBSTITUTE(SUBSTITUTE(E$1,"standard",""),"|Float",""),ChapterTable!$1:$1,0),0)*ChapterTable!$P$14
    ),
  OFFSET(E1281,-$B1281+IF($L1281,1,0),0)*IF($B1281&gt;OFFSET($B1281,1,0),ChapterTable!$R$17,1)*
    (VLOOKUP(SUBSTITUTE(SUBSTITUTE(E$1,"standard",""),"|Float","")&amp;IF(OR($L1281=TRUE,$A1281=0,MOD($A1281,ChapterTable!$R$20)&lt;&gt;0),"","보스")&amp;"인게임누적곱배수",ChapterTable!$R:$S,2,0)^C1281
    +VLOOKUP(SUBSTITUTE(SUBSTITUTE(E$1,"standard",""),"|Float","")&amp;IF(OR($L1281=TRUE,$A1281=0,MOD($A1281,ChapterTable!$R$20)&lt;&gt;0),"","보스")&amp;"인게임누적합배수",ChapterTable!$R:$S,2,0)*C1281)
  )
  )
  )
)</f>
        <v>6817815.4393914342</v>
      </c>
      <c r="F1281" s="1">
        <f ca="1">IF(AND($A1281=0,$B1281=1),
    VLOOKUP(1,ChapterTable!$1:$1048576,MATCH("최종"&amp;SUBSTITUTE(SUBSTITUTE(F$1,"standard",""),"|Float",""),ChapterTable!$1:$1,0),0)*ChapterTable!$P$17,
  IF(AND($A1281=0,$B1281=0),
    F1282,
  IF($B1281=0,
    VLOOKUP($A1281,ChapterTable!$1:$1048576,MATCH("최종"&amp;SUBSTITUTE(SUBSTITUTE(F$1,"standard",""),"|Float",""),ChapterTable!$1:$1,0),0),
  IF($B1281=1,
    IF($L1281=FALSE,
      VLOOKUP($A1281,ChapterTable!$1:$1048576,MATCH("최종"&amp;SUBSTITUTE(SUBSTITUTE(F$1,"standard",""),"|Float",""),ChapterTable!$1:$1,0),0),
      VLOOKUP($A1281-ChapterTable!$P$11,ChapterTable!$1:$1048576,MATCH("최종"&amp;SUBSTITUTE(SUBSTITUTE(F$1,"standard",""),"|Float",""),ChapterTable!$1:$1,0),0)*ChapterTable!$P$14
    ),
  OFFSET(F1281,-$B1281+IF($L1281,1,0),0)*
    (VLOOKUP(SUBSTITUTE(SUBSTITUTE(F$1,"standard",""),"|Float","")&amp;IF(OR($L1281=TRUE,$A1281=0,MOD($A1281,ChapterTable!$R$20)&lt;&gt;0),"","보스")&amp;"인게임누적곱배수",ChapterTable!$R:$S,2,0)^D1281
    +VLOOKUP(SUBSTITUTE(SUBSTITUTE(F$1,"standard",""),"|Float","")&amp;IF(OR($L1281=TRUE,$A1281=0,MOD($A1281,ChapterTable!$R$20)&lt;&gt;0),"","보스")&amp;"인게임누적합배수",ChapterTable!$R:$S,2,0)*D1281)
  )
  )
  )
)</f>
        <v>2840756.4330797642</v>
      </c>
      <c r="G1281" t="s">
        <v>719</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136"/>
        <v>0</v>
      </c>
      <c r="Q1281">
        <f t="shared" si="137"/>
        <v>0</v>
      </c>
      <c r="R1281" t="b">
        <f t="shared" ca="1" si="138"/>
        <v>0</v>
      </c>
      <c r="T1281" t="b">
        <f t="shared" ca="1" si="139"/>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42"/>
        <v>0</v>
      </c>
      <c r="AJ1281">
        <f t="shared" si="140"/>
        <v>0</v>
      </c>
      <c r="AK1281">
        <f t="shared" si="141"/>
        <v>0</v>
      </c>
      <c r="AL1281">
        <v>13</v>
      </c>
    </row>
    <row r="1282" spans="1:38" hidden="1" x14ac:dyDescent="0.3">
      <c r="A1282">
        <v>28</v>
      </c>
      <c r="B1282">
        <v>1</v>
      </c>
      <c r="C1282">
        <f>IF(OR($L1282=TRUE,$A1282=0,MOD($A1282,ChapterTable!$R$20)&lt;&gt;0),
MAX(0,INT(($B1282+ChapterTable!$P$26+VLOOKUP(SUBSTITUTE(C$1,"성장단계","")&amp;"단계오프셋",ChapterTable!$R:$S,2,0))/ChapterTable!$P$23)),
MAX(0,INT(($B1282+ChapterTable!$R$26+VLOOKUP(SUBSTITUTE(C$1,"성장단계","")&amp;"보스단계오프셋",ChapterTable!$R:$S,2,0))/ChapterTable!$R$23)))</f>
        <v>0</v>
      </c>
      <c r="D1282">
        <f>IF(OR($L1282=TRUE,$A1282=0,MOD($A1282,ChapterTable!$R$20)&lt;&gt;0),
MAX(0,INT(($B1282+ChapterTable!$P$26+VLOOKUP(SUBSTITUTE(D$1,"성장단계","")&amp;"단계오프셋",ChapterTable!$R:$S,2,0))/ChapterTable!$P$23)),
MAX(0,INT(($B1282+ChapterTable!$R$26+VLOOKUP(SUBSTITUTE(D$1,"성장단계","")&amp;"보스단계오프셋",ChapterTable!$R:$S,2,0))/ChapterTable!$R$23)))</f>
        <v>0</v>
      </c>
      <c r="E1282" s="1">
        <f ca="1">IF(AND($A1282=0,$B1282=1),
    VLOOKUP(1,ChapterTable!$1:$1048576,MATCH("최종"&amp;SUBSTITUTE(SUBSTITUTE(E$1,"standard",""),"|Float",""),ChapterTable!$1:$1,0),0)*ChapterTable!$P$17,
  IF(AND($A1282=0,$B1282=0),
    E1283,
  IF($B1282=0,
    VLOOKUP($A1282,ChapterTable!$1:$1048576,MATCH("최종"&amp;SUBSTITUTE(SUBSTITUTE(E$1,"standard",""),"|Float",""),ChapterTable!$1:$1,0),0),
  IF($B1282=1,
    IF($L1282=FALSE,
      VLOOKUP($A1282,ChapterTable!$1:$1048576,MATCH("최종"&amp;SUBSTITUTE(SUBSTITUTE(E$1,"standard",""),"|Float",""),ChapterTable!$1:$1,0),0),
      VLOOKUP($A1282-ChapterTable!$P$11,ChapterTable!$1:$1048576,MATCH("최종"&amp;SUBSTITUTE(SUBSTITUTE(E$1,"standard",""),"|Float",""),ChapterTable!$1:$1,0),0)*ChapterTable!$P$14
    ),
  OFFSET(E1282,-$B1282+IF($L1282,1,0),0)*IF($B1282&gt;OFFSET($B1282,1,0),ChapterTable!$R$17,1)*
    (VLOOKUP(SUBSTITUTE(SUBSTITUTE(E$1,"standard",""),"|Float","")&amp;IF(OR($L1282=TRUE,$A1282=0,MOD($A1282,ChapterTable!$R$20)&lt;&gt;0),"","보스")&amp;"인게임누적곱배수",ChapterTable!$R:$S,2,0)^C1282
    +VLOOKUP(SUBSTITUTE(SUBSTITUTE(E$1,"standard",""),"|Float","")&amp;IF(OR($L1282=TRUE,$A1282=0,MOD($A1282,ChapterTable!$R$20)&lt;&gt;0),"","보스")&amp;"인게임누적합배수",ChapterTable!$R:$S,2,0)*C1282)
  )
  )
  )
)</f>
        <v>6817815.4393914342</v>
      </c>
      <c r="F1282" s="1">
        <f ca="1">IF(AND($A1282=0,$B1282=1),
    VLOOKUP(1,ChapterTable!$1:$1048576,MATCH("최종"&amp;SUBSTITUTE(SUBSTITUTE(F$1,"standard",""),"|Float",""),ChapterTable!$1:$1,0),0)*ChapterTable!$P$17,
  IF(AND($A1282=0,$B1282=0),
    F1283,
  IF($B1282=0,
    VLOOKUP($A1282,ChapterTable!$1:$1048576,MATCH("최종"&amp;SUBSTITUTE(SUBSTITUTE(F$1,"standard",""),"|Float",""),ChapterTable!$1:$1,0),0),
  IF($B1282=1,
    IF($L1282=FALSE,
      VLOOKUP($A1282,ChapterTable!$1:$1048576,MATCH("최종"&amp;SUBSTITUTE(SUBSTITUTE(F$1,"standard",""),"|Float",""),ChapterTable!$1:$1,0),0),
      VLOOKUP($A1282-ChapterTable!$P$11,ChapterTable!$1:$1048576,MATCH("최종"&amp;SUBSTITUTE(SUBSTITUTE(F$1,"standard",""),"|Float",""),ChapterTable!$1:$1,0),0)*ChapterTable!$P$14
    ),
  OFFSET(F1282,-$B1282+IF($L1282,1,0),0)*
    (VLOOKUP(SUBSTITUTE(SUBSTITUTE(F$1,"standard",""),"|Float","")&amp;IF(OR($L1282=TRUE,$A1282=0,MOD($A1282,ChapterTable!$R$20)&lt;&gt;0),"","보스")&amp;"인게임누적곱배수",ChapterTable!$R:$S,2,0)^D1282
    +VLOOKUP(SUBSTITUTE(SUBSTITUTE(F$1,"standard",""),"|Float","")&amp;IF(OR($L1282=TRUE,$A1282=0,MOD($A1282,ChapterTable!$R$20)&lt;&gt;0),"","보스")&amp;"인게임누적합배수",ChapterTable!$R:$S,2,0)*D1282)
  )
  )
  )
)</f>
        <v>2840756.4330797642</v>
      </c>
      <c r="G1282" t="s">
        <v>719</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136"/>
        <v>21</v>
      </c>
      <c r="Q1282">
        <f t="shared" si="137"/>
        <v>21</v>
      </c>
      <c r="R1282" t="b">
        <f t="shared" ca="1" si="138"/>
        <v>1</v>
      </c>
      <c r="T1282" t="b">
        <f t="shared" ca="1" si="139"/>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42"/>
        <v>1</v>
      </c>
      <c r="AJ1282">
        <f t="shared" si="140"/>
        <v>1</v>
      </c>
      <c r="AK1282">
        <f t="shared" si="141"/>
        <v>1</v>
      </c>
      <c r="AL1282">
        <v>14</v>
      </c>
    </row>
    <row r="1283" spans="1:38" hidden="1" x14ac:dyDescent="0.3">
      <c r="A1283">
        <v>28</v>
      </c>
      <c r="B1283">
        <v>2</v>
      </c>
      <c r="C1283">
        <f>IF(OR($L1283=TRUE,$A1283=0,MOD($A1283,ChapterTable!$R$20)&lt;&gt;0),
MAX(0,INT(($B1283+ChapterTable!$P$26+VLOOKUP(SUBSTITUTE(C$1,"성장단계","")&amp;"단계오프셋",ChapterTable!$R:$S,2,0))/ChapterTable!$P$23)),
MAX(0,INT(($B1283+ChapterTable!$R$26+VLOOKUP(SUBSTITUTE(C$1,"성장단계","")&amp;"보스단계오프셋",ChapterTable!$R:$S,2,0))/ChapterTable!$R$23)))</f>
        <v>1</v>
      </c>
      <c r="D1283">
        <f>IF(OR($L1283=TRUE,$A1283=0,MOD($A1283,ChapterTable!$R$20)&lt;&gt;0),
MAX(0,INT(($B1283+ChapterTable!$P$26+VLOOKUP(SUBSTITUTE(D$1,"성장단계","")&amp;"단계오프셋",ChapterTable!$R:$S,2,0))/ChapterTable!$P$23)),
MAX(0,INT(($B1283+ChapterTable!$R$26+VLOOKUP(SUBSTITUTE(D$1,"성장단계","")&amp;"보스단계오프셋",ChapterTable!$R:$S,2,0))/ChapterTable!$R$23)))</f>
        <v>0</v>
      </c>
      <c r="E1283" s="1">
        <f ca="1">IF(AND($A1283=0,$B1283=1),
    VLOOKUP(1,ChapterTable!$1:$1048576,MATCH("최종"&amp;SUBSTITUTE(SUBSTITUTE(E$1,"standard",""),"|Float",""),ChapterTable!$1:$1,0),0)*ChapterTable!$P$17,
  IF(AND($A1283=0,$B1283=0),
    E1284,
  IF($B1283=0,
    VLOOKUP($A1283,ChapterTable!$1:$1048576,MATCH("최종"&amp;SUBSTITUTE(SUBSTITUTE(E$1,"standard",""),"|Float",""),ChapterTable!$1:$1,0),0),
  IF($B1283=1,
    IF($L1283=FALSE,
      VLOOKUP($A1283,ChapterTable!$1:$1048576,MATCH("최종"&amp;SUBSTITUTE(SUBSTITUTE(E$1,"standard",""),"|Float",""),ChapterTable!$1:$1,0),0),
      VLOOKUP($A1283-ChapterTable!$P$11,ChapterTable!$1:$1048576,MATCH("최종"&amp;SUBSTITUTE(SUBSTITUTE(E$1,"standard",""),"|Float",""),ChapterTable!$1:$1,0),0)*ChapterTable!$P$14
    ),
  OFFSET(E1283,-$B1283+IF($L1283,1,0),0)*IF($B1283&gt;OFFSET($B1283,1,0),ChapterTable!$R$17,1)*
    (VLOOKUP(SUBSTITUTE(SUBSTITUTE(E$1,"standard",""),"|Float","")&amp;IF(OR($L1283=TRUE,$A1283=0,MOD($A1283,ChapterTable!$R$20)&lt;&gt;0),"","보스")&amp;"인게임누적곱배수",ChapterTable!$R:$S,2,0)^C1283
    +VLOOKUP(SUBSTITUTE(SUBSTITUTE(E$1,"standard",""),"|Float","")&amp;IF(OR($L1283=TRUE,$A1283=0,MOD($A1283,ChapterTable!$R$20)&lt;&gt;0),"","보스")&amp;"인게임누적합배수",ChapterTable!$R:$S,2,0)*C1283)
  )
  )
  )
)</f>
        <v>8181378.527269721</v>
      </c>
      <c r="F1283" s="1">
        <f ca="1">IF(AND($A1283=0,$B1283=1),
    VLOOKUP(1,ChapterTable!$1:$1048576,MATCH("최종"&amp;SUBSTITUTE(SUBSTITUTE(F$1,"standard",""),"|Float",""),ChapterTable!$1:$1,0),0)*ChapterTable!$P$17,
  IF(AND($A1283=0,$B1283=0),
    F1284,
  IF($B1283=0,
    VLOOKUP($A1283,ChapterTable!$1:$1048576,MATCH("최종"&amp;SUBSTITUTE(SUBSTITUTE(F$1,"standard",""),"|Float",""),ChapterTable!$1:$1,0),0),
  IF($B1283=1,
    IF($L1283=FALSE,
      VLOOKUP($A1283,ChapterTable!$1:$1048576,MATCH("최종"&amp;SUBSTITUTE(SUBSTITUTE(F$1,"standard",""),"|Float",""),ChapterTable!$1:$1,0),0),
      VLOOKUP($A1283-ChapterTable!$P$11,ChapterTable!$1:$1048576,MATCH("최종"&amp;SUBSTITUTE(SUBSTITUTE(F$1,"standard",""),"|Float",""),ChapterTable!$1:$1,0),0)*ChapterTable!$P$14
    ),
  OFFSET(F1283,-$B1283+IF($L1283,1,0),0)*
    (VLOOKUP(SUBSTITUTE(SUBSTITUTE(F$1,"standard",""),"|Float","")&amp;IF(OR($L1283=TRUE,$A1283=0,MOD($A1283,ChapterTable!$R$20)&lt;&gt;0),"","보스")&amp;"인게임누적곱배수",ChapterTable!$R:$S,2,0)^D1283
    +VLOOKUP(SUBSTITUTE(SUBSTITUTE(F$1,"standard",""),"|Float","")&amp;IF(OR($L1283=TRUE,$A1283=0,MOD($A1283,ChapterTable!$R$20)&lt;&gt;0),"","보스")&amp;"인게임누적합배수",ChapterTable!$R:$S,2,0)*D1283)
  )
  )
  )
)</f>
        <v>2840756.4330797642</v>
      </c>
      <c r="G1283" t="s">
        <v>719</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43">IF(B1283=0,0,
  IF(AND(L1283=FALSE,A1283&lt;&gt;0,MOD(A1283,7)=0),21,
  IF(MOD(B1283,10)=0,INT(B1283/10)-1+21,
  IF(MOD(B1283,10)=5,11,
  IF(MOD(B1283,10)=9,INT(B1283/10)+91,
  INT(B1283/10+1))))))</f>
        <v>21</v>
      </c>
      <c r="Q1283">
        <f t="shared" ref="Q1283:Q1346" si="144">IF(ISBLANK(P1283),O1283,P1283)</f>
        <v>21</v>
      </c>
      <c r="R1283" t="b">
        <f t="shared" ref="R1283:R1346" ca="1" si="145">IF(OR(B1283=0,OFFSET(B1283,1,0)=0),FALSE,
IF(AND(L1283,B1283&lt;OFFSET(B1283,1,0)),TRUE,
IF(AND(OFFSET(O1283,1,0)&gt;=21,OFFSET(O1283,1,0)&lt;=25),TRUE,FALSE)))</f>
        <v>1</v>
      </c>
      <c r="T1283" t="b">
        <f t="shared" ref="T1283:T1346" ca="1" si="14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42"/>
        <v>1</v>
      </c>
      <c r="AJ1283">
        <f t="shared" ref="AJ1283:AJ1346" si="147">IF(B1283=0,0,
IF(MOD(B1283,10)=0,1,
IF(INT((B1283-1)/10)+1=1,1,
IF(INT((B1283-1)/10)+1=2,0.546666666,
IF(INT((B1283-1)/10)+1=3,0.395555555,
IF(INT((B1283-1)/10)+1=4,0.32,
IF(INT((B1283-1)/10)+1=5,0.27466666,
"이상")))))))</f>
        <v>1</v>
      </c>
      <c r="AK1283">
        <f t="shared" ref="AK1283:AK1346" si="148">IF(B1283=0,0,
IF(B1283=20,2,
IF(B1283=30,3,
IF(B1283=40,4,
1))))</f>
        <v>1</v>
      </c>
      <c r="AL1283">
        <v>14</v>
      </c>
    </row>
    <row r="1284" spans="1:38" hidden="1" x14ac:dyDescent="0.3">
      <c r="A1284">
        <v>28</v>
      </c>
      <c r="B1284">
        <v>3</v>
      </c>
      <c r="C1284">
        <f>IF(OR($L1284=TRUE,$A1284=0,MOD($A1284,ChapterTable!$R$20)&lt;&gt;0),
MAX(0,INT(($B1284+ChapterTable!$P$26+VLOOKUP(SUBSTITUTE(C$1,"성장단계","")&amp;"단계오프셋",ChapterTable!$R:$S,2,0))/ChapterTable!$P$23)),
MAX(0,INT(($B1284+ChapterTable!$R$26+VLOOKUP(SUBSTITUTE(C$1,"성장단계","")&amp;"보스단계오프셋",ChapterTable!$R:$S,2,0))/ChapterTable!$R$23)))</f>
        <v>2</v>
      </c>
      <c r="D1284">
        <f>IF(OR($L1284=TRUE,$A1284=0,MOD($A1284,ChapterTable!$R$20)&lt;&gt;0),
MAX(0,INT(($B1284+ChapterTable!$P$26+VLOOKUP(SUBSTITUTE(D$1,"성장단계","")&amp;"단계오프셋",ChapterTable!$R:$S,2,0))/ChapterTable!$P$23)),
MAX(0,INT(($B1284+ChapterTable!$R$26+VLOOKUP(SUBSTITUTE(D$1,"성장단계","")&amp;"보스단계오프셋",ChapterTable!$R:$S,2,0))/ChapterTable!$R$23)))</f>
        <v>1</v>
      </c>
      <c r="E1284" s="1">
        <f ca="1">IF(AND($A1284=0,$B1284=1),
    VLOOKUP(1,ChapterTable!$1:$1048576,MATCH("최종"&amp;SUBSTITUTE(SUBSTITUTE(E$1,"standard",""),"|Float",""),ChapterTable!$1:$1,0),0)*ChapterTable!$P$17,
  IF(AND($A1284=0,$B1284=0),
    E1285,
  IF($B1284=0,
    VLOOKUP($A1284,ChapterTable!$1:$1048576,MATCH("최종"&amp;SUBSTITUTE(SUBSTITUTE(E$1,"standard",""),"|Float",""),ChapterTable!$1:$1,0),0),
  IF($B1284=1,
    IF($L1284=FALSE,
      VLOOKUP($A1284,ChapterTable!$1:$1048576,MATCH("최종"&amp;SUBSTITUTE(SUBSTITUTE(E$1,"standard",""),"|Float",""),ChapterTable!$1:$1,0),0),
      VLOOKUP($A1284-ChapterTable!$P$11,ChapterTable!$1:$1048576,MATCH("최종"&amp;SUBSTITUTE(SUBSTITUTE(E$1,"standard",""),"|Float",""),ChapterTable!$1:$1,0),0)*ChapterTable!$P$14
    ),
  OFFSET(E1284,-$B1284+IF($L1284,1,0),0)*IF($B1284&gt;OFFSET($B1284,1,0),ChapterTable!$R$17,1)*
    (VLOOKUP(SUBSTITUTE(SUBSTITUTE(E$1,"standard",""),"|Float","")&amp;IF(OR($L1284=TRUE,$A1284=0,MOD($A1284,ChapterTable!$R$20)&lt;&gt;0),"","보스")&amp;"인게임누적곱배수",ChapterTable!$R:$S,2,0)^C1284
    +VLOOKUP(SUBSTITUTE(SUBSTITUTE(E$1,"standard",""),"|Float","")&amp;IF(OR($L1284=TRUE,$A1284=0,MOD($A1284,ChapterTable!$R$20)&lt;&gt;0),"","보스")&amp;"인게임누적합배수",ChapterTable!$R:$S,2,0)*C1284)
  )
  )
  )
)</f>
        <v>9544941.6151480079</v>
      </c>
      <c r="F1284" s="1">
        <f ca="1">IF(AND($A1284=0,$B1284=1),
    VLOOKUP(1,ChapterTable!$1:$1048576,MATCH("최종"&amp;SUBSTITUTE(SUBSTITUTE(F$1,"standard",""),"|Float",""),ChapterTable!$1:$1,0),0)*ChapterTable!$P$17,
  IF(AND($A1284=0,$B1284=0),
    F1285,
  IF($B1284=0,
    VLOOKUP($A1284,ChapterTable!$1:$1048576,MATCH("최종"&amp;SUBSTITUTE(SUBSTITUTE(F$1,"standard",""),"|Float",""),ChapterTable!$1:$1,0),0),
  IF($B1284=1,
    IF($L1284=FALSE,
      VLOOKUP($A1284,ChapterTable!$1:$1048576,MATCH("최종"&amp;SUBSTITUTE(SUBSTITUTE(F$1,"standard",""),"|Float",""),ChapterTable!$1:$1,0),0),
      VLOOKUP($A1284-ChapterTable!$P$11,ChapterTable!$1:$1048576,MATCH("최종"&amp;SUBSTITUTE(SUBSTITUTE(F$1,"standard",""),"|Float",""),ChapterTable!$1:$1,0),0)*ChapterTable!$P$14
    ),
  OFFSET(F1284,-$B1284+IF($L1284,1,0),0)*
    (VLOOKUP(SUBSTITUTE(SUBSTITUTE(F$1,"standard",""),"|Float","")&amp;IF(OR($L1284=TRUE,$A1284=0,MOD($A1284,ChapterTable!$R$20)&lt;&gt;0),"","보스")&amp;"인게임누적곱배수",ChapterTable!$R:$S,2,0)^D1284
    +VLOOKUP(SUBSTITUTE(SUBSTITUTE(F$1,"standard",""),"|Float","")&amp;IF(OR($L1284=TRUE,$A1284=0,MOD($A1284,ChapterTable!$R$20)&lt;&gt;0),"","보스")&amp;"인게임누적합배수",ChapterTable!$R:$S,2,0)*D1284)
  )
  )
  )
)</f>
        <v>3053813.1655607466</v>
      </c>
      <c r="G1284" t="s">
        <v>719</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43"/>
        <v>21</v>
      </c>
      <c r="Q1284">
        <f t="shared" si="144"/>
        <v>21</v>
      </c>
      <c r="R1284" t="b">
        <f t="shared" ca="1" si="145"/>
        <v>1</v>
      </c>
      <c r="T1284" t="b">
        <f t="shared" ca="1" si="14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49">IF(B1284=0,0,1/(INT((B1284-1)/10)+1))</f>
        <v>1</v>
      </c>
      <c r="AJ1284">
        <f t="shared" si="147"/>
        <v>1</v>
      </c>
      <c r="AK1284">
        <f t="shared" si="148"/>
        <v>1</v>
      </c>
      <c r="AL1284">
        <v>14</v>
      </c>
    </row>
    <row r="1285" spans="1:38" hidden="1" x14ac:dyDescent="0.3">
      <c r="A1285">
        <v>28</v>
      </c>
      <c r="B1285">
        <v>4</v>
      </c>
      <c r="C1285">
        <f>IF(OR($L1285=TRUE,$A1285=0,MOD($A1285,ChapterTable!$R$20)&lt;&gt;0),
MAX(0,INT(($B1285+ChapterTable!$P$26+VLOOKUP(SUBSTITUTE(C$1,"성장단계","")&amp;"단계오프셋",ChapterTable!$R:$S,2,0))/ChapterTable!$P$23)),
MAX(0,INT(($B1285+ChapterTable!$R$26+VLOOKUP(SUBSTITUTE(C$1,"성장단계","")&amp;"보스단계오프셋",ChapterTable!$R:$S,2,0))/ChapterTable!$R$23)))</f>
        <v>3</v>
      </c>
      <c r="D1285">
        <f>IF(OR($L1285=TRUE,$A1285=0,MOD($A1285,ChapterTable!$R$20)&lt;&gt;0),
MAX(0,INT(($B1285+ChapterTable!$P$26+VLOOKUP(SUBSTITUTE(D$1,"성장단계","")&amp;"단계오프셋",ChapterTable!$R:$S,2,0))/ChapterTable!$P$23)),
MAX(0,INT(($B1285+ChapterTable!$R$26+VLOOKUP(SUBSTITUTE(D$1,"성장단계","")&amp;"보스단계오프셋",ChapterTable!$R:$S,2,0))/ChapterTable!$R$23)))</f>
        <v>2</v>
      </c>
      <c r="E1285" s="1">
        <f ca="1">IF(AND($A1285=0,$B1285=1),
    VLOOKUP(1,ChapterTable!$1:$1048576,MATCH("최종"&amp;SUBSTITUTE(SUBSTITUTE(E$1,"standard",""),"|Float",""),ChapterTable!$1:$1,0),0)*ChapterTable!$P$17,
  IF(AND($A1285=0,$B1285=0),
    E1286,
  IF($B1285=0,
    VLOOKUP($A1285,ChapterTable!$1:$1048576,MATCH("최종"&amp;SUBSTITUTE(SUBSTITUTE(E$1,"standard",""),"|Float",""),ChapterTable!$1:$1,0),0),
  IF($B1285=1,
    IF($L1285=FALSE,
      VLOOKUP($A1285,ChapterTable!$1:$1048576,MATCH("최종"&amp;SUBSTITUTE(SUBSTITUTE(E$1,"standard",""),"|Float",""),ChapterTable!$1:$1,0),0),
      VLOOKUP($A1285-ChapterTable!$P$11,ChapterTable!$1:$1048576,MATCH("최종"&amp;SUBSTITUTE(SUBSTITUTE(E$1,"standard",""),"|Float",""),ChapterTable!$1:$1,0),0)*ChapterTable!$P$14
    ),
  OFFSET(E1285,-$B1285+IF($L1285,1,0),0)*IF($B1285&gt;OFFSET($B1285,1,0),ChapterTable!$R$17,1)*
    (VLOOKUP(SUBSTITUTE(SUBSTITUTE(E$1,"standard",""),"|Float","")&amp;IF(OR($L1285=TRUE,$A1285=0,MOD($A1285,ChapterTable!$R$20)&lt;&gt;0),"","보스")&amp;"인게임누적곱배수",ChapterTable!$R:$S,2,0)^C1285
    +VLOOKUP(SUBSTITUTE(SUBSTITUTE(E$1,"standard",""),"|Float","")&amp;IF(OR($L1285=TRUE,$A1285=0,MOD($A1285,ChapterTable!$R$20)&lt;&gt;0),"","보스")&amp;"인게임누적합배수",ChapterTable!$R:$S,2,0)*C1285)
  )
  )
  )
)</f>
        <v>10908504.703026295</v>
      </c>
      <c r="F1285" s="1">
        <f ca="1">IF(AND($A1285=0,$B1285=1),
    VLOOKUP(1,ChapterTable!$1:$1048576,MATCH("최종"&amp;SUBSTITUTE(SUBSTITUTE(F$1,"standard",""),"|Float",""),ChapterTable!$1:$1,0),0)*ChapterTable!$P$17,
  IF(AND($A1285=0,$B1285=0),
    F1286,
  IF($B1285=0,
    VLOOKUP($A1285,ChapterTable!$1:$1048576,MATCH("최종"&amp;SUBSTITUTE(SUBSTITUTE(F$1,"standard",""),"|Float",""),ChapterTable!$1:$1,0),0),
  IF($B1285=1,
    IF($L1285=FALSE,
      VLOOKUP($A1285,ChapterTable!$1:$1048576,MATCH("최종"&amp;SUBSTITUTE(SUBSTITUTE(F$1,"standard",""),"|Float",""),ChapterTable!$1:$1,0),0),
      VLOOKUP($A1285-ChapterTable!$P$11,ChapterTable!$1:$1048576,MATCH("최종"&amp;SUBSTITUTE(SUBSTITUTE(F$1,"standard",""),"|Float",""),ChapterTable!$1:$1,0),0)*ChapterTable!$P$14
    ),
  OFFSET(F1285,-$B1285+IF($L1285,1,0),0)*
    (VLOOKUP(SUBSTITUTE(SUBSTITUTE(F$1,"standard",""),"|Float","")&amp;IF(OR($L1285=TRUE,$A1285=0,MOD($A1285,ChapterTable!$R$20)&lt;&gt;0),"","보스")&amp;"인게임누적곱배수",ChapterTable!$R:$S,2,0)^D1285
    +VLOOKUP(SUBSTITUTE(SUBSTITUTE(F$1,"standard",""),"|Float","")&amp;IF(OR($L1285=TRUE,$A1285=0,MOD($A1285,ChapterTable!$R$20)&lt;&gt;0),"","보스")&amp;"인게임누적합배수",ChapterTable!$R:$S,2,0)*D1285)
  )
  )
  )
)</f>
        <v>3266869.8980417284</v>
      </c>
      <c r="G1285" t="s">
        <v>719</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43"/>
        <v>21</v>
      </c>
      <c r="Q1285">
        <f t="shared" si="144"/>
        <v>21</v>
      </c>
      <c r="R1285" t="b">
        <f t="shared" ca="1" si="145"/>
        <v>1</v>
      </c>
      <c r="T1285" t="b">
        <f t="shared" ca="1" si="14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49"/>
        <v>1</v>
      </c>
      <c r="AJ1285">
        <f t="shared" si="147"/>
        <v>1</v>
      </c>
      <c r="AK1285">
        <f t="shared" si="148"/>
        <v>1</v>
      </c>
      <c r="AL1285">
        <v>14</v>
      </c>
    </row>
    <row r="1286" spans="1:38" hidden="1" x14ac:dyDescent="0.3">
      <c r="A1286">
        <v>28</v>
      </c>
      <c r="B1286">
        <v>5</v>
      </c>
      <c r="C1286">
        <f>IF(OR($L1286=TRUE,$A1286=0,MOD($A1286,ChapterTable!$R$20)&lt;&gt;0),
MAX(0,INT(($B1286+ChapterTable!$P$26+VLOOKUP(SUBSTITUTE(C$1,"성장단계","")&amp;"단계오프셋",ChapterTable!$R:$S,2,0))/ChapterTable!$P$23)),
MAX(0,INT(($B1286+ChapterTable!$R$26+VLOOKUP(SUBSTITUTE(C$1,"성장단계","")&amp;"보스단계오프셋",ChapterTable!$R:$S,2,0))/ChapterTable!$R$23)))</f>
        <v>4</v>
      </c>
      <c r="D1286">
        <f>IF(OR($L1286=TRUE,$A1286=0,MOD($A1286,ChapterTable!$R$20)&lt;&gt;0),
MAX(0,INT(($B1286+ChapterTable!$P$26+VLOOKUP(SUBSTITUTE(D$1,"성장단계","")&amp;"단계오프셋",ChapterTable!$R:$S,2,0))/ChapterTable!$P$23)),
MAX(0,INT(($B1286+ChapterTable!$R$26+VLOOKUP(SUBSTITUTE(D$1,"성장단계","")&amp;"보스단계오프셋",ChapterTable!$R:$S,2,0))/ChapterTable!$R$23)))</f>
        <v>3</v>
      </c>
      <c r="E1286" s="1">
        <f ca="1">IF(AND($A1286=0,$B1286=1),
    VLOOKUP(1,ChapterTable!$1:$1048576,MATCH("최종"&amp;SUBSTITUTE(SUBSTITUTE(E$1,"standard",""),"|Float",""),ChapterTable!$1:$1,0),0)*ChapterTable!$P$17,
  IF(AND($A1286=0,$B1286=0),
    E1287,
  IF($B1286=0,
    VLOOKUP($A1286,ChapterTable!$1:$1048576,MATCH("최종"&amp;SUBSTITUTE(SUBSTITUTE(E$1,"standard",""),"|Float",""),ChapterTable!$1:$1,0),0),
  IF($B1286=1,
    IF($L1286=FALSE,
      VLOOKUP($A1286,ChapterTable!$1:$1048576,MATCH("최종"&amp;SUBSTITUTE(SUBSTITUTE(E$1,"standard",""),"|Float",""),ChapterTable!$1:$1,0),0),
      VLOOKUP($A1286-ChapterTable!$P$11,ChapterTable!$1:$1048576,MATCH("최종"&amp;SUBSTITUTE(SUBSTITUTE(E$1,"standard",""),"|Float",""),ChapterTable!$1:$1,0),0)*ChapterTable!$P$14
    ),
  OFFSET(E1286,-$B1286+IF($L1286,1,0),0)*IF($B1286&gt;OFFSET($B1286,1,0),ChapterTable!$R$17,1)*
    (VLOOKUP(SUBSTITUTE(SUBSTITUTE(E$1,"standard",""),"|Float","")&amp;IF(OR($L1286=TRUE,$A1286=0,MOD($A1286,ChapterTable!$R$20)&lt;&gt;0),"","보스")&amp;"인게임누적곱배수",ChapterTable!$R:$S,2,0)^C1286
    +VLOOKUP(SUBSTITUTE(SUBSTITUTE(E$1,"standard",""),"|Float","")&amp;IF(OR($L1286=TRUE,$A1286=0,MOD($A1286,ChapterTable!$R$20)&lt;&gt;0),"","보스")&amp;"인게임누적합배수",ChapterTable!$R:$S,2,0)*C1286)
  )
  )
  )
)</f>
        <v>12272067.790904582</v>
      </c>
      <c r="F1286" s="1">
        <f ca="1">IF(AND($A1286=0,$B1286=1),
    VLOOKUP(1,ChapterTable!$1:$1048576,MATCH("최종"&amp;SUBSTITUTE(SUBSTITUTE(F$1,"standard",""),"|Float",""),ChapterTable!$1:$1,0),0)*ChapterTable!$P$17,
  IF(AND($A1286=0,$B1286=0),
    F1287,
  IF($B1286=0,
    VLOOKUP($A1286,ChapterTable!$1:$1048576,MATCH("최종"&amp;SUBSTITUTE(SUBSTITUTE(F$1,"standard",""),"|Float",""),ChapterTable!$1:$1,0),0),
  IF($B1286=1,
    IF($L1286=FALSE,
      VLOOKUP($A1286,ChapterTable!$1:$1048576,MATCH("최종"&amp;SUBSTITUTE(SUBSTITUTE(F$1,"standard",""),"|Float",""),ChapterTable!$1:$1,0),0),
      VLOOKUP($A1286-ChapterTable!$P$11,ChapterTable!$1:$1048576,MATCH("최종"&amp;SUBSTITUTE(SUBSTITUTE(F$1,"standard",""),"|Float",""),ChapterTable!$1:$1,0),0)*ChapterTable!$P$14
    ),
  OFFSET(F1286,-$B1286+IF($L1286,1,0),0)*
    (VLOOKUP(SUBSTITUTE(SUBSTITUTE(F$1,"standard",""),"|Float","")&amp;IF(OR($L1286=TRUE,$A1286=0,MOD($A1286,ChapterTable!$R$20)&lt;&gt;0),"","보스")&amp;"인게임누적곱배수",ChapterTable!$R:$S,2,0)^D1286
    +VLOOKUP(SUBSTITUTE(SUBSTITUTE(F$1,"standard",""),"|Float","")&amp;IF(OR($L1286=TRUE,$A1286=0,MOD($A1286,ChapterTable!$R$20)&lt;&gt;0),"","보스")&amp;"인게임누적합배수",ChapterTable!$R:$S,2,0)*D1286)
  )
  )
  )
)</f>
        <v>3479926.6305227117</v>
      </c>
      <c r="G1286" t="s">
        <v>719</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43"/>
        <v>21</v>
      </c>
      <c r="Q1286">
        <f t="shared" si="144"/>
        <v>21</v>
      </c>
      <c r="R1286" t="b">
        <f t="shared" ca="1" si="145"/>
        <v>1</v>
      </c>
      <c r="T1286" t="b">
        <f t="shared" ca="1" si="14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49"/>
        <v>1</v>
      </c>
      <c r="AJ1286">
        <f t="shared" si="147"/>
        <v>1</v>
      </c>
      <c r="AK1286">
        <f t="shared" si="148"/>
        <v>1</v>
      </c>
      <c r="AL1286">
        <v>14</v>
      </c>
    </row>
    <row r="1287" spans="1:38" hidden="1" x14ac:dyDescent="0.3">
      <c r="A1287">
        <v>28</v>
      </c>
      <c r="B1287">
        <v>6</v>
      </c>
      <c r="C1287">
        <f>IF(OR($L1287=TRUE,$A1287=0,MOD($A1287,ChapterTable!$R$20)&lt;&gt;0),
MAX(0,INT(($B1287+ChapterTable!$P$26+VLOOKUP(SUBSTITUTE(C$1,"성장단계","")&amp;"단계오프셋",ChapterTable!$R:$S,2,0))/ChapterTable!$P$23)),
MAX(0,INT(($B1287+ChapterTable!$R$26+VLOOKUP(SUBSTITUTE(C$1,"성장단계","")&amp;"보스단계오프셋",ChapterTable!$R:$S,2,0))/ChapterTable!$R$23)))</f>
        <v>5</v>
      </c>
      <c r="D1287">
        <f>IF(OR($L1287=TRUE,$A1287=0,MOD($A1287,ChapterTable!$R$20)&lt;&gt;0),
MAX(0,INT(($B1287+ChapterTable!$P$26+VLOOKUP(SUBSTITUTE(D$1,"성장단계","")&amp;"단계오프셋",ChapterTable!$R:$S,2,0))/ChapterTable!$P$23)),
MAX(0,INT(($B1287+ChapterTable!$R$26+VLOOKUP(SUBSTITUTE(D$1,"성장단계","")&amp;"보스단계오프셋",ChapterTable!$R:$S,2,0))/ChapterTable!$R$23)))</f>
        <v>4</v>
      </c>
      <c r="E1287" s="1">
        <f ca="1">IF(AND($A1287=0,$B1287=1),
    VLOOKUP(1,ChapterTable!$1:$1048576,MATCH("최종"&amp;SUBSTITUTE(SUBSTITUTE(E$1,"standard",""),"|Float",""),ChapterTable!$1:$1,0),0)*ChapterTable!$P$17,
  IF(AND($A1287=0,$B1287=0),
    E1288,
  IF($B1287=0,
    VLOOKUP($A1287,ChapterTable!$1:$1048576,MATCH("최종"&amp;SUBSTITUTE(SUBSTITUTE(E$1,"standard",""),"|Float",""),ChapterTable!$1:$1,0),0),
  IF($B1287=1,
    IF($L1287=FALSE,
      VLOOKUP($A1287,ChapterTable!$1:$1048576,MATCH("최종"&amp;SUBSTITUTE(SUBSTITUTE(E$1,"standard",""),"|Float",""),ChapterTable!$1:$1,0),0),
      VLOOKUP($A1287-ChapterTable!$P$11,ChapterTable!$1:$1048576,MATCH("최종"&amp;SUBSTITUTE(SUBSTITUTE(E$1,"standard",""),"|Float",""),ChapterTable!$1:$1,0),0)*ChapterTable!$P$14
    ),
  OFFSET(E1287,-$B1287+IF($L1287,1,0),0)*IF($B1287&gt;OFFSET($B1287,1,0),ChapterTable!$R$17,1)*
    (VLOOKUP(SUBSTITUTE(SUBSTITUTE(E$1,"standard",""),"|Float","")&amp;IF(OR($L1287=TRUE,$A1287=0,MOD($A1287,ChapterTable!$R$20)&lt;&gt;0),"","보스")&amp;"인게임누적곱배수",ChapterTable!$R:$S,2,0)^C1287
    +VLOOKUP(SUBSTITUTE(SUBSTITUTE(E$1,"standard",""),"|Float","")&amp;IF(OR($L1287=TRUE,$A1287=0,MOD($A1287,ChapterTable!$R$20)&lt;&gt;0),"","보스")&amp;"인게임누적합배수",ChapterTable!$R:$S,2,0)*C1287)
  )
  )
  )
)</f>
        <v>13635630.878782868</v>
      </c>
      <c r="F1287" s="1">
        <f ca="1">IF(AND($A1287=0,$B1287=1),
    VLOOKUP(1,ChapterTable!$1:$1048576,MATCH("최종"&amp;SUBSTITUTE(SUBSTITUTE(F$1,"standard",""),"|Float",""),ChapterTable!$1:$1,0),0)*ChapterTable!$P$17,
  IF(AND($A1287=0,$B1287=0),
    F1288,
  IF($B1287=0,
    VLOOKUP($A1287,ChapterTable!$1:$1048576,MATCH("최종"&amp;SUBSTITUTE(SUBSTITUTE(F$1,"standard",""),"|Float",""),ChapterTable!$1:$1,0),0),
  IF($B1287=1,
    IF($L1287=FALSE,
      VLOOKUP($A1287,ChapterTable!$1:$1048576,MATCH("최종"&amp;SUBSTITUTE(SUBSTITUTE(F$1,"standard",""),"|Float",""),ChapterTable!$1:$1,0),0),
      VLOOKUP($A1287-ChapterTable!$P$11,ChapterTable!$1:$1048576,MATCH("최종"&amp;SUBSTITUTE(SUBSTITUTE(F$1,"standard",""),"|Float",""),ChapterTable!$1:$1,0),0)*ChapterTable!$P$14
    ),
  OFFSET(F1287,-$B1287+IF($L1287,1,0),0)*
    (VLOOKUP(SUBSTITUTE(SUBSTITUTE(F$1,"standard",""),"|Float","")&amp;IF(OR($L1287=TRUE,$A1287=0,MOD($A1287,ChapterTable!$R$20)&lt;&gt;0),"","보스")&amp;"인게임누적곱배수",ChapterTable!$R:$S,2,0)^D1287
    +VLOOKUP(SUBSTITUTE(SUBSTITUTE(F$1,"standard",""),"|Float","")&amp;IF(OR($L1287=TRUE,$A1287=0,MOD($A1287,ChapterTable!$R$20)&lt;&gt;0),"","보스")&amp;"인게임누적합배수",ChapterTable!$R:$S,2,0)*D1287)
  )
  )
  )
)</f>
        <v>3692983.3630036935</v>
      </c>
      <c r="G1287" t="s">
        <v>719</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43"/>
        <v>21</v>
      </c>
      <c r="Q1287">
        <f t="shared" si="144"/>
        <v>21</v>
      </c>
      <c r="R1287" t="b">
        <f t="shared" ca="1" si="145"/>
        <v>1</v>
      </c>
      <c r="T1287" t="b">
        <f t="shared" ca="1" si="14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49"/>
        <v>1</v>
      </c>
      <c r="AJ1287">
        <f t="shared" si="147"/>
        <v>1</v>
      </c>
      <c r="AK1287">
        <f t="shared" si="148"/>
        <v>1</v>
      </c>
      <c r="AL1287">
        <v>14</v>
      </c>
    </row>
    <row r="1288" spans="1:38" hidden="1" x14ac:dyDescent="0.3">
      <c r="A1288">
        <v>28</v>
      </c>
      <c r="B1288">
        <v>7</v>
      </c>
      <c r="C1288">
        <f>IF(OR($L1288=TRUE,$A1288=0,MOD($A1288,ChapterTable!$R$20)&lt;&gt;0),
MAX(0,INT(($B1288+ChapterTable!$P$26+VLOOKUP(SUBSTITUTE(C$1,"성장단계","")&amp;"단계오프셋",ChapterTable!$R:$S,2,0))/ChapterTable!$P$23)),
MAX(0,INT(($B1288+ChapterTable!$R$26+VLOOKUP(SUBSTITUTE(C$1,"성장단계","")&amp;"보스단계오프셋",ChapterTable!$R:$S,2,0))/ChapterTable!$R$23)))</f>
        <v>6</v>
      </c>
      <c r="D1288">
        <f>IF(OR($L1288=TRUE,$A1288=0,MOD($A1288,ChapterTable!$R$20)&lt;&gt;0),
MAX(0,INT(($B1288+ChapterTable!$P$26+VLOOKUP(SUBSTITUTE(D$1,"성장단계","")&amp;"단계오프셋",ChapterTable!$R:$S,2,0))/ChapterTable!$P$23)),
MAX(0,INT(($B1288+ChapterTable!$R$26+VLOOKUP(SUBSTITUTE(D$1,"성장단계","")&amp;"보스단계오프셋",ChapterTable!$R:$S,2,0))/ChapterTable!$R$23)))</f>
        <v>5</v>
      </c>
      <c r="E1288" s="1">
        <f ca="1">IF(AND($A1288=0,$B1288=1),
    VLOOKUP(1,ChapterTable!$1:$1048576,MATCH("최종"&amp;SUBSTITUTE(SUBSTITUTE(E$1,"standard",""),"|Float",""),ChapterTable!$1:$1,0),0)*ChapterTable!$P$17,
  IF(AND($A1288=0,$B1288=0),
    E1289,
  IF($B1288=0,
    VLOOKUP($A1288,ChapterTable!$1:$1048576,MATCH("최종"&amp;SUBSTITUTE(SUBSTITUTE(E$1,"standard",""),"|Float",""),ChapterTable!$1:$1,0),0),
  IF($B1288=1,
    IF($L1288=FALSE,
      VLOOKUP($A1288,ChapterTable!$1:$1048576,MATCH("최종"&amp;SUBSTITUTE(SUBSTITUTE(E$1,"standard",""),"|Float",""),ChapterTable!$1:$1,0),0),
      VLOOKUP($A1288-ChapterTable!$P$11,ChapterTable!$1:$1048576,MATCH("최종"&amp;SUBSTITUTE(SUBSTITUTE(E$1,"standard",""),"|Float",""),ChapterTable!$1:$1,0),0)*ChapterTable!$P$14
    ),
  OFFSET(E1288,-$B1288+IF($L1288,1,0),0)*IF($B1288&gt;OFFSET($B1288,1,0),ChapterTable!$R$17,1)*
    (VLOOKUP(SUBSTITUTE(SUBSTITUTE(E$1,"standard",""),"|Float","")&amp;IF(OR($L1288=TRUE,$A1288=0,MOD($A1288,ChapterTable!$R$20)&lt;&gt;0),"","보스")&amp;"인게임누적곱배수",ChapterTable!$R:$S,2,0)^C1288
    +VLOOKUP(SUBSTITUTE(SUBSTITUTE(E$1,"standard",""),"|Float","")&amp;IF(OR($L1288=TRUE,$A1288=0,MOD($A1288,ChapterTable!$R$20)&lt;&gt;0),"","보스")&amp;"인게임누적합배수",ChapterTable!$R:$S,2,0)*C1288)
  )
  )
  )
)</f>
        <v>14999193.966661157</v>
      </c>
      <c r="F1288" s="1">
        <f ca="1">IF(AND($A1288=0,$B1288=1),
    VLOOKUP(1,ChapterTable!$1:$1048576,MATCH("최종"&amp;SUBSTITUTE(SUBSTITUTE(F$1,"standard",""),"|Float",""),ChapterTable!$1:$1,0),0)*ChapterTable!$P$17,
  IF(AND($A1288=0,$B1288=0),
    F1289,
  IF($B1288=0,
    VLOOKUP($A1288,ChapterTable!$1:$1048576,MATCH("최종"&amp;SUBSTITUTE(SUBSTITUTE(F$1,"standard",""),"|Float",""),ChapterTable!$1:$1,0),0),
  IF($B1288=1,
    IF($L1288=FALSE,
      VLOOKUP($A1288,ChapterTable!$1:$1048576,MATCH("최종"&amp;SUBSTITUTE(SUBSTITUTE(F$1,"standard",""),"|Float",""),ChapterTable!$1:$1,0),0),
      VLOOKUP($A1288-ChapterTable!$P$11,ChapterTable!$1:$1048576,MATCH("최종"&amp;SUBSTITUTE(SUBSTITUTE(F$1,"standard",""),"|Float",""),ChapterTable!$1:$1,0),0)*ChapterTable!$P$14
    ),
  OFFSET(F1288,-$B1288+IF($L1288,1,0),0)*
    (VLOOKUP(SUBSTITUTE(SUBSTITUTE(F$1,"standard",""),"|Float","")&amp;IF(OR($L1288=TRUE,$A1288=0,MOD($A1288,ChapterTable!$R$20)&lt;&gt;0),"","보스")&amp;"인게임누적곱배수",ChapterTable!$R:$S,2,0)^D1288
    +VLOOKUP(SUBSTITUTE(SUBSTITUTE(F$1,"standard",""),"|Float","")&amp;IF(OR($L1288=TRUE,$A1288=0,MOD($A1288,ChapterTable!$R$20)&lt;&gt;0),"","보스")&amp;"인게임누적합배수",ChapterTable!$R:$S,2,0)*D1288)
  )
  )
  )
)</f>
        <v>3906040.0954846758</v>
      </c>
      <c r="G1288" t="s">
        <v>719</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43"/>
        <v>21</v>
      </c>
      <c r="Q1288">
        <f t="shared" si="144"/>
        <v>21</v>
      </c>
      <c r="R1288" t="b">
        <f t="shared" ca="1" si="145"/>
        <v>1</v>
      </c>
      <c r="T1288" t="b">
        <f t="shared" ca="1" si="14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49"/>
        <v>1</v>
      </c>
      <c r="AJ1288">
        <f t="shared" si="147"/>
        <v>1</v>
      </c>
      <c r="AK1288">
        <f t="shared" si="148"/>
        <v>1</v>
      </c>
      <c r="AL1288">
        <v>14</v>
      </c>
    </row>
    <row r="1289" spans="1:38" hidden="1" x14ac:dyDescent="0.3">
      <c r="A1289">
        <v>28</v>
      </c>
      <c r="B1289">
        <v>8</v>
      </c>
      <c r="C1289">
        <f>IF(OR($L1289=TRUE,$A1289=0,MOD($A1289,ChapterTable!$R$20)&lt;&gt;0),
MAX(0,INT(($B1289+ChapterTable!$P$26+VLOOKUP(SUBSTITUTE(C$1,"성장단계","")&amp;"단계오프셋",ChapterTable!$R:$S,2,0))/ChapterTable!$P$23)),
MAX(0,INT(($B1289+ChapterTable!$R$26+VLOOKUP(SUBSTITUTE(C$1,"성장단계","")&amp;"보스단계오프셋",ChapterTable!$R:$S,2,0))/ChapterTable!$R$23)))</f>
        <v>7</v>
      </c>
      <c r="D1289">
        <f>IF(OR($L1289=TRUE,$A1289=0,MOD($A1289,ChapterTable!$R$20)&lt;&gt;0),
MAX(0,INT(($B1289+ChapterTable!$P$26+VLOOKUP(SUBSTITUTE(D$1,"성장단계","")&amp;"단계오프셋",ChapterTable!$R:$S,2,0))/ChapterTable!$P$23)),
MAX(0,INT(($B1289+ChapterTable!$R$26+VLOOKUP(SUBSTITUTE(D$1,"성장단계","")&amp;"보스단계오프셋",ChapterTable!$R:$S,2,0))/ChapterTable!$R$23)))</f>
        <v>6</v>
      </c>
      <c r="E1289" s="1">
        <f ca="1">IF(AND($A1289=0,$B1289=1),
    VLOOKUP(1,ChapterTable!$1:$1048576,MATCH("최종"&amp;SUBSTITUTE(SUBSTITUTE(E$1,"standard",""),"|Float",""),ChapterTable!$1:$1,0),0)*ChapterTable!$P$17,
  IF(AND($A1289=0,$B1289=0),
    E1290,
  IF($B1289=0,
    VLOOKUP($A1289,ChapterTable!$1:$1048576,MATCH("최종"&amp;SUBSTITUTE(SUBSTITUTE(E$1,"standard",""),"|Float",""),ChapterTable!$1:$1,0),0),
  IF($B1289=1,
    IF($L1289=FALSE,
      VLOOKUP($A1289,ChapterTable!$1:$1048576,MATCH("최종"&amp;SUBSTITUTE(SUBSTITUTE(E$1,"standard",""),"|Float",""),ChapterTable!$1:$1,0),0),
      VLOOKUP($A1289-ChapterTable!$P$11,ChapterTable!$1:$1048576,MATCH("최종"&amp;SUBSTITUTE(SUBSTITUTE(E$1,"standard",""),"|Float",""),ChapterTable!$1:$1,0),0)*ChapterTable!$P$14
    ),
  OFFSET(E1289,-$B1289+IF($L1289,1,0),0)*IF($B1289&gt;OFFSET($B1289,1,0),ChapterTable!$R$17,1)*
    (VLOOKUP(SUBSTITUTE(SUBSTITUTE(E$1,"standard",""),"|Float","")&amp;IF(OR($L1289=TRUE,$A1289=0,MOD($A1289,ChapterTable!$R$20)&lt;&gt;0),"","보스")&amp;"인게임누적곱배수",ChapterTable!$R:$S,2,0)^C1289
    +VLOOKUP(SUBSTITUTE(SUBSTITUTE(E$1,"standard",""),"|Float","")&amp;IF(OR($L1289=TRUE,$A1289=0,MOD($A1289,ChapterTable!$R$20)&lt;&gt;0),"","보스")&amp;"인게임누적합배수",ChapterTable!$R:$S,2,0)*C1289)
  )
  )
  )
)</f>
        <v>16362757.054539444</v>
      </c>
      <c r="F1289" s="1">
        <f ca="1">IF(AND($A1289=0,$B1289=1),
    VLOOKUP(1,ChapterTable!$1:$1048576,MATCH("최종"&amp;SUBSTITUTE(SUBSTITUTE(F$1,"standard",""),"|Float",""),ChapterTable!$1:$1,0),0)*ChapterTable!$P$17,
  IF(AND($A1289=0,$B1289=0),
    F1290,
  IF($B1289=0,
    VLOOKUP($A1289,ChapterTable!$1:$1048576,MATCH("최종"&amp;SUBSTITUTE(SUBSTITUTE(F$1,"standard",""),"|Float",""),ChapterTable!$1:$1,0),0),
  IF($B1289=1,
    IF($L1289=FALSE,
      VLOOKUP($A1289,ChapterTable!$1:$1048576,MATCH("최종"&amp;SUBSTITUTE(SUBSTITUTE(F$1,"standard",""),"|Float",""),ChapterTable!$1:$1,0),0),
      VLOOKUP($A1289-ChapterTable!$P$11,ChapterTable!$1:$1048576,MATCH("최종"&amp;SUBSTITUTE(SUBSTITUTE(F$1,"standard",""),"|Float",""),ChapterTable!$1:$1,0),0)*ChapterTable!$P$14
    ),
  OFFSET(F1289,-$B1289+IF($L1289,1,0),0)*
    (VLOOKUP(SUBSTITUTE(SUBSTITUTE(F$1,"standard",""),"|Float","")&amp;IF(OR($L1289=TRUE,$A1289=0,MOD($A1289,ChapterTable!$R$20)&lt;&gt;0),"","보스")&amp;"인게임누적곱배수",ChapterTable!$R:$S,2,0)^D1289
    +VLOOKUP(SUBSTITUTE(SUBSTITUTE(F$1,"standard",""),"|Float","")&amp;IF(OR($L1289=TRUE,$A1289=0,MOD($A1289,ChapterTable!$R$20)&lt;&gt;0),"","보스")&amp;"인게임누적합배수",ChapterTable!$R:$S,2,0)*D1289)
  )
  )
  )
)</f>
        <v>4119096.8279656582</v>
      </c>
      <c r="G1289" t="s">
        <v>719</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43"/>
        <v>21</v>
      </c>
      <c r="Q1289">
        <f t="shared" si="144"/>
        <v>21</v>
      </c>
      <c r="R1289" t="b">
        <f t="shared" ca="1" si="145"/>
        <v>1</v>
      </c>
      <c r="T1289" t="b">
        <f t="shared" ca="1" si="14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49"/>
        <v>1</v>
      </c>
      <c r="AJ1289">
        <f t="shared" si="147"/>
        <v>1</v>
      </c>
      <c r="AK1289">
        <f t="shared" si="148"/>
        <v>1</v>
      </c>
      <c r="AL1289">
        <v>14</v>
      </c>
    </row>
    <row r="1290" spans="1:38" hidden="1" x14ac:dyDescent="0.3">
      <c r="A1290">
        <v>28</v>
      </c>
      <c r="B1290">
        <v>9</v>
      </c>
      <c r="C1290">
        <f>IF(OR($L1290=TRUE,$A1290=0,MOD($A1290,ChapterTable!$R$20)&lt;&gt;0),
MAX(0,INT(($B1290+ChapterTable!$P$26+VLOOKUP(SUBSTITUTE(C$1,"성장단계","")&amp;"단계오프셋",ChapterTable!$R:$S,2,0))/ChapterTable!$P$23)),
MAX(0,INT(($B1290+ChapterTable!$R$26+VLOOKUP(SUBSTITUTE(C$1,"성장단계","")&amp;"보스단계오프셋",ChapterTable!$R:$S,2,0))/ChapterTable!$R$23)))</f>
        <v>8</v>
      </c>
      <c r="D1290">
        <f>IF(OR($L1290=TRUE,$A1290=0,MOD($A1290,ChapterTable!$R$20)&lt;&gt;0),
MAX(0,INT(($B1290+ChapterTable!$P$26+VLOOKUP(SUBSTITUTE(D$1,"성장단계","")&amp;"단계오프셋",ChapterTable!$R:$S,2,0))/ChapterTable!$P$23)),
MAX(0,INT(($B1290+ChapterTable!$R$26+VLOOKUP(SUBSTITUTE(D$1,"성장단계","")&amp;"보스단계오프셋",ChapterTable!$R:$S,2,0))/ChapterTable!$R$23)))</f>
        <v>7</v>
      </c>
      <c r="E1290" s="1">
        <f ca="1">IF(AND($A1290=0,$B1290=1),
    VLOOKUP(1,ChapterTable!$1:$1048576,MATCH("최종"&amp;SUBSTITUTE(SUBSTITUTE(E$1,"standard",""),"|Float",""),ChapterTable!$1:$1,0),0)*ChapterTable!$P$17,
  IF(AND($A1290=0,$B1290=0),
    E1291,
  IF($B1290=0,
    VLOOKUP($A1290,ChapterTable!$1:$1048576,MATCH("최종"&amp;SUBSTITUTE(SUBSTITUTE(E$1,"standard",""),"|Float",""),ChapterTable!$1:$1,0),0),
  IF($B1290=1,
    IF($L1290=FALSE,
      VLOOKUP($A1290,ChapterTable!$1:$1048576,MATCH("최종"&amp;SUBSTITUTE(SUBSTITUTE(E$1,"standard",""),"|Float",""),ChapterTable!$1:$1,0),0),
      VLOOKUP($A1290-ChapterTable!$P$11,ChapterTable!$1:$1048576,MATCH("최종"&amp;SUBSTITUTE(SUBSTITUTE(E$1,"standard",""),"|Float",""),ChapterTable!$1:$1,0),0)*ChapterTable!$P$14
    ),
  OFFSET(E1290,-$B1290+IF($L1290,1,0),0)*IF($B1290&gt;OFFSET($B1290,1,0),ChapterTable!$R$17,1)*
    (VLOOKUP(SUBSTITUTE(SUBSTITUTE(E$1,"standard",""),"|Float","")&amp;IF(OR($L1290=TRUE,$A1290=0,MOD($A1290,ChapterTable!$R$20)&lt;&gt;0),"","보스")&amp;"인게임누적곱배수",ChapterTable!$R:$S,2,0)^C1290
    +VLOOKUP(SUBSTITUTE(SUBSTITUTE(E$1,"standard",""),"|Float","")&amp;IF(OR($L1290=TRUE,$A1290=0,MOD($A1290,ChapterTable!$R$20)&lt;&gt;0),"","보스")&amp;"인게임누적합배수",ChapterTable!$R:$S,2,0)*C1290)
  )
  )
  )
)</f>
        <v>23044216.18514305</v>
      </c>
      <c r="F1290" s="1">
        <f ca="1">IF(AND($A1290=0,$B1290=1),
    VLOOKUP(1,ChapterTable!$1:$1048576,MATCH("최종"&amp;SUBSTITUTE(SUBSTITUTE(F$1,"standard",""),"|Float",""),ChapterTable!$1:$1,0),0)*ChapterTable!$P$17,
  IF(AND($A1290=0,$B1290=0),
    F1291,
  IF($B1290=0,
    VLOOKUP($A1290,ChapterTable!$1:$1048576,MATCH("최종"&amp;SUBSTITUTE(SUBSTITUTE(F$1,"standard",""),"|Float",""),ChapterTable!$1:$1,0),0),
  IF($B1290=1,
    IF($L1290=FALSE,
      VLOOKUP($A1290,ChapterTable!$1:$1048576,MATCH("최종"&amp;SUBSTITUTE(SUBSTITUTE(F$1,"standard",""),"|Float",""),ChapterTable!$1:$1,0),0),
      VLOOKUP($A1290-ChapterTable!$P$11,ChapterTable!$1:$1048576,MATCH("최종"&amp;SUBSTITUTE(SUBSTITUTE(F$1,"standard",""),"|Float",""),ChapterTable!$1:$1,0),0)*ChapterTable!$P$14
    ),
  OFFSET(F1290,-$B1290+IF($L1290,1,0),0)*
    (VLOOKUP(SUBSTITUTE(SUBSTITUTE(F$1,"standard",""),"|Float","")&amp;IF(OR($L1290=TRUE,$A1290=0,MOD($A1290,ChapterTable!$R$20)&lt;&gt;0),"","보스")&amp;"인게임누적곱배수",ChapterTable!$R:$S,2,0)^D1290
    +VLOOKUP(SUBSTITUTE(SUBSTITUTE(F$1,"standard",""),"|Float","")&amp;IF(OR($L1290=TRUE,$A1290=0,MOD($A1290,ChapterTable!$R$20)&lt;&gt;0),"","보스")&amp;"인게임누적합배수",ChapterTable!$R:$S,2,0)*D1290)
  )
  )
  )
)</f>
        <v>4332153.5604466405</v>
      </c>
      <c r="G1290" t="s">
        <v>719</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43"/>
        <v>21</v>
      </c>
      <c r="Q1290">
        <f t="shared" si="144"/>
        <v>21</v>
      </c>
      <c r="R1290" t="b">
        <f t="shared" ca="1" si="145"/>
        <v>0</v>
      </c>
      <c r="T1290" t="b">
        <f t="shared" ca="1" si="14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49"/>
        <v>1</v>
      </c>
      <c r="AJ1290">
        <f t="shared" si="147"/>
        <v>1</v>
      </c>
      <c r="AK1290">
        <f t="shared" si="148"/>
        <v>1</v>
      </c>
      <c r="AL1290">
        <v>14</v>
      </c>
    </row>
    <row r="1291" spans="1:38" hidden="1" x14ac:dyDescent="0.3">
      <c r="A1291">
        <v>29</v>
      </c>
      <c r="B1291">
        <v>0</v>
      </c>
      <c r="C1291">
        <f>IF(OR($L1291=TRUE,$A1291=0,MOD($A1291,ChapterTable!$R$20)&lt;&gt;0),
MAX(0,INT(($B1291+ChapterTable!$P$26+VLOOKUP(SUBSTITUTE(C$1,"성장단계","")&amp;"단계오프셋",ChapterTable!$R:$S,2,0))/ChapterTable!$P$23)),
MAX(0,INT(($B1291+ChapterTable!$R$26+VLOOKUP(SUBSTITUTE(C$1,"성장단계","")&amp;"보스단계오프셋",ChapterTable!$R:$S,2,0))/ChapterTable!$R$23)))</f>
        <v>0</v>
      </c>
      <c r="D1291">
        <f>IF(OR($L1291=TRUE,$A1291=0,MOD($A1291,ChapterTable!$R$20)&lt;&gt;0),
MAX(0,INT(($B1291+ChapterTable!$P$26+VLOOKUP(SUBSTITUTE(D$1,"성장단계","")&amp;"단계오프셋",ChapterTable!$R:$S,2,0))/ChapterTable!$P$23)),
MAX(0,INT(($B1291+ChapterTable!$R$26+VLOOKUP(SUBSTITUTE(D$1,"성장단계","")&amp;"보스단계오프셋",ChapterTable!$R:$S,2,0))/ChapterTable!$R$23)))</f>
        <v>0</v>
      </c>
      <c r="E1291" s="1">
        <f ca="1">IF(AND($A1291=0,$B1291=1),
    VLOOKUP(1,ChapterTable!$1:$1048576,MATCH("최종"&amp;SUBSTITUTE(SUBSTITUTE(E$1,"standard",""),"|Float",""),ChapterTable!$1:$1,0),0)*ChapterTable!$P$17,
  IF(AND($A1291=0,$B1291=0),
    E1292,
  IF($B1291=0,
    VLOOKUP($A1291,ChapterTable!$1:$1048576,MATCH("최종"&amp;SUBSTITUTE(SUBSTITUTE(E$1,"standard",""),"|Float",""),ChapterTable!$1:$1,0),0),
  IF($B1291=1,
    IF($L1291=FALSE,
      VLOOKUP($A1291,ChapterTable!$1:$1048576,MATCH("최종"&amp;SUBSTITUTE(SUBSTITUTE(E$1,"standard",""),"|Float",""),ChapterTable!$1:$1,0),0),
      VLOOKUP($A1291-ChapterTable!$P$11,ChapterTable!$1:$1048576,MATCH("최종"&amp;SUBSTITUTE(SUBSTITUTE(E$1,"standard",""),"|Float",""),ChapterTable!$1:$1,0),0)*ChapterTable!$P$14
    ),
  OFFSET(E1291,-$B1291+IF($L1291,1,0),0)*IF($B1291&gt;OFFSET($B1291,1,0),ChapterTable!$R$17,1)*
    (VLOOKUP(SUBSTITUTE(SUBSTITUTE(E$1,"standard",""),"|Float","")&amp;IF(OR($L1291=TRUE,$A1291=0,MOD($A1291,ChapterTable!$R$20)&lt;&gt;0),"","보스")&amp;"인게임누적곱배수",ChapterTable!$R:$S,2,0)^C1291
    +VLOOKUP(SUBSTITUTE(SUBSTITUTE(E$1,"standard",""),"|Float","")&amp;IF(OR($L1291=TRUE,$A1291=0,MOD($A1291,ChapterTable!$R$20)&lt;&gt;0),"","보스")&amp;"인게임누적합배수",ChapterTable!$R:$S,2,0)*C1291)
  )
  )
  )
)</f>
        <v>10226723.159087151</v>
      </c>
      <c r="F1291" s="1">
        <f ca="1">IF(AND($A1291=0,$B1291=1),
    VLOOKUP(1,ChapterTable!$1:$1048576,MATCH("최종"&amp;SUBSTITUTE(SUBSTITUTE(F$1,"standard",""),"|Float",""),ChapterTable!$1:$1,0),0)*ChapterTable!$P$17,
  IF(AND($A1291=0,$B1291=0),
    F1292,
  IF($B1291=0,
    VLOOKUP($A1291,ChapterTable!$1:$1048576,MATCH("최종"&amp;SUBSTITUTE(SUBSTITUTE(F$1,"standard",""),"|Float",""),ChapterTable!$1:$1,0),0),
  IF($B1291=1,
    IF($L1291=FALSE,
      VLOOKUP($A1291,ChapterTable!$1:$1048576,MATCH("최종"&amp;SUBSTITUTE(SUBSTITUTE(F$1,"standard",""),"|Float",""),ChapterTable!$1:$1,0),0),
      VLOOKUP($A1291-ChapterTable!$P$11,ChapterTable!$1:$1048576,MATCH("최종"&amp;SUBSTITUTE(SUBSTITUTE(F$1,"standard",""),"|Float",""),ChapterTable!$1:$1,0),0)*ChapterTable!$P$14
    ),
  OFFSET(F1291,-$B1291+IF($L1291,1,0),0)*
    (VLOOKUP(SUBSTITUTE(SUBSTITUTE(F$1,"standard",""),"|Float","")&amp;IF(OR($L1291=TRUE,$A1291=0,MOD($A1291,ChapterTable!$R$20)&lt;&gt;0),"","보스")&amp;"인게임누적곱배수",ChapterTable!$R:$S,2,0)^D1291
    +VLOOKUP(SUBSTITUTE(SUBSTITUTE(F$1,"standard",""),"|Float","")&amp;IF(OR($L1291=TRUE,$A1291=0,MOD($A1291,ChapterTable!$R$20)&lt;&gt;0),"","보스")&amp;"인게임누적합배수",ChapterTable!$R:$S,2,0)*D1291)
  )
  )
  )
)</f>
        <v>4261134.6496196464</v>
      </c>
      <c r="G1291" t="s">
        <v>719</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43"/>
        <v>0</v>
      </c>
      <c r="Q1291">
        <f t="shared" si="144"/>
        <v>0</v>
      </c>
      <c r="R1291" t="b">
        <f t="shared" ca="1" si="145"/>
        <v>0</v>
      </c>
      <c r="T1291" t="b">
        <f t="shared" ca="1" si="14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49"/>
        <v>0</v>
      </c>
      <c r="AJ1291">
        <f t="shared" si="147"/>
        <v>0</v>
      </c>
      <c r="AK1291">
        <f t="shared" si="148"/>
        <v>0</v>
      </c>
      <c r="AL1291">
        <v>14</v>
      </c>
    </row>
    <row r="1292" spans="1:38" x14ac:dyDescent="0.3">
      <c r="A1292">
        <v>4</v>
      </c>
      <c r="B1292">
        <v>1</v>
      </c>
      <c r="C1292">
        <f>IF(OR($L1292=TRUE,$A1292=0,MOD($A1292,ChapterTable!$R$20)&lt;&gt;0),
MAX(0,INT(($B1292+ChapterTable!$P$26+VLOOKUP(SUBSTITUTE(C$1,"성장단계","")&amp;"단계오프셋",ChapterTable!$R:$S,2,0))/ChapterTable!$P$23)),
MAX(0,INT(($B1292+ChapterTable!$R$26+VLOOKUP(SUBSTITUTE(C$1,"성장단계","")&amp;"보스단계오프셋",ChapterTable!$R:$S,2,0))/ChapterTable!$R$23)))</f>
        <v>0</v>
      </c>
      <c r="D1292">
        <f>IF(OR($L1292=TRUE,$A1292=0,MOD($A1292,ChapterTable!$R$20)&lt;&gt;0),
MAX(0,INT(($B1292+ChapterTable!$P$26+VLOOKUP(SUBSTITUTE(D$1,"성장단계","")&amp;"단계오프셋",ChapterTable!$R:$S,2,0))/ChapterTable!$P$23)),
MAX(0,INT(($B1292+ChapterTable!$R$26+VLOOKUP(SUBSTITUTE(D$1,"성장단계","")&amp;"보스단계오프셋",ChapterTable!$R:$S,2,0))/ChapterTable!$R$23)))</f>
        <v>0</v>
      </c>
      <c r="E1292" s="1">
        <f ca="1">IF(AND($A1292=0,$B1292=1),
    VLOOKUP(1,ChapterTable!$1:$1048576,MATCH("최종"&amp;SUBSTITUTE(SUBSTITUTE(E$1,"standard",""),"|Float",""),ChapterTable!$1:$1,0),0)*ChapterTable!$P$17,
  IF(AND($A1292=0,$B1292=0),
    E1293,
  IF($B1292=0,
    VLOOKUP($A1292,ChapterTable!$1:$1048576,MATCH("최종"&amp;SUBSTITUTE(SUBSTITUTE(E$1,"standard",""),"|Float",""),ChapterTable!$1:$1,0),0),
  IF($B1292=1,
    IF($L1292=FALSE,
      VLOOKUP($A1292,ChapterTable!$1:$1048576,MATCH("최종"&amp;SUBSTITUTE(SUBSTITUTE(E$1,"standard",""),"|Float",""),ChapterTable!$1:$1,0),0),
      VLOOKUP($A1292-ChapterTable!$P$11,ChapterTable!$1:$1048576,MATCH("최종"&amp;SUBSTITUTE(SUBSTITUTE(E$1,"standard",""),"|Float",""),ChapterTable!$1:$1,0),0)*ChapterTable!$P$14
    ),
  OFFSET(E1292,-$B1292+IF($L1292,1,0),0)*IF($B1292&gt;OFFSET($B1292,1,0),ChapterTable!$R$17,1)*
    (VLOOKUP(SUBSTITUTE(SUBSTITUTE(E$1,"standard",""),"|Float","")&amp;IF(OR($L1292=TRUE,$A1292=0,MOD($A1292,ChapterTable!$R$20)&lt;&gt;0),"","보스")&amp;"인게임누적곱배수",ChapterTable!$R:$S,2,0)^C1292
    +VLOOKUP(SUBSTITUTE(SUBSTITUTE(E$1,"standard",""),"|Float","")&amp;IF(OR($L1292=TRUE,$A1292=0,MOD($A1292,ChapterTable!$R$20)&lt;&gt;0),"","보스")&amp;"인게임누적합배수",ChapterTable!$R:$S,2,0)*C1292)
  )
  )
  )
)</f>
        <v>310.5</v>
      </c>
      <c r="F1292" s="1">
        <f ca="1">IF(AND($A1292=0,$B1292=1),
    VLOOKUP(1,ChapterTable!$1:$1048576,MATCH("최종"&amp;SUBSTITUTE(SUBSTITUTE(F$1,"standard",""),"|Float",""),ChapterTable!$1:$1,0),0)*ChapterTable!$P$17,
  IF(AND($A1292=0,$B1292=0),
    F1293,
  IF($B1292=0,
    VLOOKUP($A1292,ChapterTable!$1:$1048576,MATCH("최종"&amp;SUBSTITUTE(SUBSTITUTE(F$1,"standard",""),"|Float",""),ChapterTable!$1:$1,0),0),
  IF($B1292=1,
    IF($L1292=FALSE,
      VLOOKUP($A1292,ChapterTable!$1:$1048576,MATCH("최종"&amp;SUBSTITUTE(SUBSTITUTE(F$1,"standard",""),"|Float",""),ChapterTable!$1:$1,0),0),
      VLOOKUP($A1292-ChapterTable!$P$11,ChapterTable!$1:$1048576,MATCH("최종"&amp;SUBSTITUTE(SUBSTITUTE(F$1,"standard",""),"|Float",""),ChapterTable!$1:$1,0),0)*ChapterTable!$P$14
    ),
  OFFSET(F1292,-$B1292+IF($L1292,1,0),0)*
    (VLOOKUP(SUBSTITUTE(SUBSTITUTE(F$1,"standard",""),"|Float","")&amp;IF(OR($L1292=TRUE,$A1292=0,MOD($A1292,ChapterTable!$R$20)&lt;&gt;0),"","보스")&amp;"인게임누적곱배수",ChapterTable!$R:$S,2,0)^D1292
    +VLOOKUP(SUBSTITUTE(SUBSTITUTE(F$1,"standard",""),"|Float","")&amp;IF(OR($L1292=TRUE,$A1292=0,MOD($A1292,ChapterTable!$R$20)&lt;&gt;0),"","보스")&amp;"인게임누적합배수",ChapterTable!$R:$S,2,0)*D1292)
  )
  )
  )
)</f>
        <v>129.375</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43"/>
        <v>1</v>
      </c>
      <c r="Q1292">
        <f t="shared" si="144"/>
        <v>1</v>
      </c>
      <c r="R1292" t="b">
        <f t="shared" ca="1" si="145"/>
        <v>1</v>
      </c>
      <c r="T1292" t="b">
        <f t="shared" ca="1" si="14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1221</v>
      </c>
      <c r="Z1292">
        <v>10</v>
      </c>
      <c r="AA1292">
        <v>0</v>
      </c>
      <c r="AB1292">
        <v>1003</v>
      </c>
      <c r="AC1292" t="str">
        <f>IF(ISBLANK(AB1292),"",IF(ISERROR(VLOOKUP(AB1292,[3]DropTable!$A:$A,1,0)),"드랍없음",""))</f>
        <v/>
      </c>
      <c r="AE1292" t="str">
        <f>IF(ISBLANK(AD1292),"",IF(ISERROR(VLOOKUP(AD1292,[3]DropTable!$A:$A,1,0)),"드랍없음",""))</f>
        <v/>
      </c>
      <c r="AH1292">
        <v>1.5</v>
      </c>
      <c r="AI1292">
        <f t="shared" si="149"/>
        <v>1</v>
      </c>
      <c r="AJ1292">
        <f t="shared" si="147"/>
        <v>1</v>
      </c>
      <c r="AK1292">
        <f t="shared" si="148"/>
        <v>1</v>
      </c>
      <c r="AL1292">
        <v>0</v>
      </c>
    </row>
    <row r="1293" spans="1:38" x14ac:dyDescent="0.3">
      <c r="A1293">
        <v>4</v>
      </c>
      <c r="B1293">
        <v>2</v>
      </c>
      <c r="C1293">
        <f>IF(OR($L1293=TRUE,$A1293=0,MOD($A1293,ChapterTable!$R$20)&lt;&gt;0),
MAX(0,INT(($B1293+ChapterTable!$P$26+VLOOKUP(SUBSTITUTE(C$1,"성장단계","")&amp;"단계오프셋",ChapterTable!$R:$S,2,0))/ChapterTable!$P$23)),
MAX(0,INT(($B1293+ChapterTable!$R$26+VLOOKUP(SUBSTITUTE(C$1,"성장단계","")&amp;"보스단계오프셋",ChapterTable!$R:$S,2,0))/ChapterTable!$R$23)))</f>
        <v>0</v>
      </c>
      <c r="D1293">
        <f>IF(OR($L1293=TRUE,$A1293=0,MOD($A1293,ChapterTable!$R$20)&lt;&gt;0),
MAX(0,INT(($B1293+ChapterTable!$P$26+VLOOKUP(SUBSTITUTE(D$1,"성장단계","")&amp;"단계오프셋",ChapterTable!$R:$S,2,0))/ChapterTable!$P$23)),
MAX(0,INT(($B1293+ChapterTable!$R$26+VLOOKUP(SUBSTITUTE(D$1,"성장단계","")&amp;"보스단계오프셋",ChapterTable!$R:$S,2,0))/ChapterTable!$R$23)))</f>
        <v>0</v>
      </c>
      <c r="E1293" s="1">
        <f ca="1">IF(AND($A1293=0,$B1293=1),
    VLOOKUP(1,ChapterTable!$1:$1048576,MATCH("최종"&amp;SUBSTITUTE(SUBSTITUTE(E$1,"standard",""),"|Float",""),ChapterTable!$1:$1,0),0)*ChapterTable!$P$17,
  IF(AND($A1293=0,$B1293=0),
    E1294,
  IF($B1293=0,
    VLOOKUP($A1293,ChapterTable!$1:$1048576,MATCH("최종"&amp;SUBSTITUTE(SUBSTITUTE(E$1,"standard",""),"|Float",""),ChapterTable!$1:$1,0),0),
  IF($B1293=1,
    IF($L1293=FALSE,
      VLOOKUP($A1293,ChapterTable!$1:$1048576,MATCH("최종"&amp;SUBSTITUTE(SUBSTITUTE(E$1,"standard",""),"|Float",""),ChapterTable!$1:$1,0),0),
      VLOOKUP($A1293-ChapterTable!$P$11,ChapterTable!$1:$1048576,MATCH("최종"&amp;SUBSTITUTE(SUBSTITUTE(E$1,"standard",""),"|Float",""),ChapterTable!$1:$1,0),0)*ChapterTable!$P$14
    ),
  OFFSET(E1293,-$B1293+IF($L1293,1,0),0)*IF($B1293&gt;OFFSET($B1293,1,0),ChapterTable!$R$17,1)*
    (VLOOKUP(SUBSTITUTE(SUBSTITUTE(E$1,"standard",""),"|Float","")&amp;IF(OR($L1293=TRUE,$A1293=0,MOD($A1293,ChapterTable!$R$20)&lt;&gt;0),"","보스")&amp;"인게임누적곱배수",ChapterTable!$R:$S,2,0)^C1293
    +VLOOKUP(SUBSTITUTE(SUBSTITUTE(E$1,"standard",""),"|Float","")&amp;IF(OR($L1293=TRUE,$A1293=0,MOD($A1293,ChapterTable!$R$20)&lt;&gt;0),"","보스")&amp;"인게임누적합배수",ChapterTable!$R:$S,2,0)*C1293)
  )
  )
  )
)</f>
        <v>310.5</v>
      </c>
      <c r="F1293" s="1">
        <f ca="1">IF(AND($A1293=0,$B1293=1),
    VLOOKUP(1,ChapterTable!$1:$1048576,MATCH("최종"&amp;SUBSTITUTE(SUBSTITUTE(F$1,"standard",""),"|Float",""),ChapterTable!$1:$1,0),0)*ChapterTable!$P$17,
  IF(AND($A1293=0,$B1293=0),
    F1294,
  IF($B1293=0,
    VLOOKUP($A1293,ChapterTable!$1:$1048576,MATCH("최종"&amp;SUBSTITUTE(SUBSTITUTE(F$1,"standard",""),"|Float",""),ChapterTable!$1:$1,0),0),
  IF($B1293=1,
    IF($L1293=FALSE,
      VLOOKUP($A1293,ChapterTable!$1:$1048576,MATCH("최종"&amp;SUBSTITUTE(SUBSTITUTE(F$1,"standard",""),"|Float",""),ChapterTable!$1:$1,0),0),
      VLOOKUP($A1293-ChapterTable!$P$11,ChapterTable!$1:$1048576,MATCH("최종"&amp;SUBSTITUTE(SUBSTITUTE(F$1,"standard",""),"|Float",""),ChapterTable!$1:$1,0),0)*ChapterTable!$P$14
    ),
  OFFSET(F1293,-$B1293+IF($L1293,1,0),0)*
    (VLOOKUP(SUBSTITUTE(SUBSTITUTE(F$1,"standard",""),"|Float","")&amp;IF(OR($L1293=TRUE,$A1293=0,MOD($A1293,ChapterTable!$R$20)&lt;&gt;0),"","보스")&amp;"인게임누적곱배수",ChapterTable!$R:$S,2,0)^D1293
    +VLOOKUP(SUBSTITUTE(SUBSTITUTE(F$1,"standard",""),"|Float","")&amp;IF(OR($L1293=TRUE,$A1293=0,MOD($A1293,ChapterTable!$R$20)&lt;&gt;0),"","보스")&amp;"인게임누적합배수",ChapterTable!$R:$S,2,0)*D1293)
  )
  )
  )
)</f>
        <v>129.375</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43"/>
        <v>1</v>
      </c>
      <c r="Q1293">
        <f t="shared" si="144"/>
        <v>1</v>
      </c>
      <c r="R1293" t="b">
        <f t="shared" ca="1" si="145"/>
        <v>1</v>
      </c>
      <c r="T1293" t="b">
        <f t="shared" ca="1" si="14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1003</v>
      </c>
      <c r="AC1293" t="str">
        <f>IF(ISBLANK(AB1293),"",IF(ISERROR(VLOOKUP(AB1293,[3]DropTable!$A:$A,1,0)),"드랍없음",""))</f>
        <v/>
      </c>
      <c r="AE1293" t="str">
        <f>IF(ISBLANK(AD1293),"",IF(ISERROR(VLOOKUP(AD1293,[3]DropTable!$A:$A,1,0)),"드랍없음",""))</f>
        <v/>
      </c>
      <c r="AH1293">
        <v>1.5</v>
      </c>
      <c r="AI1293">
        <f t="shared" si="149"/>
        <v>1</v>
      </c>
      <c r="AJ1293">
        <f t="shared" si="147"/>
        <v>1</v>
      </c>
      <c r="AK1293">
        <f t="shared" si="148"/>
        <v>1</v>
      </c>
      <c r="AL1293">
        <v>0</v>
      </c>
    </row>
    <row r="1294" spans="1:38" x14ac:dyDescent="0.3">
      <c r="A1294">
        <v>4</v>
      </c>
      <c r="B1294">
        <v>3</v>
      </c>
      <c r="C1294">
        <f>IF(OR($L1294=TRUE,$A1294=0,MOD($A1294,ChapterTable!$R$20)&lt;&gt;0),
MAX(0,INT(($B1294+ChapterTable!$P$26+VLOOKUP(SUBSTITUTE(C$1,"성장단계","")&amp;"단계오프셋",ChapterTable!$R:$S,2,0))/ChapterTable!$P$23)),
MAX(0,INT(($B1294+ChapterTable!$R$26+VLOOKUP(SUBSTITUTE(C$1,"성장단계","")&amp;"보스단계오프셋",ChapterTable!$R:$S,2,0))/ChapterTable!$R$23)))</f>
        <v>0</v>
      </c>
      <c r="D1294">
        <f>IF(OR($L1294=TRUE,$A1294=0,MOD($A1294,ChapterTable!$R$20)&lt;&gt;0),
MAX(0,INT(($B1294+ChapterTable!$P$26+VLOOKUP(SUBSTITUTE(D$1,"성장단계","")&amp;"단계오프셋",ChapterTable!$R:$S,2,0))/ChapterTable!$P$23)),
MAX(0,INT(($B1294+ChapterTable!$R$26+VLOOKUP(SUBSTITUTE(D$1,"성장단계","")&amp;"보스단계오프셋",ChapterTable!$R:$S,2,0))/ChapterTable!$R$23)))</f>
        <v>0</v>
      </c>
      <c r="E1294" s="1">
        <f ca="1">IF(AND($A1294=0,$B1294=1),
    VLOOKUP(1,ChapterTable!$1:$1048576,MATCH("최종"&amp;SUBSTITUTE(SUBSTITUTE(E$1,"standard",""),"|Float",""),ChapterTable!$1:$1,0),0)*ChapterTable!$P$17,
  IF(AND($A1294=0,$B1294=0),
    E1295,
  IF($B1294=0,
    VLOOKUP($A1294,ChapterTable!$1:$1048576,MATCH("최종"&amp;SUBSTITUTE(SUBSTITUTE(E$1,"standard",""),"|Float",""),ChapterTable!$1:$1,0),0),
  IF($B1294=1,
    IF($L1294=FALSE,
      VLOOKUP($A1294,ChapterTable!$1:$1048576,MATCH("최종"&amp;SUBSTITUTE(SUBSTITUTE(E$1,"standard",""),"|Float",""),ChapterTable!$1:$1,0),0),
      VLOOKUP($A1294-ChapterTable!$P$11,ChapterTable!$1:$1048576,MATCH("최종"&amp;SUBSTITUTE(SUBSTITUTE(E$1,"standard",""),"|Float",""),ChapterTable!$1:$1,0),0)*ChapterTable!$P$14
    ),
  OFFSET(E1294,-$B1294+IF($L1294,1,0),0)*IF($B1294&gt;OFFSET($B1294,1,0),ChapterTable!$R$17,1)*
    (VLOOKUP(SUBSTITUTE(SUBSTITUTE(E$1,"standard",""),"|Float","")&amp;IF(OR($L1294=TRUE,$A1294=0,MOD($A1294,ChapterTable!$R$20)&lt;&gt;0),"","보스")&amp;"인게임누적곱배수",ChapterTable!$R:$S,2,0)^C1294
    +VLOOKUP(SUBSTITUTE(SUBSTITUTE(E$1,"standard",""),"|Float","")&amp;IF(OR($L1294=TRUE,$A1294=0,MOD($A1294,ChapterTable!$R$20)&lt;&gt;0),"","보스")&amp;"인게임누적합배수",ChapterTable!$R:$S,2,0)*C1294)
  )
  )
  )
)</f>
        <v>310.5</v>
      </c>
      <c r="F1294" s="1">
        <f ca="1">IF(AND($A1294=0,$B1294=1),
    VLOOKUP(1,ChapterTable!$1:$1048576,MATCH("최종"&amp;SUBSTITUTE(SUBSTITUTE(F$1,"standard",""),"|Float",""),ChapterTable!$1:$1,0),0)*ChapterTable!$P$17,
  IF(AND($A1294=0,$B1294=0),
    F1295,
  IF($B1294=0,
    VLOOKUP($A1294,ChapterTable!$1:$1048576,MATCH("최종"&amp;SUBSTITUTE(SUBSTITUTE(F$1,"standard",""),"|Float",""),ChapterTable!$1:$1,0),0),
  IF($B1294=1,
    IF($L1294=FALSE,
      VLOOKUP($A1294,ChapterTable!$1:$1048576,MATCH("최종"&amp;SUBSTITUTE(SUBSTITUTE(F$1,"standard",""),"|Float",""),ChapterTable!$1:$1,0),0),
      VLOOKUP($A1294-ChapterTable!$P$11,ChapterTable!$1:$1048576,MATCH("최종"&amp;SUBSTITUTE(SUBSTITUTE(F$1,"standard",""),"|Float",""),ChapterTable!$1:$1,0),0)*ChapterTable!$P$14
    ),
  OFFSET(F1294,-$B1294+IF($L1294,1,0),0)*
    (VLOOKUP(SUBSTITUTE(SUBSTITUTE(F$1,"standard",""),"|Float","")&amp;IF(OR($L1294=TRUE,$A1294=0,MOD($A1294,ChapterTable!$R$20)&lt;&gt;0),"","보스")&amp;"인게임누적곱배수",ChapterTable!$R:$S,2,0)^D1294
    +VLOOKUP(SUBSTITUTE(SUBSTITUTE(F$1,"standard",""),"|Float","")&amp;IF(OR($L1294=TRUE,$A1294=0,MOD($A1294,ChapterTable!$R$20)&lt;&gt;0),"","보스")&amp;"인게임누적합배수",ChapterTable!$R:$S,2,0)*D1294)
  )
  )
  )
)</f>
        <v>129.375</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43"/>
        <v>1</v>
      </c>
      <c r="Q1294">
        <f t="shared" si="144"/>
        <v>1</v>
      </c>
      <c r="R1294" t="b">
        <f t="shared" ca="1" si="145"/>
        <v>1</v>
      </c>
      <c r="T1294" t="b">
        <f t="shared" ca="1" si="14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1003</v>
      </c>
      <c r="AC1294" t="str">
        <f>IF(ISBLANK(AB1294),"",IF(ISERROR(VLOOKUP(AB1294,[3]DropTable!$A:$A,1,0)),"드랍없음",""))</f>
        <v/>
      </c>
      <c r="AE1294" t="str">
        <f>IF(ISBLANK(AD1294),"",IF(ISERROR(VLOOKUP(AD1294,[3]DropTable!$A:$A,1,0)),"드랍없음",""))</f>
        <v/>
      </c>
      <c r="AH1294">
        <v>1.5</v>
      </c>
      <c r="AI1294">
        <f t="shared" si="149"/>
        <v>1</v>
      </c>
      <c r="AJ1294">
        <f t="shared" si="147"/>
        <v>1</v>
      </c>
      <c r="AK1294">
        <f t="shared" si="148"/>
        <v>1</v>
      </c>
      <c r="AL1294">
        <v>0</v>
      </c>
    </row>
    <row r="1295" spans="1:38" x14ac:dyDescent="0.3">
      <c r="A1295">
        <v>4</v>
      </c>
      <c r="B1295">
        <v>4</v>
      </c>
      <c r="C1295">
        <f>IF(OR($L1295=TRUE,$A1295=0,MOD($A1295,ChapterTable!$R$20)&lt;&gt;0),
MAX(0,INT(($B1295+ChapterTable!$P$26+VLOOKUP(SUBSTITUTE(C$1,"성장단계","")&amp;"단계오프셋",ChapterTable!$R:$S,2,0))/ChapterTable!$P$23)),
MAX(0,INT(($B1295+ChapterTable!$R$26+VLOOKUP(SUBSTITUTE(C$1,"성장단계","")&amp;"보스단계오프셋",ChapterTable!$R:$S,2,0))/ChapterTable!$R$23)))</f>
        <v>0</v>
      </c>
      <c r="D1295">
        <f>IF(OR($L1295=TRUE,$A1295=0,MOD($A1295,ChapterTable!$R$20)&lt;&gt;0),
MAX(0,INT(($B1295+ChapterTable!$P$26+VLOOKUP(SUBSTITUTE(D$1,"성장단계","")&amp;"단계오프셋",ChapterTable!$R:$S,2,0))/ChapterTable!$P$23)),
MAX(0,INT(($B1295+ChapterTable!$R$26+VLOOKUP(SUBSTITUTE(D$1,"성장단계","")&amp;"보스단계오프셋",ChapterTable!$R:$S,2,0))/ChapterTable!$R$23)))</f>
        <v>0</v>
      </c>
      <c r="E1295" s="1">
        <f ca="1">IF(AND($A1295=0,$B1295=1),
    VLOOKUP(1,ChapterTable!$1:$1048576,MATCH("최종"&amp;SUBSTITUTE(SUBSTITUTE(E$1,"standard",""),"|Float",""),ChapterTable!$1:$1,0),0)*ChapterTable!$P$17,
  IF(AND($A1295=0,$B1295=0),
    E1296,
  IF($B1295=0,
    VLOOKUP($A1295,ChapterTable!$1:$1048576,MATCH("최종"&amp;SUBSTITUTE(SUBSTITUTE(E$1,"standard",""),"|Float",""),ChapterTable!$1:$1,0),0),
  IF($B1295=1,
    IF($L1295=FALSE,
      VLOOKUP($A1295,ChapterTable!$1:$1048576,MATCH("최종"&amp;SUBSTITUTE(SUBSTITUTE(E$1,"standard",""),"|Float",""),ChapterTable!$1:$1,0),0),
      VLOOKUP($A1295-ChapterTable!$P$11,ChapterTable!$1:$1048576,MATCH("최종"&amp;SUBSTITUTE(SUBSTITUTE(E$1,"standard",""),"|Float",""),ChapterTable!$1:$1,0),0)*ChapterTable!$P$14
    ),
  OFFSET(E1295,-$B1295+IF($L1295,1,0),0)*IF($B1295&gt;OFFSET($B1295,1,0),ChapterTable!$R$17,1)*
    (VLOOKUP(SUBSTITUTE(SUBSTITUTE(E$1,"standard",""),"|Float","")&amp;IF(OR($L1295=TRUE,$A1295=0,MOD($A1295,ChapterTable!$R$20)&lt;&gt;0),"","보스")&amp;"인게임누적곱배수",ChapterTable!$R:$S,2,0)^C1295
    +VLOOKUP(SUBSTITUTE(SUBSTITUTE(E$1,"standard",""),"|Float","")&amp;IF(OR($L1295=TRUE,$A1295=0,MOD($A1295,ChapterTable!$R$20)&lt;&gt;0),"","보스")&amp;"인게임누적합배수",ChapterTable!$R:$S,2,0)*C1295)
  )
  )
  )
)</f>
        <v>310.5</v>
      </c>
      <c r="F1295" s="1">
        <f ca="1">IF(AND($A1295=0,$B1295=1),
    VLOOKUP(1,ChapterTable!$1:$1048576,MATCH("최종"&amp;SUBSTITUTE(SUBSTITUTE(F$1,"standard",""),"|Float",""),ChapterTable!$1:$1,0),0)*ChapterTable!$P$17,
  IF(AND($A1295=0,$B1295=0),
    F1296,
  IF($B1295=0,
    VLOOKUP($A1295,ChapterTable!$1:$1048576,MATCH("최종"&amp;SUBSTITUTE(SUBSTITUTE(F$1,"standard",""),"|Float",""),ChapterTable!$1:$1,0),0),
  IF($B1295=1,
    IF($L1295=FALSE,
      VLOOKUP($A1295,ChapterTable!$1:$1048576,MATCH("최종"&amp;SUBSTITUTE(SUBSTITUTE(F$1,"standard",""),"|Float",""),ChapterTable!$1:$1,0),0),
      VLOOKUP($A1295-ChapterTable!$P$11,ChapterTable!$1:$1048576,MATCH("최종"&amp;SUBSTITUTE(SUBSTITUTE(F$1,"standard",""),"|Float",""),ChapterTable!$1:$1,0),0)*ChapterTable!$P$14
    ),
  OFFSET(F1295,-$B1295+IF($L1295,1,0),0)*
    (VLOOKUP(SUBSTITUTE(SUBSTITUTE(F$1,"standard",""),"|Float","")&amp;IF(OR($L1295=TRUE,$A1295=0,MOD($A1295,ChapterTable!$R$20)&lt;&gt;0),"","보스")&amp;"인게임누적곱배수",ChapterTable!$R:$S,2,0)^D1295
    +VLOOKUP(SUBSTITUTE(SUBSTITUTE(F$1,"standard",""),"|Float","")&amp;IF(OR($L1295=TRUE,$A1295=0,MOD($A1295,ChapterTable!$R$20)&lt;&gt;0),"","보스")&amp;"인게임누적합배수",ChapterTable!$R:$S,2,0)*D1295)
  )
  )
  )
)</f>
        <v>129.375</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43"/>
        <v>1</v>
      </c>
      <c r="Q1295">
        <f t="shared" si="144"/>
        <v>1</v>
      </c>
      <c r="R1295" t="b">
        <f t="shared" ca="1" si="145"/>
        <v>1</v>
      </c>
      <c r="T1295" t="b">
        <f t="shared" ca="1" si="14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2</v>
      </c>
      <c r="AB1295">
        <v>1003</v>
      </c>
      <c r="AC1295" t="str">
        <f>IF(ISBLANK(AB1295),"",IF(ISERROR(VLOOKUP(AB1295,[3]DropTable!$A:$A,1,0)),"드랍없음",""))</f>
        <v/>
      </c>
      <c r="AE1295" t="str">
        <f>IF(ISBLANK(AD1295),"",IF(ISERROR(VLOOKUP(AD1295,[3]DropTable!$A:$A,1,0)),"드랍없음",""))</f>
        <v/>
      </c>
      <c r="AH1295">
        <v>1.5</v>
      </c>
      <c r="AI1295">
        <f t="shared" si="149"/>
        <v>1</v>
      </c>
      <c r="AJ1295">
        <f t="shared" si="147"/>
        <v>1</v>
      </c>
      <c r="AK1295">
        <f t="shared" si="148"/>
        <v>1</v>
      </c>
      <c r="AL1295">
        <v>0</v>
      </c>
    </row>
    <row r="1296" spans="1:38" x14ac:dyDescent="0.3">
      <c r="A1296">
        <v>4</v>
      </c>
      <c r="B1296">
        <v>5</v>
      </c>
      <c r="C1296">
        <f>IF(OR($L1296=TRUE,$A1296=0,MOD($A1296,ChapterTable!$R$20)&lt;&gt;0),
MAX(0,INT(($B1296+ChapterTable!$P$26+VLOOKUP(SUBSTITUTE(C$1,"성장단계","")&amp;"단계오프셋",ChapterTable!$R:$S,2,0))/ChapterTable!$P$23)),
MAX(0,INT(($B1296+ChapterTable!$R$26+VLOOKUP(SUBSTITUTE(C$1,"성장단계","")&amp;"보스단계오프셋",ChapterTable!$R:$S,2,0))/ChapterTable!$R$23)))</f>
        <v>0</v>
      </c>
      <c r="D1296">
        <f>IF(OR($L1296=TRUE,$A1296=0,MOD($A1296,ChapterTable!$R$20)&lt;&gt;0),
MAX(0,INT(($B1296+ChapterTable!$P$26+VLOOKUP(SUBSTITUTE(D$1,"성장단계","")&amp;"단계오프셋",ChapterTable!$R:$S,2,0))/ChapterTable!$P$23)),
MAX(0,INT(($B1296+ChapterTable!$R$26+VLOOKUP(SUBSTITUTE(D$1,"성장단계","")&amp;"보스단계오프셋",ChapterTable!$R:$S,2,0))/ChapterTable!$R$23)))</f>
        <v>0</v>
      </c>
      <c r="E1296" s="1">
        <f ca="1">IF(AND($A1296=0,$B1296=1),
    VLOOKUP(1,ChapterTable!$1:$1048576,MATCH("최종"&amp;SUBSTITUTE(SUBSTITUTE(E$1,"standard",""),"|Float",""),ChapterTable!$1:$1,0),0)*ChapterTable!$P$17,
  IF(AND($A1296=0,$B1296=0),
    E1297,
  IF($B1296=0,
    VLOOKUP($A1296,ChapterTable!$1:$1048576,MATCH("최종"&amp;SUBSTITUTE(SUBSTITUTE(E$1,"standard",""),"|Float",""),ChapterTable!$1:$1,0),0),
  IF($B1296=1,
    IF($L1296=FALSE,
      VLOOKUP($A1296,ChapterTable!$1:$1048576,MATCH("최종"&amp;SUBSTITUTE(SUBSTITUTE(E$1,"standard",""),"|Float",""),ChapterTable!$1:$1,0),0),
      VLOOKUP($A1296-ChapterTable!$P$11,ChapterTable!$1:$1048576,MATCH("최종"&amp;SUBSTITUTE(SUBSTITUTE(E$1,"standard",""),"|Float",""),ChapterTable!$1:$1,0),0)*ChapterTable!$P$14
    ),
  OFFSET(E1296,-$B1296+IF($L1296,1,0),0)*IF($B1296&gt;OFFSET($B1296,1,0),ChapterTable!$R$17,1)*
    (VLOOKUP(SUBSTITUTE(SUBSTITUTE(E$1,"standard",""),"|Float","")&amp;IF(OR($L1296=TRUE,$A1296=0,MOD($A1296,ChapterTable!$R$20)&lt;&gt;0),"","보스")&amp;"인게임누적곱배수",ChapterTable!$R:$S,2,0)^C1296
    +VLOOKUP(SUBSTITUTE(SUBSTITUTE(E$1,"standard",""),"|Float","")&amp;IF(OR($L1296=TRUE,$A1296=0,MOD($A1296,ChapterTable!$R$20)&lt;&gt;0),"","보스")&amp;"인게임누적합배수",ChapterTable!$R:$S,2,0)*C1296)
  )
  )
  )
)</f>
        <v>310.5</v>
      </c>
      <c r="F1296" s="1">
        <f ca="1">IF(AND($A1296=0,$B1296=1),
    VLOOKUP(1,ChapterTable!$1:$1048576,MATCH("최종"&amp;SUBSTITUTE(SUBSTITUTE(F$1,"standard",""),"|Float",""),ChapterTable!$1:$1,0),0)*ChapterTable!$P$17,
  IF(AND($A1296=0,$B1296=0),
    F1297,
  IF($B1296=0,
    VLOOKUP($A1296,ChapterTable!$1:$1048576,MATCH("최종"&amp;SUBSTITUTE(SUBSTITUTE(F$1,"standard",""),"|Float",""),ChapterTable!$1:$1,0),0),
  IF($B1296=1,
    IF($L1296=FALSE,
      VLOOKUP($A1296,ChapterTable!$1:$1048576,MATCH("최종"&amp;SUBSTITUTE(SUBSTITUTE(F$1,"standard",""),"|Float",""),ChapterTable!$1:$1,0),0),
      VLOOKUP($A1296-ChapterTable!$P$11,ChapterTable!$1:$1048576,MATCH("최종"&amp;SUBSTITUTE(SUBSTITUTE(F$1,"standard",""),"|Float",""),ChapterTable!$1:$1,0),0)*ChapterTable!$P$14
    ),
  OFFSET(F1296,-$B1296+IF($L1296,1,0),0)*
    (VLOOKUP(SUBSTITUTE(SUBSTITUTE(F$1,"standard",""),"|Float","")&amp;IF(OR($L1296=TRUE,$A1296=0,MOD($A1296,ChapterTable!$R$20)&lt;&gt;0),"","보스")&amp;"인게임누적곱배수",ChapterTable!$R:$S,2,0)^D1296
    +VLOOKUP(SUBSTITUTE(SUBSTITUTE(F$1,"standard",""),"|Float","")&amp;IF(OR($L1296=TRUE,$A1296=0,MOD($A1296,ChapterTable!$R$20)&lt;&gt;0),"","보스")&amp;"인게임누적합배수",ChapterTable!$R:$S,2,0)*D1296)
  )
  )
  )
)</f>
        <v>129.375</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43"/>
        <v>11</v>
      </c>
      <c r="Q1296">
        <f t="shared" si="144"/>
        <v>11</v>
      </c>
      <c r="R1296" t="b">
        <f t="shared" ca="1" si="145"/>
        <v>1</v>
      </c>
      <c r="T1296" t="b">
        <f t="shared" ca="1" si="14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1003</v>
      </c>
      <c r="AC1296" t="str">
        <f>IF(ISBLANK(AB1296),"",IF(ISERROR(VLOOKUP(AB1296,[3]DropTable!$A:$A,1,0)),"드랍없음",""))</f>
        <v/>
      </c>
      <c r="AE1296" t="str">
        <f>IF(ISBLANK(AD1296),"",IF(ISERROR(VLOOKUP(AD1296,[3]DropTable!$A:$A,1,0)),"드랍없음",""))</f>
        <v/>
      </c>
      <c r="AH1296">
        <v>1.5</v>
      </c>
      <c r="AI1296">
        <f t="shared" si="149"/>
        <v>1</v>
      </c>
      <c r="AJ1296">
        <f t="shared" si="147"/>
        <v>1</v>
      </c>
      <c r="AK1296">
        <f t="shared" si="148"/>
        <v>1</v>
      </c>
      <c r="AL1296">
        <v>0</v>
      </c>
    </row>
    <row r="1297" spans="1:38" x14ac:dyDescent="0.3">
      <c r="A1297">
        <v>4</v>
      </c>
      <c r="B1297">
        <v>6</v>
      </c>
      <c r="C1297">
        <f>IF(OR($L1297=TRUE,$A1297=0,MOD($A1297,ChapterTable!$R$20)&lt;&gt;0),
MAX(0,INT(($B1297+ChapterTable!$P$26+VLOOKUP(SUBSTITUTE(C$1,"성장단계","")&amp;"단계오프셋",ChapterTable!$R:$S,2,0))/ChapterTable!$P$23)),
MAX(0,INT(($B1297+ChapterTable!$R$26+VLOOKUP(SUBSTITUTE(C$1,"성장단계","")&amp;"보스단계오프셋",ChapterTable!$R:$S,2,0))/ChapterTable!$R$23)))</f>
        <v>1</v>
      </c>
      <c r="D1297">
        <f>IF(OR($L1297=TRUE,$A1297=0,MOD($A1297,ChapterTable!$R$20)&lt;&gt;0),
MAX(0,INT(($B1297+ChapterTable!$P$26+VLOOKUP(SUBSTITUTE(D$1,"성장단계","")&amp;"단계오프셋",ChapterTable!$R:$S,2,0))/ChapterTable!$P$23)),
MAX(0,INT(($B1297+ChapterTable!$R$26+VLOOKUP(SUBSTITUTE(D$1,"성장단계","")&amp;"보스단계오프셋",ChapterTable!$R:$S,2,0))/ChapterTable!$R$23)))</f>
        <v>0</v>
      </c>
      <c r="E1297" s="1">
        <f ca="1">IF(AND($A1297=0,$B1297=1),
    VLOOKUP(1,ChapterTable!$1:$1048576,MATCH("최종"&amp;SUBSTITUTE(SUBSTITUTE(E$1,"standard",""),"|Float",""),ChapterTable!$1:$1,0),0)*ChapterTable!$P$17,
  IF(AND($A1297=0,$B1297=0),
    E1298,
  IF($B1297=0,
    VLOOKUP($A1297,ChapterTable!$1:$1048576,MATCH("최종"&amp;SUBSTITUTE(SUBSTITUTE(E$1,"standard",""),"|Float",""),ChapterTable!$1:$1,0),0),
  IF($B1297=1,
    IF($L1297=FALSE,
      VLOOKUP($A1297,ChapterTable!$1:$1048576,MATCH("최종"&amp;SUBSTITUTE(SUBSTITUTE(E$1,"standard",""),"|Float",""),ChapterTable!$1:$1,0),0),
      VLOOKUP($A1297-ChapterTable!$P$11,ChapterTable!$1:$1048576,MATCH("최종"&amp;SUBSTITUTE(SUBSTITUTE(E$1,"standard",""),"|Float",""),ChapterTable!$1:$1,0),0)*ChapterTable!$P$14
    ),
  OFFSET(E1297,-$B1297+IF($L1297,1,0),0)*IF($B1297&gt;OFFSET($B1297,1,0),ChapterTable!$R$17,1)*
    (VLOOKUP(SUBSTITUTE(SUBSTITUTE(E$1,"standard",""),"|Float","")&amp;IF(OR($L1297=TRUE,$A1297=0,MOD($A1297,ChapterTable!$R$20)&lt;&gt;0),"","보스")&amp;"인게임누적곱배수",ChapterTable!$R:$S,2,0)^C1297
    +VLOOKUP(SUBSTITUTE(SUBSTITUTE(E$1,"standard",""),"|Float","")&amp;IF(OR($L1297=TRUE,$A1297=0,MOD($A1297,ChapterTable!$R$20)&lt;&gt;0),"","보스")&amp;"인게임누적합배수",ChapterTable!$R:$S,2,0)*C1297)
  )
  )
  )
)</f>
        <v>372.59999999999997</v>
      </c>
      <c r="F1297" s="1">
        <f ca="1">IF(AND($A1297=0,$B1297=1),
    VLOOKUP(1,ChapterTable!$1:$1048576,MATCH("최종"&amp;SUBSTITUTE(SUBSTITUTE(F$1,"standard",""),"|Float",""),ChapterTable!$1:$1,0),0)*ChapterTable!$P$17,
  IF(AND($A1297=0,$B1297=0),
    F1298,
  IF($B1297=0,
    VLOOKUP($A1297,ChapterTable!$1:$1048576,MATCH("최종"&amp;SUBSTITUTE(SUBSTITUTE(F$1,"standard",""),"|Float",""),ChapterTable!$1:$1,0),0),
  IF($B1297=1,
    IF($L1297=FALSE,
      VLOOKUP($A1297,ChapterTable!$1:$1048576,MATCH("최종"&amp;SUBSTITUTE(SUBSTITUTE(F$1,"standard",""),"|Float",""),ChapterTable!$1:$1,0),0),
      VLOOKUP($A1297-ChapterTable!$P$11,ChapterTable!$1:$1048576,MATCH("최종"&amp;SUBSTITUTE(SUBSTITUTE(F$1,"standard",""),"|Float",""),ChapterTable!$1:$1,0),0)*ChapterTable!$P$14
    ),
  OFFSET(F1297,-$B1297+IF($L1297,1,0),0)*
    (VLOOKUP(SUBSTITUTE(SUBSTITUTE(F$1,"standard",""),"|Float","")&amp;IF(OR($L1297=TRUE,$A1297=0,MOD($A1297,ChapterTable!$R$20)&lt;&gt;0),"","보스")&amp;"인게임누적곱배수",ChapterTable!$R:$S,2,0)^D1297
    +VLOOKUP(SUBSTITUTE(SUBSTITUTE(F$1,"standard",""),"|Float","")&amp;IF(OR($L1297=TRUE,$A1297=0,MOD($A1297,ChapterTable!$R$20)&lt;&gt;0),"","보스")&amp;"인게임누적합배수",ChapterTable!$R:$S,2,0)*D1297)
  )
  )
  )
)</f>
        <v>129.375</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43"/>
        <v>1</v>
      </c>
      <c r="Q1297">
        <f t="shared" si="144"/>
        <v>1</v>
      </c>
      <c r="R1297" t="b">
        <f t="shared" ca="1" si="145"/>
        <v>1</v>
      </c>
      <c r="T1297" t="b">
        <f t="shared" ca="1" si="14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2</v>
      </c>
      <c r="AB1297">
        <v>1003</v>
      </c>
      <c r="AC1297" t="str">
        <f>IF(ISBLANK(AB1297),"",IF(ISERROR(VLOOKUP(AB1297,[3]DropTable!$A:$A,1,0)),"드랍없음",""))</f>
        <v/>
      </c>
      <c r="AE1297" t="str">
        <f>IF(ISBLANK(AD1297),"",IF(ISERROR(VLOOKUP(AD1297,[3]DropTable!$A:$A,1,0)),"드랍없음",""))</f>
        <v/>
      </c>
      <c r="AH1297">
        <v>1.5</v>
      </c>
      <c r="AI1297">
        <f t="shared" si="149"/>
        <v>1</v>
      </c>
      <c r="AJ1297">
        <f t="shared" si="147"/>
        <v>1</v>
      </c>
      <c r="AK1297">
        <f t="shared" si="148"/>
        <v>1</v>
      </c>
      <c r="AL1297">
        <v>0</v>
      </c>
    </row>
    <row r="1298" spans="1:38" x14ac:dyDescent="0.3">
      <c r="A1298">
        <v>4</v>
      </c>
      <c r="B1298">
        <v>7</v>
      </c>
      <c r="C1298">
        <f>IF(OR($L1298=TRUE,$A1298=0,MOD($A1298,ChapterTable!$R$20)&lt;&gt;0),
MAX(0,INT(($B1298+ChapterTable!$P$26+VLOOKUP(SUBSTITUTE(C$1,"성장단계","")&amp;"단계오프셋",ChapterTable!$R:$S,2,0))/ChapterTable!$P$23)),
MAX(0,INT(($B1298+ChapterTable!$R$26+VLOOKUP(SUBSTITUTE(C$1,"성장단계","")&amp;"보스단계오프셋",ChapterTable!$R:$S,2,0))/ChapterTable!$R$23)))</f>
        <v>1</v>
      </c>
      <c r="D1298">
        <f>IF(OR($L1298=TRUE,$A1298=0,MOD($A1298,ChapterTable!$R$20)&lt;&gt;0),
MAX(0,INT(($B1298+ChapterTable!$P$26+VLOOKUP(SUBSTITUTE(D$1,"성장단계","")&amp;"단계오프셋",ChapterTable!$R:$S,2,0))/ChapterTable!$P$23)),
MAX(0,INT(($B1298+ChapterTable!$R$26+VLOOKUP(SUBSTITUTE(D$1,"성장단계","")&amp;"보스단계오프셋",ChapterTable!$R:$S,2,0))/ChapterTable!$R$23)))</f>
        <v>0</v>
      </c>
      <c r="E1298" s="1">
        <f ca="1">IF(AND($A1298=0,$B1298=1),
    VLOOKUP(1,ChapterTable!$1:$1048576,MATCH("최종"&amp;SUBSTITUTE(SUBSTITUTE(E$1,"standard",""),"|Float",""),ChapterTable!$1:$1,0),0)*ChapterTable!$P$17,
  IF(AND($A1298=0,$B1298=0),
    E1299,
  IF($B1298=0,
    VLOOKUP($A1298,ChapterTable!$1:$1048576,MATCH("최종"&amp;SUBSTITUTE(SUBSTITUTE(E$1,"standard",""),"|Float",""),ChapterTable!$1:$1,0),0),
  IF($B1298=1,
    IF($L1298=FALSE,
      VLOOKUP($A1298,ChapterTable!$1:$1048576,MATCH("최종"&amp;SUBSTITUTE(SUBSTITUTE(E$1,"standard",""),"|Float",""),ChapterTable!$1:$1,0),0),
      VLOOKUP($A1298-ChapterTable!$P$11,ChapterTable!$1:$1048576,MATCH("최종"&amp;SUBSTITUTE(SUBSTITUTE(E$1,"standard",""),"|Float",""),ChapterTable!$1:$1,0),0)*ChapterTable!$P$14
    ),
  OFFSET(E1298,-$B1298+IF($L1298,1,0),0)*IF($B1298&gt;OFFSET($B1298,1,0),ChapterTable!$R$17,1)*
    (VLOOKUP(SUBSTITUTE(SUBSTITUTE(E$1,"standard",""),"|Float","")&amp;IF(OR($L1298=TRUE,$A1298=0,MOD($A1298,ChapterTable!$R$20)&lt;&gt;0),"","보스")&amp;"인게임누적곱배수",ChapterTable!$R:$S,2,0)^C1298
    +VLOOKUP(SUBSTITUTE(SUBSTITUTE(E$1,"standard",""),"|Float","")&amp;IF(OR($L1298=TRUE,$A1298=0,MOD($A1298,ChapterTable!$R$20)&lt;&gt;0),"","보스")&amp;"인게임누적합배수",ChapterTable!$R:$S,2,0)*C1298)
  )
  )
  )
)</f>
        <v>372.59999999999997</v>
      </c>
      <c r="F1298" s="1">
        <f ca="1">IF(AND($A1298=0,$B1298=1),
    VLOOKUP(1,ChapterTable!$1:$1048576,MATCH("최종"&amp;SUBSTITUTE(SUBSTITUTE(F$1,"standard",""),"|Float",""),ChapterTable!$1:$1,0),0)*ChapterTable!$P$17,
  IF(AND($A1298=0,$B1298=0),
    F1299,
  IF($B1298=0,
    VLOOKUP($A1298,ChapterTable!$1:$1048576,MATCH("최종"&amp;SUBSTITUTE(SUBSTITUTE(F$1,"standard",""),"|Float",""),ChapterTable!$1:$1,0),0),
  IF($B1298=1,
    IF($L1298=FALSE,
      VLOOKUP($A1298,ChapterTable!$1:$1048576,MATCH("최종"&amp;SUBSTITUTE(SUBSTITUTE(F$1,"standard",""),"|Float",""),ChapterTable!$1:$1,0),0),
      VLOOKUP($A1298-ChapterTable!$P$11,ChapterTable!$1:$1048576,MATCH("최종"&amp;SUBSTITUTE(SUBSTITUTE(F$1,"standard",""),"|Float",""),ChapterTable!$1:$1,0),0)*ChapterTable!$P$14
    ),
  OFFSET(F1298,-$B1298+IF($L1298,1,0),0)*
    (VLOOKUP(SUBSTITUTE(SUBSTITUTE(F$1,"standard",""),"|Float","")&amp;IF(OR($L1298=TRUE,$A1298=0,MOD($A1298,ChapterTable!$R$20)&lt;&gt;0),"","보스")&amp;"인게임누적곱배수",ChapterTable!$R:$S,2,0)^D1298
    +VLOOKUP(SUBSTITUTE(SUBSTITUTE(F$1,"standard",""),"|Float","")&amp;IF(OR($L1298=TRUE,$A1298=0,MOD($A1298,ChapterTable!$R$20)&lt;&gt;0),"","보스")&amp;"인게임누적합배수",ChapterTable!$R:$S,2,0)*D1298)
  )
  )
  )
)</f>
        <v>129.375</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43"/>
        <v>1</v>
      </c>
      <c r="Q1298">
        <f t="shared" si="144"/>
        <v>1</v>
      </c>
      <c r="R1298" t="b">
        <f t="shared" ca="1" si="145"/>
        <v>1</v>
      </c>
      <c r="T1298" t="b">
        <f t="shared" ca="1" si="14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2</v>
      </c>
      <c r="AB1298">
        <v>1003</v>
      </c>
      <c r="AC1298" t="str">
        <f>IF(ISBLANK(AB1298),"",IF(ISERROR(VLOOKUP(AB1298,[3]DropTable!$A:$A,1,0)),"드랍없음",""))</f>
        <v/>
      </c>
      <c r="AE1298" t="str">
        <f>IF(ISBLANK(AD1298),"",IF(ISERROR(VLOOKUP(AD1298,[3]DropTable!$A:$A,1,0)),"드랍없음",""))</f>
        <v/>
      </c>
      <c r="AH1298">
        <v>1.5</v>
      </c>
      <c r="AI1298">
        <f t="shared" si="149"/>
        <v>1</v>
      </c>
      <c r="AJ1298">
        <f t="shared" si="147"/>
        <v>1</v>
      </c>
      <c r="AK1298">
        <f t="shared" si="148"/>
        <v>1</v>
      </c>
      <c r="AL1298">
        <v>0</v>
      </c>
    </row>
    <row r="1299" spans="1:38" x14ac:dyDescent="0.3">
      <c r="A1299">
        <v>4</v>
      </c>
      <c r="B1299">
        <v>8</v>
      </c>
      <c r="C1299">
        <f>IF(OR($L1299=TRUE,$A1299=0,MOD($A1299,ChapterTable!$R$20)&lt;&gt;0),
MAX(0,INT(($B1299+ChapterTable!$P$26+VLOOKUP(SUBSTITUTE(C$1,"성장단계","")&amp;"단계오프셋",ChapterTable!$R:$S,2,0))/ChapterTable!$P$23)),
MAX(0,INT(($B1299+ChapterTable!$R$26+VLOOKUP(SUBSTITUTE(C$1,"성장단계","")&amp;"보스단계오프셋",ChapterTable!$R:$S,2,0))/ChapterTable!$R$23)))</f>
        <v>1</v>
      </c>
      <c r="D1299">
        <f>IF(OR($L1299=TRUE,$A1299=0,MOD($A1299,ChapterTable!$R$20)&lt;&gt;0),
MAX(0,INT(($B1299+ChapterTable!$P$26+VLOOKUP(SUBSTITUTE(D$1,"성장단계","")&amp;"단계오프셋",ChapterTable!$R:$S,2,0))/ChapterTable!$P$23)),
MAX(0,INT(($B1299+ChapterTable!$R$26+VLOOKUP(SUBSTITUTE(D$1,"성장단계","")&amp;"보스단계오프셋",ChapterTable!$R:$S,2,0))/ChapterTable!$R$23)))</f>
        <v>0</v>
      </c>
      <c r="E1299" s="1">
        <f ca="1">IF(AND($A1299=0,$B1299=1),
    VLOOKUP(1,ChapterTable!$1:$1048576,MATCH("최종"&amp;SUBSTITUTE(SUBSTITUTE(E$1,"standard",""),"|Float",""),ChapterTable!$1:$1,0),0)*ChapterTable!$P$17,
  IF(AND($A1299=0,$B1299=0),
    E1300,
  IF($B1299=0,
    VLOOKUP($A1299,ChapterTable!$1:$1048576,MATCH("최종"&amp;SUBSTITUTE(SUBSTITUTE(E$1,"standard",""),"|Float",""),ChapterTable!$1:$1,0),0),
  IF($B1299=1,
    IF($L1299=FALSE,
      VLOOKUP($A1299,ChapterTable!$1:$1048576,MATCH("최종"&amp;SUBSTITUTE(SUBSTITUTE(E$1,"standard",""),"|Float",""),ChapterTable!$1:$1,0),0),
      VLOOKUP($A1299-ChapterTable!$P$11,ChapterTable!$1:$1048576,MATCH("최종"&amp;SUBSTITUTE(SUBSTITUTE(E$1,"standard",""),"|Float",""),ChapterTable!$1:$1,0),0)*ChapterTable!$P$14
    ),
  OFFSET(E1299,-$B1299+IF($L1299,1,0),0)*IF($B1299&gt;OFFSET($B1299,1,0),ChapterTable!$R$17,1)*
    (VLOOKUP(SUBSTITUTE(SUBSTITUTE(E$1,"standard",""),"|Float","")&amp;IF(OR($L1299=TRUE,$A1299=0,MOD($A1299,ChapterTable!$R$20)&lt;&gt;0),"","보스")&amp;"인게임누적곱배수",ChapterTable!$R:$S,2,0)^C1299
    +VLOOKUP(SUBSTITUTE(SUBSTITUTE(E$1,"standard",""),"|Float","")&amp;IF(OR($L1299=TRUE,$A1299=0,MOD($A1299,ChapterTable!$R$20)&lt;&gt;0),"","보스")&amp;"인게임누적합배수",ChapterTable!$R:$S,2,0)*C1299)
  )
  )
  )
)</f>
        <v>372.59999999999997</v>
      </c>
      <c r="F1299" s="1">
        <f ca="1">IF(AND($A1299=0,$B1299=1),
    VLOOKUP(1,ChapterTable!$1:$1048576,MATCH("최종"&amp;SUBSTITUTE(SUBSTITUTE(F$1,"standard",""),"|Float",""),ChapterTable!$1:$1,0),0)*ChapterTable!$P$17,
  IF(AND($A1299=0,$B1299=0),
    F1300,
  IF($B1299=0,
    VLOOKUP($A1299,ChapterTable!$1:$1048576,MATCH("최종"&amp;SUBSTITUTE(SUBSTITUTE(F$1,"standard",""),"|Float",""),ChapterTable!$1:$1,0),0),
  IF($B1299=1,
    IF($L1299=FALSE,
      VLOOKUP($A1299,ChapterTable!$1:$1048576,MATCH("최종"&amp;SUBSTITUTE(SUBSTITUTE(F$1,"standard",""),"|Float",""),ChapterTable!$1:$1,0),0),
      VLOOKUP($A1299-ChapterTable!$P$11,ChapterTable!$1:$1048576,MATCH("최종"&amp;SUBSTITUTE(SUBSTITUTE(F$1,"standard",""),"|Float",""),ChapterTable!$1:$1,0),0)*ChapterTable!$P$14
    ),
  OFFSET(F1299,-$B1299+IF($L1299,1,0),0)*
    (VLOOKUP(SUBSTITUTE(SUBSTITUTE(F$1,"standard",""),"|Float","")&amp;IF(OR($L1299=TRUE,$A1299=0,MOD($A1299,ChapterTable!$R$20)&lt;&gt;0),"","보스")&amp;"인게임누적곱배수",ChapterTable!$R:$S,2,0)^D1299
    +VLOOKUP(SUBSTITUTE(SUBSTITUTE(F$1,"standard",""),"|Float","")&amp;IF(OR($L1299=TRUE,$A1299=0,MOD($A1299,ChapterTable!$R$20)&lt;&gt;0),"","보스")&amp;"인게임누적합배수",ChapterTable!$R:$S,2,0)*D1299)
  )
  )
  )
)</f>
        <v>129.375</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43"/>
        <v>1</v>
      </c>
      <c r="Q1299">
        <f t="shared" si="144"/>
        <v>1</v>
      </c>
      <c r="R1299" t="b">
        <f t="shared" ca="1" si="145"/>
        <v>1</v>
      </c>
      <c r="T1299" t="b">
        <f t="shared" ca="1" si="14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2</v>
      </c>
      <c r="AB1299">
        <v>1003</v>
      </c>
      <c r="AC1299" t="str">
        <f>IF(ISBLANK(AB1299),"",IF(ISERROR(VLOOKUP(AB1299,[3]DropTable!$A:$A,1,0)),"드랍없음",""))</f>
        <v/>
      </c>
      <c r="AE1299" t="str">
        <f>IF(ISBLANK(AD1299),"",IF(ISERROR(VLOOKUP(AD1299,[3]DropTable!$A:$A,1,0)),"드랍없음",""))</f>
        <v/>
      </c>
      <c r="AH1299">
        <v>1.5</v>
      </c>
      <c r="AI1299">
        <f t="shared" si="149"/>
        <v>1</v>
      </c>
      <c r="AJ1299">
        <f t="shared" si="147"/>
        <v>1</v>
      </c>
      <c r="AK1299">
        <f t="shared" si="148"/>
        <v>1</v>
      </c>
      <c r="AL1299">
        <v>0</v>
      </c>
    </row>
    <row r="1300" spans="1:38" x14ac:dyDescent="0.3">
      <c r="A1300">
        <v>4</v>
      </c>
      <c r="B1300">
        <v>9</v>
      </c>
      <c r="C1300">
        <f>IF(OR($L1300=TRUE,$A1300=0,MOD($A1300,ChapterTable!$R$20)&lt;&gt;0),
MAX(0,INT(($B1300+ChapterTable!$P$26+VLOOKUP(SUBSTITUTE(C$1,"성장단계","")&amp;"단계오프셋",ChapterTable!$R:$S,2,0))/ChapterTable!$P$23)),
MAX(0,INT(($B1300+ChapterTable!$R$26+VLOOKUP(SUBSTITUTE(C$1,"성장단계","")&amp;"보스단계오프셋",ChapterTable!$R:$S,2,0))/ChapterTable!$R$23)))</f>
        <v>1</v>
      </c>
      <c r="D1300">
        <f>IF(OR($L1300=TRUE,$A1300=0,MOD($A1300,ChapterTable!$R$20)&lt;&gt;0),
MAX(0,INT(($B1300+ChapterTable!$P$26+VLOOKUP(SUBSTITUTE(D$1,"성장단계","")&amp;"단계오프셋",ChapterTable!$R:$S,2,0))/ChapterTable!$P$23)),
MAX(0,INT(($B1300+ChapterTable!$R$26+VLOOKUP(SUBSTITUTE(D$1,"성장단계","")&amp;"보스단계오프셋",ChapterTable!$R:$S,2,0))/ChapterTable!$R$23)))</f>
        <v>0</v>
      </c>
      <c r="E1300" s="1">
        <f ca="1">IF(AND($A1300=0,$B1300=1),
    VLOOKUP(1,ChapterTable!$1:$1048576,MATCH("최종"&amp;SUBSTITUTE(SUBSTITUTE(E$1,"standard",""),"|Float",""),ChapterTable!$1:$1,0),0)*ChapterTable!$P$17,
  IF(AND($A1300=0,$B1300=0),
    E1301,
  IF($B1300=0,
    VLOOKUP($A1300,ChapterTable!$1:$1048576,MATCH("최종"&amp;SUBSTITUTE(SUBSTITUTE(E$1,"standard",""),"|Float",""),ChapterTable!$1:$1,0),0),
  IF($B1300=1,
    IF($L1300=FALSE,
      VLOOKUP($A1300,ChapterTable!$1:$1048576,MATCH("최종"&amp;SUBSTITUTE(SUBSTITUTE(E$1,"standard",""),"|Float",""),ChapterTable!$1:$1,0),0),
      VLOOKUP($A1300-ChapterTable!$P$11,ChapterTable!$1:$1048576,MATCH("최종"&amp;SUBSTITUTE(SUBSTITUTE(E$1,"standard",""),"|Float",""),ChapterTable!$1:$1,0),0)*ChapterTable!$P$14
    ),
  OFFSET(E1300,-$B1300+IF($L1300,1,0),0)*IF($B1300&gt;OFFSET($B1300,1,0),ChapterTable!$R$17,1)*
    (VLOOKUP(SUBSTITUTE(SUBSTITUTE(E$1,"standard",""),"|Float","")&amp;IF(OR($L1300=TRUE,$A1300=0,MOD($A1300,ChapterTable!$R$20)&lt;&gt;0),"","보스")&amp;"인게임누적곱배수",ChapterTable!$R:$S,2,0)^C1300
    +VLOOKUP(SUBSTITUTE(SUBSTITUTE(E$1,"standard",""),"|Float","")&amp;IF(OR($L1300=TRUE,$A1300=0,MOD($A1300,ChapterTable!$R$20)&lt;&gt;0),"","보스")&amp;"인게임누적합배수",ChapterTable!$R:$S,2,0)*C1300)
  )
  )
  )
)</f>
        <v>372.59999999999997</v>
      </c>
      <c r="F1300" s="1">
        <f ca="1">IF(AND($A1300=0,$B1300=1),
    VLOOKUP(1,ChapterTable!$1:$1048576,MATCH("최종"&amp;SUBSTITUTE(SUBSTITUTE(F$1,"standard",""),"|Float",""),ChapterTable!$1:$1,0),0)*ChapterTable!$P$17,
  IF(AND($A1300=0,$B1300=0),
    F1301,
  IF($B1300=0,
    VLOOKUP($A1300,ChapterTable!$1:$1048576,MATCH("최종"&amp;SUBSTITUTE(SUBSTITUTE(F$1,"standard",""),"|Float",""),ChapterTable!$1:$1,0),0),
  IF($B1300=1,
    IF($L1300=FALSE,
      VLOOKUP($A1300,ChapterTable!$1:$1048576,MATCH("최종"&amp;SUBSTITUTE(SUBSTITUTE(F$1,"standard",""),"|Float",""),ChapterTable!$1:$1,0),0),
      VLOOKUP($A1300-ChapterTable!$P$11,ChapterTable!$1:$1048576,MATCH("최종"&amp;SUBSTITUTE(SUBSTITUTE(F$1,"standard",""),"|Float",""),ChapterTable!$1:$1,0),0)*ChapterTable!$P$14
    ),
  OFFSET(F1300,-$B1300+IF($L1300,1,0),0)*
    (VLOOKUP(SUBSTITUTE(SUBSTITUTE(F$1,"standard",""),"|Float","")&amp;IF(OR($L1300=TRUE,$A1300=0,MOD($A1300,ChapterTable!$R$20)&lt;&gt;0),"","보스")&amp;"인게임누적곱배수",ChapterTable!$R:$S,2,0)^D1300
    +VLOOKUP(SUBSTITUTE(SUBSTITUTE(F$1,"standard",""),"|Float","")&amp;IF(OR($L1300=TRUE,$A1300=0,MOD($A1300,ChapterTable!$R$20)&lt;&gt;0),"","보스")&amp;"인게임누적합배수",ChapterTable!$R:$S,2,0)*D1300)
  )
  )
  )
)</f>
        <v>129.375</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43"/>
        <v>91</v>
      </c>
      <c r="Q1300">
        <f t="shared" si="144"/>
        <v>91</v>
      </c>
      <c r="R1300" t="b">
        <f t="shared" ca="1" si="145"/>
        <v>1</v>
      </c>
      <c r="T1300" t="b">
        <f t="shared" ca="1" si="14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3</v>
      </c>
      <c r="AB1300">
        <v>1003</v>
      </c>
      <c r="AC1300" t="str">
        <f>IF(ISBLANK(AB1300),"",IF(ISERROR(VLOOKUP(AB1300,[3]DropTable!$A:$A,1,0)),"드랍없음",""))</f>
        <v/>
      </c>
      <c r="AE1300" t="str">
        <f>IF(ISBLANK(AD1300),"",IF(ISERROR(VLOOKUP(AD1300,[3]DropTable!$A:$A,1,0)),"드랍없음",""))</f>
        <v/>
      </c>
      <c r="AH1300">
        <v>1.5</v>
      </c>
      <c r="AI1300">
        <f t="shared" si="149"/>
        <v>1</v>
      </c>
      <c r="AJ1300">
        <f t="shared" si="147"/>
        <v>1</v>
      </c>
      <c r="AK1300">
        <f t="shared" si="148"/>
        <v>1</v>
      </c>
      <c r="AL1300">
        <v>0</v>
      </c>
    </row>
    <row r="1301" spans="1:38" x14ac:dyDescent="0.3">
      <c r="A1301">
        <v>4</v>
      </c>
      <c r="B1301">
        <v>10</v>
      </c>
      <c r="C1301">
        <f>IF(OR($L1301=TRUE,$A1301=0,MOD($A1301,ChapterTable!$R$20)&lt;&gt;0),
MAX(0,INT(($B1301+ChapterTable!$P$26+VLOOKUP(SUBSTITUTE(C$1,"성장단계","")&amp;"단계오프셋",ChapterTable!$R:$S,2,0))/ChapterTable!$P$23)),
MAX(0,INT(($B1301+ChapterTable!$R$26+VLOOKUP(SUBSTITUTE(C$1,"성장단계","")&amp;"보스단계오프셋",ChapterTable!$R:$S,2,0))/ChapterTable!$R$23)))</f>
        <v>1</v>
      </c>
      <c r="D1301">
        <f>IF(OR($L1301=TRUE,$A1301=0,MOD($A1301,ChapterTable!$R$20)&lt;&gt;0),
MAX(0,INT(($B1301+ChapterTable!$P$26+VLOOKUP(SUBSTITUTE(D$1,"성장단계","")&amp;"단계오프셋",ChapterTable!$R:$S,2,0))/ChapterTable!$P$23)),
MAX(0,INT(($B1301+ChapterTable!$R$26+VLOOKUP(SUBSTITUTE(D$1,"성장단계","")&amp;"보스단계오프셋",ChapterTable!$R:$S,2,0))/ChapterTable!$R$23)))</f>
        <v>0</v>
      </c>
      <c r="E1301" s="1">
        <f ca="1">IF(AND($A1301=0,$B1301=1),
    VLOOKUP(1,ChapterTable!$1:$1048576,MATCH("최종"&amp;SUBSTITUTE(SUBSTITUTE(E$1,"standard",""),"|Float",""),ChapterTable!$1:$1,0),0)*ChapterTable!$P$17,
  IF(AND($A1301=0,$B1301=0),
    E1302,
  IF($B1301=0,
    VLOOKUP($A1301,ChapterTable!$1:$1048576,MATCH("최종"&amp;SUBSTITUTE(SUBSTITUTE(E$1,"standard",""),"|Float",""),ChapterTable!$1:$1,0),0),
  IF($B1301=1,
    IF($L1301=FALSE,
      VLOOKUP($A1301,ChapterTable!$1:$1048576,MATCH("최종"&amp;SUBSTITUTE(SUBSTITUTE(E$1,"standard",""),"|Float",""),ChapterTable!$1:$1,0),0),
      VLOOKUP($A1301-ChapterTable!$P$11,ChapterTable!$1:$1048576,MATCH("최종"&amp;SUBSTITUTE(SUBSTITUTE(E$1,"standard",""),"|Float",""),ChapterTable!$1:$1,0),0)*ChapterTable!$P$14
    ),
  OFFSET(E1301,-$B1301+IF($L1301,1,0),0)*IF($B1301&gt;OFFSET($B1301,1,0),ChapterTable!$R$17,1)*
    (VLOOKUP(SUBSTITUTE(SUBSTITUTE(E$1,"standard",""),"|Float","")&amp;IF(OR($L1301=TRUE,$A1301=0,MOD($A1301,ChapterTable!$R$20)&lt;&gt;0),"","보스")&amp;"인게임누적곱배수",ChapterTable!$R:$S,2,0)^C1301
    +VLOOKUP(SUBSTITUTE(SUBSTITUTE(E$1,"standard",""),"|Float","")&amp;IF(OR($L1301=TRUE,$A1301=0,MOD($A1301,ChapterTable!$R$20)&lt;&gt;0),"","보스")&amp;"인게임누적합배수",ChapterTable!$R:$S,2,0)*C1301)
  )
  )
  )
)</f>
        <v>372.59999999999997</v>
      </c>
      <c r="F1301" s="1">
        <f ca="1">IF(AND($A1301=0,$B1301=1),
    VLOOKUP(1,ChapterTable!$1:$1048576,MATCH("최종"&amp;SUBSTITUTE(SUBSTITUTE(F$1,"standard",""),"|Float",""),ChapterTable!$1:$1,0),0)*ChapterTable!$P$17,
  IF(AND($A1301=0,$B1301=0),
    F1302,
  IF($B1301=0,
    VLOOKUP($A1301,ChapterTable!$1:$1048576,MATCH("최종"&amp;SUBSTITUTE(SUBSTITUTE(F$1,"standard",""),"|Float",""),ChapterTable!$1:$1,0),0),
  IF($B1301=1,
    IF($L1301=FALSE,
      VLOOKUP($A1301,ChapterTable!$1:$1048576,MATCH("최종"&amp;SUBSTITUTE(SUBSTITUTE(F$1,"standard",""),"|Float",""),ChapterTable!$1:$1,0),0),
      VLOOKUP($A1301-ChapterTable!$P$11,ChapterTable!$1:$1048576,MATCH("최종"&amp;SUBSTITUTE(SUBSTITUTE(F$1,"standard",""),"|Float",""),ChapterTable!$1:$1,0),0)*ChapterTable!$P$14
    ),
  OFFSET(F1301,-$B1301+IF($L1301,1,0),0)*
    (VLOOKUP(SUBSTITUTE(SUBSTITUTE(F$1,"standard",""),"|Float","")&amp;IF(OR($L1301=TRUE,$A1301=0,MOD($A1301,ChapterTable!$R$20)&lt;&gt;0),"","보스")&amp;"인게임누적곱배수",ChapterTable!$R:$S,2,0)^D1301
    +VLOOKUP(SUBSTITUTE(SUBSTITUTE(F$1,"standard",""),"|Float","")&amp;IF(OR($L1301=TRUE,$A1301=0,MOD($A1301,ChapterTable!$R$20)&lt;&gt;0),"","보스")&amp;"인게임누적합배수",ChapterTable!$R:$S,2,0)*D1301)
  )
  )
  )
)</f>
        <v>129.375</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43"/>
        <v>21</v>
      </c>
      <c r="Q1301">
        <f t="shared" si="144"/>
        <v>21</v>
      </c>
      <c r="R1301" t="b">
        <f t="shared" ca="1" si="145"/>
        <v>1</v>
      </c>
      <c r="T1301" t="b">
        <f t="shared" ca="1" si="14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4</v>
      </c>
      <c r="AC1301" t="str">
        <f>IF(ISBLANK(AB1301),"",IF(ISERROR(VLOOKUP(AB1301,[3]DropTable!$A:$A,1,0)),"드랍없음",""))</f>
        <v/>
      </c>
      <c r="AD1301">
        <v>5003</v>
      </c>
      <c r="AE1301" t="str">
        <f>IF(ISBLANK(AD1301),"",IF(ISERROR(VLOOKUP(AD1301,[3]DropTable!$A:$A,1,0)),"드랍없음",""))</f>
        <v/>
      </c>
      <c r="AF1301">
        <f ca="1">1.25*IF($B1301&gt;OFFSET($B1301,1,0),ChapterTable!$R$17,1)*
(VLOOKUP(SUBSTITUTE(SUBSTITUTE(E$1,"standard",""),"|Float","")&amp;IF(OR($L1301=TRUE,$A1301=0,MOD($A1301,ChapterTable!$R$20)&lt;&gt;0),"","보스")&amp;"인게임누적곱배수",ChapterTable!$R:$S,2,0)^C1301
+VLOOKUP(SUBSTITUTE(SUBSTITUTE(E$1,"standard",""),"|Float","")&amp;IF(OR($L1301=TRUE,$A1301=0,MOD($A1301,ChapterTable!$R$20)&lt;&gt;0),"","보스")&amp;"인게임누적합배수",ChapterTable!$R:$S,2,0)*C1301)</f>
        <v>1.5</v>
      </c>
      <c r="AG1301">
        <f ca="1">35/AF1301</f>
        <v>23.333333333333332</v>
      </c>
      <c r="AH1301">
        <v>1.5</v>
      </c>
      <c r="AI1301">
        <f t="shared" si="149"/>
        <v>1</v>
      </c>
      <c r="AJ1301">
        <f t="shared" si="147"/>
        <v>1</v>
      </c>
      <c r="AK1301">
        <f t="shared" si="148"/>
        <v>1</v>
      </c>
      <c r="AL1301">
        <v>0</v>
      </c>
    </row>
    <row r="1302" spans="1:38" x14ac:dyDescent="0.3">
      <c r="A1302">
        <v>4</v>
      </c>
      <c r="B1302">
        <v>11</v>
      </c>
      <c r="C1302">
        <f>IF(OR($L1302=TRUE,$A1302=0,MOD($A1302,ChapterTable!$R$20)&lt;&gt;0),
MAX(0,INT(($B1302+ChapterTable!$P$26+VLOOKUP(SUBSTITUTE(C$1,"성장단계","")&amp;"단계오프셋",ChapterTable!$R:$S,2,0))/ChapterTable!$P$23)),
MAX(0,INT(($B1302+ChapterTable!$R$26+VLOOKUP(SUBSTITUTE(C$1,"성장단계","")&amp;"보스단계오프셋",ChapterTable!$R:$S,2,0))/ChapterTable!$R$23)))</f>
        <v>1</v>
      </c>
      <c r="D1302">
        <f>IF(OR($L1302=TRUE,$A1302=0,MOD($A1302,ChapterTable!$R$20)&lt;&gt;0),
MAX(0,INT(($B1302+ChapterTable!$P$26+VLOOKUP(SUBSTITUTE(D$1,"성장단계","")&amp;"단계오프셋",ChapterTable!$R:$S,2,0))/ChapterTable!$P$23)),
MAX(0,INT(($B1302+ChapterTable!$R$26+VLOOKUP(SUBSTITUTE(D$1,"성장단계","")&amp;"보스단계오프셋",ChapterTable!$R:$S,2,0))/ChapterTable!$R$23)))</f>
        <v>1</v>
      </c>
      <c r="E1302" s="1">
        <f ca="1">IF(AND($A1302=0,$B1302=1),
    VLOOKUP(1,ChapterTable!$1:$1048576,MATCH("최종"&amp;SUBSTITUTE(SUBSTITUTE(E$1,"standard",""),"|Float",""),ChapterTable!$1:$1,0),0)*ChapterTable!$P$17,
  IF(AND($A1302=0,$B1302=0),
    E1303,
  IF($B1302=0,
    VLOOKUP($A1302,ChapterTable!$1:$1048576,MATCH("최종"&amp;SUBSTITUTE(SUBSTITUTE(E$1,"standard",""),"|Float",""),ChapterTable!$1:$1,0),0),
  IF($B1302=1,
    IF($L1302=FALSE,
      VLOOKUP($A1302,ChapterTable!$1:$1048576,MATCH("최종"&amp;SUBSTITUTE(SUBSTITUTE(E$1,"standard",""),"|Float",""),ChapterTable!$1:$1,0),0),
      VLOOKUP($A1302-ChapterTable!$P$11,ChapterTable!$1:$1048576,MATCH("최종"&amp;SUBSTITUTE(SUBSTITUTE(E$1,"standard",""),"|Float",""),ChapterTable!$1:$1,0),0)*ChapterTable!$P$14
    ),
  OFFSET(E1302,-$B1302+IF($L1302,1,0),0)*IF($B1302&gt;OFFSET($B1302,1,0),ChapterTable!$R$17,1)*
    (VLOOKUP(SUBSTITUTE(SUBSTITUTE(E$1,"standard",""),"|Float","")&amp;IF(OR($L1302=TRUE,$A1302=0,MOD($A1302,ChapterTable!$R$20)&lt;&gt;0),"","보스")&amp;"인게임누적곱배수",ChapterTable!$R:$S,2,0)^C1302
    +VLOOKUP(SUBSTITUTE(SUBSTITUTE(E$1,"standard",""),"|Float","")&amp;IF(OR($L1302=TRUE,$A1302=0,MOD($A1302,ChapterTable!$R$20)&lt;&gt;0),"","보스")&amp;"인게임누적합배수",ChapterTable!$R:$S,2,0)*C1302)
  )
  )
  )
)</f>
        <v>372.59999999999997</v>
      </c>
      <c r="F1302" s="1">
        <f ca="1">IF(AND($A1302=0,$B1302=1),
    VLOOKUP(1,ChapterTable!$1:$1048576,MATCH("최종"&amp;SUBSTITUTE(SUBSTITUTE(F$1,"standard",""),"|Float",""),ChapterTable!$1:$1,0),0)*ChapterTable!$P$17,
  IF(AND($A1302=0,$B1302=0),
    F1303,
  IF($B1302=0,
    VLOOKUP($A1302,ChapterTable!$1:$1048576,MATCH("최종"&amp;SUBSTITUTE(SUBSTITUTE(F$1,"standard",""),"|Float",""),ChapterTable!$1:$1,0),0),
  IF($B1302=1,
    IF($L1302=FALSE,
      VLOOKUP($A1302,ChapterTable!$1:$1048576,MATCH("최종"&amp;SUBSTITUTE(SUBSTITUTE(F$1,"standard",""),"|Float",""),ChapterTable!$1:$1,0),0),
      VLOOKUP($A1302-ChapterTable!$P$11,ChapterTable!$1:$1048576,MATCH("최종"&amp;SUBSTITUTE(SUBSTITUTE(F$1,"standard",""),"|Float",""),ChapterTable!$1:$1,0),0)*ChapterTable!$P$14
    ),
  OFFSET(F1302,-$B1302+IF($L1302,1,0),0)*
    (VLOOKUP(SUBSTITUTE(SUBSTITUTE(F$1,"standard",""),"|Float","")&amp;IF(OR($L1302=TRUE,$A1302=0,MOD($A1302,ChapterTable!$R$20)&lt;&gt;0),"","보스")&amp;"인게임누적곱배수",ChapterTable!$R:$S,2,0)^D1302
    +VLOOKUP(SUBSTITUTE(SUBSTITUTE(F$1,"standard",""),"|Float","")&amp;IF(OR($L1302=TRUE,$A1302=0,MOD($A1302,ChapterTable!$R$20)&lt;&gt;0),"","보스")&amp;"인게임누적합배수",ChapterTable!$R:$S,2,0)*D1302)
  )
  )
  )
)</f>
        <v>139.078125</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43"/>
        <v>2</v>
      </c>
      <c r="Q1302">
        <f t="shared" si="144"/>
        <v>2</v>
      </c>
      <c r="R1302" t="b">
        <f t="shared" ca="1" si="145"/>
        <v>1</v>
      </c>
      <c r="T1302" t="b">
        <f t="shared" ca="1" si="14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1222</v>
      </c>
      <c r="Z1302">
        <v>10</v>
      </c>
      <c r="AA1302">
        <v>0</v>
      </c>
      <c r="AB1302">
        <v>1003</v>
      </c>
      <c r="AC1302" t="str">
        <f>IF(ISBLANK(AB1302),"",IF(ISERROR(VLOOKUP(AB1302,[3]DropTable!$A:$A,1,0)),"드랍없음",""))</f>
        <v/>
      </c>
      <c r="AE1302" t="str">
        <f>IF(ISBLANK(AD1302),"",IF(ISERROR(VLOOKUP(AD1302,[3]DropTable!$A:$A,1,0)),"드랍없음",""))</f>
        <v/>
      </c>
      <c r="AH1302">
        <v>1.5</v>
      </c>
      <c r="AI1302">
        <f t="shared" si="149"/>
        <v>0.5</v>
      </c>
      <c r="AJ1302">
        <f t="shared" si="147"/>
        <v>0.54666666600000002</v>
      </c>
      <c r="AK1302">
        <f t="shared" si="148"/>
        <v>1</v>
      </c>
      <c r="AL1302">
        <v>0</v>
      </c>
    </row>
    <row r="1303" spans="1:38" x14ac:dyDescent="0.3">
      <c r="A1303">
        <v>4</v>
      </c>
      <c r="B1303">
        <v>12</v>
      </c>
      <c r="C1303">
        <f>IF(OR($L1303=TRUE,$A1303=0,MOD($A1303,ChapterTable!$R$20)&lt;&gt;0),
MAX(0,INT(($B1303+ChapterTable!$P$26+VLOOKUP(SUBSTITUTE(C$1,"성장단계","")&amp;"단계오프셋",ChapterTable!$R:$S,2,0))/ChapterTable!$P$23)),
MAX(0,INT(($B1303+ChapterTable!$R$26+VLOOKUP(SUBSTITUTE(C$1,"성장단계","")&amp;"보스단계오프셋",ChapterTable!$R:$S,2,0))/ChapterTable!$R$23)))</f>
        <v>1</v>
      </c>
      <c r="D1303">
        <f>IF(OR($L1303=TRUE,$A1303=0,MOD($A1303,ChapterTable!$R$20)&lt;&gt;0),
MAX(0,INT(($B1303+ChapterTable!$P$26+VLOOKUP(SUBSTITUTE(D$1,"성장단계","")&amp;"단계오프셋",ChapterTable!$R:$S,2,0))/ChapterTable!$P$23)),
MAX(0,INT(($B1303+ChapterTable!$R$26+VLOOKUP(SUBSTITUTE(D$1,"성장단계","")&amp;"보스단계오프셋",ChapterTable!$R:$S,2,0))/ChapterTable!$R$23)))</f>
        <v>1</v>
      </c>
      <c r="E1303" s="1">
        <f ca="1">IF(AND($A1303=0,$B1303=1),
    VLOOKUP(1,ChapterTable!$1:$1048576,MATCH("최종"&amp;SUBSTITUTE(SUBSTITUTE(E$1,"standard",""),"|Float",""),ChapterTable!$1:$1,0),0)*ChapterTable!$P$17,
  IF(AND($A1303=0,$B1303=0),
    E1304,
  IF($B1303=0,
    VLOOKUP($A1303,ChapterTable!$1:$1048576,MATCH("최종"&amp;SUBSTITUTE(SUBSTITUTE(E$1,"standard",""),"|Float",""),ChapterTable!$1:$1,0),0),
  IF($B1303=1,
    IF($L1303=FALSE,
      VLOOKUP($A1303,ChapterTable!$1:$1048576,MATCH("최종"&amp;SUBSTITUTE(SUBSTITUTE(E$1,"standard",""),"|Float",""),ChapterTable!$1:$1,0),0),
      VLOOKUP($A1303-ChapterTable!$P$11,ChapterTable!$1:$1048576,MATCH("최종"&amp;SUBSTITUTE(SUBSTITUTE(E$1,"standard",""),"|Float",""),ChapterTable!$1:$1,0),0)*ChapterTable!$P$14
    ),
  OFFSET(E1303,-$B1303+IF($L1303,1,0),0)*IF($B1303&gt;OFFSET($B1303,1,0),ChapterTable!$R$17,1)*
    (VLOOKUP(SUBSTITUTE(SUBSTITUTE(E$1,"standard",""),"|Float","")&amp;IF(OR($L1303=TRUE,$A1303=0,MOD($A1303,ChapterTable!$R$20)&lt;&gt;0),"","보스")&amp;"인게임누적곱배수",ChapterTable!$R:$S,2,0)^C1303
    +VLOOKUP(SUBSTITUTE(SUBSTITUTE(E$1,"standard",""),"|Float","")&amp;IF(OR($L1303=TRUE,$A1303=0,MOD($A1303,ChapterTable!$R$20)&lt;&gt;0),"","보스")&amp;"인게임누적합배수",ChapterTable!$R:$S,2,0)*C1303)
  )
  )
  )
)</f>
        <v>372.59999999999997</v>
      </c>
      <c r="F1303" s="1">
        <f ca="1">IF(AND($A1303=0,$B1303=1),
    VLOOKUP(1,ChapterTable!$1:$1048576,MATCH("최종"&amp;SUBSTITUTE(SUBSTITUTE(F$1,"standard",""),"|Float",""),ChapterTable!$1:$1,0),0)*ChapterTable!$P$17,
  IF(AND($A1303=0,$B1303=0),
    F1304,
  IF($B1303=0,
    VLOOKUP($A1303,ChapterTable!$1:$1048576,MATCH("최종"&amp;SUBSTITUTE(SUBSTITUTE(F$1,"standard",""),"|Float",""),ChapterTable!$1:$1,0),0),
  IF($B1303=1,
    IF($L1303=FALSE,
      VLOOKUP($A1303,ChapterTable!$1:$1048576,MATCH("최종"&amp;SUBSTITUTE(SUBSTITUTE(F$1,"standard",""),"|Float",""),ChapterTable!$1:$1,0),0),
      VLOOKUP($A1303-ChapterTable!$P$11,ChapterTable!$1:$1048576,MATCH("최종"&amp;SUBSTITUTE(SUBSTITUTE(F$1,"standard",""),"|Float",""),ChapterTable!$1:$1,0),0)*ChapterTable!$P$14
    ),
  OFFSET(F1303,-$B1303+IF($L1303,1,0),0)*
    (VLOOKUP(SUBSTITUTE(SUBSTITUTE(F$1,"standard",""),"|Float","")&amp;IF(OR($L1303=TRUE,$A1303=0,MOD($A1303,ChapterTable!$R$20)&lt;&gt;0),"","보스")&amp;"인게임누적곱배수",ChapterTable!$R:$S,2,0)^D1303
    +VLOOKUP(SUBSTITUTE(SUBSTITUTE(F$1,"standard",""),"|Float","")&amp;IF(OR($L1303=TRUE,$A1303=0,MOD($A1303,ChapterTable!$R$20)&lt;&gt;0),"","보스")&amp;"인게임누적합배수",ChapterTable!$R:$S,2,0)*D1303)
  )
  )
  )
)</f>
        <v>139.078125</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43"/>
        <v>2</v>
      </c>
      <c r="Q1303">
        <f t="shared" si="144"/>
        <v>2</v>
      </c>
      <c r="R1303" t="b">
        <f t="shared" ca="1" si="145"/>
        <v>1</v>
      </c>
      <c r="T1303" t="b">
        <f t="shared" ca="1" si="14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1003</v>
      </c>
      <c r="AC1303" t="str">
        <f>IF(ISBLANK(AB1303),"",IF(ISERROR(VLOOKUP(AB1303,[3]DropTable!$A:$A,1,0)),"드랍없음",""))</f>
        <v/>
      </c>
      <c r="AE1303" t="str">
        <f>IF(ISBLANK(AD1303),"",IF(ISERROR(VLOOKUP(AD1303,[3]DropTable!$A:$A,1,0)),"드랍없음",""))</f>
        <v/>
      </c>
      <c r="AH1303">
        <v>1.5</v>
      </c>
      <c r="AI1303">
        <f t="shared" si="149"/>
        <v>0.5</v>
      </c>
      <c r="AJ1303">
        <f t="shared" si="147"/>
        <v>0.54666666600000002</v>
      </c>
      <c r="AK1303">
        <f t="shared" si="148"/>
        <v>1</v>
      </c>
      <c r="AL1303">
        <v>0</v>
      </c>
    </row>
    <row r="1304" spans="1:38" x14ac:dyDescent="0.3">
      <c r="A1304">
        <v>4</v>
      </c>
      <c r="B1304">
        <v>13</v>
      </c>
      <c r="C1304">
        <f>IF(OR($L1304=TRUE,$A1304=0,MOD($A1304,ChapterTable!$R$20)&lt;&gt;0),
MAX(0,INT(($B1304+ChapterTable!$P$26+VLOOKUP(SUBSTITUTE(C$1,"성장단계","")&amp;"단계오프셋",ChapterTable!$R:$S,2,0))/ChapterTable!$P$23)),
MAX(0,INT(($B1304+ChapterTable!$R$26+VLOOKUP(SUBSTITUTE(C$1,"성장단계","")&amp;"보스단계오프셋",ChapterTable!$R:$S,2,0))/ChapterTable!$R$23)))</f>
        <v>1</v>
      </c>
      <c r="D1304">
        <f>IF(OR($L1304=TRUE,$A1304=0,MOD($A1304,ChapterTable!$R$20)&lt;&gt;0),
MAX(0,INT(($B1304+ChapterTable!$P$26+VLOOKUP(SUBSTITUTE(D$1,"성장단계","")&amp;"단계오프셋",ChapterTable!$R:$S,2,0))/ChapterTable!$P$23)),
MAX(0,INT(($B1304+ChapterTable!$R$26+VLOOKUP(SUBSTITUTE(D$1,"성장단계","")&amp;"보스단계오프셋",ChapterTable!$R:$S,2,0))/ChapterTable!$R$23)))</f>
        <v>1</v>
      </c>
      <c r="E1304" s="1">
        <f ca="1">IF(AND($A1304=0,$B1304=1),
    VLOOKUP(1,ChapterTable!$1:$1048576,MATCH("최종"&amp;SUBSTITUTE(SUBSTITUTE(E$1,"standard",""),"|Float",""),ChapterTable!$1:$1,0),0)*ChapterTable!$P$17,
  IF(AND($A1304=0,$B1304=0),
    E1305,
  IF($B1304=0,
    VLOOKUP($A1304,ChapterTable!$1:$1048576,MATCH("최종"&amp;SUBSTITUTE(SUBSTITUTE(E$1,"standard",""),"|Float",""),ChapterTable!$1:$1,0),0),
  IF($B1304=1,
    IF($L1304=FALSE,
      VLOOKUP($A1304,ChapterTable!$1:$1048576,MATCH("최종"&amp;SUBSTITUTE(SUBSTITUTE(E$1,"standard",""),"|Float",""),ChapterTable!$1:$1,0),0),
      VLOOKUP($A1304-ChapterTable!$P$11,ChapterTable!$1:$1048576,MATCH("최종"&amp;SUBSTITUTE(SUBSTITUTE(E$1,"standard",""),"|Float",""),ChapterTable!$1:$1,0),0)*ChapterTable!$P$14
    ),
  OFFSET(E1304,-$B1304+IF($L1304,1,0),0)*IF($B1304&gt;OFFSET($B1304,1,0),ChapterTable!$R$17,1)*
    (VLOOKUP(SUBSTITUTE(SUBSTITUTE(E$1,"standard",""),"|Float","")&amp;IF(OR($L1304=TRUE,$A1304=0,MOD($A1304,ChapterTable!$R$20)&lt;&gt;0),"","보스")&amp;"인게임누적곱배수",ChapterTable!$R:$S,2,0)^C1304
    +VLOOKUP(SUBSTITUTE(SUBSTITUTE(E$1,"standard",""),"|Float","")&amp;IF(OR($L1304=TRUE,$A1304=0,MOD($A1304,ChapterTable!$R$20)&lt;&gt;0),"","보스")&amp;"인게임누적합배수",ChapterTable!$R:$S,2,0)*C1304)
  )
  )
  )
)</f>
        <v>372.59999999999997</v>
      </c>
      <c r="F1304" s="1">
        <f ca="1">IF(AND($A1304=0,$B1304=1),
    VLOOKUP(1,ChapterTable!$1:$1048576,MATCH("최종"&amp;SUBSTITUTE(SUBSTITUTE(F$1,"standard",""),"|Float",""),ChapterTable!$1:$1,0),0)*ChapterTable!$P$17,
  IF(AND($A1304=0,$B1304=0),
    F1305,
  IF($B1304=0,
    VLOOKUP($A1304,ChapterTable!$1:$1048576,MATCH("최종"&amp;SUBSTITUTE(SUBSTITUTE(F$1,"standard",""),"|Float",""),ChapterTable!$1:$1,0),0),
  IF($B1304=1,
    IF($L1304=FALSE,
      VLOOKUP($A1304,ChapterTable!$1:$1048576,MATCH("최종"&amp;SUBSTITUTE(SUBSTITUTE(F$1,"standard",""),"|Float",""),ChapterTable!$1:$1,0),0),
      VLOOKUP($A1304-ChapterTable!$P$11,ChapterTable!$1:$1048576,MATCH("최종"&amp;SUBSTITUTE(SUBSTITUTE(F$1,"standard",""),"|Float",""),ChapterTable!$1:$1,0),0)*ChapterTable!$P$14
    ),
  OFFSET(F1304,-$B1304+IF($L1304,1,0),0)*
    (VLOOKUP(SUBSTITUTE(SUBSTITUTE(F$1,"standard",""),"|Float","")&amp;IF(OR($L1304=TRUE,$A1304=0,MOD($A1304,ChapterTable!$R$20)&lt;&gt;0),"","보스")&amp;"인게임누적곱배수",ChapterTable!$R:$S,2,0)^D1304
    +VLOOKUP(SUBSTITUTE(SUBSTITUTE(F$1,"standard",""),"|Float","")&amp;IF(OR($L1304=TRUE,$A1304=0,MOD($A1304,ChapterTable!$R$20)&lt;&gt;0),"","보스")&amp;"인게임누적합배수",ChapterTable!$R:$S,2,0)*D1304)
  )
  )
  )
)</f>
        <v>139.078125</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43"/>
        <v>2</v>
      </c>
      <c r="Q1304">
        <f t="shared" si="144"/>
        <v>2</v>
      </c>
      <c r="R1304" t="b">
        <f t="shared" ca="1" si="145"/>
        <v>1</v>
      </c>
      <c r="T1304" t="b">
        <f t="shared" ca="1" si="14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1003</v>
      </c>
      <c r="AC1304" t="str">
        <f>IF(ISBLANK(AB1304),"",IF(ISERROR(VLOOKUP(AB1304,[3]DropTable!$A:$A,1,0)),"드랍없음",""))</f>
        <v/>
      </c>
      <c r="AE1304" t="str">
        <f>IF(ISBLANK(AD1304),"",IF(ISERROR(VLOOKUP(AD1304,[3]DropTable!$A:$A,1,0)),"드랍없음",""))</f>
        <v/>
      </c>
      <c r="AH1304">
        <v>1.5</v>
      </c>
      <c r="AI1304">
        <f t="shared" si="149"/>
        <v>0.5</v>
      </c>
      <c r="AJ1304">
        <f t="shared" si="147"/>
        <v>0.54666666600000002</v>
      </c>
      <c r="AK1304">
        <f t="shared" si="148"/>
        <v>1</v>
      </c>
      <c r="AL1304">
        <v>0</v>
      </c>
    </row>
    <row r="1305" spans="1:38" x14ac:dyDescent="0.3">
      <c r="A1305">
        <v>4</v>
      </c>
      <c r="B1305">
        <v>14</v>
      </c>
      <c r="C1305">
        <f>IF(OR($L1305=TRUE,$A1305=0,MOD($A1305,ChapterTable!$R$20)&lt;&gt;0),
MAX(0,INT(($B1305+ChapterTable!$P$26+VLOOKUP(SUBSTITUTE(C$1,"성장단계","")&amp;"단계오프셋",ChapterTable!$R:$S,2,0))/ChapterTable!$P$23)),
MAX(0,INT(($B1305+ChapterTable!$R$26+VLOOKUP(SUBSTITUTE(C$1,"성장단계","")&amp;"보스단계오프셋",ChapterTable!$R:$S,2,0))/ChapterTable!$R$23)))</f>
        <v>1</v>
      </c>
      <c r="D1305">
        <f>IF(OR($L1305=TRUE,$A1305=0,MOD($A1305,ChapterTable!$R$20)&lt;&gt;0),
MAX(0,INT(($B1305+ChapterTable!$P$26+VLOOKUP(SUBSTITUTE(D$1,"성장단계","")&amp;"단계오프셋",ChapterTable!$R:$S,2,0))/ChapterTable!$P$23)),
MAX(0,INT(($B1305+ChapterTable!$R$26+VLOOKUP(SUBSTITUTE(D$1,"성장단계","")&amp;"보스단계오프셋",ChapterTable!$R:$S,2,0))/ChapterTable!$R$23)))</f>
        <v>1</v>
      </c>
      <c r="E1305" s="1">
        <f ca="1">IF(AND($A1305=0,$B1305=1),
    VLOOKUP(1,ChapterTable!$1:$1048576,MATCH("최종"&amp;SUBSTITUTE(SUBSTITUTE(E$1,"standard",""),"|Float",""),ChapterTable!$1:$1,0),0)*ChapterTable!$P$17,
  IF(AND($A1305=0,$B1305=0),
    E1306,
  IF($B1305=0,
    VLOOKUP($A1305,ChapterTable!$1:$1048576,MATCH("최종"&amp;SUBSTITUTE(SUBSTITUTE(E$1,"standard",""),"|Float",""),ChapterTable!$1:$1,0),0),
  IF($B1305=1,
    IF($L1305=FALSE,
      VLOOKUP($A1305,ChapterTable!$1:$1048576,MATCH("최종"&amp;SUBSTITUTE(SUBSTITUTE(E$1,"standard",""),"|Float",""),ChapterTable!$1:$1,0),0),
      VLOOKUP($A1305-ChapterTable!$P$11,ChapterTable!$1:$1048576,MATCH("최종"&amp;SUBSTITUTE(SUBSTITUTE(E$1,"standard",""),"|Float",""),ChapterTable!$1:$1,0),0)*ChapterTable!$P$14
    ),
  OFFSET(E1305,-$B1305+IF($L1305,1,0),0)*IF($B1305&gt;OFFSET($B1305,1,0),ChapterTable!$R$17,1)*
    (VLOOKUP(SUBSTITUTE(SUBSTITUTE(E$1,"standard",""),"|Float","")&amp;IF(OR($L1305=TRUE,$A1305=0,MOD($A1305,ChapterTable!$R$20)&lt;&gt;0),"","보스")&amp;"인게임누적곱배수",ChapterTable!$R:$S,2,0)^C1305
    +VLOOKUP(SUBSTITUTE(SUBSTITUTE(E$1,"standard",""),"|Float","")&amp;IF(OR($L1305=TRUE,$A1305=0,MOD($A1305,ChapterTable!$R$20)&lt;&gt;0),"","보스")&amp;"인게임누적합배수",ChapterTable!$R:$S,2,0)*C1305)
  )
  )
  )
)</f>
        <v>372.59999999999997</v>
      </c>
      <c r="F1305" s="1">
        <f ca="1">IF(AND($A1305=0,$B1305=1),
    VLOOKUP(1,ChapterTable!$1:$1048576,MATCH("최종"&amp;SUBSTITUTE(SUBSTITUTE(F$1,"standard",""),"|Float",""),ChapterTable!$1:$1,0),0)*ChapterTable!$P$17,
  IF(AND($A1305=0,$B1305=0),
    F1306,
  IF($B1305=0,
    VLOOKUP($A1305,ChapterTable!$1:$1048576,MATCH("최종"&amp;SUBSTITUTE(SUBSTITUTE(F$1,"standard",""),"|Float",""),ChapterTable!$1:$1,0),0),
  IF($B1305=1,
    IF($L1305=FALSE,
      VLOOKUP($A1305,ChapterTable!$1:$1048576,MATCH("최종"&amp;SUBSTITUTE(SUBSTITUTE(F$1,"standard",""),"|Float",""),ChapterTable!$1:$1,0),0),
      VLOOKUP($A1305-ChapterTable!$P$11,ChapterTable!$1:$1048576,MATCH("최종"&amp;SUBSTITUTE(SUBSTITUTE(F$1,"standard",""),"|Float",""),ChapterTable!$1:$1,0),0)*ChapterTable!$P$14
    ),
  OFFSET(F1305,-$B1305+IF($L1305,1,0),0)*
    (VLOOKUP(SUBSTITUTE(SUBSTITUTE(F$1,"standard",""),"|Float","")&amp;IF(OR($L1305=TRUE,$A1305=0,MOD($A1305,ChapterTable!$R$20)&lt;&gt;0),"","보스")&amp;"인게임누적곱배수",ChapterTable!$R:$S,2,0)^D1305
    +VLOOKUP(SUBSTITUTE(SUBSTITUTE(F$1,"standard",""),"|Float","")&amp;IF(OR($L1305=TRUE,$A1305=0,MOD($A1305,ChapterTable!$R$20)&lt;&gt;0),"","보스")&amp;"인게임누적합배수",ChapterTable!$R:$S,2,0)*D1305)
  )
  )
  )
)</f>
        <v>139.078125</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43"/>
        <v>2</v>
      </c>
      <c r="Q1305">
        <f t="shared" si="144"/>
        <v>2</v>
      </c>
      <c r="R1305" t="b">
        <f t="shared" ca="1" si="145"/>
        <v>1</v>
      </c>
      <c r="T1305" t="b">
        <f t="shared" ca="1" si="14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2</v>
      </c>
      <c r="AB1305">
        <v>1003</v>
      </c>
      <c r="AC1305" t="str">
        <f>IF(ISBLANK(AB1305),"",IF(ISERROR(VLOOKUP(AB1305,[3]DropTable!$A:$A,1,0)),"드랍없음",""))</f>
        <v/>
      </c>
      <c r="AE1305" t="str">
        <f>IF(ISBLANK(AD1305),"",IF(ISERROR(VLOOKUP(AD1305,[3]DropTable!$A:$A,1,0)),"드랍없음",""))</f>
        <v/>
      </c>
      <c r="AH1305">
        <v>1.5</v>
      </c>
      <c r="AI1305">
        <f t="shared" si="149"/>
        <v>0.5</v>
      </c>
      <c r="AJ1305">
        <f t="shared" si="147"/>
        <v>0.54666666600000002</v>
      </c>
      <c r="AK1305">
        <f t="shared" si="148"/>
        <v>1</v>
      </c>
      <c r="AL1305">
        <v>0</v>
      </c>
    </row>
    <row r="1306" spans="1:38" x14ac:dyDescent="0.3">
      <c r="A1306">
        <v>4</v>
      </c>
      <c r="B1306">
        <v>15</v>
      </c>
      <c r="C1306">
        <f>IF(OR($L1306=TRUE,$A1306=0,MOD($A1306,ChapterTable!$R$20)&lt;&gt;0),
MAX(0,INT(($B1306+ChapterTable!$P$26+VLOOKUP(SUBSTITUTE(C$1,"성장단계","")&amp;"단계오프셋",ChapterTable!$R:$S,2,0))/ChapterTable!$P$23)),
MAX(0,INT(($B1306+ChapterTable!$R$26+VLOOKUP(SUBSTITUTE(C$1,"성장단계","")&amp;"보스단계오프셋",ChapterTable!$R:$S,2,0))/ChapterTable!$R$23)))</f>
        <v>1</v>
      </c>
      <c r="D1306">
        <f>IF(OR($L1306=TRUE,$A1306=0,MOD($A1306,ChapterTable!$R$20)&lt;&gt;0),
MAX(0,INT(($B1306+ChapterTable!$P$26+VLOOKUP(SUBSTITUTE(D$1,"성장단계","")&amp;"단계오프셋",ChapterTable!$R:$S,2,0))/ChapterTable!$P$23)),
MAX(0,INT(($B1306+ChapterTable!$R$26+VLOOKUP(SUBSTITUTE(D$1,"성장단계","")&amp;"보스단계오프셋",ChapterTable!$R:$S,2,0))/ChapterTable!$R$23)))</f>
        <v>1</v>
      </c>
      <c r="E1306" s="1">
        <f ca="1">IF(AND($A1306=0,$B1306=1),
    VLOOKUP(1,ChapterTable!$1:$1048576,MATCH("최종"&amp;SUBSTITUTE(SUBSTITUTE(E$1,"standard",""),"|Float",""),ChapterTable!$1:$1,0),0)*ChapterTable!$P$17,
  IF(AND($A1306=0,$B1306=0),
    E1307,
  IF($B1306=0,
    VLOOKUP($A1306,ChapterTable!$1:$1048576,MATCH("최종"&amp;SUBSTITUTE(SUBSTITUTE(E$1,"standard",""),"|Float",""),ChapterTable!$1:$1,0),0),
  IF($B1306=1,
    IF($L1306=FALSE,
      VLOOKUP($A1306,ChapterTable!$1:$1048576,MATCH("최종"&amp;SUBSTITUTE(SUBSTITUTE(E$1,"standard",""),"|Float",""),ChapterTable!$1:$1,0),0),
      VLOOKUP($A1306-ChapterTable!$P$11,ChapterTable!$1:$1048576,MATCH("최종"&amp;SUBSTITUTE(SUBSTITUTE(E$1,"standard",""),"|Float",""),ChapterTable!$1:$1,0),0)*ChapterTable!$P$14
    ),
  OFFSET(E1306,-$B1306+IF($L1306,1,0),0)*IF($B1306&gt;OFFSET($B1306,1,0),ChapterTable!$R$17,1)*
    (VLOOKUP(SUBSTITUTE(SUBSTITUTE(E$1,"standard",""),"|Float","")&amp;IF(OR($L1306=TRUE,$A1306=0,MOD($A1306,ChapterTable!$R$20)&lt;&gt;0),"","보스")&amp;"인게임누적곱배수",ChapterTable!$R:$S,2,0)^C1306
    +VLOOKUP(SUBSTITUTE(SUBSTITUTE(E$1,"standard",""),"|Float","")&amp;IF(OR($L1306=TRUE,$A1306=0,MOD($A1306,ChapterTable!$R$20)&lt;&gt;0),"","보스")&amp;"인게임누적합배수",ChapterTable!$R:$S,2,0)*C1306)
  )
  )
  )
)</f>
        <v>372.59999999999997</v>
      </c>
      <c r="F1306" s="1">
        <f ca="1">IF(AND($A1306=0,$B1306=1),
    VLOOKUP(1,ChapterTable!$1:$1048576,MATCH("최종"&amp;SUBSTITUTE(SUBSTITUTE(F$1,"standard",""),"|Float",""),ChapterTable!$1:$1,0),0)*ChapterTable!$P$17,
  IF(AND($A1306=0,$B1306=0),
    F1307,
  IF($B1306=0,
    VLOOKUP($A1306,ChapterTable!$1:$1048576,MATCH("최종"&amp;SUBSTITUTE(SUBSTITUTE(F$1,"standard",""),"|Float",""),ChapterTable!$1:$1,0),0),
  IF($B1306=1,
    IF($L1306=FALSE,
      VLOOKUP($A1306,ChapterTable!$1:$1048576,MATCH("최종"&amp;SUBSTITUTE(SUBSTITUTE(F$1,"standard",""),"|Float",""),ChapterTable!$1:$1,0),0),
      VLOOKUP($A1306-ChapterTable!$P$11,ChapterTable!$1:$1048576,MATCH("최종"&amp;SUBSTITUTE(SUBSTITUTE(F$1,"standard",""),"|Float",""),ChapterTable!$1:$1,0),0)*ChapterTable!$P$14
    ),
  OFFSET(F1306,-$B1306+IF($L1306,1,0),0)*
    (VLOOKUP(SUBSTITUTE(SUBSTITUTE(F$1,"standard",""),"|Float","")&amp;IF(OR($L1306=TRUE,$A1306=0,MOD($A1306,ChapterTable!$R$20)&lt;&gt;0),"","보스")&amp;"인게임누적곱배수",ChapterTable!$R:$S,2,0)^D1306
    +VLOOKUP(SUBSTITUTE(SUBSTITUTE(F$1,"standard",""),"|Float","")&amp;IF(OR($L1306=TRUE,$A1306=0,MOD($A1306,ChapterTable!$R$20)&lt;&gt;0),"","보스")&amp;"인게임누적합배수",ChapterTable!$R:$S,2,0)*D1306)
  )
  )
  )
)</f>
        <v>139.078125</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43"/>
        <v>11</v>
      </c>
      <c r="Q1306">
        <f t="shared" si="144"/>
        <v>11</v>
      </c>
      <c r="R1306" t="b">
        <f t="shared" ca="1" si="145"/>
        <v>1</v>
      </c>
      <c r="T1306" t="b">
        <f t="shared" ca="1" si="14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1003</v>
      </c>
      <c r="AC1306" t="str">
        <f>IF(ISBLANK(AB1306),"",IF(ISERROR(VLOOKUP(AB1306,[3]DropTable!$A:$A,1,0)),"드랍없음",""))</f>
        <v/>
      </c>
      <c r="AE1306" t="str">
        <f>IF(ISBLANK(AD1306),"",IF(ISERROR(VLOOKUP(AD1306,[3]DropTable!$A:$A,1,0)),"드랍없음",""))</f>
        <v/>
      </c>
      <c r="AH1306">
        <v>1.5</v>
      </c>
      <c r="AI1306">
        <f t="shared" si="149"/>
        <v>0.5</v>
      </c>
      <c r="AJ1306">
        <f t="shared" si="147"/>
        <v>0.54666666600000002</v>
      </c>
      <c r="AK1306">
        <f t="shared" si="148"/>
        <v>1</v>
      </c>
      <c r="AL1306">
        <v>0</v>
      </c>
    </row>
    <row r="1307" spans="1:38" x14ac:dyDescent="0.3">
      <c r="A1307">
        <v>4</v>
      </c>
      <c r="B1307">
        <v>16</v>
      </c>
      <c r="C1307">
        <f>IF(OR($L1307=TRUE,$A1307=0,MOD($A1307,ChapterTable!$R$20)&lt;&gt;0),
MAX(0,INT(($B1307+ChapterTable!$P$26+VLOOKUP(SUBSTITUTE(C$1,"성장단계","")&amp;"단계오프셋",ChapterTable!$R:$S,2,0))/ChapterTable!$P$23)),
MAX(0,INT(($B1307+ChapterTable!$R$26+VLOOKUP(SUBSTITUTE(C$1,"성장단계","")&amp;"보스단계오프셋",ChapterTable!$R:$S,2,0))/ChapterTable!$R$23)))</f>
        <v>2</v>
      </c>
      <c r="D1307">
        <f>IF(OR($L1307=TRUE,$A1307=0,MOD($A1307,ChapterTable!$R$20)&lt;&gt;0),
MAX(0,INT(($B1307+ChapterTable!$P$26+VLOOKUP(SUBSTITUTE(D$1,"성장단계","")&amp;"단계오프셋",ChapterTable!$R:$S,2,0))/ChapterTable!$P$23)),
MAX(0,INT(($B1307+ChapterTable!$R$26+VLOOKUP(SUBSTITUTE(D$1,"성장단계","")&amp;"보스단계오프셋",ChapterTable!$R:$S,2,0))/ChapterTable!$R$23)))</f>
        <v>1</v>
      </c>
      <c r="E1307" s="1">
        <f ca="1">IF(AND($A1307=0,$B1307=1),
    VLOOKUP(1,ChapterTable!$1:$1048576,MATCH("최종"&amp;SUBSTITUTE(SUBSTITUTE(E$1,"standard",""),"|Float",""),ChapterTable!$1:$1,0),0)*ChapterTable!$P$17,
  IF(AND($A1307=0,$B1307=0),
    E1308,
  IF($B1307=0,
    VLOOKUP($A1307,ChapterTable!$1:$1048576,MATCH("최종"&amp;SUBSTITUTE(SUBSTITUTE(E$1,"standard",""),"|Float",""),ChapterTable!$1:$1,0),0),
  IF($B1307=1,
    IF($L1307=FALSE,
      VLOOKUP($A1307,ChapterTable!$1:$1048576,MATCH("최종"&amp;SUBSTITUTE(SUBSTITUTE(E$1,"standard",""),"|Float",""),ChapterTable!$1:$1,0),0),
      VLOOKUP($A1307-ChapterTable!$P$11,ChapterTable!$1:$1048576,MATCH("최종"&amp;SUBSTITUTE(SUBSTITUTE(E$1,"standard",""),"|Float",""),ChapterTable!$1:$1,0),0)*ChapterTable!$P$14
    ),
  OFFSET(E1307,-$B1307+IF($L1307,1,0),0)*IF($B1307&gt;OFFSET($B1307,1,0),ChapterTable!$R$17,1)*
    (VLOOKUP(SUBSTITUTE(SUBSTITUTE(E$1,"standard",""),"|Float","")&amp;IF(OR($L1307=TRUE,$A1307=0,MOD($A1307,ChapterTable!$R$20)&lt;&gt;0),"","보스")&amp;"인게임누적곱배수",ChapterTable!$R:$S,2,0)^C1307
    +VLOOKUP(SUBSTITUTE(SUBSTITUTE(E$1,"standard",""),"|Float","")&amp;IF(OR($L1307=TRUE,$A1307=0,MOD($A1307,ChapterTable!$R$20)&lt;&gt;0),"","보스")&amp;"인게임누적합배수",ChapterTable!$R:$S,2,0)*C1307)
  )
  )
  )
)</f>
        <v>434.7</v>
      </c>
      <c r="F1307" s="1">
        <f ca="1">IF(AND($A1307=0,$B1307=1),
    VLOOKUP(1,ChapterTable!$1:$1048576,MATCH("최종"&amp;SUBSTITUTE(SUBSTITUTE(F$1,"standard",""),"|Float",""),ChapterTable!$1:$1,0),0)*ChapterTable!$P$17,
  IF(AND($A1307=0,$B1307=0),
    F1308,
  IF($B1307=0,
    VLOOKUP($A1307,ChapterTable!$1:$1048576,MATCH("최종"&amp;SUBSTITUTE(SUBSTITUTE(F$1,"standard",""),"|Float",""),ChapterTable!$1:$1,0),0),
  IF($B1307=1,
    IF($L1307=FALSE,
      VLOOKUP($A1307,ChapterTable!$1:$1048576,MATCH("최종"&amp;SUBSTITUTE(SUBSTITUTE(F$1,"standard",""),"|Float",""),ChapterTable!$1:$1,0),0),
      VLOOKUP($A1307-ChapterTable!$P$11,ChapterTable!$1:$1048576,MATCH("최종"&amp;SUBSTITUTE(SUBSTITUTE(F$1,"standard",""),"|Float",""),ChapterTable!$1:$1,0),0)*ChapterTable!$P$14
    ),
  OFFSET(F1307,-$B1307+IF($L1307,1,0),0)*
    (VLOOKUP(SUBSTITUTE(SUBSTITUTE(F$1,"standard",""),"|Float","")&amp;IF(OR($L1307=TRUE,$A1307=0,MOD($A1307,ChapterTable!$R$20)&lt;&gt;0),"","보스")&amp;"인게임누적곱배수",ChapterTable!$R:$S,2,0)^D1307
    +VLOOKUP(SUBSTITUTE(SUBSTITUTE(F$1,"standard",""),"|Float","")&amp;IF(OR($L1307=TRUE,$A1307=0,MOD($A1307,ChapterTable!$R$20)&lt;&gt;0),"","보스")&amp;"인게임누적합배수",ChapterTable!$R:$S,2,0)*D1307)
  )
  )
  )
)</f>
        <v>139.078125</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43"/>
        <v>2</v>
      </c>
      <c r="Q1307">
        <f t="shared" si="144"/>
        <v>2</v>
      </c>
      <c r="R1307" t="b">
        <f t="shared" ca="1" si="145"/>
        <v>1</v>
      </c>
      <c r="T1307" t="b">
        <f t="shared" ca="1" si="14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2</v>
      </c>
      <c r="AB1307">
        <v>1003</v>
      </c>
      <c r="AC1307" t="str">
        <f>IF(ISBLANK(AB1307),"",IF(ISERROR(VLOOKUP(AB1307,[3]DropTable!$A:$A,1,0)),"드랍없음",""))</f>
        <v/>
      </c>
      <c r="AE1307" t="str">
        <f>IF(ISBLANK(AD1307),"",IF(ISERROR(VLOOKUP(AD1307,[3]DropTable!$A:$A,1,0)),"드랍없음",""))</f>
        <v/>
      </c>
      <c r="AH1307">
        <v>1.5</v>
      </c>
      <c r="AI1307">
        <f t="shared" si="149"/>
        <v>0.5</v>
      </c>
      <c r="AJ1307">
        <f t="shared" si="147"/>
        <v>0.54666666600000002</v>
      </c>
      <c r="AK1307">
        <f t="shared" si="148"/>
        <v>1</v>
      </c>
      <c r="AL1307">
        <v>0</v>
      </c>
    </row>
    <row r="1308" spans="1:38" x14ac:dyDescent="0.3">
      <c r="A1308">
        <v>4</v>
      </c>
      <c r="B1308">
        <v>17</v>
      </c>
      <c r="C1308">
        <f>IF(OR($L1308=TRUE,$A1308=0,MOD($A1308,ChapterTable!$R$20)&lt;&gt;0),
MAX(0,INT(($B1308+ChapterTable!$P$26+VLOOKUP(SUBSTITUTE(C$1,"성장단계","")&amp;"단계오프셋",ChapterTable!$R:$S,2,0))/ChapterTable!$P$23)),
MAX(0,INT(($B1308+ChapterTable!$R$26+VLOOKUP(SUBSTITUTE(C$1,"성장단계","")&amp;"보스단계오프셋",ChapterTable!$R:$S,2,0))/ChapterTable!$R$23)))</f>
        <v>2</v>
      </c>
      <c r="D1308">
        <f>IF(OR($L1308=TRUE,$A1308=0,MOD($A1308,ChapterTable!$R$20)&lt;&gt;0),
MAX(0,INT(($B1308+ChapterTable!$P$26+VLOOKUP(SUBSTITUTE(D$1,"성장단계","")&amp;"단계오프셋",ChapterTable!$R:$S,2,0))/ChapterTable!$P$23)),
MAX(0,INT(($B1308+ChapterTable!$R$26+VLOOKUP(SUBSTITUTE(D$1,"성장단계","")&amp;"보스단계오프셋",ChapterTable!$R:$S,2,0))/ChapterTable!$R$23)))</f>
        <v>1</v>
      </c>
      <c r="E1308" s="1">
        <f ca="1">IF(AND($A1308=0,$B1308=1),
    VLOOKUP(1,ChapterTable!$1:$1048576,MATCH("최종"&amp;SUBSTITUTE(SUBSTITUTE(E$1,"standard",""),"|Float",""),ChapterTable!$1:$1,0),0)*ChapterTable!$P$17,
  IF(AND($A1308=0,$B1308=0),
    E1309,
  IF($B1308=0,
    VLOOKUP($A1308,ChapterTable!$1:$1048576,MATCH("최종"&amp;SUBSTITUTE(SUBSTITUTE(E$1,"standard",""),"|Float",""),ChapterTable!$1:$1,0),0),
  IF($B1308=1,
    IF($L1308=FALSE,
      VLOOKUP($A1308,ChapterTable!$1:$1048576,MATCH("최종"&amp;SUBSTITUTE(SUBSTITUTE(E$1,"standard",""),"|Float",""),ChapterTable!$1:$1,0),0),
      VLOOKUP($A1308-ChapterTable!$P$11,ChapterTable!$1:$1048576,MATCH("최종"&amp;SUBSTITUTE(SUBSTITUTE(E$1,"standard",""),"|Float",""),ChapterTable!$1:$1,0),0)*ChapterTable!$P$14
    ),
  OFFSET(E1308,-$B1308+IF($L1308,1,0),0)*IF($B1308&gt;OFFSET($B1308,1,0),ChapterTable!$R$17,1)*
    (VLOOKUP(SUBSTITUTE(SUBSTITUTE(E$1,"standard",""),"|Float","")&amp;IF(OR($L1308=TRUE,$A1308=0,MOD($A1308,ChapterTable!$R$20)&lt;&gt;0),"","보스")&amp;"인게임누적곱배수",ChapterTable!$R:$S,2,0)^C1308
    +VLOOKUP(SUBSTITUTE(SUBSTITUTE(E$1,"standard",""),"|Float","")&amp;IF(OR($L1308=TRUE,$A1308=0,MOD($A1308,ChapterTable!$R$20)&lt;&gt;0),"","보스")&amp;"인게임누적합배수",ChapterTable!$R:$S,2,0)*C1308)
  )
  )
  )
)</f>
        <v>434.7</v>
      </c>
      <c r="F1308" s="1">
        <f ca="1">IF(AND($A1308=0,$B1308=1),
    VLOOKUP(1,ChapterTable!$1:$1048576,MATCH("최종"&amp;SUBSTITUTE(SUBSTITUTE(F$1,"standard",""),"|Float",""),ChapterTable!$1:$1,0),0)*ChapterTable!$P$17,
  IF(AND($A1308=0,$B1308=0),
    F1309,
  IF($B1308=0,
    VLOOKUP($A1308,ChapterTable!$1:$1048576,MATCH("최종"&amp;SUBSTITUTE(SUBSTITUTE(F$1,"standard",""),"|Float",""),ChapterTable!$1:$1,0),0),
  IF($B1308=1,
    IF($L1308=FALSE,
      VLOOKUP($A1308,ChapterTable!$1:$1048576,MATCH("최종"&amp;SUBSTITUTE(SUBSTITUTE(F$1,"standard",""),"|Float",""),ChapterTable!$1:$1,0),0),
      VLOOKUP($A1308-ChapterTable!$P$11,ChapterTable!$1:$1048576,MATCH("최종"&amp;SUBSTITUTE(SUBSTITUTE(F$1,"standard",""),"|Float",""),ChapterTable!$1:$1,0),0)*ChapterTable!$P$14
    ),
  OFFSET(F1308,-$B1308+IF($L1308,1,0),0)*
    (VLOOKUP(SUBSTITUTE(SUBSTITUTE(F$1,"standard",""),"|Float","")&amp;IF(OR($L1308=TRUE,$A1308=0,MOD($A1308,ChapterTable!$R$20)&lt;&gt;0),"","보스")&amp;"인게임누적곱배수",ChapterTable!$R:$S,2,0)^D1308
    +VLOOKUP(SUBSTITUTE(SUBSTITUTE(F$1,"standard",""),"|Float","")&amp;IF(OR($L1308=TRUE,$A1308=0,MOD($A1308,ChapterTable!$R$20)&lt;&gt;0),"","보스")&amp;"인게임누적합배수",ChapterTable!$R:$S,2,0)*D1308)
  )
  )
  )
)</f>
        <v>139.078125</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43"/>
        <v>2</v>
      </c>
      <c r="Q1308">
        <f t="shared" si="144"/>
        <v>2</v>
      </c>
      <c r="R1308" t="b">
        <f t="shared" ca="1" si="145"/>
        <v>1</v>
      </c>
      <c r="T1308" t="b">
        <f t="shared" ca="1" si="14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2</v>
      </c>
      <c r="AB1308">
        <v>1003</v>
      </c>
      <c r="AC1308" t="str">
        <f>IF(ISBLANK(AB1308),"",IF(ISERROR(VLOOKUP(AB1308,[3]DropTable!$A:$A,1,0)),"드랍없음",""))</f>
        <v/>
      </c>
      <c r="AE1308" t="str">
        <f>IF(ISBLANK(AD1308),"",IF(ISERROR(VLOOKUP(AD1308,[3]DropTable!$A:$A,1,0)),"드랍없음",""))</f>
        <v/>
      </c>
      <c r="AH1308">
        <v>1.5</v>
      </c>
      <c r="AI1308">
        <f t="shared" si="149"/>
        <v>0.5</v>
      </c>
      <c r="AJ1308">
        <f t="shared" si="147"/>
        <v>0.54666666600000002</v>
      </c>
      <c r="AK1308">
        <f t="shared" si="148"/>
        <v>1</v>
      </c>
      <c r="AL1308">
        <v>0</v>
      </c>
    </row>
    <row r="1309" spans="1:38" x14ac:dyDescent="0.3">
      <c r="A1309">
        <v>4</v>
      </c>
      <c r="B1309">
        <v>18</v>
      </c>
      <c r="C1309">
        <f>IF(OR($L1309=TRUE,$A1309=0,MOD($A1309,ChapterTable!$R$20)&lt;&gt;0),
MAX(0,INT(($B1309+ChapterTable!$P$26+VLOOKUP(SUBSTITUTE(C$1,"성장단계","")&amp;"단계오프셋",ChapterTable!$R:$S,2,0))/ChapterTable!$P$23)),
MAX(0,INT(($B1309+ChapterTable!$R$26+VLOOKUP(SUBSTITUTE(C$1,"성장단계","")&amp;"보스단계오프셋",ChapterTable!$R:$S,2,0))/ChapterTable!$R$23)))</f>
        <v>2</v>
      </c>
      <c r="D1309">
        <f>IF(OR($L1309=TRUE,$A1309=0,MOD($A1309,ChapterTable!$R$20)&lt;&gt;0),
MAX(0,INT(($B1309+ChapterTable!$P$26+VLOOKUP(SUBSTITUTE(D$1,"성장단계","")&amp;"단계오프셋",ChapterTable!$R:$S,2,0))/ChapterTable!$P$23)),
MAX(0,INT(($B1309+ChapterTable!$R$26+VLOOKUP(SUBSTITUTE(D$1,"성장단계","")&amp;"보스단계오프셋",ChapterTable!$R:$S,2,0))/ChapterTable!$R$23)))</f>
        <v>1</v>
      </c>
      <c r="E1309" s="1">
        <f ca="1">IF(AND($A1309=0,$B1309=1),
    VLOOKUP(1,ChapterTable!$1:$1048576,MATCH("최종"&amp;SUBSTITUTE(SUBSTITUTE(E$1,"standard",""),"|Float",""),ChapterTable!$1:$1,0),0)*ChapterTable!$P$17,
  IF(AND($A1309=0,$B1309=0),
    E1310,
  IF($B1309=0,
    VLOOKUP($A1309,ChapterTable!$1:$1048576,MATCH("최종"&amp;SUBSTITUTE(SUBSTITUTE(E$1,"standard",""),"|Float",""),ChapterTable!$1:$1,0),0),
  IF($B1309=1,
    IF($L1309=FALSE,
      VLOOKUP($A1309,ChapterTable!$1:$1048576,MATCH("최종"&amp;SUBSTITUTE(SUBSTITUTE(E$1,"standard",""),"|Float",""),ChapterTable!$1:$1,0),0),
      VLOOKUP($A1309-ChapterTable!$P$11,ChapterTable!$1:$1048576,MATCH("최종"&amp;SUBSTITUTE(SUBSTITUTE(E$1,"standard",""),"|Float",""),ChapterTable!$1:$1,0),0)*ChapterTable!$P$14
    ),
  OFFSET(E1309,-$B1309+IF($L1309,1,0),0)*IF($B1309&gt;OFFSET($B1309,1,0),ChapterTable!$R$17,1)*
    (VLOOKUP(SUBSTITUTE(SUBSTITUTE(E$1,"standard",""),"|Float","")&amp;IF(OR($L1309=TRUE,$A1309=0,MOD($A1309,ChapterTable!$R$20)&lt;&gt;0),"","보스")&amp;"인게임누적곱배수",ChapterTable!$R:$S,2,0)^C1309
    +VLOOKUP(SUBSTITUTE(SUBSTITUTE(E$1,"standard",""),"|Float","")&amp;IF(OR($L1309=TRUE,$A1309=0,MOD($A1309,ChapterTable!$R$20)&lt;&gt;0),"","보스")&amp;"인게임누적합배수",ChapterTable!$R:$S,2,0)*C1309)
  )
  )
  )
)</f>
        <v>434.7</v>
      </c>
      <c r="F1309" s="1">
        <f ca="1">IF(AND($A1309=0,$B1309=1),
    VLOOKUP(1,ChapterTable!$1:$1048576,MATCH("최종"&amp;SUBSTITUTE(SUBSTITUTE(F$1,"standard",""),"|Float",""),ChapterTable!$1:$1,0),0)*ChapterTable!$P$17,
  IF(AND($A1309=0,$B1309=0),
    F1310,
  IF($B1309=0,
    VLOOKUP($A1309,ChapterTable!$1:$1048576,MATCH("최종"&amp;SUBSTITUTE(SUBSTITUTE(F$1,"standard",""),"|Float",""),ChapterTable!$1:$1,0),0),
  IF($B1309=1,
    IF($L1309=FALSE,
      VLOOKUP($A1309,ChapterTable!$1:$1048576,MATCH("최종"&amp;SUBSTITUTE(SUBSTITUTE(F$1,"standard",""),"|Float",""),ChapterTable!$1:$1,0),0),
      VLOOKUP($A1309-ChapterTable!$P$11,ChapterTable!$1:$1048576,MATCH("최종"&amp;SUBSTITUTE(SUBSTITUTE(F$1,"standard",""),"|Float",""),ChapterTable!$1:$1,0),0)*ChapterTable!$P$14
    ),
  OFFSET(F1309,-$B1309+IF($L1309,1,0),0)*
    (VLOOKUP(SUBSTITUTE(SUBSTITUTE(F$1,"standard",""),"|Float","")&amp;IF(OR($L1309=TRUE,$A1309=0,MOD($A1309,ChapterTable!$R$20)&lt;&gt;0),"","보스")&amp;"인게임누적곱배수",ChapterTable!$R:$S,2,0)^D1309
    +VLOOKUP(SUBSTITUTE(SUBSTITUTE(F$1,"standard",""),"|Float","")&amp;IF(OR($L1309=TRUE,$A1309=0,MOD($A1309,ChapterTable!$R$20)&lt;&gt;0),"","보스")&amp;"인게임누적합배수",ChapterTable!$R:$S,2,0)*D1309)
  )
  )
  )
)</f>
        <v>139.078125</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43"/>
        <v>2</v>
      </c>
      <c r="Q1309">
        <f t="shared" si="144"/>
        <v>2</v>
      </c>
      <c r="R1309" t="b">
        <f t="shared" ca="1" si="145"/>
        <v>1</v>
      </c>
      <c r="T1309" t="b">
        <f t="shared" ca="1" si="14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2</v>
      </c>
      <c r="AB1309">
        <v>1003</v>
      </c>
      <c r="AC1309" t="str">
        <f>IF(ISBLANK(AB1309),"",IF(ISERROR(VLOOKUP(AB1309,[3]DropTable!$A:$A,1,0)),"드랍없음",""))</f>
        <v/>
      </c>
      <c r="AE1309" t="str">
        <f>IF(ISBLANK(AD1309),"",IF(ISERROR(VLOOKUP(AD1309,[3]DropTable!$A:$A,1,0)),"드랍없음",""))</f>
        <v/>
      </c>
      <c r="AH1309">
        <v>1.5</v>
      </c>
      <c r="AI1309">
        <f t="shared" si="149"/>
        <v>0.5</v>
      </c>
      <c r="AJ1309">
        <f t="shared" si="147"/>
        <v>0.54666666600000002</v>
      </c>
      <c r="AK1309">
        <f t="shared" si="148"/>
        <v>1</v>
      </c>
      <c r="AL1309">
        <v>0</v>
      </c>
    </row>
    <row r="1310" spans="1:38" x14ac:dyDescent="0.3">
      <c r="A1310">
        <v>4</v>
      </c>
      <c r="B1310">
        <v>19</v>
      </c>
      <c r="C1310">
        <f>IF(OR($L1310=TRUE,$A1310=0,MOD($A1310,ChapterTable!$R$20)&lt;&gt;0),
MAX(0,INT(($B1310+ChapterTable!$P$26+VLOOKUP(SUBSTITUTE(C$1,"성장단계","")&amp;"단계오프셋",ChapterTable!$R:$S,2,0))/ChapterTable!$P$23)),
MAX(0,INT(($B1310+ChapterTable!$R$26+VLOOKUP(SUBSTITUTE(C$1,"성장단계","")&amp;"보스단계오프셋",ChapterTable!$R:$S,2,0))/ChapterTable!$R$23)))</f>
        <v>2</v>
      </c>
      <c r="D1310">
        <f>IF(OR($L1310=TRUE,$A1310=0,MOD($A1310,ChapterTable!$R$20)&lt;&gt;0),
MAX(0,INT(($B1310+ChapterTable!$P$26+VLOOKUP(SUBSTITUTE(D$1,"성장단계","")&amp;"단계오프셋",ChapterTable!$R:$S,2,0))/ChapterTable!$P$23)),
MAX(0,INT(($B1310+ChapterTable!$R$26+VLOOKUP(SUBSTITUTE(D$1,"성장단계","")&amp;"보스단계오프셋",ChapterTable!$R:$S,2,0))/ChapterTable!$R$23)))</f>
        <v>1</v>
      </c>
      <c r="E1310" s="1">
        <f ca="1">IF(AND($A1310=0,$B1310=1),
    VLOOKUP(1,ChapterTable!$1:$1048576,MATCH("최종"&amp;SUBSTITUTE(SUBSTITUTE(E$1,"standard",""),"|Float",""),ChapterTable!$1:$1,0),0)*ChapterTable!$P$17,
  IF(AND($A1310=0,$B1310=0),
    E1311,
  IF($B1310=0,
    VLOOKUP($A1310,ChapterTable!$1:$1048576,MATCH("최종"&amp;SUBSTITUTE(SUBSTITUTE(E$1,"standard",""),"|Float",""),ChapterTable!$1:$1,0),0),
  IF($B1310=1,
    IF($L1310=FALSE,
      VLOOKUP($A1310,ChapterTable!$1:$1048576,MATCH("최종"&amp;SUBSTITUTE(SUBSTITUTE(E$1,"standard",""),"|Float",""),ChapterTable!$1:$1,0),0),
      VLOOKUP($A1310-ChapterTable!$P$11,ChapterTable!$1:$1048576,MATCH("최종"&amp;SUBSTITUTE(SUBSTITUTE(E$1,"standard",""),"|Float",""),ChapterTable!$1:$1,0),0)*ChapterTable!$P$14
    ),
  OFFSET(E1310,-$B1310+IF($L1310,1,0),0)*IF($B1310&gt;OFFSET($B1310,1,0),ChapterTable!$R$17,1)*
    (VLOOKUP(SUBSTITUTE(SUBSTITUTE(E$1,"standard",""),"|Float","")&amp;IF(OR($L1310=TRUE,$A1310=0,MOD($A1310,ChapterTable!$R$20)&lt;&gt;0),"","보스")&amp;"인게임누적곱배수",ChapterTable!$R:$S,2,0)^C1310
    +VLOOKUP(SUBSTITUTE(SUBSTITUTE(E$1,"standard",""),"|Float","")&amp;IF(OR($L1310=TRUE,$A1310=0,MOD($A1310,ChapterTable!$R$20)&lt;&gt;0),"","보스")&amp;"인게임누적합배수",ChapterTable!$R:$S,2,0)*C1310)
  )
  )
  )
)</f>
        <v>434.7</v>
      </c>
      <c r="F1310" s="1">
        <f ca="1">IF(AND($A1310=0,$B1310=1),
    VLOOKUP(1,ChapterTable!$1:$1048576,MATCH("최종"&amp;SUBSTITUTE(SUBSTITUTE(F$1,"standard",""),"|Float",""),ChapterTable!$1:$1,0),0)*ChapterTable!$P$17,
  IF(AND($A1310=0,$B1310=0),
    F1311,
  IF($B1310=0,
    VLOOKUP($A1310,ChapterTable!$1:$1048576,MATCH("최종"&amp;SUBSTITUTE(SUBSTITUTE(F$1,"standard",""),"|Float",""),ChapterTable!$1:$1,0),0),
  IF($B1310=1,
    IF($L1310=FALSE,
      VLOOKUP($A1310,ChapterTable!$1:$1048576,MATCH("최종"&amp;SUBSTITUTE(SUBSTITUTE(F$1,"standard",""),"|Float",""),ChapterTable!$1:$1,0),0),
      VLOOKUP($A1310-ChapterTable!$P$11,ChapterTable!$1:$1048576,MATCH("최종"&amp;SUBSTITUTE(SUBSTITUTE(F$1,"standard",""),"|Float",""),ChapterTable!$1:$1,0),0)*ChapterTable!$P$14
    ),
  OFFSET(F1310,-$B1310+IF($L1310,1,0),0)*
    (VLOOKUP(SUBSTITUTE(SUBSTITUTE(F$1,"standard",""),"|Float","")&amp;IF(OR($L1310=TRUE,$A1310=0,MOD($A1310,ChapterTable!$R$20)&lt;&gt;0),"","보스")&amp;"인게임누적곱배수",ChapterTable!$R:$S,2,0)^D1310
    +VLOOKUP(SUBSTITUTE(SUBSTITUTE(F$1,"standard",""),"|Float","")&amp;IF(OR($L1310=TRUE,$A1310=0,MOD($A1310,ChapterTable!$R$20)&lt;&gt;0),"","보스")&amp;"인게임누적합배수",ChapterTable!$R:$S,2,0)*D1310)
  )
  )
  )
)</f>
        <v>139.078125</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43"/>
        <v>92</v>
      </c>
      <c r="Q1310">
        <f t="shared" si="144"/>
        <v>92</v>
      </c>
      <c r="R1310" t="b">
        <f t="shared" ca="1" si="145"/>
        <v>1</v>
      </c>
      <c r="T1310" t="b">
        <f t="shared" ca="1" si="14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3</v>
      </c>
      <c r="AB1310">
        <v>1003</v>
      </c>
      <c r="AC1310" t="str">
        <f>IF(ISBLANK(AB1310),"",IF(ISERROR(VLOOKUP(AB1310,[3]DropTable!$A:$A,1,0)),"드랍없음",""))</f>
        <v/>
      </c>
      <c r="AE1310" t="str">
        <f>IF(ISBLANK(AD1310),"",IF(ISERROR(VLOOKUP(AD1310,[3]DropTable!$A:$A,1,0)),"드랍없음",""))</f>
        <v/>
      </c>
      <c r="AH1310">
        <v>1.5</v>
      </c>
      <c r="AI1310">
        <f t="shared" si="149"/>
        <v>0.5</v>
      </c>
      <c r="AJ1310">
        <f t="shared" si="147"/>
        <v>0.54666666600000002</v>
      </c>
      <c r="AK1310">
        <f t="shared" si="148"/>
        <v>1</v>
      </c>
      <c r="AL1310">
        <v>0</v>
      </c>
    </row>
    <row r="1311" spans="1:38" x14ac:dyDescent="0.3">
      <c r="A1311">
        <v>4</v>
      </c>
      <c r="B1311">
        <v>20</v>
      </c>
      <c r="C1311">
        <f>IF(OR($L1311=TRUE,$A1311=0,MOD($A1311,ChapterTable!$R$20)&lt;&gt;0),
MAX(0,INT(($B1311+ChapterTable!$P$26+VLOOKUP(SUBSTITUTE(C$1,"성장단계","")&amp;"단계오프셋",ChapterTable!$R:$S,2,0))/ChapterTable!$P$23)),
MAX(0,INT(($B1311+ChapterTable!$R$26+VLOOKUP(SUBSTITUTE(C$1,"성장단계","")&amp;"보스단계오프셋",ChapterTable!$R:$S,2,0))/ChapterTable!$R$23)))</f>
        <v>2</v>
      </c>
      <c r="D1311">
        <f>IF(OR($L1311=TRUE,$A1311=0,MOD($A1311,ChapterTable!$R$20)&lt;&gt;0),
MAX(0,INT(($B1311+ChapterTable!$P$26+VLOOKUP(SUBSTITUTE(D$1,"성장단계","")&amp;"단계오프셋",ChapterTable!$R:$S,2,0))/ChapterTable!$P$23)),
MAX(0,INT(($B1311+ChapterTable!$R$26+VLOOKUP(SUBSTITUTE(D$1,"성장단계","")&amp;"보스단계오프셋",ChapterTable!$R:$S,2,0))/ChapterTable!$R$23)))</f>
        <v>1</v>
      </c>
      <c r="E1311" s="1">
        <f ca="1">IF(AND($A1311=0,$B1311=1),
    VLOOKUP(1,ChapterTable!$1:$1048576,MATCH("최종"&amp;SUBSTITUTE(SUBSTITUTE(E$1,"standard",""),"|Float",""),ChapterTable!$1:$1,0),0)*ChapterTable!$P$17,
  IF(AND($A1311=0,$B1311=0),
    E1312,
  IF($B1311=0,
    VLOOKUP($A1311,ChapterTable!$1:$1048576,MATCH("최종"&amp;SUBSTITUTE(SUBSTITUTE(E$1,"standard",""),"|Float",""),ChapterTable!$1:$1,0),0),
  IF($B1311=1,
    IF($L1311=FALSE,
      VLOOKUP($A1311,ChapterTable!$1:$1048576,MATCH("최종"&amp;SUBSTITUTE(SUBSTITUTE(E$1,"standard",""),"|Float",""),ChapterTable!$1:$1,0),0),
      VLOOKUP($A1311-ChapterTable!$P$11,ChapterTable!$1:$1048576,MATCH("최종"&amp;SUBSTITUTE(SUBSTITUTE(E$1,"standard",""),"|Float",""),ChapterTable!$1:$1,0),0)*ChapterTable!$P$14
    ),
  OFFSET(E1311,-$B1311+IF($L1311,1,0),0)*IF($B1311&gt;OFFSET($B1311,1,0),ChapterTable!$R$17,1)*
    (VLOOKUP(SUBSTITUTE(SUBSTITUTE(E$1,"standard",""),"|Float","")&amp;IF(OR($L1311=TRUE,$A1311=0,MOD($A1311,ChapterTable!$R$20)&lt;&gt;0),"","보스")&amp;"인게임누적곱배수",ChapterTable!$R:$S,2,0)^C1311
    +VLOOKUP(SUBSTITUTE(SUBSTITUTE(E$1,"standard",""),"|Float","")&amp;IF(OR($L1311=TRUE,$A1311=0,MOD($A1311,ChapterTable!$R$20)&lt;&gt;0),"","보스")&amp;"인게임누적합배수",ChapterTable!$R:$S,2,0)*C1311)
  )
  )
  )
)</f>
        <v>434.7</v>
      </c>
      <c r="F1311" s="1">
        <f ca="1">IF(AND($A1311=0,$B1311=1),
    VLOOKUP(1,ChapterTable!$1:$1048576,MATCH("최종"&amp;SUBSTITUTE(SUBSTITUTE(F$1,"standard",""),"|Float",""),ChapterTable!$1:$1,0),0)*ChapterTable!$P$17,
  IF(AND($A1311=0,$B1311=0),
    F1312,
  IF($B1311=0,
    VLOOKUP($A1311,ChapterTable!$1:$1048576,MATCH("최종"&amp;SUBSTITUTE(SUBSTITUTE(F$1,"standard",""),"|Float",""),ChapterTable!$1:$1,0),0),
  IF($B1311=1,
    IF($L1311=FALSE,
      VLOOKUP($A1311,ChapterTable!$1:$1048576,MATCH("최종"&amp;SUBSTITUTE(SUBSTITUTE(F$1,"standard",""),"|Float",""),ChapterTable!$1:$1,0),0),
      VLOOKUP($A1311-ChapterTable!$P$11,ChapterTable!$1:$1048576,MATCH("최종"&amp;SUBSTITUTE(SUBSTITUTE(F$1,"standard",""),"|Float",""),ChapterTable!$1:$1,0),0)*ChapterTable!$P$14
    ),
  OFFSET(F1311,-$B1311+IF($L1311,1,0),0)*
    (VLOOKUP(SUBSTITUTE(SUBSTITUTE(F$1,"standard",""),"|Float","")&amp;IF(OR($L1311=TRUE,$A1311=0,MOD($A1311,ChapterTable!$R$20)&lt;&gt;0),"","보스")&amp;"인게임누적곱배수",ChapterTable!$R:$S,2,0)^D1311
    +VLOOKUP(SUBSTITUTE(SUBSTITUTE(F$1,"standard",""),"|Float","")&amp;IF(OR($L1311=TRUE,$A1311=0,MOD($A1311,ChapterTable!$R$20)&lt;&gt;0),"","보스")&amp;"인게임누적합배수",ChapterTable!$R:$S,2,0)*D1311)
  )
  )
  )
)</f>
        <v>139.078125</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43"/>
        <v>22</v>
      </c>
      <c r="Q1311">
        <f t="shared" si="144"/>
        <v>22</v>
      </c>
      <c r="R1311" t="b">
        <f t="shared" ca="1" si="145"/>
        <v>1</v>
      </c>
      <c r="T1311" t="b">
        <f t="shared" ca="1" si="14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4</v>
      </c>
      <c r="AC1311" t="str">
        <f>IF(ISBLANK(AB1311),"",IF(ISERROR(VLOOKUP(AB1311,[3]DropTable!$A:$A,1,0)),"드랍없음",""))</f>
        <v/>
      </c>
      <c r="AD1311">
        <v>5003</v>
      </c>
      <c r="AE1311" t="str">
        <f>IF(ISBLANK(AD1311),"",IF(ISERROR(VLOOKUP(AD1311,[3]DropTable!$A:$A,1,0)),"드랍없음",""))</f>
        <v/>
      </c>
      <c r="AF1311">
        <f ca="1">1.25*IF($B1311&gt;OFFSET($B1311,1,0),ChapterTable!$R$17,1)*
(VLOOKUP(SUBSTITUTE(SUBSTITUTE(E$1,"standard",""),"|Float","")&amp;IF(OR($L1311=TRUE,$A1311=0,MOD($A1311,ChapterTable!$R$20)&lt;&gt;0),"","보스")&amp;"인게임누적곱배수",ChapterTable!$R:$S,2,0)^C1311
+VLOOKUP(SUBSTITUTE(SUBSTITUTE(E$1,"standard",""),"|Float","")&amp;IF(OR($L1311=TRUE,$A1311=0,MOD($A1311,ChapterTable!$R$20)&lt;&gt;0),"","보스")&amp;"인게임누적합배수",ChapterTable!$R:$S,2,0)*C1311)</f>
        <v>1.75</v>
      </c>
      <c r="AG1311">
        <f ca="1">35/AF1311</f>
        <v>20</v>
      </c>
      <c r="AH1311">
        <v>1.5</v>
      </c>
      <c r="AI1311">
        <f t="shared" si="149"/>
        <v>0.5</v>
      </c>
      <c r="AJ1311">
        <f t="shared" si="147"/>
        <v>1</v>
      </c>
      <c r="AK1311">
        <f t="shared" si="148"/>
        <v>2</v>
      </c>
      <c r="AL1311">
        <v>0</v>
      </c>
    </row>
    <row r="1312" spans="1:38" x14ac:dyDescent="0.3">
      <c r="A1312">
        <v>4</v>
      </c>
      <c r="B1312">
        <v>21</v>
      </c>
      <c r="C1312">
        <f>IF(OR($L1312=TRUE,$A1312=0,MOD($A1312,ChapterTable!$R$20)&lt;&gt;0),
MAX(0,INT(($B1312+ChapterTable!$P$26+VLOOKUP(SUBSTITUTE(C$1,"성장단계","")&amp;"단계오프셋",ChapterTable!$R:$S,2,0))/ChapterTable!$P$23)),
MAX(0,INT(($B1312+ChapterTable!$R$26+VLOOKUP(SUBSTITUTE(C$1,"성장단계","")&amp;"보스단계오프셋",ChapterTable!$R:$S,2,0))/ChapterTable!$R$23)))</f>
        <v>2</v>
      </c>
      <c r="D1312">
        <f>IF(OR($L1312=TRUE,$A1312=0,MOD($A1312,ChapterTable!$R$20)&lt;&gt;0),
MAX(0,INT(($B1312+ChapterTable!$P$26+VLOOKUP(SUBSTITUTE(D$1,"성장단계","")&amp;"단계오프셋",ChapterTable!$R:$S,2,0))/ChapterTable!$P$23)),
MAX(0,INT(($B1312+ChapterTable!$R$26+VLOOKUP(SUBSTITUTE(D$1,"성장단계","")&amp;"보스단계오프셋",ChapterTable!$R:$S,2,0))/ChapterTable!$R$23)))</f>
        <v>2</v>
      </c>
      <c r="E1312" s="1">
        <f ca="1">IF(AND($A1312=0,$B1312=1),
    VLOOKUP(1,ChapterTable!$1:$1048576,MATCH("최종"&amp;SUBSTITUTE(SUBSTITUTE(E$1,"standard",""),"|Float",""),ChapterTable!$1:$1,0),0)*ChapterTable!$P$17,
  IF(AND($A1312=0,$B1312=0),
    E1313,
  IF($B1312=0,
    VLOOKUP($A1312,ChapterTable!$1:$1048576,MATCH("최종"&amp;SUBSTITUTE(SUBSTITUTE(E$1,"standard",""),"|Float",""),ChapterTable!$1:$1,0),0),
  IF($B1312=1,
    IF($L1312=FALSE,
      VLOOKUP($A1312,ChapterTable!$1:$1048576,MATCH("최종"&amp;SUBSTITUTE(SUBSTITUTE(E$1,"standard",""),"|Float",""),ChapterTable!$1:$1,0),0),
      VLOOKUP($A1312-ChapterTable!$P$11,ChapterTable!$1:$1048576,MATCH("최종"&amp;SUBSTITUTE(SUBSTITUTE(E$1,"standard",""),"|Float",""),ChapterTable!$1:$1,0),0)*ChapterTable!$P$14
    ),
  OFFSET(E1312,-$B1312+IF($L1312,1,0),0)*IF($B1312&gt;OFFSET($B1312,1,0),ChapterTable!$R$17,1)*
    (VLOOKUP(SUBSTITUTE(SUBSTITUTE(E$1,"standard",""),"|Float","")&amp;IF(OR($L1312=TRUE,$A1312=0,MOD($A1312,ChapterTable!$R$20)&lt;&gt;0),"","보스")&amp;"인게임누적곱배수",ChapterTable!$R:$S,2,0)^C1312
    +VLOOKUP(SUBSTITUTE(SUBSTITUTE(E$1,"standard",""),"|Float","")&amp;IF(OR($L1312=TRUE,$A1312=0,MOD($A1312,ChapterTable!$R$20)&lt;&gt;0),"","보스")&amp;"인게임누적합배수",ChapterTable!$R:$S,2,0)*C1312)
  )
  )
  )
)</f>
        <v>434.7</v>
      </c>
      <c r="F1312" s="1">
        <f ca="1">IF(AND($A1312=0,$B1312=1),
    VLOOKUP(1,ChapterTable!$1:$1048576,MATCH("최종"&amp;SUBSTITUTE(SUBSTITUTE(F$1,"standard",""),"|Float",""),ChapterTable!$1:$1,0),0)*ChapterTable!$P$17,
  IF(AND($A1312=0,$B1312=0),
    F1313,
  IF($B1312=0,
    VLOOKUP($A1312,ChapterTable!$1:$1048576,MATCH("최종"&amp;SUBSTITUTE(SUBSTITUTE(F$1,"standard",""),"|Float",""),ChapterTable!$1:$1,0),0),
  IF($B1312=1,
    IF($L1312=FALSE,
      VLOOKUP($A1312,ChapterTable!$1:$1048576,MATCH("최종"&amp;SUBSTITUTE(SUBSTITUTE(F$1,"standard",""),"|Float",""),ChapterTable!$1:$1,0),0),
      VLOOKUP($A1312-ChapterTable!$P$11,ChapterTable!$1:$1048576,MATCH("최종"&amp;SUBSTITUTE(SUBSTITUTE(F$1,"standard",""),"|Float",""),ChapterTable!$1:$1,0),0)*ChapterTable!$P$14
    ),
  OFFSET(F1312,-$B1312+IF($L1312,1,0),0)*
    (VLOOKUP(SUBSTITUTE(SUBSTITUTE(F$1,"standard",""),"|Float","")&amp;IF(OR($L1312=TRUE,$A1312=0,MOD($A1312,ChapterTable!$R$20)&lt;&gt;0),"","보스")&amp;"인게임누적곱배수",ChapterTable!$R:$S,2,0)^D1312
    +VLOOKUP(SUBSTITUTE(SUBSTITUTE(F$1,"standard",""),"|Float","")&amp;IF(OR($L1312=TRUE,$A1312=0,MOD($A1312,ChapterTable!$R$20)&lt;&gt;0),"","보스")&amp;"인게임누적합배수",ChapterTable!$R:$S,2,0)*D1312)
  )
  )
  )
)</f>
        <v>148.78125</v>
      </c>
      <c r="G1312" t="s">
        <v>1268</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43"/>
        <v>3</v>
      </c>
      <c r="Q1312">
        <f t="shared" si="144"/>
        <v>3</v>
      </c>
      <c r="R1312" t="b">
        <f t="shared" ca="1" si="145"/>
        <v>1</v>
      </c>
      <c r="T1312" t="b">
        <f t="shared" ca="1" si="14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1223</v>
      </c>
      <c r="Z1312">
        <v>10</v>
      </c>
      <c r="AA1312">
        <v>0</v>
      </c>
      <c r="AB1312">
        <v>1003</v>
      </c>
      <c r="AC1312" t="str">
        <f>IF(ISBLANK(AB1312),"",IF(ISERROR(VLOOKUP(AB1312,[3]DropTable!$A:$A,1,0)),"드랍없음",""))</f>
        <v/>
      </c>
      <c r="AE1312" t="str">
        <f>IF(ISBLANK(AD1312),"",IF(ISERROR(VLOOKUP(AD1312,[3]DropTable!$A:$A,1,0)),"드랍없음",""))</f>
        <v/>
      </c>
      <c r="AH1312">
        <v>1.5</v>
      </c>
      <c r="AI1312">
        <f t="shared" si="149"/>
        <v>0.33333333333333331</v>
      </c>
      <c r="AJ1312">
        <f t="shared" si="147"/>
        <v>0.395555555</v>
      </c>
      <c r="AK1312">
        <f t="shared" si="148"/>
        <v>1</v>
      </c>
      <c r="AL1312">
        <v>0</v>
      </c>
    </row>
    <row r="1313" spans="1:38" x14ac:dyDescent="0.3">
      <c r="A1313">
        <v>4</v>
      </c>
      <c r="B1313">
        <v>22</v>
      </c>
      <c r="C1313">
        <f>IF(OR($L1313=TRUE,$A1313=0,MOD($A1313,ChapterTable!$R$20)&lt;&gt;0),
MAX(0,INT(($B1313+ChapterTable!$P$26+VLOOKUP(SUBSTITUTE(C$1,"성장단계","")&amp;"단계오프셋",ChapterTable!$R:$S,2,0))/ChapterTable!$P$23)),
MAX(0,INT(($B1313+ChapterTable!$R$26+VLOOKUP(SUBSTITUTE(C$1,"성장단계","")&amp;"보스단계오프셋",ChapterTable!$R:$S,2,0))/ChapterTable!$R$23)))</f>
        <v>2</v>
      </c>
      <c r="D1313">
        <f>IF(OR($L1313=TRUE,$A1313=0,MOD($A1313,ChapterTable!$R$20)&lt;&gt;0),
MAX(0,INT(($B1313+ChapterTable!$P$26+VLOOKUP(SUBSTITUTE(D$1,"성장단계","")&amp;"단계오프셋",ChapterTable!$R:$S,2,0))/ChapterTable!$P$23)),
MAX(0,INT(($B1313+ChapterTable!$R$26+VLOOKUP(SUBSTITUTE(D$1,"성장단계","")&amp;"보스단계오프셋",ChapterTable!$R:$S,2,0))/ChapterTable!$R$23)))</f>
        <v>2</v>
      </c>
      <c r="E1313" s="1">
        <f ca="1">IF(AND($A1313=0,$B1313=1),
    VLOOKUP(1,ChapterTable!$1:$1048576,MATCH("최종"&amp;SUBSTITUTE(SUBSTITUTE(E$1,"standard",""),"|Float",""),ChapterTable!$1:$1,0),0)*ChapterTable!$P$17,
  IF(AND($A1313=0,$B1313=0),
    E1314,
  IF($B1313=0,
    VLOOKUP($A1313,ChapterTable!$1:$1048576,MATCH("최종"&amp;SUBSTITUTE(SUBSTITUTE(E$1,"standard",""),"|Float",""),ChapterTable!$1:$1,0),0),
  IF($B1313=1,
    IF($L1313=FALSE,
      VLOOKUP($A1313,ChapterTable!$1:$1048576,MATCH("최종"&amp;SUBSTITUTE(SUBSTITUTE(E$1,"standard",""),"|Float",""),ChapterTable!$1:$1,0),0),
      VLOOKUP($A1313-ChapterTable!$P$11,ChapterTable!$1:$1048576,MATCH("최종"&amp;SUBSTITUTE(SUBSTITUTE(E$1,"standard",""),"|Float",""),ChapterTable!$1:$1,0),0)*ChapterTable!$P$14
    ),
  OFFSET(E1313,-$B1313+IF($L1313,1,0),0)*IF($B1313&gt;OFFSET($B1313,1,0),ChapterTable!$R$17,1)*
    (VLOOKUP(SUBSTITUTE(SUBSTITUTE(E$1,"standard",""),"|Float","")&amp;IF(OR($L1313=TRUE,$A1313=0,MOD($A1313,ChapterTable!$R$20)&lt;&gt;0),"","보스")&amp;"인게임누적곱배수",ChapterTable!$R:$S,2,0)^C1313
    +VLOOKUP(SUBSTITUTE(SUBSTITUTE(E$1,"standard",""),"|Float","")&amp;IF(OR($L1313=TRUE,$A1313=0,MOD($A1313,ChapterTable!$R$20)&lt;&gt;0),"","보스")&amp;"인게임누적합배수",ChapterTable!$R:$S,2,0)*C1313)
  )
  )
  )
)</f>
        <v>434.7</v>
      </c>
      <c r="F1313" s="1">
        <f ca="1">IF(AND($A1313=0,$B1313=1),
    VLOOKUP(1,ChapterTable!$1:$1048576,MATCH("최종"&amp;SUBSTITUTE(SUBSTITUTE(F$1,"standard",""),"|Float",""),ChapterTable!$1:$1,0),0)*ChapterTable!$P$17,
  IF(AND($A1313=0,$B1313=0),
    F1314,
  IF($B1313=0,
    VLOOKUP($A1313,ChapterTable!$1:$1048576,MATCH("최종"&amp;SUBSTITUTE(SUBSTITUTE(F$1,"standard",""),"|Float",""),ChapterTable!$1:$1,0),0),
  IF($B1313=1,
    IF($L1313=FALSE,
      VLOOKUP($A1313,ChapterTable!$1:$1048576,MATCH("최종"&amp;SUBSTITUTE(SUBSTITUTE(F$1,"standard",""),"|Float",""),ChapterTable!$1:$1,0),0),
      VLOOKUP($A1313-ChapterTable!$P$11,ChapterTable!$1:$1048576,MATCH("최종"&amp;SUBSTITUTE(SUBSTITUTE(F$1,"standard",""),"|Float",""),ChapterTable!$1:$1,0),0)*ChapterTable!$P$14
    ),
  OFFSET(F1313,-$B1313+IF($L1313,1,0),0)*
    (VLOOKUP(SUBSTITUTE(SUBSTITUTE(F$1,"standard",""),"|Float","")&amp;IF(OR($L1313=TRUE,$A1313=0,MOD($A1313,ChapterTable!$R$20)&lt;&gt;0),"","보스")&amp;"인게임누적곱배수",ChapterTable!$R:$S,2,0)^D1313
    +VLOOKUP(SUBSTITUTE(SUBSTITUTE(F$1,"standard",""),"|Float","")&amp;IF(OR($L1313=TRUE,$A1313=0,MOD($A1313,ChapterTable!$R$20)&lt;&gt;0),"","보스")&amp;"인게임누적합배수",ChapterTable!$R:$S,2,0)*D1313)
  )
  )
  )
)</f>
        <v>148.78125</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43"/>
        <v>3</v>
      </c>
      <c r="Q1313">
        <f t="shared" si="144"/>
        <v>3</v>
      </c>
      <c r="R1313" t="b">
        <f t="shared" ca="1" si="145"/>
        <v>1</v>
      </c>
      <c r="T1313" t="b">
        <f t="shared" ca="1" si="14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
      </c>
      <c r="AE1313" t="str">
        <f>IF(ISBLANK(AD1313),"",IF(ISERROR(VLOOKUP(AD1313,[3]DropTable!$A:$A,1,0)),"드랍없음",""))</f>
        <v/>
      </c>
      <c r="AH1313">
        <v>1.5</v>
      </c>
      <c r="AI1313">
        <f t="shared" si="149"/>
        <v>0.33333333333333331</v>
      </c>
      <c r="AJ1313">
        <f t="shared" si="147"/>
        <v>0.395555555</v>
      </c>
      <c r="AK1313">
        <f t="shared" si="148"/>
        <v>1</v>
      </c>
      <c r="AL1313">
        <v>0</v>
      </c>
    </row>
    <row r="1314" spans="1:38" x14ac:dyDescent="0.3">
      <c r="A1314">
        <v>4</v>
      </c>
      <c r="B1314">
        <v>23</v>
      </c>
      <c r="C1314">
        <f>IF(OR($L1314=TRUE,$A1314=0,MOD($A1314,ChapterTable!$R$20)&lt;&gt;0),
MAX(0,INT(($B1314+ChapterTable!$P$26+VLOOKUP(SUBSTITUTE(C$1,"성장단계","")&amp;"단계오프셋",ChapterTable!$R:$S,2,0))/ChapterTable!$P$23)),
MAX(0,INT(($B1314+ChapterTable!$R$26+VLOOKUP(SUBSTITUTE(C$1,"성장단계","")&amp;"보스단계오프셋",ChapterTable!$R:$S,2,0))/ChapterTable!$R$23)))</f>
        <v>2</v>
      </c>
      <c r="D1314">
        <f>IF(OR($L1314=TRUE,$A1314=0,MOD($A1314,ChapterTable!$R$20)&lt;&gt;0),
MAX(0,INT(($B1314+ChapterTable!$P$26+VLOOKUP(SUBSTITUTE(D$1,"성장단계","")&amp;"단계오프셋",ChapterTable!$R:$S,2,0))/ChapterTable!$P$23)),
MAX(0,INT(($B1314+ChapterTable!$R$26+VLOOKUP(SUBSTITUTE(D$1,"성장단계","")&amp;"보스단계오프셋",ChapterTable!$R:$S,2,0))/ChapterTable!$R$23)))</f>
        <v>2</v>
      </c>
      <c r="E1314" s="1">
        <f ca="1">IF(AND($A1314=0,$B1314=1),
    VLOOKUP(1,ChapterTable!$1:$1048576,MATCH("최종"&amp;SUBSTITUTE(SUBSTITUTE(E$1,"standard",""),"|Float",""),ChapterTable!$1:$1,0),0)*ChapterTable!$P$17,
  IF(AND($A1314=0,$B1314=0),
    E1315,
  IF($B1314=0,
    VLOOKUP($A1314,ChapterTable!$1:$1048576,MATCH("최종"&amp;SUBSTITUTE(SUBSTITUTE(E$1,"standard",""),"|Float",""),ChapterTable!$1:$1,0),0),
  IF($B1314=1,
    IF($L1314=FALSE,
      VLOOKUP($A1314,ChapterTable!$1:$1048576,MATCH("최종"&amp;SUBSTITUTE(SUBSTITUTE(E$1,"standard",""),"|Float",""),ChapterTable!$1:$1,0),0),
      VLOOKUP($A1314-ChapterTable!$P$11,ChapterTable!$1:$1048576,MATCH("최종"&amp;SUBSTITUTE(SUBSTITUTE(E$1,"standard",""),"|Float",""),ChapterTable!$1:$1,0),0)*ChapterTable!$P$14
    ),
  OFFSET(E1314,-$B1314+IF($L1314,1,0),0)*IF($B1314&gt;OFFSET($B1314,1,0),ChapterTable!$R$17,1)*
    (VLOOKUP(SUBSTITUTE(SUBSTITUTE(E$1,"standard",""),"|Float","")&amp;IF(OR($L1314=TRUE,$A1314=0,MOD($A1314,ChapterTable!$R$20)&lt;&gt;0),"","보스")&amp;"인게임누적곱배수",ChapterTable!$R:$S,2,0)^C1314
    +VLOOKUP(SUBSTITUTE(SUBSTITUTE(E$1,"standard",""),"|Float","")&amp;IF(OR($L1314=TRUE,$A1314=0,MOD($A1314,ChapterTable!$R$20)&lt;&gt;0),"","보스")&amp;"인게임누적합배수",ChapterTable!$R:$S,2,0)*C1314)
  )
  )
  )
)</f>
        <v>434.7</v>
      </c>
      <c r="F1314" s="1">
        <f ca="1">IF(AND($A1314=0,$B1314=1),
    VLOOKUP(1,ChapterTable!$1:$1048576,MATCH("최종"&amp;SUBSTITUTE(SUBSTITUTE(F$1,"standard",""),"|Float",""),ChapterTable!$1:$1,0),0)*ChapterTable!$P$17,
  IF(AND($A1314=0,$B1314=0),
    F1315,
  IF($B1314=0,
    VLOOKUP($A1314,ChapterTable!$1:$1048576,MATCH("최종"&amp;SUBSTITUTE(SUBSTITUTE(F$1,"standard",""),"|Float",""),ChapterTable!$1:$1,0),0),
  IF($B1314=1,
    IF($L1314=FALSE,
      VLOOKUP($A1314,ChapterTable!$1:$1048576,MATCH("최종"&amp;SUBSTITUTE(SUBSTITUTE(F$1,"standard",""),"|Float",""),ChapterTable!$1:$1,0),0),
      VLOOKUP($A1314-ChapterTable!$P$11,ChapterTable!$1:$1048576,MATCH("최종"&amp;SUBSTITUTE(SUBSTITUTE(F$1,"standard",""),"|Float",""),ChapterTable!$1:$1,0),0)*ChapterTable!$P$14
    ),
  OFFSET(F1314,-$B1314+IF($L1314,1,0),0)*
    (VLOOKUP(SUBSTITUTE(SUBSTITUTE(F$1,"standard",""),"|Float","")&amp;IF(OR($L1314=TRUE,$A1314=0,MOD($A1314,ChapterTable!$R$20)&lt;&gt;0),"","보스")&amp;"인게임누적곱배수",ChapterTable!$R:$S,2,0)^D1314
    +VLOOKUP(SUBSTITUTE(SUBSTITUTE(F$1,"standard",""),"|Float","")&amp;IF(OR($L1314=TRUE,$A1314=0,MOD($A1314,ChapterTable!$R$20)&lt;&gt;0),"","보스")&amp;"인게임누적합배수",ChapterTable!$R:$S,2,0)*D1314)
  )
  )
  )
)</f>
        <v>148.78125</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43"/>
        <v>3</v>
      </c>
      <c r="Q1314">
        <f t="shared" si="144"/>
        <v>3</v>
      </c>
      <c r="R1314" t="b">
        <f t="shared" ca="1" si="145"/>
        <v>1</v>
      </c>
      <c r="T1314" t="b">
        <f t="shared" ca="1" si="14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
      </c>
      <c r="AE1314" t="str">
        <f>IF(ISBLANK(AD1314),"",IF(ISERROR(VLOOKUP(AD1314,[3]DropTable!$A:$A,1,0)),"드랍없음",""))</f>
        <v/>
      </c>
      <c r="AH1314">
        <v>1.5</v>
      </c>
      <c r="AI1314">
        <f t="shared" si="149"/>
        <v>0.33333333333333331</v>
      </c>
      <c r="AJ1314">
        <f t="shared" si="147"/>
        <v>0.395555555</v>
      </c>
      <c r="AK1314">
        <f t="shared" si="148"/>
        <v>1</v>
      </c>
      <c r="AL1314">
        <v>0</v>
      </c>
    </row>
    <row r="1315" spans="1:38" x14ac:dyDescent="0.3">
      <c r="A1315">
        <v>4</v>
      </c>
      <c r="B1315">
        <v>24</v>
      </c>
      <c r="C1315">
        <f>IF(OR($L1315=TRUE,$A1315=0,MOD($A1315,ChapterTable!$R$20)&lt;&gt;0),
MAX(0,INT(($B1315+ChapterTable!$P$26+VLOOKUP(SUBSTITUTE(C$1,"성장단계","")&amp;"단계오프셋",ChapterTable!$R:$S,2,0))/ChapterTable!$P$23)),
MAX(0,INT(($B1315+ChapterTable!$R$26+VLOOKUP(SUBSTITUTE(C$1,"성장단계","")&amp;"보스단계오프셋",ChapterTable!$R:$S,2,0))/ChapterTable!$R$23)))</f>
        <v>2</v>
      </c>
      <c r="D1315">
        <f>IF(OR($L1315=TRUE,$A1315=0,MOD($A1315,ChapterTable!$R$20)&lt;&gt;0),
MAX(0,INT(($B1315+ChapterTable!$P$26+VLOOKUP(SUBSTITUTE(D$1,"성장단계","")&amp;"단계오프셋",ChapterTable!$R:$S,2,0))/ChapterTable!$P$23)),
MAX(0,INT(($B1315+ChapterTable!$R$26+VLOOKUP(SUBSTITUTE(D$1,"성장단계","")&amp;"보스단계오프셋",ChapterTable!$R:$S,2,0))/ChapterTable!$R$23)))</f>
        <v>2</v>
      </c>
      <c r="E1315" s="1">
        <f ca="1">IF(AND($A1315=0,$B1315=1),
    VLOOKUP(1,ChapterTable!$1:$1048576,MATCH("최종"&amp;SUBSTITUTE(SUBSTITUTE(E$1,"standard",""),"|Float",""),ChapterTable!$1:$1,0),0)*ChapterTable!$P$17,
  IF(AND($A1315=0,$B1315=0),
    E1316,
  IF($B1315=0,
    VLOOKUP($A1315,ChapterTable!$1:$1048576,MATCH("최종"&amp;SUBSTITUTE(SUBSTITUTE(E$1,"standard",""),"|Float",""),ChapterTable!$1:$1,0),0),
  IF($B1315=1,
    IF($L1315=FALSE,
      VLOOKUP($A1315,ChapterTable!$1:$1048576,MATCH("최종"&amp;SUBSTITUTE(SUBSTITUTE(E$1,"standard",""),"|Float",""),ChapterTable!$1:$1,0),0),
      VLOOKUP($A1315-ChapterTable!$P$11,ChapterTable!$1:$1048576,MATCH("최종"&amp;SUBSTITUTE(SUBSTITUTE(E$1,"standard",""),"|Float",""),ChapterTable!$1:$1,0),0)*ChapterTable!$P$14
    ),
  OFFSET(E1315,-$B1315+IF($L1315,1,0),0)*IF($B1315&gt;OFFSET($B1315,1,0),ChapterTable!$R$17,1)*
    (VLOOKUP(SUBSTITUTE(SUBSTITUTE(E$1,"standard",""),"|Float","")&amp;IF(OR($L1315=TRUE,$A1315=0,MOD($A1315,ChapterTable!$R$20)&lt;&gt;0),"","보스")&amp;"인게임누적곱배수",ChapterTable!$R:$S,2,0)^C1315
    +VLOOKUP(SUBSTITUTE(SUBSTITUTE(E$1,"standard",""),"|Float","")&amp;IF(OR($L1315=TRUE,$A1315=0,MOD($A1315,ChapterTable!$R$20)&lt;&gt;0),"","보스")&amp;"인게임누적합배수",ChapterTable!$R:$S,2,0)*C1315)
  )
  )
  )
)</f>
        <v>434.7</v>
      </c>
      <c r="F1315" s="1">
        <f ca="1">IF(AND($A1315=0,$B1315=1),
    VLOOKUP(1,ChapterTable!$1:$1048576,MATCH("최종"&amp;SUBSTITUTE(SUBSTITUTE(F$1,"standard",""),"|Float",""),ChapterTable!$1:$1,0),0)*ChapterTable!$P$17,
  IF(AND($A1315=0,$B1315=0),
    F1316,
  IF($B1315=0,
    VLOOKUP($A1315,ChapterTable!$1:$1048576,MATCH("최종"&amp;SUBSTITUTE(SUBSTITUTE(F$1,"standard",""),"|Float",""),ChapterTable!$1:$1,0),0),
  IF($B1315=1,
    IF($L1315=FALSE,
      VLOOKUP($A1315,ChapterTable!$1:$1048576,MATCH("최종"&amp;SUBSTITUTE(SUBSTITUTE(F$1,"standard",""),"|Float",""),ChapterTable!$1:$1,0),0),
      VLOOKUP($A1315-ChapterTable!$P$11,ChapterTable!$1:$1048576,MATCH("최종"&amp;SUBSTITUTE(SUBSTITUTE(F$1,"standard",""),"|Float",""),ChapterTable!$1:$1,0),0)*ChapterTable!$P$14
    ),
  OFFSET(F1315,-$B1315+IF($L1315,1,0),0)*
    (VLOOKUP(SUBSTITUTE(SUBSTITUTE(F$1,"standard",""),"|Float","")&amp;IF(OR($L1315=TRUE,$A1315=0,MOD($A1315,ChapterTable!$R$20)&lt;&gt;0),"","보스")&amp;"인게임누적곱배수",ChapterTable!$R:$S,2,0)^D1315
    +VLOOKUP(SUBSTITUTE(SUBSTITUTE(F$1,"standard",""),"|Float","")&amp;IF(OR($L1315=TRUE,$A1315=0,MOD($A1315,ChapterTable!$R$20)&lt;&gt;0),"","보스")&amp;"인게임누적합배수",ChapterTable!$R:$S,2,0)*D1315)
  )
  )
  )
)</f>
        <v>148.78125</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43"/>
        <v>3</v>
      </c>
      <c r="Q1315">
        <f t="shared" si="144"/>
        <v>3</v>
      </c>
      <c r="R1315" t="b">
        <f t="shared" ca="1" si="145"/>
        <v>1</v>
      </c>
      <c r="T1315" t="b">
        <f t="shared" ca="1" si="14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2</v>
      </c>
      <c r="AB1315">
        <v>1003</v>
      </c>
      <c r="AC1315" t="str">
        <f>IF(ISBLANK(AB1315),"",IF(ISERROR(VLOOKUP(AB1315,[3]DropTable!$A:$A,1,0)),"드랍없음",""))</f>
        <v/>
      </c>
      <c r="AE1315" t="str">
        <f>IF(ISBLANK(AD1315),"",IF(ISERROR(VLOOKUP(AD1315,[3]DropTable!$A:$A,1,0)),"드랍없음",""))</f>
        <v/>
      </c>
      <c r="AH1315">
        <v>1.5</v>
      </c>
      <c r="AI1315">
        <f t="shared" si="149"/>
        <v>0.33333333333333331</v>
      </c>
      <c r="AJ1315">
        <f t="shared" si="147"/>
        <v>0.395555555</v>
      </c>
      <c r="AK1315">
        <f t="shared" si="148"/>
        <v>1</v>
      </c>
      <c r="AL1315">
        <v>0</v>
      </c>
    </row>
    <row r="1316" spans="1:38" x14ac:dyDescent="0.3">
      <c r="A1316">
        <v>4</v>
      </c>
      <c r="B1316">
        <v>25</v>
      </c>
      <c r="C1316">
        <f>IF(OR($L1316=TRUE,$A1316=0,MOD($A1316,ChapterTable!$R$20)&lt;&gt;0),
MAX(0,INT(($B1316+ChapterTable!$P$26+VLOOKUP(SUBSTITUTE(C$1,"성장단계","")&amp;"단계오프셋",ChapterTable!$R:$S,2,0))/ChapterTable!$P$23)),
MAX(0,INT(($B1316+ChapterTable!$R$26+VLOOKUP(SUBSTITUTE(C$1,"성장단계","")&amp;"보스단계오프셋",ChapterTable!$R:$S,2,0))/ChapterTable!$R$23)))</f>
        <v>2</v>
      </c>
      <c r="D1316">
        <f>IF(OR($L1316=TRUE,$A1316=0,MOD($A1316,ChapterTable!$R$20)&lt;&gt;0),
MAX(0,INT(($B1316+ChapterTable!$P$26+VLOOKUP(SUBSTITUTE(D$1,"성장단계","")&amp;"단계오프셋",ChapterTable!$R:$S,2,0))/ChapterTable!$P$23)),
MAX(0,INT(($B1316+ChapterTable!$R$26+VLOOKUP(SUBSTITUTE(D$1,"성장단계","")&amp;"보스단계오프셋",ChapterTable!$R:$S,2,0))/ChapterTable!$R$23)))</f>
        <v>2</v>
      </c>
      <c r="E1316" s="1">
        <f ca="1">IF(AND($A1316=0,$B1316=1),
    VLOOKUP(1,ChapterTable!$1:$1048576,MATCH("최종"&amp;SUBSTITUTE(SUBSTITUTE(E$1,"standard",""),"|Float",""),ChapterTable!$1:$1,0),0)*ChapterTable!$P$17,
  IF(AND($A1316=0,$B1316=0),
    E1317,
  IF($B1316=0,
    VLOOKUP($A1316,ChapterTable!$1:$1048576,MATCH("최종"&amp;SUBSTITUTE(SUBSTITUTE(E$1,"standard",""),"|Float",""),ChapterTable!$1:$1,0),0),
  IF($B1316=1,
    IF($L1316=FALSE,
      VLOOKUP($A1316,ChapterTable!$1:$1048576,MATCH("최종"&amp;SUBSTITUTE(SUBSTITUTE(E$1,"standard",""),"|Float",""),ChapterTable!$1:$1,0),0),
      VLOOKUP($A1316-ChapterTable!$P$11,ChapterTable!$1:$1048576,MATCH("최종"&amp;SUBSTITUTE(SUBSTITUTE(E$1,"standard",""),"|Float",""),ChapterTable!$1:$1,0),0)*ChapterTable!$P$14
    ),
  OFFSET(E1316,-$B1316+IF($L1316,1,0),0)*IF($B1316&gt;OFFSET($B1316,1,0),ChapterTable!$R$17,1)*
    (VLOOKUP(SUBSTITUTE(SUBSTITUTE(E$1,"standard",""),"|Float","")&amp;IF(OR($L1316=TRUE,$A1316=0,MOD($A1316,ChapterTable!$R$20)&lt;&gt;0),"","보스")&amp;"인게임누적곱배수",ChapterTable!$R:$S,2,0)^C1316
    +VLOOKUP(SUBSTITUTE(SUBSTITUTE(E$1,"standard",""),"|Float","")&amp;IF(OR($L1316=TRUE,$A1316=0,MOD($A1316,ChapterTable!$R$20)&lt;&gt;0),"","보스")&amp;"인게임누적합배수",ChapterTable!$R:$S,2,0)*C1316)
  )
  )
  )
)</f>
        <v>434.7</v>
      </c>
      <c r="F1316" s="1">
        <f ca="1">IF(AND($A1316=0,$B1316=1),
    VLOOKUP(1,ChapterTable!$1:$1048576,MATCH("최종"&amp;SUBSTITUTE(SUBSTITUTE(F$1,"standard",""),"|Float",""),ChapterTable!$1:$1,0),0)*ChapterTable!$P$17,
  IF(AND($A1316=0,$B1316=0),
    F1317,
  IF($B1316=0,
    VLOOKUP($A1316,ChapterTable!$1:$1048576,MATCH("최종"&amp;SUBSTITUTE(SUBSTITUTE(F$1,"standard",""),"|Float",""),ChapterTable!$1:$1,0),0),
  IF($B1316=1,
    IF($L1316=FALSE,
      VLOOKUP($A1316,ChapterTable!$1:$1048576,MATCH("최종"&amp;SUBSTITUTE(SUBSTITUTE(F$1,"standard",""),"|Float",""),ChapterTable!$1:$1,0),0),
      VLOOKUP($A1316-ChapterTable!$P$11,ChapterTable!$1:$1048576,MATCH("최종"&amp;SUBSTITUTE(SUBSTITUTE(F$1,"standard",""),"|Float",""),ChapterTable!$1:$1,0),0)*ChapterTable!$P$14
    ),
  OFFSET(F1316,-$B1316+IF($L1316,1,0),0)*
    (VLOOKUP(SUBSTITUTE(SUBSTITUTE(F$1,"standard",""),"|Float","")&amp;IF(OR($L1316=TRUE,$A1316=0,MOD($A1316,ChapterTable!$R$20)&lt;&gt;0),"","보스")&amp;"인게임누적곱배수",ChapterTable!$R:$S,2,0)^D1316
    +VLOOKUP(SUBSTITUTE(SUBSTITUTE(F$1,"standard",""),"|Float","")&amp;IF(OR($L1316=TRUE,$A1316=0,MOD($A1316,ChapterTable!$R$20)&lt;&gt;0),"","보스")&amp;"인게임누적합배수",ChapterTable!$R:$S,2,0)*D1316)
  )
  )
  )
)</f>
        <v>148.78125</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43"/>
        <v>11</v>
      </c>
      <c r="Q1316">
        <f t="shared" si="144"/>
        <v>11</v>
      </c>
      <c r="R1316" t="b">
        <f t="shared" ca="1" si="145"/>
        <v>1</v>
      </c>
      <c r="T1316" t="b">
        <f t="shared" ca="1" si="14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
      </c>
      <c r="AE1316" t="str">
        <f>IF(ISBLANK(AD1316),"",IF(ISERROR(VLOOKUP(AD1316,[3]DropTable!$A:$A,1,0)),"드랍없음",""))</f>
        <v/>
      </c>
      <c r="AH1316">
        <v>1.5</v>
      </c>
      <c r="AI1316">
        <f t="shared" si="149"/>
        <v>0.33333333333333331</v>
      </c>
      <c r="AJ1316">
        <f t="shared" si="147"/>
        <v>0.395555555</v>
      </c>
      <c r="AK1316">
        <f t="shared" si="148"/>
        <v>1</v>
      </c>
      <c r="AL1316">
        <v>0</v>
      </c>
    </row>
    <row r="1317" spans="1:38" x14ac:dyDescent="0.3">
      <c r="A1317">
        <v>4</v>
      </c>
      <c r="B1317">
        <v>26</v>
      </c>
      <c r="C1317">
        <f>IF(OR($L1317=TRUE,$A1317=0,MOD($A1317,ChapterTable!$R$20)&lt;&gt;0),
MAX(0,INT(($B1317+ChapterTable!$P$26+VLOOKUP(SUBSTITUTE(C$1,"성장단계","")&amp;"단계오프셋",ChapterTable!$R:$S,2,0))/ChapterTable!$P$23)),
MAX(0,INT(($B1317+ChapterTable!$R$26+VLOOKUP(SUBSTITUTE(C$1,"성장단계","")&amp;"보스단계오프셋",ChapterTable!$R:$S,2,0))/ChapterTable!$R$23)))</f>
        <v>3</v>
      </c>
      <c r="D1317">
        <f>IF(OR($L1317=TRUE,$A1317=0,MOD($A1317,ChapterTable!$R$20)&lt;&gt;0),
MAX(0,INT(($B1317+ChapterTable!$P$26+VLOOKUP(SUBSTITUTE(D$1,"성장단계","")&amp;"단계오프셋",ChapterTable!$R:$S,2,0))/ChapterTable!$P$23)),
MAX(0,INT(($B1317+ChapterTable!$R$26+VLOOKUP(SUBSTITUTE(D$1,"성장단계","")&amp;"보스단계오프셋",ChapterTable!$R:$S,2,0))/ChapterTable!$R$23)))</f>
        <v>2</v>
      </c>
      <c r="E1317" s="1">
        <f ca="1">IF(AND($A1317=0,$B1317=1),
    VLOOKUP(1,ChapterTable!$1:$1048576,MATCH("최종"&amp;SUBSTITUTE(SUBSTITUTE(E$1,"standard",""),"|Float",""),ChapterTable!$1:$1,0),0)*ChapterTable!$P$17,
  IF(AND($A1317=0,$B1317=0),
    E1318,
  IF($B1317=0,
    VLOOKUP($A1317,ChapterTable!$1:$1048576,MATCH("최종"&amp;SUBSTITUTE(SUBSTITUTE(E$1,"standard",""),"|Float",""),ChapterTable!$1:$1,0),0),
  IF($B1317=1,
    IF($L1317=FALSE,
      VLOOKUP($A1317,ChapterTable!$1:$1048576,MATCH("최종"&amp;SUBSTITUTE(SUBSTITUTE(E$1,"standard",""),"|Float",""),ChapterTable!$1:$1,0),0),
      VLOOKUP($A1317-ChapterTable!$P$11,ChapterTable!$1:$1048576,MATCH("최종"&amp;SUBSTITUTE(SUBSTITUTE(E$1,"standard",""),"|Float",""),ChapterTable!$1:$1,0),0)*ChapterTable!$P$14
    ),
  OFFSET(E1317,-$B1317+IF($L1317,1,0),0)*IF($B1317&gt;OFFSET($B1317,1,0),ChapterTable!$R$17,1)*
    (VLOOKUP(SUBSTITUTE(SUBSTITUTE(E$1,"standard",""),"|Float","")&amp;IF(OR($L1317=TRUE,$A1317=0,MOD($A1317,ChapterTable!$R$20)&lt;&gt;0),"","보스")&amp;"인게임누적곱배수",ChapterTable!$R:$S,2,0)^C1317
    +VLOOKUP(SUBSTITUTE(SUBSTITUTE(E$1,"standard",""),"|Float","")&amp;IF(OR($L1317=TRUE,$A1317=0,MOD($A1317,ChapterTable!$R$20)&lt;&gt;0),"","보스")&amp;"인게임누적합배수",ChapterTable!$R:$S,2,0)*C1317)
  )
  )
  )
)</f>
        <v>496.8</v>
      </c>
      <c r="F1317" s="1">
        <f ca="1">IF(AND($A1317=0,$B1317=1),
    VLOOKUP(1,ChapterTable!$1:$1048576,MATCH("최종"&amp;SUBSTITUTE(SUBSTITUTE(F$1,"standard",""),"|Float",""),ChapterTable!$1:$1,0),0)*ChapterTable!$P$17,
  IF(AND($A1317=0,$B1317=0),
    F1318,
  IF($B1317=0,
    VLOOKUP($A1317,ChapterTable!$1:$1048576,MATCH("최종"&amp;SUBSTITUTE(SUBSTITUTE(F$1,"standard",""),"|Float",""),ChapterTable!$1:$1,0),0),
  IF($B1317=1,
    IF($L1317=FALSE,
      VLOOKUP($A1317,ChapterTable!$1:$1048576,MATCH("최종"&amp;SUBSTITUTE(SUBSTITUTE(F$1,"standard",""),"|Float",""),ChapterTable!$1:$1,0),0),
      VLOOKUP($A1317-ChapterTable!$P$11,ChapterTable!$1:$1048576,MATCH("최종"&amp;SUBSTITUTE(SUBSTITUTE(F$1,"standard",""),"|Float",""),ChapterTable!$1:$1,0),0)*ChapterTable!$P$14
    ),
  OFFSET(F1317,-$B1317+IF($L1317,1,0),0)*
    (VLOOKUP(SUBSTITUTE(SUBSTITUTE(F$1,"standard",""),"|Float","")&amp;IF(OR($L1317=TRUE,$A1317=0,MOD($A1317,ChapterTable!$R$20)&lt;&gt;0),"","보스")&amp;"인게임누적곱배수",ChapterTable!$R:$S,2,0)^D1317
    +VLOOKUP(SUBSTITUTE(SUBSTITUTE(F$1,"standard",""),"|Float","")&amp;IF(OR($L1317=TRUE,$A1317=0,MOD($A1317,ChapterTable!$R$20)&lt;&gt;0),"","보스")&amp;"인게임누적합배수",ChapterTable!$R:$S,2,0)*D1317)
  )
  )
  )
)</f>
        <v>148.78125</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43"/>
        <v>3</v>
      </c>
      <c r="Q1317">
        <f t="shared" si="144"/>
        <v>3</v>
      </c>
      <c r="R1317" t="b">
        <f t="shared" ca="1" si="145"/>
        <v>1</v>
      </c>
      <c r="T1317" t="b">
        <f t="shared" ca="1" si="14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2</v>
      </c>
      <c r="AB1317">
        <v>1003</v>
      </c>
      <c r="AC1317" t="str">
        <f>IF(ISBLANK(AB1317),"",IF(ISERROR(VLOOKUP(AB1317,[3]DropTable!$A:$A,1,0)),"드랍없음",""))</f>
        <v/>
      </c>
      <c r="AE1317" t="str">
        <f>IF(ISBLANK(AD1317),"",IF(ISERROR(VLOOKUP(AD1317,[3]DropTable!$A:$A,1,0)),"드랍없음",""))</f>
        <v/>
      </c>
      <c r="AH1317">
        <v>1.5</v>
      </c>
      <c r="AI1317">
        <f t="shared" si="149"/>
        <v>0.33333333333333331</v>
      </c>
      <c r="AJ1317">
        <f t="shared" si="147"/>
        <v>0.395555555</v>
      </c>
      <c r="AK1317">
        <f t="shared" si="148"/>
        <v>1</v>
      </c>
      <c r="AL1317">
        <v>0</v>
      </c>
    </row>
    <row r="1318" spans="1:38" x14ac:dyDescent="0.3">
      <c r="A1318">
        <v>4</v>
      </c>
      <c r="B1318">
        <v>27</v>
      </c>
      <c r="C1318">
        <f>IF(OR($L1318=TRUE,$A1318=0,MOD($A1318,ChapterTable!$R$20)&lt;&gt;0),
MAX(0,INT(($B1318+ChapterTable!$P$26+VLOOKUP(SUBSTITUTE(C$1,"성장단계","")&amp;"단계오프셋",ChapterTable!$R:$S,2,0))/ChapterTable!$P$23)),
MAX(0,INT(($B1318+ChapterTable!$R$26+VLOOKUP(SUBSTITUTE(C$1,"성장단계","")&amp;"보스단계오프셋",ChapterTable!$R:$S,2,0))/ChapterTable!$R$23)))</f>
        <v>3</v>
      </c>
      <c r="D1318">
        <f>IF(OR($L1318=TRUE,$A1318=0,MOD($A1318,ChapterTable!$R$20)&lt;&gt;0),
MAX(0,INT(($B1318+ChapterTable!$P$26+VLOOKUP(SUBSTITUTE(D$1,"성장단계","")&amp;"단계오프셋",ChapterTable!$R:$S,2,0))/ChapterTable!$P$23)),
MAX(0,INT(($B1318+ChapterTable!$R$26+VLOOKUP(SUBSTITUTE(D$1,"성장단계","")&amp;"보스단계오프셋",ChapterTable!$R:$S,2,0))/ChapterTable!$R$23)))</f>
        <v>2</v>
      </c>
      <c r="E1318" s="1">
        <f ca="1">IF(AND($A1318=0,$B1318=1),
    VLOOKUP(1,ChapterTable!$1:$1048576,MATCH("최종"&amp;SUBSTITUTE(SUBSTITUTE(E$1,"standard",""),"|Float",""),ChapterTable!$1:$1,0),0)*ChapterTable!$P$17,
  IF(AND($A1318=0,$B1318=0),
    E1319,
  IF($B1318=0,
    VLOOKUP($A1318,ChapterTable!$1:$1048576,MATCH("최종"&amp;SUBSTITUTE(SUBSTITUTE(E$1,"standard",""),"|Float",""),ChapterTable!$1:$1,0),0),
  IF($B1318=1,
    IF($L1318=FALSE,
      VLOOKUP($A1318,ChapterTable!$1:$1048576,MATCH("최종"&amp;SUBSTITUTE(SUBSTITUTE(E$1,"standard",""),"|Float",""),ChapterTable!$1:$1,0),0),
      VLOOKUP($A1318-ChapterTable!$P$11,ChapterTable!$1:$1048576,MATCH("최종"&amp;SUBSTITUTE(SUBSTITUTE(E$1,"standard",""),"|Float",""),ChapterTable!$1:$1,0),0)*ChapterTable!$P$14
    ),
  OFFSET(E1318,-$B1318+IF($L1318,1,0),0)*IF($B1318&gt;OFFSET($B1318,1,0),ChapterTable!$R$17,1)*
    (VLOOKUP(SUBSTITUTE(SUBSTITUTE(E$1,"standard",""),"|Float","")&amp;IF(OR($L1318=TRUE,$A1318=0,MOD($A1318,ChapterTable!$R$20)&lt;&gt;0),"","보스")&amp;"인게임누적곱배수",ChapterTable!$R:$S,2,0)^C1318
    +VLOOKUP(SUBSTITUTE(SUBSTITUTE(E$1,"standard",""),"|Float","")&amp;IF(OR($L1318=TRUE,$A1318=0,MOD($A1318,ChapterTable!$R$20)&lt;&gt;0),"","보스")&amp;"인게임누적합배수",ChapterTable!$R:$S,2,0)*C1318)
  )
  )
  )
)</f>
        <v>496.8</v>
      </c>
      <c r="F1318" s="1">
        <f ca="1">IF(AND($A1318=0,$B1318=1),
    VLOOKUP(1,ChapterTable!$1:$1048576,MATCH("최종"&amp;SUBSTITUTE(SUBSTITUTE(F$1,"standard",""),"|Float",""),ChapterTable!$1:$1,0),0)*ChapterTable!$P$17,
  IF(AND($A1318=0,$B1318=0),
    F1319,
  IF($B1318=0,
    VLOOKUP($A1318,ChapterTable!$1:$1048576,MATCH("최종"&amp;SUBSTITUTE(SUBSTITUTE(F$1,"standard",""),"|Float",""),ChapterTable!$1:$1,0),0),
  IF($B1318=1,
    IF($L1318=FALSE,
      VLOOKUP($A1318,ChapterTable!$1:$1048576,MATCH("최종"&amp;SUBSTITUTE(SUBSTITUTE(F$1,"standard",""),"|Float",""),ChapterTable!$1:$1,0),0),
      VLOOKUP($A1318-ChapterTable!$P$11,ChapterTable!$1:$1048576,MATCH("최종"&amp;SUBSTITUTE(SUBSTITUTE(F$1,"standard",""),"|Float",""),ChapterTable!$1:$1,0),0)*ChapterTable!$P$14
    ),
  OFFSET(F1318,-$B1318+IF($L1318,1,0),0)*
    (VLOOKUP(SUBSTITUTE(SUBSTITUTE(F$1,"standard",""),"|Float","")&amp;IF(OR($L1318=TRUE,$A1318=0,MOD($A1318,ChapterTable!$R$20)&lt;&gt;0),"","보스")&amp;"인게임누적곱배수",ChapterTable!$R:$S,2,0)^D1318
    +VLOOKUP(SUBSTITUTE(SUBSTITUTE(F$1,"standard",""),"|Float","")&amp;IF(OR($L1318=TRUE,$A1318=0,MOD($A1318,ChapterTable!$R$20)&lt;&gt;0),"","보스")&amp;"인게임누적합배수",ChapterTable!$R:$S,2,0)*D1318)
  )
  )
  )
)</f>
        <v>148.78125</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43"/>
        <v>3</v>
      </c>
      <c r="Q1318">
        <f t="shared" si="144"/>
        <v>3</v>
      </c>
      <c r="R1318" t="b">
        <f t="shared" ca="1" si="145"/>
        <v>1</v>
      </c>
      <c r="T1318" t="b">
        <f t="shared" ca="1" si="14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2</v>
      </c>
      <c r="AB1318">
        <v>1003</v>
      </c>
      <c r="AC1318" t="str">
        <f>IF(ISBLANK(AB1318),"",IF(ISERROR(VLOOKUP(AB1318,[3]DropTable!$A:$A,1,0)),"드랍없음",""))</f>
        <v/>
      </c>
      <c r="AE1318" t="str">
        <f>IF(ISBLANK(AD1318),"",IF(ISERROR(VLOOKUP(AD1318,[3]DropTable!$A:$A,1,0)),"드랍없음",""))</f>
        <v/>
      </c>
      <c r="AH1318">
        <v>1.5</v>
      </c>
      <c r="AI1318">
        <f t="shared" si="149"/>
        <v>0.33333333333333331</v>
      </c>
      <c r="AJ1318">
        <f t="shared" si="147"/>
        <v>0.395555555</v>
      </c>
      <c r="AK1318">
        <f t="shared" si="148"/>
        <v>1</v>
      </c>
      <c r="AL1318">
        <v>0</v>
      </c>
    </row>
    <row r="1319" spans="1:38" x14ac:dyDescent="0.3">
      <c r="A1319">
        <v>4</v>
      </c>
      <c r="B1319">
        <v>28</v>
      </c>
      <c r="C1319">
        <f>IF(OR($L1319=TRUE,$A1319=0,MOD($A1319,ChapterTable!$R$20)&lt;&gt;0),
MAX(0,INT(($B1319+ChapterTable!$P$26+VLOOKUP(SUBSTITUTE(C$1,"성장단계","")&amp;"단계오프셋",ChapterTable!$R:$S,2,0))/ChapterTable!$P$23)),
MAX(0,INT(($B1319+ChapterTable!$R$26+VLOOKUP(SUBSTITUTE(C$1,"성장단계","")&amp;"보스단계오프셋",ChapterTable!$R:$S,2,0))/ChapterTable!$R$23)))</f>
        <v>3</v>
      </c>
      <c r="D1319">
        <f>IF(OR($L1319=TRUE,$A1319=0,MOD($A1319,ChapterTable!$R$20)&lt;&gt;0),
MAX(0,INT(($B1319+ChapterTable!$P$26+VLOOKUP(SUBSTITUTE(D$1,"성장단계","")&amp;"단계오프셋",ChapterTable!$R:$S,2,0))/ChapterTable!$P$23)),
MAX(0,INT(($B1319+ChapterTable!$R$26+VLOOKUP(SUBSTITUTE(D$1,"성장단계","")&amp;"보스단계오프셋",ChapterTable!$R:$S,2,0))/ChapterTable!$R$23)))</f>
        <v>2</v>
      </c>
      <c r="E1319" s="1">
        <f ca="1">IF(AND($A1319=0,$B1319=1),
    VLOOKUP(1,ChapterTable!$1:$1048576,MATCH("최종"&amp;SUBSTITUTE(SUBSTITUTE(E$1,"standard",""),"|Float",""),ChapterTable!$1:$1,0),0)*ChapterTable!$P$17,
  IF(AND($A1319=0,$B1319=0),
    E1320,
  IF($B1319=0,
    VLOOKUP($A1319,ChapterTable!$1:$1048576,MATCH("최종"&amp;SUBSTITUTE(SUBSTITUTE(E$1,"standard",""),"|Float",""),ChapterTable!$1:$1,0),0),
  IF($B1319=1,
    IF($L1319=FALSE,
      VLOOKUP($A1319,ChapterTable!$1:$1048576,MATCH("최종"&amp;SUBSTITUTE(SUBSTITUTE(E$1,"standard",""),"|Float",""),ChapterTable!$1:$1,0),0),
      VLOOKUP($A1319-ChapterTable!$P$11,ChapterTable!$1:$1048576,MATCH("최종"&amp;SUBSTITUTE(SUBSTITUTE(E$1,"standard",""),"|Float",""),ChapterTable!$1:$1,0),0)*ChapterTable!$P$14
    ),
  OFFSET(E1319,-$B1319+IF($L1319,1,0),0)*IF($B1319&gt;OFFSET($B1319,1,0),ChapterTable!$R$17,1)*
    (VLOOKUP(SUBSTITUTE(SUBSTITUTE(E$1,"standard",""),"|Float","")&amp;IF(OR($L1319=TRUE,$A1319=0,MOD($A1319,ChapterTable!$R$20)&lt;&gt;0),"","보스")&amp;"인게임누적곱배수",ChapterTable!$R:$S,2,0)^C1319
    +VLOOKUP(SUBSTITUTE(SUBSTITUTE(E$1,"standard",""),"|Float","")&amp;IF(OR($L1319=TRUE,$A1319=0,MOD($A1319,ChapterTable!$R$20)&lt;&gt;0),"","보스")&amp;"인게임누적합배수",ChapterTable!$R:$S,2,0)*C1319)
  )
  )
  )
)</f>
        <v>496.8</v>
      </c>
      <c r="F1319" s="1">
        <f ca="1">IF(AND($A1319=0,$B1319=1),
    VLOOKUP(1,ChapterTable!$1:$1048576,MATCH("최종"&amp;SUBSTITUTE(SUBSTITUTE(F$1,"standard",""),"|Float",""),ChapterTable!$1:$1,0),0)*ChapterTable!$P$17,
  IF(AND($A1319=0,$B1319=0),
    F1320,
  IF($B1319=0,
    VLOOKUP($A1319,ChapterTable!$1:$1048576,MATCH("최종"&amp;SUBSTITUTE(SUBSTITUTE(F$1,"standard",""),"|Float",""),ChapterTable!$1:$1,0),0),
  IF($B1319=1,
    IF($L1319=FALSE,
      VLOOKUP($A1319,ChapterTable!$1:$1048576,MATCH("최종"&amp;SUBSTITUTE(SUBSTITUTE(F$1,"standard",""),"|Float",""),ChapterTable!$1:$1,0),0),
      VLOOKUP($A1319-ChapterTable!$P$11,ChapterTable!$1:$1048576,MATCH("최종"&amp;SUBSTITUTE(SUBSTITUTE(F$1,"standard",""),"|Float",""),ChapterTable!$1:$1,0),0)*ChapterTable!$P$14
    ),
  OFFSET(F1319,-$B1319+IF($L1319,1,0),0)*
    (VLOOKUP(SUBSTITUTE(SUBSTITUTE(F$1,"standard",""),"|Float","")&amp;IF(OR($L1319=TRUE,$A1319=0,MOD($A1319,ChapterTable!$R$20)&lt;&gt;0),"","보스")&amp;"인게임누적곱배수",ChapterTable!$R:$S,2,0)^D1319
    +VLOOKUP(SUBSTITUTE(SUBSTITUTE(F$1,"standard",""),"|Float","")&amp;IF(OR($L1319=TRUE,$A1319=0,MOD($A1319,ChapterTable!$R$20)&lt;&gt;0),"","보스")&amp;"인게임누적합배수",ChapterTable!$R:$S,2,0)*D1319)
  )
  )
  )
)</f>
        <v>148.78125</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43"/>
        <v>3</v>
      </c>
      <c r="Q1319">
        <f t="shared" si="144"/>
        <v>3</v>
      </c>
      <c r="R1319" t="b">
        <f t="shared" ca="1" si="145"/>
        <v>1</v>
      </c>
      <c r="T1319" t="b">
        <f t="shared" ca="1" si="14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2</v>
      </c>
      <c r="AB1319">
        <v>1003</v>
      </c>
      <c r="AC1319" t="str">
        <f>IF(ISBLANK(AB1319),"",IF(ISERROR(VLOOKUP(AB1319,[3]DropTable!$A:$A,1,0)),"드랍없음",""))</f>
        <v/>
      </c>
      <c r="AE1319" t="str">
        <f>IF(ISBLANK(AD1319),"",IF(ISERROR(VLOOKUP(AD1319,[3]DropTable!$A:$A,1,0)),"드랍없음",""))</f>
        <v/>
      </c>
      <c r="AH1319">
        <v>1.5</v>
      </c>
      <c r="AI1319">
        <f t="shared" si="149"/>
        <v>0.33333333333333331</v>
      </c>
      <c r="AJ1319">
        <f t="shared" si="147"/>
        <v>0.395555555</v>
      </c>
      <c r="AK1319">
        <f t="shared" si="148"/>
        <v>1</v>
      </c>
      <c r="AL1319">
        <v>0</v>
      </c>
    </row>
    <row r="1320" spans="1:38" x14ac:dyDescent="0.3">
      <c r="A1320">
        <v>4</v>
      </c>
      <c r="B1320">
        <v>29</v>
      </c>
      <c r="C1320">
        <f>IF(OR($L1320=TRUE,$A1320=0,MOD($A1320,ChapterTable!$R$20)&lt;&gt;0),
MAX(0,INT(($B1320+ChapterTable!$P$26+VLOOKUP(SUBSTITUTE(C$1,"성장단계","")&amp;"단계오프셋",ChapterTable!$R:$S,2,0))/ChapterTable!$P$23)),
MAX(0,INT(($B1320+ChapterTable!$R$26+VLOOKUP(SUBSTITUTE(C$1,"성장단계","")&amp;"보스단계오프셋",ChapterTable!$R:$S,2,0))/ChapterTable!$R$23)))</f>
        <v>3</v>
      </c>
      <c r="D1320">
        <f>IF(OR($L1320=TRUE,$A1320=0,MOD($A1320,ChapterTable!$R$20)&lt;&gt;0),
MAX(0,INT(($B1320+ChapterTable!$P$26+VLOOKUP(SUBSTITUTE(D$1,"성장단계","")&amp;"단계오프셋",ChapterTable!$R:$S,2,0))/ChapterTable!$P$23)),
MAX(0,INT(($B1320+ChapterTable!$R$26+VLOOKUP(SUBSTITUTE(D$1,"성장단계","")&amp;"보스단계오프셋",ChapterTable!$R:$S,2,0))/ChapterTable!$R$23)))</f>
        <v>2</v>
      </c>
      <c r="E1320" s="1">
        <f ca="1">IF(AND($A1320=0,$B1320=1),
    VLOOKUP(1,ChapterTable!$1:$1048576,MATCH("최종"&amp;SUBSTITUTE(SUBSTITUTE(E$1,"standard",""),"|Float",""),ChapterTable!$1:$1,0),0)*ChapterTable!$P$17,
  IF(AND($A1320=0,$B1320=0),
    E1321,
  IF($B1320=0,
    VLOOKUP($A1320,ChapterTable!$1:$1048576,MATCH("최종"&amp;SUBSTITUTE(SUBSTITUTE(E$1,"standard",""),"|Float",""),ChapterTable!$1:$1,0),0),
  IF($B1320=1,
    IF($L1320=FALSE,
      VLOOKUP($A1320,ChapterTable!$1:$1048576,MATCH("최종"&amp;SUBSTITUTE(SUBSTITUTE(E$1,"standard",""),"|Float",""),ChapterTable!$1:$1,0),0),
      VLOOKUP($A1320-ChapterTable!$P$11,ChapterTable!$1:$1048576,MATCH("최종"&amp;SUBSTITUTE(SUBSTITUTE(E$1,"standard",""),"|Float",""),ChapterTable!$1:$1,0),0)*ChapterTable!$P$14
    ),
  OFFSET(E1320,-$B1320+IF($L1320,1,0),0)*IF($B1320&gt;OFFSET($B1320,1,0),ChapterTable!$R$17,1)*
    (VLOOKUP(SUBSTITUTE(SUBSTITUTE(E$1,"standard",""),"|Float","")&amp;IF(OR($L1320=TRUE,$A1320=0,MOD($A1320,ChapterTable!$R$20)&lt;&gt;0),"","보스")&amp;"인게임누적곱배수",ChapterTable!$R:$S,2,0)^C1320
    +VLOOKUP(SUBSTITUTE(SUBSTITUTE(E$1,"standard",""),"|Float","")&amp;IF(OR($L1320=TRUE,$A1320=0,MOD($A1320,ChapterTable!$R$20)&lt;&gt;0),"","보스")&amp;"인게임누적합배수",ChapterTable!$R:$S,2,0)*C1320)
  )
  )
  )
)</f>
        <v>496.8</v>
      </c>
      <c r="F1320" s="1">
        <f ca="1">IF(AND($A1320=0,$B1320=1),
    VLOOKUP(1,ChapterTable!$1:$1048576,MATCH("최종"&amp;SUBSTITUTE(SUBSTITUTE(F$1,"standard",""),"|Float",""),ChapterTable!$1:$1,0),0)*ChapterTable!$P$17,
  IF(AND($A1320=0,$B1320=0),
    F1321,
  IF($B1320=0,
    VLOOKUP($A1320,ChapterTable!$1:$1048576,MATCH("최종"&amp;SUBSTITUTE(SUBSTITUTE(F$1,"standard",""),"|Float",""),ChapterTable!$1:$1,0),0),
  IF($B1320=1,
    IF($L1320=FALSE,
      VLOOKUP($A1320,ChapterTable!$1:$1048576,MATCH("최종"&amp;SUBSTITUTE(SUBSTITUTE(F$1,"standard",""),"|Float",""),ChapterTable!$1:$1,0),0),
      VLOOKUP($A1320-ChapterTable!$P$11,ChapterTable!$1:$1048576,MATCH("최종"&amp;SUBSTITUTE(SUBSTITUTE(F$1,"standard",""),"|Float",""),ChapterTable!$1:$1,0),0)*ChapterTable!$P$14
    ),
  OFFSET(F1320,-$B1320+IF($L1320,1,0),0)*
    (VLOOKUP(SUBSTITUTE(SUBSTITUTE(F$1,"standard",""),"|Float","")&amp;IF(OR($L1320=TRUE,$A1320=0,MOD($A1320,ChapterTable!$R$20)&lt;&gt;0),"","보스")&amp;"인게임누적곱배수",ChapterTable!$R:$S,2,0)^D1320
    +VLOOKUP(SUBSTITUTE(SUBSTITUTE(F$1,"standard",""),"|Float","")&amp;IF(OR($L1320=TRUE,$A1320=0,MOD($A1320,ChapterTable!$R$20)&lt;&gt;0),"","보스")&amp;"인게임누적합배수",ChapterTable!$R:$S,2,0)*D1320)
  )
  )
  )
)</f>
        <v>148.78125</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43"/>
        <v>93</v>
      </c>
      <c r="Q1320">
        <f t="shared" si="144"/>
        <v>93</v>
      </c>
      <c r="R1320" t="b">
        <f t="shared" ca="1" si="145"/>
        <v>1</v>
      </c>
      <c r="T1320" t="b">
        <f t="shared" ca="1" si="14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3</v>
      </c>
      <c r="AB1320">
        <v>1003</v>
      </c>
      <c r="AC1320" t="str">
        <f>IF(ISBLANK(AB1320),"",IF(ISERROR(VLOOKUP(AB1320,[3]DropTable!$A:$A,1,0)),"드랍없음",""))</f>
        <v/>
      </c>
      <c r="AE1320" t="str">
        <f>IF(ISBLANK(AD1320),"",IF(ISERROR(VLOOKUP(AD1320,[3]DropTable!$A:$A,1,0)),"드랍없음",""))</f>
        <v/>
      </c>
      <c r="AH1320">
        <v>1.5</v>
      </c>
      <c r="AI1320">
        <f t="shared" si="149"/>
        <v>0.33333333333333331</v>
      </c>
      <c r="AJ1320">
        <f t="shared" si="147"/>
        <v>0.395555555</v>
      </c>
      <c r="AK1320">
        <f t="shared" si="148"/>
        <v>1</v>
      </c>
      <c r="AL1320">
        <v>0</v>
      </c>
    </row>
    <row r="1321" spans="1:38" x14ac:dyDescent="0.3">
      <c r="A1321">
        <v>4</v>
      </c>
      <c r="B1321">
        <v>30</v>
      </c>
      <c r="C1321">
        <f>IF(OR($L1321=TRUE,$A1321=0,MOD($A1321,ChapterTable!$R$20)&lt;&gt;0),
MAX(0,INT(($B1321+ChapterTable!$P$26+VLOOKUP(SUBSTITUTE(C$1,"성장단계","")&amp;"단계오프셋",ChapterTable!$R:$S,2,0))/ChapterTable!$P$23)),
MAX(0,INT(($B1321+ChapterTable!$R$26+VLOOKUP(SUBSTITUTE(C$1,"성장단계","")&amp;"보스단계오프셋",ChapterTable!$R:$S,2,0))/ChapterTable!$R$23)))</f>
        <v>3</v>
      </c>
      <c r="D1321">
        <f>IF(OR($L1321=TRUE,$A1321=0,MOD($A1321,ChapterTable!$R$20)&lt;&gt;0),
MAX(0,INT(($B1321+ChapterTable!$P$26+VLOOKUP(SUBSTITUTE(D$1,"성장단계","")&amp;"단계오프셋",ChapterTable!$R:$S,2,0))/ChapterTable!$P$23)),
MAX(0,INT(($B1321+ChapterTable!$R$26+VLOOKUP(SUBSTITUTE(D$1,"성장단계","")&amp;"보스단계오프셋",ChapterTable!$R:$S,2,0))/ChapterTable!$R$23)))</f>
        <v>2</v>
      </c>
      <c r="E1321" s="1">
        <f ca="1">IF(AND($A1321=0,$B1321=1),
    VLOOKUP(1,ChapterTable!$1:$1048576,MATCH("최종"&amp;SUBSTITUTE(SUBSTITUTE(E$1,"standard",""),"|Float",""),ChapterTable!$1:$1,0),0)*ChapterTable!$P$17,
  IF(AND($A1321=0,$B1321=0),
    E1322,
  IF($B1321=0,
    VLOOKUP($A1321,ChapterTable!$1:$1048576,MATCH("최종"&amp;SUBSTITUTE(SUBSTITUTE(E$1,"standard",""),"|Float",""),ChapterTable!$1:$1,0),0),
  IF($B1321=1,
    IF($L1321=FALSE,
      VLOOKUP($A1321,ChapterTable!$1:$1048576,MATCH("최종"&amp;SUBSTITUTE(SUBSTITUTE(E$1,"standard",""),"|Float",""),ChapterTable!$1:$1,0),0),
      VLOOKUP($A1321-ChapterTable!$P$11,ChapterTable!$1:$1048576,MATCH("최종"&amp;SUBSTITUTE(SUBSTITUTE(E$1,"standard",""),"|Float",""),ChapterTable!$1:$1,0),0)*ChapterTable!$P$14
    ),
  OFFSET(E1321,-$B1321+IF($L1321,1,0),0)*IF($B1321&gt;OFFSET($B1321,1,0),ChapterTable!$R$17,1)*
    (VLOOKUP(SUBSTITUTE(SUBSTITUTE(E$1,"standard",""),"|Float","")&amp;IF(OR($L1321=TRUE,$A1321=0,MOD($A1321,ChapterTable!$R$20)&lt;&gt;0),"","보스")&amp;"인게임누적곱배수",ChapterTable!$R:$S,2,0)^C1321
    +VLOOKUP(SUBSTITUTE(SUBSTITUTE(E$1,"standard",""),"|Float","")&amp;IF(OR($L1321=TRUE,$A1321=0,MOD($A1321,ChapterTable!$R$20)&lt;&gt;0),"","보스")&amp;"인게임누적합배수",ChapterTable!$R:$S,2,0)*C1321)
  )
  )
  )
)</f>
        <v>496.8</v>
      </c>
      <c r="F1321" s="1">
        <f ca="1">IF(AND($A1321=0,$B1321=1),
    VLOOKUP(1,ChapterTable!$1:$1048576,MATCH("최종"&amp;SUBSTITUTE(SUBSTITUTE(F$1,"standard",""),"|Float",""),ChapterTable!$1:$1,0),0)*ChapterTable!$P$17,
  IF(AND($A1321=0,$B1321=0),
    F1322,
  IF($B1321=0,
    VLOOKUP($A1321,ChapterTable!$1:$1048576,MATCH("최종"&amp;SUBSTITUTE(SUBSTITUTE(F$1,"standard",""),"|Float",""),ChapterTable!$1:$1,0),0),
  IF($B1321=1,
    IF($L1321=FALSE,
      VLOOKUP($A1321,ChapterTable!$1:$1048576,MATCH("최종"&amp;SUBSTITUTE(SUBSTITUTE(F$1,"standard",""),"|Float",""),ChapterTable!$1:$1,0),0),
      VLOOKUP($A1321-ChapterTable!$P$11,ChapterTable!$1:$1048576,MATCH("최종"&amp;SUBSTITUTE(SUBSTITUTE(F$1,"standard",""),"|Float",""),ChapterTable!$1:$1,0),0)*ChapterTable!$P$14
    ),
  OFFSET(F1321,-$B1321+IF($L1321,1,0),0)*
    (VLOOKUP(SUBSTITUTE(SUBSTITUTE(F$1,"standard",""),"|Float","")&amp;IF(OR($L1321=TRUE,$A1321=0,MOD($A1321,ChapterTable!$R$20)&lt;&gt;0),"","보스")&amp;"인게임누적곱배수",ChapterTable!$R:$S,2,0)^D1321
    +VLOOKUP(SUBSTITUTE(SUBSTITUTE(F$1,"standard",""),"|Float","")&amp;IF(OR($L1321=TRUE,$A1321=0,MOD($A1321,ChapterTable!$R$20)&lt;&gt;0),"","보스")&amp;"인게임누적합배수",ChapterTable!$R:$S,2,0)*D1321)
  )
  )
  )
)</f>
        <v>148.78125</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43"/>
        <v>23</v>
      </c>
      <c r="Q1321">
        <f t="shared" si="144"/>
        <v>23</v>
      </c>
      <c r="R1321" t="b">
        <f t="shared" ca="1" si="145"/>
        <v>1</v>
      </c>
      <c r="T1321" t="b">
        <f t="shared" ca="1" si="14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4</v>
      </c>
      <c r="AC1321" t="str">
        <f>IF(ISBLANK(AB1321),"",IF(ISERROR(VLOOKUP(AB1321,[3]DropTable!$A:$A,1,0)),"드랍없음",""))</f>
        <v/>
      </c>
      <c r="AD1321">
        <v>5003</v>
      </c>
      <c r="AE1321" t="str">
        <f>IF(ISBLANK(AD1321),"",IF(ISERROR(VLOOKUP(AD1321,[3]DropTable!$A:$A,1,0)),"드랍없음",""))</f>
        <v/>
      </c>
      <c r="AF1321">
        <f ca="1">1.25*IF($B1321&gt;OFFSET($B1321,1,0),ChapterTable!$R$17,1)*
(VLOOKUP(SUBSTITUTE(SUBSTITUTE(E$1,"standard",""),"|Float","")&amp;IF(OR($L1321=TRUE,$A1321=0,MOD($A1321,ChapterTable!$R$20)&lt;&gt;0),"","보스")&amp;"인게임누적곱배수",ChapterTable!$R:$S,2,0)^C1321
+VLOOKUP(SUBSTITUTE(SUBSTITUTE(E$1,"standard",""),"|Float","")&amp;IF(OR($L1321=TRUE,$A1321=0,MOD($A1321,ChapterTable!$R$20)&lt;&gt;0),"","보스")&amp;"인게임누적합배수",ChapterTable!$R:$S,2,0)*C1321)</f>
        <v>2</v>
      </c>
      <c r="AG1321">
        <f ca="1">35/AF1321</f>
        <v>17.5</v>
      </c>
      <c r="AH1321">
        <v>1.5</v>
      </c>
      <c r="AI1321">
        <f t="shared" si="149"/>
        <v>0.33333333333333331</v>
      </c>
      <c r="AJ1321">
        <f t="shared" si="147"/>
        <v>1</v>
      </c>
      <c r="AK1321">
        <f t="shared" si="148"/>
        <v>3</v>
      </c>
      <c r="AL1321">
        <v>0</v>
      </c>
    </row>
    <row r="1322" spans="1:38" x14ac:dyDescent="0.3">
      <c r="A1322">
        <v>4</v>
      </c>
      <c r="B1322">
        <v>31</v>
      </c>
      <c r="C1322">
        <f>IF(OR($L1322=TRUE,$A1322=0,MOD($A1322,ChapterTable!$R$20)&lt;&gt;0),
MAX(0,INT(($B1322+ChapterTable!$P$26+VLOOKUP(SUBSTITUTE(C$1,"성장단계","")&amp;"단계오프셋",ChapterTable!$R:$S,2,0))/ChapterTable!$P$23)),
MAX(0,INT(($B1322+ChapterTable!$R$26+VLOOKUP(SUBSTITUTE(C$1,"성장단계","")&amp;"보스단계오프셋",ChapterTable!$R:$S,2,0))/ChapterTable!$R$23)))</f>
        <v>3</v>
      </c>
      <c r="D1322">
        <f>IF(OR($L1322=TRUE,$A1322=0,MOD($A1322,ChapterTable!$R$20)&lt;&gt;0),
MAX(0,INT(($B1322+ChapterTable!$P$26+VLOOKUP(SUBSTITUTE(D$1,"성장단계","")&amp;"단계오프셋",ChapterTable!$R:$S,2,0))/ChapterTable!$P$23)),
MAX(0,INT(($B1322+ChapterTable!$R$26+VLOOKUP(SUBSTITUTE(D$1,"성장단계","")&amp;"보스단계오프셋",ChapterTable!$R:$S,2,0))/ChapterTable!$R$23)))</f>
        <v>3</v>
      </c>
      <c r="E1322" s="1">
        <f ca="1">IF(AND($A1322=0,$B1322=1),
    VLOOKUP(1,ChapterTable!$1:$1048576,MATCH("최종"&amp;SUBSTITUTE(SUBSTITUTE(E$1,"standard",""),"|Float",""),ChapterTable!$1:$1,0),0)*ChapterTable!$P$17,
  IF(AND($A1322=0,$B1322=0),
    E1323,
  IF($B1322=0,
    VLOOKUP($A1322,ChapterTable!$1:$1048576,MATCH("최종"&amp;SUBSTITUTE(SUBSTITUTE(E$1,"standard",""),"|Float",""),ChapterTable!$1:$1,0),0),
  IF($B1322=1,
    IF($L1322=FALSE,
      VLOOKUP($A1322,ChapterTable!$1:$1048576,MATCH("최종"&amp;SUBSTITUTE(SUBSTITUTE(E$1,"standard",""),"|Float",""),ChapterTable!$1:$1,0),0),
      VLOOKUP($A1322-ChapterTable!$P$11,ChapterTable!$1:$1048576,MATCH("최종"&amp;SUBSTITUTE(SUBSTITUTE(E$1,"standard",""),"|Float",""),ChapterTable!$1:$1,0),0)*ChapterTable!$P$14
    ),
  OFFSET(E1322,-$B1322+IF($L1322,1,0),0)*IF($B1322&gt;OFFSET($B1322,1,0),ChapterTable!$R$17,1)*
    (VLOOKUP(SUBSTITUTE(SUBSTITUTE(E$1,"standard",""),"|Float","")&amp;IF(OR($L1322=TRUE,$A1322=0,MOD($A1322,ChapterTable!$R$20)&lt;&gt;0),"","보스")&amp;"인게임누적곱배수",ChapterTable!$R:$S,2,0)^C1322
    +VLOOKUP(SUBSTITUTE(SUBSTITUTE(E$1,"standard",""),"|Float","")&amp;IF(OR($L1322=TRUE,$A1322=0,MOD($A1322,ChapterTable!$R$20)&lt;&gt;0),"","보스")&amp;"인게임누적합배수",ChapterTable!$R:$S,2,0)*C1322)
  )
  )
  )
)</f>
        <v>496.8</v>
      </c>
      <c r="F1322" s="1">
        <f ca="1">IF(AND($A1322=0,$B1322=1),
    VLOOKUP(1,ChapterTable!$1:$1048576,MATCH("최종"&amp;SUBSTITUTE(SUBSTITUTE(F$1,"standard",""),"|Float",""),ChapterTable!$1:$1,0),0)*ChapterTable!$P$17,
  IF(AND($A1322=0,$B1322=0),
    F1323,
  IF($B1322=0,
    VLOOKUP($A1322,ChapterTable!$1:$1048576,MATCH("최종"&amp;SUBSTITUTE(SUBSTITUTE(F$1,"standard",""),"|Float",""),ChapterTable!$1:$1,0),0),
  IF($B1322=1,
    IF($L1322=FALSE,
      VLOOKUP($A1322,ChapterTable!$1:$1048576,MATCH("최종"&amp;SUBSTITUTE(SUBSTITUTE(F$1,"standard",""),"|Float",""),ChapterTable!$1:$1,0),0),
      VLOOKUP($A1322-ChapterTable!$P$11,ChapterTable!$1:$1048576,MATCH("최종"&amp;SUBSTITUTE(SUBSTITUTE(F$1,"standard",""),"|Float",""),ChapterTable!$1:$1,0),0)*ChapterTable!$P$14
    ),
  OFFSET(F1322,-$B1322+IF($L1322,1,0),0)*
    (VLOOKUP(SUBSTITUTE(SUBSTITUTE(F$1,"standard",""),"|Float","")&amp;IF(OR($L1322=TRUE,$A1322=0,MOD($A1322,ChapterTable!$R$20)&lt;&gt;0),"","보스")&amp;"인게임누적곱배수",ChapterTable!$R:$S,2,0)^D1322
    +VLOOKUP(SUBSTITUTE(SUBSTITUTE(F$1,"standard",""),"|Float","")&amp;IF(OR($L1322=TRUE,$A1322=0,MOD($A1322,ChapterTable!$R$20)&lt;&gt;0),"","보스")&amp;"인게임누적합배수",ChapterTable!$R:$S,2,0)*D1322)
  )
  )
  )
)</f>
        <v>158.484375</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43"/>
        <v>4</v>
      </c>
      <c r="Q1322">
        <f t="shared" si="144"/>
        <v>4</v>
      </c>
      <c r="R1322" t="b">
        <f t="shared" ca="1" si="145"/>
        <v>1</v>
      </c>
      <c r="T1322" t="b">
        <f t="shared" ca="1" si="14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1224</v>
      </c>
      <c r="Z1322">
        <v>10</v>
      </c>
      <c r="AA1322">
        <v>0</v>
      </c>
      <c r="AB1322">
        <v>1003</v>
      </c>
      <c r="AC1322" t="str">
        <f>IF(ISBLANK(AB1322),"",IF(ISERROR(VLOOKUP(AB1322,[3]DropTable!$A:$A,1,0)),"드랍없음",""))</f>
        <v/>
      </c>
      <c r="AE1322" t="str">
        <f>IF(ISBLANK(AD1322),"",IF(ISERROR(VLOOKUP(AD1322,[3]DropTable!$A:$A,1,0)),"드랍없음",""))</f>
        <v/>
      </c>
      <c r="AH1322">
        <v>1.5</v>
      </c>
      <c r="AI1322">
        <f t="shared" si="149"/>
        <v>0.25</v>
      </c>
      <c r="AJ1322">
        <f t="shared" si="147"/>
        <v>0.32</v>
      </c>
      <c r="AK1322">
        <f t="shared" si="148"/>
        <v>1</v>
      </c>
      <c r="AL1322">
        <v>0</v>
      </c>
    </row>
    <row r="1323" spans="1:38" x14ac:dyDescent="0.3">
      <c r="A1323">
        <v>4</v>
      </c>
      <c r="B1323">
        <v>32</v>
      </c>
      <c r="C1323">
        <f>IF(OR($L1323=TRUE,$A1323=0,MOD($A1323,ChapterTable!$R$20)&lt;&gt;0),
MAX(0,INT(($B1323+ChapterTable!$P$26+VLOOKUP(SUBSTITUTE(C$1,"성장단계","")&amp;"단계오프셋",ChapterTable!$R:$S,2,0))/ChapterTable!$P$23)),
MAX(0,INT(($B1323+ChapterTable!$R$26+VLOOKUP(SUBSTITUTE(C$1,"성장단계","")&amp;"보스단계오프셋",ChapterTable!$R:$S,2,0))/ChapterTable!$R$23)))</f>
        <v>3</v>
      </c>
      <c r="D1323">
        <f>IF(OR($L1323=TRUE,$A1323=0,MOD($A1323,ChapterTable!$R$20)&lt;&gt;0),
MAX(0,INT(($B1323+ChapterTable!$P$26+VLOOKUP(SUBSTITUTE(D$1,"성장단계","")&amp;"단계오프셋",ChapterTable!$R:$S,2,0))/ChapterTable!$P$23)),
MAX(0,INT(($B1323+ChapterTable!$R$26+VLOOKUP(SUBSTITUTE(D$1,"성장단계","")&amp;"보스단계오프셋",ChapterTable!$R:$S,2,0))/ChapterTable!$R$23)))</f>
        <v>3</v>
      </c>
      <c r="E1323" s="1">
        <f ca="1">IF(AND($A1323=0,$B1323=1),
    VLOOKUP(1,ChapterTable!$1:$1048576,MATCH("최종"&amp;SUBSTITUTE(SUBSTITUTE(E$1,"standard",""),"|Float",""),ChapterTable!$1:$1,0),0)*ChapterTable!$P$17,
  IF(AND($A1323=0,$B1323=0),
    E1324,
  IF($B1323=0,
    VLOOKUP($A1323,ChapterTable!$1:$1048576,MATCH("최종"&amp;SUBSTITUTE(SUBSTITUTE(E$1,"standard",""),"|Float",""),ChapterTable!$1:$1,0),0),
  IF($B1323=1,
    IF($L1323=FALSE,
      VLOOKUP($A1323,ChapterTable!$1:$1048576,MATCH("최종"&amp;SUBSTITUTE(SUBSTITUTE(E$1,"standard",""),"|Float",""),ChapterTable!$1:$1,0),0),
      VLOOKUP($A1323-ChapterTable!$P$11,ChapterTable!$1:$1048576,MATCH("최종"&amp;SUBSTITUTE(SUBSTITUTE(E$1,"standard",""),"|Float",""),ChapterTable!$1:$1,0),0)*ChapterTable!$P$14
    ),
  OFFSET(E1323,-$B1323+IF($L1323,1,0),0)*IF($B1323&gt;OFFSET($B1323,1,0),ChapterTable!$R$17,1)*
    (VLOOKUP(SUBSTITUTE(SUBSTITUTE(E$1,"standard",""),"|Float","")&amp;IF(OR($L1323=TRUE,$A1323=0,MOD($A1323,ChapterTable!$R$20)&lt;&gt;0),"","보스")&amp;"인게임누적곱배수",ChapterTable!$R:$S,2,0)^C1323
    +VLOOKUP(SUBSTITUTE(SUBSTITUTE(E$1,"standard",""),"|Float","")&amp;IF(OR($L1323=TRUE,$A1323=0,MOD($A1323,ChapterTable!$R$20)&lt;&gt;0),"","보스")&amp;"인게임누적합배수",ChapterTable!$R:$S,2,0)*C1323)
  )
  )
  )
)</f>
        <v>496.8</v>
      </c>
      <c r="F1323" s="1">
        <f ca="1">IF(AND($A1323=0,$B1323=1),
    VLOOKUP(1,ChapterTable!$1:$1048576,MATCH("최종"&amp;SUBSTITUTE(SUBSTITUTE(F$1,"standard",""),"|Float",""),ChapterTable!$1:$1,0),0)*ChapterTable!$P$17,
  IF(AND($A1323=0,$B1323=0),
    F1324,
  IF($B1323=0,
    VLOOKUP($A1323,ChapterTable!$1:$1048576,MATCH("최종"&amp;SUBSTITUTE(SUBSTITUTE(F$1,"standard",""),"|Float",""),ChapterTable!$1:$1,0),0),
  IF($B1323=1,
    IF($L1323=FALSE,
      VLOOKUP($A1323,ChapterTable!$1:$1048576,MATCH("최종"&amp;SUBSTITUTE(SUBSTITUTE(F$1,"standard",""),"|Float",""),ChapterTable!$1:$1,0),0),
      VLOOKUP($A1323-ChapterTable!$P$11,ChapterTable!$1:$1048576,MATCH("최종"&amp;SUBSTITUTE(SUBSTITUTE(F$1,"standard",""),"|Float",""),ChapterTable!$1:$1,0),0)*ChapterTable!$P$14
    ),
  OFFSET(F1323,-$B1323+IF($L1323,1,0),0)*
    (VLOOKUP(SUBSTITUTE(SUBSTITUTE(F$1,"standard",""),"|Float","")&amp;IF(OR($L1323=TRUE,$A1323=0,MOD($A1323,ChapterTable!$R$20)&lt;&gt;0),"","보스")&amp;"인게임누적곱배수",ChapterTable!$R:$S,2,0)^D1323
    +VLOOKUP(SUBSTITUTE(SUBSTITUTE(F$1,"standard",""),"|Float","")&amp;IF(OR($L1323=TRUE,$A1323=0,MOD($A1323,ChapterTable!$R$20)&lt;&gt;0),"","보스")&amp;"인게임누적합배수",ChapterTable!$R:$S,2,0)*D1323)
  )
  )
  )
)</f>
        <v>158.484375</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43"/>
        <v>4</v>
      </c>
      <c r="Q1323">
        <f t="shared" si="144"/>
        <v>4</v>
      </c>
      <c r="R1323" t="b">
        <f t="shared" ca="1" si="145"/>
        <v>1</v>
      </c>
      <c r="T1323" t="b">
        <f t="shared" ca="1" si="14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1003</v>
      </c>
      <c r="AC1323" t="str">
        <f>IF(ISBLANK(AB1323),"",IF(ISERROR(VLOOKUP(AB1323,[3]DropTable!$A:$A,1,0)),"드랍없음",""))</f>
        <v/>
      </c>
      <c r="AE1323" t="str">
        <f>IF(ISBLANK(AD1323),"",IF(ISERROR(VLOOKUP(AD1323,[3]DropTable!$A:$A,1,0)),"드랍없음",""))</f>
        <v/>
      </c>
      <c r="AH1323">
        <v>1.5</v>
      </c>
      <c r="AI1323">
        <f t="shared" si="149"/>
        <v>0.25</v>
      </c>
      <c r="AJ1323">
        <f t="shared" si="147"/>
        <v>0.32</v>
      </c>
      <c r="AK1323">
        <f t="shared" si="148"/>
        <v>1</v>
      </c>
      <c r="AL1323">
        <v>0</v>
      </c>
    </row>
    <row r="1324" spans="1:38" x14ac:dyDescent="0.3">
      <c r="A1324">
        <v>4</v>
      </c>
      <c r="B1324">
        <v>33</v>
      </c>
      <c r="C1324">
        <f>IF(OR($L1324=TRUE,$A1324=0,MOD($A1324,ChapterTable!$R$20)&lt;&gt;0),
MAX(0,INT(($B1324+ChapterTable!$P$26+VLOOKUP(SUBSTITUTE(C$1,"성장단계","")&amp;"단계오프셋",ChapterTable!$R:$S,2,0))/ChapterTable!$P$23)),
MAX(0,INT(($B1324+ChapterTable!$R$26+VLOOKUP(SUBSTITUTE(C$1,"성장단계","")&amp;"보스단계오프셋",ChapterTable!$R:$S,2,0))/ChapterTable!$R$23)))</f>
        <v>3</v>
      </c>
      <c r="D1324">
        <f>IF(OR($L1324=TRUE,$A1324=0,MOD($A1324,ChapterTable!$R$20)&lt;&gt;0),
MAX(0,INT(($B1324+ChapterTable!$P$26+VLOOKUP(SUBSTITUTE(D$1,"성장단계","")&amp;"단계오프셋",ChapterTable!$R:$S,2,0))/ChapterTable!$P$23)),
MAX(0,INT(($B1324+ChapterTable!$R$26+VLOOKUP(SUBSTITUTE(D$1,"성장단계","")&amp;"보스단계오프셋",ChapterTable!$R:$S,2,0))/ChapterTable!$R$23)))</f>
        <v>3</v>
      </c>
      <c r="E1324" s="1">
        <f ca="1">IF(AND($A1324=0,$B1324=1),
    VLOOKUP(1,ChapterTable!$1:$1048576,MATCH("최종"&amp;SUBSTITUTE(SUBSTITUTE(E$1,"standard",""),"|Float",""),ChapterTable!$1:$1,0),0)*ChapterTable!$P$17,
  IF(AND($A1324=0,$B1324=0),
    E1325,
  IF($B1324=0,
    VLOOKUP($A1324,ChapterTable!$1:$1048576,MATCH("최종"&amp;SUBSTITUTE(SUBSTITUTE(E$1,"standard",""),"|Float",""),ChapterTable!$1:$1,0),0),
  IF($B1324=1,
    IF($L1324=FALSE,
      VLOOKUP($A1324,ChapterTable!$1:$1048576,MATCH("최종"&amp;SUBSTITUTE(SUBSTITUTE(E$1,"standard",""),"|Float",""),ChapterTable!$1:$1,0),0),
      VLOOKUP($A1324-ChapterTable!$P$11,ChapterTable!$1:$1048576,MATCH("최종"&amp;SUBSTITUTE(SUBSTITUTE(E$1,"standard",""),"|Float",""),ChapterTable!$1:$1,0),0)*ChapterTable!$P$14
    ),
  OFFSET(E1324,-$B1324+IF($L1324,1,0),0)*IF($B1324&gt;OFFSET($B1324,1,0),ChapterTable!$R$17,1)*
    (VLOOKUP(SUBSTITUTE(SUBSTITUTE(E$1,"standard",""),"|Float","")&amp;IF(OR($L1324=TRUE,$A1324=0,MOD($A1324,ChapterTable!$R$20)&lt;&gt;0),"","보스")&amp;"인게임누적곱배수",ChapterTable!$R:$S,2,0)^C1324
    +VLOOKUP(SUBSTITUTE(SUBSTITUTE(E$1,"standard",""),"|Float","")&amp;IF(OR($L1324=TRUE,$A1324=0,MOD($A1324,ChapterTable!$R$20)&lt;&gt;0),"","보스")&amp;"인게임누적합배수",ChapterTable!$R:$S,2,0)*C1324)
  )
  )
  )
)</f>
        <v>496.8</v>
      </c>
      <c r="F1324" s="1">
        <f ca="1">IF(AND($A1324=0,$B1324=1),
    VLOOKUP(1,ChapterTable!$1:$1048576,MATCH("최종"&amp;SUBSTITUTE(SUBSTITUTE(F$1,"standard",""),"|Float",""),ChapterTable!$1:$1,0),0)*ChapterTable!$P$17,
  IF(AND($A1324=0,$B1324=0),
    F1325,
  IF($B1324=0,
    VLOOKUP($A1324,ChapterTable!$1:$1048576,MATCH("최종"&amp;SUBSTITUTE(SUBSTITUTE(F$1,"standard",""),"|Float",""),ChapterTable!$1:$1,0),0),
  IF($B1324=1,
    IF($L1324=FALSE,
      VLOOKUP($A1324,ChapterTable!$1:$1048576,MATCH("최종"&amp;SUBSTITUTE(SUBSTITUTE(F$1,"standard",""),"|Float",""),ChapterTable!$1:$1,0),0),
      VLOOKUP($A1324-ChapterTable!$P$11,ChapterTable!$1:$1048576,MATCH("최종"&amp;SUBSTITUTE(SUBSTITUTE(F$1,"standard",""),"|Float",""),ChapterTable!$1:$1,0),0)*ChapterTable!$P$14
    ),
  OFFSET(F1324,-$B1324+IF($L1324,1,0),0)*
    (VLOOKUP(SUBSTITUTE(SUBSTITUTE(F$1,"standard",""),"|Float","")&amp;IF(OR($L1324=TRUE,$A1324=0,MOD($A1324,ChapterTable!$R$20)&lt;&gt;0),"","보스")&amp;"인게임누적곱배수",ChapterTable!$R:$S,2,0)^D1324
    +VLOOKUP(SUBSTITUTE(SUBSTITUTE(F$1,"standard",""),"|Float","")&amp;IF(OR($L1324=TRUE,$A1324=0,MOD($A1324,ChapterTable!$R$20)&lt;&gt;0),"","보스")&amp;"인게임누적합배수",ChapterTable!$R:$S,2,0)*D1324)
  )
  )
  )
)</f>
        <v>158.484375</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43"/>
        <v>4</v>
      </c>
      <c r="Q1324">
        <f t="shared" si="144"/>
        <v>4</v>
      </c>
      <c r="R1324" t="b">
        <f t="shared" ca="1" si="145"/>
        <v>1</v>
      </c>
      <c r="T1324" t="b">
        <f t="shared" ca="1" si="14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1003</v>
      </c>
      <c r="AC1324" t="str">
        <f>IF(ISBLANK(AB1324),"",IF(ISERROR(VLOOKUP(AB1324,[3]DropTable!$A:$A,1,0)),"드랍없음",""))</f>
        <v/>
      </c>
      <c r="AE1324" t="str">
        <f>IF(ISBLANK(AD1324),"",IF(ISERROR(VLOOKUP(AD1324,[3]DropTable!$A:$A,1,0)),"드랍없음",""))</f>
        <v/>
      </c>
      <c r="AH1324">
        <v>1.5</v>
      </c>
      <c r="AI1324">
        <f t="shared" si="149"/>
        <v>0.25</v>
      </c>
      <c r="AJ1324">
        <f t="shared" si="147"/>
        <v>0.32</v>
      </c>
      <c r="AK1324">
        <f t="shared" si="148"/>
        <v>1</v>
      </c>
      <c r="AL1324">
        <v>0</v>
      </c>
    </row>
    <row r="1325" spans="1:38" x14ac:dyDescent="0.3">
      <c r="A1325">
        <v>4</v>
      </c>
      <c r="B1325">
        <v>34</v>
      </c>
      <c r="C1325">
        <f>IF(OR($L1325=TRUE,$A1325=0,MOD($A1325,ChapterTable!$R$20)&lt;&gt;0),
MAX(0,INT(($B1325+ChapterTable!$P$26+VLOOKUP(SUBSTITUTE(C$1,"성장단계","")&amp;"단계오프셋",ChapterTable!$R:$S,2,0))/ChapterTable!$P$23)),
MAX(0,INT(($B1325+ChapterTable!$R$26+VLOOKUP(SUBSTITUTE(C$1,"성장단계","")&amp;"보스단계오프셋",ChapterTable!$R:$S,2,0))/ChapterTable!$R$23)))</f>
        <v>3</v>
      </c>
      <c r="D1325">
        <f>IF(OR($L1325=TRUE,$A1325=0,MOD($A1325,ChapterTable!$R$20)&lt;&gt;0),
MAX(0,INT(($B1325+ChapterTable!$P$26+VLOOKUP(SUBSTITUTE(D$1,"성장단계","")&amp;"단계오프셋",ChapterTable!$R:$S,2,0))/ChapterTable!$P$23)),
MAX(0,INT(($B1325+ChapterTable!$R$26+VLOOKUP(SUBSTITUTE(D$1,"성장단계","")&amp;"보스단계오프셋",ChapterTable!$R:$S,2,0))/ChapterTable!$R$23)))</f>
        <v>3</v>
      </c>
      <c r="E1325" s="1">
        <f ca="1">IF(AND($A1325=0,$B1325=1),
    VLOOKUP(1,ChapterTable!$1:$1048576,MATCH("최종"&amp;SUBSTITUTE(SUBSTITUTE(E$1,"standard",""),"|Float",""),ChapterTable!$1:$1,0),0)*ChapterTable!$P$17,
  IF(AND($A1325=0,$B1325=0),
    E1326,
  IF($B1325=0,
    VLOOKUP($A1325,ChapterTable!$1:$1048576,MATCH("최종"&amp;SUBSTITUTE(SUBSTITUTE(E$1,"standard",""),"|Float",""),ChapterTable!$1:$1,0),0),
  IF($B1325=1,
    IF($L1325=FALSE,
      VLOOKUP($A1325,ChapterTable!$1:$1048576,MATCH("최종"&amp;SUBSTITUTE(SUBSTITUTE(E$1,"standard",""),"|Float",""),ChapterTable!$1:$1,0),0),
      VLOOKUP($A1325-ChapterTable!$P$11,ChapterTable!$1:$1048576,MATCH("최종"&amp;SUBSTITUTE(SUBSTITUTE(E$1,"standard",""),"|Float",""),ChapterTable!$1:$1,0),0)*ChapterTable!$P$14
    ),
  OFFSET(E1325,-$B1325+IF($L1325,1,0),0)*IF($B1325&gt;OFFSET($B1325,1,0),ChapterTable!$R$17,1)*
    (VLOOKUP(SUBSTITUTE(SUBSTITUTE(E$1,"standard",""),"|Float","")&amp;IF(OR($L1325=TRUE,$A1325=0,MOD($A1325,ChapterTable!$R$20)&lt;&gt;0),"","보스")&amp;"인게임누적곱배수",ChapterTable!$R:$S,2,0)^C1325
    +VLOOKUP(SUBSTITUTE(SUBSTITUTE(E$1,"standard",""),"|Float","")&amp;IF(OR($L1325=TRUE,$A1325=0,MOD($A1325,ChapterTable!$R$20)&lt;&gt;0),"","보스")&amp;"인게임누적합배수",ChapterTable!$R:$S,2,0)*C1325)
  )
  )
  )
)</f>
        <v>496.8</v>
      </c>
      <c r="F1325" s="1">
        <f ca="1">IF(AND($A1325=0,$B1325=1),
    VLOOKUP(1,ChapterTable!$1:$1048576,MATCH("최종"&amp;SUBSTITUTE(SUBSTITUTE(F$1,"standard",""),"|Float",""),ChapterTable!$1:$1,0),0)*ChapterTable!$P$17,
  IF(AND($A1325=0,$B1325=0),
    F1326,
  IF($B1325=0,
    VLOOKUP($A1325,ChapterTable!$1:$1048576,MATCH("최종"&amp;SUBSTITUTE(SUBSTITUTE(F$1,"standard",""),"|Float",""),ChapterTable!$1:$1,0),0),
  IF($B1325=1,
    IF($L1325=FALSE,
      VLOOKUP($A1325,ChapterTable!$1:$1048576,MATCH("최종"&amp;SUBSTITUTE(SUBSTITUTE(F$1,"standard",""),"|Float",""),ChapterTable!$1:$1,0),0),
      VLOOKUP($A1325-ChapterTable!$P$11,ChapterTable!$1:$1048576,MATCH("최종"&amp;SUBSTITUTE(SUBSTITUTE(F$1,"standard",""),"|Float",""),ChapterTable!$1:$1,0),0)*ChapterTable!$P$14
    ),
  OFFSET(F1325,-$B1325+IF($L1325,1,0),0)*
    (VLOOKUP(SUBSTITUTE(SUBSTITUTE(F$1,"standard",""),"|Float","")&amp;IF(OR($L1325=TRUE,$A1325=0,MOD($A1325,ChapterTable!$R$20)&lt;&gt;0),"","보스")&amp;"인게임누적곱배수",ChapterTable!$R:$S,2,0)^D1325
    +VLOOKUP(SUBSTITUTE(SUBSTITUTE(F$1,"standard",""),"|Float","")&amp;IF(OR($L1325=TRUE,$A1325=0,MOD($A1325,ChapterTable!$R$20)&lt;&gt;0),"","보스")&amp;"인게임누적합배수",ChapterTable!$R:$S,2,0)*D1325)
  )
  )
  )
)</f>
        <v>158.484375</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43"/>
        <v>4</v>
      </c>
      <c r="Q1325">
        <f t="shared" si="144"/>
        <v>4</v>
      </c>
      <c r="R1325" t="b">
        <f t="shared" ca="1" si="145"/>
        <v>1</v>
      </c>
      <c r="T1325" t="b">
        <f t="shared" ca="1" si="14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2</v>
      </c>
      <c r="AB1325">
        <v>1003</v>
      </c>
      <c r="AC1325" t="str">
        <f>IF(ISBLANK(AB1325),"",IF(ISERROR(VLOOKUP(AB1325,[3]DropTable!$A:$A,1,0)),"드랍없음",""))</f>
        <v/>
      </c>
      <c r="AE1325" t="str">
        <f>IF(ISBLANK(AD1325),"",IF(ISERROR(VLOOKUP(AD1325,[3]DropTable!$A:$A,1,0)),"드랍없음",""))</f>
        <v/>
      </c>
      <c r="AH1325">
        <v>1.5</v>
      </c>
      <c r="AI1325">
        <f t="shared" si="149"/>
        <v>0.25</v>
      </c>
      <c r="AJ1325">
        <f t="shared" si="147"/>
        <v>0.32</v>
      </c>
      <c r="AK1325">
        <f t="shared" si="148"/>
        <v>1</v>
      </c>
      <c r="AL1325">
        <v>0</v>
      </c>
    </row>
    <row r="1326" spans="1:38" x14ac:dyDescent="0.3">
      <c r="A1326">
        <v>4</v>
      </c>
      <c r="B1326">
        <v>35</v>
      </c>
      <c r="C1326">
        <f>IF(OR($L1326=TRUE,$A1326=0,MOD($A1326,ChapterTable!$R$20)&lt;&gt;0),
MAX(0,INT(($B1326+ChapterTable!$P$26+VLOOKUP(SUBSTITUTE(C$1,"성장단계","")&amp;"단계오프셋",ChapterTable!$R:$S,2,0))/ChapterTable!$P$23)),
MAX(0,INT(($B1326+ChapterTable!$R$26+VLOOKUP(SUBSTITUTE(C$1,"성장단계","")&amp;"보스단계오프셋",ChapterTable!$R:$S,2,0))/ChapterTable!$R$23)))</f>
        <v>3</v>
      </c>
      <c r="D1326">
        <f>IF(OR($L1326=TRUE,$A1326=0,MOD($A1326,ChapterTable!$R$20)&lt;&gt;0),
MAX(0,INT(($B1326+ChapterTable!$P$26+VLOOKUP(SUBSTITUTE(D$1,"성장단계","")&amp;"단계오프셋",ChapterTable!$R:$S,2,0))/ChapterTable!$P$23)),
MAX(0,INT(($B1326+ChapterTable!$R$26+VLOOKUP(SUBSTITUTE(D$1,"성장단계","")&amp;"보스단계오프셋",ChapterTable!$R:$S,2,0))/ChapterTable!$R$23)))</f>
        <v>3</v>
      </c>
      <c r="E1326" s="1">
        <f ca="1">IF(AND($A1326=0,$B1326=1),
    VLOOKUP(1,ChapterTable!$1:$1048576,MATCH("최종"&amp;SUBSTITUTE(SUBSTITUTE(E$1,"standard",""),"|Float",""),ChapterTable!$1:$1,0),0)*ChapterTable!$P$17,
  IF(AND($A1326=0,$B1326=0),
    E1327,
  IF($B1326=0,
    VLOOKUP($A1326,ChapterTable!$1:$1048576,MATCH("최종"&amp;SUBSTITUTE(SUBSTITUTE(E$1,"standard",""),"|Float",""),ChapterTable!$1:$1,0),0),
  IF($B1326=1,
    IF($L1326=FALSE,
      VLOOKUP($A1326,ChapterTable!$1:$1048576,MATCH("최종"&amp;SUBSTITUTE(SUBSTITUTE(E$1,"standard",""),"|Float",""),ChapterTable!$1:$1,0),0),
      VLOOKUP($A1326-ChapterTable!$P$11,ChapterTable!$1:$1048576,MATCH("최종"&amp;SUBSTITUTE(SUBSTITUTE(E$1,"standard",""),"|Float",""),ChapterTable!$1:$1,0),0)*ChapterTable!$P$14
    ),
  OFFSET(E1326,-$B1326+IF($L1326,1,0),0)*IF($B1326&gt;OFFSET($B1326,1,0),ChapterTable!$R$17,1)*
    (VLOOKUP(SUBSTITUTE(SUBSTITUTE(E$1,"standard",""),"|Float","")&amp;IF(OR($L1326=TRUE,$A1326=0,MOD($A1326,ChapterTable!$R$20)&lt;&gt;0),"","보스")&amp;"인게임누적곱배수",ChapterTable!$R:$S,2,0)^C1326
    +VLOOKUP(SUBSTITUTE(SUBSTITUTE(E$1,"standard",""),"|Float","")&amp;IF(OR($L1326=TRUE,$A1326=0,MOD($A1326,ChapterTable!$R$20)&lt;&gt;0),"","보스")&amp;"인게임누적합배수",ChapterTable!$R:$S,2,0)*C1326)
  )
  )
  )
)</f>
        <v>496.8</v>
      </c>
      <c r="F1326" s="1">
        <f ca="1">IF(AND($A1326=0,$B1326=1),
    VLOOKUP(1,ChapterTable!$1:$1048576,MATCH("최종"&amp;SUBSTITUTE(SUBSTITUTE(F$1,"standard",""),"|Float",""),ChapterTable!$1:$1,0),0)*ChapterTable!$P$17,
  IF(AND($A1326=0,$B1326=0),
    F1327,
  IF($B1326=0,
    VLOOKUP($A1326,ChapterTable!$1:$1048576,MATCH("최종"&amp;SUBSTITUTE(SUBSTITUTE(F$1,"standard",""),"|Float",""),ChapterTable!$1:$1,0),0),
  IF($B1326=1,
    IF($L1326=FALSE,
      VLOOKUP($A1326,ChapterTable!$1:$1048576,MATCH("최종"&amp;SUBSTITUTE(SUBSTITUTE(F$1,"standard",""),"|Float",""),ChapterTable!$1:$1,0),0),
      VLOOKUP($A1326-ChapterTable!$P$11,ChapterTable!$1:$1048576,MATCH("최종"&amp;SUBSTITUTE(SUBSTITUTE(F$1,"standard",""),"|Float",""),ChapterTable!$1:$1,0),0)*ChapterTable!$P$14
    ),
  OFFSET(F1326,-$B1326+IF($L1326,1,0),0)*
    (VLOOKUP(SUBSTITUTE(SUBSTITUTE(F$1,"standard",""),"|Float","")&amp;IF(OR($L1326=TRUE,$A1326=0,MOD($A1326,ChapterTable!$R$20)&lt;&gt;0),"","보스")&amp;"인게임누적곱배수",ChapterTable!$R:$S,2,0)^D1326
    +VLOOKUP(SUBSTITUTE(SUBSTITUTE(F$1,"standard",""),"|Float","")&amp;IF(OR($L1326=TRUE,$A1326=0,MOD($A1326,ChapterTable!$R$20)&lt;&gt;0),"","보스")&amp;"인게임누적합배수",ChapterTable!$R:$S,2,0)*D1326)
  )
  )
  )
)</f>
        <v>158.484375</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43"/>
        <v>11</v>
      </c>
      <c r="Q1326">
        <f t="shared" si="144"/>
        <v>11</v>
      </c>
      <c r="R1326" t="b">
        <f t="shared" ca="1" si="145"/>
        <v>1</v>
      </c>
      <c r="T1326" t="b">
        <f t="shared" ca="1" si="14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1003</v>
      </c>
      <c r="AC1326" t="str">
        <f>IF(ISBLANK(AB1326),"",IF(ISERROR(VLOOKUP(AB1326,[3]DropTable!$A:$A,1,0)),"드랍없음",""))</f>
        <v/>
      </c>
      <c r="AE1326" t="str">
        <f>IF(ISBLANK(AD1326),"",IF(ISERROR(VLOOKUP(AD1326,[3]DropTable!$A:$A,1,0)),"드랍없음",""))</f>
        <v/>
      </c>
      <c r="AH1326">
        <v>1.5</v>
      </c>
      <c r="AI1326">
        <f t="shared" si="149"/>
        <v>0.25</v>
      </c>
      <c r="AJ1326">
        <f t="shared" si="147"/>
        <v>0.32</v>
      </c>
      <c r="AK1326">
        <f t="shared" si="148"/>
        <v>1</v>
      </c>
      <c r="AL1326">
        <v>0</v>
      </c>
    </row>
    <row r="1327" spans="1:38" x14ac:dyDescent="0.3">
      <c r="A1327">
        <v>4</v>
      </c>
      <c r="B1327">
        <v>36</v>
      </c>
      <c r="C1327">
        <f>IF(OR($L1327=TRUE,$A1327=0,MOD($A1327,ChapterTable!$R$20)&lt;&gt;0),
MAX(0,INT(($B1327+ChapterTable!$P$26+VLOOKUP(SUBSTITUTE(C$1,"성장단계","")&amp;"단계오프셋",ChapterTable!$R:$S,2,0))/ChapterTable!$P$23)),
MAX(0,INT(($B1327+ChapterTable!$R$26+VLOOKUP(SUBSTITUTE(C$1,"성장단계","")&amp;"보스단계오프셋",ChapterTable!$R:$S,2,0))/ChapterTable!$R$23)))</f>
        <v>4</v>
      </c>
      <c r="D1327">
        <f>IF(OR($L1327=TRUE,$A1327=0,MOD($A1327,ChapterTable!$R$20)&lt;&gt;0),
MAX(0,INT(($B1327+ChapterTable!$P$26+VLOOKUP(SUBSTITUTE(D$1,"성장단계","")&amp;"단계오프셋",ChapterTable!$R:$S,2,0))/ChapterTable!$P$23)),
MAX(0,INT(($B1327+ChapterTable!$R$26+VLOOKUP(SUBSTITUTE(D$1,"성장단계","")&amp;"보스단계오프셋",ChapterTable!$R:$S,2,0))/ChapterTable!$R$23)))</f>
        <v>3</v>
      </c>
      <c r="E1327" s="1">
        <f ca="1">IF(AND($A1327=0,$B1327=1),
    VLOOKUP(1,ChapterTable!$1:$1048576,MATCH("최종"&amp;SUBSTITUTE(SUBSTITUTE(E$1,"standard",""),"|Float",""),ChapterTable!$1:$1,0),0)*ChapterTable!$P$17,
  IF(AND($A1327=0,$B1327=0),
    E1328,
  IF($B1327=0,
    VLOOKUP($A1327,ChapterTable!$1:$1048576,MATCH("최종"&amp;SUBSTITUTE(SUBSTITUTE(E$1,"standard",""),"|Float",""),ChapterTable!$1:$1,0),0),
  IF($B1327=1,
    IF($L1327=FALSE,
      VLOOKUP($A1327,ChapterTable!$1:$1048576,MATCH("최종"&amp;SUBSTITUTE(SUBSTITUTE(E$1,"standard",""),"|Float",""),ChapterTable!$1:$1,0),0),
      VLOOKUP($A1327-ChapterTable!$P$11,ChapterTable!$1:$1048576,MATCH("최종"&amp;SUBSTITUTE(SUBSTITUTE(E$1,"standard",""),"|Float",""),ChapterTable!$1:$1,0),0)*ChapterTable!$P$14
    ),
  OFFSET(E1327,-$B1327+IF($L1327,1,0),0)*IF($B1327&gt;OFFSET($B1327,1,0),ChapterTable!$R$17,1)*
    (VLOOKUP(SUBSTITUTE(SUBSTITUTE(E$1,"standard",""),"|Float","")&amp;IF(OR($L1327=TRUE,$A1327=0,MOD($A1327,ChapterTable!$R$20)&lt;&gt;0),"","보스")&amp;"인게임누적곱배수",ChapterTable!$R:$S,2,0)^C1327
    +VLOOKUP(SUBSTITUTE(SUBSTITUTE(E$1,"standard",""),"|Float","")&amp;IF(OR($L1327=TRUE,$A1327=0,MOD($A1327,ChapterTable!$R$20)&lt;&gt;0),"","보스")&amp;"인게임누적합배수",ChapterTable!$R:$S,2,0)*C1327)
  )
  )
  )
)</f>
        <v>558.9</v>
      </c>
      <c r="F1327" s="1">
        <f ca="1">IF(AND($A1327=0,$B1327=1),
    VLOOKUP(1,ChapterTable!$1:$1048576,MATCH("최종"&amp;SUBSTITUTE(SUBSTITUTE(F$1,"standard",""),"|Float",""),ChapterTable!$1:$1,0),0)*ChapterTable!$P$17,
  IF(AND($A1327=0,$B1327=0),
    F1328,
  IF($B1327=0,
    VLOOKUP($A1327,ChapterTable!$1:$1048576,MATCH("최종"&amp;SUBSTITUTE(SUBSTITUTE(F$1,"standard",""),"|Float",""),ChapterTable!$1:$1,0),0),
  IF($B1327=1,
    IF($L1327=FALSE,
      VLOOKUP($A1327,ChapterTable!$1:$1048576,MATCH("최종"&amp;SUBSTITUTE(SUBSTITUTE(F$1,"standard",""),"|Float",""),ChapterTable!$1:$1,0),0),
      VLOOKUP($A1327-ChapterTable!$P$11,ChapterTable!$1:$1048576,MATCH("최종"&amp;SUBSTITUTE(SUBSTITUTE(F$1,"standard",""),"|Float",""),ChapterTable!$1:$1,0),0)*ChapterTable!$P$14
    ),
  OFFSET(F1327,-$B1327+IF($L1327,1,0),0)*
    (VLOOKUP(SUBSTITUTE(SUBSTITUTE(F$1,"standard",""),"|Float","")&amp;IF(OR($L1327=TRUE,$A1327=0,MOD($A1327,ChapterTable!$R$20)&lt;&gt;0),"","보스")&amp;"인게임누적곱배수",ChapterTable!$R:$S,2,0)^D1327
    +VLOOKUP(SUBSTITUTE(SUBSTITUTE(F$1,"standard",""),"|Float","")&amp;IF(OR($L1327=TRUE,$A1327=0,MOD($A1327,ChapterTable!$R$20)&lt;&gt;0),"","보스")&amp;"인게임누적합배수",ChapterTable!$R:$S,2,0)*D1327)
  )
  )
  )
)</f>
        <v>158.484375</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43"/>
        <v>4</v>
      </c>
      <c r="Q1327">
        <f t="shared" si="144"/>
        <v>4</v>
      </c>
      <c r="R1327" t="b">
        <f t="shared" ca="1" si="145"/>
        <v>1</v>
      </c>
      <c r="T1327" t="b">
        <f t="shared" ca="1" si="14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2</v>
      </c>
      <c r="AB1327">
        <v>1003</v>
      </c>
      <c r="AC1327" t="str">
        <f>IF(ISBLANK(AB1327),"",IF(ISERROR(VLOOKUP(AB1327,[3]DropTable!$A:$A,1,0)),"드랍없음",""))</f>
        <v/>
      </c>
      <c r="AE1327" t="str">
        <f>IF(ISBLANK(AD1327),"",IF(ISERROR(VLOOKUP(AD1327,[3]DropTable!$A:$A,1,0)),"드랍없음",""))</f>
        <v/>
      </c>
      <c r="AH1327">
        <v>1.5</v>
      </c>
      <c r="AI1327">
        <f t="shared" si="149"/>
        <v>0.25</v>
      </c>
      <c r="AJ1327">
        <f t="shared" si="147"/>
        <v>0.32</v>
      </c>
      <c r="AK1327">
        <f t="shared" si="148"/>
        <v>1</v>
      </c>
      <c r="AL1327">
        <v>0</v>
      </c>
    </row>
    <row r="1328" spans="1:38" x14ac:dyDescent="0.3">
      <c r="A1328">
        <v>4</v>
      </c>
      <c r="B1328">
        <v>37</v>
      </c>
      <c r="C1328">
        <f>IF(OR($L1328=TRUE,$A1328=0,MOD($A1328,ChapterTable!$R$20)&lt;&gt;0),
MAX(0,INT(($B1328+ChapterTable!$P$26+VLOOKUP(SUBSTITUTE(C$1,"성장단계","")&amp;"단계오프셋",ChapterTable!$R:$S,2,0))/ChapterTable!$P$23)),
MAX(0,INT(($B1328+ChapterTable!$R$26+VLOOKUP(SUBSTITUTE(C$1,"성장단계","")&amp;"보스단계오프셋",ChapterTable!$R:$S,2,0))/ChapterTable!$R$23)))</f>
        <v>4</v>
      </c>
      <c r="D1328">
        <f>IF(OR($L1328=TRUE,$A1328=0,MOD($A1328,ChapterTable!$R$20)&lt;&gt;0),
MAX(0,INT(($B1328+ChapterTable!$P$26+VLOOKUP(SUBSTITUTE(D$1,"성장단계","")&amp;"단계오프셋",ChapterTable!$R:$S,2,0))/ChapterTable!$P$23)),
MAX(0,INT(($B1328+ChapterTable!$R$26+VLOOKUP(SUBSTITUTE(D$1,"성장단계","")&amp;"보스단계오프셋",ChapterTable!$R:$S,2,0))/ChapterTable!$R$23)))</f>
        <v>3</v>
      </c>
      <c r="E1328" s="1">
        <f ca="1">IF(AND($A1328=0,$B1328=1),
    VLOOKUP(1,ChapterTable!$1:$1048576,MATCH("최종"&amp;SUBSTITUTE(SUBSTITUTE(E$1,"standard",""),"|Float",""),ChapterTable!$1:$1,0),0)*ChapterTable!$P$17,
  IF(AND($A1328=0,$B1328=0),
    E1329,
  IF($B1328=0,
    VLOOKUP($A1328,ChapterTable!$1:$1048576,MATCH("최종"&amp;SUBSTITUTE(SUBSTITUTE(E$1,"standard",""),"|Float",""),ChapterTable!$1:$1,0),0),
  IF($B1328=1,
    IF($L1328=FALSE,
      VLOOKUP($A1328,ChapterTable!$1:$1048576,MATCH("최종"&amp;SUBSTITUTE(SUBSTITUTE(E$1,"standard",""),"|Float",""),ChapterTable!$1:$1,0),0),
      VLOOKUP($A1328-ChapterTable!$P$11,ChapterTable!$1:$1048576,MATCH("최종"&amp;SUBSTITUTE(SUBSTITUTE(E$1,"standard",""),"|Float",""),ChapterTable!$1:$1,0),0)*ChapterTable!$P$14
    ),
  OFFSET(E1328,-$B1328+IF($L1328,1,0),0)*IF($B1328&gt;OFFSET($B1328,1,0),ChapterTable!$R$17,1)*
    (VLOOKUP(SUBSTITUTE(SUBSTITUTE(E$1,"standard",""),"|Float","")&amp;IF(OR($L1328=TRUE,$A1328=0,MOD($A1328,ChapterTable!$R$20)&lt;&gt;0),"","보스")&amp;"인게임누적곱배수",ChapterTable!$R:$S,2,0)^C1328
    +VLOOKUP(SUBSTITUTE(SUBSTITUTE(E$1,"standard",""),"|Float","")&amp;IF(OR($L1328=TRUE,$A1328=0,MOD($A1328,ChapterTable!$R$20)&lt;&gt;0),"","보스")&amp;"인게임누적합배수",ChapterTable!$R:$S,2,0)*C1328)
  )
  )
  )
)</f>
        <v>558.9</v>
      </c>
      <c r="F1328" s="1">
        <f ca="1">IF(AND($A1328=0,$B1328=1),
    VLOOKUP(1,ChapterTable!$1:$1048576,MATCH("최종"&amp;SUBSTITUTE(SUBSTITUTE(F$1,"standard",""),"|Float",""),ChapterTable!$1:$1,0),0)*ChapterTable!$P$17,
  IF(AND($A1328=0,$B1328=0),
    F1329,
  IF($B1328=0,
    VLOOKUP($A1328,ChapterTable!$1:$1048576,MATCH("최종"&amp;SUBSTITUTE(SUBSTITUTE(F$1,"standard",""),"|Float",""),ChapterTable!$1:$1,0),0),
  IF($B1328=1,
    IF($L1328=FALSE,
      VLOOKUP($A1328,ChapterTable!$1:$1048576,MATCH("최종"&amp;SUBSTITUTE(SUBSTITUTE(F$1,"standard",""),"|Float",""),ChapterTable!$1:$1,0),0),
      VLOOKUP($A1328-ChapterTable!$P$11,ChapterTable!$1:$1048576,MATCH("최종"&amp;SUBSTITUTE(SUBSTITUTE(F$1,"standard",""),"|Float",""),ChapterTable!$1:$1,0),0)*ChapterTable!$P$14
    ),
  OFFSET(F1328,-$B1328+IF($L1328,1,0),0)*
    (VLOOKUP(SUBSTITUTE(SUBSTITUTE(F$1,"standard",""),"|Float","")&amp;IF(OR($L1328=TRUE,$A1328=0,MOD($A1328,ChapterTable!$R$20)&lt;&gt;0),"","보스")&amp;"인게임누적곱배수",ChapterTable!$R:$S,2,0)^D1328
    +VLOOKUP(SUBSTITUTE(SUBSTITUTE(F$1,"standard",""),"|Float","")&amp;IF(OR($L1328=TRUE,$A1328=0,MOD($A1328,ChapterTable!$R$20)&lt;&gt;0),"","보스")&amp;"인게임누적합배수",ChapterTable!$R:$S,2,0)*D1328)
  )
  )
  )
)</f>
        <v>158.484375</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43"/>
        <v>4</v>
      </c>
      <c r="Q1328">
        <f t="shared" si="144"/>
        <v>4</v>
      </c>
      <c r="R1328" t="b">
        <f t="shared" ca="1" si="145"/>
        <v>1</v>
      </c>
      <c r="T1328" t="b">
        <f t="shared" ca="1" si="14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2</v>
      </c>
      <c r="AB1328">
        <v>1003</v>
      </c>
      <c r="AC1328" t="str">
        <f>IF(ISBLANK(AB1328),"",IF(ISERROR(VLOOKUP(AB1328,[3]DropTable!$A:$A,1,0)),"드랍없음",""))</f>
        <v/>
      </c>
      <c r="AE1328" t="str">
        <f>IF(ISBLANK(AD1328),"",IF(ISERROR(VLOOKUP(AD1328,[3]DropTable!$A:$A,1,0)),"드랍없음",""))</f>
        <v/>
      </c>
      <c r="AH1328">
        <v>1.5</v>
      </c>
      <c r="AI1328">
        <f t="shared" si="149"/>
        <v>0.25</v>
      </c>
      <c r="AJ1328">
        <f t="shared" si="147"/>
        <v>0.32</v>
      </c>
      <c r="AK1328">
        <f t="shared" si="148"/>
        <v>1</v>
      </c>
      <c r="AL1328">
        <v>0</v>
      </c>
    </row>
    <row r="1329" spans="1:38" x14ac:dyDescent="0.3">
      <c r="A1329">
        <v>4</v>
      </c>
      <c r="B1329">
        <v>38</v>
      </c>
      <c r="C1329">
        <f>IF(OR($L1329=TRUE,$A1329=0,MOD($A1329,ChapterTable!$R$20)&lt;&gt;0),
MAX(0,INT(($B1329+ChapterTable!$P$26+VLOOKUP(SUBSTITUTE(C$1,"성장단계","")&amp;"단계오프셋",ChapterTable!$R:$S,2,0))/ChapterTable!$P$23)),
MAX(0,INT(($B1329+ChapterTable!$R$26+VLOOKUP(SUBSTITUTE(C$1,"성장단계","")&amp;"보스단계오프셋",ChapterTable!$R:$S,2,0))/ChapterTable!$R$23)))</f>
        <v>4</v>
      </c>
      <c r="D1329">
        <f>IF(OR($L1329=TRUE,$A1329=0,MOD($A1329,ChapterTable!$R$20)&lt;&gt;0),
MAX(0,INT(($B1329+ChapterTable!$P$26+VLOOKUP(SUBSTITUTE(D$1,"성장단계","")&amp;"단계오프셋",ChapterTable!$R:$S,2,0))/ChapterTable!$P$23)),
MAX(0,INT(($B1329+ChapterTable!$R$26+VLOOKUP(SUBSTITUTE(D$1,"성장단계","")&amp;"보스단계오프셋",ChapterTable!$R:$S,2,0))/ChapterTable!$R$23)))</f>
        <v>3</v>
      </c>
      <c r="E1329" s="1">
        <f ca="1">IF(AND($A1329=0,$B1329=1),
    VLOOKUP(1,ChapterTable!$1:$1048576,MATCH("최종"&amp;SUBSTITUTE(SUBSTITUTE(E$1,"standard",""),"|Float",""),ChapterTable!$1:$1,0),0)*ChapterTable!$P$17,
  IF(AND($A1329=0,$B1329=0),
    E1330,
  IF($B1329=0,
    VLOOKUP($A1329,ChapterTable!$1:$1048576,MATCH("최종"&amp;SUBSTITUTE(SUBSTITUTE(E$1,"standard",""),"|Float",""),ChapterTable!$1:$1,0),0),
  IF($B1329=1,
    IF($L1329=FALSE,
      VLOOKUP($A1329,ChapterTable!$1:$1048576,MATCH("최종"&amp;SUBSTITUTE(SUBSTITUTE(E$1,"standard",""),"|Float",""),ChapterTable!$1:$1,0),0),
      VLOOKUP($A1329-ChapterTable!$P$11,ChapterTable!$1:$1048576,MATCH("최종"&amp;SUBSTITUTE(SUBSTITUTE(E$1,"standard",""),"|Float",""),ChapterTable!$1:$1,0),0)*ChapterTable!$P$14
    ),
  OFFSET(E1329,-$B1329+IF($L1329,1,0),0)*IF($B1329&gt;OFFSET($B1329,1,0),ChapterTable!$R$17,1)*
    (VLOOKUP(SUBSTITUTE(SUBSTITUTE(E$1,"standard",""),"|Float","")&amp;IF(OR($L1329=TRUE,$A1329=0,MOD($A1329,ChapterTable!$R$20)&lt;&gt;0),"","보스")&amp;"인게임누적곱배수",ChapterTable!$R:$S,2,0)^C1329
    +VLOOKUP(SUBSTITUTE(SUBSTITUTE(E$1,"standard",""),"|Float","")&amp;IF(OR($L1329=TRUE,$A1329=0,MOD($A1329,ChapterTable!$R$20)&lt;&gt;0),"","보스")&amp;"인게임누적합배수",ChapterTable!$R:$S,2,0)*C1329)
  )
  )
  )
)</f>
        <v>558.9</v>
      </c>
      <c r="F1329" s="1">
        <f ca="1">IF(AND($A1329=0,$B1329=1),
    VLOOKUP(1,ChapterTable!$1:$1048576,MATCH("최종"&amp;SUBSTITUTE(SUBSTITUTE(F$1,"standard",""),"|Float",""),ChapterTable!$1:$1,0),0)*ChapterTable!$P$17,
  IF(AND($A1329=0,$B1329=0),
    F1330,
  IF($B1329=0,
    VLOOKUP($A1329,ChapterTable!$1:$1048576,MATCH("최종"&amp;SUBSTITUTE(SUBSTITUTE(F$1,"standard",""),"|Float",""),ChapterTable!$1:$1,0),0),
  IF($B1329=1,
    IF($L1329=FALSE,
      VLOOKUP($A1329,ChapterTable!$1:$1048576,MATCH("최종"&amp;SUBSTITUTE(SUBSTITUTE(F$1,"standard",""),"|Float",""),ChapterTable!$1:$1,0),0),
      VLOOKUP($A1329-ChapterTable!$P$11,ChapterTable!$1:$1048576,MATCH("최종"&amp;SUBSTITUTE(SUBSTITUTE(F$1,"standard",""),"|Float",""),ChapterTable!$1:$1,0),0)*ChapterTable!$P$14
    ),
  OFFSET(F1329,-$B1329+IF($L1329,1,0),0)*
    (VLOOKUP(SUBSTITUTE(SUBSTITUTE(F$1,"standard",""),"|Float","")&amp;IF(OR($L1329=TRUE,$A1329=0,MOD($A1329,ChapterTable!$R$20)&lt;&gt;0),"","보스")&amp;"인게임누적곱배수",ChapterTable!$R:$S,2,0)^D1329
    +VLOOKUP(SUBSTITUTE(SUBSTITUTE(F$1,"standard",""),"|Float","")&amp;IF(OR($L1329=TRUE,$A1329=0,MOD($A1329,ChapterTable!$R$20)&lt;&gt;0),"","보스")&amp;"인게임누적합배수",ChapterTable!$R:$S,2,0)*D1329)
  )
  )
  )
)</f>
        <v>158.484375</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43"/>
        <v>4</v>
      </c>
      <c r="Q1329">
        <f t="shared" si="144"/>
        <v>4</v>
      </c>
      <c r="R1329" t="b">
        <f t="shared" ca="1" si="145"/>
        <v>1</v>
      </c>
      <c r="T1329" t="b">
        <f t="shared" ca="1" si="14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2</v>
      </c>
      <c r="AB1329">
        <v>1003</v>
      </c>
      <c r="AC1329" t="str">
        <f>IF(ISBLANK(AB1329),"",IF(ISERROR(VLOOKUP(AB1329,[3]DropTable!$A:$A,1,0)),"드랍없음",""))</f>
        <v/>
      </c>
      <c r="AE1329" t="str">
        <f>IF(ISBLANK(AD1329),"",IF(ISERROR(VLOOKUP(AD1329,[3]DropTable!$A:$A,1,0)),"드랍없음",""))</f>
        <v/>
      </c>
      <c r="AH1329">
        <v>1.5</v>
      </c>
      <c r="AI1329">
        <f t="shared" si="149"/>
        <v>0.25</v>
      </c>
      <c r="AJ1329">
        <f t="shared" si="147"/>
        <v>0.32</v>
      </c>
      <c r="AK1329">
        <f t="shared" si="148"/>
        <v>1</v>
      </c>
      <c r="AL1329">
        <v>0</v>
      </c>
    </row>
    <row r="1330" spans="1:38" x14ac:dyDescent="0.3">
      <c r="A1330">
        <v>4</v>
      </c>
      <c r="B1330">
        <v>39</v>
      </c>
      <c r="C1330">
        <f>IF(OR($L1330=TRUE,$A1330=0,MOD($A1330,ChapterTable!$R$20)&lt;&gt;0),
MAX(0,INT(($B1330+ChapterTable!$P$26+VLOOKUP(SUBSTITUTE(C$1,"성장단계","")&amp;"단계오프셋",ChapterTable!$R:$S,2,0))/ChapterTable!$P$23)),
MAX(0,INT(($B1330+ChapterTable!$R$26+VLOOKUP(SUBSTITUTE(C$1,"성장단계","")&amp;"보스단계오프셋",ChapterTable!$R:$S,2,0))/ChapterTable!$R$23)))</f>
        <v>4</v>
      </c>
      <c r="D1330">
        <f>IF(OR($L1330=TRUE,$A1330=0,MOD($A1330,ChapterTable!$R$20)&lt;&gt;0),
MAX(0,INT(($B1330+ChapterTable!$P$26+VLOOKUP(SUBSTITUTE(D$1,"성장단계","")&amp;"단계오프셋",ChapterTable!$R:$S,2,0))/ChapterTable!$P$23)),
MAX(0,INT(($B1330+ChapterTable!$R$26+VLOOKUP(SUBSTITUTE(D$1,"성장단계","")&amp;"보스단계오프셋",ChapterTable!$R:$S,2,0))/ChapterTable!$R$23)))</f>
        <v>3</v>
      </c>
      <c r="E1330" s="1">
        <f ca="1">IF(AND($A1330=0,$B1330=1),
    VLOOKUP(1,ChapterTable!$1:$1048576,MATCH("최종"&amp;SUBSTITUTE(SUBSTITUTE(E$1,"standard",""),"|Float",""),ChapterTable!$1:$1,0),0)*ChapterTable!$P$17,
  IF(AND($A1330=0,$B1330=0),
    E1331,
  IF($B1330=0,
    VLOOKUP($A1330,ChapterTable!$1:$1048576,MATCH("최종"&amp;SUBSTITUTE(SUBSTITUTE(E$1,"standard",""),"|Float",""),ChapterTable!$1:$1,0),0),
  IF($B1330=1,
    IF($L1330=FALSE,
      VLOOKUP($A1330,ChapterTable!$1:$1048576,MATCH("최종"&amp;SUBSTITUTE(SUBSTITUTE(E$1,"standard",""),"|Float",""),ChapterTable!$1:$1,0),0),
      VLOOKUP($A1330-ChapterTable!$P$11,ChapterTable!$1:$1048576,MATCH("최종"&amp;SUBSTITUTE(SUBSTITUTE(E$1,"standard",""),"|Float",""),ChapterTable!$1:$1,0),0)*ChapterTable!$P$14
    ),
  OFFSET(E1330,-$B1330+IF($L1330,1,0),0)*IF($B1330&gt;OFFSET($B1330,1,0),ChapterTable!$R$17,1)*
    (VLOOKUP(SUBSTITUTE(SUBSTITUTE(E$1,"standard",""),"|Float","")&amp;IF(OR($L1330=TRUE,$A1330=0,MOD($A1330,ChapterTable!$R$20)&lt;&gt;0),"","보스")&amp;"인게임누적곱배수",ChapterTable!$R:$S,2,0)^C1330
    +VLOOKUP(SUBSTITUTE(SUBSTITUTE(E$1,"standard",""),"|Float","")&amp;IF(OR($L1330=TRUE,$A1330=0,MOD($A1330,ChapterTable!$R$20)&lt;&gt;0),"","보스")&amp;"인게임누적합배수",ChapterTable!$R:$S,2,0)*C1330)
  )
  )
  )
)</f>
        <v>558.9</v>
      </c>
      <c r="F1330" s="1">
        <f ca="1">IF(AND($A1330=0,$B1330=1),
    VLOOKUP(1,ChapterTable!$1:$1048576,MATCH("최종"&amp;SUBSTITUTE(SUBSTITUTE(F$1,"standard",""),"|Float",""),ChapterTable!$1:$1,0),0)*ChapterTable!$P$17,
  IF(AND($A1330=0,$B1330=0),
    F1331,
  IF($B1330=0,
    VLOOKUP($A1330,ChapterTable!$1:$1048576,MATCH("최종"&amp;SUBSTITUTE(SUBSTITUTE(F$1,"standard",""),"|Float",""),ChapterTable!$1:$1,0),0),
  IF($B1330=1,
    IF($L1330=FALSE,
      VLOOKUP($A1330,ChapterTable!$1:$1048576,MATCH("최종"&amp;SUBSTITUTE(SUBSTITUTE(F$1,"standard",""),"|Float",""),ChapterTable!$1:$1,0),0),
      VLOOKUP($A1330-ChapterTable!$P$11,ChapterTable!$1:$1048576,MATCH("최종"&amp;SUBSTITUTE(SUBSTITUTE(F$1,"standard",""),"|Float",""),ChapterTable!$1:$1,0),0)*ChapterTable!$P$14
    ),
  OFFSET(F1330,-$B1330+IF($L1330,1,0),0)*
    (VLOOKUP(SUBSTITUTE(SUBSTITUTE(F$1,"standard",""),"|Float","")&amp;IF(OR($L1330=TRUE,$A1330=0,MOD($A1330,ChapterTable!$R$20)&lt;&gt;0),"","보스")&amp;"인게임누적곱배수",ChapterTable!$R:$S,2,0)^D1330
    +VLOOKUP(SUBSTITUTE(SUBSTITUTE(F$1,"standard",""),"|Float","")&amp;IF(OR($L1330=TRUE,$A1330=0,MOD($A1330,ChapterTable!$R$20)&lt;&gt;0),"","보스")&amp;"인게임누적합배수",ChapterTable!$R:$S,2,0)*D1330)
  )
  )
  )
)</f>
        <v>158.484375</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43"/>
        <v>94</v>
      </c>
      <c r="Q1330">
        <f t="shared" si="144"/>
        <v>94</v>
      </c>
      <c r="R1330" t="b">
        <f t="shared" ca="1" si="145"/>
        <v>1</v>
      </c>
      <c r="T1330" t="b">
        <f t="shared" ca="1" si="14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3</v>
      </c>
      <c r="AB1330">
        <v>1003</v>
      </c>
      <c r="AC1330" t="str">
        <f>IF(ISBLANK(AB1330),"",IF(ISERROR(VLOOKUP(AB1330,[3]DropTable!$A:$A,1,0)),"드랍없음",""))</f>
        <v/>
      </c>
      <c r="AE1330" t="str">
        <f>IF(ISBLANK(AD1330),"",IF(ISERROR(VLOOKUP(AD1330,[3]DropTable!$A:$A,1,0)),"드랍없음",""))</f>
        <v/>
      </c>
      <c r="AH1330">
        <v>1.5</v>
      </c>
      <c r="AI1330">
        <f t="shared" si="149"/>
        <v>0.25</v>
      </c>
      <c r="AJ1330">
        <f t="shared" si="147"/>
        <v>0.32</v>
      </c>
      <c r="AK1330">
        <f t="shared" si="148"/>
        <v>1</v>
      </c>
      <c r="AL1330">
        <v>0</v>
      </c>
    </row>
    <row r="1331" spans="1:38" x14ac:dyDescent="0.3">
      <c r="A1331">
        <v>4</v>
      </c>
      <c r="B1331">
        <v>40</v>
      </c>
      <c r="C1331">
        <f>IF(OR($L1331=TRUE,$A1331=0,MOD($A1331,ChapterTable!$R$20)&lt;&gt;0),
MAX(0,INT(($B1331+ChapterTable!$P$26+VLOOKUP(SUBSTITUTE(C$1,"성장단계","")&amp;"단계오프셋",ChapterTable!$R:$S,2,0))/ChapterTable!$P$23)),
MAX(0,INT(($B1331+ChapterTable!$R$26+VLOOKUP(SUBSTITUTE(C$1,"성장단계","")&amp;"보스단계오프셋",ChapterTable!$R:$S,2,0))/ChapterTable!$R$23)))</f>
        <v>4</v>
      </c>
      <c r="D1331">
        <f>IF(OR($L1331=TRUE,$A1331=0,MOD($A1331,ChapterTable!$R$20)&lt;&gt;0),
MAX(0,INT(($B1331+ChapterTable!$P$26+VLOOKUP(SUBSTITUTE(D$1,"성장단계","")&amp;"단계오프셋",ChapterTable!$R:$S,2,0))/ChapterTable!$P$23)),
MAX(0,INT(($B1331+ChapterTable!$R$26+VLOOKUP(SUBSTITUTE(D$1,"성장단계","")&amp;"보스단계오프셋",ChapterTable!$R:$S,2,0))/ChapterTable!$R$23)))</f>
        <v>3</v>
      </c>
      <c r="E1331" s="1">
        <f ca="1">IF(AND($A1331=0,$B1331=1),
    VLOOKUP(1,ChapterTable!$1:$1048576,MATCH("최종"&amp;SUBSTITUTE(SUBSTITUTE(E$1,"standard",""),"|Float",""),ChapterTable!$1:$1,0),0)*ChapterTable!$P$17,
  IF(AND($A1331=0,$B1331=0),
    E1332,
  IF($B1331=0,
    VLOOKUP($A1331,ChapterTable!$1:$1048576,MATCH("최종"&amp;SUBSTITUTE(SUBSTITUTE(E$1,"standard",""),"|Float",""),ChapterTable!$1:$1,0),0),
  IF($B1331=1,
    IF($L1331=FALSE,
      VLOOKUP($A1331,ChapterTable!$1:$1048576,MATCH("최종"&amp;SUBSTITUTE(SUBSTITUTE(E$1,"standard",""),"|Float",""),ChapterTable!$1:$1,0),0),
      VLOOKUP($A1331-ChapterTable!$P$11,ChapterTable!$1:$1048576,MATCH("최종"&amp;SUBSTITUTE(SUBSTITUTE(E$1,"standard",""),"|Float",""),ChapterTable!$1:$1,0),0)*ChapterTable!$P$14
    ),
  OFFSET(E1331,-$B1331+IF($L1331,1,0),0)*IF($B1331&gt;OFFSET($B1331,1,0),ChapterTable!$R$17,1)*
    (VLOOKUP(SUBSTITUTE(SUBSTITUTE(E$1,"standard",""),"|Float","")&amp;IF(OR($L1331=TRUE,$A1331=0,MOD($A1331,ChapterTable!$R$20)&lt;&gt;0),"","보스")&amp;"인게임누적곱배수",ChapterTable!$R:$S,2,0)^C1331
    +VLOOKUP(SUBSTITUTE(SUBSTITUTE(E$1,"standard",""),"|Float","")&amp;IF(OR($L1331=TRUE,$A1331=0,MOD($A1331,ChapterTable!$R$20)&lt;&gt;0),"","보스")&amp;"인게임누적합배수",ChapterTable!$R:$S,2,0)*C1331)
  )
  )
  )
)</f>
        <v>558.9</v>
      </c>
      <c r="F1331" s="1">
        <f ca="1">IF(AND($A1331=0,$B1331=1),
    VLOOKUP(1,ChapterTable!$1:$1048576,MATCH("최종"&amp;SUBSTITUTE(SUBSTITUTE(F$1,"standard",""),"|Float",""),ChapterTable!$1:$1,0),0)*ChapterTable!$P$17,
  IF(AND($A1331=0,$B1331=0),
    F1332,
  IF($B1331=0,
    VLOOKUP($A1331,ChapterTable!$1:$1048576,MATCH("최종"&amp;SUBSTITUTE(SUBSTITUTE(F$1,"standard",""),"|Float",""),ChapterTable!$1:$1,0),0),
  IF($B1331=1,
    IF($L1331=FALSE,
      VLOOKUP($A1331,ChapterTable!$1:$1048576,MATCH("최종"&amp;SUBSTITUTE(SUBSTITUTE(F$1,"standard",""),"|Float",""),ChapterTable!$1:$1,0),0),
      VLOOKUP($A1331-ChapterTable!$P$11,ChapterTable!$1:$1048576,MATCH("최종"&amp;SUBSTITUTE(SUBSTITUTE(F$1,"standard",""),"|Float",""),ChapterTable!$1:$1,0),0)*ChapterTable!$P$14
    ),
  OFFSET(F1331,-$B1331+IF($L1331,1,0),0)*
    (VLOOKUP(SUBSTITUTE(SUBSTITUTE(F$1,"standard",""),"|Float","")&amp;IF(OR($L1331=TRUE,$A1331=0,MOD($A1331,ChapterTable!$R$20)&lt;&gt;0),"","보스")&amp;"인게임누적곱배수",ChapterTable!$R:$S,2,0)^D1331
    +VLOOKUP(SUBSTITUTE(SUBSTITUTE(F$1,"standard",""),"|Float","")&amp;IF(OR($L1331=TRUE,$A1331=0,MOD($A1331,ChapterTable!$R$20)&lt;&gt;0),"","보스")&amp;"인게임누적합배수",ChapterTable!$R:$S,2,0)*D1331)
  )
  )
  )
)</f>
        <v>158.484375</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43"/>
        <v>24</v>
      </c>
      <c r="Q1331">
        <f t="shared" si="144"/>
        <v>24</v>
      </c>
      <c r="R1331" t="b">
        <f t="shared" ca="1" si="145"/>
        <v>1</v>
      </c>
      <c r="T1331" t="b">
        <f t="shared" ca="1" si="14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4</v>
      </c>
      <c r="AC1331" t="str">
        <f>IF(ISBLANK(AB1331),"",IF(ISERROR(VLOOKUP(AB1331,[3]DropTable!$A:$A,1,0)),"드랍없음",""))</f>
        <v/>
      </c>
      <c r="AD1331">
        <v>5003</v>
      </c>
      <c r="AE1331" t="str">
        <f>IF(ISBLANK(AD1331),"",IF(ISERROR(VLOOKUP(AD1331,[3]DropTable!$A:$A,1,0)),"드랍없음",""))</f>
        <v/>
      </c>
      <c r="AF1331">
        <f ca="1">1.25*IF($B1331&gt;OFFSET($B1331,1,0),ChapterTable!$R$17,1)*
(VLOOKUP(SUBSTITUTE(SUBSTITUTE(E$1,"standard",""),"|Float","")&amp;IF(OR($L1331=TRUE,$A1331=0,MOD($A1331,ChapterTable!$R$20)&lt;&gt;0),"","보스")&amp;"인게임누적곱배수",ChapterTable!$R:$S,2,0)^C1331
+VLOOKUP(SUBSTITUTE(SUBSTITUTE(E$1,"standard",""),"|Float","")&amp;IF(OR($L1331=TRUE,$A1331=0,MOD($A1331,ChapterTable!$R$20)&lt;&gt;0),"","보스")&amp;"인게임누적합배수",ChapterTable!$R:$S,2,0)*C1331)</f>
        <v>2.25</v>
      </c>
      <c r="AG1331">
        <f ca="1">35/AF1331</f>
        <v>15.555555555555555</v>
      </c>
      <c r="AH1331">
        <v>1.5</v>
      </c>
      <c r="AI1331">
        <f t="shared" si="149"/>
        <v>0.25</v>
      </c>
      <c r="AJ1331">
        <f t="shared" si="147"/>
        <v>1</v>
      </c>
      <c r="AK1331">
        <f t="shared" si="148"/>
        <v>4</v>
      </c>
      <c r="AL1331">
        <v>0</v>
      </c>
    </row>
    <row r="1332" spans="1:38" x14ac:dyDescent="0.3">
      <c r="A1332">
        <v>4</v>
      </c>
      <c r="B1332">
        <v>41</v>
      </c>
      <c r="C1332">
        <f>IF(OR($L1332=TRUE,$A1332=0,MOD($A1332,ChapterTable!$R$20)&lt;&gt;0),
MAX(0,INT(($B1332+ChapterTable!$P$26+VLOOKUP(SUBSTITUTE(C$1,"성장단계","")&amp;"단계오프셋",ChapterTable!$R:$S,2,0))/ChapterTable!$P$23)),
MAX(0,INT(($B1332+ChapterTable!$R$26+VLOOKUP(SUBSTITUTE(C$1,"성장단계","")&amp;"보스단계오프셋",ChapterTable!$R:$S,2,0))/ChapterTable!$R$23)))</f>
        <v>4</v>
      </c>
      <c r="D1332">
        <f>IF(OR($L1332=TRUE,$A1332=0,MOD($A1332,ChapterTable!$R$20)&lt;&gt;0),
MAX(0,INT(($B1332+ChapterTable!$P$26+VLOOKUP(SUBSTITUTE(D$1,"성장단계","")&amp;"단계오프셋",ChapterTable!$R:$S,2,0))/ChapterTable!$P$23)),
MAX(0,INT(($B1332+ChapterTable!$R$26+VLOOKUP(SUBSTITUTE(D$1,"성장단계","")&amp;"보스단계오프셋",ChapterTable!$R:$S,2,0))/ChapterTable!$R$23)))</f>
        <v>4</v>
      </c>
      <c r="E1332" s="1">
        <f ca="1">IF(AND($A1332=0,$B1332=1),
    VLOOKUP(1,ChapterTable!$1:$1048576,MATCH("최종"&amp;SUBSTITUTE(SUBSTITUTE(E$1,"standard",""),"|Float",""),ChapterTable!$1:$1,0),0)*ChapterTable!$P$17,
  IF(AND($A1332=0,$B1332=0),
    E1333,
  IF($B1332=0,
    VLOOKUP($A1332,ChapterTable!$1:$1048576,MATCH("최종"&amp;SUBSTITUTE(SUBSTITUTE(E$1,"standard",""),"|Float",""),ChapterTable!$1:$1,0),0),
  IF($B1332=1,
    IF($L1332=FALSE,
      VLOOKUP($A1332,ChapterTable!$1:$1048576,MATCH("최종"&amp;SUBSTITUTE(SUBSTITUTE(E$1,"standard",""),"|Float",""),ChapterTable!$1:$1,0),0),
      VLOOKUP($A1332-ChapterTable!$P$11,ChapterTable!$1:$1048576,MATCH("최종"&amp;SUBSTITUTE(SUBSTITUTE(E$1,"standard",""),"|Float",""),ChapterTable!$1:$1,0),0)*ChapterTable!$P$14
    ),
  OFFSET(E1332,-$B1332+IF($L1332,1,0),0)*IF($B1332&gt;OFFSET($B1332,1,0),ChapterTable!$R$17,1)*
    (VLOOKUP(SUBSTITUTE(SUBSTITUTE(E$1,"standard",""),"|Float","")&amp;IF(OR($L1332=TRUE,$A1332=0,MOD($A1332,ChapterTable!$R$20)&lt;&gt;0),"","보스")&amp;"인게임누적곱배수",ChapterTable!$R:$S,2,0)^C1332
    +VLOOKUP(SUBSTITUTE(SUBSTITUTE(E$1,"standard",""),"|Float","")&amp;IF(OR($L1332=TRUE,$A1332=0,MOD($A1332,ChapterTable!$R$20)&lt;&gt;0),"","보스")&amp;"인게임누적합배수",ChapterTable!$R:$S,2,0)*C1332)
  )
  )
  )
)</f>
        <v>558.9</v>
      </c>
      <c r="F1332" s="1">
        <f ca="1">IF(AND($A1332=0,$B1332=1),
    VLOOKUP(1,ChapterTable!$1:$1048576,MATCH("최종"&amp;SUBSTITUTE(SUBSTITUTE(F$1,"standard",""),"|Float",""),ChapterTable!$1:$1,0),0)*ChapterTable!$P$17,
  IF(AND($A1332=0,$B1332=0),
    F1333,
  IF($B1332=0,
    VLOOKUP($A1332,ChapterTable!$1:$1048576,MATCH("최종"&amp;SUBSTITUTE(SUBSTITUTE(F$1,"standard",""),"|Float",""),ChapterTable!$1:$1,0),0),
  IF($B1332=1,
    IF($L1332=FALSE,
      VLOOKUP($A1332,ChapterTable!$1:$1048576,MATCH("최종"&amp;SUBSTITUTE(SUBSTITUTE(F$1,"standard",""),"|Float",""),ChapterTable!$1:$1,0),0),
      VLOOKUP($A1332-ChapterTable!$P$11,ChapterTable!$1:$1048576,MATCH("최종"&amp;SUBSTITUTE(SUBSTITUTE(F$1,"standard",""),"|Float",""),ChapterTable!$1:$1,0),0)*ChapterTable!$P$14
    ),
  OFFSET(F1332,-$B1332+IF($L1332,1,0),0)*
    (VLOOKUP(SUBSTITUTE(SUBSTITUTE(F$1,"standard",""),"|Float","")&amp;IF(OR($L1332=TRUE,$A1332=0,MOD($A1332,ChapterTable!$R$20)&lt;&gt;0),"","보스")&amp;"인게임누적곱배수",ChapterTable!$R:$S,2,0)^D1332
    +VLOOKUP(SUBSTITUTE(SUBSTITUTE(F$1,"standard",""),"|Float","")&amp;IF(OR($L1332=TRUE,$A1332=0,MOD($A1332,ChapterTable!$R$20)&lt;&gt;0),"","보스")&amp;"인게임누적합배수",ChapterTable!$R:$S,2,0)*D1332)
  )
  )
  )
)</f>
        <v>168.1875</v>
      </c>
      <c r="G1332" t="s">
        <v>1269</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43"/>
        <v>5</v>
      </c>
      <c r="Q1332">
        <f t="shared" si="144"/>
        <v>5</v>
      </c>
      <c r="R1332" t="b">
        <f t="shared" ca="1" si="145"/>
        <v>1</v>
      </c>
      <c r="T1332" t="b">
        <f t="shared" ca="1" si="14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1225</v>
      </c>
      <c r="Z1332">
        <v>10</v>
      </c>
      <c r="AA1332">
        <v>0</v>
      </c>
      <c r="AB1332">
        <v>1003</v>
      </c>
      <c r="AC1332" t="str">
        <f>IF(ISBLANK(AB1332),"",IF(ISERROR(VLOOKUP(AB1332,[3]DropTable!$A:$A,1,0)),"드랍없음",""))</f>
        <v/>
      </c>
      <c r="AE1332" t="str">
        <f>IF(ISBLANK(AD1332),"",IF(ISERROR(VLOOKUP(AD1332,[3]DropTable!$A:$A,1,0)),"드랍없음",""))</f>
        <v/>
      </c>
      <c r="AH1332">
        <v>1.5</v>
      </c>
      <c r="AI1332">
        <f t="shared" si="149"/>
        <v>0.2</v>
      </c>
      <c r="AJ1332">
        <f t="shared" si="147"/>
        <v>0.27466666000000001</v>
      </c>
      <c r="AK1332">
        <f t="shared" si="148"/>
        <v>1</v>
      </c>
      <c r="AL1332">
        <v>0</v>
      </c>
    </row>
    <row r="1333" spans="1:38" x14ac:dyDescent="0.3">
      <c r="A1333">
        <v>4</v>
      </c>
      <c r="B1333">
        <v>42</v>
      </c>
      <c r="C1333">
        <f>IF(OR($L1333=TRUE,$A1333=0,MOD($A1333,ChapterTable!$R$20)&lt;&gt;0),
MAX(0,INT(($B1333+ChapterTable!$P$26+VLOOKUP(SUBSTITUTE(C$1,"성장단계","")&amp;"단계오프셋",ChapterTable!$R:$S,2,0))/ChapterTable!$P$23)),
MAX(0,INT(($B1333+ChapterTable!$R$26+VLOOKUP(SUBSTITUTE(C$1,"성장단계","")&amp;"보스단계오프셋",ChapterTable!$R:$S,2,0))/ChapterTable!$R$23)))</f>
        <v>4</v>
      </c>
      <c r="D1333">
        <f>IF(OR($L1333=TRUE,$A1333=0,MOD($A1333,ChapterTable!$R$20)&lt;&gt;0),
MAX(0,INT(($B1333+ChapterTable!$P$26+VLOOKUP(SUBSTITUTE(D$1,"성장단계","")&amp;"단계오프셋",ChapterTable!$R:$S,2,0))/ChapterTable!$P$23)),
MAX(0,INT(($B1333+ChapterTable!$R$26+VLOOKUP(SUBSTITUTE(D$1,"성장단계","")&amp;"보스단계오프셋",ChapterTable!$R:$S,2,0))/ChapterTable!$R$23)))</f>
        <v>4</v>
      </c>
      <c r="E1333" s="1">
        <f ca="1">IF(AND($A1333=0,$B1333=1),
    VLOOKUP(1,ChapterTable!$1:$1048576,MATCH("최종"&amp;SUBSTITUTE(SUBSTITUTE(E$1,"standard",""),"|Float",""),ChapterTable!$1:$1,0),0)*ChapterTable!$P$17,
  IF(AND($A1333=0,$B1333=0),
    E1334,
  IF($B1333=0,
    VLOOKUP($A1333,ChapterTable!$1:$1048576,MATCH("최종"&amp;SUBSTITUTE(SUBSTITUTE(E$1,"standard",""),"|Float",""),ChapterTable!$1:$1,0),0),
  IF($B1333=1,
    IF($L1333=FALSE,
      VLOOKUP($A1333,ChapterTable!$1:$1048576,MATCH("최종"&amp;SUBSTITUTE(SUBSTITUTE(E$1,"standard",""),"|Float",""),ChapterTable!$1:$1,0),0),
      VLOOKUP($A1333-ChapterTable!$P$11,ChapterTable!$1:$1048576,MATCH("최종"&amp;SUBSTITUTE(SUBSTITUTE(E$1,"standard",""),"|Float",""),ChapterTable!$1:$1,0),0)*ChapterTable!$P$14
    ),
  OFFSET(E1333,-$B1333+IF($L1333,1,0),0)*IF($B1333&gt;OFFSET($B1333,1,0),ChapterTable!$R$17,1)*
    (VLOOKUP(SUBSTITUTE(SUBSTITUTE(E$1,"standard",""),"|Float","")&amp;IF(OR($L1333=TRUE,$A1333=0,MOD($A1333,ChapterTable!$R$20)&lt;&gt;0),"","보스")&amp;"인게임누적곱배수",ChapterTable!$R:$S,2,0)^C1333
    +VLOOKUP(SUBSTITUTE(SUBSTITUTE(E$1,"standard",""),"|Float","")&amp;IF(OR($L1333=TRUE,$A1333=0,MOD($A1333,ChapterTable!$R$20)&lt;&gt;0),"","보스")&amp;"인게임누적합배수",ChapterTable!$R:$S,2,0)*C1333)
  )
  )
  )
)</f>
        <v>558.9</v>
      </c>
      <c r="F1333" s="1">
        <f ca="1">IF(AND($A1333=0,$B1333=1),
    VLOOKUP(1,ChapterTable!$1:$1048576,MATCH("최종"&amp;SUBSTITUTE(SUBSTITUTE(F$1,"standard",""),"|Float",""),ChapterTable!$1:$1,0),0)*ChapterTable!$P$17,
  IF(AND($A1333=0,$B1333=0),
    F1334,
  IF($B1333=0,
    VLOOKUP($A1333,ChapterTable!$1:$1048576,MATCH("최종"&amp;SUBSTITUTE(SUBSTITUTE(F$1,"standard",""),"|Float",""),ChapterTable!$1:$1,0),0),
  IF($B1333=1,
    IF($L1333=FALSE,
      VLOOKUP($A1333,ChapterTable!$1:$1048576,MATCH("최종"&amp;SUBSTITUTE(SUBSTITUTE(F$1,"standard",""),"|Float",""),ChapterTable!$1:$1,0),0),
      VLOOKUP($A1333-ChapterTable!$P$11,ChapterTable!$1:$1048576,MATCH("최종"&amp;SUBSTITUTE(SUBSTITUTE(F$1,"standard",""),"|Float",""),ChapterTable!$1:$1,0),0)*ChapterTable!$P$14
    ),
  OFFSET(F1333,-$B1333+IF($L1333,1,0),0)*
    (VLOOKUP(SUBSTITUTE(SUBSTITUTE(F$1,"standard",""),"|Float","")&amp;IF(OR($L1333=TRUE,$A1333=0,MOD($A1333,ChapterTable!$R$20)&lt;&gt;0),"","보스")&amp;"인게임누적곱배수",ChapterTable!$R:$S,2,0)^D1333
    +VLOOKUP(SUBSTITUTE(SUBSTITUTE(F$1,"standard",""),"|Float","")&amp;IF(OR($L1333=TRUE,$A1333=0,MOD($A1333,ChapterTable!$R$20)&lt;&gt;0),"","보스")&amp;"인게임누적합배수",ChapterTable!$R:$S,2,0)*D1333)
  )
  )
  )
)</f>
        <v>168.1875</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43"/>
        <v>5</v>
      </c>
      <c r="Q1333">
        <f t="shared" si="144"/>
        <v>5</v>
      </c>
      <c r="R1333" t="b">
        <f t="shared" ca="1" si="145"/>
        <v>1</v>
      </c>
      <c r="T1333" t="b">
        <f t="shared" ca="1" si="14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1003</v>
      </c>
      <c r="AC1333" t="str">
        <f>IF(ISBLANK(AB1333),"",IF(ISERROR(VLOOKUP(AB1333,[3]DropTable!$A:$A,1,0)),"드랍없음",""))</f>
        <v/>
      </c>
      <c r="AE1333" t="str">
        <f>IF(ISBLANK(AD1333),"",IF(ISERROR(VLOOKUP(AD1333,[3]DropTable!$A:$A,1,0)),"드랍없음",""))</f>
        <v/>
      </c>
      <c r="AH1333">
        <v>1.5</v>
      </c>
      <c r="AI1333">
        <f t="shared" si="149"/>
        <v>0.2</v>
      </c>
      <c r="AJ1333">
        <f t="shared" si="147"/>
        <v>0.27466666000000001</v>
      </c>
      <c r="AK1333">
        <f t="shared" si="148"/>
        <v>1</v>
      </c>
      <c r="AL1333">
        <v>0</v>
      </c>
    </row>
    <row r="1334" spans="1:38" x14ac:dyDescent="0.3">
      <c r="A1334">
        <v>4</v>
      </c>
      <c r="B1334">
        <v>43</v>
      </c>
      <c r="C1334">
        <f>IF(OR($L1334=TRUE,$A1334=0,MOD($A1334,ChapterTable!$R$20)&lt;&gt;0),
MAX(0,INT(($B1334+ChapterTable!$P$26+VLOOKUP(SUBSTITUTE(C$1,"성장단계","")&amp;"단계오프셋",ChapterTable!$R:$S,2,0))/ChapterTable!$P$23)),
MAX(0,INT(($B1334+ChapterTable!$R$26+VLOOKUP(SUBSTITUTE(C$1,"성장단계","")&amp;"보스단계오프셋",ChapterTable!$R:$S,2,0))/ChapterTable!$R$23)))</f>
        <v>4</v>
      </c>
      <c r="D1334">
        <f>IF(OR($L1334=TRUE,$A1334=0,MOD($A1334,ChapterTable!$R$20)&lt;&gt;0),
MAX(0,INT(($B1334+ChapterTable!$P$26+VLOOKUP(SUBSTITUTE(D$1,"성장단계","")&amp;"단계오프셋",ChapterTable!$R:$S,2,0))/ChapterTable!$P$23)),
MAX(0,INT(($B1334+ChapterTable!$R$26+VLOOKUP(SUBSTITUTE(D$1,"성장단계","")&amp;"보스단계오프셋",ChapterTable!$R:$S,2,0))/ChapterTable!$R$23)))</f>
        <v>4</v>
      </c>
      <c r="E1334" s="1">
        <f ca="1">IF(AND($A1334=0,$B1334=1),
    VLOOKUP(1,ChapterTable!$1:$1048576,MATCH("최종"&amp;SUBSTITUTE(SUBSTITUTE(E$1,"standard",""),"|Float",""),ChapterTable!$1:$1,0),0)*ChapterTable!$P$17,
  IF(AND($A1334=0,$B1334=0),
    E1335,
  IF($B1334=0,
    VLOOKUP($A1334,ChapterTable!$1:$1048576,MATCH("최종"&amp;SUBSTITUTE(SUBSTITUTE(E$1,"standard",""),"|Float",""),ChapterTable!$1:$1,0),0),
  IF($B1334=1,
    IF($L1334=FALSE,
      VLOOKUP($A1334,ChapterTable!$1:$1048576,MATCH("최종"&amp;SUBSTITUTE(SUBSTITUTE(E$1,"standard",""),"|Float",""),ChapterTable!$1:$1,0),0),
      VLOOKUP($A1334-ChapterTable!$P$11,ChapterTable!$1:$1048576,MATCH("최종"&amp;SUBSTITUTE(SUBSTITUTE(E$1,"standard",""),"|Float",""),ChapterTable!$1:$1,0),0)*ChapterTable!$P$14
    ),
  OFFSET(E1334,-$B1334+IF($L1334,1,0),0)*IF($B1334&gt;OFFSET($B1334,1,0),ChapterTable!$R$17,1)*
    (VLOOKUP(SUBSTITUTE(SUBSTITUTE(E$1,"standard",""),"|Float","")&amp;IF(OR($L1334=TRUE,$A1334=0,MOD($A1334,ChapterTable!$R$20)&lt;&gt;0),"","보스")&amp;"인게임누적곱배수",ChapterTable!$R:$S,2,0)^C1334
    +VLOOKUP(SUBSTITUTE(SUBSTITUTE(E$1,"standard",""),"|Float","")&amp;IF(OR($L1334=TRUE,$A1334=0,MOD($A1334,ChapterTable!$R$20)&lt;&gt;0),"","보스")&amp;"인게임누적합배수",ChapterTable!$R:$S,2,0)*C1334)
  )
  )
  )
)</f>
        <v>558.9</v>
      </c>
      <c r="F1334" s="1">
        <f ca="1">IF(AND($A1334=0,$B1334=1),
    VLOOKUP(1,ChapterTable!$1:$1048576,MATCH("최종"&amp;SUBSTITUTE(SUBSTITUTE(F$1,"standard",""),"|Float",""),ChapterTable!$1:$1,0),0)*ChapterTable!$P$17,
  IF(AND($A1334=0,$B1334=0),
    F1335,
  IF($B1334=0,
    VLOOKUP($A1334,ChapterTable!$1:$1048576,MATCH("최종"&amp;SUBSTITUTE(SUBSTITUTE(F$1,"standard",""),"|Float",""),ChapterTable!$1:$1,0),0),
  IF($B1334=1,
    IF($L1334=FALSE,
      VLOOKUP($A1334,ChapterTable!$1:$1048576,MATCH("최종"&amp;SUBSTITUTE(SUBSTITUTE(F$1,"standard",""),"|Float",""),ChapterTable!$1:$1,0),0),
      VLOOKUP($A1334-ChapterTable!$P$11,ChapterTable!$1:$1048576,MATCH("최종"&amp;SUBSTITUTE(SUBSTITUTE(F$1,"standard",""),"|Float",""),ChapterTable!$1:$1,0),0)*ChapterTable!$P$14
    ),
  OFFSET(F1334,-$B1334+IF($L1334,1,0),0)*
    (VLOOKUP(SUBSTITUTE(SUBSTITUTE(F$1,"standard",""),"|Float","")&amp;IF(OR($L1334=TRUE,$A1334=0,MOD($A1334,ChapterTable!$R$20)&lt;&gt;0),"","보스")&amp;"인게임누적곱배수",ChapterTable!$R:$S,2,0)^D1334
    +VLOOKUP(SUBSTITUTE(SUBSTITUTE(F$1,"standard",""),"|Float","")&amp;IF(OR($L1334=TRUE,$A1334=0,MOD($A1334,ChapterTable!$R$20)&lt;&gt;0),"","보스")&amp;"인게임누적합배수",ChapterTable!$R:$S,2,0)*D1334)
  )
  )
  )
)</f>
        <v>168.1875</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43"/>
        <v>5</v>
      </c>
      <c r="Q1334">
        <f t="shared" si="144"/>
        <v>5</v>
      </c>
      <c r="R1334" t="b">
        <f t="shared" ca="1" si="145"/>
        <v>1</v>
      </c>
      <c r="T1334" t="b">
        <f t="shared" ca="1" si="14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1003</v>
      </c>
      <c r="AC1334" t="str">
        <f>IF(ISBLANK(AB1334),"",IF(ISERROR(VLOOKUP(AB1334,[3]DropTable!$A:$A,1,0)),"드랍없음",""))</f>
        <v/>
      </c>
      <c r="AE1334" t="str">
        <f>IF(ISBLANK(AD1334),"",IF(ISERROR(VLOOKUP(AD1334,[3]DropTable!$A:$A,1,0)),"드랍없음",""))</f>
        <v/>
      </c>
      <c r="AH1334">
        <v>1.5</v>
      </c>
      <c r="AI1334">
        <f t="shared" si="149"/>
        <v>0.2</v>
      </c>
      <c r="AJ1334">
        <f t="shared" si="147"/>
        <v>0.27466666000000001</v>
      </c>
      <c r="AK1334">
        <f t="shared" si="148"/>
        <v>1</v>
      </c>
      <c r="AL1334">
        <v>0</v>
      </c>
    </row>
    <row r="1335" spans="1:38" x14ac:dyDescent="0.3">
      <c r="A1335">
        <v>4</v>
      </c>
      <c r="B1335">
        <v>44</v>
      </c>
      <c r="C1335">
        <f>IF(OR($L1335=TRUE,$A1335=0,MOD($A1335,ChapterTable!$R$20)&lt;&gt;0),
MAX(0,INT(($B1335+ChapterTable!$P$26+VLOOKUP(SUBSTITUTE(C$1,"성장단계","")&amp;"단계오프셋",ChapterTable!$R:$S,2,0))/ChapterTable!$P$23)),
MAX(0,INT(($B1335+ChapterTable!$R$26+VLOOKUP(SUBSTITUTE(C$1,"성장단계","")&amp;"보스단계오프셋",ChapterTable!$R:$S,2,0))/ChapterTable!$R$23)))</f>
        <v>4</v>
      </c>
      <c r="D1335">
        <f>IF(OR($L1335=TRUE,$A1335=0,MOD($A1335,ChapterTable!$R$20)&lt;&gt;0),
MAX(0,INT(($B1335+ChapterTable!$P$26+VLOOKUP(SUBSTITUTE(D$1,"성장단계","")&amp;"단계오프셋",ChapterTable!$R:$S,2,0))/ChapterTable!$P$23)),
MAX(0,INT(($B1335+ChapterTable!$R$26+VLOOKUP(SUBSTITUTE(D$1,"성장단계","")&amp;"보스단계오프셋",ChapterTable!$R:$S,2,0))/ChapterTable!$R$23)))</f>
        <v>4</v>
      </c>
      <c r="E1335" s="1">
        <f ca="1">IF(AND($A1335=0,$B1335=1),
    VLOOKUP(1,ChapterTable!$1:$1048576,MATCH("최종"&amp;SUBSTITUTE(SUBSTITUTE(E$1,"standard",""),"|Float",""),ChapterTable!$1:$1,0),0)*ChapterTable!$P$17,
  IF(AND($A1335=0,$B1335=0),
    E1336,
  IF($B1335=0,
    VLOOKUP($A1335,ChapterTable!$1:$1048576,MATCH("최종"&amp;SUBSTITUTE(SUBSTITUTE(E$1,"standard",""),"|Float",""),ChapterTable!$1:$1,0),0),
  IF($B1335=1,
    IF($L1335=FALSE,
      VLOOKUP($A1335,ChapterTable!$1:$1048576,MATCH("최종"&amp;SUBSTITUTE(SUBSTITUTE(E$1,"standard",""),"|Float",""),ChapterTable!$1:$1,0),0),
      VLOOKUP($A1335-ChapterTable!$P$11,ChapterTable!$1:$1048576,MATCH("최종"&amp;SUBSTITUTE(SUBSTITUTE(E$1,"standard",""),"|Float",""),ChapterTable!$1:$1,0),0)*ChapterTable!$P$14
    ),
  OFFSET(E1335,-$B1335+IF($L1335,1,0),0)*IF($B1335&gt;OFFSET($B1335,1,0),ChapterTable!$R$17,1)*
    (VLOOKUP(SUBSTITUTE(SUBSTITUTE(E$1,"standard",""),"|Float","")&amp;IF(OR($L1335=TRUE,$A1335=0,MOD($A1335,ChapterTable!$R$20)&lt;&gt;0),"","보스")&amp;"인게임누적곱배수",ChapterTable!$R:$S,2,0)^C1335
    +VLOOKUP(SUBSTITUTE(SUBSTITUTE(E$1,"standard",""),"|Float","")&amp;IF(OR($L1335=TRUE,$A1335=0,MOD($A1335,ChapterTable!$R$20)&lt;&gt;0),"","보스")&amp;"인게임누적합배수",ChapterTable!$R:$S,2,0)*C1335)
  )
  )
  )
)</f>
        <v>558.9</v>
      </c>
      <c r="F1335" s="1">
        <f ca="1">IF(AND($A1335=0,$B1335=1),
    VLOOKUP(1,ChapterTable!$1:$1048576,MATCH("최종"&amp;SUBSTITUTE(SUBSTITUTE(F$1,"standard",""),"|Float",""),ChapterTable!$1:$1,0),0)*ChapterTable!$P$17,
  IF(AND($A1335=0,$B1335=0),
    F1336,
  IF($B1335=0,
    VLOOKUP($A1335,ChapterTable!$1:$1048576,MATCH("최종"&amp;SUBSTITUTE(SUBSTITUTE(F$1,"standard",""),"|Float",""),ChapterTable!$1:$1,0),0),
  IF($B1335=1,
    IF($L1335=FALSE,
      VLOOKUP($A1335,ChapterTable!$1:$1048576,MATCH("최종"&amp;SUBSTITUTE(SUBSTITUTE(F$1,"standard",""),"|Float",""),ChapterTable!$1:$1,0),0),
      VLOOKUP($A1335-ChapterTable!$P$11,ChapterTable!$1:$1048576,MATCH("최종"&amp;SUBSTITUTE(SUBSTITUTE(F$1,"standard",""),"|Float",""),ChapterTable!$1:$1,0),0)*ChapterTable!$P$14
    ),
  OFFSET(F1335,-$B1335+IF($L1335,1,0),0)*
    (VLOOKUP(SUBSTITUTE(SUBSTITUTE(F$1,"standard",""),"|Float","")&amp;IF(OR($L1335=TRUE,$A1335=0,MOD($A1335,ChapterTable!$R$20)&lt;&gt;0),"","보스")&amp;"인게임누적곱배수",ChapterTable!$R:$S,2,0)^D1335
    +VLOOKUP(SUBSTITUTE(SUBSTITUTE(F$1,"standard",""),"|Float","")&amp;IF(OR($L1335=TRUE,$A1335=0,MOD($A1335,ChapterTable!$R$20)&lt;&gt;0),"","보스")&amp;"인게임누적합배수",ChapterTable!$R:$S,2,0)*D1335)
  )
  )
  )
)</f>
        <v>168.1875</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43"/>
        <v>5</v>
      </c>
      <c r="Q1335">
        <f t="shared" si="144"/>
        <v>5</v>
      </c>
      <c r="R1335" t="b">
        <f t="shared" ca="1" si="145"/>
        <v>1</v>
      </c>
      <c r="T1335" t="b">
        <f t="shared" ca="1" si="14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2</v>
      </c>
      <c r="AB1335">
        <v>1003</v>
      </c>
      <c r="AC1335" t="str">
        <f>IF(ISBLANK(AB1335),"",IF(ISERROR(VLOOKUP(AB1335,[3]DropTable!$A:$A,1,0)),"드랍없음",""))</f>
        <v/>
      </c>
      <c r="AE1335" t="str">
        <f>IF(ISBLANK(AD1335),"",IF(ISERROR(VLOOKUP(AD1335,[3]DropTable!$A:$A,1,0)),"드랍없음",""))</f>
        <v/>
      </c>
      <c r="AH1335">
        <v>1.5</v>
      </c>
      <c r="AI1335">
        <f t="shared" si="149"/>
        <v>0.2</v>
      </c>
      <c r="AJ1335">
        <f t="shared" si="147"/>
        <v>0.27466666000000001</v>
      </c>
      <c r="AK1335">
        <f t="shared" si="148"/>
        <v>1</v>
      </c>
      <c r="AL1335">
        <v>0</v>
      </c>
    </row>
    <row r="1336" spans="1:38" x14ac:dyDescent="0.3">
      <c r="A1336">
        <v>4</v>
      </c>
      <c r="B1336">
        <v>45</v>
      </c>
      <c r="C1336">
        <f>IF(OR($L1336=TRUE,$A1336=0,MOD($A1336,ChapterTable!$R$20)&lt;&gt;0),
MAX(0,INT(($B1336+ChapterTable!$P$26+VLOOKUP(SUBSTITUTE(C$1,"성장단계","")&amp;"단계오프셋",ChapterTable!$R:$S,2,0))/ChapterTable!$P$23)),
MAX(0,INT(($B1336+ChapterTable!$R$26+VLOOKUP(SUBSTITUTE(C$1,"성장단계","")&amp;"보스단계오프셋",ChapterTable!$R:$S,2,0))/ChapterTable!$R$23)))</f>
        <v>4</v>
      </c>
      <c r="D1336">
        <f>IF(OR($L1336=TRUE,$A1336=0,MOD($A1336,ChapterTable!$R$20)&lt;&gt;0),
MAX(0,INT(($B1336+ChapterTable!$P$26+VLOOKUP(SUBSTITUTE(D$1,"성장단계","")&amp;"단계오프셋",ChapterTable!$R:$S,2,0))/ChapterTable!$P$23)),
MAX(0,INT(($B1336+ChapterTable!$R$26+VLOOKUP(SUBSTITUTE(D$1,"성장단계","")&amp;"보스단계오프셋",ChapterTable!$R:$S,2,0))/ChapterTable!$R$23)))</f>
        <v>4</v>
      </c>
      <c r="E1336" s="1">
        <f ca="1">IF(AND($A1336=0,$B1336=1),
    VLOOKUP(1,ChapterTable!$1:$1048576,MATCH("최종"&amp;SUBSTITUTE(SUBSTITUTE(E$1,"standard",""),"|Float",""),ChapterTable!$1:$1,0),0)*ChapterTable!$P$17,
  IF(AND($A1336=0,$B1336=0),
    E1337,
  IF($B1336=0,
    VLOOKUP($A1336,ChapterTable!$1:$1048576,MATCH("최종"&amp;SUBSTITUTE(SUBSTITUTE(E$1,"standard",""),"|Float",""),ChapterTable!$1:$1,0),0),
  IF($B1336=1,
    IF($L1336=FALSE,
      VLOOKUP($A1336,ChapterTable!$1:$1048576,MATCH("최종"&amp;SUBSTITUTE(SUBSTITUTE(E$1,"standard",""),"|Float",""),ChapterTable!$1:$1,0),0),
      VLOOKUP($A1336-ChapterTable!$P$11,ChapterTable!$1:$1048576,MATCH("최종"&amp;SUBSTITUTE(SUBSTITUTE(E$1,"standard",""),"|Float",""),ChapterTable!$1:$1,0),0)*ChapterTable!$P$14
    ),
  OFFSET(E1336,-$B1336+IF($L1336,1,0),0)*IF($B1336&gt;OFFSET($B1336,1,0),ChapterTable!$R$17,1)*
    (VLOOKUP(SUBSTITUTE(SUBSTITUTE(E$1,"standard",""),"|Float","")&amp;IF(OR($L1336=TRUE,$A1336=0,MOD($A1336,ChapterTable!$R$20)&lt;&gt;0),"","보스")&amp;"인게임누적곱배수",ChapterTable!$R:$S,2,0)^C1336
    +VLOOKUP(SUBSTITUTE(SUBSTITUTE(E$1,"standard",""),"|Float","")&amp;IF(OR($L1336=TRUE,$A1336=0,MOD($A1336,ChapterTable!$R$20)&lt;&gt;0),"","보스")&amp;"인게임누적합배수",ChapterTable!$R:$S,2,0)*C1336)
  )
  )
  )
)</f>
        <v>558.9</v>
      </c>
      <c r="F1336" s="1">
        <f ca="1">IF(AND($A1336=0,$B1336=1),
    VLOOKUP(1,ChapterTable!$1:$1048576,MATCH("최종"&amp;SUBSTITUTE(SUBSTITUTE(F$1,"standard",""),"|Float",""),ChapterTable!$1:$1,0),0)*ChapterTable!$P$17,
  IF(AND($A1336=0,$B1336=0),
    F1337,
  IF($B1336=0,
    VLOOKUP($A1336,ChapterTable!$1:$1048576,MATCH("최종"&amp;SUBSTITUTE(SUBSTITUTE(F$1,"standard",""),"|Float",""),ChapterTable!$1:$1,0),0),
  IF($B1336=1,
    IF($L1336=FALSE,
      VLOOKUP($A1336,ChapterTable!$1:$1048576,MATCH("최종"&amp;SUBSTITUTE(SUBSTITUTE(F$1,"standard",""),"|Float",""),ChapterTable!$1:$1,0),0),
      VLOOKUP($A1336-ChapterTable!$P$11,ChapterTable!$1:$1048576,MATCH("최종"&amp;SUBSTITUTE(SUBSTITUTE(F$1,"standard",""),"|Float",""),ChapterTable!$1:$1,0),0)*ChapterTable!$P$14
    ),
  OFFSET(F1336,-$B1336+IF($L1336,1,0),0)*
    (VLOOKUP(SUBSTITUTE(SUBSTITUTE(F$1,"standard",""),"|Float","")&amp;IF(OR($L1336=TRUE,$A1336=0,MOD($A1336,ChapterTable!$R$20)&lt;&gt;0),"","보스")&amp;"인게임누적곱배수",ChapterTable!$R:$S,2,0)^D1336
    +VLOOKUP(SUBSTITUTE(SUBSTITUTE(F$1,"standard",""),"|Float","")&amp;IF(OR($L1336=TRUE,$A1336=0,MOD($A1336,ChapterTable!$R$20)&lt;&gt;0),"","보스")&amp;"인게임누적합배수",ChapterTable!$R:$S,2,0)*D1336)
  )
  )
  )
)</f>
        <v>168.1875</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43"/>
        <v>11</v>
      </c>
      <c r="Q1336">
        <f t="shared" si="144"/>
        <v>11</v>
      </c>
      <c r="R1336" t="b">
        <f t="shared" ca="1" si="145"/>
        <v>1</v>
      </c>
      <c r="T1336" t="b">
        <f t="shared" ca="1" si="14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1003</v>
      </c>
      <c r="AC1336" t="str">
        <f>IF(ISBLANK(AB1336),"",IF(ISERROR(VLOOKUP(AB1336,[3]DropTable!$A:$A,1,0)),"드랍없음",""))</f>
        <v/>
      </c>
      <c r="AE1336" t="str">
        <f>IF(ISBLANK(AD1336),"",IF(ISERROR(VLOOKUP(AD1336,[3]DropTable!$A:$A,1,0)),"드랍없음",""))</f>
        <v/>
      </c>
      <c r="AH1336">
        <v>1.5</v>
      </c>
      <c r="AI1336">
        <f t="shared" si="149"/>
        <v>0.2</v>
      </c>
      <c r="AJ1336">
        <f t="shared" si="147"/>
        <v>0.27466666000000001</v>
      </c>
      <c r="AK1336">
        <f t="shared" si="148"/>
        <v>1</v>
      </c>
      <c r="AL1336">
        <v>0</v>
      </c>
    </row>
    <row r="1337" spans="1:38" x14ac:dyDescent="0.3">
      <c r="A1337">
        <v>4</v>
      </c>
      <c r="B1337">
        <v>46</v>
      </c>
      <c r="C1337">
        <f>IF(OR($L1337=TRUE,$A1337=0,MOD($A1337,ChapterTable!$R$20)&lt;&gt;0),
MAX(0,INT(($B1337+ChapterTable!$P$26+VLOOKUP(SUBSTITUTE(C$1,"성장단계","")&amp;"단계오프셋",ChapterTable!$R:$S,2,0))/ChapterTable!$P$23)),
MAX(0,INT(($B1337+ChapterTable!$R$26+VLOOKUP(SUBSTITUTE(C$1,"성장단계","")&amp;"보스단계오프셋",ChapterTable!$R:$S,2,0))/ChapterTable!$R$23)))</f>
        <v>5</v>
      </c>
      <c r="D1337">
        <f>IF(OR($L1337=TRUE,$A1337=0,MOD($A1337,ChapterTable!$R$20)&lt;&gt;0),
MAX(0,INT(($B1337+ChapterTable!$P$26+VLOOKUP(SUBSTITUTE(D$1,"성장단계","")&amp;"단계오프셋",ChapterTable!$R:$S,2,0))/ChapterTable!$P$23)),
MAX(0,INT(($B1337+ChapterTable!$R$26+VLOOKUP(SUBSTITUTE(D$1,"성장단계","")&amp;"보스단계오프셋",ChapterTable!$R:$S,2,0))/ChapterTable!$R$23)))</f>
        <v>4</v>
      </c>
      <c r="E1337" s="1">
        <f ca="1">IF(AND($A1337=0,$B1337=1),
    VLOOKUP(1,ChapterTable!$1:$1048576,MATCH("최종"&amp;SUBSTITUTE(SUBSTITUTE(E$1,"standard",""),"|Float",""),ChapterTable!$1:$1,0),0)*ChapterTable!$P$17,
  IF(AND($A1337=0,$B1337=0),
    E1338,
  IF($B1337=0,
    VLOOKUP($A1337,ChapterTable!$1:$1048576,MATCH("최종"&amp;SUBSTITUTE(SUBSTITUTE(E$1,"standard",""),"|Float",""),ChapterTable!$1:$1,0),0),
  IF($B1337=1,
    IF($L1337=FALSE,
      VLOOKUP($A1337,ChapterTable!$1:$1048576,MATCH("최종"&amp;SUBSTITUTE(SUBSTITUTE(E$1,"standard",""),"|Float",""),ChapterTable!$1:$1,0),0),
      VLOOKUP($A1337-ChapterTable!$P$11,ChapterTable!$1:$1048576,MATCH("최종"&amp;SUBSTITUTE(SUBSTITUTE(E$1,"standard",""),"|Float",""),ChapterTable!$1:$1,0),0)*ChapterTable!$P$14
    ),
  OFFSET(E1337,-$B1337+IF($L1337,1,0),0)*IF($B1337&gt;OFFSET($B1337,1,0),ChapterTable!$R$17,1)*
    (VLOOKUP(SUBSTITUTE(SUBSTITUTE(E$1,"standard",""),"|Float","")&amp;IF(OR($L1337=TRUE,$A1337=0,MOD($A1337,ChapterTable!$R$20)&lt;&gt;0),"","보스")&amp;"인게임누적곱배수",ChapterTable!$R:$S,2,0)^C1337
    +VLOOKUP(SUBSTITUTE(SUBSTITUTE(E$1,"standard",""),"|Float","")&amp;IF(OR($L1337=TRUE,$A1337=0,MOD($A1337,ChapterTable!$R$20)&lt;&gt;0),"","보스")&amp;"인게임누적합배수",ChapterTable!$R:$S,2,0)*C1337)
  )
  )
  )
)</f>
        <v>621</v>
      </c>
      <c r="F1337" s="1">
        <f ca="1">IF(AND($A1337=0,$B1337=1),
    VLOOKUP(1,ChapterTable!$1:$1048576,MATCH("최종"&amp;SUBSTITUTE(SUBSTITUTE(F$1,"standard",""),"|Float",""),ChapterTable!$1:$1,0),0)*ChapterTable!$P$17,
  IF(AND($A1337=0,$B1337=0),
    F1338,
  IF($B1337=0,
    VLOOKUP($A1337,ChapterTable!$1:$1048576,MATCH("최종"&amp;SUBSTITUTE(SUBSTITUTE(F$1,"standard",""),"|Float",""),ChapterTable!$1:$1,0),0),
  IF($B1337=1,
    IF($L1337=FALSE,
      VLOOKUP($A1337,ChapterTable!$1:$1048576,MATCH("최종"&amp;SUBSTITUTE(SUBSTITUTE(F$1,"standard",""),"|Float",""),ChapterTable!$1:$1,0),0),
      VLOOKUP($A1337-ChapterTable!$P$11,ChapterTable!$1:$1048576,MATCH("최종"&amp;SUBSTITUTE(SUBSTITUTE(F$1,"standard",""),"|Float",""),ChapterTable!$1:$1,0),0)*ChapterTable!$P$14
    ),
  OFFSET(F1337,-$B1337+IF($L1337,1,0),0)*
    (VLOOKUP(SUBSTITUTE(SUBSTITUTE(F$1,"standard",""),"|Float","")&amp;IF(OR($L1337=TRUE,$A1337=0,MOD($A1337,ChapterTable!$R$20)&lt;&gt;0),"","보스")&amp;"인게임누적곱배수",ChapterTable!$R:$S,2,0)^D1337
    +VLOOKUP(SUBSTITUTE(SUBSTITUTE(F$1,"standard",""),"|Float","")&amp;IF(OR($L1337=TRUE,$A1337=0,MOD($A1337,ChapterTable!$R$20)&lt;&gt;0),"","보스")&amp;"인게임누적합배수",ChapterTable!$R:$S,2,0)*D1337)
  )
  )
  )
)</f>
        <v>168.1875</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43"/>
        <v>5</v>
      </c>
      <c r="Q1337">
        <f t="shared" si="144"/>
        <v>5</v>
      </c>
      <c r="R1337" t="b">
        <f t="shared" ca="1" si="145"/>
        <v>1</v>
      </c>
      <c r="T1337" t="b">
        <f t="shared" ca="1" si="14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2</v>
      </c>
      <c r="AB1337">
        <v>1003</v>
      </c>
      <c r="AC1337" t="str">
        <f>IF(ISBLANK(AB1337),"",IF(ISERROR(VLOOKUP(AB1337,[3]DropTable!$A:$A,1,0)),"드랍없음",""))</f>
        <v/>
      </c>
      <c r="AE1337" t="str">
        <f>IF(ISBLANK(AD1337),"",IF(ISERROR(VLOOKUP(AD1337,[3]DropTable!$A:$A,1,0)),"드랍없음",""))</f>
        <v/>
      </c>
      <c r="AH1337">
        <v>1.5</v>
      </c>
      <c r="AI1337">
        <f t="shared" si="149"/>
        <v>0.2</v>
      </c>
      <c r="AJ1337">
        <f t="shared" si="147"/>
        <v>0.27466666000000001</v>
      </c>
      <c r="AK1337">
        <f t="shared" si="148"/>
        <v>1</v>
      </c>
      <c r="AL1337">
        <v>0</v>
      </c>
    </row>
    <row r="1338" spans="1:38" x14ac:dyDescent="0.3">
      <c r="A1338">
        <v>4</v>
      </c>
      <c r="B1338">
        <v>47</v>
      </c>
      <c r="C1338">
        <f>IF(OR($L1338=TRUE,$A1338=0,MOD($A1338,ChapterTable!$R$20)&lt;&gt;0),
MAX(0,INT(($B1338+ChapterTable!$P$26+VLOOKUP(SUBSTITUTE(C$1,"성장단계","")&amp;"단계오프셋",ChapterTable!$R:$S,2,0))/ChapterTable!$P$23)),
MAX(0,INT(($B1338+ChapterTable!$R$26+VLOOKUP(SUBSTITUTE(C$1,"성장단계","")&amp;"보스단계오프셋",ChapterTable!$R:$S,2,0))/ChapterTable!$R$23)))</f>
        <v>5</v>
      </c>
      <c r="D1338">
        <f>IF(OR($L1338=TRUE,$A1338=0,MOD($A1338,ChapterTable!$R$20)&lt;&gt;0),
MAX(0,INT(($B1338+ChapterTable!$P$26+VLOOKUP(SUBSTITUTE(D$1,"성장단계","")&amp;"단계오프셋",ChapterTable!$R:$S,2,0))/ChapterTable!$P$23)),
MAX(0,INT(($B1338+ChapterTable!$R$26+VLOOKUP(SUBSTITUTE(D$1,"성장단계","")&amp;"보스단계오프셋",ChapterTable!$R:$S,2,0))/ChapterTable!$R$23)))</f>
        <v>4</v>
      </c>
      <c r="E1338" s="1">
        <f ca="1">IF(AND($A1338=0,$B1338=1),
    VLOOKUP(1,ChapterTable!$1:$1048576,MATCH("최종"&amp;SUBSTITUTE(SUBSTITUTE(E$1,"standard",""),"|Float",""),ChapterTable!$1:$1,0),0)*ChapterTable!$P$17,
  IF(AND($A1338=0,$B1338=0),
    E1339,
  IF($B1338=0,
    VLOOKUP($A1338,ChapterTable!$1:$1048576,MATCH("최종"&amp;SUBSTITUTE(SUBSTITUTE(E$1,"standard",""),"|Float",""),ChapterTable!$1:$1,0),0),
  IF($B1338=1,
    IF($L1338=FALSE,
      VLOOKUP($A1338,ChapterTable!$1:$1048576,MATCH("최종"&amp;SUBSTITUTE(SUBSTITUTE(E$1,"standard",""),"|Float",""),ChapterTable!$1:$1,0),0),
      VLOOKUP($A1338-ChapterTable!$P$11,ChapterTable!$1:$1048576,MATCH("최종"&amp;SUBSTITUTE(SUBSTITUTE(E$1,"standard",""),"|Float",""),ChapterTable!$1:$1,0),0)*ChapterTable!$P$14
    ),
  OFFSET(E1338,-$B1338+IF($L1338,1,0),0)*IF($B1338&gt;OFFSET($B1338,1,0),ChapterTable!$R$17,1)*
    (VLOOKUP(SUBSTITUTE(SUBSTITUTE(E$1,"standard",""),"|Float","")&amp;IF(OR($L1338=TRUE,$A1338=0,MOD($A1338,ChapterTable!$R$20)&lt;&gt;0),"","보스")&amp;"인게임누적곱배수",ChapterTable!$R:$S,2,0)^C1338
    +VLOOKUP(SUBSTITUTE(SUBSTITUTE(E$1,"standard",""),"|Float","")&amp;IF(OR($L1338=TRUE,$A1338=0,MOD($A1338,ChapterTable!$R$20)&lt;&gt;0),"","보스")&amp;"인게임누적합배수",ChapterTable!$R:$S,2,0)*C1338)
  )
  )
  )
)</f>
        <v>621</v>
      </c>
      <c r="F1338" s="1">
        <f ca="1">IF(AND($A1338=0,$B1338=1),
    VLOOKUP(1,ChapterTable!$1:$1048576,MATCH("최종"&amp;SUBSTITUTE(SUBSTITUTE(F$1,"standard",""),"|Float",""),ChapterTable!$1:$1,0),0)*ChapterTable!$P$17,
  IF(AND($A1338=0,$B1338=0),
    F1339,
  IF($B1338=0,
    VLOOKUP($A1338,ChapterTable!$1:$1048576,MATCH("최종"&amp;SUBSTITUTE(SUBSTITUTE(F$1,"standard",""),"|Float",""),ChapterTable!$1:$1,0),0),
  IF($B1338=1,
    IF($L1338=FALSE,
      VLOOKUP($A1338,ChapterTable!$1:$1048576,MATCH("최종"&amp;SUBSTITUTE(SUBSTITUTE(F$1,"standard",""),"|Float",""),ChapterTable!$1:$1,0),0),
      VLOOKUP($A1338-ChapterTable!$P$11,ChapterTable!$1:$1048576,MATCH("최종"&amp;SUBSTITUTE(SUBSTITUTE(F$1,"standard",""),"|Float",""),ChapterTable!$1:$1,0),0)*ChapterTable!$P$14
    ),
  OFFSET(F1338,-$B1338+IF($L1338,1,0),0)*
    (VLOOKUP(SUBSTITUTE(SUBSTITUTE(F$1,"standard",""),"|Float","")&amp;IF(OR($L1338=TRUE,$A1338=0,MOD($A1338,ChapterTable!$R$20)&lt;&gt;0),"","보스")&amp;"인게임누적곱배수",ChapterTable!$R:$S,2,0)^D1338
    +VLOOKUP(SUBSTITUTE(SUBSTITUTE(F$1,"standard",""),"|Float","")&amp;IF(OR($L1338=TRUE,$A1338=0,MOD($A1338,ChapterTable!$R$20)&lt;&gt;0),"","보스")&amp;"인게임누적합배수",ChapterTable!$R:$S,2,0)*D1338)
  )
  )
  )
)</f>
        <v>168.1875</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43"/>
        <v>5</v>
      </c>
      <c r="Q1338">
        <f t="shared" si="144"/>
        <v>5</v>
      </c>
      <c r="R1338" t="b">
        <f t="shared" ca="1" si="145"/>
        <v>1</v>
      </c>
      <c r="T1338" t="b">
        <f t="shared" ca="1" si="14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2</v>
      </c>
      <c r="AB1338">
        <v>1003</v>
      </c>
      <c r="AC1338" t="str">
        <f>IF(ISBLANK(AB1338),"",IF(ISERROR(VLOOKUP(AB1338,[3]DropTable!$A:$A,1,0)),"드랍없음",""))</f>
        <v/>
      </c>
      <c r="AE1338" t="str">
        <f>IF(ISBLANK(AD1338),"",IF(ISERROR(VLOOKUP(AD1338,[3]DropTable!$A:$A,1,0)),"드랍없음",""))</f>
        <v/>
      </c>
      <c r="AH1338">
        <v>1.5</v>
      </c>
      <c r="AI1338">
        <f t="shared" si="149"/>
        <v>0.2</v>
      </c>
      <c r="AJ1338">
        <f t="shared" si="147"/>
        <v>0.27466666000000001</v>
      </c>
      <c r="AK1338">
        <f t="shared" si="148"/>
        <v>1</v>
      </c>
      <c r="AL1338">
        <v>0</v>
      </c>
    </row>
    <row r="1339" spans="1:38" x14ac:dyDescent="0.3">
      <c r="A1339">
        <v>4</v>
      </c>
      <c r="B1339">
        <v>48</v>
      </c>
      <c r="C1339">
        <f>IF(OR($L1339=TRUE,$A1339=0,MOD($A1339,ChapterTable!$R$20)&lt;&gt;0),
MAX(0,INT(($B1339+ChapterTable!$P$26+VLOOKUP(SUBSTITUTE(C$1,"성장단계","")&amp;"단계오프셋",ChapterTable!$R:$S,2,0))/ChapterTable!$P$23)),
MAX(0,INT(($B1339+ChapterTable!$R$26+VLOOKUP(SUBSTITUTE(C$1,"성장단계","")&amp;"보스단계오프셋",ChapterTable!$R:$S,2,0))/ChapterTable!$R$23)))</f>
        <v>5</v>
      </c>
      <c r="D1339">
        <f>IF(OR($L1339=TRUE,$A1339=0,MOD($A1339,ChapterTable!$R$20)&lt;&gt;0),
MAX(0,INT(($B1339+ChapterTable!$P$26+VLOOKUP(SUBSTITUTE(D$1,"성장단계","")&amp;"단계오프셋",ChapterTable!$R:$S,2,0))/ChapterTable!$P$23)),
MAX(0,INT(($B1339+ChapterTable!$R$26+VLOOKUP(SUBSTITUTE(D$1,"성장단계","")&amp;"보스단계오프셋",ChapterTable!$R:$S,2,0))/ChapterTable!$R$23)))</f>
        <v>4</v>
      </c>
      <c r="E1339" s="1">
        <f ca="1">IF(AND($A1339=0,$B1339=1),
    VLOOKUP(1,ChapterTable!$1:$1048576,MATCH("최종"&amp;SUBSTITUTE(SUBSTITUTE(E$1,"standard",""),"|Float",""),ChapterTable!$1:$1,0),0)*ChapterTable!$P$17,
  IF(AND($A1339=0,$B1339=0),
    E1340,
  IF($B1339=0,
    VLOOKUP($A1339,ChapterTable!$1:$1048576,MATCH("최종"&amp;SUBSTITUTE(SUBSTITUTE(E$1,"standard",""),"|Float",""),ChapterTable!$1:$1,0),0),
  IF($B1339=1,
    IF($L1339=FALSE,
      VLOOKUP($A1339,ChapterTable!$1:$1048576,MATCH("최종"&amp;SUBSTITUTE(SUBSTITUTE(E$1,"standard",""),"|Float",""),ChapterTable!$1:$1,0),0),
      VLOOKUP($A1339-ChapterTable!$P$11,ChapterTable!$1:$1048576,MATCH("최종"&amp;SUBSTITUTE(SUBSTITUTE(E$1,"standard",""),"|Float",""),ChapterTable!$1:$1,0),0)*ChapterTable!$P$14
    ),
  OFFSET(E1339,-$B1339+IF($L1339,1,0),0)*IF($B1339&gt;OFFSET($B1339,1,0),ChapterTable!$R$17,1)*
    (VLOOKUP(SUBSTITUTE(SUBSTITUTE(E$1,"standard",""),"|Float","")&amp;IF(OR($L1339=TRUE,$A1339=0,MOD($A1339,ChapterTable!$R$20)&lt;&gt;0),"","보스")&amp;"인게임누적곱배수",ChapterTable!$R:$S,2,0)^C1339
    +VLOOKUP(SUBSTITUTE(SUBSTITUTE(E$1,"standard",""),"|Float","")&amp;IF(OR($L1339=TRUE,$A1339=0,MOD($A1339,ChapterTable!$R$20)&lt;&gt;0),"","보스")&amp;"인게임누적합배수",ChapterTable!$R:$S,2,0)*C1339)
  )
  )
  )
)</f>
        <v>621</v>
      </c>
      <c r="F1339" s="1">
        <f ca="1">IF(AND($A1339=0,$B1339=1),
    VLOOKUP(1,ChapterTable!$1:$1048576,MATCH("최종"&amp;SUBSTITUTE(SUBSTITUTE(F$1,"standard",""),"|Float",""),ChapterTable!$1:$1,0),0)*ChapterTable!$P$17,
  IF(AND($A1339=0,$B1339=0),
    F1340,
  IF($B1339=0,
    VLOOKUP($A1339,ChapterTable!$1:$1048576,MATCH("최종"&amp;SUBSTITUTE(SUBSTITUTE(F$1,"standard",""),"|Float",""),ChapterTable!$1:$1,0),0),
  IF($B1339=1,
    IF($L1339=FALSE,
      VLOOKUP($A1339,ChapterTable!$1:$1048576,MATCH("최종"&amp;SUBSTITUTE(SUBSTITUTE(F$1,"standard",""),"|Float",""),ChapterTable!$1:$1,0),0),
      VLOOKUP($A1339-ChapterTable!$P$11,ChapterTable!$1:$1048576,MATCH("최종"&amp;SUBSTITUTE(SUBSTITUTE(F$1,"standard",""),"|Float",""),ChapterTable!$1:$1,0),0)*ChapterTable!$P$14
    ),
  OFFSET(F1339,-$B1339+IF($L1339,1,0),0)*
    (VLOOKUP(SUBSTITUTE(SUBSTITUTE(F$1,"standard",""),"|Float","")&amp;IF(OR($L1339=TRUE,$A1339=0,MOD($A1339,ChapterTable!$R$20)&lt;&gt;0),"","보스")&amp;"인게임누적곱배수",ChapterTable!$R:$S,2,0)^D1339
    +VLOOKUP(SUBSTITUTE(SUBSTITUTE(F$1,"standard",""),"|Float","")&amp;IF(OR($L1339=TRUE,$A1339=0,MOD($A1339,ChapterTable!$R$20)&lt;&gt;0),"","보스")&amp;"인게임누적합배수",ChapterTable!$R:$S,2,0)*D1339)
  )
  )
  )
)</f>
        <v>168.1875</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43"/>
        <v>5</v>
      </c>
      <c r="Q1339">
        <f t="shared" si="144"/>
        <v>5</v>
      </c>
      <c r="R1339" t="b">
        <f t="shared" ca="1" si="145"/>
        <v>1</v>
      </c>
      <c r="T1339" t="b">
        <f t="shared" ca="1" si="14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2</v>
      </c>
      <c r="AB1339">
        <v>1003</v>
      </c>
      <c r="AC1339" t="str">
        <f>IF(ISBLANK(AB1339),"",IF(ISERROR(VLOOKUP(AB1339,[3]DropTable!$A:$A,1,0)),"드랍없음",""))</f>
        <v/>
      </c>
      <c r="AE1339" t="str">
        <f>IF(ISBLANK(AD1339),"",IF(ISERROR(VLOOKUP(AD1339,[3]DropTable!$A:$A,1,0)),"드랍없음",""))</f>
        <v/>
      </c>
      <c r="AH1339">
        <v>1.5</v>
      </c>
      <c r="AI1339">
        <f t="shared" si="149"/>
        <v>0.2</v>
      </c>
      <c r="AJ1339">
        <f t="shared" si="147"/>
        <v>0.27466666000000001</v>
      </c>
      <c r="AK1339">
        <f t="shared" si="148"/>
        <v>1</v>
      </c>
      <c r="AL1339">
        <v>0</v>
      </c>
    </row>
    <row r="1340" spans="1:38" x14ac:dyDescent="0.3">
      <c r="A1340">
        <v>4</v>
      </c>
      <c r="B1340">
        <v>49</v>
      </c>
      <c r="C1340">
        <f>IF(OR($L1340=TRUE,$A1340=0,MOD($A1340,ChapterTable!$R$20)&lt;&gt;0),
MAX(0,INT(($B1340+ChapterTable!$P$26+VLOOKUP(SUBSTITUTE(C$1,"성장단계","")&amp;"단계오프셋",ChapterTable!$R:$S,2,0))/ChapterTable!$P$23)),
MAX(0,INT(($B1340+ChapterTable!$R$26+VLOOKUP(SUBSTITUTE(C$1,"성장단계","")&amp;"보스단계오프셋",ChapterTable!$R:$S,2,0))/ChapterTable!$R$23)))</f>
        <v>5</v>
      </c>
      <c r="D1340">
        <f>IF(OR($L1340=TRUE,$A1340=0,MOD($A1340,ChapterTable!$R$20)&lt;&gt;0),
MAX(0,INT(($B1340+ChapterTable!$P$26+VLOOKUP(SUBSTITUTE(D$1,"성장단계","")&amp;"단계오프셋",ChapterTable!$R:$S,2,0))/ChapterTable!$P$23)),
MAX(0,INT(($B1340+ChapterTable!$R$26+VLOOKUP(SUBSTITUTE(D$1,"성장단계","")&amp;"보스단계오프셋",ChapterTable!$R:$S,2,0))/ChapterTable!$R$23)))</f>
        <v>4</v>
      </c>
      <c r="E1340" s="1">
        <f ca="1">IF(AND($A1340=0,$B1340=1),
    VLOOKUP(1,ChapterTable!$1:$1048576,MATCH("최종"&amp;SUBSTITUTE(SUBSTITUTE(E$1,"standard",""),"|Float",""),ChapterTable!$1:$1,0),0)*ChapterTable!$P$17,
  IF(AND($A1340=0,$B1340=0),
    E1341,
  IF($B1340=0,
    VLOOKUP($A1340,ChapterTable!$1:$1048576,MATCH("최종"&amp;SUBSTITUTE(SUBSTITUTE(E$1,"standard",""),"|Float",""),ChapterTable!$1:$1,0),0),
  IF($B1340=1,
    IF($L1340=FALSE,
      VLOOKUP($A1340,ChapterTable!$1:$1048576,MATCH("최종"&amp;SUBSTITUTE(SUBSTITUTE(E$1,"standard",""),"|Float",""),ChapterTable!$1:$1,0),0),
      VLOOKUP($A1340-ChapterTable!$P$11,ChapterTable!$1:$1048576,MATCH("최종"&amp;SUBSTITUTE(SUBSTITUTE(E$1,"standard",""),"|Float",""),ChapterTable!$1:$1,0),0)*ChapterTable!$P$14
    ),
  OFFSET(E1340,-$B1340+IF($L1340,1,0),0)*IF($B1340&gt;OFFSET($B1340,1,0),ChapterTable!$R$17,1)*
    (VLOOKUP(SUBSTITUTE(SUBSTITUTE(E$1,"standard",""),"|Float","")&amp;IF(OR($L1340=TRUE,$A1340=0,MOD($A1340,ChapterTable!$R$20)&lt;&gt;0),"","보스")&amp;"인게임누적곱배수",ChapterTable!$R:$S,2,0)^C1340
    +VLOOKUP(SUBSTITUTE(SUBSTITUTE(E$1,"standard",""),"|Float","")&amp;IF(OR($L1340=TRUE,$A1340=0,MOD($A1340,ChapterTable!$R$20)&lt;&gt;0),"","보스")&amp;"인게임누적합배수",ChapterTable!$R:$S,2,0)*C1340)
  )
  )
  )
)</f>
        <v>621</v>
      </c>
      <c r="F1340" s="1">
        <f ca="1">IF(AND($A1340=0,$B1340=1),
    VLOOKUP(1,ChapterTable!$1:$1048576,MATCH("최종"&amp;SUBSTITUTE(SUBSTITUTE(F$1,"standard",""),"|Float",""),ChapterTable!$1:$1,0),0)*ChapterTable!$P$17,
  IF(AND($A1340=0,$B1340=0),
    F1341,
  IF($B1340=0,
    VLOOKUP($A1340,ChapterTable!$1:$1048576,MATCH("최종"&amp;SUBSTITUTE(SUBSTITUTE(F$1,"standard",""),"|Float",""),ChapterTable!$1:$1,0),0),
  IF($B1340=1,
    IF($L1340=FALSE,
      VLOOKUP($A1340,ChapterTable!$1:$1048576,MATCH("최종"&amp;SUBSTITUTE(SUBSTITUTE(F$1,"standard",""),"|Float",""),ChapterTable!$1:$1,0),0),
      VLOOKUP($A1340-ChapterTable!$P$11,ChapterTable!$1:$1048576,MATCH("최종"&amp;SUBSTITUTE(SUBSTITUTE(F$1,"standard",""),"|Float",""),ChapterTable!$1:$1,0),0)*ChapterTable!$P$14
    ),
  OFFSET(F1340,-$B1340+IF($L1340,1,0),0)*
    (VLOOKUP(SUBSTITUTE(SUBSTITUTE(F$1,"standard",""),"|Float","")&amp;IF(OR($L1340=TRUE,$A1340=0,MOD($A1340,ChapterTable!$R$20)&lt;&gt;0),"","보스")&amp;"인게임누적곱배수",ChapterTable!$R:$S,2,0)^D1340
    +VLOOKUP(SUBSTITUTE(SUBSTITUTE(F$1,"standard",""),"|Float","")&amp;IF(OR($L1340=TRUE,$A1340=0,MOD($A1340,ChapterTable!$R$20)&lt;&gt;0),"","보스")&amp;"인게임누적합배수",ChapterTable!$R:$S,2,0)*D1340)
  )
  )
  )
)</f>
        <v>168.1875</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43"/>
        <v>95</v>
      </c>
      <c r="Q1340">
        <f t="shared" si="144"/>
        <v>95</v>
      </c>
      <c r="R1340" t="b">
        <f t="shared" ca="1" si="145"/>
        <v>1</v>
      </c>
      <c r="T1340" t="b">
        <f t="shared" ca="1" si="14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3</v>
      </c>
      <c r="AB1340">
        <v>1003</v>
      </c>
      <c r="AC1340" t="str">
        <f>IF(ISBLANK(AB1340),"",IF(ISERROR(VLOOKUP(AB1340,[3]DropTable!$A:$A,1,0)),"드랍없음",""))</f>
        <v/>
      </c>
      <c r="AE1340" t="str">
        <f>IF(ISBLANK(AD1340),"",IF(ISERROR(VLOOKUP(AD1340,[3]DropTable!$A:$A,1,0)),"드랍없음",""))</f>
        <v/>
      </c>
      <c r="AH1340">
        <v>1.5</v>
      </c>
      <c r="AI1340">
        <f t="shared" si="149"/>
        <v>0.2</v>
      </c>
      <c r="AJ1340">
        <f t="shared" si="147"/>
        <v>0.27466666000000001</v>
      </c>
      <c r="AK1340">
        <f t="shared" si="148"/>
        <v>1</v>
      </c>
      <c r="AL1340">
        <v>0</v>
      </c>
    </row>
    <row r="1341" spans="1:38" x14ac:dyDescent="0.3">
      <c r="A1341">
        <v>4</v>
      </c>
      <c r="B1341">
        <v>50</v>
      </c>
      <c r="C1341">
        <f>IF(OR($L1341=TRUE,$A1341=0,MOD($A1341,ChapterTable!$R$20)&lt;&gt;0),
MAX(0,INT(($B1341+ChapterTable!$P$26+VLOOKUP(SUBSTITUTE(C$1,"성장단계","")&amp;"단계오프셋",ChapterTable!$R:$S,2,0))/ChapterTable!$P$23)),
MAX(0,INT(($B1341+ChapterTable!$R$26+VLOOKUP(SUBSTITUTE(C$1,"성장단계","")&amp;"보스단계오프셋",ChapterTable!$R:$S,2,0))/ChapterTable!$R$23)))</f>
        <v>5</v>
      </c>
      <c r="D1341">
        <f>IF(OR($L1341=TRUE,$A1341=0,MOD($A1341,ChapterTable!$R$20)&lt;&gt;0),
MAX(0,INT(($B1341+ChapterTable!$P$26+VLOOKUP(SUBSTITUTE(D$1,"성장단계","")&amp;"단계오프셋",ChapterTable!$R:$S,2,0))/ChapterTable!$P$23)),
MAX(0,INT(($B1341+ChapterTable!$R$26+VLOOKUP(SUBSTITUTE(D$1,"성장단계","")&amp;"보스단계오프셋",ChapterTable!$R:$S,2,0))/ChapterTable!$R$23)))</f>
        <v>4</v>
      </c>
      <c r="E1341" s="1">
        <f ca="1">IF(AND($A1341=0,$B1341=1),
    VLOOKUP(1,ChapterTable!$1:$1048576,MATCH("최종"&amp;SUBSTITUTE(SUBSTITUTE(E$1,"standard",""),"|Float",""),ChapterTable!$1:$1,0),0)*ChapterTable!$P$17,
  IF(AND($A1341=0,$B1341=0),
    E1342,
  IF($B1341=0,
    VLOOKUP($A1341,ChapterTable!$1:$1048576,MATCH("최종"&amp;SUBSTITUTE(SUBSTITUTE(E$1,"standard",""),"|Float",""),ChapterTable!$1:$1,0),0),
  IF($B1341=1,
    IF($L1341=FALSE,
      VLOOKUP($A1341,ChapterTable!$1:$1048576,MATCH("최종"&amp;SUBSTITUTE(SUBSTITUTE(E$1,"standard",""),"|Float",""),ChapterTable!$1:$1,0),0),
      VLOOKUP($A1341-ChapterTable!$P$11,ChapterTable!$1:$1048576,MATCH("최종"&amp;SUBSTITUTE(SUBSTITUTE(E$1,"standard",""),"|Float",""),ChapterTable!$1:$1,0),0)*ChapterTable!$P$14
    ),
  OFFSET(E1341,-$B1341+IF($L1341,1,0),0)*IF($B1341&gt;OFFSET($B1341,1,0),ChapterTable!$R$17,1)*
    (VLOOKUP(SUBSTITUTE(SUBSTITUTE(E$1,"standard",""),"|Float","")&amp;IF(OR($L1341=TRUE,$A1341=0,MOD($A1341,ChapterTable!$R$20)&lt;&gt;0),"","보스")&amp;"인게임누적곱배수",ChapterTable!$R:$S,2,0)^C1341
    +VLOOKUP(SUBSTITUTE(SUBSTITUTE(E$1,"standard",""),"|Float","")&amp;IF(OR($L1341=TRUE,$A1341=0,MOD($A1341,ChapterTable!$R$20)&lt;&gt;0),"","보스")&amp;"인게임누적합배수",ChapterTable!$R:$S,2,0)*C1341)
  )
  )
  )
)</f>
        <v>807.30000000000007</v>
      </c>
      <c r="F1341" s="1">
        <f ca="1">IF(AND($A1341=0,$B1341=1),
    VLOOKUP(1,ChapterTable!$1:$1048576,MATCH("최종"&amp;SUBSTITUTE(SUBSTITUTE(F$1,"standard",""),"|Float",""),ChapterTable!$1:$1,0),0)*ChapterTable!$P$17,
  IF(AND($A1341=0,$B1341=0),
    F1342,
  IF($B1341=0,
    VLOOKUP($A1341,ChapterTable!$1:$1048576,MATCH("최종"&amp;SUBSTITUTE(SUBSTITUTE(F$1,"standard",""),"|Float",""),ChapterTable!$1:$1,0),0),
  IF($B1341=1,
    IF($L1341=FALSE,
      VLOOKUP($A1341,ChapterTable!$1:$1048576,MATCH("최종"&amp;SUBSTITUTE(SUBSTITUTE(F$1,"standard",""),"|Float",""),ChapterTable!$1:$1,0),0),
      VLOOKUP($A1341-ChapterTable!$P$11,ChapterTable!$1:$1048576,MATCH("최종"&amp;SUBSTITUTE(SUBSTITUTE(F$1,"standard",""),"|Float",""),ChapterTable!$1:$1,0),0)*ChapterTable!$P$14
    ),
  OFFSET(F1341,-$B1341+IF($L1341,1,0),0)*
    (VLOOKUP(SUBSTITUTE(SUBSTITUTE(F$1,"standard",""),"|Float","")&amp;IF(OR($L1341=TRUE,$A1341=0,MOD($A1341,ChapterTable!$R$20)&lt;&gt;0),"","보스")&amp;"인게임누적곱배수",ChapterTable!$R:$S,2,0)^D1341
    +VLOOKUP(SUBSTITUTE(SUBSTITUTE(F$1,"standard",""),"|Float","")&amp;IF(OR($L1341=TRUE,$A1341=0,MOD($A1341,ChapterTable!$R$20)&lt;&gt;0),"","보스")&amp;"인게임누적합배수",ChapterTable!$R:$S,2,0)*D1341)
  )
  )
  )
)</f>
        <v>168.1875</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43"/>
        <v>25</v>
      </c>
      <c r="Q1341">
        <f t="shared" si="144"/>
        <v>25</v>
      </c>
      <c r="R1341" t="b">
        <f t="shared" ca="1" si="145"/>
        <v>0</v>
      </c>
      <c r="T1341" t="b">
        <f t="shared" ca="1" si="14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4</v>
      </c>
      <c r="AC1341" t="str">
        <f>IF(ISBLANK(AB1341),"",IF(ISERROR(VLOOKUP(AB1341,[3]DropTable!$A:$A,1,0)),"드랍없음",""))</f>
        <v/>
      </c>
      <c r="AD1341">
        <v>6003</v>
      </c>
      <c r="AE1341" t="str">
        <f>IF(ISBLANK(AD1341),"",IF(ISERROR(VLOOKUP(AD1341,[3]DropTable!$A:$A,1,0)),"드랍없음",""))</f>
        <v/>
      </c>
      <c r="AF1341">
        <f ca="1">1.25*IF($B1341&gt;OFFSET($B1341,1,0),ChapterTable!$R$17,1)*
(VLOOKUP(SUBSTITUTE(SUBSTITUTE(E$1,"standard",""),"|Float","")&amp;IF(OR($L1341=TRUE,$A1341=0,MOD($A1341,ChapterTable!$R$20)&lt;&gt;0),"","보스")&amp;"인게임누적곱배수",ChapterTable!$R:$S,2,0)^C1341
+VLOOKUP(SUBSTITUTE(SUBSTITUTE(E$1,"standard",""),"|Float","")&amp;IF(OR($L1341=TRUE,$A1341=0,MOD($A1341,ChapterTable!$R$20)&lt;&gt;0),"","보스")&amp;"인게임누적합배수",ChapterTable!$R:$S,2,0)*C1341)</f>
        <v>3.25</v>
      </c>
      <c r="AG1341">
        <f ca="1">35/AF1341</f>
        <v>10.76923076923077</v>
      </c>
      <c r="AH1341">
        <v>1.5</v>
      </c>
      <c r="AI1341">
        <f t="shared" si="149"/>
        <v>0.2</v>
      </c>
      <c r="AJ1341">
        <f t="shared" si="147"/>
        <v>1</v>
      </c>
      <c r="AK1341">
        <f t="shared" si="148"/>
        <v>1</v>
      </c>
      <c r="AL1341">
        <v>0</v>
      </c>
    </row>
    <row r="1342" spans="1:38" x14ac:dyDescent="0.3">
      <c r="A1342">
        <v>5</v>
      </c>
      <c r="B1342">
        <v>1</v>
      </c>
      <c r="C1342">
        <f>IF(OR($L1342=TRUE,$A1342=0,MOD($A1342,ChapterTable!$R$20)&lt;&gt;0),
MAX(0,INT(($B1342+ChapterTable!$P$26+VLOOKUP(SUBSTITUTE(C$1,"성장단계","")&amp;"단계오프셋",ChapterTable!$R:$S,2,0))/ChapterTable!$P$23)),
MAX(0,INT(($B1342+ChapterTable!$R$26+VLOOKUP(SUBSTITUTE(C$1,"성장단계","")&amp;"보스단계오프셋",ChapterTable!$R:$S,2,0))/ChapterTable!$R$23)))</f>
        <v>0</v>
      </c>
      <c r="D1342">
        <f>IF(OR($L1342=TRUE,$A1342=0,MOD($A1342,ChapterTable!$R$20)&lt;&gt;0),
MAX(0,INT(($B1342+ChapterTable!$P$26+VLOOKUP(SUBSTITUTE(D$1,"성장단계","")&amp;"단계오프셋",ChapterTable!$R:$S,2,0))/ChapterTable!$P$23)),
MAX(0,INT(($B1342+ChapterTable!$R$26+VLOOKUP(SUBSTITUTE(D$1,"성장단계","")&amp;"보스단계오프셋",ChapterTable!$R:$S,2,0))/ChapterTable!$R$23)))</f>
        <v>0</v>
      </c>
      <c r="E1342" s="1">
        <f ca="1">IF(AND($A1342=0,$B1342=1),
    VLOOKUP(1,ChapterTable!$1:$1048576,MATCH("최종"&amp;SUBSTITUTE(SUBSTITUTE(E$1,"standard",""),"|Float",""),ChapterTable!$1:$1,0),0)*ChapterTable!$P$17,
  IF(AND($A1342=0,$B1342=0),
    E1343,
  IF($B1342=0,
    VLOOKUP($A1342,ChapterTable!$1:$1048576,MATCH("최종"&amp;SUBSTITUTE(SUBSTITUTE(E$1,"standard",""),"|Float",""),ChapterTable!$1:$1,0),0),
  IF($B1342=1,
    IF($L1342=FALSE,
      VLOOKUP($A1342,ChapterTable!$1:$1048576,MATCH("최종"&amp;SUBSTITUTE(SUBSTITUTE(E$1,"standard",""),"|Float",""),ChapterTable!$1:$1,0),0),
      VLOOKUP($A1342-ChapterTable!$P$11,ChapterTable!$1:$1048576,MATCH("최종"&amp;SUBSTITUTE(SUBSTITUTE(E$1,"standard",""),"|Float",""),ChapterTable!$1:$1,0),0)*ChapterTable!$P$14
    ),
  OFFSET(E1342,-$B1342+IF($L1342,1,0),0)*IF($B1342&gt;OFFSET($B1342,1,0),ChapterTable!$R$17,1)*
    (VLOOKUP(SUBSTITUTE(SUBSTITUTE(E$1,"standard",""),"|Float","")&amp;IF(OR($L1342=TRUE,$A1342=0,MOD($A1342,ChapterTable!$R$20)&lt;&gt;0),"","보스")&amp;"인게임누적곱배수",ChapterTable!$R:$S,2,0)^C1342
    +VLOOKUP(SUBSTITUTE(SUBSTITUTE(E$1,"standard",""),"|Float","")&amp;IF(OR($L1342=TRUE,$A1342=0,MOD($A1342,ChapterTable!$R$20)&lt;&gt;0),"","보스")&amp;"인게임누적합배수",ChapterTable!$R:$S,2,0)*C1342)
  )
  )
  )
)</f>
        <v>465.74999999999994</v>
      </c>
      <c r="F1342" s="1">
        <f ca="1">IF(AND($A1342=0,$B1342=1),
    VLOOKUP(1,ChapterTable!$1:$1048576,MATCH("최종"&amp;SUBSTITUTE(SUBSTITUTE(F$1,"standard",""),"|Float",""),ChapterTable!$1:$1,0),0)*ChapterTable!$P$17,
  IF(AND($A1342=0,$B1342=0),
    F1343,
  IF($B1342=0,
    VLOOKUP($A1342,ChapterTable!$1:$1048576,MATCH("최종"&amp;SUBSTITUTE(SUBSTITUTE(F$1,"standard",""),"|Float",""),ChapterTable!$1:$1,0),0),
  IF($B1342=1,
    IF($L1342=FALSE,
      VLOOKUP($A1342,ChapterTable!$1:$1048576,MATCH("최종"&amp;SUBSTITUTE(SUBSTITUTE(F$1,"standard",""),"|Float",""),ChapterTable!$1:$1,0),0),
      VLOOKUP($A1342-ChapterTable!$P$11,ChapterTable!$1:$1048576,MATCH("최종"&amp;SUBSTITUTE(SUBSTITUTE(F$1,"standard",""),"|Float",""),ChapterTable!$1:$1,0),0)*ChapterTable!$P$14
    ),
  OFFSET(F1342,-$B1342+IF($L1342,1,0),0)*
    (VLOOKUP(SUBSTITUTE(SUBSTITUTE(F$1,"standard",""),"|Float","")&amp;IF(OR($L1342=TRUE,$A1342=0,MOD($A1342,ChapterTable!$R$20)&lt;&gt;0),"","보스")&amp;"인게임누적곱배수",ChapterTable!$R:$S,2,0)^D1342
    +VLOOKUP(SUBSTITUTE(SUBSTITUTE(F$1,"standard",""),"|Float","")&amp;IF(OR($L1342=TRUE,$A1342=0,MOD($A1342,ChapterTable!$R$20)&lt;&gt;0),"","보스")&amp;"인게임누적합배수",ChapterTable!$R:$S,2,0)*D1342)
  )
  )
  )
)</f>
        <v>194.06249999999997</v>
      </c>
      <c r="G1342" t="s">
        <v>719</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43"/>
        <v>1</v>
      </c>
      <c r="Q1342">
        <f t="shared" si="144"/>
        <v>1</v>
      </c>
      <c r="R1342" t="b">
        <f t="shared" ca="1" si="145"/>
        <v>1</v>
      </c>
      <c r="T1342" t="b">
        <f t="shared" ca="1" si="14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49"/>
        <v>1</v>
      </c>
      <c r="AJ1342">
        <f t="shared" si="147"/>
        <v>1</v>
      </c>
      <c r="AK1342">
        <f t="shared" si="148"/>
        <v>1</v>
      </c>
      <c r="AL1342">
        <v>0</v>
      </c>
    </row>
    <row r="1343" spans="1:38" x14ac:dyDescent="0.3">
      <c r="A1343">
        <v>5</v>
      </c>
      <c r="B1343">
        <v>2</v>
      </c>
      <c r="C1343">
        <f>IF(OR($L1343=TRUE,$A1343=0,MOD($A1343,ChapterTable!$R$20)&lt;&gt;0),
MAX(0,INT(($B1343+ChapterTable!$P$26+VLOOKUP(SUBSTITUTE(C$1,"성장단계","")&amp;"단계오프셋",ChapterTable!$R:$S,2,0))/ChapterTable!$P$23)),
MAX(0,INT(($B1343+ChapterTable!$R$26+VLOOKUP(SUBSTITUTE(C$1,"성장단계","")&amp;"보스단계오프셋",ChapterTable!$R:$S,2,0))/ChapterTable!$R$23)))</f>
        <v>0</v>
      </c>
      <c r="D1343">
        <f>IF(OR($L1343=TRUE,$A1343=0,MOD($A1343,ChapterTable!$R$20)&lt;&gt;0),
MAX(0,INT(($B1343+ChapterTable!$P$26+VLOOKUP(SUBSTITUTE(D$1,"성장단계","")&amp;"단계오프셋",ChapterTable!$R:$S,2,0))/ChapterTable!$P$23)),
MAX(0,INT(($B1343+ChapterTable!$R$26+VLOOKUP(SUBSTITUTE(D$1,"성장단계","")&amp;"보스단계오프셋",ChapterTable!$R:$S,2,0))/ChapterTable!$R$23)))</f>
        <v>0</v>
      </c>
      <c r="E1343" s="1">
        <f ca="1">IF(AND($A1343=0,$B1343=1),
    VLOOKUP(1,ChapterTable!$1:$1048576,MATCH("최종"&amp;SUBSTITUTE(SUBSTITUTE(E$1,"standard",""),"|Float",""),ChapterTable!$1:$1,0),0)*ChapterTable!$P$17,
  IF(AND($A1343=0,$B1343=0),
    E1344,
  IF($B1343=0,
    VLOOKUP($A1343,ChapterTable!$1:$1048576,MATCH("최종"&amp;SUBSTITUTE(SUBSTITUTE(E$1,"standard",""),"|Float",""),ChapterTable!$1:$1,0),0),
  IF($B1343=1,
    IF($L1343=FALSE,
      VLOOKUP($A1343,ChapterTable!$1:$1048576,MATCH("최종"&amp;SUBSTITUTE(SUBSTITUTE(E$1,"standard",""),"|Float",""),ChapterTable!$1:$1,0),0),
      VLOOKUP($A1343-ChapterTable!$P$11,ChapterTable!$1:$1048576,MATCH("최종"&amp;SUBSTITUTE(SUBSTITUTE(E$1,"standard",""),"|Float",""),ChapterTable!$1:$1,0),0)*ChapterTable!$P$14
    ),
  OFFSET(E1343,-$B1343+IF($L1343,1,0),0)*IF($B1343&gt;OFFSET($B1343,1,0),ChapterTable!$R$17,1)*
    (VLOOKUP(SUBSTITUTE(SUBSTITUTE(E$1,"standard",""),"|Float","")&amp;IF(OR($L1343=TRUE,$A1343=0,MOD($A1343,ChapterTable!$R$20)&lt;&gt;0),"","보스")&amp;"인게임누적곱배수",ChapterTable!$R:$S,2,0)^C1343
    +VLOOKUP(SUBSTITUTE(SUBSTITUTE(E$1,"standard",""),"|Float","")&amp;IF(OR($L1343=TRUE,$A1343=0,MOD($A1343,ChapterTable!$R$20)&lt;&gt;0),"","보스")&amp;"인게임누적합배수",ChapterTable!$R:$S,2,0)*C1343)
  )
  )
  )
)</f>
        <v>465.74999999999994</v>
      </c>
      <c r="F1343" s="1">
        <f ca="1">IF(AND($A1343=0,$B1343=1),
    VLOOKUP(1,ChapterTable!$1:$1048576,MATCH("최종"&amp;SUBSTITUTE(SUBSTITUTE(F$1,"standard",""),"|Float",""),ChapterTable!$1:$1,0),0)*ChapterTable!$P$17,
  IF(AND($A1343=0,$B1343=0),
    F1344,
  IF($B1343=0,
    VLOOKUP($A1343,ChapterTable!$1:$1048576,MATCH("최종"&amp;SUBSTITUTE(SUBSTITUTE(F$1,"standard",""),"|Float",""),ChapterTable!$1:$1,0),0),
  IF($B1343=1,
    IF($L1343=FALSE,
      VLOOKUP($A1343,ChapterTable!$1:$1048576,MATCH("최종"&amp;SUBSTITUTE(SUBSTITUTE(F$1,"standard",""),"|Float",""),ChapterTable!$1:$1,0),0),
      VLOOKUP($A1343-ChapterTable!$P$11,ChapterTable!$1:$1048576,MATCH("최종"&amp;SUBSTITUTE(SUBSTITUTE(F$1,"standard",""),"|Float",""),ChapterTable!$1:$1,0),0)*ChapterTable!$P$14
    ),
  OFFSET(F1343,-$B1343+IF($L1343,1,0),0)*
    (VLOOKUP(SUBSTITUTE(SUBSTITUTE(F$1,"standard",""),"|Float","")&amp;IF(OR($L1343=TRUE,$A1343=0,MOD($A1343,ChapterTable!$R$20)&lt;&gt;0),"","보스")&amp;"인게임누적곱배수",ChapterTable!$R:$S,2,0)^D1343
    +VLOOKUP(SUBSTITUTE(SUBSTITUTE(F$1,"standard",""),"|Float","")&amp;IF(OR($L1343=TRUE,$A1343=0,MOD($A1343,ChapterTable!$R$20)&lt;&gt;0),"","보스")&amp;"인게임누적합배수",ChapterTable!$R:$S,2,0)*D1343)
  )
  )
  )
)</f>
        <v>194.06249999999997</v>
      </c>
      <c r="G1343" t="s">
        <v>719</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43"/>
        <v>1</v>
      </c>
      <c r="Q1343">
        <f t="shared" si="144"/>
        <v>1</v>
      </c>
      <c r="R1343" t="b">
        <f t="shared" ca="1" si="145"/>
        <v>1</v>
      </c>
      <c r="T1343" t="b">
        <f t="shared" ca="1" si="14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49"/>
        <v>1</v>
      </c>
      <c r="AJ1343">
        <f t="shared" si="147"/>
        <v>1</v>
      </c>
      <c r="AK1343">
        <f t="shared" si="148"/>
        <v>1</v>
      </c>
      <c r="AL1343">
        <v>0</v>
      </c>
    </row>
    <row r="1344" spans="1:38" x14ac:dyDescent="0.3">
      <c r="A1344">
        <v>5</v>
      </c>
      <c r="B1344">
        <v>3</v>
      </c>
      <c r="C1344">
        <f>IF(OR($L1344=TRUE,$A1344=0,MOD($A1344,ChapterTable!$R$20)&lt;&gt;0),
MAX(0,INT(($B1344+ChapterTable!$P$26+VLOOKUP(SUBSTITUTE(C$1,"성장단계","")&amp;"단계오프셋",ChapterTable!$R:$S,2,0))/ChapterTable!$P$23)),
MAX(0,INT(($B1344+ChapterTable!$R$26+VLOOKUP(SUBSTITUTE(C$1,"성장단계","")&amp;"보스단계오프셋",ChapterTable!$R:$S,2,0))/ChapterTable!$R$23)))</f>
        <v>0</v>
      </c>
      <c r="D1344">
        <f>IF(OR($L1344=TRUE,$A1344=0,MOD($A1344,ChapterTable!$R$20)&lt;&gt;0),
MAX(0,INT(($B1344+ChapterTable!$P$26+VLOOKUP(SUBSTITUTE(D$1,"성장단계","")&amp;"단계오프셋",ChapterTable!$R:$S,2,0))/ChapterTable!$P$23)),
MAX(0,INT(($B1344+ChapterTable!$R$26+VLOOKUP(SUBSTITUTE(D$1,"성장단계","")&amp;"보스단계오프셋",ChapterTable!$R:$S,2,0))/ChapterTable!$R$23)))</f>
        <v>0</v>
      </c>
      <c r="E1344" s="1">
        <f ca="1">IF(AND($A1344=0,$B1344=1),
    VLOOKUP(1,ChapterTable!$1:$1048576,MATCH("최종"&amp;SUBSTITUTE(SUBSTITUTE(E$1,"standard",""),"|Float",""),ChapterTable!$1:$1,0),0)*ChapterTable!$P$17,
  IF(AND($A1344=0,$B1344=0),
    E1345,
  IF($B1344=0,
    VLOOKUP($A1344,ChapterTable!$1:$1048576,MATCH("최종"&amp;SUBSTITUTE(SUBSTITUTE(E$1,"standard",""),"|Float",""),ChapterTable!$1:$1,0),0),
  IF($B1344=1,
    IF($L1344=FALSE,
      VLOOKUP($A1344,ChapterTable!$1:$1048576,MATCH("최종"&amp;SUBSTITUTE(SUBSTITUTE(E$1,"standard",""),"|Float",""),ChapterTable!$1:$1,0),0),
      VLOOKUP($A1344-ChapterTable!$P$11,ChapterTable!$1:$1048576,MATCH("최종"&amp;SUBSTITUTE(SUBSTITUTE(E$1,"standard",""),"|Float",""),ChapterTable!$1:$1,0),0)*ChapterTable!$P$14
    ),
  OFFSET(E1344,-$B1344+IF($L1344,1,0),0)*IF($B1344&gt;OFFSET($B1344,1,0),ChapterTable!$R$17,1)*
    (VLOOKUP(SUBSTITUTE(SUBSTITUTE(E$1,"standard",""),"|Float","")&amp;IF(OR($L1344=TRUE,$A1344=0,MOD($A1344,ChapterTable!$R$20)&lt;&gt;0),"","보스")&amp;"인게임누적곱배수",ChapterTable!$R:$S,2,0)^C1344
    +VLOOKUP(SUBSTITUTE(SUBSTITUTE(E$1,"standard",""),"|Float","")&amp;IF(OR($L1344=TRUE,$A1344=0,MOD($A1344,ChapterTable!$R$20)&lt;&gt;0),"","보스")&amp;"인게임누적합배수",ChapterTable!$R:$S,2,0)*C1344)
  )
  )
  )
)</f>
        <v>465.74999999999994</v>
      </c>
      <c r="F1344" s="1">
        <f ca="1">IF(AND($A1344=0,$B1344=1),
    VLOOKUP(1,ChapterTable!$1:$1048576,MATCH("최종"&amp;SUBSTITUTE(SUBSTITUTE(F$1,"standard",""),"|Float",""),ChapterTable!$1:$1,0),0)*ChapterTable!$P$17,
  IF(AND($A1344=0,$B1344=0),
    F1345,
  IF($B1344=0,
    VLOOKUP($A1344,ChapterTable!$1:$1048576,MATCH("최종"&amp;SUBSTITUTE(SUBSTITUTE(F$1,"standard",""),"|Float",""),ChapterTable!$1:$1,0),0),
  IF($B1344=1,
    IF($L1344=FALSE,
      VLOOKUP($A1344,ChapterTable!$1:$1048576,MATCH("최종"&amp;SUBSTITUTE(SUBSTITUTE(F$1,"standard",""),"|Float",""),ChapterTable!$1:$1,0),0),
      VLOOKUP($A1344-ChapterTable!$P$11,ChapterTable!$1:$1048576,MATCH("최종"&amp;SUBSTITUTE(SUBSTITUTE(F$1,"standard",""),"|Float",""),ChapterTable!$1:$1,0),0)*ChapterTable!$P$14
    ),
  OFFSET(F1344,-$B1344+IF($L1344,1,0),0)*
    (VLOOKUP(SUBSTITUTE(SUBSTITUTE(F$1,"standard",""),"|Float","")&amp;IF(OR($L1344=TRUE,$A1344=0,MOD($A1344,ChapterTable!$R$20)&lt;&gt;0),"","보스")&amp;"인게임누적곱배수",ChapterTable!$R:$S,2,0)^D1344
    +VLOOKUP(SUBSTITUTE(SUBSTITUTE(F$1,"standard",""),"|Float","")&amp;IF(OR($L1344=TRUE,$A1344=0,MOD($A1344,ChapterTable!$R$20)&lt;&gt;0),"","보스")&amp;"인게임누적합배수",ChapterTable!$R:$S,2,0)*D1344)
  )
  )
  )
)</f>
        <v>194.06249999999997</v>
      </c>
      <c r="G1344" t="s">
        <v>719</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43"/>
        <v>1</v>
      </c>
      <c r="Q1344">
        <f t="shared" si="144"/>
        <v>1</v>
      </c>
      <c r="R1344" t="b">
        <f t="shared" ca="1" si="145"/>
        <v>1</v>
      </c>
      <c r="T1344" t="b">
        <f t="shared" ca="1" si="14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49"/>
        <v>1</v>
      </c>
      <c r="AJ1344">
        <f t="shared" si="147"/>
        <v>1</v>
      </c>
      <c r="AK1344">
        <f t="shared" si="148"/>
        <v>1</v>
      </c>
      <c r="AL1344">
        <v>0</v>
      </c>
    </row>
    <row r="1345" spans="1:38" x14ac:dyDescent="0.3">
      <c r="A1345">
        <v>5</v>
      </c>
      <c r="B1345">
        <v>4</v>
      </c>
      <c r="C1345">
        <f>IF(OR($L1345=TRUE,$A1345=0,MOD($A1345,ChapterTable!$R$20)&lt;&gt;0),
MAX(0,INT(($B1345+ChapterTable!$P$26+VLOOKUP(SUBSTITUTE(C$1,"성장단계","")&amp;"단계오프셋",ChapterTable!$R:$S,2,0))/ChapterTable!$P$23)),
MAX(0,INT(($B1345+ChapterTable!$R$26+VLOOKUP(SUBSTITUTE(C$1,"성장단계","")&amp;"보스단계오프셋",ChapterTable!$R:$S,2,0))/ChapterTable!$R$23)))</f>
        <v>0</v>
      </c>
      <c r="D1345">
        <f>IF(OR($L1345=TRUE,$A1345=0,MOD($A1345,ChapterTable!$R$20)&lt;&gt;0),
MAX(0,INT(($B1345+ChapterTable!$P$26+VLOOKUP(SUBSTITUTE(D$1,"성장단계","")&amp;"단계오프셋",ChapterTable!$R:$S,2,0))/ChapterTable!$P$23)),
MAX(0,INT(($B1345+ChapterTable!$R$26+VLOOKUP(SUBSTITUTE(D$1,"성장단계","")&amp;"보스단계오프셋",ChapterTable!$R:$S,2,0))/ChapterTable!$R$23)))</f>
        <v>0</v>
      </c>
      <c r="E1345" s="1">
        <f ca="1">IF(AND($A1345=0,$B1345=1),
    VLOOKUP(1,ChapterTable!$1:$1048576,MATCH("최종"&amp;SUBSTITUTE(SUBSTITUTE(E$1,"standard",""),"|Float",""),ChapterTable!$1:$1,0),0)*ChapterTable!$P$17,
  IF(AND($A1345=0,$B1345=0),
    E1346,
  IF($B1345=0,
    VLOOKUP($A1345,ChapterTable!$1:$1048576,MATCH("최종"&amp;SUBSTITUTE(SUBSTITUTE(E$1,"standard",""),"|Float",""),ChapterTable!$1:$1,0),0),
  IF($B1345=1,
    IF($L1345=FALSE,
      VLOOKUP($A1345,ChapterTable!$1:$1048576,MATCH("최종"&amp;SUBSTITUTE(SUBSTITUTE(E$1,"standard",""),"|Float",""),ChapterTable!$1:$1,0),0),
      VLOOKUP($A1345-ChapterTable!$P$11,ChapterTable!$1:$1048576,MATCH("최종"&amp;SUBSTITUTE(SUBSTITUTE(E$1,"standard",""),"|Float",""),ChapterTable!$1:$1,0),0)*ChapterTable!$P$14
    ),
  OFFSET(E1345,-$B1345+IF($L1345,1,0),0)*IF($B1345&gt;OFFSET($B1345,1,0),ChapterTable!$R$17,1)*
    (VLOOKUP(SUBSTITUTE(SUBSTITUTE(E$1,"standard",""),"|Float","")&amp;IF(OR($L1345=TRUE,$A1345=0,MOD($A1345,ChapterTable!$R$20)&lt;&gt;0),"","보스")&amp;"인게임누적곱배수",ChapterTable!$R:$S,2,0)^C1345
    +VLOOKUP(SUBSTITUTE(SUBSTITUTE(E$1,"standard",""),"|Float","")&amp;IF(OR($L1345=TRUE,$A1345=0,MOD($A1345,ChapterTable!$R$20)&lt;&gt;0),"","보스")&amp;"인게임누적합배수",ChapterTable!$R:$S,2,0)*C1345)
  )
  )
  )
)</f>
        <v>465.74999999999994</v>
      </c>
      <c r="F1345" s="1">
        <f ca="1">IF(AND($A1345=0,$B1345=1),
    VLOOKUP(1,ChapterTable!$1:$1048576,MATCH("최종"&amp;SUBSTITUTE(SUBSTITUTE(F$1,"standard",""),"|Float",""),ChapterTable!$1:$1,0),0)*ChapterTable!$P$17,
  IF(AND($A1345=0,$B1345=0),
    F1346,
  IF($B1345=0,
    VLOOKUP($A1345,ChapterTable!$1:$1048576,MATCH("최종"&amp;SUBSTITUTE(SUBSTITUTE(F$1,"standard",""),"|Float",""),ChapterTable!$1:$1,0),0),
  IF($B1345=1,
    IF($L1345=FALSE,
      VLOOKUP($A1345,ChapterTable!$1:$1048576,MATCH("최종"&amp;SUBSTITUTE(SUBSTITUTE(F$1,"standard",""),"|Float",""),ChapterTable!$1:$1,0),0),
      VLOOKUP($A1345-ChapterTable!$P$11,ChapterTable!$1:$1048576,MATCH("최종"&amp;SUBSTITUTE(SUBSTITUTE(F$1,"standard",""),"|Float",""),ChapterTable!$1:$1,0),0)*ChapterTable!$P$14
    ),
  OFFSET(F1345,-$B1345+IF($L1345,1,0),0)*
    (VLOOKUP(SUBSTITUTE(SUBSTITUTE(F$1,"standard",""),"|Float","")&amp;IF(OR($L1345=TRUE,$A1345=0,MOD($A1345,ChapterTable!$R$20)&lt;&gt;0),"","보스")&amp;"인게임누적곱배수",ChapterTable!$R:$S,2,0)^D1345
    +VLOOKUP(SUBSTITUTE(SUBSTITUTE(F$1,"standard",""),"|Float","")&amp;IF(OR($L1345=TRUE,$A1345=0,MOD($A1345,ChapterTable!$R$20)&lt;&gt;0),"","보스")&amp;"인게임누적합배수",ChapterTable!$R:$S,2,0)*D1345)
  )
  )
  )
)</f>
        <v>194.06249999999997</v>
      </c>
      <c r="G1345" t="s">
        <v>719</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43"/>
        <v>1</v>
      </c>
      <c r="Q1345">
        <f t="shared" si="144"/>
        <v>1</v>
      </c>
      <c r="R1345" t="b">
        <f t="shared" ca="1" si="145"/>
        <v>1</v>
      </c>
      <c r="T1345" t="b">
        <f t="shared" ca="1" si="14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49"/>
        <v>1</v>
      </c>
      <c r="AJ1345">
        <f t="shared" si="147"/>
        <v>1</v>
      </c>
      <c r="AK1345">
        <f t="shared" si="148"/>
        <v>1</v>
      </c>
      <c r="AL1345">
        <v>0</v>
      </c>
    </row>
    <row r="1346" spans="1:38" x14ac:dyDescent="0.3">
      <c r="A1346">
        <v>5</v>
      </c>
      <c r="B1346">
        <v>5</v>
      </c>
      <c r="C1346">
        <f>IF(OR($L1346=TRUE,$A1346=0,MOD($A1346,ChapterTable!$R$20)&lt;&gt;0),
MAX(0,INT(($B1346+ChapterTable!$P$26+VLOOKUP(SUBSTITUTE(C$1,"성장단계","")&amp;"단계오프셋",ChapterTable!$R:$S,2,0))/ChapterTable!$P$23)),
MAX(0,INT(($B1346+ChapterTable!$R$26+VLOOKUP(SUBSTITUTE(C$1,"성장단계","")&amp;"보스단계오프셋",ChapterTable!$R:$S,2,0))/ChapterTable!$R$23)))</f>
        <v>0</v>
      </c>
      <c r="D1346">
        <f>IF(OR($L1346=TRUE,$A1346=0,MOD($A1346,ChapterTable!$R$20)&lt;&gt;0),
MAX(0,INT(($B1346+ChapterTable!$P$26+VLOOKUP(SUBSTITUTE(D$1,"성장단계","")&amp;"단계오프셋",ChapterTable!$R:$S,2,0))/ChapterTable!$P$23)),
MAX(0,INT(($B1346+ChapterTable!$R$26+VLOOKUP(SUBSTITUTE(D$1,"성장단계","")&amp;"보스단계오프셋",ChapterTable!$R:$S,2,0))/ChapterTable!$R$23)))</f>
        <v>0</v>
      </c>
      <c r="E1346" s="1">
        <f ca="1">IF(AND($A1346=0,$B1346=1),
    VLOOKUP(1,ChapterTable!$1:$1048576,MATCH("최종"&amp;SUBSTITUTE(SUBSTITUTE(E$1,"standard",""),"|Float",""),ChapterTable!$1:$1,0),0)*ChapterTable!$P$17,
  IF(AND($A1346=0,$B1346=0),
    E1347,
  IF($B1346=0,
    VLOOKUP($A1346,ChapterTable!$1:$1048576,MATCH("최종"&amp;SUBSTITUTE(SUBSTITUTE(E$1,"standard",""),"|Float",""),ChapterTable!$1:$1,0),0),
  IF($B1346=1,
    IF($L1346=FALSE,
      VLOOKUP($A1346,ChapterTable!$1:$1048576,MATCH("최종"&amp;SUBSTITUTE(SUBSTITUTE(E$1,"standard",""),"|Float",""),ChapterTable!$1:$1,0),0),
      VLOOKUP($A1346-ChapterTable!$P$11,ChapterTable!$1:$1048576,MATCH("최종"&amp;SUBSTITUTE(SUBSTITUTE(E$1,"standard",""),"|Float",""),ChapterTable!$1:$1,0),0)*ChapterTable!$P$14
    ),
  OFFSET(E1346,-$B1346+IF($L1346,1,0),0)*IF($B1346&gt;OFFSET($B1346,1,0),ChapterTable!$R$17,1)*
    (VLOOKUP(SUBSTITUTE(SUBSTITUTE(E$1,"standard",""),"|Float","")&amp;IF(OR($L1346=TRUE,$A1346=0,MOD($A1346,ChapterTable!$R$20)&lt;&gt;0),"","보스")&amp;"인게임누적곱배수",ChapterTable!$R:$S,2,0)^C1346
    +VLOOKUP(SUBSTITUTE(SUBSTITUTE(E$1,"standard",""),"|Float","")&amp;IF(OR($L1346=TRUE,$A1346=0,MOD($A1346,ChapterTable!$R$20)&lt;&gt;0),"","보스")&amp;"인게임누적합배수",ChapterTable!$R:$S,2,0)*C1346)
  )
  )
  )
)</f>
        <v>465.74999999999994</v>
      </c>
      <c r="F1346" s="1">
        <f ca="1">IF(AND($A1346=0,$B1346=1),
    VLOOKUP(1,ChapterTable!$1:$1048576,MATCH("최종"&amp;SUBSTITUTE(SUBSTITUTE(F$1,"standard",""),"|Float",""),ChapterTable!$1:$1,0),0)*ChapterTable!$P$17,
  IF(AND($A1346=0,$B1346=0),
    F1347,
  IF($B1346=0,
    VLOOKUP($A1346,ChapterTable!$1:$1048576,MATCH("최종"&amp;SUBSTITUTE(SUBSTITUTE(F$1,"standard",""),"|Float",""),ChapterTable!$1:$1,0),0),
  IF($B1346=1,
    IF($L1346=FALSE,
      VLOOKUP($A1346,ChapterTable!$1:$1048576,MATCH("최종"&amp;SUBSTITUTE(SUBSTITUTE(F$1,"standard",""),"|Float",""),ChapterTable!$1:$1,0),0),
      VLOOKUP($A1346-ChapterTable!$P$11,ChapterTable!$1:$1048576,MATCH("최종"&amp;SUBSTITUTE(SUBSTITUTE(F$1,"standard",""),"|Float",""),ChapterTable!$1:$1,0),0)*ChapterTable!$P$14
    ),
  OFFSET(F1346,-$B1346+IF($L1346,1,0),0)*
    (VLOOKUP(SUBSTITUTE(SUBSTITUTE(F$1,"standard",""),"|Float","")&amp;IF(OR($L1346=TRUE,$A1346=0,MOD($A1346,ChapterTable!$R$20)&lt;&gt;0),"","보스")&amp;"인게임누적곱배수",ChapterTable!$R:$S,2,0)^D1346
    +VLOOKUP(SUBSTITUTE(SUBSTITUTE(F$1,"standard",""),"|Float","")&amp;IF(OR($L1346=TRUE,$A1346=0,MOD($A1346,ChapterTable!$R$20)&lt;&gt;0),"","보스")&amp;"인게임누적합배수",ChapterTable!$R:$S,2,0)*D1346)
  )
  )
  )
)</f>
        <v>194.06249999999997</v>
      </c>
      <c r="G1346" t="s">
        <v>719</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43"/>
        <v>11</v>
      </c>
      <c r="Q1346">
        <f t="shared" si="144"/>
        <v>11</v>
      </c>
      <c r="R1346" t="b">
        <f t="shared" ca="1" si="145"/>
        <v>1</v>
      </c>
      <c r="T1346" t="b">
        <f t="shared" ca="1" si="14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49"/>
        <v>1</v>
      </c>
      <c r="AJ1346">
        <f t="shared" si="147"/>
        <v>1</v>
      </c>
      <c r="AK1346">
        <f t="shared" si="148"/>
        <v>1</v>
      </c>
      <c r="AL1346">
        <v>0</v>
      </c>
    </row>
    <row r="1347" spans="1:38" x14ac:dyDescent="0.3">
      <c r="A1347">
        <v>5</v>
      </c>
      <c r="B1347">
        <v>6</v>
      </c>
      <c r="C1347">
        <f>IF(OR($L1347=TRUE,$A1347=0,MOD($A1347,ChapterTable!$R$20)&lt;&gt;0),
MAX(0,INT(($B1347+ChapterTable!$P$26+VLOOKUP(SUBSTITUTE(C$1,"성장단계","")&amp;"단계오프셋",ChapterTable!$R:$S,2,0))/ChapterTable!$P$23)),
MAX(0,INT(($B1347+ChapterTable!$R$26+VLOOKUP(SUBSTITUTE(C$1,"성장단계","")&amp;"보스단계오프셋",ChapterTable!$R:$S,2,0))/ChapterTable!$R$23)))</f>
        <v>1</v>
      </c>
      <c r="D1347">
        <f>IF(OR($L1347=TRUE,$A1347=0,MOD($A1347,ChapterTable!$R$20)&lt;&gt;0),
MAX(0,INT(($B1347+ChapterTable!$P$26+VLOOKUP(SUBSTITUTE(D$1,"성장단계","")&amp;"단계오프셋",ChapterTable!$R:$S,2,0))/ChapterTable!$P$23)),
MAX(0,INT(($B1347+ChapterTable!$R$26+VLOOKUP(SUBSTITUTE(D$1,"성장단계","")&amp;"보스단계오프셋",ChapterTable!$R:$S,2,0))/ChapterTable!$R$23)))</f>
        <v>0</v>
      </c>
      <c r="E1347" s="1">
        <f ca="1">IF(AND($A1347=0,$B1347=1),
    VLOOKUP(1,ChapterTable!$1:$1048576,MATCH("최종"&amp;SUBSTITUTE(SUBSTITUTE(E$1,"standard",""),"|Float",""),ChapterTable!$1:$1,0),0)*ChapterTable!$P$17,
  IF(AND($A1347=0,$B1347=0),
    E1348,
  IF($B1347=0,
    VLOOKUP($A1347,ChapterTable!$1:$1048576,MATCH("최종"&amp;SUBSTITUTE(SUBSTITUTE(E$1,"standard",""),"|Float",""),ChapterTable!$1:$1,0),0),
  IF($B1347=1,
    IF($L1347=FALSE,
      VLOOKUP($A1347,ChapterTable!$1:$1048576,MATCH("최종"&amp;SUBSTITUTE(SUBSTITUTE(E$1,"standard",""),"|Float",""),ChapterTable!$1:$1,0),0),
      VLOOKUP($A1347-ChapterTable!$P$11,ChapterTable!$1:$1048576,MATCH("최종"&amp;SUBSTITUTE(SUBSTITUTE(E$1,"standard",""),"|Float",""),ChapterTable!$1:$1,0),0)*ChapterTable!$P$14
    ),
  OFFSET(E1347,-$B1347+IF($L1347,1,0),0)*IF($B1347&gt;OFFSET($B1347,1,0),ChapterTable!$R$17,1)*
    (VLOOKUP(SUBSTITUTE(SUBSTITUTE(E$1,"standard",""),"|Float","")&amp;IF(OR($L1347=TRUE,$A1347=0,MOD($A1347,ChapterTable!$R$20)&lt;&gt;0),"","보스")&amp;"인게임누적곱배수",ChapterTable!$R:$S,2,0)^C1347
    +VLOOKUP(SUBSTITUTE(SUBSTITUTE(E$1,"standard",""),"|Float","")&amp;IF(OR($L1347=TRUE,$A1347=0,MOD($A1347,ChapterTable!$R$20)&lt;&gt;0),"","보스")&amp;"인게임누적합배수",ChapterTable!$R:$S,2,0)*C1347)
  )
  )
  )
)</f>
        <v>558.89999999999986</v>
      </c>
      <c r="F1347" s="1">
        <f ca="1">IF(AND($A1347=0,$B1347=1),
    VLOOKUP(1,ChapterTable!$1:$1048576,MATCH("최종"&amp;SUBSTITUTE(SUBSTITUTE(F$1,"standard",""),"|Float",""),ChapterTable!$1:$1,0),0)*ChapterTable!$P$17,
  IF(AND($A1347=0,$B1347=0),
    F1348,
  IF($B1347=0,
    VLOOKUP($A1347,ChapterTable!$1:$1048576,MATCH("최종"&amp;SUBSTITUTE(SUBSTITUTE(F$1,"standard",""),"|Float",""),ChapterTable!$1:$1,0),0),
  IF($B1347=1,
    IF($L1347=FALSE,
      VLOOKUP($A1347,ChapterTable!$1:$1048576,MATCH("최종"&amp;SUBSTITUTE(SUBSTITUTE(F$1,"standard",""),"|Float",""),ChapterTable!$1:$1,0),0),
      VLOOKUP($A1347-ChapterTable!$P$11,ChapterTable!$1:$1048576,MATCH("최종"&amp;SUBSTITUTE(SUBSTITUTE(F$1,"standard",""),"|Float",""),ChapterTable!$1:$1,0),0)*ChapterTable!$P$14
    ),
  OFFSET(F1347,-$B1347+IF($L1347,1,0),0)*
    (VLOOKUP(SUBSTITUTE(SUBSTITUTE(F$1,"standard",""),"|Float","")&amp;IF(OR($L1347=TRUE,$A1347=0,MOD($A1347,ChapterTable!$R$20)&lt;&gt;0),"","보스")&amp;"인게임누적곱배수",ChapterTable!$R:$S,2,0)^D1347
    +VLOOKUP(SUBSTITUTE(SUBSTITUTE(F$1,"standard",""),"|Float","")&amp;IF(OR($L1347=TRUE,$A1347=0,MOD($A1347,ChapterTable!$R$20)&lt;&gt;0),"","보스")&amp;"인게임누적합배수",ChapterTable!$R:$S,2,0)*D1347)
  )
  )
  )
)</f>
        <v>194.06249999999997</v>
      </c>
      <c r="G1347" t="s">
        <v>719</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50">IF(B1347=0,0,
  IF(AND(L1347=FALSE,A1347&lt;&gt;0,MOD(A1347,7)=0),21,
  IF(MOD(B1347,10)=0,INT(B1347/10)-1+21,
  IF(MOD(B1347,10)=5,11,
  IF(MOD(B1347,10)=9,INT(B1347/10)+91,
  INT(B1347/10+1))))))</f>
        <v>1</v>
      </c>
      <c r="Q1347">
        <f t="shared" ref="Q1347:Q1410" si="151">IF(ISBLANK(P1347),O1347,P1347)</f>
        <v>1</v>
      </c>
      <c r="R1347" t="b">
        <f t="shared" ref="R1347:R1410" ca="1" si="152">IF(OR(B1347=0,OFFSET(B1347,1,0)=0),FALSE,
IF(AND(L1347,B1347&lt;OFFSET(B1347,1,0)),TRUE,
IF(AND(OFFSET(O1347,1,0)&gt;=21,OFFSET(O1347,1,0)&lt;=25),TRUE,FALSE)))</f>
        <v>1</v>
      </c>
      <c r="T1347" t="b">
        <f t="shared" ref="T1347:T1410" ca="1" si="153">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49"/>
        <v>1</v>
      </c>
      <c r="AJ1347">
        <f t="shared" ref="AJ1347:AJ1410" si="154">IF(B1347=0,0,
IF(MOD(B1347,10)=0,1,
IF(INT((B1347-1)/10)+1=1,1,
IF(INT((B1347-1)/10)+1=2,0.546666666,
IF(INT((B1347-1)/10)+1=3,0.395555555,
IF(INT((B1347-1)/10)+1=4,0.32,
IF(INT((B1347-1)/10)+1=5,0.27466666,
"이상")))))))</f>
        <v>1</v>
      </c>
      <c r="AK1347">
        <f t="shared" ref="AK1347:AK1410" si="155">IF(B1347=0,0,
IF(B1347=20,2,
IF(B1347=30,3,
IF(B1347=40,4,
1))))</f>
        <v>1</v>
      </c>
      <c r="AL1347">
        <v>0</v>
      </c>
    </row>
    <row r="1348" spans="1:38" x14ac:dyDescent="0.3">
      <c r="A1348">
        <v>5</v>
      </c>
      <c r="B1348">
        <v>7</v>
      </c>
      <c r="C1348">
        <f>IF(OR($L1348=TRUE,$A1348=0,MOD($A1348,ChapterTable!$R$20)&lt;&gt;0),
MAX(0,INT(($B1348+ChapterTable!$P$26+VLOOKUP(SUBSTITUTE(C$1,"성장단계","")&amp;"단계오프셋",ChapterTable!$R:$S,2,0))/ChapterTable!$P$23)),
MAX(0,INT(($B1348+ChapterTable!$R$26+VLOOKUP(SUBSTITUTE(C$1,"성장단계","")&amp;"보스단계오프셋",ChapterTable!$R:$S,2,0))/ChapterTable!$R$23)))</f>
        <v>1</v>
      </c>
      <c r="D1348">
        <f>IF(OR($L1348=TRUE,$A1348=0,MOD($A1348,ChapterTable!$R$20)&lt;&gt;0),
MAX(0,INT(($B1348+ChapterTable!$P$26+VLOOKUP(SUBSTITUTE(D$1,"성장단계","")&amp;"단계오프셋",ChapterTable!$R:$S,2,0))/ChapterTable!$P$23)),
MAX(0,INT(($B1348+ChapterTable!$R$26+VLOOKUP(SUBSTITUTE(D$1,"성장단계","")&amp;"보스단계오프셋",ChapterTable!$R:$S,2,0))/ChapterTable!$R$23)))</f>
        <v>0</v>
      </c>
      <c r="E1348" s="1">
        <f ca="1">IF(AND($A1348=0,$B1348=1),
    VLOOKUP(1,ChapterTable!$1:$1048576,MATCH("최종"&amp;SUBSTITUTE(SUBSTITUTE(E$1,"standard",""),"|Float",""),ChapterTable!$1:$1,0),0)*ChapterTable!$P$17,
  IF(AND($A1348=0,$B1348=0),
    E1349,
  IF($B1348=0,
    VLOOKUP($A1348,ChapterTable!$1:$1048576,MATCH("최종"&amp;SUBSTITUTE(SUBSTITUTE(E$1,"standard",""),"|Float",""),ChapterTable!$1:$1,0),0),
  IF($B1348=1,
    IF($L1348=FALSE,
      VLOOKUP($A1348,ChapterTable!$1:$1048576,MATCH("최종"&amp;SUBSTITUTE(SUBSTITUTE(E$1,"standard",""),"|Float",""),ChapterTable!$1:$1,0),0),
      VLOOKUP($A1348-ChapterTable!$P$11,ChapterTable!$1:$1048576,MATCH("최종"&amp;SUBSTITUTE(SUBSTITUTE(E$1,"standard",""),"|Float",""),ChapterTable!$1:$1,0),0)*ChapterTable!$P$14
    ),
  OFFSET(E1348,-$B1348+IF($L1348,1,0),0)*IF($B1348&gt;OFFSET($B1348,1,0),ChapterTable!$R$17,1)*
    (VLOOKUP(SUBSTITUTE(SUBSTITUTE(E$1,"standard",""),"|Float","")&amp;IF(OR($L1348=TRUE,$A1348=0,MOD($A1348,ChapterTable!$R$20)&lt;&gt;0),"","보스")&amp;"인게임누적곱배수",ChapterTable!$R:$S,2,0)^C1348
    +VLOOKUP(SUBSTITUTE(SUBSTITUTE(E$1,"standard",""),"|Float","")&amp;IF(OR($L1348=TRUE,$A1348=0,MOD($A1348,ChapterTable!$R$20)&lt;&gt;0),"","보스")&amp;"인게임누적합배수",ChapterTable!$R:$S,2,0)*C1348)
  )
  )
  )
)</f>
        <v>558.89999999999986</v>
      </c>
      <c r="F1348" s="1">
        <f ca="1">IF(AND($A1348=0,$B1348=1),
    VLOOKUP(1,ChapterTable!$1:$1048576,MATCH("최종"&amp;SUBSTITUTE(SUBSTITUTE(F$1,"standard",""),"|Float",""),ChapterTable!$1:$1,0),0)*ChapterTable!$P$17,
  IF(AND($A1348=0,$B1348=0),
    F1349,
  IF($B1348=0,
    VLOOKUP($A1348,ChapterTable!$1:$1048576,MATCH("최종"&amp;SUBSTITUTE(SUBSTITUTE(F$1,"standard",""),"|Float",""),ChapterTable!$1:$1,0),0),
  IF($B1348=1,
    IF($L1348=FALSE,
      VLOOKUP($A1348,ChapterTable!$1:$1048576,MATCH("최종"&amp;SUBSTITUTE(SUBSTITUTE(F$1,"standard",""),"|Float",""),ChapterTable!$1:$1,0),0),
      VLOOKUP($A1348-ChapterTable!$P$11,ChapterTable!$1:$1048576,MATCH("최종"&amp;SUBSTITUTE(SUBSTITUTE(F$1,"standard",""),"|Float",""),ChapterTable!$1:$1,0),0)*ChapterTable!$P$14
    ),
  OFFSET(F1348,-$B1348+IF($L1348,1,0),0)*
    (VLOOKUP(SUBSTITUTE(SUBSTITUTE(F$1,"standard",""),"|Float","")&amp;IF(OR($L1348=TRUE,$A1348=0,MOD($A1348,ChapterTable!$R$20)&lt;&gt;0),"","보스")&amp;"인게임누적곱배수",ChapterTable!$R:$S,2,0)^D1348
    +VLOOKUP(SUBSTITUTE(SUBSTITUTE(F$1,"standard",""),"|Float","")&amp;IF(OR($L1348=TRUE,$A1348=0,MOD($A1348,ChapterTable!$R$20)&lt;&gt;0),"","보스")&amp;"인게임누적합배수",ChapterTable!$R:$S,2,0)*D1348)
  )
  )
  )
)</f>
        <v>194.06249999999997</v>
      </c>
      <c r="G1348" t="s">
        <v>719</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50"/>
        <v>1</v>
      </c>
      <c r="Q1348">
        <f t="shared" si="151"/>
        <v>1</v>
      </c>
      <c r="R1348" t="b">
        <f t="shared" ca="1" si="152"/>
        <v>1</v>
      </c>
      <c r="T1348" t="b">
        <f t="shared" ca="1" si="153"/>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56">IF(B1348=0,0,1/(INT((B1348-1)/10)+1))</f>
        <v>1</v>
      </c>
      <c r="AJ1348">
        <f t="shared" si="154"/>
        <v>1</v>
      </c>
      <c r="AK1348">
        <f t="shared" si="155"/>
        <v>1</v>
      </c>
      <c r="AL1348">
        <v>0</v>
      </c>
    </row>
    <row r="1349" spans="1:38" x14ac:dyDescent="0.3">
      <c r="A1349">
        <v>5</v>
      </c>
      <c r="B1349">
        <v>8</v>
      </c>
      <c r="C1349">
        <f>IF(OR($L1349=TRUE,$A1349=0,MOD($A1349,ChapterTable!$R$20)&lt;&gt;0),
MAX(0,INT(($B1349+ChapterTable!$P$26+VLOOKUP(SUBSTITUTE(C$1,"성장단계","")&amp;"단계오프셋",ChapterTable!$R:$S,2,0))/ChapterTable!$P$23)),
MAX(0,INT(($B1349+ChapterTable!$R$26+VLOOKUP(SUBSTITUTE(C$1,"성장단계","")&amp;"보스단계오프셋",ChapterTable!$R:$S,2,0))/ChapterTable!$R$23)))</f>
        <v>1</v>
      </c>
      <c r="D1349">
        <f>IF(OR($L1349=TRUE,$A1349=0,MOD($A1349,ChapterTable!$R$20)&lt;&gt;0),
MAX(0,INT(($B1349+ChapterTable!$P$26+VLOOKUP(SUBSTITUTE(D$1,"성장단계","")&amp;"단계오프셋",ChapterTable!$R:$S,2,0))/ChapterTable!$P$23)),
MAX(0,INT(($B1349+ChapterTable!$R$26+VLOOKUP(SUBSTITUTE(D$1,"성장단계","")&amp;"보스단계오프셋",ChapterTable!$R:$S,2,0))/ChapterTable!$R$23)))</f>
        <v>0</v>
      </c>
      <c r="E1349" s="1">
        <f ca="1">IF(AND($A1349=0,$B1349=1),
    VLOOKUP(1,ChapterTable!$1:$1048576,MATCH("최종"&amp;SUBSTITUTE(SUBSTITUTE(E$1,"standard",""),"|Float",""),ChapterTable!$1:$1,0),0)*ChapterTable!$P$17,
  IF(AND($A1349=0,$B1349=0),
    E1350,
  IF($B1349=0,
    VLOOKUP($A1349,ChapterTable!$1:$1048576,MATCH("최종"&amp;SUBSTITUTE(SUBSTITUTE(E$1,"standard",""),"|Float",""),ChapterTable!$1:$1,0),0),
  IF($B1349=1,
    IF($L1349=FALSE,
      VLOOKUP($A1349,ChapterTable!$1:$1048576,MATCH("최종"&amp;SUBSTITUTE(SUBSTITUTE(E$1,"standard",""),"|Float",""),ChapterTable!$1:$1,0),0),
      VLOOKUP($A1349-ChapterTable!$P$11,ChapterTable!$1:$1048576,MATCH("최종"&amp;SUBSTITUTE(SUBSTITUTE(E$1,"standard",""),"|Float",""),ChapterTable!$1:$1,0),0)*ChapterTable!$P$14
    ),
  OFFSET(E1349,-$B1349+IF($L1349,1,0),0)*IF($B1349&gt;OFFSET($B1349,1,0),ChapterTable!$R$17,1)*
    (VLOOKUP(SUBSTITUTE(SUBSTITUTE(E$1,"standard",""),"|Float","")&amp;IF(OR($L1349=TRUE,$A1349=0,MOD($A1349,ChapterTable!$R$20)&lt;&gt;0),"","보스")&amp;"인게임누적곱배수",ChapterTable!$R:$S,2,0)^C1349
    +VLOOKUP(SUBSTITUTE(SUBSTITUTE(E$1,"standard",""),"|Float","")&amp;IF(OR($L1349=TRUE,$A1349=0,MOD($A1349,ChapterTable!$R$20)&lt;&gt;0),"","보스")&amp;"인게임누적합배수",ChapterTable!$R:$S,2,0)*C1349)
  )
  )
  )
)</f>
        <v>558.89999999999986</v>
      </c>
      <c r="F1349" s="1">
        <f ca="1">IF(AND($A1349=0,$B1349=1),
    VLOOKUP(1,ChapterTable!$1:$1048576,MATCH("최종"&amp;SUBSTITUTE(SUBSTITUTE(F$1,"standard",""),"|Float",""),ChapterTable!$1:$1,0),0)*ChapterTable!$P$17,
  IF(AND($A1349=0,$B1349=0),
    F1350,
  IF($B1349=0,
    VLOOKUP($A1349,ChapterTable!$1:$1048576,MATCH("최종"&amp;SUBSTITUTE(SUBSTITUTE(F$1,"standard",""),"|Float",""),ChapterTable!$1:$1,0),0),
  IF($B1349=1,
    IF($L1349=FALSE,
      VLOOKUP($A1349,ChapterTable!$1:$1048576,MATCH("최종"&amp;SUBSTITUTE(SUBSTITUTE(F$1,"standard",""),"|Float",""),ChapterTable!$1:$1,0),0),
      VLOOKUP($A1349-ChapterTable!$P$11,ChapterTable!$1:$1048576,MATCH("최종"&amp;SUBSTITUTE(SUBSTITUTE(F$1,"standard",""),"|Float",""),ChapterTable!$1:$1,0),0)*ChapterTable!$P$14
    ),
  OFFSET(F1349,-$B1349+IF($L1349,1,0),0)*
    (VLOOKUP(SUBSTITUTE(SUBSTITUTE(F$1,"standard",""),"|Float","")&amp;IF(OR($L1349=TRUE,$A1349=0,MOD($A1349,ChapterTable!$R$20)&lt;&gt;0),"","보스")&amp;"인게임누적곱배수",ChapterTable!$R:$S,2,0)^D1349
    +VLOOKUP(SUBSTITUTE(SUBSTITUTE(F$1,"standard",""),"|Float","")&amp;IF(OR($L1349=TRUE,$A1349=0,MOD($A1349,ChapterTable!$R$20)&lt;&gt;0),"","보스")&amp;"인게임누적합배수",ChapterTable!$R:$S,2,0)*D1349)
  )
  )
  )
)</f>
        <v>194.06249999999997</v>
      </c>
      <c r="G1349" t="s">
        <v>719</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50"/>
        <v>1</v>
      </c>
      <c r="Q1349">
        <f t="shared" si="151"/>
        <v>1</v>
      </c>
      <c r="R1349" t="b">
        <f t="shared" ca="1" si="152"/>
        <v>1</v>
      </c>
      <c r="T1349" t="b">
        <f t="shared" ca="1" si="153"/>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56"/>
        <v>1</v>
      </c>
      <c r="AJ1349">
        <f t="shared" si="154"/>
        <v>1</v>
      </c>
      <c r="AK1349">
        <f t="shared" si="155"/>
        <v>1</v>
      </c>
      <c r="AL1349">
        <v>0</v>
      </c>
    </row>
    <row r="1350" spans="1:38" x14ac:dyDescent="0.3">
      <c r="A1350">
        <v>5</v>
      </c>
      <c r="B1350">
        <v>9</v>
      </c>
      <c r="C1350">
        <f>IF(OR($L1350=TRUE,$A1350=0,MOD($A1350,ChapterTable!$R$20)&lt;&gt;0),
MAX(0,INT(($B1350+ChapterTable!$P$26+VLOOKUP(SUBSTITUTE(C$1,"성장단계","")&amp;"단계오프셋",ChapterTable!$R:$S,2,0))/ChapterTable!$P$23)),
MAX(0,INT(($B1350+ChapterTable!$R$26+VLOOKUP(SUBSTITUTE(C$1,"성장단계","")&amp;"보스단계오프셋",ChapterTable!$R:$S,2,0))/ChapterTable!$R$23)))</f>
        <v>1</v>
      </c>
      <c r="D1350">
        <f>IF(OR($L1350=TRUE,$A1350=0,MOD($A1350,ChapterTable!$R$20)&lt;&gt;0),
MAX(0,INT(($B1350+ChapterTable!$P$26+VLOOKUP(SUBSTITUTE(D$1,"성장단계","")&amp;"단계오프셋",ChapterTable!$R:$S,2,0))/ChapterTable!$P$23)),
MAX(0,INT(($B1350+ChapterTable!$R$26+VLOOKUP(SUBSTITUTE(D$1,"성장단계","")&amp;"보스단계오프셋",ChapterTable!$R:$S,2,0))/ChapterTable!$R$23)))</f>
        <v>0</v>
      </c>
      <c r="E1350" s="1">
        <f ca="1">IF(AND($A1350=0,$B1350=1),
    VLOOKUP(1,ChapterTable!$1:$1048576,MATCH("최종"&amp;SUBSTITUTE(SUBSTITUTE(E$1,"standard",""),"|Float",""),ChapterTable!$1:$1,0),0)*ChapterTable!$P$17,
  IF(AND($A1350=0,$B1350=0),
    E1351,
  IF($B1350=0,
    VLOOKUP($A1350,ChapterTable!$1:$1048576,MATCH("최종"&amp;SUBSTITUTE(SUBSTITUTE(E$1,"standard",""),"|Float",""),ChapterTable!$1:$1,0),0),
  IF($B1350=1,
    IF($L1350=FALSE,
      VLOOKUP($A1350,ChapterTable!$1:$1048576,MATCH("최종"&amp;SUBSTITUTE(SUBSTITUTE(E$1,"standard",""),"|Float",""),ChapterTable!$1:$1,0),0),
      VLOOKUP($A1350-ChapterTable!$P$11,ChapterTable!$1:$1048576,MATCH("최종"&amp;SUBSTITUTE(SUBSTITUTE(E$1,"standard",""),"|Float",""),ChapterTable!$1:$1,0),0)*ChapterTable!$P$14
    ),
  OFFSET(E1350,-$B1350+IF($L1350,1,0),0)*IF($B1350&gt;OFFSET($B1350,1,0),ChapterTable!$R$17,1)*
    (VLOOKUP(SUBSTITUTE(SUBSTITUTE(E$1,"standard",""),"|Float","")&amp;IF(OR($L1350=TRUE,$A1350=0,MOD($A1350,ChapterTable!$R$20)&lt;&gt;0),"","보스")&amp;"인게임누적곱배수",ChapterTable!$R:$S,2,0)^C1350
    +VLOOKUP(SUBSTITUTE(SUBSTITUTE(E$1,"standard",""),"|Float","")&amp;IF(OR($L1350=TRUE,$A1350=0,MOD($A1350,ChapterTable!$R$20)&lt;&gt;0),"","보스")&amp;"인게임누적합배수",ChapterTable!$R:$S,2,0)*C1350)
  )
  )
  )
)</f>
        <v>558.89999999999986</v>
      </c>
      <c r="F1350" s="1">
        <f ca="1">IF(AND($A1350=0,$B1350=1),
    VLOOKUP(1,ChapterTable!$1:$1048576,MATCH("최종"&amp;SUBSTITUTE(SUBSTITUTE(F$1,"standard",""),"|Float",""),ChapterTable!$1:$1,0),0)*ChapterTable!$P$17,
  IF(AND($A1350=0,$B1350=0),
    F1351,
  IF($B1350=0,
    VLOOKUP($A1350,ChapterTable!$1:$1048576,MATCH("최종"&amp;SUBSTITUTE(SUBSTITUTE(F$1,"standard",""),"|Float",""),ChapterTable!$1:$1,0),0),
  IF($B1350=1,
    IF($L1350=FALSE,
      VLOOKUP($A1350,ChapterTable!$1:$1048576,MATCH("최종"&amp;SUBSTITUTE(SUBSTITUTE(F$1,"standard",""),"|Float",""),ChapterTable!$1:$1,0),0),
      VLOOKUP($A1350-ChapterTable!$P$11,ChapterTable!$1:$1048576,MATCH("최종"&amp;SUBSTITUTE(SUBSTITUTE(F$1,"standard",""),"|Float",""),ChapterTable!$1:$1,0),0)*ChapterTable!$P$14
    ),
  OFFSET(F1350,-$B1350+IF($L1350,1,0),0)*
    (VLOOKUP(SUBSTITUTE(SUBSTITUTE(F$1,"standard",""),"|Float","")&amp;IF(OR($L1350=TRUE,$A1350=0,MOD($A1350,ChapterTable!$R$20)&lt;&gt;0),"","보스")&amp;"인게임누적곱배수",ChapterTable!$R:$S,2,0)^D1350
    +VLOOKUP(SUBSTITUTE(SUBSTITUTE(F$1,"standard",""),"|Float","")&amp;IF(OR($L1350=TRUE,$A1350=0,MOD($A1350,ChapterTable!$R$20)&lt;&gt;0),"","보스")&amp;"인게임누적합배수",ChapterTable!$R:$S,2,0)*D1350)
  )
  )
  )
)</f>
        <v>194.06249999999997</v>
      </c>
      <c r="G1350" t="s">
        <v>719</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50"/>
        <v>91</v>
      </c>
      <c r="Q1350">
        <f t="shared" si="151"/>
        <v>91</v>
      </c>
      <c r="R1350" t="b">
        <f t="shared" ca="1" si="152"/>
        <v>1</v>
      </c>
      <c r="T1350" t="b">
        <f t="shared" ca="1" si="153"/>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56"/>
        <v>1</v>
      </c>
      <c r="AJ1350">
        <f t="shared" si="154"/>
        <v>1</v>
      </c>
      <c r="AK1350">
        <f t="shared" si="155"/>
        <v>1</v>
      </c>
      <c r="AL1350">
        <v>0</v>
      </c>
    </row>
    <row r="1351" spans="1:38" x14ac:dyDescent="0.3">
      <c r="A1351">
        <v>5</v>
      </c>
      <c r="B1351">
        <v>10</v>
      </c>
      <c r="C1351">
        <f>IF(OR($L1351=TRUE,$A1351=0,MOD($A1351,ChapterTable!$R$20)&lt;&gt;0),
MAX(0,INT(($B1351+ChapterTable!$P$26+VLOOKUP(SUBSTITUTE(C$1,"성장단계","")&amp;"단계오프셋",ChapterTable!$R:$S,2,0))/ChapterTable!$P$23)),
MAX(0,INT(($B1351+ChapterTable!$R$26+VLOOKUP(SUBSTITUTE(C$1,"성장단계","")&amp;"보스단계오프셋",ChapterTable!$R:$S,2,0))/ChapterTable!$R$23)))</f>
        <v>1</v>
      </c>
      <c r="D1351">
        <f>IF(OR($L1351=TRUE,$A1351=0,MOD($A1351,ChapterTable!$R$20)&lt;&gt;0),
MAX(0,INT(($B1351+ChapterTable!$P$26+VLOOKUP(SUBSTITUTE(D$1,"성장단계","")&amp;"단계오프셋",ChapterTable!$R:$S,2,0))/ChapterTable!$P$23)),
MAX(0,INT(($B1351+ChapterTable!$R$26+VLOOKUP(SUBSTITUTE(D$1,"성장단계","")&amp;"보스단계오프셋",ChapterTable!$R:$S,2,0))/ChapterTable!$R$23)))</f>
        <v>0</v>
      </c>
      <c r="E1351" s="1">
        <f ca="1">IF(AND($A1351=0,$B1351=1),
    VLOOKUP(1,ChapterTable!$1:$1048576,MATCH("최종"&amp;SUBSTITUTE(SUBSTITUTE(E$1,"standard",""),"|Float",""),ChapterTable!$1:$1,0),0)*ChapterTable!$P$17,
  IF(AND($A1351=0,$B1351=0),
    E1352,
  IF($B1351=0,
    VLOOKUP($A1351,ChapterTable!$1:$1048576,MATCH("최종"&amp;SUBSTITUTE(SUBSTITUTE(E$1,"standard",""),"|Float",""),ChapterTable!$1:$1,0),0),
  IF($B1351=1,
    IF($L1351=FALSE,
      VLOOKUP($A1351,ChapterTable!$1:$1048576,MATCH("최종"&amp;SUBSTITUTE(SUBSTITUTE(E$1,"standard",""),"|Float",""),ChapterTable!$1:$1,0),0),
      VLOOKUP($A1351-ChapterTable!$P$11,ChapterTable!$1:$1048576,MATCH("최종"&amp;SUBSTITUTE(SUBSTITUTE(E$1,"standard",""),"|Float",""),ChapterTable!$1:$1,0),0)*ChapterTable!$P$14
    ),
  OFFSET(E1351,-$B1351+IF($L1351,1,0),0)*IF($B1351&gt;OFFSET($B1351,1,0),ChapterTable!$R$17,1)*
    (VLOOKUP(SUBSTITUTE(SUBSTITUTE(E$1,"standard",""),"|Float","")&amp;IF(OR($L1351=TRUE,$A1351=0,MOD($A1351,ChapterTable!$R$20)&lt;&gt;0),"","보스")&amp;"인게임누적곱배수",ChapterTable!$R:$S,2,0)^C1351
    +VLOOKUP(SUBSTITUTE(SUBSTITUTE(E$1,"standard",""),"|Float","")&amp;IF(OR($L1351=TRUE,$A1351=0,MOD($A1351,ChapterTable!$R$20)&lt;&gt;0),"","보스")&amp;"인게임누적합배수",ChapterTable!$R:$S,2,0)*C1351)
  )
  )
  )
)</f>
        <v>558.89999999999986</v>
      </c>
      <c r="F1351" s="1">
        <f ca="1">IF(AND($A1351=0,$B1351=1),
    VLOOKUP(1,ChapterTable!$1:$1048576,MATCH("최종"&amp;SUBSTITUTE(SUBSTITUTE(F$1,"standard",""),"|Float",""),ChapterTable!$1:$1,0),0)*ChapterTable!$P$17,
  IF(AND($A1351=0,$B1351=0),
    F1352,
  IF($B1351=0,
    VLOOKUP($A1351,ChapterTable!$1:$1048576,MATCH("최종"&amp;SUBSTITUTE(SUBSTITUTE(F$1,"standard",""),"|Float",""),ChapterTable!$1:$1,0),0),
  IF($B1351=1,
    IF($L1351=FALSE,
      VLOOKUP($A1351,ChapterTable!$1:$1048576,MATCH("최종"&amp;SUBSTITUTE(SUBSTITUTE(F$1,"standard",""),"|Float",""),ChapterTable!$1:$1,0),0),
      VLOOKUP($A1351-ChapterTable!$P$11,ChapterTable!$1:$1048576,MATCH("최종"&amp;SUBSTITUTE(SUBSTITUTE(F$1,"standard",""),"|Float",""),ChapterTable!$1:$1,0),0)*ChapterTable!$P$14
    ),
  OFFSET(F1351,-$B1351+IF($L1351,1,0),0)*
    (VLOOKUP(SUBSTITUTE(SUBSTITUTE(F$1,"standard",""),"|Float","")&amp;IF(OR($L1351=TRUE,$A1351=0,MOD($A1351,ChapterTable!$R$20)&lt;&gt;0),"","보스")&amp;"인게임누적곱배수",ChapterTable!$R:$S,2,0)^D1351
    +VLOOKUP(SUBSTITUTE(SUBSTITUTE(F$1,"standard",""),"|Float","")&amp;IF(OR($L1351=TRUE,$A1351=0,MOD($A1351,ChapterTable!$R$20)&lt;&gt;0),"","보스")&amp;"인게임누적합배수",ChapterTable!$R:$S,2,0)*D1351)
  )
  )
  )
)</f>
        <v>194.06249999999997</v>
      </c>
      <c r="G1351" t="s">
        <v>719</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50"/>
        <v>21</v>
      </c>
      <c r="Q1351">
        <f t="shared" si="151"/>
        <v>21</v>
      </c>
      <c r="R1351" t="b">
        <f t="shared" ca="1" si="152"/>
        <v>1</v>
      </c>
      <c r="T1351" t="b">
        <f t="shared" ca="1" si="153"/>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56"/>
        <v>1</v>
      </c>
      <c r="AJ1351">
        <f t="shared" si="154"/>
        <v>1</v>
      </c>
      <c r="AK1351">
        <f t="shared" si="155"/>
        <v>1</v>
      </c>
      <c r="AL1351">
        <v>0</v>
      </c>
    </row>
    <row r="1352" spans="1:38" x14ac:dyDescent="0.3">
      <c r="A1352">
        <v>5</v>
      </c>
      <c r="B1352">
        <v>11</v>
      </c>
      <c r="C1352">
        <f>IF(OR($L1352=TRUE,$A1352=0,MOD($A1352,ChapterTable!$R$20)&lt;&gt;0),
MAX(0,INT(($B1352+ChapterTable!$P$26+VLOOKUP(SUBSTITUTE(C$1,"성장단계","")&amp;"단계오프셋",ChapterTable!$R:$S,2,0))/ChapterTable!$P$23)),
MAX(0,INT(($B1352+ChapterTable!$R$26+VLOOKUP(SUBSTITUTE(C$1,"성장단계","")&amp;"보스단계오프셋",ChapterTable!$R:$S,2,0))/ChapterTable!$R$23)))</f>
        <v>1</v>
      </c>
      <c r="D1352">
        <f>IF(OR($L1352=TRUE,$A1352=0,MOD($A1352,ChapterTable!$R$20)&lt;&gt;0),
MAX(0,INT(($B1352+ChapterTable!$P$26+VLOOKUP(SUBSTITUTE(D$1,"성장단계","")&amp;"단계오프셋",ChapterTable!$R:$S,2,0))/ChapterTable!$P$23)),
MAX(0,INT(($B1352+ChapterTable!$R$26+VLOOKUP(SUBSTITUTE(D$1,"성장단계","")&amp;"보스단계오프셋",ChapterTable!$R:$S,2,0))/ChapterTable!$R$23)))</f>
        <v>1</v>
      </c>
      <c r="E1352" s="1">
        <f ca="1">IF(AND($A1352=0,$B1352=1),
    VLOOKUP(1,ChapterTable!$1:$1048576,MATCH("최종"&amp;SUBSTITUTE(SUBSTITUTE(E$1,"standard",""),"|Float",""),ChapterTable!$1:$1,0),0)*ChapterTable!$P$17,
  IF(AND($A1352=0,$B1352=0),
    E1353,
  IF($B1352=0,
    VLOOKUP($A1352,ChapterTable!$1:$1048576,MATCH("최종"&amp;SUBSTITUTE(SUBSTITUTE(E$1,"standard",""),"|Float",""),ChapterTable!$1:$1,0),0),
  IF($B1352=1,
    IF($L1352=FALSE,
      VLOOKUP($A1352,ChapterTable!$1:$1048576,MATCH("최종"&amp;SUBSTITUTE(SUBSTITUTE(E$1,"standard",""),"|Float",""),ChapterTable!$1:$1,0),0),
      VLOOKUP($A1352-ChapterTable!$P$11,ChapterTable!$1:$1048576,MATCH("최종"&amp;SUBSTITUTE(SUBSTITUTE(E$1,"standard",""),"|Float",""),ChapterTable!$1:$1,0),0)*ChapterTable!$P$14
    ),
  OFFSET(E1352,-$B1352+IF($L1352,1,0),0)*IF($B1352&gt;OFFSET($B1352,1,0),ChapterTable!$R$17,1)*
    (VLOOKUP(SUBSTITUTE(SUBSTITUTE(E$1,"standard",""),"|Float","")&amp;IF(OR($L1352=TRUE,$A1352=0,MOD($A1352,ChapterTable!$R$20)&lt;&gt;0),"","보스")&amp;"인게임누적곱배수",ChapterTable!$R:$S,2,0)^C1352
    +VLOOKUP(SUBSTITUTE(SUBSTITUTE(E$1,"standard",""),"|Float","")&amp;IF(OR($L1352=TRUE,$A1352=0,MOD($A1352,ChapterTable!$R$20)&lt;&gt;0),"","보스")&amp;"인게임누적합배수",ChapterTable!$R:$S,2,0)*C1352)
  )
  )
  )
)</f>
        <v>558.89999999999986</v>
      </c>
      <c r="F1352" s="1">
        <f ca="1">IF(AND($A1352=0,$B1352=1),
    VLOOKUP(1,ChapterTable!$1:$1048576,MATCH("최종"&amp;SUBSTITUTE(SUBSTITUTE(F$1,"standard",""),"|Float",""),ChapterTable!$1:$1,0),0)*ChapterTable!$P$17,
  IF(AND($A1352=0,$B1352=0),
    F1353,
  IF($B1352=0,
    VLOOKUP($A1352,ChapterTable!$1:$1048576,MATCH("최종"&amp;SUBSTITUTE(SUBSTITUTE(F$1,"standard",""),"|Float",""),ChapterTable!$1:$1,0),0),
  IF($B1352=1,
    IF($L1352=FALSE,
      VLOOKUP($A1352,ChapterTable!$1:$1048576,MATCH("최종"&amp;SUBSTITUTE(SUBSTITUTE(F$1,"standard",""),"|Float",""),ChapterTable!$1:$1,0),0),
      VLOOKUP($A1352-ChapterTable!$P$11,ChapterTable!$1:$1048576,MATCH("최종"&amp;SUBSTITUTE(SUBSTITUTE(F$1,"standard",""),"|Float",""),ChapterTable!$1:$1,0),0)*ChapterTable!$P$14
    ),
  OFFSET(F1352,-$B1352+IF($L1352,1,0),0)*
    (VLOOKUP(SUBSTITUTE(SUBSTITUTE(F$1,"standard",""),"|Float","")&amp;IF(OR($L1352=TRUE,$A1352=0,MOD($A1352,ChapterTable!$R$20)&lt;&gt;0),"","보스")&amp;"인게임누적곱배수",ChapterTable!$R:$S,2,0)^D1352
    +VLOOKUP(SUBSTITUTE(SUBSTITUTE(F$1,"standard",""),"|Float","")&amp;IF(OR($L1352=TRUE,$A1352=0,MOD($A1352,ChapterTable!$R$20)&lt;&gt;0),"","보스")&amp;"인게임누적합배수",ChapterTable!$R:$S,2,0)*D1352)
  )
  )
  )
)</f>
        <v>208.61718749999997</v>
      </c>
      <c r="G1352" t="s">
        <v>719</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50"/>
        <v>2</v>
      </c>
      <c r="Q1352">
        <f t="shared" si="151"/>
        <v>2</v>
      </c>
      <c r="R1352" t="b">
        <f t="shared" ca="1" si="152"/>
        <v>1</v>
      </c>
      <c r="T1352" t="b">
        <f t="shared" ca="1" si="153"/>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56"/>
        <v>0.5</v>
      </c>
      <c r="AJ1352">
        <f t="shared" si="154"/>
        <v>0.54666666600000002</v>
      </c>
      <c r="AK1352">
        <f t="shared" si="155"/>
        <v>1</v>
      </c>
      <c r="AL1352">
        <v>0</v>
      </c>
    </row>
    <row r="1353" spans="1:38" x14ac:dyDescent="0.3">
      <c r="A1353">
        <v>5</v>
      </c>
      <c r="B1353">
        <v>12</v>
      </c>
      <c r="C1353">
        <f>IF(OR($L1353=TRUE,$A1353=0,MOD($A1353,ChapterTable!$R$20)&lt;&gt;0),
MAX(0,INT(($B1353+ChapterTable!$P$26+VLOOKUP(SUBSTITUTE(C$1,"성장단계","")&amp;"단계오프셋",ChapterTable!$R:$S,2,0))/ChapterTable!$P$23)),
MAX(0,INT(($B1353+ChapterTable!$R$26+VLOOKUP(SUBSTITUTE(C$1,"성장단계","")&amp;"보스단계오프셋",ChapterTable!$R:$S,2,0))/ChapterTable!$R$23)))</f>
        <v>1</v>
      </c>
      <c r="D1353">
        <f>IF(OR($L1353=TRUE,$A1353=0,MOD($A1353,ChapterTable!$R$20)&lt;&gt;0),
MAX(0,INT(($B1353+ChapterTable!$P$26+VLOOKUP(SUBSTITUTE(D$1,"성장단계","")&amp;"단계오프셋",ChapterTable!$R:$S,2,0))/ChapterTable!$P$23)),
MAX(0,INT(($B1353+ChapterTable!$R$26+VLOOKUP(SUBSTITUTE(D$1,"성장단계","")&amp;"보스단계오프셋",ChapterTable!$R:$S,2,0))/ChapterTable!$R$23)))</f>
        <v>1</v>
      </c>
      <c r="E1353" s="1">
        <f ca="1">IF(AND($A1353=0,$B1353=1),
    VLOOKUP(1,ChapterTable!$1:$1048576,MATCH("최종"&amp;SUBSTITUTE(SUBSTITUTE(E$1,"standard",""),"|Float",""),ChapterTable!$1:$1,0),0)*ChapterTable!$P$17,
  IF(AND($A1353=0,$B1353=0),
    E1354,
  IF($B1353=0,
    VLOOKUP($A1353,ChapterTable!$1:$1048576,MATCH("최종"&amp;SUBSTITUTE(SUBSTITUTE(E$1,"standard",""),"|Float",""),ChapterTable!$1:$1,0),0),
  IF($B1353=1,
    IF($L1353=FALSE,
      VLOOKUP($A1353,ChapterTable!$1:$1048576,MATCH("최종"&amp;SUBSTITUTE(SUBSTITUTE(E$1,"standard",""),"|Float",""),ChapterTable!$1:$1,0),0),
      VLOOKUP($A1353-ChapterTable!$P$11,ChapterTable!$1:$1048576,MATCH("최종"&amp;SUBSTITUTE(SUBSTITUTE(E$1,"standard",""),"|Float",""),ChapterTable!$1:$1,0),0)*ChapterTable!$P$14
    ),
  OFFSET(E1353,-$B1353+IF($L1353,1,0),0)*IF($B1353&gt;OFFSET($B1353,1,0),ChapterTable!$R$17,1)*
    (VLOOKUP(SUBSTITUTE(SUBSTITUTE(E$1,"standard",""),"|Float","")&amp;IF(OR($L1353=TRUE,$A1353=0,MOD($A1353,ChapterTable!$R$20)&lt;&gt;0),"","보스")&amp;"인게임누적곱배수",ChapterTable!$R:$S,2,0)^C1353
    +VLOOKUP(SUBSTITUTE(SUBSTITUTE(E$1,"standard",""),"|Float","")&amp;IF(OR($L1353=TRUE,$A1353=0,MOD($A1353,ChapterTable!$R$20)&lt;&gt;0),"","보스")&amp;"인게임누적합배수",ChapterTable!$R:$S,2,0)*C1353)
  )
  )
  )
)</f>
        <v>558.89999999999986</v>
      </c>
      <c r="F1353" s="1">
        <f ca="1">IF(AND($A1353=0,$B1353=1),
    VLOOKUP(1,ChapterTable!$1:$1048576,MATCH("최종"&amp;SUBSTITUTE(SUBSTITUTE(F$1,"standard",""),"|Float",""),ChapterTable!$1:$1,0),0)*ChapterTable!$P$17,
  IF(AND($A1353=0,$B1353=0),
    F1354,
  IF($B1353=0,
    VLOOKUP($A1353,ChapterTable!$1:$1048576,MATCH("최종"&amp;SUBSTITUTE(SUBSTITUTE(F$1,"standard",""),"|Float",""),ChapterTable!$1:$1,0),0),
  IF($B1353=1,
    IF($L1353=FALSE,
      VLOOKUP($A1353,ChapterTable!$1:$1048576,MATCH("최종"&amp;SUBSTITUTE(SUBSTITUTE(F$1,"standard",""),"|Float",""),ChapterTable!$1:$1,0),0),
      VLOOKUP($A1353-ChapterTable!$P$11,ChapterTable!$1:$1048576,MATCH("최종"&amp;SUBSTITUTE(SUBSTITUTE(F$1,"standard",""),"|Float",""),ChapterTable!$1:$1,0),0)*ChapterTable!$P$14
    ),
  OFFSET(F1353,-$B1353+IF($L1353,1,0),0)*
    (VLOOKUP(SUBSTITUTE(SUBSTITUTE(F$1,"standard",""),"|Float","")&amp;IF(OR($L1353=TRUE,$A1353=0,MOD($A1353,ChapterTable!$R$20)&lt;&gt;0),"","보스")&amp;"인게임누적곱배수",ChapterTable!$R:$S,2,0)^D1353
    +VLOOKUP(SUBSTITUTE(SUBSTITUTE(F$1,"standard",""),"|Float","")&amp;IF(OR($L1353=TRUE,$A1353=0,MOD($A1353,ChapterTable!$R$20)&lt;&gt;0),"","보스")&amp;"인게임누적합배수",ChapterTable!$R:$S,2,0)*D1353)
  )
  )
  )
)</f>
        <v>208.61718749999997</v>
      </c>
      <c r="G1353" t="s">
        <v>719</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50"/>
        <v>2</v>
      </c>
      <c r="Q1353">
        <f t="shared" si="151"/>
        <v>2</v>
      </c>
      <c r="R1353" t="b">
        <f t="shared" ca="1" si="152"/>
        <v>1</v>
      </c>
      <c r="T1353" t="b">
        <f t="shared" ca="1" si="153"/>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56"/>
        <v>0.5</v>
      </c>
      <c r="AJ1353">
        <f t="shared" si="154"/>
        <v>0.54666666600000002</v>
      </c>
      <c r="AK1353">
        <f t="shared" si="155"/>
        <v>1</v>
      </c>
      <c r="AL1353">
        <v>0</v>
      </c>
    </row>
    <row r="1354" spans="1:38" x14ac:dyDescent="0.3">
      <c r="A1354">
        <v>5</v>
      </c>
      <c r="B1354">
        <v>13</v>
      </c>
      <c r="C1354">
        <f>IF(OR($L1354=TRUE,$A1354=0,MOD($A1354,ChapterTable!$R$20)&lt;&gt;0),
MAX(0,INT(($B1354+ChapterTable!$P$26+VLOOKUP(SUBSTITUTE(C$1,"성장단계","")&amp;"단계오프셋",ChapterTable!$R:$S,2,0))/ChapterTable!$P$23)),
MAX(0,INT(($B1354+ChapterTable!$R$26+VLOOKUP(SUBSTITUTE(C$1,"성장단계","")&amp;"보스단계오프셋",ChapterTable!$R:$S,2,0))/ChapterTable!$R$23)))</f>
        <v>1</v>
      </c>
      <c r="D1354">
        <f>IF(OR($L1354=TRUE,$A1354=0,MOD($A1354,ChapterTable!$R$20)&lt;&gt;0),
MAX(0,INT(($B1354+ChapterTable!$P$26+VLOOKUP(SUBSTITUTE(D$1,"성장단계","")&amp;"단계오프셋",ChapterTable!$R:$S,2,0))/ChapterTable!$P$23)),
MAX(0,INT(($B1354+ChapterTable!$R$26+VLOOKUP(SUBSTITUTE(D$1,"성장단계","")&amp;"보스단계오프셋",ChapterTable!$R:$S,2,0))/ChapterTable!$R$23)))</f>
        <v>1</v>
      </c>
      <c r="E1354" s="1">
        <f ca="1">IF(AND($A1354=0,$B1354=1),
    VLOOKUP(1,ChapterTable!$1:$1048576,MATCH("최종"&amp;SUBSTITUTE(SUBSTITUTE(E$1,"standard",""),"|Float",""),ChapterTable!$1:$1,0),0)*ChapterTable!$P$17,
  IF(AND($A1354=0,$B1354=0),
    E1355,
  IF($B1354=0,
    VLOOKUP($A1354,ChapterTable!$1:$1048576,MATCH("최종"&amp;SUBSTITUTE(SUBSTITUTE(E$1,"standard",""),"|Float",""),ChapterTable!$1:$1,0),0),
  IF($B1354=1,
    IF($L1354=FALSE,
      VLOOKUP($A1354,ChapterTable!$1:$1048576,MATCH("최종"&amp;SUBSTITUTE(SUBSTITUTE(E$1,"standard",""),"|Float",""),ChapterTable!$1:$1,0),0),
      VLOOKUP($A1354-ChapterTable!$P$11,ChapterTable!$1:$1048576,MATCH("최종"&amp;SUBSTITUTE(SUBSTITUTE(E$1,"standard",""),"|Float",""),ChapterTable!$1:$1,0),0)*ChapterTable!$P$14
    ),
  OFFSET(E1354,-$B1354+IF($L1354,1,0),0)*IF($B1354&gt;OFFSET($B1354,1,0),ChapterTable!$R$17,1)*
    (VLOOKUP(SUBSTITUTE(SUBSTITUTE(E$1,"standard",""),"|Float","")&amp;IF(OR($L1354=TRUE,$A1354=0,MOD($A1354,ChapterTable!$R$20)&lt;&gt;0),"","보스")&amp;"인게임누적곱배수",ChapterTable!$R:$S,2,0)^C1354
    +VLOOKUP(SUBSTITUTE(SUBSTITUTE(E$1,"standard",""),"|Float","")&amp;IF(OR($L1354=TRUE,$A1354=0,MOD($A1354,ChapterTable!$R$20)&lt;&gt;0),"","보스")&amp;"인게임누적합배수",ChapterTable!$R:$S,2,0)*C1354)
  )
  )
  )
)</f>
        <v>558.89999999999986</v>
      </c>
      <c r="F1354" s="1">
        <f ca="1">IF(AND($A1354=0,$B1354=1),
    VLOOKUP(1,ChapterTable!$1:$1048576,MATCH("최종"&amp;SUBSTITUTE(SUBSTITUTE(F$1,"standard",""),"|Float",""),ChapterTable!$1:$1,0),0)*ChapterTable!$P$17,
  IF(AND($A1354=0,$B1354=0),
    F1355,
  IF($B1354=0,
    VLOOKUP($A1354,ChapterTable!$1:$1048576,MATCH("최종"&amp;SUBSTITUTE(SUBSTITUTE(F$1,"standard",""),"|Float",""),ChapterTable!$1:$1,0),0),
  IF($B1354=1,
    IF($L1354=FALSE,
      VLOOKUP($A1354,ChapterTable!$1:$1048576,MATCH("최종"&amp;SUBSTITUTE(SUBSTITUTE(F$1,"standard",""),"|Float",""),ChapterTable!$1:$1,0),0),
      VLOOKUP($A1354-ChapterTable!$P$11,ChapterTable!$1:$1048576,MATCH("최종"&amp;SUBSTITUTE(SUBSTITUTE(F$1,"standard",""),"|Float",""),ChapterTable!$1:$1,0),0)*ChapterTable!$P$14
    ),
  OFFSET(F1354,-$B1354+IF($L1354,1,0),0)*
    (VLOOKUP(SUBSTITUTE(SUBSTITUTE(F$1,"standard",""),"|Float","")&amp;IF(OR($L1354=TRUE,$A1354=0,MOD($A1354,ChapterTable!$R$20)&lt;&gt;0),"","보스")&amp;"인게임누적곱배수",ChapterTable!$R:$S,2,0)^D1354
    +VLOOKUP(SUBSTITUTE(SUBSTITUTE(F$1,"standard",""),"|Float","")&amp;IF(OR($L1354=TRUE,$A1354=0,MOD($A1354,ChapterTable!$R$20)&lt;&gt;0),"","보스")&amp;"인게임누적합배수",ChapterTable!$R:$S,2,0)*D1354)
  )
  )
  )
)</f>
        <v>208.61718749999997</v>
      </c>
      <c r="G1354" t="s">
        <v>719</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50"/>
        <v>2</v>
      </c>
      <c r="Q1354">
        <f t="shared" si="151"/>
        <v>2</v>
      </c>
      <c r="R1354" t="b">
        <f t="shared" ca="1" si="152"/>
        <v>1</v>
      </c>
      <c r="T1354" t="b">
        <f t="shared" ca="1" si="153"/>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56"/>
        <v>0.5</v>
      </c>
      <c r="AJ1354">
        <f t="shared" si="154"/>
        <v>0.54666666600000002</v>
      </c>
      <c r="AK1354">
        <f t="shared" si="155"/>
        <v>1</v>
      </c>
      <c r="AL1354">
        <v>0</v>
      </c>
    </row>
    <row r="1355" spans="1:38" x14ac:dyDescent="0.3">
      <c r="A1355">
        <v>5</v>
      </c>
      <c r="B1355">
        <v>14</v>
      </c>
      <c r="C1355">
        <f>IF(OR($L1355=TRUE,$A1355=0,MOD($A1355,ChapterTable!$R$20)&lt;&gt;0),
MAX(0,INT(($B1355+ChapterTable!$P$26+VLOOKUP(SUBSTITUTE(C$1,"성장단계","")&amp;"단계오프셋",ChapterTable!$R:$S,2,0))/ChapterTable!$P$23)),
MAX(0,INT(($B1355+ChapterTable!$R$26+VLOOKUP(SUBSTITUTE(C$1,"성장단계","")&amp;"보스단계오프셋",ChapterTable!$R:$S,2,0))/ChapterTable!$R$23)))</f>
        <v>1</v>
      </c>
      <c r="D1355">
        <f>IF(OR($L1355=TRUE,$A1355=0,MOD($A1355,ChapterTable!$R$20)&lt;&gt;0),
MAX(0,INT(($B1355+ChapterTable!$P$26+VLOOKUP(SUBSTITUTE(D$1,"성장단계","")&amp;"단계오프셋",ChapterTable!$R:$S,2,0))/ChapterTable!$P$23)),
MAX(0,INT(($B1355+ChapterTable!$R$26+VLOOKUP(SUBSTITUTE(D$1,"성장단계","")&amp;"보스단계오프셋",ChapterTable!$R:$S,2,0))/ChapterTable!$R$23)))</f>
        <v>1</v>
      </c>
      <c r="E1355" s="1">
        <f ca="1">IF(AND($A1355=0,$B1355=1),
    VLOOKUP(1,ChapterTable!$1:$1048576,MATCH("최종"&amp;SUBSTITUTE(SUBSTITUTE(E$1,"standard",""),"|Float",""),ChapterTable!$1:$1,0),0)*ChapterTable!$P$17,
  IF(AND($A1355=0,$B1355=0),
    E1356,
  IF($B1355=0,
    VLOOKUP($A1355,ChapterTable!$1:$1048576,MATCH("최종"&amp;SUBSTITUTE(SUBSTITUTE(E$1,"standard",""),"|Float",""),ChapterTable!$1:$1,0),0),
  IF($B1355=1,
    IF($L1355=FALSE,
      VLOOKUP($A1355,ChapterTable!$1:$1048576,MATCH("최종"&amp;SUBSTITUTE(SUBSTITUTE(E$1,"standard",""),"|Float",""),ChapterTable!$1:$1,0),0),
      VLOOKUP($A1355-ChapterTable!$P$11,ChapterTable!$1:$1048576,MATCH("최종"&amp;SUBSTITUTE(SUBSTITUTE(E$1,"standard",""),"|Float",""),ChapterTable!$1:$1,0),0)*ChapterTable!$P$14
    ),
  OFFSET(E1355,-$B1355+IF($L1355,1,0),0)*IF($B1355&gt;OFFSET($B1355,1,0),ChapterTable!$R$17,1)*
    (VLOOKUP(SUBSTITUTE(SUBSTITUTE(E$1,"standard",""),"|Float","")&amp;IF(OR($L1355=TRUE,$A1355=0,MOD($A1355,ChapterTable!$R$20)&lt;&gt;0),"","보스")&amp;"인게임누적곱배수",ChapterTable!$R:$S,2,0)^C1355
    +VLOOKUP(SUBSTITUTE(SUBSTITUTE(E$1,"standard",""),"|Float","")&amp;IF(OR($L1355=TRUE,$A1355=0,MOD($A1355,ChapterTable!$R$20)&lt;&gt;0),"","보스")&amp;"인게임누적합배수",ChapterTable!$R:$S,2,0)*C1355)
  )
  )
  )
)</f>
        <v>558.89999999999986</v>
      </c>
      <c r="F1355" s="1">
        <f ca="1">IF(AND($A1355=0,$B1355=1),
    VLOOKUP(1,ChapterTable!$1:$1048576,MATCH("최종"&amp;SUBSTITUTE(SUBSTITUTE(F$1,"standard",""),"|Float",""),ChapterTable!$1:$1,0),0)*ChapterTable!$P$17,
  IF(AND($A1355=0,$B1355=0),
    F1356,
  IF($B1355=0,
    VLOOKUP($A1355,ChapterTable!$1:$1048576,MATCH("최종"&amp;SUBSTITUTE(SUBSTITUTE(F$1,"standard",""),"|Float",""),ChapterTable!$1:$1,0),0),
  IF($B1355=1,
    IF($L1355=FALSE,
      VLOOKUP($A1355,ChapterTable!$1:$1048576,MATCH("최종"&amp;SUBSTITUTE(SUBSTITUTE(F$1,"standard",""),"|Float",""),ChapterTable!$1:$1,0),0),
      VLOOKUP($A1355-ChapterTable!$P$11,ChapterTable!$1:$1048576,MATCH("최종"&amp;SUBSTITUTE(SUBSTITUTE(F$1,"standard",""),"|Float",""),ChapterTable!$1:$1,0),0)*ChapterTable!$P$14
    ),
  OFFSET(F1355,-$B1355+IF($L1355,1,0),0)*
    (VLOOKUP(SUBSTITUTE(SUBSTITUTE(F$1,"standard",""),"|Float","")&amp;IF(OR($L1355=TRUE,$A1355=0,MOD($A1355,ChapterTable!$R$20)&lt;&gt;0),"","보스")&amp;"인게임누적곱배수",ChapterTable!$R:$S,2,0)^D1355
    +VLOOKUP(SUBSTITUTE(SUBSTITUTE(F$1,"standard",""),"|Float","")&amp;IF(OR($L1355=TRUE,$A1355=0,MOD($A1355,ChapterTable!$R$20)&lt;&gt;0),"","보스")&amp;"인게임누적합배수",ChapterTable!$R:$S,2,0)*D1355)
  )
  )
  )
)</f>
        <v>208.61718749999997</v>
      </c>
      <c r="G1355" t="s">
        <v>719</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50"/>
        <v>2</v>
      </c>
      <c r="Q1355">
        <f t="shared" si="151"/>
        <v>2</v>
      </c>
      <c r="R1355" t="b">
        <f t="shared" ca="1" si="152"/>
        <v>1</v>
      </c>
      <c r="T1355" t="b">
        <f t="shared" ca="1" si="153"/>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56"/>
        <v>0.5</v>
      </c>
      <c r="AJ1355">
        <f t="shared" si="154"/>
        <v>0.54666666600000002</v>
      </c>
      <c r="AK1355">
        <f t="shared" si="155"/>
        <v>1</v>
      </c>
      <c r="AL1355">
        <v>0</v>
      </c>
    </row>
    <row r="1356" spans="1:38" x14ac:dyDescent="0.3">
      <c r="A1356">
        <v>5</v>
      </c>
      <c r="B1356">
        <v>15</v>
      </c>
      <c r="C1356">
        <f>IF(OR($L1356=TRUE,$A1356=0,MOD($A1356,ChapterTable!$R$20)&lt;&gt;0),
MAX(0,INT(($B1356+ChapterTable!$P$26+VLOOKUP(SUBSTITUTE(C$1,"성장단계","")&amp;"단계오프셋",ChapterTable!$R:$S,2,0))/ChapterTable!$P$23)),
MAX(0,INT(($B1356+ChapterTable!$R$26+VLOOKUP(SUBSTITUTE(C$1,"성장단계","")&amp;"보스단계오프셋",ChapterTable!$R:$S,2,0))/ChapterTable!$R$23)))</f>
        <v>1</v>
      </c>
      <c r="D1356">
        <f>IF(OR($L1356=TRUE,$A1356=0,MOD($A1356,ChapterTable!$R$20)&lt;&gt;0),
MAX(0,INT(($B1356+ChapterTable!$P$26+VLOOKUP(SUBSTITUTE(D$1,"성장단계","")&amp;"단계오프셋",ChapterTable!$R:$S,2,0))/ChapterTable!$P$23)),
MAX(0,INT(($B1356+ChapterTable!$R$26+VLOOKUP(SUBSTITUTE(D$1,"성장단계","")&amp;"보스단계오프셋",ChapterTable!$R:$S,2,0))/ChapterTable!$R$23)))</f>
        <v>1</v>
      </c>
      <c r="E1356" s="1">
        <f ca="1">IF(AND($A1356=0,$B1356=1),
    VLOOKUP(1,ChapterTable!$1:$1048576,MATCH("최종"&amp;SUBSTITUTE(SUBSTITUTE(E$1,"standard",""),"|Float",""),ChapterTable!$1:$1,0),0)*ChapterTable!$P$17,
  IF(AND($A1356=0,$B1356=0),
    E1357,
  IF($B1356=0,
    VLOOKUP($A1356,ChapterTable!$1:$1048576,MATCH("최종"&amp;SUBSTITUTE(SUBSTITUTE(E$1,"standard",""),"|Float",""),ChapterTable!$1:$1,0),0),
  IF($B1356=1,
    IF($L1356=FALSE,
      VLOOKUP($A1356,ChapterTable!$1:$1048576,MATCH("최종"&amp;SUBSTITUTE(SUBSTITUTE(E$1,"standard",""),"|Float",""),ChapterTable!$1:$1,0),0),
      VLOOKUP($A1356-ChapterTable!$P$11,ChapterTable!$1:$1048576,MATCH("최종"&amp;SUBSTITUTE(SUBSTITUTE(E$1,"standard",""),"|Float",""),ChapterTable!$1:$1,0),0)*ChapterTable!$P$14
    ),
  OFFSET(E1356,-$B1356+IF($L1356,1,0),0)*IF($B1356&gt;OFFSET($B1356,1,0),ChapterTable!$R$17,1)*
    (VLOOKUP(SUBSTITUTE(SUBSTITUTE(E$1,"standard",""),"|Float","")&amp;IF(OR($L1356=TRUE,$A1356=0,MOD($A1356,ChapterTable!$R$20)&lt;&gt;0),"","보스")&amp;"인게임누적곱배수",ChapterTable!$R:$S,2,0)^C1356
    +VLOOKUP(SUBSTITUTE(SUBSTITUTE(E$1,"standard",""),"|Float","")&amp;IF(OR($L1356=TRUE,$A1356=0,MOD($A1356,ChapterTable!$R$20)&lt;&gt;0),"","보스")&amp;"인게임누적합배수",ChapterTable!$R:$S,2,0)*C1356)
  )
  )
  )
)</f>
        <v>558.89999999999986</v>
      </c>
      <c r="F1356" s="1">
        <f ca="1">IF(AND($A1356=0,$B1356=1),
    VLOOKUP(1,ChapterTable!$1:$1048576,MATCH("최종"&amp;SUBSTITUTE(SUBSTITUTE(F$1,"standard",""),"|Float",""),ChapterTable!$1:$1,0),0)*ChapterTable!$P$17,
  IF(AND($A1356=0,$B1356=0),
    F1357,
  IF($B1356=0,
    VLOOKUP($A1356,ChapterTable!$1:$1048576,MATCH("최종"&amp;SUBSTITUTE(SUBSTITUTE(F$1,"standard",""),"|Float",""),ChapterTable!$1:$1,0),0),
  IF($B1356=1,
    IF($L1356=FALSE,
      VLOOKUP($A1356,ChapterTable!$1:$1048576,MATCH("최종"&amp;SUBSTITUTE(SUBSTITUTE(F$1,"standard",""),"|Float",""),ChapterTable!$1:$1,0),0),
      VLOOKUP($A1356-ChapterTable!$P$11,ChapterTable!$1:$1048576,MATCH("최종"&amp;SUBSTITUTE(SUBSTITUTE(F$1,"standard",""),"|Float",""),ChapterTable!$1:$1,0),0)*ChapterTable!$P$14
    ),
  OFFSET(F1356,-$B1356+IF($L1356,1,0),0)*
    (VLOOKUP(SUBSTITUTE(SUBSTITUTE(F$1,"standard",""),"|Float","")&amp;IF(OR($L1356=TRUE,$A1356=0,MOD($A1356,ChapterTable!$R$20)&lt;&gt;0),"","보스")&amp;"인게임누적곱배수",ChapterTable!$R:$S,2,0)^D1356
    +VLOOKUP(SUBSTITUTE(SUBSTITUTE(F$1,"standard",""),"|Float","")&amp;IF(OR($L1356=TRUE,$A1356=0,MOD($A1356,ChapterTable!$R$20)&lt;&gt;0),"","보스")&amp;"인게임누적합배수",ChapterTable!$R:$S,2,0)*D1356)
  )
  )
  )
)</f>
        <v>208.61718749999997</v>
      </c>
      <c r="G1356" t="s">
        <v>719</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50"/>
        <v>11</v>
      </c>
      <c r="Q1356">
        <f t="shared" si="151"/>
        <v>11</v>
      </c>
      <c r="R1356" t="b">
        <f t="shared" ca="1" si="152"/>
        <v>1</v>
      </c>
      <c r="T1356" t="b">
        <f t="shared" ca="1" si="153"/>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56"/>
        <v>0.5</v>
      </c>
      <c r="AJ1356">
        <f t="shared" si="154"/>
        <v>0.54666666600000002</v>
      </c>
      <c r="AK1356">
        <f t="shared" si="155"/>
        <v>1</v>
      </c>
      <c r="AL1356">
        <v>0</v>
      </c>
    </row>
    <row r="1357" spans="1:38" x14ac:dyDescent="0.3">
      <c r="A1357">
        <v>5</v>
      </c>
      <c r="B1357">
        <v>16</v>
      </c>
      <c r="C1357">
        <f>IF(OR($L1357=TRUE,$A1357=0,MOD($A1357,ChapterTable!$R$20)&lt;&gt;0),
MAX(0,INT(($B1357+ChapterTable!$P$26+VLOOKUP(SUBSTITUTE(C$1,"성장단계","")&amp;"단계오프셋",ChapterTable!$R:$S,2,0))/ChapterTable!$P$23)),
MAX(0,INT(($B1357+ChapterTable!$R$26+VLOOKUP(SUBSTITUTE(C$1,"성장단계","")&amp;"보스단계오프셋",ChapterTable!$R:$S,2,0))/ChapterTable!$R$23)))</f>
        <v>2</v>
      </c>
      <c r="D1357">
        <f>IF(OR($L1357=TRUE,$A1357=0,MOD($A1357,ChapterTable!$R$20)&lt;&gt;0),
MAX(0,INT(($B1357+ChapterTable!$P$26+VLOOKUP(SUBSTITUTE(D$1,"성장단계","")&amp;"단계오프셋",ChapterTable!$R:$S,2,0))/ChapterTable!$P$23)),
MAX(0,INT(($B1357+ChapterTable!$R$26+VLOOKUP(SUBSTITUTE(D$1,"성장단계","")&amp;"보스단계오프셋",ChapterTable!$R:$S,2,0))/ChapterTable!$R$23)))</f>
        <v>1</v>
      </c>
      <c r="E1357" s="1">
        <f ca="1">IF(AND($A1357=0,$B1357=1),
    VLOOKUP(1,ChapterTable!$1:$1048576,MATCH("최종"&amp;SUBSTITUTE(SUBSTITUTE(E$1,"standard",""),"|Float",""),ChapterTable!$1:$1,0),0)*ChapterTable!$P$17,
  IF(AND($A1357=0,$B1357=0),
    E1358,
  IF($B1357=0,
    VLOOKUP($A1357,ChapterTable!$1:$1048576,MATCH("최종"&amp;SUBSTITUTE(SUBSTITUTE(E$1,"standard",""),"|Float",""),ChapterTable!$1:$1,0),0),
  IF($B1357=1,
    IF($L1357=FALSE,
      VLOOKUP($A1357,ChapterTable!$1:$1048576,MATCH("최종"&amp;SUBSTITUTE(SUBSTITUTE(E$1,"standard",""),"|Float",""),ChapterTable!$1:$1,0),0),
      VLOOKUP($A1357-ChapterTable!$P$11,ChapterTable!$1:$1048576,MATCH("최종"&amp;SUBSTITUTE(SUBSTITUTE(E$1,"standard",""),"|Float",""),ChapterTable!$1:$1,0),0)*ChapterTable!$P$14
    ),
  OFFSET(E1357,-$B1357+IF($L1357,1,0),0)*IF($B1357&gt;OFFSET($B1357,1,0),ChapterTable!$R$17,1)*
    (VLOOKUP(SUBSTITUTE(SUBSTITUTE(E$1,"standard",""),"|Float","")&amp;IF(OR($L1357=TRUE,$A1357=0,MOD($A1357,ChapterTable!$R$20)&lt;&gt;0),"","보스")&amp;"인게임누적곱배수",ChapterTable!$R:$S,2,0)^C1357
    +VLOOKUP(SUBSTITUTE(SUBSTITUTE(E$1,"standard",""),"|Float","")&amp;IF(OR($L1357=TRUE,$A1357=0,MOD($A1357,ChapterTable!$R$20)&lt;&gt;0),"","보스")&amp;"인게임누적합배수",ChapterTable!$R:$S,2,0)*C1357)
  )
  )
  )
)</f>
        <v>652.04999999999984</v>
      </c>
      <c r="F1357" s="1">
        <f ca="1">IF(AND($A1357=0,$B1357=1),
    VLOOKUP(1,ChapterTable!$1:$1048576,MATCH("최종"&amp;SUBSTITUTE(SUBSTITUTE(F$1,"standard",""),"|Float",""),ChapterTable!$1:$1,0),0)*ChapterTable!$P$17,
  IF(AND($A1357=0,$B1357=0),
    F1358,
  IF($B1357=0,
    VLOOKUP($A1357,ChapterTable!$1:$1048576,MATCH("최종"&amp;SUBSTITUTE(SUBSTITUTE(F$1,"standard",""),"|Float",""),ChapterTable!$1:$1,0),0),
  IF($B1357=1,
    IF($L1357=FALSE,
      VLOOKUP($A1357,ChapterTable!$1:$1048576,MATCH("최종"&amp;SUBSTITUTE(SUBSTITUTE(F$1,"standard",""),"|Float",""),ChapterTable!$1:$1,0),0),
      VLOOKUP($A1357-ChapterTable!$P$11,ChapterTable!$1:$1048576,MATCH("최종"&amp;SUBSTITUTE(SUBSTITUTE(F$1,"standard",""),"|Float",""),ChapterTable!$1:$1,0),0)*ChapterTable!$P$14
    ),
  OFFSET(F1357,-$B1357+IF($L1357,1,0),0)*
    (VLOOKUP(SUBSTITUTE(SUBSTITUTE(F$1,"standard",""),"|Float","")&amp;IF(OR($L1357=TRUE,$A1357=0,MOD($A1357,ChapterTable!$R$20)&lt;&gt;0),"","보스")&amp;"인게임누적곱배수",ChapterTable!$R:$S,2,0)^D1357
    +VLOOKUP(SUBSTITUTE(SUBSTITUTE(F$1,"standard",""),"|Float","")&amp;IF(OR($L1357=TRUE,$A1357=0,MOD($A1357,ChapterTable!$R$20)&lt;&gt;0),"","보스")&amp;"인게임누적합배수",ChapterTable!$R:$S,2,0)*D1357)
  )
  )
  )
)</f>
        <v>208.61718749999997</v>
      </c>
      <c r="G1357" t="s">
        <v>719</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50"/>
        <v>2</v>
      </c>
      <c r="Q1357">
        <f t="shared" si="151"/>
        <v>2</v>
      </c>
      <c r="R1357" t="b">
        <f t="shared" ca="1" si="152"/>
        <v>1</v>
      </c>
      <c r="T1357" t="b">
        <f t="shared" ca="1" si="153"/>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56"/>
        <v>0.5</v>
      </c>
      <c r="AJ1357">
        <f t="shared" si="154"/>
        <v>0.54666666600000002</v>
      </c>
      <c r="AK1357">
        <f t="shared" si="155"/>
        <v>1</v>
      </c>
      <c r="AL1357">
        <v>0</v>
      </c>
    </row>
    <row r="1358" spans="1:38" x14ac:dyDescent="0.3">
      <c r="A1358">
        <v>5</v>
      </c>
      <c r="B1358">
        <v>17</v>
      </c>
      <c r="C1358">
        <f>IF(OR($L1358=TRUE,$A1358=0,MOD($A1358,ChapterTable!$R$20)&lt;&gt;0),
MAX(0,INT(($B1358+ChapterTable!$P$26+VLOOKUP(SUBSTITUTE(C$1,"성장단계","")&amp;"단계오프셋",ChapterTable!$R:$S,2,0))/ChapterTable!$P$23)),
MAX(0,INT(($B1358+ChapterTable!$R$26+VLOOKUP(SUBSTITUTE(C$1,"성장단계","")&amp;"보스단계오프셋",ChapterTable!$R:$S,2,0))/ChapterTable!$R$23)))</f>
        <v>2</v>
      </c>
      <c r="D1358">
        <f>IF(OR($L1358=TRUE,$A1358=0,MOD($A1358,ChapterTable!$R$20)&lt;&gt;0),
MAX(0,INT(($B1358+ChapterTable!$P$26+VLOOKUP(SUBSTITUTE(D$1,"성장단계","")&amp;"단계오프셋",ChapterTable!$R:$S,2,0))/ChapterTable!$P$23)),
MAX(0,INT(($B1358+ChapterTable!$R$26+VLOOKUP(SUBSTITUTE(D$1,"성장단계","")&amp;"보스단계오프셋",ChapterTable!$R:$S,2,0))/ChapterTable!$R$23)))</f>
        <v>1</v>
      </c>
      <c r="E1358" s="1">
        <f ca="1">IF(AND($A1358=0,$B1358=1),
    VLOOKUP(1,ChapterTable!$1:$1048576,MATCH("최종"&amp;SUBSTITUTE(SUBSTITUTE(E$1,"standard",""),"|Float",""),ChapterTable!$1:$1,0),0)*ChapterTable!$P$17,
  IF(AND($A1358=0,$B1358=0),
    E1359,
  IF($B1358=0,
    VLOOKUP($A1358,ChapterTable!$1:$1048576,MATCH("최종"&amp;SUBSTITUTE(SUBSTITUTE(E$1,"standard",""),"|Float",""),ChapterTable!$1:$1,0),0),
  IF($B1358=1,
    IF($L1358=FALSE,
      VLOOKUP($A1358,ChapterTable!$1:$1048576,MATCH("최종"&amp;SUBSTITUTE(SUBSTITUTE(E$1,"standard",""),"|Float",""),ChapterTable!$1:$1,0),0),
      VLOOKUP($A1358-ChapterTable!$P$11,ChapterTable!$1:$1048576,MATCH("최종"&amp;SUBSTITUTE(SUBSTITUTE(E$1,"standard",""),"|Float",""),ChapterTable!$1:$1,0),0)*ChapterTable!$P$14
    ),
  OFFSET(E1358,-$B1358+IF($L1358,1,0),0)*IF($B1358&gt;OFFSET($B1358,1,0),ChapterTable!$R$17,1)*
    (VLOOKUP(SUBSTITUTE(SUBSTITUTE(E$1,"standard",""),"|Float","")&amp;IF(OR($L1358=TRUE,$A1358=0,MOD($A1358,ChapterTable!$R$20)&lt;&gt;0),"","보스")&amp;"인게임누적곱배수",ChapterTable!$R:$S,2,0)^C1358
    +VLOOKUP(SUBSTITUTE(SUBSTITUTE(E$1,"standard",""),"|Float","")&amp;IF(OR($L1358=TRUE,$A1358=0,MOD($A1358,ChapterTable!$R$20)&lt;&gt;0),"","보스")&amp;"인게임누적합배수",ChapterTable!$R:$S,2,0)*C1358)
  )
  )
  )
)</f>
        <v>652.04999999999984</v>
      </c>
      <c r="F1358" s="1">
        <f ca="1">IF(AND($A1358=0,$B1358=1),
    VLOOKUP(1,ChapterTable!$1:$1048576,MATCH("최종"&amp;SUBSTITUTE(SUBSTITUTE(F$1,"standard",""),"|Float",""),ChapterTable!$1:$1,0),0)*ChapterTable!$P$17,
  IF(AND($A1358=0,$B1358=0),
    F1359,
  IF($B1358=0,
    VLOOKUP($A1358,ChapterTable!$1:$1048576,MATCH("최종"&amp;SUBSTITUTE(SUBSTITUTE(F$1,"standard",""),"|Float",""),ChapterTable!$1:$1,0),0),
  IF($B1358=1,
    IF($L1358=FALSE,
      VLOOKUP($A1358,ChapterTable!$1:$1048576,MATCH("최종"&amp;SUBSTITUTE(SUBSTITUTE(F$1,"standard",""),"|Float",""),ChapterTable!$1:$1,0),0),
      VLOOKUP($A1358-ChapterTable!$P$11,ChapterTable!$1:$1048576,MATCH("최종"&amp;SUBSTITUTE(SUBSTITUTE(F$1,"standard",""),"|Float",""),ChapterTable!$1:$1,0),0)*ChapterTable!$P$14
    ),
  OFFSET(F1358,-$B1358+IF($L1358,1,0),0)*
    (VLOOKUP(SUBSTITUTE(SUBSTITUTE(F$1,"standard",""),"|Float","")&amp;IF(OR($L1358=TRUE,$A1358=0,MOD($A1358,ChapterTable!$R$20)&lt;&gt;0),"","보스")&amp;"인게임누적곱배수",ChapterTable!$R:$S,2,0)^D1358
    +VLOOKUP(SUBSTITUTE(SUBSTITUTE(F$1,"standard",""),"|Float","")&amp;IF(OR($L1358=TRUE,$A1358=0,MOD($A1358,ChapterTable!$R$20)&lt;&gt;0),"","보스")&amp;"인게임누적합배수",ChapterTable!$R:$S,2,0)*D1358)
  )
  )
  )
)</f>
        <v>208.61718749999997</v>
      </c>
      <c r="G1358" t="s">
        <v>719</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50"/>
        <v>2</v>
      </c>
      <c r="Q1358">
        <f t="shared" si="151"/>
        <v>2</v>
      </c>
      <c r="R1358" t="b">
        <f t="shared" ca="1" si="152"/>
        <v>1</v>
      </c>
      <c r="T1358" t="b">
        <f t="shared" ca="1" si="153"/>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56"/>
        <v>0.5</v>
      </c>
      <c r="AJ1358">
        <f t="shared" si="154"/>
        <v>0.54666666600000002</v>
      </c>
      <c r="AK1358">
        <f t="shared" si="155"/>
        <v>1</v>
      </c>
      <c r="AL1358">
        <v>0</v>
      </c>
    </row>
    <row r="1359" spans="1:38" x14ac:dyDescent="0.3">
      <c r="A1359">
        <v>5</v>
      </c>
      <c r="B1359">
        <v>18</v>
      </c>
      <c r="C1359">
        <f>IF(OR($L1359=TRUE,$A1359=0,MOD($A1359,ChapterTable!$R$20)&lt;&gt;0),
MAX(0,INT(($B1359+ChapterTable!$P$26+VLOOKUP(SUBSTITUTE(C$1,"성장단계","")&amp;"단계오프셋",ChapterTable!$R:$S,2,0))/ChapterTable!$P$23)),
MAX(0,INT(($B1359+ChapterTable!$R$26+VLOOKUP(SUBSTITUTE(C$1,"성장단계","")&amp;"보스단계오프셋",ChapterTable!$R:$S,2,0))/ChapterTable!$R$23)))</f>
        <v>2</v>
      </c>
      <c r="D1359">
        <f>IF(OR($L1359=TRUE,$A1359=0,MOD($A1359,ChapterTable!$R$20)&lt;&gt;0),
MAX(0,INT(($B1359+ChapterTable!$P$26+VLOOKUP(SUBSTITUTE(D$1,"성장단계","")&amp;"단계오프셋",ChapterTable!$R:$S,2,0))/ChapterTable!$P$23)),
MAX(0,INT(($B1359+ChapterTable!$R$26+VLOOKUP(SUBSTITUTE(D$1,"성장단계","")&amp;"보스단계오프셋",ChapterTable!$R:$S,2,0))/ChapterTable!$R$23)))</f>
        <v>1</v>
      </c>
      <c r="E1359" s="1">
        <f ca="1">IF(AND($A1359=0,$B1359=1),
    VLOOKUP(1,ChapterTable!$1:$1048576,MATCH("최종"&amp;SUBSTITUTE(SUBSTITUTE(E$1,"standard",""),"|Float",""),ChapterTable!$1:$1,0),0)*ChapterTable!$P$17,
  IF(AND($A1359=0,$B1359=0),
    E1360,
  IF($B1359=0,
    VLOOKUP($A1359,ChapterTable!$1:$1048576,MATCH("최종"&amp;SUBSTITUTE(SUBSTITUTE(E$1,"standard",""),"|Float",""),ChapterTable!$1:$1,0),0),
  IF($B1359=1,
    IF($L1359=FALSE,
      VLOOKUP($A1359,ChapterTable!$1:$1048576,MATCH("최종"&amp;SUBSTITUTE(SUBSTITUTE(E$1,"standard",""),"|Float",""),ChapterTable!$1:$1,0),0),
      VLOOKUP($A1359-ChapterTable!$P$11,ChapterTable!$1:$1048576,MATCH("최종"&amp;SUBSTITUTE(SUBSTITUTE(E$1,"standard",""),"|Float",""),ChapterTable!$1:$1,0),0)*ChapterTable!$P$14
    ),
  OFFSET(E1359,-$B1359+IF($L1359,1,0),0)*IF($B1359&gt;OFFSET($B1359,1,0),ChapterTable!$R$17,1)*
    (VLOOKUP(SUBSTITUTE(SUBSTITUTE(E$1,"standard",""),"|Float","")&amp;IF(OR($L1359=TRUE,$A1359=0,MOD($A1359,ChapterTable!$R$20)&lt;&gt;0),"","보스")&amp;"인게임누적곱배수",ChapterTable!$R:$S,2,0)^C1359
    +VLOOKUP(SUBSTITUTE(SUBSTITUTE(E$1,"standard",""),"|Float","")&amp;IF(OR($L1359=TRUE,$A1359=0,MOD($A1359,ChapterTable!$R$20)&lt;&gt;0),"","보스")&amp;"인게임누적합배수",ChapterTable!$R:$S,2,0)*C1359)
  )
  )
  )
)</f>
        <v>652.04999999999984</v>
      </c>
      <c r="F1359" s="1">
        <f ca="1">IF(AND($A1359=0,$B1359=1),
    VLOOKUP(1,ChapterTable!$1:$1048576,MATCH("최종"&amp;SUBSTITUTE(SUBSTITUTE(F$1,"standard",""),"|Float",""),ChapterTable!$1:$1,0),0)*ChapterTable!$P$17,
  IF(AND($A1359=0,$B1359=0),
    F1360,
  IF($B1359=0,
    VLOOKUP($A1359,ChapterTable!$1:$1048576,MATCH("최종"&amp;SUBSTITUTE(SUBSTITUTE(F$1,"standard",""),"|Float",""),ChapterTable!$1:$1,0),0),
  IF($B1359=1,
    IF($L1359=FALSE,
      VLOOKUP($A1359,ChapterTable!$1:$1048576,MATCH("최종"&amp;SUBSTITUTE(SUBSTITUTE(F$1,"standard",""),"|Float",""),ChapterTable!$1:$1,0),0),
      VLOOKUP($A1359-ChapterTable!$P$11,ChapterTable!$1:$1048576,MATCH("최종"&amp;SUBSTITUTE(SUBSTITUTE(F$1,"standard",""),"|Float",""),ChapterTable!$1:$1,0),0)*ChapterTable!$P$14
    ),
  OFFSET(F1359,-$B1359+IF($L1359,1,0),0)*
    (VLOOKUP(SUBSTITUTE(SUBSTITUTE(F$1,"standard",""),"|Float","")&amp;IF(OR($L1359=TRUE,$A1359=0,MOD($A1359,ChapterTable!$R$20)&lt;&gt;0),"","보스")&amp;"인게임누적곱배수",ChapterTable!$R:$S,2,0)^D1359
    +VLOOKUP(SUBSTITUTE(SUBSTITUTE(F$1,"standard",""),"|Float","")&amp;IF(OR($L1359=TRUE,$A1359=0,MOD($A1359,ChapterTable!$R$20)&lt;&gt;0),"","보스")&amp;"인게임누적합배수",ChapterTable!$R:$S,2,0)*D1359)
  )
  )
  )
)</f>
        <v>208.61718749999997</v>
      </c>
      <c r="G1359" t="s">
        <v>719</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50"/>
        <v>2</v>
      </c>
      <c r="Q1359">
        <f t="shared" si="151"/>
        <v>2</v>
      </c>
      <c r="R1359" t="b">
        <f t="shared" ca="1" si="152"/>
        <v>1</v>
      </c>
      <c r="T1359" t="b">
        <f t="shared" ca="1" si="153"/>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56"/>
        <v>0.5</v>
      </c>
      <c r="AJ1359">
        <f t="shared" si="154"/>
        <v>0.54666666600000002</v>
      </c>
      <c r="AK1359">
        <f t="shared" si="155"/>
        <v>1</v>
      </c>
      <c r="AL1359">
        <v>0</v>
      </c>
    </row>
    <row r="1360" spans="1:38" x14ac:dyDescent="0.3">
      <c r="A1360">
        <v>5</v>
      </c>
      <c r="B1360">
        <v>19</v>
      </c>
      <c r="C1360">
        <f>IF(OR($L1360=TRUE,$A1360=0,MOD($A1360,ChapterTable!$R$20)&lt;&gt;0),
MAX(0,INT(($B1360+ChapterTable!$P$26+VLOOKUP(SUBSTITUTE(C$1,"성장단계","")&amp;"단계오프셋",ChapterTable!$R:$S,2,0))/ChapterTable!$P$23)),
MAX(0,INT(($B1360+ChapterTable!$R$26+VLOOKUP(SUBSTITUTE(C$1,"성장단계","")&amp;"보스단계오프셋",ChapterTable!$R:$S,2,0))/ChapterTable!$R$23)))</f>
        <v>2</v>
      </c>
      <c r="D1360">
        <f>IF(OR($L1360=TRUE,$A1360=0,MOD($A1360,ChapterTable!$R$20)&lt;&gt;0),
MAX(0,INT(($B1360+ChapterTable!$P$26+VLOOKUP(SUBSTITUTE(D$1,"성장단계","")&amp;"단계오프셋",ChapterTable!$R:$S,2,0))/ChapterTable!$P$23)),
MAX(0,INT(($B1360+ChapterTable!$R$26+VLOOKUP(SUBSTITUTE(D$1,"성장단계","")&amp;"보스단계오프셋",ChapterTable!$R:$S,2,0))/ChapterTable!$R$23)))</f>
        <v>1</v>
      </c>
      <c r="E1360" s="1">
        <f ca="1">IF(AND($A1360=0,$B1360=1),
    VLOOKUP(1,ChapterTable!$1:$1048576,MATCH("최종"&amp;SUBSTITUTE(SUBSTITUTE(E$1,"standard",""),"|Float",""),ChapterTable!$1:$1,0),0)*ChapterTable!$P$17,
  IF(AND($A1360=0,$B1360=0),
    E1361,
  IF($B1360=0,
    VLOOKUP($A1360,ChapterTable!$1:$1048576,MATCH("최종"&amp;SUBSTITUTE(SUBSTITUTE(E$1,"standard",""),"|Float",""),ChapterTable!$1:$1,0),0),
  IF($B1360=1,
    IF($L1360=FALSE,
      VLOOKUP($A1360,ChapterTable!$1:$1048576,MATCH("최종"&amp;SUBSTITUTE(SUBSTITUTE(E$1,"standard",""),"|Float",""),ChapterTable!$1:$1,0),0),
      VLOOKUP($A1360-ChapterTable!$P$11,ChapterTable!$1:$1048576,MATCH("최종"&amp;SUBSTITUTE(SUBSTITUTE(E$1,"standard",""),"|Float",""),ChapterTable!$1:$1,0),0)*ChapterTable!$P$14
    ),
  OFFSET(E1360,-$B1360+IF($L1360,1,0),0)*IF($B1360&gt;OFFSET($B1360,1,0),ChapterTable!$R$17,1)*
    (VLOOKUP(SUBSTITUTE(SUBSTITUTE(E$1,"standard",""),"|Float","")&amp;IF(OR($L1360=TRUE,$A1360=0,MOD($A1360,ChapterTable!$R$20)&lt;&gt;0),"","보스")&amp;"인게임누적곱배수",ChapterTable!$R:$S,2,0)^C1360
    +VLOOKUP(SUBSTITUTE(SUBSTITUTE(E$1,"standard",""),"|Float","")&amp;IF(OR($L1360=TRUE,$A1360=0,MOD($A1360,ChapterTable!$R$20)&lt;&gt;0),"","보스")&amp;"인게임누적합배수",ChapterTable!$R:$S,2,0)*C1360)
  )
  )
  )
)</f>
        <v>652.04999999999984</v>
      </c>
      <c r="F1360" s="1">
        <f ca="1">IF(AND($A1360=0,$B1360=1),
    VLOOKUP(1,ChapterTable!$1:$1048576,MATCH("최종"&amp;SUBSTITUTE(SUBSTITUTE(F$1,"standard",""),"|Float",""),ChapterTable!$1:$1,0),0)*ChapterTable!$P$17,
  IF(AND($A1360=0,$B1360=0),
    F1361,
  IF($B1360=0,
    VLOOKUP($A1360,ChapterTable!$1:$1048576,MATCH("최종"&amp;SUBSTITUTE(SUBSTITUTE(F$1,"standard",""),"|Float",""),ChapterTable!$1:$1,0),0),
  IF($B1360=1,
    IF($L1360=FALSE,
      VLOOKUP($A1360,ChapterTable!$1:$1048576,MATCH("최종"&amp;SUBSTITUTE(SUBSTITUTE(F$1,"standard",""),"|Float",""),ChapterTable!$1:$1,0),0),
      VLOOKUP($A1360-ChapterTable!$P$11,ChapterTable!$1:$1048576,MATCH("최종"&amp;SUBSTITUTE(SUBSTITUTE(F$1,"standard",""),"|Float",""),ChapterTable!$1:$1,0),0)*ChapterTable!$P$14
    ),
  OFFSET(F1360,-$B1360+IF($L1360,1,0),0)*
    (VLOOKUP(SUBSTITUTE(SUBSTITUTE(F$1,"standard",""),"|Float","")&amp;IF(OR($L1360=TRUE,$A1360=0,MOD($A1360,ChapterTable!$R$20)&lt;&gt;0),"","보스")&amp;"인게임누적곱배수",ChapterTable!$R:$S,2,0)^D1360
    +VLOOKUP(SUBSTITUTE(SUBSTITUTE(F$1,"standard",""),"|Float","")&amp;IF(OR($L1360=TRUE,$A1360=0,MOD($A1360,ChapterTable!$R$20)&lt;&gt;0),"","보스")&amp;"인게임누적합배수",ChapterTable!$R:$S,2,0)*D1360)
  )
  )
  )
)</f>
        <v>208.61718749999997</v>
      </c>
      <c r="G1360" t="s">
        <v>719</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50"/>
        <v>92</v>
      </c>
      <c r="Q1360">
        <f t="shared" si="151"/>
        <v>92</v>
      </c>
      <c r="R1360" t="b">
        <f t="shared" ca="1" si="152"/>
        <v>1</v>
      </c>
      <c r="T1360" t="b">
        <f t="shared" ca="1" si="153"/>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56"/>
        <v>0.5</v>
      </c>
      <c r="AJ1360">
        <f t="shared" si="154"/>
        <v>0.54666666600000002</v>
      </c>
      <c r="AK1360">
        <f t="shared" si="155"/>
        <v>1</v>
      </c>
      <c r="AL1360">
        <v>0</v>
      </c>
    </row>
    <row r="1361" spans="1:38" x14ac:dyDescent="0.3">
      <c r="A1361">
        <v>5</v>
      </c>
      <c r="B1361">
        <v>20</v>
      </c>
      <c r="C1361">
        <f>IF(OR($L1361=TRUE,$A1361=0,MOD($A1361,ChapterTable!$R$20)&lt;&gt;0),
MAX(0,INT(($B1361+ChapterTable!$P$26+VLOOKUP(SUBSTITUTE(C$1,"성장단계","")&amp;"단계오프셋",ChapterTable!$R:$S,2,0))/ChapterTable!$P$23)),
MAX(0,INT(($B1361+ChapterTable!$R$26+VLOOKUP(SUBSTITUTE(C$1,"성장단계","")&amp;"보스단계오프셋",ChapterTable!$R:$S,2,0))/ChapterTable!$R$23)))</f>
        <v>2</v>
      </c>
      <c r="D1361">
        <f>IF(OR($L1361=TRUE,$A1361=0,MOD($A1361,ChapterTable!$R$20)&lt;&gt;0),
MAX(0,INT(($B1361+ChapterTable!$P$26+VLOOKUP(SUBSTITUTE(D$1,"성장단계","")&amp;"단계오프셋",ChapterTable!$R:$S,2,0))/ChapterTable!$P$23)),
MAX(0,INT(($B1361+ChapterTable!$R$26+VLOOKUP(SUBSTITUTE(D$1,"성장단계","")&amp;"보스단계오프셋",ChapterTable!$R:$S,2,0))/ChapterTable!$R$23)))</f>
        <v>1</v>
      </c>
      <c r="E1361" s="1">
        <f ca="1">IF(AND($A1361=0,$B1361=1),
    VLOOKUP(1,ChapterTable!$1:$1048576,MATCH("최종"&amp;SUBSTITUTE(SUBSTITUTE(E$1,"standard",""),"|Float",""),ChapterTable!$1:$1,0),0)*ChapterTable!$P$17,
  IF(AND($A1361=0,$B1361=0),
    E1362,
  IF($B1361=0,
    VLOOKUP($A1361,ChapterTable!$1:$1048576,MATCH("최종"&amp;SUBSTITUTE(SUBSTITUTE(E$1,"standard",""),"|Float",""),ChapterTable!$1:$1,0),0),
  IF($B1361=1,
    IF($L1361=FALSE,
      VLOOKUP($A1361,ChapterTable!$1:$1048576,MATCH("최종"&amp;SUBSTITUTE(SUBSTITUTE(E$1,"standard",""),"|Float",""),ChapterTable!$1:$1,0),0),
      VLOOKUP($A1361-ChapterTable!$P$11,ChapterTable!$1:$1048576,MATCH("최종"&amp;SUBSTITUTE(SUBSTITUTE(E$1,"standard",""),"|Float",""),ChapterTable!$1:$1,0),0)*ChapterTable!$P$14
    ),
  OFFSET(E1361,-$B1361+IF($L1361,1,0),0)*IF($B1361&gt;OFFSET($B1361,1,0),ChapterTable!$R$17,1)*
    (VLOOKUP(SUBSTITUTE(SUBSTITUTE(E$1,"standard",""),"|Float","")&amp;IF(OR($L1361=TRUE,$A1361=0,MOD($A1361,ChapterTable!$R$20)&lt;&gt;0),"","보스")&amp;"인게임누적곱배수",ChapterTable!$R:$S,2,0)^C1361
    +VLOOKUP(SUBSTITUTE(SUBSTITUTE(E$1,"standard",""),"|Float","")&amp;IF(OR($L1361=TRUE,$A1361=0,MOD($A1361,ChapterTable!$R$20)&lt;&gt;0),"","보스")&amp;"인게임누적합배수",ChapterTable!$R:$S,2,0)*C1361)
  )
  )
  )
)</f>
        <v>652.04999999999984</v>
      </c>
      <c r="F1361" s="1">
        <f ca="1">IF(AND($A1361=0,$B1361=1),
    VLOOKUP(1,ChapterTable!$1:$1048576,MATCH("최종"&amp;SUBSTITUTE(SUBSTITUTE(F$1,"standard",""),"|Float",""),ChapterTable!$1:$1,0),0)*ChapterTable!$P$17,
  IF(AND($A1361=0,$B1361=0),
    F1362,
  IF($B1361=0,
    VLOOKUP($A1361,ChapterTable!$1:$1048576,MATCH("최종"&amp;SUBSTITUTE(SUBSTITUTE(F$1,"standard",""),"|Float",""),ChapterTable!$1:$1,0),0),
  IF($B1361=1,
    IF($L1361=FALSE,
      VLOOKUP($A1361,ChapterTable!$1:$1048576,MATCH("최종"&amp;SUBSTITUTE(SUBSTITUTE(F$1,"standard",""),"|Float",""),ChapterTable!$1:$1,0),0),
      VLOOKUP($A1361-ChapterTable!$P$11,ChapterTable!$1:$1048576,MATCH("최종"&amp;SUBSTITUTE(SUBSTITUTE(F$1,"standard",""),"|Float",""),ChapterTable!$1:$1,0),0)*ChapterTable!$P$14
    ),
  OFFSET(F1361,-$B1361+IF($L1361,1,0),0)*
    (VLOOKUP(SUBSTITUTE(SUBSTITUTE(F$1,"standard",""),"|Float","")&amp;IF(OR($L1361=TRUE,$A1361=0,MOD($A1361,ChapterTable!$R$20)&lt;&gt;0),"","보스")&amp;"인게임누적곱배수",ChapterTable!$R:$S,2,0)^D1361
    +VLOOKUP(SUBSTITUTE(SUBSTITUTE(F$1,"standard",""),"|Float","")&amp;IF(OR($L1361=TRUE,$A1361=0,MOD($A1361,ChapterTable!$R$20)&lt;&gt;0),"","보스")&amp;"인게임누적합배수",ChapterTable!$R:$S,2,0)*D1361)
  )
  )
  )
)</f>
        <v>208.61718749999997</v>
      </c>
      <c r="G1361" t="s">
        <v>719</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50"/>
        <v>22</v>
      </c>
      <c r="Q1361">
        <f t="shared" si="151"/>
        <v>22</v>
      </c>
      <c r="R1361" t="b">
        <f t="shared" ca="1" si="152"/>
        <v>1</v>
      </c>
      <c r="T1361" t="b">
        <f t="shared" ca="1" si="153"/>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56"/>
        <v>0.5</v>
      </c>
      <c r="AJ1361">
        <f t="shared" si="154"/>
        <v>1</v>
      </c>
      <c r="AK1361">
        <f t="shared" si="155"/>
        <v>2</v>
      </c>
      <c r="AL1361">
        <v>0</v>
      </c>
    </row>
    <row r="1362" spans="1:38" x14ac:dyDescent="0.3">
      <c r="A1362">
        <v>5</v>
      </c>
      <c r="B1362">
        <v>21</v>
      </c>
      <c r="C1362">
        <f>IF(OR($L1362=TRUE,$A1362=0,MOD($A1362,ChapterTable!$R$20)&lt;&gt;0),
MAX(0,INT(($B1362+ChapterTable!$P$26+VLOOKUP(SUBSTITUTE(C$1,"성장단계","")&amp;"단계오프셋",ChapterTable!$R:$S,2,0))/ChapterTable!$P$23)),
MAX(0,INT(($B1362+ChapterTable!$R$26+VLOOKUP(SUBSTITUTE(C$1,"성장단계","")&amp;"보스단계오프셋",ChapterTable!$R:$S,2,0))/ChapterTable!$R$23)))</f>
        <v>2</v>
      </c>
      <c r="D1362">
        <f>IF(OR($L1362=TRUE,$A1362=0,MOD($A1362,ChapterTable!$R$20)&lt;&gt;0),
MAX(0,INT(($B1362+ChapterTable!$P$26+VLOOKUP(SUBSTITUTE(D$1,"성장단계","")&amp;"단계오프셋",ChapterTable!$R:$S,2,0))/ChapterTable!$P$23)),
MAX(0,INT(($B1362+ChapterTable!$R$26+VLOOKUP(SUBSTITUTE(D$1,"성장단계","")&amp;"보스단계오프셋",ChapterTable!$R:$S,2,0))/ChapterTable!$R$23)))</f>
        <v>2</v>
      </c>
      <c r="E1362" s="1">
        <f ca="1">IF(AND($A1362=0,$B1362=1),
    VLOOKUP(1,ChapterTable!$1:$1048576,MATCH("최종"&amp;SUBSTITUTE(SUBSTITUTE(E$1,"standard",""),"|Float",""),ChapterTable!$1:$1,0),0)*ChapterTable!$P$17,
  IF(AND($A1362=0,$B1362=0),
    E1363,
  IF($B1362=0,
    VLOOKUP($A1362,ChapterTable!$1:$1048576,MATCH("최종"&amp;SUBSTITUTE(SUBSTITUTE(E$1,"standard",""),"|Float",""),ChapterTable!$1:$1,0),0),
  IF($B1362=1,
    IF($L1362=FALSE,
      VLOOKUP($A1362,ChapterTable!$1:$1048576,MATCH("최종"&amp;SUBSTITUTE(SUBSTITUTE(E$1,"standard",""),"|Float",""),ChapterTable!$1:$1,0),0),
      VLOOKUP($A1362-ChapterTable!$P$11,ChapterTable!$1:$1048576,MATCH("최종"&amp;SUBSTITUTE(SUBSTITUTE(E$1,"standard",""),"|Float",""),ChapterTable!$1:$1,0),0)*ChapterTable!$P$14
    ),
  OFFSET(E1362,-$B1362+IF($L1362,1,0),0)*IF($B1362&gt;OFFSET($B1362,1,0),ChapterTable!$R$17,1)*
    (VLOOKUP(SUBSTITUTE(SUBSTITUTE(E$1,"standard",""),"|Float","")&amp;IF(OR($L1362=TRUE,$A1362=0,MOD($A1362,ChapterTable!$R$20)&lt;&gt;0),"","보스")&amp;"인게임누적곱배수",ChapterTable!$R:$S,2,0)^C1362
    +VLOOKUP(SUBSTITUTE(SUBSTITUTE(E$1,"standard",""),"|Float","")&amp;IF(OR($L1362=TRUE,$A1362=0,MOD($A1362,ChapterTable!$R$20)&lt;&gt;0),"","보스")&amp;"인게임누적합배수",ChapterTable!$R:$S,2,0)*C1362)
  )
  )
  )
)</f>
        <v>652.04999999999984</v>
      </c>
      <c r="F1362" s="1">
        <f ca="1">IF(AND($A1362=0,$B1362=1),
    VLOOKUP(1,ChapterTable!$1:$1048576,MATCH("최종"&amp;SUBSTITUTE(SUBSTITUTE(F$1,"standard",""),"|Float",""),ChapterTable!$1:$1,0),0)*ChapterTable!$P$17,
  IF(AND($A1362=0,$B1362=0),
    F1363,
  IF($B1362=0,
    VLOOKUP($A1362,ChapterTable!$1:$1048576,MATCH("최종"&amp;SUBSTITUTE(SUBSTITUTE(F$1,"standard",""),"|Float",""),ChapterTable!$1:$1,0),0),
  IF($B1362=1,
    IF($L1362=FALSE,
      VLOOKUP($A1362,ChapterTable!$1:$1048576,MATCH("최종"&amp;SUBSTITUTE(SUBSTITUTE(F$1,"standard",""),"|Float",""),ChapterTable!$1:$1,0),0),
      VLOOKUP($A1362-ChapterTable!$P$11,ChapterTable!$1:$1048576,MATCH("최종"&amp;SUBSTITUTE(SUBSTITUTE(F$1,"standard",""),"|Float",""),ChapterTable!$1:$1,0),0)*ChapterTable!$P$14
    ),
  OFFSET(F1362,-$B1362+IF($L1362,1,0),0)*
    (VLOOKUP(SUBSTITUTE(SUBSTITUTE(F$1,"standard",""),"|Float","")&amp;IF(OR($L1362=TRUE,$A1362=0,MOD($A1362,ChapterTable!$R$20)&lt;&gt;0),"","보스")&amp;"인게임누적곱배수",ChapterTable!$R:$S,2,0)^D1362
    +VLOOKUP(SUBSTITUTE(SUBSTITUTE(F$1,"standard",""),"|Float","")&amp;IF(OR($L1362=TRUE,$A1362=0,MOD($A1362,ChapterTable!$R$20)&lt;&gt;0),"","보스")&amp;"인게임누적합배수",ChapterTable!$R:$S,2,0)*D1362)
  )
  )
  )
)</f>
        <v>223.17187499999994</v>
      </c>
      <c r="G1362" t="s">
        <v>719</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50"/>
        <v>3</v>
      </c>
      <c r="Q1362">
        <f t="shared" si="151"/>
        <v>3</v>
      </c>
      <c r="R1362" t="b">
        <f t="shared" ca="1" si="152"/>
        <v>1</v>
      </c>
      <c r="T1362" t="b">
        <f t="shared" ca="1" si="153"/>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56"/>
        <v>0.33333333333333331</v>
      </c>
      <c r="AJ1362">
        <f t="shared" si="154"/>
        <v>0.395555555</v>
      </c>
      <c r="AK1362">
        <f t="shared" si="155"/>
        <v>1</v>
      </c>
      <c r="AL1362">
        <v>0</v>
      </c>
    </row>
    <row r="1363" spans="1:38" x14ac:dyDescent="0.3">
      <c r="A1363">
        <v>5</v>
      </c>
      <c r="B1363">
        <v>22</v>
      </c>
      <c r="C1363">
        <f>IF(OR($L1363=TRUE,$A1363=0,MOD($A1363,ChapterTable!$R$20)&lt;&gt;0),
MAX(0,INT(($B1363+ChapterTable!$P$26+VLOOKUP(SUBSTITUTE(C$1,"성장단계","")&amp;"단계오프셋",ChapterTable!$R:$S,2,0))/ChapterTable!$P$23)),
MAX(0,INT(($B1363+ChapterTable!$R$26+VLOOKUP(SUBSTITUTE(C$1,"성장단계","")&amp;"보스단계오프셋",ChapterTable!$R:$S,2,0))/ChapterTable!$R$23)))</f>
        <v>2</v>
      </c>
      <c r="D1363">
        <f>IF(OR($L1363=TRUE,$A1363=0,MOD($A1363,ChapterTable!$R$20)&lt;&gt;0),
MAX(0,INT(($B1363+ChapterTable!$P$26+VLOOKUP(SUBSTITUTE(D$1,"성장단계","")&amp;"단계오프셋",ChapterTable!$R:$S,2,0))/ChapterTable!$P$23)),
MAX(0,INT(($B1363+ChapterTable!$R$26+VLOOKUP(SUBSTITUTE(D$1,"성장단계","")&amp;"보스단계오프셋",ChapterTable!$R:$S,2,0))/ChapterTable!$R$23)))</f>
        <v>2</v>
      </c>
      <c r="E1363" s="1">
        <f ca="1">IF(AND($A1363=0,$B1363=1),
    VLOOKUP(1,ChapterTable!$1:$1048576,MATCH("최종"&amp;SUBSTITUTE(SUBSTITUTE(E$1,"standard",""),"|Float",""),ChapterTable!$1:$1,0),0)*ChapterTable!$P$17,
  IF(AND($A1363=0,$B1363=0),
    E1364,
  IF($B1363=0,
    VLOOKUP($A1363,ChapterTable!$1:$1048576,MATCH("최종"&amp;SUBSTITUTE(SUBSTITUTE(E$1,"standard",""),"|Float",""),ChapterTable!$1:$1,0),0),
  IF($B1363=1,
    IF($L1363=FALSE,
      VLOOKUP($A1363,ChapterTable!$1:$1048576,MATCH("최종"&amp;SUBSTITUTE(SUBSTITUTE(E$1,"standard",""),"|Float",""),ChapterTable!$1:$1,0),0),
      VLOOKUP($A1363-ChapterTable!$P$11,ChapterTable!$1:$1048576,MATCH("최종"&amp;SUBSTITUTE(SUBSTITUTE(E$1,"standard",""),"|Float",""),ChapterTable!$1:$1,0),0)*ChapterTable!$P$14
    ),
  OFFSET(E1363,-$B1363+IF($L1363,1,0),0)*IF($B1363&gt;OFFSET($B1363,1,0),ChapterTable!$R$17,1)*
    (VLOOKUP(SUBSTITUTE(SUBSTITUTE(E$1,"standard",""),"|Float","")&amp;IF(OR($L1363=TRUE,$A1363=0,MOD($A1363,ChapterTable!$R$20)&lt;&gt;0),"","보스")&amp;"인게임누적곱배수",ChapterTable!$R:$S,2,0)^C1363
    +VLOOKUP(SUBSTITUTE(SUBSTITUTE(E$1,"standard",""),"|Float","")&amp;IF(OR($L1363=TRUE,$A1363=0,MOD($A1363,ChapterTable!$R$20)&lt;&gt;0),"","보스")&amp;"인게임누적합배수",ChapterTable!$R:$S,2,0)*C1363)
  )
  )
  )
)</f>
        <v>652.04999999999984</v>
      </c>
      <c r="F1363" s="1">
        <f ca="1">IF(AND($A1363=0,$B1363=1),
    VLOOKUP(1,ChapterTable!$1:$1048576,MATCH("최종"&amp;SUBSTITUTE(SUBSTITUTE(F$1,"standard",""),"|Float",""),ChapterTable!$1:$1,0),0)*ChapterTable!$P$17,
  IF(AND($A1363=0,$B1363=0),
    F1364,
  IF($B1363=0,
    VLOOKUP($A1363,ChapterTable!$1:$1048576,MATCH("최종"&amp;SUBSTITUTE(SUBSTITUTE(F$1,"standard",""),"|Float",""),ChapterTable!$1:$1,0),0),
  IF($B1363=1,
    IF($L1363=FALSE,
      VLOOKUP($A1363,ChapterTable!$1:$1048576,MATCH("최종"&amp;SUBSTITUTE(SUBSTITUTE(F$1,"standard",""),"|Float",""),ChapterTable!$1:$1,0),0),
      VLOOKUP($A1363-ChapterTable!$P$11,ChapterTable!$1:$1048576,MATCH("최종"&amp;SUBSTITUTE(SUBSTITUTE(F$1,"standard",""),"|Float",""),ChapterTable!$1:$1,0),0)*ChapterTable!$P$14
    ),
  OFFSET(F1363,-$B1363+IF($L1363,1,0),0)*
    (VLOOKUP(SUBSTITUTE(SUBSTITUTE(F$1,"standard",""),"|Float","")&amp;IF(OR($L1363=TRUE,$A1363=0,MOD($A1363,ChapterTable!$R$20)&lt;&gt;0),"","보스")&amp;"인게임누적곱배수",ChapterTable!$R:$S,2,0)^D1363
    +VLOOKUP(SUBSTITUTE(SUBSTITUTE(F$1,"standard",""),"|Float","")&amp;IF(OR($L1363=TRUE,$A1363=0,MOD($A1363,ChapterTable!$R$20)&lt;&gt;0),"","보스")&amp;"인게임누적합배수",ChapterTable!$R:$S,2,0)*D1363)
  )
  )
  )
)</f>
        <v>223.17187499999994</v>
      </c>
      <c r="G1363" t="s">
        <v>719</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50"/>
        <v>3</v>
      </c>
      <c r="Q1363">
        <f t="shared" si="151"/>
        <v>3</v>
      </c>
      <c r="R1363" t="b">
        <f t="shared" ca="1" si="152"/>
        <v>1</v>
      </c>
      <c r="T1363" t="b">
        <f t="shared" ca="1" si="153"/>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56"/>
        <v>0.33333333333333331</v>
      </c>
      <c r="AJ1363">
        <f t="shared" si="154"/>
        <v>0.395555555</v>
      </c>
      <c r="AK1363">
        <f t="shared" si="155"/>
        <v>1</v>
      </c>
      <c r="AL1363">
        <v>0</v>
      </c>
    </row>
    <row r="1364" spans="1:38" x14ac:dyDescent="0.3">
      <c r="A1364">
        <v>5</v>
      </c>
      <c r="B1364">
        <v>23</v>
      </c>
      <c r="C1364">
        <f>IF(OR($L1364=TRUE,$A1364=0,MOD($A1364,ChapterTable!$R$20)&lt;&gt;0),
MAX(0,INT(($B1364+ChapterTable!$P$26+VLOOKUP(SUBSTITUTE(C$1,"성장단계","")&amp;"단계오프셋",ChapterTable!$R:$S,2,0))/ChapterTable!$P$23)),
MAX(0,INT(($B1364+ChapterTable!$R$26+VLOOKUP(SUBSTITUTE(C$1,"성장단계","")&amp;"보스단계오프셋",ChapterTable!$R:$S,2,0))/ChapterTable!$R$23)))</f>
        <v>2</v>
      </c>
      <c r="D1364">
        <f>IF(OR($L1364=TRUE,$A1364=0,MOD($A1364,ChapterTable!$R$20)&lt;&gt;0),
MAX(0,INT(($B1364+ChapterTable!$P$26+VLOOKUP(SUBSTITUTE(D$1,"성장단계","")&amp;"단계오프셋",ChapterTable!$R:$S,2,0))/ChapterTable!$P$23)),
MAX(0,INT(($B1364+ChapterTable!$R$26+VLOOKUP(SUBSTITUTE(D$1,"성장단계","")&amp;"보스단계오프셋",ChapterTable!$R:$S,2,0))/ChapterTable!$R$23)))</f>
        <v>2</v>
      </c>
      <c r="E1364" s="1">
        <f ca="1">IF(AND($A1364=0,$B1364=1),
    VLOOKUP(1,ChapterTable!$1:$1048576,MATCH("최종"&amp;SUBSTITUTE(SUBSTITUTE(E$1,"standard",""),"|Float",""),ChapterTable!$1:$1,0),0)*ChapterTable!$P$17,
  IF(AND($A1364=0,$B1364=0),
    E1365,
  IF($B1364=0,
    VLOOKUP($A1364,ChapterTable!$1:$1048576,MATCH("최종"&amp;SUBSTITUTE(SUBSTITUTE(E$1,"standard",""),"|Float",""),ChapterTable!$1:$1,0),0),
  IF($B1364=1,
    IF($L1364=FALSE,
      VLOOKUP($A1364,ChapterTable!$1:$1048576,MATCH("최종"&amp;SUBSTITUTE(SUBSTITUTE(E$1,"standard",""),"|Float",""),ChapterTable!$1:$1,0),0),
      VLOOKUP($A1364-ChapterTable!$P$11,ChapterTable!$1:$1048576,MATCH("최종"&amp;SUBSTITUTE(SUBSTITUTE(E$1,"standard",""),"|Float",""),ChapterTable!$1:$1,0),0)*ChapterTable!$P$14
    ),
  OFFSET(E1364,-$B1364+IF($L1364,1,0),0)*IF($B1364&gt;OFFSET($B1364,1,0),ChapterTable!$R$17,1)*
    (VLOOKUP(SUBSTITUTE(SUBSTITUTE(E$1,"standard",""),"|Float","")&amp;IF(OR($L1364=TRUE,$A1364=0,MOD($A1364,ChapterTable!$R$20)&lt;&gt;0),"","보스")&amp;"인게임누적곱배수",ChapterTable!$R:$S,2,0)^C1364
    +VLOOKUP(SUBSTITUTE(SUBSTITUTE(E$1,"standard",""),"|Float","")&amp;IF(OR($L1364=TRUE,$A1364=0,MOD($A1364,ChapterTable!$R$20)&lt;&gt;0),"","보스")&amp;"인게임누적합배수",ChapterTable!$R:$S,2,0)*C1364)
  )
  )
  )
)</f>
        <v>652.04999999999984</v>
      </c>
      <c r="F1364" s="1">
        <f ca="1">IF(AND($A1364=0,$B1364=1),
    VLOOKUP(1,ChapterTable!$1:$1048576,MATCH("최종"&amp;SUBSTITUTE(SUBSTITUTE(F$1,"standard",""),"|Float",""),ChapterTable!$1:$1,0),0)*ChapterTable!$P$17,
  IF(AND($A1364=0,$B1364=0),
    F1365,
  IF($B1364=0,
    VLOOKUP($A1364,ChapterTable!$1:$1048576,MATCH("최종"&amp;SUBSTITUTE(SUBSTITUTE(F$1,"standard",""),"|Float",""),ChapterTable!$1:$1,0),0),
  IF($B1364=1,
    IF($L1364=FALSE,
      VLOOKUP($A1364,ChapterTable!$1:$1048576,MATCH("최종"&amp;SUBSTITUTE(SUBSTITUTE(F$1,"standard",""),"|Float",""),ChapterTable!$1:$1,0),0),
      VLOOKUP($A1364-ChapterTable!$P$11,ChapterTable!$1:$1048576,MATCH("최종"&amp;SUBSTITUTE(SUBSTITUTE(F$1,"standard",""),"|Float",""),ChapterTable!$1:$1,0),0)*ChapterTable!$P$14
    ),
  OFFSET(F1364,-$B1364+IF($L1364,1,0),0)*
    (VLOOKUP(SUBSTITUTE(SUBSTITUTE(F$1,"standard",""),"|Float","")&amp;IF(OR($L1364=TRUE,$A1364=0,MOD($A1364,ChapterTable!$R$20)&lt;&gt;0),"","보스")&amp;"인게임누적곱배수",ChapterTable!$R:$S,2,0)^D1364
    +VLOOKUP(SUBSTITUTE(SUBSTITUTE(F$1,"standard",""),"|Float","")&amp;IF(OR($L1364=TRUE,$A1364=0,MOD($A1364,ChapterTable!$R$20)&lt;&gt;0),"","보스")&amp;"인게임누적합배수",ChapterTable!$R:$S,2,0)*D1364)
  )
  )
  )
)</f>
        <v>223.17187499999994</v>
      </c>
      <c r="G1364" t="s">
        <v>719</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50"/>
        <v>3</v>
      </c>
      <c r="Q1364">
        <f t="shared" si="151"/>
        <v>3</v>
      </c>
      <c r="R1364" t="b">
        <f t="shared" ca="1" si="152"/>
        <v>1</v>
      </c>
      <c r="T1364" t="b">
        <f t="shared" ca="1" si="153"/>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56"/>
        <v>0.33333333333333331</v>
      </c>
      <c r="AJ1364">
        <f t="shared" si="154"/>
        <v>0.395555555</v>
      </c>
      <c r="AK1364">
        <f t="shared" si="155"/>
        <v>1</v>
      </c>
      <c r="AL1364">
        <v>0</v>
      </c>
    </row>
    <row r="1365" spans="1:38" x14ac:dyDescent="0.3">
      <c r="A1365">
        <v>5</v>
      </c>
      <c r="B1365">
        <v>24</v>
      </c>
      <c r="C1365">
        <f>IF(OR($L1365=TRUE,$A1365=0,MOD($A1365,ChapterTable!$R$20)&lt;&gt;0),
MAX(0,INT(($B1365+ChapterTable!$P$26+VLOOKUP(SUBSTITUTE(C$1,"성장단계","")&amp;"단계오프셋",ChapterTable!$R:$S,2,0))/ChapterTable!$P$23)),
MAX(0,INT(($B1365+ChapterTable!$R$26+VLOOKUP(SUBSTITUTE(C$1,"성장단계","")&amp;"보스단계오프셋",ChapterTable!$R:$S,2,0))/ChapterTable!$R$23)))</f>
        <v>2</v>
      </c>
      <c r="D1365">
        <f>IF(OR($L1365=TRUE,$A1365=0,MOD($A1365,ChapterTable!$R$20)&lt;&gt;0),
MAX(0,INT(($B1365+ChapterTable!$P$26+VLOOKUP(SUBSTITUTE(D$1,"성장단계","")&amp;"단계오프셋",ChapterTable!$R:$S,2,0))/ChapterTable!$P$23)),
MAX(0,INT(($B1365+ChapterTable!$R$26+VLOOKUP(SUBSTITUTE(D$1,"성장단계","")&amp;"보스단계오프셋",ChapterTable!$R:$S,2,0))/ChapterTable!$R$23)))</f>
        <v>2</v>
      </c>
      <c r="E1365" s="1">
        <f ca="1">IF(AND($A1365=0,$B1365=1),
    VLOOKUP(1,ChapterTable!$1:$1048576,MATCH("최종"&amp;SUBSTITUTE(SUBSTITUTE(E$1,"standard",""),"|Float",""),ChapterTable!$1:$1,0),0)*ChapterTable!$P$17,
  IF(AND($A1365=0,$B1365=0),
    E1366,
  IF($B1365=0,
    VLOOKUP($A1365,ChapterTable!$1:$1048576,MATCH("최종"&amp;SUBSTITUTE(SUBSTITUTE(E$1,"standard",""),"|Float",""),ChapterTable!$1:$1,0),0),
  IF($B1365=1,
    IF($L1365=FALSE,
      VLOOKUP($A1365,ChapterTable!$1:$1048576,MATCH("최종"&amp;SUBSTITUTE(SUBSTITUTE(E$1,"standard",""),"|Float",""),ChapterTable!$1:$1,0),0),
      VLOOKUP($A1365-ChapterTable!$P$11,ChapterTable!$1:$1048576,MATCH("최종"&amp;SUBSTITUTE(SUBSTITUTE(E$1,"standard",""),"|Float",""),ChapterTable!$1:$1,0),0)*ChapterTable!$P$14
    ),
  OFFSET(E1365,-$B1365+IF($L1365,1,0),0)*IF($B1365&gt;OFFSET($B1365,1,0),ChapterTable!$R$17,1)*
    (VLOOKUP(SUBSTITUTE(SUBSTITUTE(E$1,"standard",""),"|Float","")&amp;IF(OR($L1365=TRUE,$A1365=0,MOD($A1365,ChapterTable!$R$20)&lt;&gt;0),"","보스")&amp;"인게임누적곱배수",ChapterTable!$R:$S,2,0)^C1365
    +VLOOKUP(SUBSTITUTE(SUBSTITUTE(E$1,"standard",""),"|Float","")&amp;IF(OR($L1365=TRUE,$A1365=0,MOD($A1365,ChapterTable!$R$20)&lt;&gt;0),"","보스")&amp;"인게임누적합배수",ChapterTable!$R:$S,2,0)*C1365)
  )
  )
  )
)</f>
        <v>652.04999999999984</v>
      </c>
      <c r="F1365" s="1">
        <f ca="1">IF(AND($A1365=0,$B1365=1),
    VLOOKUP(1,ChapterTable!$1:$1048576,MATCH("최종"&amp;SUBSTITUTE(SUBSTITUTE(F$1,"standard",""),"|Float",""),ChapterTable!$1:$1,0),0)*ChapterTable!$P$17,
  IF(AND($A1365=0,$B1365=0),
    F1366,
  IF($B1365=0,
    VLOOKUP($A1365,ChapterTable!$1:$1048576,MATCH("최종"&amp;SUBSTITUTE(SUBSTITUTE(F$1,"standard",""),"|Float",""),ChapterTable!$1:$1,0),0),
  IF($B1365=1,
    IF($L1365=FALSE,
      VLOOKUP($A1365,ChapterTable!$1:$1048576,MATCH("최종"&amp;SUBSTITUTE(SUBSTITUTE(F$1,"standard",""),"|Float",""),ChapterTable!$1:$1,0),0),
      VLOOKUP($A1365-ChapterTable!$P$11,ChapterTable!$1:$1048576,MATCH("최종"&amp;SUBSTITUTE(SUBSTITUTE(F$1,"standard",""),"|Float",""),ChapterTable!$1:$1,0),0)*ChapterTable!$P$14
    ),
  OFFSET(F1365,-$B1365+IF($L1365,1,0),0)*
    (VLOOKUP(SUBSTITUTE(SUBSTITUTE(F$1,"standard",""),"|Float","")&amp;IF(OR($L1365=TRUE,$A1365=0,MOD($A1365,ChapterTable!$R$20)&lt;&gt;0),"","보스")&amp;"인게임누적곱배수",ChapterTable!$R:$S,2,0)^D1365
    +VLOOKUP(SUBSTITUTE(SUBSTITUTE(F$1,"standard",""),"|Float","")&amp;IF(OR($L1365=TRUE,$A1365=0,MOD($A1365,ChapterTable!$R$20)&lt;&gt;0),"","보스")&amp;"인게임누적합배수",ChapterTable!$R:$S,2,0)*D1365)
  )
  )
  )
)</f>
        <v>223.17187499999994</v>
      </c>
      <c r="G1365" t="s">
        <v>719</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50"/>
        <v>3</v>
      </c>
      <c r="Q1365">
        <f t="shared" si="151"/>
        <v>3</v>
      </c>
      <c r="R1365" t="b">
        <f t="shared" ca="1" si="152"/>
        <v>1</v>
      </c>
      <c r="T1365" t="b">
        <f t="shared" ca="1" si="153"/>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56"/>
        <v>0.33333333333333331</v>
      </c>
      <c r="AJ1365">
        <f t="shared" si="154"/>
        <v>0.395555555</v>
      </c>
      <c r="AK1365">
        <f t="shared" si="155"/>
        <v>1</v>
      </c>
      <c r="AL1365">
        <v>0</v>
      </c>
    </row>
    <row r="1366" spans="1:38" x14ac:dyDescent="0.3">
      <c r="A1366">
        <v>5</v>
      </c>
      <c r="B1366">
        <v>25</v>
      </c>
      <c r="C1366">
        <f>IF(OR($L1366=TRUE,$A1366=0,MOD($A1366,ChapterTable!$R$20)&lt;&gt;0),
MAX(0,INT(($B1366+ChapterTable!$P$26+VLOOKUP(SUBSTITUTE(C$1,"성장단계","")&amp;"단계오프셋",ChapterTable!$R:$S,2,0))/ChapterTable!$P$23)),
MAX(0,INT(($B1366+ChapterTable!$R$26+VLOOKUP(SUBSTITUTE(C$1,"성장단계","")&amp;"보스단계오프셋",ChapterTable!$R:$S,2,0))/ChapterTable!$R$23)))</f>
        <v>2</v>
      </c>
      <c r="D1366">
        <f>IF(OR($L1366=TRUE,$A1366=0,MOD($A1366,ChapterTable!$R$20)&lt;&gt;0),
MAX(0,INT(($B1366+ChapterTable!$P$26+VLOOKUP(SUBSTITUTE(D$1,"성장단계","")&amp;"단계오프셋",ChapterTable!$R:$S,2,0))/ChapterTable!$P$23)),
MAX(0,INT(($B1366+ChapterTable!$R$26+VLOOKUP(SUBSTITUTE(D$1,"성장단계","")&amp;"보스단계오프셋",ChapterTable!$R:$S,2,0))/ChapterTable!$R$23)))</f>
        <v>2</v>
      </c>
      <c r="E1366" s="1">
        <f ca="1">IF(AND($A1366=0,$B1366=1),
    VLOOKUP(1,ChapterTable!$1:$1048576,MATCH("최종"&amp;SUBSTITUTE(SUBSTITUTE(E$1,"standard",""),"|Float",""),ChapterTable!$1:$1,0),0)*ChapterTable!$P$17,
  IF(AND($A1366=0,$B1366=0),
    E1367,
  IF($B1366=0,
    VLOOKUP($A1366,ChapterTable!$1:$1048576,MATCH("최종"&amp;SUBSTITUTE(SUBSTITUTE(E$1,"standard",""),"|Float",""),ChapterTable!$1:$1,0),0),
  IF($B1366=1,
    IF($L1366=FALSE,
      VLOOKUP($A1366,ChapterTable!$1:$1048576,MATCH("최종"&amp;SUBSTITUTE(SUBSTITUTE(E$1,"standard",""),"|Float",""),ChapterTable!$1:$1,0),0),
      VLOOKUP($A1366-ChapterTable!$P$11,ChapterTable!$1:$1048576,MATCH("최종"&amp;SUBSTITUTE(SUBSTITUTE(E$1,"standard",""),"|Float",""),ChapterTable!$1:$1,0),0)*ChapterTable!$P$14
    ),
  OFFSET(E1366,-$B1366+IF($L1366,1,0),0)*IF($B1366&gt;OFFSET($B1366,1,0),ChapterTable!$R$17,1)*
    (VLOOKUP(SUBSTITUTE(SUBSTITUTE(E$1,"standard",""),"|Float","")&amp;IF(OR($L1366=TRUE,$A1366=0,MOD($A1366,ChapterTable!$R$20)&lt;&gt;0),"","보스")&amp;"인게임누적곱배수",ChapterTable!$R:$S,2,0)^C1366
    +VLOOKUP(SUBSTITUTE(SUBSTITUTE(E$1,"standard",""),"|Float","")&amp;IF(OR($L1366=TRUE,$A1366=0,MOD($A1366,ChapterTable!$R$20)&lt;&gt;0),"","보스")&amp;"인게임누적합배수",ChapterTable!$R:$S,2,0)*C1366)
  )
  )
  )
)</f>
        <v>652.04999999999984</v>
      </c>
      <c r="F1366" s="1">
        <f ca="1">IF(AND($A1366=0,$B1366=1),
    VLOOKUP(1,ChapterTable!$1:$1048576,MATCH("최종"&amp;SUBSTITUTE(SUBSTITUTE(F$1,"standard",""),"|Float",""),ChapterTable!$1:$1,0),0)*ChapterTable!$P$17,
  IF(AND($A1366=0,$B1366=0),
    F1367,
  IF($B1366=0,
    VLOOKUP($A1366,ChapterTable!$1:$1048576,MATCH("최종"&amp;SUBSTITUTE(SUBSTITUTE(F$1,"standard",""),"|Float",""),ChapterTable!$1:$1,0),0),
  IF($B1366=1,
    IF($L1366=FALSE,
      VLOOKUP($A1366,ChapterTable!$1:$1048576,MATCH("최종"&amp;SUBSTITUTE(SUBSTITUTE(F$1,"standard",""),"|Float",""),ChapterTable!$1:$1,0),0),
      VLOOKUP($A1366-ChapterTable!$P$11,ChapterTable!$1:$1048576,MATCH("최종"&amp;SUBSTITUTE(SUBSTITUTE(F$1,"standard",""),"|Float",""),ChapterTable!$1:$1,0),0)*ChapterTable!$P$14
    ),
  OFFSET(F1366,-$B1366+IF($L1366,1,0),0)*
    (VLOOKUP(SUBSTITUTE(SUBSTITUTE(F$1,"standard",""),"|Float","")&amp;IF(OR($L1366=TRUE,$A1366=0,MOD($A1366,ChapterTable!$R$20)&lt;&gt;0),"","보스")&amp;"인게임누적곱배수",ChapterTable!$R:$S,2,0)^D1366
    +VLOOKUP(SUBSTITUTE(SUBSTITUTE(F$1,"standard",""),"|Float","")&amp;IF(OR($L1366=TRUE,$A1366=0,MOD($A1366,ChapterTable!$R$20)&lt;&gt;0),"","보스")&amp;"인게임누적합배수",ChapterTable!$R:$S,2,0)*D1366)
  )
  )
  )
)</f>
        <v>223.17187499999994</v>
      </c>
      <c r="G1366" t="s">
        <v>719</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50"/>
        <v>11</v>
      </c>
      <c r="Q1366">
        <f t="shared" si="151"/>
        <v>11</v>
      </c>
      <c r="R1366" t="b">
        <f t="shared" ca="1" si="152"/>
        <v>1</v>
      </c>
      <c r="T1366" t="b">
        <f t="shared" ca="1" si="153"/>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56"/>
        <v>0.33333333333333331</v>
      </c>
      <c r="AJ1366">
        <f t="shared" si="154"/>
        <v>0.395555555</v>
      </c>
      <c r="AK1366">
        <f t="shared" si="155"/>
        <v>1</v>
      </c>
      <c r="AL1366">
        <v>0</v>
      </c>
    </row>
    <row r="1367" spans="1:38" x14ac:dyDescent="0.3">
      <c r="A1367">
        <v>5</v>
      </c>
      <c r="B1367">
        <v>26</v>
      </c>
      <c r="C1367">
        <f>IF(OR($L1367=TRUE,$A1367=0,MOD($A1367,ChapterTable!$R$20)&lt;&gt;0),
MAX(0,INT(($B1367+ChapterTable!$P$26+VLOOKUP(SUBSTITUTE(C$1,"성장단계","")&amp;"단계오프셋",ChapterTable!$R:$S,2,0))/ChapterTable!$P$23)),
MAX(0,INT(($B1367+ChapterTable!$R$26+VLOOKUP(SUBSTITUTE(C$1,"성장단계","")&amp;"보스단계오프셋",ChapterTable!$R:$S,2,0))/ChapterTable!$R$23)))</f>
        <v>3</v>
      </c>
      <c r="D1367">
        <f>IF(OR($L1367=TRUE,$A1367=0,MOD($A1367,ChapterTable!$R$20)&lt;&gt;0),
MAX(0,INT(($B1367+ChapterTable!$P$26+VLOOKUP(SUBSTITUTE(D$1,"성장단계","")&amp;"단계오프셋",ChapterTable!$R:$S,2,0))/ChapterTable!$P$23)),
MAX(0,INT(($B1367+ChapterTable!$R$26+VLOOKUP(SUBSTITUTE(D$1,"성장단계","")&amp;"보스단계오프셋",ChapterTable!$R:$S,2,0))/ChapterTable!$R$23)))</f>
        <v>2</v>
      </c>
      <c r="E1367" s="1">
        <f ca="1">IF(AND($A1367=0,$B1367=1),
    VLOOKUP(1,ChapterTable!$1:$1048576,MATCH("최종"&amp;SUBSTITUTE(SUBSTITUTE(E$1,"standard",""),"|Float",""),ChapterTable!$1:$1,0),0)*ChapterTable!$P$17,
  IF(AND($A1367=0,$B1367=0),
    E1368,
  IF($B1367=0,
    VLOOKUP($A1367,ChapterTable!$1:$1048576,MATCH("최종"&amp;SUBSTITUTE(SUBSTITUTE(E$1,"standard",""),"|Float",""),ChapterTable!$1:$1,0),0),
  IF($B1367=1,
    IF($L1367=FALSE,
      VLOOKUP($A1367,ChapterTable!$1:$1048576,MATCH("최종"&amp;SUBSTITUTE(SUBSTITUTE(E$1,"standard",""),"|Float",""),ChapterTable!$1:$1,0),0),
      VLOOKUP($A1367-ChapterTable!$P$11,ChapterTable!$1:$1048576,MATCH("최종"&amp;SUBSTITUTE(SUBSTITUTE(E$1,"standard",""),"|Float",""),ChapterTable!$1:$1,0),0)*ChapterTable!$P$14
    ),
  OFFSET(E1367,-$B1367+IF($L1367,1,0),0)*IF($B1367&gt;OFFSET($B1367,1,0),ChapterTable!$R$17,1)*
    (VLOOKUP(SUBSTITUTE(SUBSTITUTE(E$1,"standard",""),"|Float","")&amp;IF(OR($L1367=TRUE,$A1367=0,MOD($A1367,ChapterTable!$R$20)&lt;&gt;0),"","보스")&amp;"인게임누적곱배수",ChapterTable!$R:$S,2,0)^C1367
    +VLOOKUP(SUBSTITUTE(SUBSTITUTE(E$1,"standard",""),"|Float","")&amp;IF(OR($L1367=TRUE,$A1367=0,MOD($A1367,ChapterTable!$R$20)&lt;&gt;0),"","보스")&amp;"인게임누적합배수",ChapterTable!$R:$S,2,0)*C1367)
  )
  )
  )
)</f>
        <v>745.19999999999993</v>
      </c>
      <c r="F1367" s="1">
        <f ca="1">IF(AND($A1367=0,$B1367=1),
    VLOOKUP(1,ChapterTable!$1:$1048576,MATCH("최종"&amp;SUBSTITUTE(SUBSTITUTE(F$1,"standard",""),"|Float",""),ChapterTable!$1:$1,0),0)*ChapterTable!$P$17,
  IF(AND($A1367=0,$B1367=0),
    F1368,
  IF($B1367=0,
    VLOOKUP($A1367,ChapterTable!$1:$1048576,MATCH("최종"&amp;SUBSTITUTE(SUBSTITUTE(F$1,"standard",""),"|Float",""),ChapterTable!$1:$1,0),0),
  IF($B1367=1,
    IF($L1367=FALSE,
      VLOOKUP($A1367,ChapterTable!$1:$1048576,MATCH("최종"&amp;SUBSTITUTE(SUBSTITUTE(F$1,"standard",""),"|Float",""),ChapterTable!$1:$1,0),0),
      VLOOKUP($A1367-ChapterTable!$P$11,ChapterTable!$1:$1048576,MATCH("최종"&amp;SUBSTITUTE(SUBSTITUTE(F$1,"standard",""),"|Float",""),ChapterTable!$1:$1,0),0)*ChapterTable!$P$14
    ),
  OFFSET(F1367,-$B1367+IF($L1367,1,0),0)*
    (VLOOKUP(SUBSTITUTE(SUBSTITUTE(F$1,"standard",""),"|Float","")&amp;IF(OR($L1367=TRUE,$A1367=0,MOD($A1367,ChapterTable!$R$20)&lt;&gt;0),"","보스")&amp;"인게임누적곱배수",ChapterTable!$R:$S,2,0)^D1367
    +VLOOKUP(SUBSTITUTE(SUBSTITUTE(F$1,"standard",""),"|Float","")&amp;IF(OR($L1367=TRUE,$A1367=0,MOD($A1367,ChapterTable!$R$20)&lt;&gt;0),"","보스")&amp;"인게임누적합배수",ChapterTable!$R:$S,2,0)*D1367)
  )
  )
  )
)</f>
        <v>223.17187499999994</v>
      </c>
      <c r="G1367" t="s">
        <v>719</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50"/>
        <v>3</v>
      </c>
      <c r="Q1367">
        <f t="shared" si="151"/>
        <v>3</v>
      </c>
      <c r="R1367" t="b">
        <f t="shared" ca="1" si="152"/>
        <v>1</v>
      </c>
      <c r="T1367" t="b">
        <f t="shared" ca="1" si="153"/>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56"/>
        <v>0.33333333333333331</v>
      </c>
      <c r="AJ1367">
        <f t="shared" si="154"/>
        <v>0.395555555</v>
      </c>
      <c r="AK1367">
        <f t="shared" si="155"/>
        <v>1</v>
      </c>
      <c r="AL1367">
        <v>0</v>
      </c>
    </row>
    <row r="1368" spans="1:38" x14ac:dyDescent="0.3">
      <c r="A1368">
        <v>5</v>
      </c>
      <c r="B1368">
        <v>27</v>
      </c>
      <c r="C1368">
        <f>IF(OR($L1368=TRUE,$A1368=0,MOD($A1368,ChapterTable!$R$20)&lt;&gt;0),
MAX(0,INT(($B1368+ChapterTable!$P$26+VLOOKUP(SUBSTITUTE(C$1,"성장단계","")&amp;"단계오프셋",ChapterTable!$R:$S,2,0))/ChapterTable!$P$23)),
MAX(0,INT(($B1368+ChapterTable!$R$26+VLOOKUP(SUBSTITUTE(C$1,"성장단계","")&amp;"보스단계오프셋",ChapterTable!$R:$S,2,0))/ChapterTable!$R$23)))</f>
        <v>3</v>
      </c>
      <c r="D1368">
        <f>IF(OR($L1368=TRUE,$A1368=0,MOD($A1368,ChapterTable!$R$20)&lt;&gt;0),
MAX(0,INT(($B1368+ChapterTable!$P$26+VLOOKUP(SUBSTITUTE(D$1,"성장단계","")&amp;"단계오프셋",ChapterTable!$R:$S,2,0))/ChapterTable!$P$23)),
MAX(0,INT(($B1368+ChapterTable!$R$26+VLOOKUP(SUBSTITUTE(D$1,"성장단계","")&amp;"보스단계오프셋",ChapterTable!$R:$S,2,0))/ChapterTable!$R$23)))</f>
        <v>2</v>
      </c>
      <c r="E1368" s="1">
        <f ca="1">IF(AND($A1368=0,$B1368=1),
    VLOOKUP(1,ChapterTable!$1:$1048576,MATCH("최종"&amp;SUBSTITUTE(SUBSTITUTE(E$1,"standard",""),"|Float",""),ChapterTable!$1:$1,0),0)*ChapterTable!$P$17,
  IF(AND($A1368=0,$B1368=0),
    E1369,
  IF($B1368=0,
    VLOOKUP($A1368,ChapterTable!$1:$1048576,MATCH("최종"&amp;SUBSTITUTE(SUBSTITUTE(E$1,"standard",""),"|Float",""),ChapterTable!$1:$1,0),0),
  IF($B1368=1,
    IF($L1368=FALSE,
      VLOOKUP($A1368,ChapterTable!$1:$1048576,MATCH("최종"&amp;SUBSTITUTE(SUBSTITUTE(E$1,"standard",""),"|Float",""),ChapterTable!$1:$1,0),0),
      VLOOKUP($A1368-ChapterTable!$P$11,ChapterTable!$1:$1048576,MATCH("최종"&amp;SUBSTITUTE(SUBSTITUTE(E$1,"standard",""),"|Float",""),ChapterTable!$1:$1,0),0)*ChapterTable!$P$14
    ),
  OFFSET(E1368,-$B1368+IF($L1368,1,0),0)*IF($B1368&gt;OFFSET($B1368,1,0),ChapterTable!$R$17,1)*
    (VLOOKUP(SUBSTITUTE(SUBSTITUTE(E$1,"standard",""),"|Float","")&amp;IF(OR($L1368=TRUE,$A1368=0,MOD($A1368,ChapterTable!$R$20)&lt;&gt;0),"","보스")&amp;"인게임누적곱배수",ChapterTable!$R:$S,2,0)^C1368
    +VLOOKUP(SUBSTITUTE(SUBSTITUTE(E$1,"standard",""),"|Float","")&amp;IF(OR($L1368=TRUE,$A1368=0,MOD($A1368,ChapterTable!$R$20)&lt;&gt;0),"","보스")&amp;"인게임누적합배수",ChapterTable!$R:$S,2,0)*C1368)
  )
  )
  )
)</f>
        <v>745.19999999999993</v>
      </c>
      <c r="F1368" s="1">
        <f ca="1">IF(AND($A1368=0,$B1368=1),
    VLOOKUP(1,ChapterTable!$1:$1048576,MATCH("최종"&amp;SUBSTITUTE(SUBSTITUTE(F$1,"standard",""),"|Float",""),ChapterTable!$1:$1,0),0)*ChapterTable!$P$17,
  IF(AND($A1368=0,$B1368=0),
    F1369,
  IF($B1368=0,
    VLOOKUP($A1368,ChapterTable!$1:$1048576,MATCH("최종"&amp;SUBSTITUTE(SUBSTITUTE(F$1,"standard",""),"|Float",""),ChapterTable!$1:$1,0),0),
  IF($B1368=1,
    IF($L1368=FALSE,
      VLOOKUP($A1368,ChapterTable!$1:$1048576,MATCH("최종"&amp;SUBSTITUTE(SUBSTITUTE(F$1,"standard",""),"|Float",""),ChapterTable!$1:$1,0),0),
      VLOOKUP($A1368-ChapterTable!$P$11,ChapterTable!$1:$1048576,MATCH("최종"&amp;SUBSTITUTE(SUBSTITUTE(F$1,"standard",""),"|Float",""),ChapterTable!$1:$1,0),0)*ChapterTable!$P$14
    ),
  OFFSET(F1368,-$B1368+IF($L1368,1,0),0)*
    (VLOOKUP(SUBSTITUTE(SUBSTITUTE(F$1,"standard",""),"|Float","")&amp;IF(OR($L1368=TRUE,$A1368=0,MOD($A1368,ChapterTable!$R$20)&lt;&gt;0),"","보스")&amp;"인게임누적곱배수",ChapterTable!$R:$S,2,0)^D1368
    +VLOOKUP(SUBSTITUTE(SUBSTITUTE(F$1,"standard",""),"|Float","")&amp;IF(OR($L1368=TRUE,$A1368=0,MOD($A1368,ChapterTable!$R$20)&lt;&gt;0),"","보스")&amp;"인게임누적합배수",ChapterTable!$R:$S,2,0)*D1368)
  )
  )
  )
)</f>
        <v>223.17187499999994</v>
      </c>
      <c r="G1368" t="s">
        <v>719</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50"/>
        <v>3</v>
      </c>
      <c r="Q1368">
        <f t="shared" si="151"/>
        <v>3</v>
      </c>
      <c r="R1368" t="b">
        <f t="shared" ca="1" si="152"/>
        <v>1</v>
      </c>
      <c r="T1368" t="b">
        <f t="shared" ca="1" si="153"/>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56"/>
        <v>0.33333333333333331</v>
      </c>
      <c r="AJ1368">
        <f t="shared" si="154"/>
        <v>0.395555555</v>
      </c>
      <c r="AK1368">
        <f t="shared" si="155"/>
        <v>1</v>
      </c>
      <c r="AL1368">
        <v>0</v>
      </c>
    </row>
    <row r="1369" spans="1:38" x14ac:dyDescent="0.3">
      <c r="A1369">
        <v>5</v>
      </c>
      <c r="B1369">
        <v>28</v>
      </c>
      <c r="C1369">
        <f>IF(OR($L1369=TRUE,$A1369=0,MOD($A1369,ChapterTable!$R$20)&lt;&gt;0),
MAX(0,INT(($B1369+ChapterTable!$P$26+VLOOKUP(SUBSTITUTE(C$1,"성장단계","")&amp;"단계오프셋",ChapterTable!$R:$S,2,0))/ChapterTable!$P$23)),
MAX(0,INT(($B1369+ChapterTable!$R$26+VLOOKUP(SUBSTITUTE(C$1,"성장단계","")&amp;"보스단계오프셋",ChapterTable!$R:$S,2,0))/ChapterTable!$R$23)))</f>
        <v>3</v>
      </c>
      <c r="D1369">
        <f>IF(OR($L1369=TRUE,$A1369=0,MOD($A1369,ChapterTable!$R$20)&lt;&gt;0),
MAX(0,INT(($B1369+ChapterTable!$P$26+VLOOKUP(SUBSTITUTE(D$1,"성장단계","")&amp;"단계오프셋",ChapterTable!$R:$S,2,0))/ChapterTable!$P$23)),
MAX(0,INT(($B1369+ChapterTable!$R$26+VLOOKUP(SUBSTITUTE(D$1,"성장단계","")&amp;"보스단계오프셋",ChapterTable!$R:$S,2,0))/ChapterTable!$R$23)))</f>
        <v>2</v>
      </c>
      <c r="E1369" s="1">
        <f ca="1">IF(AND($A1369=0,$B1369=1),
    VLOOKUP(1,ChapterTable!$1:$1048576,MATCH("최종"&amp;SUBSTITUTE(SUBSTITUTE(E$1,"standard",""),"|Float",""),ChapterTable!$1:$1,0),0)*ChapterTable!$P$17,
  IF(AND($A1369=0,$B1369=0),
    E1370,
  IF($B1369=0,
    VLOOKUP($A1369,ChapterTable!$1:$1048576,MATCH("최종"&amp;SUBSTITUTE(SUBSTITUTE(E$1,"standard",""),"|Float",""),ChapterTable!$1:$1,0),0),
  IF($B1369=1,
    IF($L1369=FALSE,
      VLOOKUP($A1369,ChapterTable!$1:$1048576,MATCH("최종"&amp;SUBSTITUTE(SUBSTITUTE(E$1,"standard",""),"|Float",""),ChapterTable!$1:$1,0),0),
      VLOOKUP($A1369-ChapterTable!$P$11,ChapterTable!$1:$1048576,MATCH("최종"&amp;SUBSTITUTE(SUBSTITUTE(E$1,"standard",""),"|Float",""),ChapterTable!$1:$1,0),0)*ChapterTable!$P$14
    ),
  OFFSET(E1369,-$B1369+IF($L1369,1,0),0)*IF($B1369&gt;OFFSET($B1369,1,0),ChapterTable!$R$17,1)*
    (VLOOKUP(SUBSTITUTE(SUBSTITUTE(E$1,"standard",""),"|Float","")&amp;IF(OR($L1369=TRUE,$A1369=0,MOD($A1369,ChapterTable!$R$20)&lt;&gt;0),"","보스")&amp;"인게임누적곱배수",ChapterTable!$R:$S,2,0)^C1369
    +VLOOKUP(SUBSTITUTE(SUBSTITUTE(E$1,"standard",""),"|Float","")&amp;IF(OR($L1369=TRUE,$A1369=0,MOD($A1369,ChapterTable!$R$20)&lt;&gt;0),"","보스")&amp;"인게임누적합배수",ChapterTable!$R:$S,2,0)*C1369)
  )
  )
  )
)</f>
        <v>745.19999999999993</v>
      </c>
      <c r="F1369" s="1">
        <f ca="1">IF(AND($A1369=0,$B1369=1),
    VLOOKUP(1,ChapterTable!$1:$1048576,MATCH("최종"&amp;SUBSTITUTE(SUBSTITUTE(F$1,"standard",""),"|Float",""),ChapterTable!$1:$1,0),0)*ChapterTable!$P$17,
  IF(AND($A1369=0,$B1369=0),
    F1370,
  IF($B1369=0,
    VLOOKUP($A1369,ChapterTable!$1:$1048576,MATCH("최종"&amp;SUBSTITUTE(SUBSTITUTE(F$1,"standard",""),"|Float",""),ChapterTable!$1:$1,0),0),
  IF($B1369=1,
    IF($L1369=FALSE,
      VLOOKUP($A1369,ChapterTable!$1:$1048576,MATCH("최종"&amp;SUBSTITUTE(SUBSTITUTE(F$1,"standard",""),"|Float",""),ChapterTable!$1:$1,0),0),
      VLOOKUP($A1369-ChapterTable!$P$11,ChapterTable!$1:$1048576,MATCH("최종"&amp;SUBSTITUTE(SUBSTITUTE(F$1,"standard",""),"|Float",""),ChapterTable!$1:$1,0),0)*ChapterTable!$P$14
    ),
  OFFSET(F1369,-$B1369+IF($L1369,1,0),0)*
    (VLOOKUP(SUBSTITUTE(SUBSTITUTE(F$1,"standard",""),"|Float","")&amp;IF(OR($L1369=TRUE,$A1369=0,MOD($A1369,ChapterTable!$R$20)&lt;&gt;0),"","보스")&amp;"인게임누적곱배수",ChapterTable!$R:$S,2,0)^D1369
    +VLOOKUP(SUBSTITUTE(SUBSTITUTE(F$1,"standard",""),"|Float","")&amp;IF(OR($L1369=TRUE,$A1369=0,MOD($A1369,ChapterTable!$R$20)&lt;&gt;0),"","보스")&amp;"인게임누적합배수",ChapterTable!$R:$S,2,0)*D1369)
  )
  )
  )
)</f>
        <v>223.17187499999994</v>
      </c>
      <c r="G1369" t="s">
        <v>719</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50"/>
        <v>3</v>
      </c>
      <c r="Q1369">
        <f t="shared" si="151"/>
        <v>3</v>
      </c>
      <c r="R1369" t="b">
        <f t="shared" ca="1" si="152"/>
        <v>1</v>
      </c>
      <c r="T1369" t="b">
        <f t="shared" ca="1" si="153"/>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56"/>
        <v>0.33333333333333331</v>
      </c>
      <c r="AJ1369">
        <f t="shared" si="154"/>
        <v>0.395555555</v>
      </c>
      <c r="AK1369">
        <f t="shared" si="155"/>
        <v>1</v>
      </c>
      <c r="AL1369">
        <v>0</v>
      </c>
    </row>
    <row r="1370" spans="1:38" x14ac:dyDescent="0.3">
      <c r="A1370">
        <v>5</v>
      </c>
      <c r="B1370">
        <v>29</v>
      </c>
      <c r="C1370">
        <f>IF(OR($L1370=TRUE,$A1370=0,MOD($A1370,ChapterTable!$R$20)&lt;&gt;0),
MAX(0,INT(($B1370+ChapterTable!$P$26+VLOOKUP(SUBSTITUTE(C$1,"성장단계","")&amp;"단계오프셋",ChapterTable!$R:$S,2,0))/ChapterTable!$P$23)),
MAX(0,INT(($B1370+ChapterTable!$R$26+VLOOKUP(SUBSTITUTE(C$1,"성장단계","")&amp;"보스단계오프셋",ChapterTable!$R:$S,2,0))/ChapterTable!$R$23)))</f>
        <v>3</v>
      </c>
      <c r="D1370">
        <f>IF(OR($L1370=TRUE,$A1370=0,MOD($A1370,ChapterTable!$R$20)&lt;&gt;0),
MAX(0,INT(($B1370+ChapterTable!$P$26+VLOOKUP(SUBSTITUTE(D$1,"성장단계","")&amp;"단계오프셋",ChapterTable!$R:$S,2,0))/ChapterTable!$P$23)),
MAX(0,INT(($B1370+ChapterTable!$R$26+VLOOKUP(SUBSTITUTE(D$1,"성장단계","")&amp;"보스단계오프셋",ChapterTable!$R:$S,2,0))/ChapterTable!$R$23)))</f>
        <v>2</v>
      </c>
      <c r="E1370" s="1">
        <f ca="1">IF(AND($A1370=0,$B1370=1),
    VLOOKUP(1,ChapterTable!$1:$1048576,MATCH("최종"&amp;SUBSTITUTE(SUBSTITUTE(E$1,"standard",""),"|Float",""),ChapterTable!$1:$1,0),0)*ChapterTable!$P$17,
  IF(AND($A1370=0,$B1370=0),
    E1371,
  IF($B1370=0,
    VLOOKUP($A1370,ChapterTable!$1:$1048576,MATCH("최종"&amp;SUBSTITUTE(SUBSTITUTE(E$1,"standard",""),"|Float",""),ChapterTable!$1:$1,0),0),
  IF($B1370=1,
    IF($L1370=FALSE,
      VLOOKUP($A1370,ChapterTable!$1:$1048576,MATCH("최종"&amp;SUBSTITUTE(SUBSTITUTE(E$1,"standard",""),"|Float",""),ChapterTable!$1:$1,0),0),
      VLOOKUP($A1370-ChapterTable!$P$11,ChapterTable!$1:$1048576,MATCH("최종"&amp;SUBSTITUTE(SUBSTITUTE(E$1,"standard",""),"|Float",""),ChapterTable!$1:$1,0),0)*ChapterTable!$P$14
    ),
  OFFSET(E1370,-$B1370+IF($L1370,1,0),0)*IF($B1370&gt;OFFSET($B1370,1,0),ChapterTable!$R$17,1)*
    (VLOOKUP(SUBSTITUTE(SUBSTITUTE(E$1,"standard",""),"|Float","")&amp;IF(OR($L1370=TRUE,$A1370=0,MOD($A1370,ChapterTable!$R$20)&lt;&gt;0),"","보스")&amp;"인게임누적곱배수",ChapterTable!$R:$S,2,0)^C1370
    +VLOOKUP(SUBSTITUTE(SUBSTITUTE(E$1,"standard",""),"|Float","")&amp;IF(OR($L1370=TRUE,$A1370=0,MOD($A1370,ChapterTable!$R$20)&lt;&gt;0),"","보스")&amp;"인게임누적합배수",ChapterTable!$R:$S,2,0)*C1370)
  )
  )
  )
)</f>
        <v>745.19999999999993</v>
      </c>
      <c r="F1370" s="1">
        <f ca="1">IF(AND($A1370=0,$B1370=1),
    VLOOKUP(1,ChapterTable!$1:$1048576,MATCH("최종"&amp;SUBSTITUTE(SUBSTITUTE(F$1,"standard",""),"|Float",""),ChapterTable!$1:$1,0),0)*ChapterTable!$P$17,
  IF(AND($A1370=0,$B1370=0),
    F1371,
  IF($B1370=0,
    VLOOKUP($A1370,ChapterTable!$1:$1048576,MATCH("최종"&amp;SUBSTITUTE(SUBSTITUTE(F$1,"standard",""),"|Float",""),ChapterTable!$1:$1,0),0),
  IF($B1370=1,
    IF($L1370=FALSE,
      VLOOKUP($A1370,ChapterTable!$1:$1048576,MATCH("최종"&amp;SUBSTITUTE(SUBSTITUTE(F$1,"standard",""),"|Float",""),ChapterTable!$1:$1,0),0),
      VLOOKUP($A1370-ChapterTable!$P$11,ChapterTable!$1:$1048576,MATCH("최종"&amp;SUBSTITUTE(SUBSTITUTE(F$1,"standard",""),"|Float",""),ChapterTable!$1:$1,0),0)*ChapterTable!$P$14
    ),
  OFFSET(F1370,-$B1370+IF($L1370,1,0),0)*
    (VLOOKUP(SUBSTITUTE(SUBSTITUTE(F$1,"standard",""),"|Float","")&amp;IF(OR($L1370=TRUE,$A1370=0,MOD($A1370,ChapterTable!$R$20)&lt;&gt;0),"","보스")&amp;"인게임누적곱배수",ChapterTable!$R:$S,2,0)^D1370
    +VLOOKUP(SUBSTITUTE(SUBSTITUTE(F$1,"standard",""),"|Float","")&amp;IF(OR($L1370=TRUE,$A1370=0,MOD($A1370,ChapterTable!$R$20)&lt;&gt;0),"","보스")&amp;"인게임누적합배수",ChapterTable!$R:$S,2,0)*D1370)
  )
  )
  )
)</f>
        <v>223.17187499999994</v>
      </c>
      <c r="G1370" t="s">
        <v>719</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50"/>
        <v>93</v>
      </c>
      <c r="Q1370">
        <f t="shared" si="151"/>
        <v>93</v>
      </c>
      <c r="R1370" t="b">
        <f t="shared" ca="1" si="152"/>
        <v>1</v>
      </c>
      <c r="T1370" t="b">
        <f t="shared" ca="1" si="153"/>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56"/>
        <v>0.33333333333333331</v>
      </c>
      <c r="AJ1370">
        <f t="shared" si="154"/>
        <v>0.395555555</v>
      </c>
      <c r="AK1370">
        <f t="shared" si="155"/>
        <v>1</v>
      </c>
      <c r="AL1370">
        <v>0</v>
      </c>
    </row>
    <row r="1371" spans="1:38" x14ac:dyDescent="0.3">
      <c r="A1371">
        <v>5</v>
      </c>
      <c r="B1371">
        <v>30</v>
      </c>
      <c r="C1371">
        <f>IF(OR($L1371=TRUE,$A1371=0,MOD($A1371,ChapterTable!$R$20)&lt;&gt;0),
MAX(0,INT(($B1371+ChapterTable!$P$26+VLOOKUP(SUBSTITUTE(C$1,"성장단계","")&amp;"단계오프셋",ChapterTable!$R:$S,2,0))/ChapterTable!$P$23)),
MAX(0,INT(($B1371+ChapterTable!$R$26+VLOOKUP(SUBSTITUTE(C$1,"성장단계","")&amp;"보스단계오프셋",ChapterTable!$R:$S,2,0))/ChapterTable!$R$23)))</f>
        <v>3</v>
      </c>
      <c r="D1371">
        <f>IF(OR($L1371=TRUE,$A1371=0,MOD($A1371,ChapterTable!$R$20)&lt;&gt;0),
MAX(0,INT(($B1371+ChapterTable!$P$26+VLOOKUP(SUBSTITUTE(D$1,"성장단계","")&amp;"단계오프셋",ChapterTable!$R:$S,2,0))/ChapterTable!$P$23)),
MAX(0,INT(($B1371+ChapterTable!$R$26+VLOOKUP(SUBSTITUTE(D$1,"성장단계","")&amp;"보스단계오프셋",ChapterTable!$R:$S,2,0))/ChapterTable!$R$23)))</f>
        <v>2</v>
      </c>
      <c r="E1371" s="1">
        <f ca="1">IF(AND($A1371=0,$B1371=1),
    VLOOKUP(1,ChapterTable!$1:$1048576,MATCH("최종"&amp;SUBSTITUTE(SUBSTITUTE(E$1,"standard",""),"|Float",""),ChapterTable!$1:$1,0),0)*ChapterTable!$P$17,
  IF(AND($A1371=0,$B1371=0),
    E1372,
  IF($B1371=0,
    VLOOKUP($A1371,ChapterTable!$1:$1048576,MATCH("최종"&amp;SUBSTITUTE(SUBSTITUTE(E$1,"standard",""),"|Float",""),ChapterTable!$1:$1,0),0),
  IF($B1371=1,
    IF($L1371=FALSE,
      VLOOKUP($A1371,ChapterTable!$1:$1048576,MATCH("최종"&amp;SUBSTITUTE(SUBSTITUTE(E$1,"standard",""),"|Float",""),ChapterTable!$1:$1,0),0),
      VLOOKUP($A1371-ChapterTable!$P$11,ChapterTable!$1:$1048576,MATCH("최종"&amp;SUBSTITUTE(SUBSTITUTE(E$1,"standard",""),"|Float",""),ChapterTable!$1:$1,0),0)*ChapterTable!$P$14
    ),
  OFFSET(E1371,-$B1371+IF($L1371,1,0),0)*IF($B1371&gt;OFFSET($B1371,1,0),ChapterTable!$R$17,1)*
    (VLOOKUP(SUBSTITUTE(SUBSTITUTE(E$1,"standard",""),"|Float","")&amp;IF(OR($L1371=TRUE,$A1371=0,MOD($A1371,ChapterTable!$R$20)&lt;&gt;0),"","보스")&amp;"인게임누적곱배수",ChapterTable!$R:$S,2,0)^C1371
    +VLOOKUP(SUBSTITUTE(SUBSTITUTE(E$1,"standard",""),"|Float","")&amp;IF(OR($L1371=TRUE,$A1371=0,MOD($A1371,ChapterTable!$R$20)&lt;&gt;0),"","보스")&amp;"인게임누적합배수",ChapterTable!$R:$S,2,0)*C1371)
  )
  )
  )
)</f>
        <v>745.19999999999993</v>
      </c>
      <c r="F1371" s="1">
        <f ca="1">IF(AND($A1371=0,$B1371=1),
    VLOOKUP(1,ChapterTable!$1:$1048576,MATCH("최종"&amp;SUBSTITUTE(SUBSTITUTE(F$1,"standard",""),"|Float",""),ChapterTable!$1:$1,0),0)*ChapterTable!$P$17,
  IF(AND($A1371=0,$B1371=0),
    F1372,
  IF($B1371=0,
    VLOOKUP($A1371,ChapterTable!$1:$1048576,MATCH("최종"&amp;SUBSTITUTE(SUBSTITUTE(F$1,"standard",""),"|Float",""),ChapterTable!$1:$1,0),0),
  IF($B1371=1,
    IF($L1371=FALSE,
      VLOOKUP($A1371,ChapterTable!$1:$1048576,MATCH("최종"&amp;SUBSTITUTE(SUBSTITUTE(F$1,"standard",""),"|Float",""),ChapterTable!$1:$1,0),0),
      VLOOKUP($A1371-ChapterTable!$P$11,ChapterTable!$1:$1048576,MATCH("최종"&amp;SUBSTITUTE(SUBSTITUTE(F$1,"standard",""),"|Float",""),ChapterTable!$1:$1,0),0)*ChapterTable!$P$14
    ),
  OFFSET(F1371,-$B1371+IF($L1371,1,0),0)*
    (VLOOKUP(SUBSTITUTE(SUBSTITUTE(F$1,"standard",""),"|Float","")&amp;IF(OR($L1371=TRUE,$A1371=0,MOD($A1371,ChapterTable!$R$20)&lt;&gt;0),"","보스")&amp;"인게임누적곱배수",ChapterTable!$R:$S,2,0)^D1371
    +VLOOKUP(SUBSTITUTE(SUBSTITUTE(F$1,"standard",""),"|Float","")&amp;IF(OR($L1371=TRUE,$A1371=0,MOD($A1371,ChapterTable!$R$20)&lt;&gt;0),"","보스")&amp;"인게임누적합배수",ChapterTable!$R:$S,2,0)*D1371)
  )
  )
  )
)</f>
        <v>223.17187499999994</v>
      </c>
      <c r="G1371" t="s">
        <v>719</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50"/>
        <v>23</v>
      </c>
      <c r="Q1371">
        <f t="shared" si="151"/>
        <v>23</v>
      </c>
      <c r="R1371" t="b">
        <f t="shared" ca="1" si="152"/>
        <v>1</v>
      </c>
      <c r="T1371" t="b">
        <f t="shared" ca="1" si="153"/>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56"/>
        <v>0.33333333333333331</v>
      </c>
      <c r="AJ1371">
        <f t="shared" si="154"/>
        <v>1</v>
      </c>
      <c r="AK1371">
        <f t="shared" si="155"/>
        <v>3</v>
      </c>
      <c r="AL1371">
        <v>0</v>
      </c>
    </row>
    <row r="1372" spans="1:38" x14ac:dyDescent="0.3">
      <c r="A1372">
        <v>5</v>
      </c>
      <c r="B1372">
        <v>31</v>
      </c>
      <c r="C1372">
        <f>IF(OR($L1372=TRUE,$A1372=0,MOD($A1372,ChapterTable!$R$20)&lt;&gt;0),
MAX(0,INT(($B1372+ChapterTable!$P$26+VLOOKUP(SUBSTITUTE(C$1,"성장단계","")&amp;"단계오프셋",ChapterTable!$R:$S,2,0))/ChapterTable!$P$23)),
MAX(0,INT(($B1372+ChapterTable!$R$26+VLOOKUP(SUBSTITUTE(C$1,"성장단계","")&amp;"보스단계오프셋",ChapterTable!$R:$S,2,0))/ChapterTable!$R$23)))</f>
        <v>3</v>
      </c>
      <c r="D1372">
        <f>IF(OR($L1372=TRUE,$A1372=0,MOD($A1372,ChapterTable!$R$20)&lt;&gt;0),
MAX(0,INT(($B1372+ChapterTable!$P$26+VLOOKUP(SUBSTITUTE(D$1,"성장단계","")&amp;"단계오프셋",ChapterTable!$R:$S,2,0))/ChapterTable!$P$23)),
MAX(0,INT(($B1372+ChapterTable!$R$26+VLOOKUP(SUBSTITUTE(D$1,"성장단계","")&amp;"보스단계오프셋",ChapterTable!$R:$S,2,0))/ChapterTable!$R$23)))</f>
        <v>3</v>
      </c>
      <c r="E1372" s="1">
        <f ca="1">IF(AND($A1372=0,$B1372=1),
    VLOOKUP(1,ChapterTable!$1:$1048576,MATCH("최종"&amp;SUBSTITUTE(SUBSTITUTE(E$1,"standard",""),"|Float",""),ChapterTable!$1:$1,0),0)*ChapterTable!$P$17,
  IF(AND($A1372=0,$B1372=0),
    E1373,
  IF($B1372=0,
    VLOOKUP($A1372,ChapterTable!$1:$1048576,MATCH("최종"&amp;SUBSTITUTE(SUBSTITUTE(E$1,"standard",""),"|Float",""),ChapterTable!$1:$1,0),0),
  IF($B1372=1,
    IF($L1372=FALSE,
      VLOOKUP($A1372,ChapterTable!$1:$1048576,MATCH("최종"&amp;SUBSTITUTE(SUBSTITUTE(E$1,"standard",""),"|Float",""),ChapterTable!$1:$1,0),0),
      VLOOKUP($A1372-ChapterTable!$P$11,ChapterTable!$1:$1048576,MATCH("최종"&amp;SUBSTITUTE(SUBSTITUTE(E$1,"standard",""),"|Float",""),ChapterTable!$1:$1,0),0)*ChapterTable!$P$14
    ),
  OFFSET(E1372,-$B1372+IF($L1372,1,0),0)*IF($B1372&gt;OFFSET($B1372,1,0),ChapterTable!$R$17,1)*
    (VLOOKUP(SUBSTITUTE(SUBSTITUTE(E$1,"standard",""),"|Float","")&amp;IF(OR($L1372=TRUE,$A1372=0,MOD($A1372,ChapterTable!$R$20)&lt;&gt;0),"","보스")&amp;"인게임누적곱배수",ChapterTable!$R:$S,2,0)^C1372
    +VLOOKUP(SUBSTITUTE(SUBSTITUTE(E$1,"standard",""),"|Float","")&amp;IF(OR($L1372=TRUE,$A1372=0,MOD($A1372,ChapterTable!$R$20)&lt;&gt;0),"","보스")&amp;"인게임누적합배수",ChapterTable!$R:$S,2,0)*C1372)
  )
  )
  )
)</f>
        <v>745.19999999999993</v>
      </c>
      <c r="F1372" s="1">
        <f ca="1">IF(AND($A1372=0,$B1372=1),
    VLOOKUP(1,ChapterTable!$1:$1048576,MATCH("최종"&amp;SUBSTITUTE(SUBSTITUTE(F$1,"standard",""),"|Float",""),ChapterTable!$1:$1,0),0)*ChapterTable!$P$17,
  IF(AND($A1372=0,$B1372=0),
    F1373,
  IF($B1372=0,
    VLOOKUP($A1372,ChapterTable!$1:$1048576,MATCH("최종"&amp;SUBSTITUTE(SUBSTITUTE(F$1,"standard",""),"|Float",""),ChapterTable!$1:$1,0),0),
  IF($B1372=1,
    IF($L1372=FALSE,
      VLOOKUP($A1372,ChapterTable!$1:$1048576,MATCH("최종"&amp;SUBSTITUTE(SUBSTITUTE(F$1,"standard",""),"|Float",""),ChapterTable!$1:$1,0),0),
      VLOOKUP($A1372-ChapterTable!$P$11,ChapterTable!$1:$1048576,MATCH("최종"&amp;SUBSTITUTE(SUBSTITUTE(F$1,"standard",""),"|Float",""),ChapterTable!$1:$1,0),0)*ChapterTable!$P$14
    ),
  OFFSET(F1372,-$B1372+IF($L1372,1,0),0)*
    (VLOOKUP(SUBSTITUTE(SUBSTITUTE(F$1,"standard",""),"|Float","")&amp;IF(OR($L1372=TRUE,$A1372=0,MOD($A1372,ChapterTable!$R$20)&lt;&gt;0),"","보스")&amp;"인게임누적곱배수",ChapterTable!$R:$S,2,0)^D1372
    +VLOOKUP(SUBSTITUTE(SUBSTITUTE(F$1,"standard",""),"|Float","")&amp;IF(OR($L1372=TRUE,$A1372=0,MOD($A1372,ChapterTable!$R$20)&lt;&gt;0),"","보스")&amp;"인게임누적합배수",ChapterTable!$R:$S,2,0)*D1372)
  )
  )
  )
)</f>
        <v>237.72656249999997</v>
      </c>
      <c r="G1372" t="s">
        <v>719</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50"/>
        <v>4</v>
      </c>
      <c r="Q1372">
        <f t="shared" si="151"/>
        <v>4</v>
      </c>
      <c r="R1372" t="b">
        <f t="shared" ca="1" si="152"/>
        <v>1</v>
      </c>
      <c r="T1372" t="b">
        <f t="shared" ca="1" si="153"/>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56"/>
        <v>0.25</v>
      </c>
      <c r="AJ1372">
        <f t="shared" si="154"/>
        <v>0.32</v>
      </c>
      <c r="AK1372">
        <f t="shared" si="155"/>
        <v>1</v>
      </c>
      <c r="AL1372">
        <v>0</v>
      </c>
    </row>
    <row r="1373" spans="1:38" x14ac:dyDescent="0.3">
      <c r="A1373">
        <v>5</v>
      </c>
      <c r="B1373">
        <v>32</v>
      </c>
      <c r="C1373">
        <f>IF(OR($L1373=TRUE,$A1373=0,MOD($A1373,ChapterTable!$R$20)&lt;&gt;0),
MAX(0,INT(($B1373+ChapterTable!$P$26+VLOOKUP(SUBSTITUTE(C$1,"성장단계","")&amp;"단계오프셋",ChapterTable!$R:$S,2,0))/ChapterTable!$P$23)),
MAX(0,INT(($B1373+ChapterTable!$R$26+VLOOKUP(SUBSTITUTE(C$1,"성장단계","")&amp;"보스단계오프셋",ChapterTable!$R:$S,2,0))/ChapterTable!$R$23)))</f>
        <v>3</v>
      </c>
      <c r="D1373">
        <f>IF(OR($L1373=TRUE,$A1373=0,MOD($A1373,ChapterTable!$R$20)&lt;&gt;0),
MAX(0,INT(($B1373+ChapterTable!$P$26+VLOOKUP(SUBSTITUTE(D$1,"성장단계","")&amp;"단계오프셋",ChapterTable!$R:$S,2,0))/ChapterTable!$P$23)),
MAX(0,INT(($B1373+ChapterTable!$R$26+VLOOKUP(SUBSTITUTE(D$1,"성장단계","")&amp;"보스단계오프셋",ChapterTable!$R:$S,2,0))/ChapterTable!$R$23)))</f>
        <v>3</v>
      </c>
      <c r="E1373" s="1">
        <f ca="1">IF(AND($A1373=0,$B1373=1),
    VLOOKUP(1,ChapterTable!$1:$1048576,MATCH("최종"&amp;SUBSTITUTE(SUBSTITUTE(E$1,"standard",""),"|Float",""),ChapterTable!$1:$1,0),0)*ChapterTable!$P$17,
  IF(AND($A1373=0,$B1373=0),
    E1374,
  IF($B1373=0,
    VLOOKUP($A1373,ChapterTable!$1:$1048576,MATCH("최종"&amp;SUBSTITUTE(SUBSTITUTE(E$1,"standard",""),"|Float",""),ChapterTable!$1:$1,0),0),
  IF($B1373=1,
    IF($L1373=FALSE,
      VLOOKUP($A1373,ChapterTable!$1:$1048576,MATCH("최종"&amp;SUBSTITUTE(SUBSTITUTE(E$1,"standard",""),"|Float",""),ChapterTable!$1:$1,0),0),
      VLOOKUP($A1373-ChapterTable!$P$11,ChapterTable!$1:$1048576,MATCH("최종"&amp;SUBSTITUTE(SUBSTITUTE(E$1,"standard",""),"|Float",""),ChapterTable!$1:$1,0),0)*ChapterTable!$P$14
    ),
  OFFSET(E1373,-$B1373+IF($L1373,1,0),0)*IF($B1373&gt;OFFSET($B1373,1,0),ChapterTable!$R$17,1)*
    (VLOOKUP(SUBSTITUTE(SUBSTITUTE(E$1,"standard",""),"|Float","")&amp;IF(OR($L1373=TRUE,$A1373=0,MOD($A1373,ChapterTable!$R$20)&lt;&gt;0),"","보스")&amp;"인게임누적곱배수",ChapterTable!$R:$S,2,0)^C1373
    +VLOOKUP(SUBSTITUTE(SUBSTITUTE(E$1,"standard",""),"|Float","")&amp;IF(OR($L1373=TRUE,$A1373=0,MOD($A1373,ChapterTable!$R$20)&lt;&gt;0),"","보스")&amp;"인게임누적합배수",ChapterTable!$R:$S,2,0)*C1373)
  )
  )
  )
)</f>
        <v>745.19999999999993</v>
      </c>
      <c r="F1373" s="1">
        <f ca="1">IF(AND($A1373=0,$B1373=1),
    VLOOKUP(1,ChapterTable!$1:$1048576,MATCH("최종"&amp;SUBSTITUTE(SUBSTITUTE(F$1,"standard",""),"|Float",""),ChapterTable!$1:$1,0),0)*ChapterTable!$P$17,
  IF(AND($A1373=0,$B1373=0),
    F1374,
  IF($B1373=0,
    VLOOKUP($A1373,ChapterTable!$1:$1048576,MATCH("최종"&amp;SUBSTITUTE(SUBSTITUTE(F$1,"standard",""),"|Float",""),ChapterTable!$1:$1,0),0),
  IF($B1373=1,
    IF($L1373=FALSE,
      VLOOKUP($A1373,ChapterTable!$1:$1048576,MATCH("최종"&amp;SUBSTITUTE(SUBSTITUTE(F$1,"standard",""),"|Float",""),ChapterTable!$1:$1,0),0),
      VLOOKUP($A1373-ChapterTable!$P$11,ChapterTable!$1:$1048576,MATCH("최종"&amp;SUBSTITUTE(SUBSTITUTE(F$1,"standard",""),"|Float",""),ChapterTable!$1:$1,0),0)*ChapterTable!$P$14
    ),
  OFFSET(F1373,-$B1373+IF($L1373,1,0),0)*
    (VLOOKUP(SUBSTITUTE(SUBSTITUTE(F$1,"standard",""),"|Float","")&amp;IF(OR($L1373=TRUE,$A1373=0,MOD($A1373,ChapterTable!$R$20)&lt;&gt;0),"","보스")&amp;"인게임누적곱배수",ChapterTable!$R:$S,2,0)^D1373
    +VLOOKUP(SUBSTITUTE(SUBSTITUTE(F$1,"standard",""),"|Float","")&amp;IF(OR($L1373=TRUE,$A1373=0,MOD($A1373,ChapterTable!$R$20)&lt;&gt;0),"","보스")&amp;"인게임누적합배수",ChapterTable!$R:$S,2,0)*D1373)
  )
  )
  )
)</f>
        <v>237.72656249999997</v>
      </c>
      <c r="G1373" t="s">
        <v>719</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50"/>
        <v>4</v>
      </c>
      <c r="Q1373">
        <f t="shared" si="151"/>
        <v>4</v>
      </c>
      <c r="R1373" t="b">
        <f t="shared" ca="1" si="152"/>
        <v>1</v>
      </c>
      <c r="T1373" t="b">
        <f t="shared" ca="1" si="153"/>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56"/>
        <v>0.25</v>
      </c>
      <c r="AJ1373">
        <f t="shared" si="154"/>
        <v>0.32</v>
      </c>
      <c r="AK1373">
        <f t="shared" si="155"/>
        <v>1</v>
      </c>
      <c r="AL1373">
        <v>0</v>
      </c>
    </row>
    <row r="1374" spans="1:38" x14ac:dyDescent="0.3">
      <c r="A1374">
        <v>5</v>
      </c>
      <c r="B1374">
        <v>33</v>
      </c>
      <c r="C1374">
        <f>IF(OR($L1374=TRUE,$A1374=0,MOD($A1374,ChapterTable!$R$20)&lt;&gt;0),
MAX(0,INT(($B1374+ChapterTable!$P$26+VLOOKUP(SUBSTITUTE(C$1,"성장단계","")&amp;"단계오프셋",ChapterTable!$R:$S,2,0))/ChapterTable!$P$23)),
MAX(0,INT(($B1374+ChapterTable!$R$26+VLOOKUP(SUBSTITUTE(C$1,"성장단계","")&amp;"보스단계오프셋",ChapterTable!$R:$S,2,0))/ChapterTable!$R$23)))</f>
        <v>3</v>
      </c>
      <c r="D1374">
        <f>IF(OR($L1374=TRUE,$A1374=0,MOD($A1374,ChapterTable!$R$20)&lt;&gt;0),
MAX(0,INT(($B1374+ChapterTable!$P$26+VLOOKUP(SUBSTITUTE(D$1,"성장단계","")&amp;"단계오프셋",ChapterTable!$R:$S,2,0))/ChapterTable!$P$23)),
MAX(0,INT(($B1374+ChapterTable!$R$26+VLOOKUP(SUBSTITUTE(D$1,"성장단계","")&amp;"보스단계오프셋",ChapterTable!$R:$S,2,0))/ChapterTable!$R$23)))</f>
        <v>3</v>
      </c>
      <c r="E1374" s="1">
        <f ca="1">IF(AND($A1374=0,$B1374=1),
    VLOOKUP(1,ChapterTable!$1:$1048576,MATCH("최종"&amp;SUBSTITUTE(SUBSTITUTE(E$1,"standard",""),"|Float",""),ChapterTable!$1:$1,0),0)*ChapterTable!$P$17,
  IF(AND($A1374=0,$B1374=0),
    E1375,
  IF($B1374=0,
    VLOOKUP($A1374,ChapterTable!$1:$1048576,MATCH("최종"&amp;SUBSTITUTE(SUBSTITUTE(E$1,"standard",""),"|Float",""),ChapterTable!$1:$1,0),0),
  IF($B1374=1,
    IF($L1374=FALSE,
      VLOOKUP($A1374,ChapterTable!$1:$1048576,MATCH("최종"&amp;SUBSTITUTE(SUBSTITUTE(E$1,"standard",""),"|Float",""),ChapterTable!$1:$1,0),0),
      VLOOKUP($A1374-ChapterTable!$P$11,ChapterTable!$1:$1048576,MATCH("최종"&amp;SUBSTITUTE(SUBSTITUTE(E$1,"standard",""),"|Float",""),ChapterTable!$1:$1,0),0)*ChapterTable!$P$14
    ),
  OFFSET(E1374,-$B1374+IF($L1374,1,0),0)*IF($B1374&gt;OFFSET($B1374,1,0),ChapterTable!$R$17,1)*
    (VLOOKUP(SUBSTITUTE(SUBSTITUTE(E$1,"standard",""),"|Float","")&amp;IF(OR($L1374=TRUE,$A1374=0,MOD($A1374,ChapterTable!$R$20)&lt;&gt;0),"","보스")&amp;"인게임누적곱배수",ChapterTable!$R:$S,2,0)^C1374
    +VLOOKUP(SUBSTITUTE(SUBSTITUTE(E$1,"standard",""),"|Float","")&amp;IF(OR($L1374=TRUE,$A1374=0,MOD($A1374,ChapterTable!$R$20)&lt;&gt;0),"","보스")&amp;"인게임누적합배수",ChapterTable!$R:$S,2,0)*C1374)
  )
  )
  )
)</f>
        <v>745.19999999999993</v>
      </c>
      <c r="F1374" s="1">
        <f ca="1">IF(AND($A1374=0,$B1374=1),
    VLOOKUP(1,ChapterTable!$1:$1048576,MATCH("최종"&amp;SUBSTITUTE(SUBSTITUTE(F$1,"standard",""),"|Float",""),ChapterTable!$1:$1,0),0)*ChapterTable!$P$17,
  IF(AND($A1374=0,$B1374=0),
    F1375,
  IF($B1374=0,
    VLOOKUP($A1374,ChapterTable!$1:$1048576,MATCH("최종"&amp;SUBSTITUTE(SUBSTITUTE(F$1,"standard",""),"|Float",""),ChapterTable!$1:$1,0),0),
  IF($B1374=1,
    IF($L1374=FALSE,
      VLOOKUP($A1374,ChapterTable!$1:$1048576,MATCH("최종"&amp;SUBSTITUTE(SUBSTITUTE(F$1,"standard",""),"|Float",""),ChapterTable!$1:$1,0),0),
      VLOOKUP($A1374-ChapterTable!$P$11,ChapterTable!$1:$1048576,MATCH("최종"&amp;SUBSTITUTE(SUBSTITUTE(F$1,"standard",""),"|Float",""),ChapterTable!$1:$1,0),0)*ChapterTable!$P$14
    ),
  OFFSET(F1374,-$B1374+IF($L1374,1,0),0)*
    (VLOOKUP(SUBSTITUTE(SUBSTITUTE(F$1,"standard",""),"|Float","")&amp;IF(OR($L1374=TRUE,$A1374=0,MOD($A1374,ChapterTable!$R$20)&lt;&gt;0),"","보스")&amp;"인게임누적곱배수",ChapterTable!$R:$S,2,0)^D1374
    +VLOOKUP(SUBSTITUTE(SUBSTITUTE(F$1,"standard",""),"|Float","")&amp;IF(OR($L1374=TRUE,$A1374=0,MOD($A1374,ChapterTable!$R$20)&lt;&gt;0),"","보스")&amp;"인게임누적합배수",ChapterTable!$R:$S,2,0)*D1374)
  )
  )
  )
)</f>
        <v>237.72656249999997</v>
      </c>
      <c r="G1374" t="s">
        <v>719</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50"/>
        <v>4</v>
      </c>
      <c r="Q1374">
        <f t="shared" si="151"/>
        <v>4</v>
      </c>
      <c r="R1374" t="b">
        <f t="shared" ca="1" si="152"/>
        <v>1</v>
      </c>
      <c r="T1374" t="b">
        <f t="shared" ca="1" si="153"/>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56"/>
        <v>0.25</v>
      </c>
      <c r="AJ1374">
        <f t="shared" si="154"/>
        <v>0.32</v>
      </c>
      <c r="AK1374">
        <f t="shared" si="155"/>
        <v>1</v>
      </c>
      <c r="AL1374">
        <v>0</v>
      </c>
    </row>
    <row r="1375" spans="1:38" x14ac:dyDescent="0.3">
      <c r="A1375">
        <v>5</v>
      </c>
      <c r="B1375">
        <v>34</v>
      </c>
      <c r="C1375">
        <f>IF(OR($L1375=TRUE,$A1375=0,MOD($A1375,ChapterTable!$R$20)&lt;&gt;0),
MAX(0,INT(($B1375+ChapterTable!$P$26+VLOOKUP(SUBSTITUTE(C$1,"성장단계","")&amp;"단계오프셋",ChapterTable!$R:$S,2,0))/ChapterTable!$P$23)),
MAX(0,INT(($B1375+ChapterTable!$R$26+VLOOKUP(SUBSTITUTE(C$1,"성장단계","")&amp;"보스단계오프셋",ChapterTable!$R:$S,2,0))/ChapterTable!$R$23)))</f>
        <v>3</v>
      </c>
      <c r="D1375">
        <f>IF(OR($L1375=TRUE,$A1375=0,MOD($A1375,ChapterTable!$R$20)&lt;&gt;0),
MAX(0,INT(($B1375+ChapterTable!$P$26+VLOOKUP(SUBSTITUTE(D$1,"성장단계","")&amp;"단계오프셋",ChapterTable!$R:$S,2,0))/ChapterTable!$P$23)),
MAX(0,INT(($B1375+ChapterTable!$R$26+VLOOKUP(SUBSTITUTE(D$1,"성장단계","")&amp;"보스단계오프셋",ChapterTable!$R:$S,2,0))/ChapterTable!$R$23)))</f>
        <v>3</v>
      </c>
      <c r="E1375" s="1">
        <f ca="1">IF(AND($A1375=0,$B1375=1),
    VLOOKUP(1,ChapterTable!$1:$1048576,MATCH("최종"&amp;SUBSTITUTE(SUBSTITUTE(E$1,"standard",""),"|Float",""),ChapterTable!$1:$1,0),0)*ChapterTable!$P$17,
  IF(AND($A1375=0,$B1375=0),
    E1376,
  IF($B1375=0,
    VLOOKUP($A1375,ChapterTable!$1:$1048576,MATCH("최종"&amp;SUBSTITUTE(SUBSTITUTE(E$1,"standard",""),"|Float",""),ChapterTable!$1:$1,0),0),
  IF($B1375=1,
    IF($L1375=FALSE,
      VLOOKUP($A1375,ChapterTable!$1:$1048576,MATCH("최종"&amp;SUBSTITUTE(SUBSTITUTE(E$1,"standard",""),"|Float",""),ChapterTable!$1:$1,0),0),
      VLOOKUP($A1375-ChapterTable!$P$11,ChapterTable!$1:$1048576,MATCH("최종"&amp;SUBSTITUTE(SUBSTITUTE(E$1,"standard",""),"|Float",""),ChapterTable!$1:$1,0),0)*ChapterTable!$P$14
    ),
  OFFSET(E1375,-$B1375+IF($L1375,1,0),0)*IF($B1375&gt;OFFSET($B1375,1,0),ChapterTable!$R$17,1)*
    (VLOOKUP(SUBSTITUTE(SUBSTITUTE(E$1,"standard",""),"|Float","")&amp;IF(OR($L1375=TRUE,$A1375=0,MOD($A1375,ChapterTable!$R$20)&lt;&gt;0),"","보스")&amp;"인게임누적곱배수",ChapterTable!$R:$S,2,0)^C1375
    +VLOOKUP(SUBSTITUTE(SUBSTITUTE(E$1,"standard",""),"|Float","")&amp;IF(OR($L1375=TRUE,$A1375=0,MOD($A1375,ChapterTable!$R$20)&lt;&gt;0),"","보스")&amp;"인게임누적합배수",ChapterTable!$R:$S,2,0)*C1375)
  )
  )
  )
)</f>
        <v>745.19999999999993</v>
      </c>
      <c r="F1375" s="1">
        <f ca="1">IF(AND($A1375=0,$B1375=1),
    VLOOKUP(1,ChapterTable!$1:$1048576,MATCH("최종"&amp;SUBSTITUTE(SUBSTITUTE(F$1,"standard",""),"|Float",""),ChapterTable!$1:$1,0),0)*ChapterTable!$P$17,
  IF(AND($A1375=0,$B1375=0),
    F1376,
  IF($B1375=0,
    VLOOKUP($A1375,ChapterTable!$1:$1048576,MATCH("최종"&amp;SUBSTITUTE(SUBSTITUTE(F$1,"standard",""),"|Float",""),ChapterTable!$1:$1,0),0),
  IF($B1375=1,
    IF($L1375=FALSE,
      VLOOKUP($A1375,ChapterTable!$1:$1048576,MATCH("최종"&amp;SUBSTITUTE(SUBSTITUTE(F$1,"standard",""),"|Float",""),ChapterTable!$1:$1,0),0),
      VLOOKUP($A1375-ChapterTable!$P$11,ChapterTable!$1:$1048576,MATCH("최종"&amp;SUBSTITUTE(SUBSTITUTE(F$1,"standard",""),"|Float",""),ChapterTable!$1:$1,0),0)*ChapterTable!$P$14
    ),
  OFFSET(F1375,-$B1375+IF($L1375,1,0),0)*
    (VLOOKUP(SUBSTITUTE(SUBSTITUTE(F$1,"standard",""),"|Float","")&amp;IF(OR($L1375=TRUE,$A1375=0,MOD($A1375,ChapterTable!$R$20)&lt;&gt;0),"","보스")&amp;"인게임누적곱배수",ChapterTable!$R:$S,2,0)^D1375
    +VLOOKUP(SUBSTITUTE(SUBSTITUTE(F$1,"standard",""),"|Float","")&amp;IF(OR($L1375=TRUE,$A1375=0,MOD($A1375,ChapterTable!$R$20)&lt;&gt;0),"","보스")&amp;"인게임누적합배수",ChapterTable!$R:$S,2,0)*D1375)
  )
  )
  )
)</f>
        <v>237.72656249999997</v>
      </c>
      <c r="G1375" t="s">
        <v>719</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50"/>
        <v>4</v>
      </c>
      <c r="Q1375">
        <f t="shared" si="151"/>
        <v>4</v>
      </c>
      <c r="R1375" t="b">
        <f t="shared" ca="1" si="152"/>
        <v>1</v>
      </c>
      <c r="T1375" t="b">
        <f t="shared" ca="1" si="153"/>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56"/>
        <v>0.25</v>
      </c>
      <c r="AJ1375">
        <f t="shared" si="154"/>
        <v>0.32</v>
      </c>
      <c r="AK1375">
        <f t="shared" si="155"/>
        <v>1</v>
      </c>
      <c r="AL1375">
        <v>0</v>
      </c>
    </row>
    <row r="1376" spans="1:38" x14ac:dyDescent="0.3">
      <c r="A1376">
        <v>5</v>
      </c>
      <c r="B1376">
        <v>35</v>
      </c>
      <c r="C1376">
        <f>IF(OR($L1376=TRUE,$A1376=0,MOD($A1376,ChapterTable!$R$20)&lt;&gt;0),
MAX(0,INT(($B1376+ChapterTable!$P$26+VLOOKUP(SUBSTITUTE(C$1,"성장단계","")&amp;"단계오프셋",ChapterTable!$R:$S,2,0))/ChapterTable!$P$23)),
MAX(0,INT(($B1376+ChapterTable!$R$26+VLOOKUP(SUBSTITUTE(C$1,"성장단계","")&amp;"보스단계오프셋",ChapterTable!$R:$S,2,0))/ChapterTable!$R$23)))</f>
        <v>3</v>
      </c>
      <c r="D1376">
        <f>IF(OR($L1376=TRUE,$A1376=0,MOD($A1376,ChapterTable!$R$20)&lt;&gt;0),
MAX(0,INT(($B1376+ChapterTable!$P$26+VLOOKUP(SUBSTITUTE(D$1,"성장단계","")&amp;"단계오프셋",ChapterTable!$R:$S,2,0))/ChapterTable!$P$23)),
MAX(0,INT(($B1376+ChapterTable!$R$26+VLOOKUP(SUBSTITUTE(D$1,"성장단계","")&amp;"보스단계오프셋",ChapterTable!$R:$S,2,0))/ChapterTable!$R$23)))</f>
        <v>3</v>
      </c>
      <c r="E1376" s="1">
        <f ca="1">IF(AND($A1376=0,$B1376=1),
    VLOOKUP(1,ChapterTable!$1:$1048576,MATCH("최종"&amp;SUBSTITUTE(SUBSTITUTE(E$1,"standard",""),"|Float",""),ChapterTable!$1:$1,0),0)*ChapterTable!$P$17,
  IF(AND($A1376=0,$B1376=0),
    E1377,
  IF($B1376=0,
    VLOOKUP($A1376,ChapterTable!$1:$1048576,MATCH("최종"&amp;SUBSTITUTE(SUBSTITUTE(E$1,"standard",""),"|Float",""),ChapterTable!$1:$1,0),0),
  IF($B1376=1,
    IF($L1376=FALSE,
      VLOOKUP($A1376,ChapterTable!$1:$1048576,MATCH("최종"&amp;SUBSTITUTE(SUBSTITUTE(E$1,"standard",""),"|Float",""),ChapterTable!$1:$1,0),0),
      VLOOKUP($A1376-ChapterTable!$P$11,ChapterTable!$1:$1048576,MATCH("최종"&amp;SUBSTITUTE(SUBSTITUTE(E$1,"standard",""),"|Float",""),ChapterTable!$1:$1,0),0)*ChapterTable!$P$14
    ),
  OFFSET(E1376,-$B1376+IF($L1376,1,0),0)*IF($B1376&gt;OFFSET($B1376,1,0),ChapterTable!$R$17,1)*
    (VLOOKUP(SUBSTITUTE(SUBSTITUTE(E$1,"standard",""),"|Float","")&amp;IF(OR($L1376=TRUE,$A1376=0,MOD($A1376,ChapterTable!$R$20)&lt;&gt;0),"","보스")&amp;"인게임누적곱배수",ChapterTable!$R:$S,2,0)^C1376
    +VLOOKUP(SUBSTITUTE(SUBSTITUTE(E$1,"standard",""),"|Float","")&amp;IF(OR($L1376=TRUE,$A1376=0,MOD($A1376,ChapterTable!$R$20)&lt;&gt;0),"","보스")&amp;"인게임누적합배수",ChapterTable!$R:$S,2,0)*C1376)
  )
  )
  )
)</f>
        <v>745.19999999999993</v>
      </c>
      <c r="F1376" s="1">
        <f ca="1">IF(AND($A1376=0,$B1376=1),
    VLOOKUP(1,ChapterTable!$1:$1048576,MATCH("최종"&amp;SUBSTITUTE(SUBSTITUTE(F$1,"standard",""),"|Float",""),ChapterTable!$1:$1,0),0)*ChapterTable!$P$17,
  IF(AND($A1376=0,$B1376=0),
    F1377,
  IF($B1376=0,
    VLOOKUP($A1376,ChapterTable!$1:$1048576,MATCH("최종"&amp;SUBSTITUTE(SUBSTITUTE(F$1,"standard",""),"|Float",""),ChapterTable!$1:$1,0),0),
  IF($B1376=1,
    IF($L1376=FALSE,
      VLOOKUP($A1376,ChapterTable!$1:$1048576,MATCH("최종"&amp;SUBSTITUTE(SUBSTITUTE(F$1,"standard",""),"|Float",""),ChapterTable!$1:$1,0),0),
      VLOOKUP($A1376-ChapterTable!$P$11,ChapterTable!$1:$1048576,MATCH("최종"&amp;SUBSTITUTE(SUBSTITUTE(F$1,"standard",""),"|Float",""),ChapterTable!$1:$1,0),0)*ChapterTable!$P$14
    ),
  OFFSET(F1376,-$B1376+IF($L1376,1,0),0)*
    (VLOOKUP(SUBSTITUTE(SUBSTITUTE(F$1,"standard",""),"|Float","")&amp;IF(OR($L1376=TRUE,$A1376=0,MOD($A1376,ChapterTable!$R$20)&lt;&gt;0),"","보스")&amp;"인게임누적곱배수",ChapterTable!$R:$S,2,0)^D1376
    +VLOOKUP(SUBSTITUTE(SUBSTITUTE(F$1,"standard",""),"|Float","")&amp;IF(OR($L1376=TRUE,$A1376=0,MOD($A1376,ChapterTable!$R$20)&lt;&gt;0),"","보스")&amp;"인게임누적합배수",ChapterTable!$R:$S,2,0)*D1376)
  )
  )
  )
)</f>
        <v>237.72656249999997</v>
      </c>
      <c r="G1376" t="s">
        <v>719</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50"/>
        <v>11</v>
      </c>
      <c r="Q1376">
        <f t="shared" si="151"/>
        <v>11</v>
      </c>
      <c r="R1376" t="b">
        <f t="shared" ca="1" si="152"/>
        <v>1</v>
      </c>
      <c r="T1376" t="b">
        <f t="shared" ca="1" si="153"/>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56"/>
        <v>0.25</v>
      </c>
      <c r="AJ1376">
        <f t="shared" si="154"/>
        <v>0.32</v>
      </c>
      <c r="AK1376">
        <f t="shared" si="155"/>
        <v>1</v>
      </c>
      <c r="AL1376">
        <v>0</v>
      </c>
    </row>
    <row r="1377" spans="1:38" x14ac:dyDescent="0.3">
      <c r="A1377">
        <v>5</v>
      </c>
      <c r="B1377">
        <v>36</v>
      </c>
      <c r="C1377">
        <f>IF(OR($L1377=TRUE,$A1377=0,MOD($A1377,ChapterTable!$R$20)&lt;&gt;0),
MAX(0,INT(($B1377+ChapterTable!$P$26+VLOOKUP(SUBSTITUTE(C$1,"성장단계","")&amp;"단계오프셋",ChapterTable!$R:$S,2,0))/ChapterTable!$P$23)),
MAX(0,INT(($B1377+ChapterTable!$R$26+VLOOKUP(SUBSTITUTE(C$1,"성장단계","")&amp;"보스단계오프셋",ChapterTable!$R:$S,2,0))/ChapterTable!$R$23)))</f>
        <v>4</v>
      </c>
      <c r="D1377">
        <f>IF(OR($L1377=TRUE,$A1377=0,MOD($A1377,ChapterTable!$R$20)&lt;&gt;0),
MAX(0,INT(($B1377+ChapterTable!$P$26+VLOOKUP(SUBSTITUTE(D$1,"성장단계","")&amp;"단계오프셋",ChapterTable!$R:$S,2,0))/ChapterTable!$P$23)),
MAX(0,INT(($B1377+ChapterTable!$R$26+VLOOKUP(SUBSTITUTE(D$1,"성장단계","")&amp;"보스단계오프셋",ChapterTable!$R:$S,2,0))/ChapterTable!$R$23)))</f>
        <v>3</v>
      </c>
      <c r="E1377" s="1">
        <f ca="1">IF(AND($A1377=0,$B1377=1),
    VLOOKUP(1,ChapterTable!$1:$1048576,MATCH("최종"&amp;SUBSTITUTE(SUBSTITUTE(E$1,"standard",""),"|Float",""),ChapterTable!$1:$1,0),0)*ChapterTable!$P$17,
  IF(AND($A1377=0,$B1377=0),
    E1378,
  IF($B1377=0,
    VLOOKUP($A1377,ChapterTable!$1:$1048576,MATCH("최종"&amp;SUBSTITUTE(SUBSTITUTE(E$1,"standard",""),"|Float",""),ChapterTable!$1:$1,0),0),
  IF($B1377=1,
    IF($L1377=FALSE,
      VLOOKUP($A1377,ChapterTable!$1:$1048576,MATCH("최종"&amp;SUBSTITUTE(SUBSTITUTE(E$1,"standard",""),"|Float",""),ChapterTable!$1:$1,0),0),
      VLOOKUP($A1377-ChapterTable!$P$11,ChapterTable!$1:$1048576,MATCH("최종"&amp;SUBSTITUTE(SUBSTITUTE(E$1,"standard",""),"|Float",""),ChapterTable!$1:$1,0),0)*ChapterTable!$P$14
    ),
  OFFSET(E1377,-$B1377+IF($L1377,1,0),0)*IF($B1377&gt;OFFSET($B1377,1,0),ChapterTable!$R$17,1)*
    (VLOOKUP(SUBSTITUTE(SUBSTITUTE(E$1,"standard",""),"|Float","")&amp;IF(OR($L1377=TRUE,$A1377=0,MOD($A1377,ChapterTable!$R$20)&lt;&gt;0),"","보스")&amp;"인게임누적곱배수",ChapterTable!$R:$S,2,0)^C1377
    +VLOOKUP(SUBSTITUTE(SUBSTITUTE(E$1,"standard",""),"|Float","")&amp;IF(OR($L1377=TRUE,$A1377=0,MOD($A1377,ChapterTable!$R$20)&lt;&gt;0),"","보스")&amp;"인게임누적합배수",ChapterTable!$R:$S,2,0)*C1377)
  )
  )
  )
)</f>
        <v>838.34999999999991</v>
      </c>
      <c r="F1377" s="1">
        <f ca="1">IF(AND($A1377=0,$B1377=1),
    VLOOKUP(1,ChapterTable!$1:$1048576,MATCH("최종"&amp;SUBSTITUTE(SUBSTITUTE(F$1,"standard",""),"|Float",""),ChapterTable!$1:$1,0),0)*ChapterTable!$P$17,
  IF(AND($A1377=0,$B1377=0),
    F1378,
  IF($B1377=0,
    VLOOKUP($A1377,ChapterTable!$1:$1048576,MATCH("최종"&amp;SUBSTITUTE(SUBSTITUTE(F$1,"standard",""),"|Float",""),ChapterTable!$1:$1,0),0),
  IF($B1377=1,
    IF($L1377=FALSE,
      VLOOKUP($A1377,ChapterTable!$1:$1048576,MATCH("최종"&amp;SUBSTITUTE(SUBSTITUTE(F$1,"standard",""),"|Float",""),ChapterTable!$1:$1,0),0),
      VLOOKUP($A1377-ChapterTable!$P$11,ChapterTable!$1:$1048576,MATCH("최종"&amp;SUBSTITUTE(SUBSTITUTE(F$1,"standard",""),"|Float",""),ChapterTable!$1:$1,0),0)*ChapterTable!$P$14
    ),
  OFFSET(F1377,-$B1377+IF($L1377,1,0),0)*
    (VLOOKUP(SUBSTITUTE(SUBSTITUTE(F$1,"standard",""),"|Float","")&amp;IF(OR($L1377=TRUE,$A1377=0,MOD($A1377,ChapterTable!$R$20)&lt;&gt;0),"","보스")&amp;"인게임누적곱배수",ChapterTable!$R:$S,2,0)^D1377
    +VLOOKUP(SUBSTITUTE(SUBSTITUTE(F$1,"standard",""),"|Float","")&amp;IF(OR($L1377=TRUE,$A1377=0,MOD($A1377,ChapterTable!$R$20)&lt;&gt;0),"","보스")&amp;"인게임누적합배수",ChapterTable!$R:$S,2,0)*D1377)
  )
  )
  )
)</f>
        <v>237.72656249999997</v>
      </c>
      <c r="G1377" t="s">
        <v>719</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50"/>
        <v>4</v>
      </c>
      <c r="Q1377">
        <f t="shared" si="151"/>
        <v>4</v>
      </c>
      <c r="R1377" t="b">
        <f t="shared" ca="1" si="152"/>
        <v>1</v>
      </c>
      <c r="T1377" t="b">
        <f t="shared" ca="1" si="153"/>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56"/>
        <v>0.25</v>
      </c>
      <c r="AJ1377">
        <f t="shared" si="154"/>
        <v>0.32</v>
      </c>
      <c r="AK1377">
        <f t="shared" si="155"/>
        <v>1</v>
      </c>
      <c r="AL1377">
        <v>0</v>
      </c>
    </row>
    <row r="1378" spans="1:38" x14ac:dyDescent="0.3">
      <c r="A1378">
        <v>5</v>
      </c>
      <c r="B1378">
        <v>37</v>
      </c>
      <c r="C1378">
        <f>IF(OR($L1378=TRUE,$A1378=0,MOD($A1378,ChapterTable!$R$20)&lt;&gt;0),
MAX(0,INT(($B1378+ChapterTable!$P$26+VLOOKUP(SUBSTITUTE(C$1,"성장단계","")&amp;"단계오프셋",ChapterTable!$R:$S,2,0))/ChapterTable!$P$23)),
MAX(0,INT(($B1378+ChapterTable!$R$26+VLOOKUP(SUBSTITUTE(C$1,"성장단계","")&amp;"보스단계오프셋",ChapterTable!$R:$S,2,0))/ChapterTable!$R$23)))</f>
        <v>4</v>
      </c>
      <c r="D1378">
        <f>IF(OR($L1378=TRUE,$A1378=0,MOD($A1378,ChapterTable!$R$20)&lt;&gt;0),
MAX(0,INT(($B1378+ChapterTable!$P$26+VLOOKUP(SUBSTITUTE(D$1,"성장단계","")&amp;"단계오프셋",ChapterTable!$R:$S,2,0))/ChapterTable!$P$23)),
MAX(0,INT(($B1378+ChapterTable!$R$26+VLOOKUP(SUBSTITUTE(D$1,"성장단계","")&amp;"보스단계오프셋",ChapterTable!$R:$S,2,0))/ChapterTable!$R$23)))</f>
        <v>3</v>
      </c>
      <c r="E1378" s="1">
        <f ca="1">IF(AND($A1378=0,$B1378=1),
    VLOOKUP(1,ChapterTable!$1:$1048576,MATCH("최종"&amp;SUBSTITUTE(SUBSTITUTE(E$1,"standard",""),"|Float",""),ChapterTable!$1:$1,0),0)*ChapterTable!$P$17,
  IF(AND($A1378=0,$B1378=0),
    E1379,
  IF($B1378=0,
    VLOOKUP($A1378,ChapterTable!$1:$1048576,MATCH("최종"&amp;SUBSTITUTE(SUBSTITUTE(E$1,"standard",""),"|Float",""),ChapterTable!$1:$1,0),0),
  IF($B1378=1,
    IF($L1378=FALSE,
      VLOOKUP($A1378,ChapterTable!$1:$1048576,MATCH("최종"&amp;SUBSTITUTE(SUBSTITUTE(E$1,"standard",""),"|Float",""),ChapterTable!$1:$1,0),0),
      VLOOKUP($A1378-ChapterTable!$P$11,ChapterTable!$1:$1048576,MATCH("최종"&amp;SUBSTITUTE(SUBSTITUTE(E$1,"standard",""),"|Float",""),ChapterTable!$1:$1,0),0)*ChapterTable!$P$14
    ),
  OFFSET(E1378,-$B1378+IF($L1378,1,0),0)*IF($B1378&gt;OFFSET($B1378,1,0),ChapterTable!$R$17,1)*
    (VLOOKUP(SUBSTITUTE(SUBSTITUTE(E$1,"standard",""),"|Float","")&amp;IF(OR($L1378=TRUE,$A1378=0,MOD($A1378,ChapterTable!$R$20)&lt;&gt;0),"","보스")&amp;"인게임누적곱배수",ChapterTable!$R:$S,2,0)^C1378
    +VLOOKUP(SUBSTITUTE(SUBSTITUTE(E$1,"standard",""),"|Float","")&amp;IF(OR($L1378=TRUE,$A1378=0,MOD($A1378,ChapterTable!$R$20)&lt;&gt;0),"","보스")&amp;"인게임누적합배수",ChapterTable!$R:$S,2,0)*C1378)
  )
  )
  )
)</f>
        <v>838.34999999999991</v>
      </c>
      <c r="F1378" s="1">
        <f ca="1">IF(AND($A1378=0,$B1378=1),
    VLOOKUP(1,ChapterTable!$1:$1048576,MATCH("최종"&amp;SUBSTITUTE(SUBSTITUTE(F$1,"standard",""),"|Float",""),ChapterTable!$1:$1,0),0)*ChapterTable!$P$17,
  IF(AND($A1378=0,$B1378=0),
    F1379,
  IF($B1378=0,
    VLOOKUP($A1378,ChapterTable!$1:$1048576,MATCH("최종"&amp;SUBSTITUTE(SUBSTITUTE(F$1,"standard",""),"|Float",""),ChapterTable!$1:$1,0),0),
  IF($B1378=1,
    IF($L1378=FALSE,
      VLOOKUP($A1378,ChapterTable!$1:$1048576,MATCH("최종"&amp;SUBSTITUTE(SUBSTITUTE(F$1,"standard",""),"|Float",""),ChapterTable!$1:$1,0),0),
      VLOOKUP($A1378-ChapterTable!$P$11,ChapterTable!$1:$1048576,MATCH("최종"&amp;SUBSTITUTE(SUBSTITUTE(F$1,"standard",""),"|Float",""),ChapterTable!$1:$1,0),0)*ChapterTable!$P$14
    ),
  OFFSET(F1378,-$B1378+IF($L1378,1,0),0)*
    (VLOOKUP(SUBSTITUTE(SUBSTITUTE(F$1,"standard",""),"|Float","")&amp;IF(OR($L1378=TRUE,$A1378=0,MOD($A1378,ChapterTable!$R$20)&lt;&gt;0),"","보스")&amp;"인게임누적곱배수",ChapterTable!$R:$S,2,0)^D1378
    +VLOOKUP(SUBSTITUTE(SUBSTITUTE(F$1,"standard",""),"|Float","")&amp;IF(OR($L1378=TRUE,$A1378=0,MOD($A1378,ChapterTable!$R$20)&lt;&gt;0),"","보스")&amp;"인게임누적합배수",ChapterTable!$R:$S,2,0)*D1378)
  )
  )
  )
)</f>
        <v>237.72656249999997</v>
      </c>
      <c r="G1378" t="s">
        <v>719</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50"/>
        <v>4</v>
      </c>
      <c r="Q1378">
        <f t="shared" si="151"/>
        <v>4</v>
      </c>
      <c r="R1378" t="b">
        <f t="shared" ca="1" si="152"/>
        <v>1</v>
      </c>
      <c r="T1378" t="b">
        <f t="shared" ca="1" si="153"/>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56"/>
        <v>0.25</v>
      </c>
      <c r="AJ1378">
        <f t="shared" si="154"/>
        <v>0.32</v>
      </c>
      <c r="AK1378">
        <f t="shared" si="155"/>
        <v>1</v>
      </c>
      <c r="AL1378">
        <v>0</v>
      </c>
    </row>
    <row r="1379" spans="1:38" x14ac:dyDescent="0.3">
      <c r="A1379">
        <v>5</v>
      </c>
      <c r="B1379">
        <v>38</v>
      </c>
      <c r="C1379">
        <f>IF(OR($L1379=TRUE,$A1379=0,MOD($A1379,ChapterTable!$R$20)&lt;&gt;0),
MAX(0,INT(($B1379+ChapterTable!$P$26+VLOOKUP(SUBSTITUTE(C$1,"성장단계","")&amp;"단계오프셋",ChapterTable!$R:$S,2,0))/ChapterTable!$P$23)),
MAX(0,INT(($B1379+ChapterTable!$R$26+VLOOKUP(SUBSTITUTE(C$1,"성장단계","")&amp;"보스단계오프셋",ChapterTable!$R:$S,2,0))/ChapterTable!$R$23)))</f>
        <v>4</v>
      </c>
      <c r="D1379">
        <f>IF(OR($L1379=TRUE,$A1379=0,MOD($A1379,ChapterTable!$R$20)&lt;&gt;0),
MAX(0,INT(($B1379+ChapterTable!$P$26+VLOOKUP(SUBSTITUTE(D$1,"성장단계","")&amp;"단계오프셋",ChapterTable!$R:$S,2,0))/ChapterTable!$P$23)),
MAX(0,INT(($B1379+ChapterTable!$R$26+VLOOKUP(SUBSTITUTE(D$1,"성장단계","")&amp;"보스단계오프셋",ChapterTable!$R:$S,2,0))/ChapterTable!$R$23)))</f>
        <v>3</v>
      </c>
      <c r="E1379" s="1">
        <f ca="1">IF(AND($A1379=0,$B1379=1),
    VLOOKUP(1,ChapterTable!$1:$1048576,MATCH("최종"&amp;SUBSTITUTE(SUBSTITUTE(E$1,"standard",""),"|Float",""),ChapterTable!$1:$1,0),0)*ChapterTable!$P$17,
  IF(AND($A1379=0,$B1379=0),
    E1380,
  IF($B1379=0,
    VLOOKUP($A1379,ChapterTable!$1:$1048576,MATCH("최종"&amp;SUBSTITUTE(SUBSTITUTE(E$1,"standard",""),"|Float",""),ChapterTable!$1:$1,0),0),
  IF($B1379=1,
    IF($L1379=FALSE,
      VLOOKUP($A1379,ChapterTable!$1:$1048576,MATCH("최종"&amp;SUBSTITUTE(SUBSTITUTE(E$1,"standard",""),"|Float",""),ChapterTable!$1:$1,0),0),
      VLOOKUP($A1379-ChapterTable!$P$11,ChapterTable!$1:$1048576,MATCH("최종"&amp;SUBSTITUTE(SUBSTITUTE(E$1,"standard",""),"|Float",""),ChapterTable!$1:$1,0),0)*ChapterTable!$P$14
    ),
  OFFSET(E1379,-$B1379+IF($L1379,1,0),0)*IF($B1379&gt;OFFSET($B1379,1,0),ChapterTable!$R$17,1)*
    (VLOOKUP(SUBSTITUTE(SUBSTITUTE(E$1,"standard",""),"|Float","")&amp;IF(OR($L1379=TRUE,$A1379=0,MOD($A1379,ChapterTable!$R$20)&lt;&gt;0),"","보스")&amp;"인게임누적곱배수",ChapterTable!$R:$S,2,0)^C1379
    +VLOOKUP(SUBSTITUTE(SUBSTITUTE(E$1,"standard",""),"|Float","")&amp;IF(OR($L1379=TRUE,$A1379=0,MOD($A1379,ChapterTable!$R$20)&lt;&gt;0),"","보스")&amp;"인게임누적합배수",ChapterTable!$R:$S,2,0)*C1379)
  )
  )
  )
)</f>
        <v>838.34999999999991</v>
      </c>
      <c r="F1379" s="1">
        <f ca="1">IF(AND($A1379=0,$B1379=1),
    VLOOKUP(1,ChapterTable!$1:$1048576,MATCH("최종"&amp;SUBSTITUTE(SUBSTITUTE(F$1,"standard",""),"|Float",""),ChapterTable!$1:$1,0),0)*ChapterTable!$P$17,
  IF(AND($A1379=0,$B1379=0),
    F1380,
  IF($B1379=0,
    VLOOKUP($A1379,ChapterTable!$1:$1048576,MATCH("최종"&amp;SUBSTITUTE(SUBSTITUTE(F$1,"standard",""),"|Float",""),ChapterTable!$1:$1,0),0),
  IF($B1379=1,
    IF($L1379=FALSE,
      VLOOKUP($A1379,ChapterTable!$1:$1048576,MATCH("최종"&amp;SUBSTITUTE(SUBSTITUTE(F$1,"standard",""),"|Float",""),ChapterTable!$1:$1,0),0),
      VLOOKUP($A1379-ChapterTable!$P$11,ChapterTable!$1:$1048576,MATCH("최종"&amp;SUBSTITUTE(SUBSTITUTE(F$1,"standard",""),"|Float",""),ChapterTable!$1:$1,0),0)*ChapterTable!$P$14
    ),
  OFFSET(F1379,-$B1379+IF($L1379,1,0),0)*
    (VLOOKUP(SUBSTITUTE(SUBSTITUTE(F$1,"standard",""),"|Float","")&amp;IF(OR($L1379=TRUE,$A1379=0,MOD($A1379,ChapterTable!$R$20)&lt;&gt;0),"","보스")&amp;"인게임누적곱배수",ChapterTable!$R:$S,2,0)^D1379
    +VLOOKUP(SUBSTITUTE(SUBSTITUTE(F$1,"standard",""),"|Float","")&amp;IF(OR($L1379=TRUE,$A1379=0,MOD($A1379,ChapterTable!$R$20)&lt;&gt;0),"","보스")&amp;"인게임누적합배수",ChapterTable!$R:$S,2,0)*D1379)
  )
  )
  )
)</f>
        <v>237.72656249999997</v>
      </c>
      <c r="G1379" t="s">
        <v>719</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50"/>
        <v>4</v>
      </c>
      <c r="Q1379">
        <f t="shared" si="151"/>
        <v>4</v>
      </c>
      <c r="R1379" t="b">
        <f t="shared" ca="1" si="152"/>
        <v>1</v>
      </c>
      <c r="T1379" t="b">
        <f t="shared" ca="1" si="153"/>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56"/>
        <v>0.25</v>
      </c>
      <c r="AJ1379">
        <f t="shared" si="154"/>
        <v>0.32</v>
      </c>
      <c r="AK1379">
        <f t="shared" si="155"/>
        <v>1</v>
      </c>
      <c r="AL1379">
        <v>0</v>
      </c>
    </row>
    <row r="1380" spans="1:38" x14ac:dyDescent="0.3">
      <c r="A1380">
        <v>5</v>
      </c>
      <c r="B1380">
        <v>39</v>
      </c>
      <c r="C1380">
        <f>IF(OR($L1380=TRUE,$A1380=0,MOD($A1380,ChapterTable!$R$20)&lt;&gt;0),
MAX(0,INT(($B1380+ChapterTable!$P$26+VLOOKUP(SUBSTITUTE(C$1,"성장단계","")&amp;"단계오프셋",ChapterTable!$R:$S,2,0))/ChapterTable!$P$23)),
MAX(0,INT(($B1380+ChapterTable!$R$26+VLOOKUP(SUBSTITUTE(C$1,"성장단계","")&amp;"보스단계오프셋",ChapterTable!$R:$S,2,0))/ChapterTable!$R$23)))</f>
        <v>4</v>
      </c>
      <c r="D1380">
        <f>IF(OR($L1380=TRUE,$A1380=0,MOD($A1380,ChapterTable!$R$20)&lt;&gt;0),
MAX(0,INT(($B1380+ChapterTable!$P$26+VLOOKUP(SUBSTITUTE(D$1,"성장단계","")&amp;"단계오프셋",ChapterTable!$R:$S,2,0))/ChapterTable!$P$23)),
MAX(0,INT(($B1380+ChapterTable!$R$26+VLOOKUP(SUBSTITUTE(D$1,"성장단계","")&amp;"보스단계오프셋",ChapterTable!$R:$S,2,0))/ChapterTable!$R$23)))</f>
        <v>3</v>
      </c>
      <c r="E1380" s="1">
        <f ca="1">IF(AND($A1380=0,$B1380=1),
    VLOOKUP(1,ChapterTable!$1:$1048576,MATCH("최종"&amp;SUBSTITUTE(SUBSTITUTE(E$1,"standard",""),"|Float",""),ChapterTable!$1:$1,0),0)*ChapterTable!$P$17,
  IF(AND($A1380=0,$B1380=0),
    E1381,
  IF($B1380=0,
    VLOOKUP($A1380,ChapterTable!$1:$1048576,MATCH("최종"&amp;SUBSTITUTE(SUBSTITUTE(E$1,"standard",""),"|Float",""),ChapterTable!$1:$1,0),0),
  IF($B1380=1,
    IF($L1380=FALSE,
      VLOOKUP($A1380,ChapterTable!$1:$1048576,MATCH("최종"&amp;SUBSTITUTE(SUBSTITUTE(E$1,"standard",""),"|Float",""),ChapterTable!$1:$1,0),0),
      VLOOKUP($A1380-ChapterTable!$P$11,ChapterTable!$1:$1048576,MATCH("최종"&amp;SUBSTITUTE(SUBSTITUTE(E$1,"standard",""),"|Float",""),ChapterTable!$1:$1,0),0)*ChapterTable!$P$14
    ),
  OFFSET(E1380,-$B1380+IF($L1380,1,0),0)*IF($B1380&gt;OFFSET($B1380,1,0),ChapterTable!$R$17,1)*
    (VLOOKUP(SUBSTITUTE(SUBSTITUTE(E$1,"standard",""),"|Float","")&amp;IF(OR($L1380=TRUE,$A1380=0,MOD($A1380,ChapterTable!$R$20)&lt;&gt;0),"","보스")&amp;"인게임누적곱배수",ChapterTable!$R:$S,2,0)^C1380
    +VLOOKUP(SUBSTITUTE(SUBSTITUTE(E$1,"standard",""),"|Float","")&amp;IF(OR($L1380=TRUE,$A1380=0,MOD($A1380,ChapterTable!$R$20)&lt;&gt;0),"","보스")&amp;"인게임누적합배수",ChapterTable!$R:$S,2,0)*C1380)
  )
  )
  )
)</f>
        <v>838.34999999999991</v>
      </c>
      <c r="F1380" s="1">
        <f ca="1">IF(AND($A1380=0,$B1380=1),
    VLOOKUP(1,ChapterTable!$1:$1048576,MATCH("최종"&amp;SUBSTITUTE(SUBSTITUTE(F$1,"standard",""),"|Float",""),ChapterTable!$1:$1,0),0)*ChapterTable!$P$17,
  IF(AND($A1380=0,$B1380=0),
    F1381,
  IF($B1380=0,
    VLOOKUP($A1380,ChapterTable!$1:$1048576,MATCH("최종"&amp;SUBSTITUTE(SUBSTITUTE(F$1,"standard",""),"|Float",""),ChapterTable!$1:$1,0),0),
  IF($B1380=1,
    IF($L1380=FALSE,
      VLOOKUP($A1380,ChapterTable!$1:$1048576,MATCH("최종"&amp;SUBSTITUTE(SUBSTITUTE(F$1,"standard",""),"|Float",""),ChapterTable!$1:$1,0),0),
      VLOOKUP($A1380-ChapterTable!$P$11,ChapterTable!$1:$1048576,MATCH("최종"&amp;SUBSTITUTE(SUBSTITUTE(F$1,"standard",""),"|Float",""),ChapterTable!$1:$1,0),0)*ChapterTable!$P$14
    ),
  OFFSET(F1380,-$B1380+IF($L1380,1,0),0)*
    (VLOOKUP(SUBSTITUTE(SUBSTITUTE(F$1,"standard",""),"|Float","")&amp;IF(OR($L1380=TRUE,$A1380=0,MOD($A1380,ChapterTable!$R$20)&lt;&gt;0),"","보스")&amp;"인게임누적곱배수",ChapterTable!$R:$S,2,0)^D1380
    +VLOOKUP(SUBSTITUTE(SUBSTITUTE(F$1,"standard",""),"|Float","")&amp;IF(OR($L1380=TRUE,$A1380=0,MOD($A1380,ChapterTable!$R$20)&lt;&gt;0),"","보스")&amp;"인게임누적합배수",ChapterTable!$R:$S,2,0)*D1380)
  )
  )
  )
)</f>
        <v>237.72656249999997</v>
      </c>
      <c r="G1380" t="s">
        <v>719</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50"/>
        <v>94</v>
      </c>
      <c r="Q1380">
        <f t="shared" si="151"/>
        <v>94</v>
      </c>
      <c r="R1380" t="b">
        <f t="shared" ca="1" si="152"/>
        <v>1</v>
      </c>
      <c r="T1380" t="b">
        <f t="shared" ca="1" si="153"/>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56"/>
        <v>0.25</v>
      </c>
      <c r="AJ1380">
        <f t="shared" si="154"/>
        <v>0.32</v>
      </c>
      <c r="AK1380">
        <f t="shared" si="155"/>
        <v>1</v>
      </c>
      <c r="AL1380">
        <v>0</v>
      </c>
    </row>
    <row r="1381" spans="1:38" x14ac:dyDescent="0.3">
      <c r="A1381">
        <v>5</v>
      </c>
      <c r="B1381">
        <v>40</v>
      </c>
      <c r="C1381">
        <f>IF(OR($L1381=TRUE,$A1381=0,MOD($A1381,ChapterTable!$R$20)&lt;&gt;0),
MAX(0,INT(($B1381+ChapterTable!$P$26+VLOOKUP(SUBSTITUTE(C$1,"성장단계","")&amp;"단계오프셋",ChapterTable!$R:$S,2,0))/ChapterTable!$P$23)),
MAX(0,INT(($B1381+ChapterTable!$R$26+VLOOKUP(SUBSTITUTE(C$1,"성장단계","")&amp;"보스단계오프셋",ChapterTable!$R:$S,2,0))/ChapterTable!$R$23)))</f>
        <v>4</v>
      </c>
      <c r="D1381">
        <f>IF(OR($L1381=TRUE,$A1381=0,MOD($A1381,ChapterTable!$R$20)&lt;&gt;0),
MAX(0,INT(($B1381+ChapterTable!$P$26+VLOOKUP(SUBSTITUTE(D$1,"성장단계","")&amp;"단계오프셋",ChapterTable!$R:$S,2,0))/ChapterTable!$P$23)),
MAX(0,INT(($B1381+ChapterTable!$R$26+VLOOKUP(SUBSTITUTE(D$1,"성장단계","")&amp;"보스단계오프셋",ChapterTable!$R:$S,2,0))/ChapterTable!$R$23)))</f>
        <v>3</v>
      </c>
      <c r="E1381" s="1">
        <f ca="1">IF(AND($A1381=0,$B1381=1),
    VLOOKUP(1,ChapterTable!$1:$1048576,MATCH("최종"&amp;SUBSTITUTE(SUBSTITUTE(E$1,"standard",""),"|Float",""),ChapterTable!$1:$1,0),0)*ChapterTable!$P$17,
  IF(AND($A1381=0,$B1381=0),
    E1382,
  IF($B1381=0,
    VLOOKUP($A1381,ChapterTable!$1:$1048576,MATCH("최종"&amp;SUBSTITUTE(SUBSTITUTE(E$1,"standard",""),"|Float",""),ChapterTable!$1:$1,0),0),
  IF($B1381=1,
    IF($L1381=FALSE,
      VLOOKUP($A1381,ChapterTable!$1:$1048576,MATCH("최종"&amp;SUBSTITUTE(SUBSTITUTE(E$1,"standard",""),"|Float",""),ChapterTable!$1:$1,0),0),
      VLOOKUP($A1381-ChapterTable!$P$11,ChapterTable!$1:$1048576,MATCH("최종"&amp;SUBSTITUTE(SUBSTITUTE(E$1,"standard",""),"|Float",""),ChapterTable!$1:$1,0),0)*ChapterTable!$P$14
    ),
  OFFSET(E1381,-$B1381+IF($L1381,1,0),0)*IF($B1381&gt;OFFSET($B1381,1,0),ChapterTable!$R$17,1)*
    (VLOOKUP(SUBSTITUTE(SUBSTITUTE(E$1,"standard",""),"|Float","")&amp;IF(OR($L1381=TRUE,$A1381=0,MOD($A1381,ChapterTable!$R$20)&lt;&gt;0),"","보스")&amp;"인게임누적곱배수",ChapterTable!$R:$S,2,0)^C1381
    +VLOOKUP(SUBSTITUTE(SUBSTITUTE(E$1,"standard",""),"|Float","")&amp;IF(OR($L1381=TRUE,$A1381=0,MOD($A1381,ChapterTable!$R$20)&lt;&gt;0),"","보스")&amp;"인게임누적합배수",ChapterTable!$R:$S,2,0)*C1381)
  )
  )
  )
)</f>
        <v>838.34999999999991</v>
      </c>
      <c r="F1381" s="1">
        <f ca="1">IF(AND($A1381=0,$B1381=1),
    VLOOKUP(1,ChapterTable!$1:$1048576,MATCH("최종"&amp;SUBSTITUTE(SUBSTITUTE(F$1,"standard",""),"|Float",""),ChapterTable!$1:$1,0),0)*ChapterTable!$P$17,
  IF(AND($A1381=0,$B1381=0),
    F1382,
  IF($B1381=0,
    VLOOKUP($A1381,ChapterTable!$1:$1048576,MATCH("최종"&amp;SUBSTITUTE(SUBSTITUTE(F$1,"standard",""),"|Float",""),ChapterTable!$1:$1,0),0),
  IF($B1381=1,
    IF($L1381=FALSE,
      VLOOKUP($A1381,ChapterTable!$1:$1048576,MATCH("최종"&amp;SUBSTITUTE(SUBSTITUTE(F$1,"standard",""),"|Float",""),ChapterTable!$1:$1,0),0),
      VLOOKUP($A1381-ChapterTable!$P$11,ChapterTable!$1:$1048576,MATCH("최종"&amp;SUBSTITUTE(SUBSTITUTE(F$1,"standard",""),"|Float",""),ChapterTable!$1:$1,0),0)*ChapterTable!$P$14
    ),
  OFFSET(F1381,-$B1381+IF($L1381,1,0),0)*
    (VLOOKUP(SUBSTITUTE(SUBSTITUTE(F$1,"standard",""),"|Float","")&amp;IF(OR($L1381=TRUE,$A1381=0,MOD($A1381,ChapterTable!$R$20)&lt;&gt;0),"","보스")&amp;"인게임누적곱배수",ChapterTable!$R:$S,2,0)^D1381
    +VLOOKUP(SUBSTITUTE(SUBSTITUTE(F$1,"standard",""),"|Float","")&amp;IF(OR($L1381=TRUE,$A1381=0,MOD($A1381,ChapterTable!$R$20)&lt;&gt;0),"","보스")&amp;"인게임누적합배수",ChapterTable!$R:$S,2,0)*D1381)
  )
  )
  )
)</f>
        <v>237.72656249999997</v>
      </c>
      <c r="G1381" t="s">
        <v>719</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50"/>
        <v>24</v>
      </c>
      <c r="Q1381">
        <f t="shared" si="151"/>
        <v>24</v>
      </c>
      <c r="R1381" t="b">
        <f t="shared" ca="1" si="152"/>
        <v>1</v>
      </c>
      <c r="T1381" t="b">
        <f t="shared" ca="1" si="153"/>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56"/>
        <v>0.25</v>
      </c>
      <c r="AJ1381">
        <f t="shared" si="154"/>
        <v>1</v>
      </c>
      <c r="AK1381">
        <f t="shared" si="155"/>
        <v>4</v>
      </c>
      <c r="AL1381">
        <v>0</v>
      </c>
    </row>
    <row r="1382" spans="1:38" x14ac:dyDescent="0.3">
      <c r="A1382">
        <v>5</v>
      </c>
      <c r="B1382">
        <v>41</v>
      </c>
      <c r="C1382">
        <f>IF(OR($L1382=TRUE,$A1382=0,MOD($A1382,ChapterTable!$R$20)&lt;&gt;0),
MAX(0,INT(($B1382+ChapterTable!$P$26+VLOOKUP(SUBSTITUTE(C$1,"성장단계","")&amp;"단계오프셋",ChapterTable!$R:$S,2,0))/ChapterTable!$P$23)),
MAX(0,INT(($B1382+ChapterTable!$R$26+VLOOKUP(SUBSTITUTE(C$1,"성장단계","")&amp;"보스단계오프셋",ChapterTable!$R:$S,2,0))/ChapterTable!$R$23)))</f>
        <v>4</v>
      </c>
      <c r="D1382">
        <f>IF(OR($L1382=TRUE,$A1382=0,MOD($A1382,ChapterTable!$R$20)&lt;&gt;0),
MAX(0,INT(($B1382+ChapterTable!$P$26+VLOOKUP(SUBSTITUTE(D$1,"성장단계","")&amp;"단계오프셋",ChapterTable!$R:$S,2,0))/ChapterTable!$P$23)),
MAX(0,INT(($B1382+ChapterTable!$R$26+VLOOKUP(SUBSTITUTE(D$1,"성장단계","")&amp;"보스단계오프셋",ChapterTable!$R:$S,2,0))/ChapterTable!$R$23)))</f>
        <v>4</v>
      </c>
      <c r="E1382" s="1">
        <f ca="1">IF(AND($A1382=0,$B1382=1),
    VLOOKUP(1,ChapterTable!$1:$1048576,MATCH("최종"&amp;SUBSTITUTE(SUBSTITUTE(E$1,"standard",""),"|Float",""),ChapterTable!$1:$1,0),0)*ChapterTable!$P$17,
  IF(AND($A1382=0,$B1382=0),
    E1383,
  IF($B1382=0,
    VLOOKUP($A1382,ChapterTable!$1:$1048576,MATCH("최종"&amp;SUBSTITUTE(SUBSTITUTE(E$1,"standard",""),"|Float",""),ChapterTable!$1:$1,0),0),
  IF($B1382=1,
    IF($L1382=FALSE,
      VLOOKUP($A1382,ChapterTable!$1:$1048576,MATCH("최종"&amp;SUBSTITUTE(SUBSTITUTE(E$1,"standard",""),"|Float",""),ChapterTable!$1:$1,0),0),
      VLOOKUP($A1382-ChapterTable!$P$11,ChapterTable!$1:$1048576,MATCH("최종"&amp;SUBSTITUTE(SUBSTITUTE(E$1,"standard",""),"|Float",""),ChapterTable!$1:$1,0),0)*ChapterTable!$P$14
    ),
  OFFSET(E1382,-$B1382+IF($L1382,1,0),0)*IF($B1382&gt;OFFSET($B1382,1,0),ChapterTable!$R$17,1)*
    (VLOOKUP(SUBSTITUTE(SUBSTITUTE(E$1,"standard",""),"|Float","")&amp;IF(OR($L1382=TRUE,$A1382=0,MOD($A1382,ChapterTable!$R$20)&lt;&gt;0),"","보스")&amp;"인게임누적곱배수",ChapterTable!$R:$S,2,0)^C1382
    +VLOOKUP(SUBSTITUTE(SUBSTITUTE(E$1,"standard",""),"|Float","")&amp;IF(OR($L1382=TRUE,$A1382=0,MOD($A1382,ChapterTable!$R$20)&lt;&gt;0),"","보스")&amp;"인게임누적합배수",ChapterTable!$R:$S,2,0)*C1382)
  )
  )
  )
)</f>
        <v>838.34999999999991</v>
      </c>
      <c r="F1382" s="1">
        <f ca="1">IF(AND($A1382=0,$B1382=1),
    VLOOKUP(1,ChapterTable!$1:$1048576,MATCH("최종"&amp;SUBSTITUTE(SUBSTITUTE(F$1,"standard",""),"|Float",""),ChapterTable!$1:$1,0),0)*ChapterTable!$P$17,
  IF(AND($A1382=0,$B1382=0),
    F1383,
  IF($B1382=0,
    VLOOKUP($A1382,ChapterTable!$1:$1048576,MATCH("최종"&amp;SUBSTITUTE(SUBSTITUTE(F$1,"standard",""),"|Float",""),ChapterTable!$1:$1,0),0),
  IF($B1382=1,
    IF($L1382=FALSE,
      VLOOKUP($A1382,ChapterTable!$1:$1048576,MATCH("최종"&amp;SUBSTITUTE(SUBSTITUTE(F$1,"standard",""),"|Float",""),ChapterTable!$1:$1,0),0),
      VLOOKUP($A1382-ChapterTable!$P$11,ChapterTable!$1:$1048576,MATCH("최종"&amp;SUBSTITUTE(SUBSTITUTE(F$1,"standard",""),"|Float",""),ChapterTable!$1:$1,0),0)*ChapterTable!$P$14
    ),
  OFFSET(F1382,-$B1382+IF($L1382,1,0),0)*
    (VLOOKUP(SUBSTITUTE(SUBSTITUTE(F$1,"standard",""),"|Float","")&amp;IF(OR($L1382=TRUE,$A1382=0,MOD($A1382,ChapterTable!$R$20)&lt;&gt;0),"","보스")&amp;"인게임누적곱배수",ChapterTable!$R:$S,2,0)^D1382
    +VLOOKUP(SUBSTITUTE(SUBSTITUTE(F$1,"standard",""),"|Float","")&amp;IF(OR($L1382=TRUE,$A1382=0,MOD($A1382,ChapterTable!$R$20)&lt;&gt;0),"","보스")&amp;"인게임누적합배수",ChapterTable!$R:$S,2,0)*D1382)
  )
  )
  )
)</f>
        <v>252.28124999999997</v>
      </c>
      <c r="G1382" t="s">
        <v>719</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50"/>
        <v>5</v>
      </c>
      <c r="Q1382">
        <f t="shared" si="151"/>
        <v>5</v>
      </c>
      <c r="R1382" t="b">
        <f t="shared" ca="1" si="152"/>
        <v>1</v>
      </c>
      <c r="T1382" t="b">
        <f t="shared" ca="1" si="153"/>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56"/>
        <v>0.2</v>
      </c>
      <c r="AJ1382">
        <f t="shared" si="154"/>
        <v>0.27466666000000001</v>
      </c>
      <c r="AK1382">
        <f t="shared" si="155"/>
        <v>1</v>
      </c>
      <c r="AL1382">
        <v>0</v>
      </c>
    </row>
    <row r="1383" spans="1:38" x14ac:dyDescent="0.3">
      <c r="A1383">
        <v>5</v>
      </c>
      <c r="B1383">
        <v>42</v>
      </c>
      <c r="C1383">
        <f>IF(OR($L1383=TRUE,$A1383=0,MOD($A1383,ChapterTable!$R$20)&lt;&gt;0),
MAX(0,INT(($B1383+ChapterTable!$P$26+VLOOKUP(SUBSTITUTE(C$1,"성장단계","")&amp;"단계오프셋",ChapterTable!$R:$S,2,0))/ChapterTable!$P$23)),
MAX(0,INT(($B1383+ChapterTable!$R$26+VLOOKUP(SUBSTITUTE(C$1,"성장단계","")&amp;"보스단계오프셋",ChapterTable!$R:$S,2,0))/ChapterTable!$R$23)))</f>
        <v>4</v>
      </c>
      <c r="D1383">
        <f>IF(OR($L1383=TRUE,$A1383=0,MOD($A1383,ChapterTable!$R$20)&lt;&gt;0),
MAX(0,INT(($B1383+ChapterTable!$P$26+VLOOKUP(SUBSTITUTE(D$1,"성장단계","")&amp;"단계오프셋",ChapterTable!$R:$S,2,0))/ChapterTable!$P$23)),
MAX(0,INT(($B1383+ChapterTable!$R$26+VLOOKUP(SUBSTITUTE(D$1,"성장단계","")&amp;"보스단계오프셋",ChapterTable!$R:$S,2,0))/ChapterTable!$R$23)))</f>
        <v>4</v>
      </c>
      <c r="E1383" s="1">
        <f ca="1">IF(AND($A1383=0,$B1383=1),
    VLOOKUP(1,ChapterTable!$1:$1048576,MATCH("최종"&amp;SUBSTITUTE(SUBSTITUTE(E$1,"standard",""),"|Float",""),ChapterTable!$1:$1,0),0)*ChapterTable!$P$17,
  IF(AND($A1383=0,$B1383=0),
    E1384,
  IF($B1383=0,
    VLOOKUP($A1383,ChapterTable!$1:$1048576,MATCH("최종"&amp;SUBSTITUTE(SUBSTITUTE(E$1,"standard",""),"|Float",""),ChapterTable!$1:$1,0),0),
  IF($B1383=1,
    IF($L1383=FALSE,
      VLOOKUP($A1383,ChapterTable!$1:$1048576,MATCH("최종"&amp;SUBSTITUTE(SUBSTITUTE(E$1,"standard",""),"|Float",""),ChapterTable!$1:$1,0),0),
      VLOOKUP($A1383-ChapterTable!$P$11,ChapterTable!$1:$1048576,MATCH("최종"&amp;SUBSTITUTE(SUBSTITUTE(E$1,"standard",""),"|Float",""),ChapterTable!$1:$1,0),0)*ChapterTable!$P$14
    ),
  OFFSET(E1383,-$B1383+IF($L1383,1,0),0)*IF($B1383&gt;OFFSET($B1383,1,0),ChapterTable!$R$17,1)*
    (VLOOKUP(SUBSTITUTE(SUBSTITUTE(E$1,"standard",""),"|Float","")&amp;IF(OR($L1383=TRUE,$A1383=0,MOD($A1383,ChapterTable!$R$20)&lt;&gt;0),"","보스")&amp;"인게임누적곱배수",ChapterTable!$R:$S,2,0)^C1383
    +VLOOKUP(SUBSTITUTE(SUBSTITUTE(E$1,"standard",""),"|Float","")&amp;IF(OR($L1383=TRUE,$A1383=0,MOD($A1383,ChapterTable!$R$20)&lt;&gt;0),"","보스")&amp;"인게임누적합배수",ChapterTable!$R:$S,2,0)*C1383)
  )
  )
  )
)</f>
        <v>838.34999999999991</v>
      </c>
      <c r="F1383" s="1">
        <f ca="1">IF(AND($A1383=0,$B1383=1),
    VLOOKUP(1,ChapterTable!$1:$1048576,MATCH("최종"&amp;SUBSTITUTE(SUBSTITUTE(F$1,"standard",""),"|Float",""),ChapterTable!$1:$1,0),0)*ChapterTable!$P$17,
  IF(AND($A1383=0,$B1383=0),
    F1384,
  IF($B1383=0,
    VLOOKUP($A1383,ChapterTable!$1:$1048576,MATCH("최종"&amp;SUBSTITUTE(SUBSTITUTE(F$1,"standard",""),"|Float",""),ChapterTable!$1:$1,0),0),
  IF($B1383=1,
    IF($L1383=FALSE,
      VLOOKUP($A1383,ChapterTable!$1:$1048576,MATCH("최종"&amp;SUBSTITUTE(SUBSTITUTE(F$1,"standard",""),"|Float",""),ChapterTable!$1:$1,0),0),
      VLOOKUP($A1383-ChapterTable!$P$11,ChapterTable!$1:$1048576,MATCH("최종"&amp;SUBSTITUTE(SUBSTITUTE(F$1,"standard",""),"|Float",""),ChapterTable!$1:$1,0),0)*ChapterTable!$P$14
    ),
  OFFSET(F1383,-$B1383+IF($L1383,1,0),0)*
    (VLOOKUP(SUBSTITUTE(SUBSTITUTE(F$1,"standard",""),"|Float","")&amp;IF(OR($L1383=TRUE,$A1383=0,MOD($A1383,ChapterTable!$R$20)&lt;&gt;0),"","보스")&amp;"인게임누적곱배수",ChapterTable!$R:$S,2,0)^D1383
    +VLOOKUP(SUBSTITUTE(SUBSTITUTE(F$1,"standard",""),"|Float","")&amp;IF(OR($L1383=TRUE,$A1383=0,MOD($A1383,ChapterTable!$R$20)&lt;&gt;0),"","보스")&amp;"인게임누적합배수",ChapterTable!$R:$S,2,0)*D1383)
  )
  )
  )
)</f>
        <v>252.28124999999997</v>
      </c>
      <c r="G1383" t="s">
        <v>719</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50"/>
        <v>5</v>
      </c>
      <c r="Q1383">
        <f t="shared" si="151"/>
        <v>5</v>
      </c>
      <c r="R1383" t="b">
        <f t="shared" ca="1" si="152"/>
        <v>1</v>
      </c>
      <c r="T1383" t="b">
        <f t="shared" ca="1" si="153"/>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56"/>
        <v>0.2</v>
      </c>
      <c r="AJ1383">
        <f t="shared" si="154"/>
        <v>0.27466666000000001</v>
      </c>
      <c r="AK1383">
        <f t="shared" si="155"/>
        <v>1</v>
      </c>
      <c r="AL1383">
        <v>0</v>
      </c>
    </row>
    <row r="1384" spans="1:38" x14ac:dyDescent="0.3">
      <c r="A1384">
        <v>5</v>
      </c>
      <c r="B1384">
        <v>43</v>
      </c>
      <c r="C1384">
        <f>IF(OR($L1384=TRUE,$A1384=0,MOD($A1384,ChapterTable!$R$20)&lt;&gt;0),
MAX(0,INT(($B1384+ChapterTable!$P$26+VLOOKUP(SUBSTITUTE(C$1,"성장단계","")&amp;"단계오프셋",ChapterTable!$R:$S,2,0))/ChapterTable!$P$23)),
MAX(0,INT(($B1384+ChapterTable!$R$26+VLOOKUP(SUBSTITUTE(C$1,"성장단계","")&amp;"보스단계오프셋",ChapterTable!$R:$S,2,0))/ChapterTable!$R$23)))</f>
        <v>4</v>
      </c>
      <c r="D1384">
        <f>IF(OR($L1384=TRUE,$A1384=0,MOD($A1384,ChapterTable!$R$20)&lt;&gt;0),
MAX(0,INT(($B1384+ChapterTable!$P$26+VLOOKUP(SUBSTITUTE(D$1,"성장단계","")&amp;"단계오프셋",ChapterTable!$R:$S,2,0))/ChapterTable!$P$23)),
MAX(0,INT(($B1384+ChapterTable!$R$26+VLOOKUP(SUBSTITUTE(D$1,"성장단계","")&amp;"보스단계오프셋",ChapterTable!$R:$S,2,0))/ChapterTable!$R$23)))</f>
        <v>4</v>
      </c>
      <c r="E1384" s="1">
        <f ca="1">IF(AND($A1384=0,$B1384=1),
    VLOOKUP(1,ChapterTable!$1:$1048576,MATCH("최종"&amp;SUBSTITUTE(SUBSTITUTE(E$1,"standard",""),"|Float",""),ChapterTable!$1:$1,0),0)*ChapterTable!$P$17,
  IF(AND($A1384=0,$B1384=0),
    E1385,
  IF($B1384=0,
    VLOOKUP($A1384,ChapterTable!$1:$1048576,MATCH("최종"&amp;SUBSTITUTE(SUBSTITUTE(E$1,"standard",""),"|Float",""),ChapterTable!$1:$1,0),0),
  IF($B1384=1,
    IF($L1384=FALSE,
      VLOOKUP($A1384,ChapterTable!$1:$1048576,MATCH("최종"&amp;SUBSTITUTE(SUBSTITUTE(E$1,"standard",""),"|Float",""),ChapterTable!$1:$1,0),0),
      VLOOKUP($A1384-ChapterTable!$P$11,ChapterTable!$1:$1048576,MATCH("최종"&amp;SUBSTITUTE(SUBSTITUTE(E$1,"standard",""),"|Float",""),ChapterTable!$1:$1,0),0)*ChapterTable!$P$14
    ),
  OFFSET(E1384,-$B1384+IF($L1384,1,0),0)*IF($B1384&gt;OFFSET($B1384,1,0),ChapterTable!$R$17,1)*
    (VLOOKUP(SUBSTITUTE(SUBSTITUTE(E$1,"standard",""),"|Float","")&amp;IF(OR($L1384=TRUE,$A1384=0,MOD($A1384,ChapterTable!$R$20)&lt;&gt;0),"","보스")&amp;"인게임누적곱배수",ChapterTable!$R:$S,2,0)^C1384
    +VLOOKUP(SUBSTITUTE(SUBSTITUTE(E$1,"standard",""),"|Float","")&amp;IF(OR($L1384=TRUE,$A1384=0,MOD($A1384,ChapterTable!$R$20)&lt;&gt;0),"","보스")&amp;"인게임누적합배수",ChapterTable!$R:$S,2,0)*C1384)
  )
  )
  )
)</f>
        <v>838.34999999999991</v>
      </c>
      <c r="F1384" s="1">
        <f ca="1">IF(AND($A1384=0,$B1384=1),
    VLOOKUP(1,ChapterTable!$1:$1048576,MATCH("최종"&amp;SUBSTITUTE(SUBSTITUTE(F$1,"standard",""),"|Float",""),ChapterTable!$1:$1,0),0)*ChapterTable!$P$17,
  IF(AND($A1384=0,$B1384=0),
    F1385,
  IF($B1384=0,
    VLOOKUP($A1384,ChapterTable!$1:$1048576,MATCH("최종"&amp;SUBSTITUTE(SUBSTITUTE(F$1,"standard",""),"|Float",""),ChapterTable!$1:$1,0),0),
  IF($B1384=1,
    IF($L1384=FALSE,
      VLOOKUP($A1384,ChapterTable!$1:$1048576,MATCH("최종"&amp;SUBSTITUTE(SUBSTITUTE(F$1,"standard",""),"|Float",""),ChapterTable!$1:$1,0),0),
      VLOOKUP($A1384-ChapterTable!$P$11,ChapterTable!$1:$1048576,MATCH("최종"&amp;SUBSTITUTE(SUBSTITUTE(F$1,"standard",""),"|Float",""),ChapterTable!$1:$1,0),0)*ChapterTable!$P$14
    ),
  OFFSET(F1384,-$B1384+IF($L1384,1,0),0)*
    (VLOOKUP(SUBSTITUTE(SUBSTITUTE(F$1,"standard",""),"|Float","")&amp;IF(OR($L1384=TRUE,$A1384=0,MOD($A1384,ChapterTable!$R$20)&lt;&gt;0),"","보스")&amp;"인게임누적곱배수",ChapterTable!$R:$S,2,0)^D1384
    +VLOOKUP(SUBSTITUTE(SUBSTITUTE(F$1,"standard",""),"|Float","")&amp;IF(OR($L1384=TRUE,$A1384=0,MOD($A1384,ChapterTable!$R$20)&lt;&gt;0),"","보스")&amp;"인게임누적합배수",ChapterTable!$R:$S,2,0)*D1384)
  )
  )
  )
)</f>
        <v>252.28124999999997</v>
      </c>
      <c r="G1384" t="s">
        <v>719</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50"/>
        <v>5</v>
      </c>
      <c r="Q1384">
        <f t="shared" si="151"/>
        <v>5</v>
      </c>
      <c r="R1384" t="b">
        <f t="shared" ca="1" si="152"/>
        <v>1</v>
      </c>
      <c r="T1384" t="b">
        <f t="shared" ca="1" si="153"/>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56"/>
        <v>0.2</v>
      </c>
      <c r="AJ1384">
        <f t="shared" si="154"/>
        <v>0.27466666000000001</v>
      </c>
      <c r="AK1384">
        <f t="shared" si="155"/>
        <v>1</v>
      </c>
      <c r="AL1384">
        <v>0</v>
      </c>
    </row>
    <row r="1385" spans="1:38" x14ac:dyDescent="0.3">
      <c r="A1385">
        <v>5</v>
      </c>
      <c r="B1385">
        <v>44</v>
      </c>
      <c r="C1385">
        <f>IF(OR($L1385=TRUE,$A1385=0,MOD($A1385,ChapterTable!$R$20)&lt;&gt;0),
MAX(0,INT(($B1385+ChapterTable!$P$26+VLOOKUP(SUBSTITUTE(C$1,"성장단계","")&amp;"단계오프셋",ChapterTable!$R:$S,2,0))/ChapterTable!$P$23)),
MAX(0,INT(($B1385+ChapterTable!$R$26+VLOOKUP(SUBSTITUTE(C$1,"성장단계","")&amp;"보스단계오프셋",ChapterTable!$R:$S,2,0))/ChapterTable!$R$23)))</f>
        <v>4</v>
      </c>
      <c r="D1385">
        <f>IF(OR($L1385=TRUE,$A1385=0,MOD($A1385,ChapterTable!$R$20)&lt;&gt;0),
MAX(0,INT(($B1385+ChapterTable!$P$26+VLOOKUP(SUBSTITUTE(D$1,"성장단계","")&amp;"단계오프셋",ChapterTable!$R:$S,2,0))/ChapterTable!$P$23)),
MAX(0,INT(($B1385+ChapterTable!$R$26+VLOOKUP(SUBSTITUTE(D$1,"성장단계","")&amp;"보스단계오프셋",ChapterTable!$R:$S,2,0))/ChapterTable!$R$23)))</f>
        <v>4</v>
      </c>
      <c r="E1385" s="1">
        <f ca="1">IF(AND($A1385=0,$B1385=1),
    VLOOKUP(1,ChapterTable!$1:$1048576,MATCH("최종"&amp;SUBSTITUTE(SUBSTITUTE(E$1,"standard",""),"|Float",""),ChapterTable!$1:$1,0),0)*ChapterTable!$P$17,
  IF(AND($A1385=0,$B1385=0),
    E1386,
  IF($B1385=0,
    VLOOKUP($A1385,ChapterTable!$1:$1048576,MATCH("최종"&amp;SUBSTITUTE(SUBSTITUTE(E$1,"standard",""),"|Float",""),ChapterTable!$1:$1,0),0),
  IF($B1385=1,
    IF($L1385=FALSE,
      VLOOKUP($A1385,ChapterTable!$1:$1048576,MATCH("최종"&amp;SUBSTITUTE(SUBSTITUTE(E$1,"standard",""),"|Float",""),ChapterTable!$1:$1,0),0),
      VLOOKUP($A1385-ChapterTable!$P$11,ChapterTable!$1:$1048576,MATCH("최종"&amp;SUBSTITUTE(SUBSTITUTE(E$1,"standard",""),"|Float",""),ChapterTable!$1:$1,0),0)*ChapterTable!$P$14
    ),
  OFFSET(E1385,-$B1385+IF($L1385,1,0),0)*IF($B1385&gt;OFFSET($B1385,1,0),ChapterTable!$R$17,1)*
    (VLOOKUP(SUBSTITUTE(SUBSTITUTE(E$1,"standard",""),"|Float","")&amp;IF(OR($L1385=TRUE,$A1385=0,MOD($A1385,ChapterTable!$R$20)&lt;&gt;0),"","보스")&amp;"인게임누적곱배수",ChapterTable!$R:$S,2,0)^C1385
    +VLOOKUP(SUBSTITUTE(SUBSTITUTE(E$1,"standard",""),"|Float","")&amp;IF(OR($L1385=TRUE,$A1385=0,MOD($A1385,ChapterTable!$R$20)&lt;&gt;0),"","보스")&amp;"인게임누적합배수",ChapterTable!$R:$S,2,0)*C1385)
  )
  )
  )
)</f>
        <v>838.34999999999991</v>
      </c>
      <c r="F1385" s="1">
        <f ca="1">IF(AND($A1385=0,$B1385=1),
    VLOOKUP(1,ChapterTable!$1:$1048576,MATCH("최종"&amp;SUBSTITUTE(SUBSTITUTE(F$1,"standard",""),"|Float",""),ChapterTable!$1:$1,0),0)*ChapterTable!$P$17,
  IF(AND($A1385=0,$B1385=0),
    F1386,
  IF($B1385=0,
    VLOOKUP($A1385,ChapterTable!$1:$1048576,MATCH("최종"&amp;SUBSTITUTE(SUBSTITUTE(F$1,"standard",""),"|Float",""),ChapterTable!$1:$1,0),0),
  IF($B1385=1,
    IF($L1385=FALSE,
      VLOOKUP($A1385,ChapterTable!$1:$1048576,MATCH("최종"&amp;SUBSTITUTE(SUBSTITUTE(F$1,"standard",""),"|Float",""),ChapterTable!$1:$1,0),0),
      VLOOKUP($A1385-ChapterTable!$P$11,ChapterTable!$1:$1048576,MATCH("최종"&amp;SUBSTITUTE(SUBSTITUTE(F$1,"standard",""),"|Float",""),ChapterTable!$1:$1,0),0)*ChapterTable!$P$14
    ),
  OFFSET(F1385,-$B1385+IF($L1385,1,0),0)*
    (VLOOKUP(SUBSTITUTE(SUBSTITUTE(F$1,"standard",""),"|Float","")&amp;IF(OR($L1385=TRUE,$A1385=0,MOD($A1385,ChapterTable!$R$20)&lt;&gt;0),"","보스")&amp;"인게임누적곱배수",ChapterTable!$R:$S,2,0)^D1385
    +VLOOKUP(SUBSTITUTE(SUBSTITUTE(F$1,"standard",""),"|Float","")&amp;IF(OR($L1385=TRUE,$A1385=0,MOD($A1385,ChapterTable!$R$20)&lt;&gt;0),"","보스")&amp;"인게임누적합배수",ChapterTable!$R:$S,2,0)*D1385)
  )
  )
  )
)</f>
        <v>252.28124999999997</v>
      </c>
      <c r="G1385" t="s">
        <v>719</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50"/>
        <v>5</v>
      </c>
      <c r="Q1385">
        <f t="shared" si="151"/>
        <v>5</v>
      </c>
      <c r="R1385" t="b">
        <f t="shared" ca="1" si="152"/>
        <v>1</v>
      </c>
      <c r="T1385" t="b">
        <f t="shared" ca="1" si="153"/>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56"/>
        <v>0.2</v>
      </c>
      <c r="AJ1385">
        <f t="shared" si="154"/>
        <v>0.27466666000000001</v>
      </c>
      <c r="AK1385">
        <f t="shared" si="155"/>
        <v>1</v>
      </c>
      <c r="AL1385">
        <v>0</v>
      </c>
    </row>
    <row r="1386" spans="1:38" x14ac:dyDescent="0.3">
      <c r="A1386">
        <v>5</v>
      </c>
      <c r="B1386">
        <v>45</v>
      </c>
      <c r="C1386">
        <f>IF(OR($L1386=TRUE,$A1386=0,MOD($A1386,ChapterTable!$R$20)&lt;&gt;0),
MAX(0,INT(($B1386+ChapterTable!$P$26+VLOOKUP(SUBSTITUTE(C$1,"성장단계","")&amp;"단계오프셋",ChapterTable!$R:$S,2,0))/ChapterTable!$P$23)),
MAX(0,INT(($B1386+ChapterTable!$R$26+VLOOKUP(SUBSTITUTE(C$1,"성장단계","")&amp;"보스단계오프셋",ChapterTable!$R:$S,2,0))/ChapterTable!$R$23)))</f>
        <v>4</v>
      </c>
      <c r="D1386">
        <f>IF(OR($L1386=TRUE,$A1386=0,MOD($A1386,ChapterTable!$R$20)&lt;&gt;0),
MAX(0,INT(($B1386+ChapterTable!$P$26+VLOOKUP(SUBSTITUTE(D$1,"성장단계","")&amp;"단계오프셋",ChapterTable!$R:$S,2,0))/ChapterTable!$P$23)),
MAX(0,INT(($B1386+ChapterTable!$R$26+VLOOKUP(SUBSTITUTE(D$1,"성장단계","")&amp;"보스단계오프셋",ChapterTable!$R:$S,2,0))/ChapterTable!$R$23)))</f>
        <v>4</v>
      </c>
      <c r="E1386" s="1">
        <f ca="1">IF(AND($A1386=0,$B1386=1),
    VLOOKUP(1,ChapterTable!$1:$1048576,MATCH("최종"&amp;SUBSTITUTE(SUBSTITUTE(E$1,"standard",""),"|Float",""),ChapterTable!$1:$1,0),0)*ChapterTable!$P$17,
  IF(AND($A1386=0,$B1386=0),
    E1387,
  IF($B1386=0,
    VLOOKUP($A1386,ChapterTable!$1:$1048576,MATCH("최종"&amp;SUBSTITUTE(SUBSTITUTE(E$1,"standard",""),"|Float",""),ChapterTable!$1:$1,0),0),
  IF($B1386=1,
    IF($L1386=FALSE,
      VLOOKUP($A1386,ChapterTable!$1:$1048576,MATCH("최종"&amp;SUBSTITUTE(SUBSTITUTE(E$1,"standard",""),"|Float",""),ChapterTable!$1:$1,0),0),
      VLOOKUP($A1386-ChapterTable!$P$11,ChapterTable!$1:$1048576,MATCH("최종"&amp;SUBSTITUTE(SUBSTITUTE(E$1,"standard",""),"|Float",""),ChapterTable!$1:$1,0),0)*ChapterTable!$P$14
    ),
  OFFSET(E1386,-$B1386+IF($L1386,1,0),0)*IF($B1386&gt;OFFSET($B1386,1,0),ChapterTable!$R$17,1)*
    (VLOOKUP(SUBSTITUTE(SUBSTITUTE(E$1,"standard",""),"|Float","")&amp;IF(OR($L1386=TRUE,$A1386=0,MOD($A1386,ChapterTable!$R$20)&lt;&gt;0),"","보스")&amp;"인게임누적곱배수",ChapterTable!$R:$S,2,0)^C1386
    +VLOOKUP(SUBSTITUTE(SUBSTITUTE(E$1,"standard",""),"|Float","")&amp;IF(OR($L1386=TRUE,$A1386=0,MOD($A1386,ChapterTable!$R$20)&lt;&gt;0),"","보스")&amp;"인게임누적합배수",ChapterTable!$R:$S,2,0)*C1386)
  )
  )
  )
)</f>
        <v>838.34999999999991</v>
      </c>
      <c r="F1386" s="1">
        <f ca="1">IF(AND($A1386=0,$B1386=1),
    VLOOKUP(1,ChapterTable!$1:$1048576,MATCH("최종"&amp;SUBSTITUTE(SUBSTITUTE(F$1,"standard",""),"|Float",""),ChapterTable!$1:$1,0),0)*ChapterTable!$P$17,
  IF(AND($A1386=0,$B1386=0),
    F1387,
  IF($B1386=0,
    VLOOKUP($A1386,ChapterTable!$1:$1048576,MATCH("최종"&amp;SUBSTITUTE(SUBSTITUTE(F$1,"standard",""),"|Float",""),ChapterTable!$1:$1,0),0),
  IF($B1386=1,
    IF($L1386=FALSE,
      VLOOKUP($A1386,ChapterTable!$1:$1048576,MATCH("최종"&amp;SUBSTITUTE(SUBSTITUTE(F$1,"standard",""),"|Float",""),ChapterTable!$1:$1,0),0),
      VLOOKUP($A1386-ChapterTable!$P$11,ChapterTable!$1:$1048576,MATCH("최종"&amp;SUBSTITUTE(SUBSTITUTE(F$1,"standard",""),"|Float",""),ChapterTable!$1:$1,0),0)*ChapterTable!$P$14
    ),
  OFFSET(F1386,-$B1386+IF($L1386,1,0),0)*
    (VLOOKUP(SUBSTITUTE(SUBSTITUTE(F$1,"standard",""),"|Float","")&amp;IF(OR($L1386=TRUE,$A1386=0,MOD($A1386,ChapterTable!$R$20)&lt;&gt;0),"","보스")&amp;"인게임누적곱배수",ChapterTable!$R:$S,2,0)^D1386
    +VLOOKUP(SUBSTITUTE(SUBSTITUTE(F$1,"standard",""),"|Float","")&amp;IF(OR($L1386=TRUE,$A1386=0,MOD($A1386,ChapterTable!$R$20)&lt;&gt;0),"","보스")&amp;"인게임누적합배수",ChapterTable!$R:$S,2,0)*D1386)
  )
  )
  )
)</f>
        <v>252.28124999999997</v>
      </c>
      <c r="G1386" t="s">
        <v>719</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50"/>
        <v>11</v>
      </c>
      <c r="Q1386">
        <f t="shared" si="151"/>
        <v>11</v>
      </c>
      <c r="R1386" t="b">
        <f t="shared" ca="1" si="152"/>
        <v>1</v>
      </c>
      <c r="T1386" t="b">
        <f t="shared" ca="1" si="153"/>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56"/>
        <v>0.2</v>
      </c>
      <c r="AJ1386">
        <f t="shared" si="154"/>
        <v>0.27466666000000001</v>
      </c>
      <c r="AK1386">
        <f t="shared" si="155"/>
        <v>1</v>
      </c>
      <c r="AL1386">
        <v>0</v>
      </c>
    </row>
    <row r="1387" spans="1:38" x14ac:dyDescent="0.3">
      <c r="A1387">
        <v>5</v>
      </c>
      <c r="B1387">
        <v>46</v>
      </c>
      <c r="C1387">
        <f>IF(OR($L1387=TRUE,$A1387=0,MOD($A1387,ChapterTable!$R$20)&lt;&gt;0),
MAX(0,INT(($B1387+ChapterTable!$P$26+VLOOKUP(SUBSTITUTE(C$1,"성장단계","")&amp;"단계오프셋",ChapterTable!$R:$S,2,0))/ChapterTable!$P$23)),
MAX(0,INT(($B1387+ChapterTable!$R$26+VLOOKUP(SUBSTITUTE(C$1,"성장단계","")&amp;"보스단계오프셋",ChapterTable!$R:$S,2,0))/ChapterTable!$R$23)))</f>
        <v>5</v>
      </c>
      <c r="D1387">
        <f>IF(OR($L1387=TRUE,$A1387=0,MOD($A1387,ChapterTable!$R$20)&lt;&gt;0),
MAX(0,INT(($B1387+ChapterTable!$P$26+VLOOKUP(SUBSTITUTE(D$1,"성장단계","")&amp;"단계오프셋",ChapterTable!$R:$S,2,0))/ChapterTable!$P$23)),
MAX(0,INT(($B1387+ChapterTable!$R$26+VLOOKUP(SUBSTITUTE(D$1,"성장단계","")&amp;"보스단계오프셋",ChapterTable!$R:$S,2,0))/ChapterTable!$R$23)))</f>
        <v>4</v>
      </c>
      <c r="E1387" s="1">
        <f ca="1">IF(AND($A1387=0,$B1387=1),
    VLOOKUP(1,ChapterTable!$1:$1048576,MATCH("최종"&amp;SUBSTITUTE(SUBSTITUTE(E$1,"standard",""),"|Float",""),ChapterTable!$1:$1,0),0)*ChapterTable!$P$17,
  IF(AND($A1387=0,$B1387=0),
    E1388,
  IF($B1387=0,
    VLOOKUP($A1387,ChapterTable!$1:$1048576,MATCH("최종"&amp;SUBSTITUTE(SUBSTITUTE(E$1,"standard",""),"|Float",""),ChapterTable!$1:$1,0),0),
  IF($B1387=1,
    IF($L1387=FALSE,
      VLOOKUP($A1387,ChapterTable!$1:$1048576,MATCH("최종"&amp;SUBSTITUTE(SUBSTITUTE(E$1,"standard",""),"|Float",""),ChapterTable!$1:$1,0),0),
      VLOOKUP($A1387-ChapterTable!$P$11,ChapterTable!$1:$1048576,MATCH("최종"&amp;SUBSTITUTE(SUBSTITUTE(E$1,"standard",""),"|Float",""),ChapterTable!$1:$1,0),0)*ChapterTable!$P$14
    ),
  OFFSET(E1387,-$B1387+IF($L1387,1,0),0)*IF($B1387&gt;OFFSET($B1387,1,0),ChapterTable!$R$17,1)*
    (VLOOKUP(SUBSTITUTE(SUBSTITUTE(E$1,"standard",""),"|Float","")&amp;IF(OR($L1387=TRUE,$A1387=0,MOD($A1387,ChapterTable!$R$20)&lt;&gt;0),"","보스")&amp;"인게임누적곱배수",ChapterTable!$R:$S,2,0)^C1387
    +VLOOKUP(SUBSTITUTE(SUBSTITUTE(E$1,"standard",""),"|Float","")&amp;IF(OR($L1387=TRUE,$A1387=0,MOD($A1387,ChapterTable!$R$20)&lt;&gt;0),"","보스")&amp;"인게임누적합배수",ChapterTable!$R:$S,2,0)*C1387)
  )
  )
  )
)</f>
        <v>931.49999999999989</v>
      </c>
      <c r="F1387" s="1">
        <f ca="1">IF(AND($A1387=0,$B1387=1),
    VLOOKUP(1,ChapterTable!$1:$1048576,MATCH("최종"&amp;SUBSTITUTE(SUBSTITUTE(F$1,"standard",""),"|Float",""),ChapterTable!$1:$1,0),0)*ChapterTable!$P$17,
  IF(AND($A1387=0,$B1387=0),
    F1388,
  IF($B1387=0,
    VLOOKUP($A1387,ChapterTable!$1:$1048576,MATCH("최종"&amp;SUBSTITUTE(SUBSTITUTE(F$1,"standard",""),"|Float",""),ChapterTable!$1:$1,0),0),
  IF($B1387=1,
    IF($L1387=FALSE,
      VLOOKUP($A1387,ChapterTable!$1:$1048576,MATCH("최종"&amp;SUBSTITUTE(SUBSTITUTE(F$1,"standard",""),"|Float",""),ChapterTable!$1:$1,0),0),
      VLOOKUP($A1387-ChapterTable!$P$11,ChapterTable!$1:$1048576,MATCH("최종"&amp;SUBSTITUTE(SUBSTITUTE(F$1,"standard",""),"|Float",""),ChapterTable!$1:$1,0),0)*ChapterTable!$P$14
    ),
  OFFSET(F1387,-$B1387+IF($L1387,1,0),0)*
    (VLOOKUP(SUBSTITUTE(SUBSTITUTE(F$1,"standard",""),"|Float","")&amp;IF(OR($L1387=TRUE,$A1387=0,MOD($A1387,ChapterTable!$R$20)&lt;&gt;0),"","보스")&amp;"인게임누적곱배수",ChapterTable!$R:$S,2,0)^D1387
    +VLOOKUP(SUBSTITUTE(SUBSTITUTE(F$1,"standard",""),"|Float","")&amp;IF(OR($L1387=TRUE,$A1387=0,MOD($A1387,ChapterTable!$R$20)&lt;&gt;0),"","보스")&amp;"인게임누적합배수",ChapterTable!$R:$S,2,0)*D1387)
  )
  )
  )
)</f>
        <v>252.28124999999997</v>
      </c>
      <c r="G1387" t="s">
        <v>719</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50"/>
        <v>5</v>
      </c>
      <c r="Q1387">
        <f t="shared" si="151"/>
        <v>5</v>
      </c>
      <c r="R1387" t="b">
        <f t="shared" ca="1" si="152"/>
        <v>1</v>
      </c>
      <c r="T1387" t="b">
        <f t="shared" ca="1" si="153"/>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56"/>
        <v>0.2</v>
      </c>
      <c r="AJ1387">
        <f t="shared" si="154"/>
        <v>0.27466666000000001</v>
      </c>
      <c r="AK1387">
        <f t="shared" si="155"/>
        <v>1</v>
      </c>
      <c r="AL1387">
        <v>0</v>
      </c>
    </row>
    <row r="1388" spans="1:38" x14ac:dyDescent="0.3">
      <c r="A1388">
        <v>5</v>
      </c>
      <c r="B1388">
        <v>47</v>
      </c>
      <c r="C1388">
        <f>IF(OR($L1388=TRUE,$A1388=0,MOD($A1388,ChapterTable!$R$20)&lt;&gt;0),
MAX(0,INT(($B1388+ChapterTable!$P$26+VLOOKUP(SUBSTITUTE(C$1,"성장단계","")&amp;"단계오프셋",ChapterTable!$R:$S,2,0))/ChapterTable!$P$23)),
MAX(0,INT(($B1388+ChapterTable!$R$26+VLOOKUP(SUBSTITUTE(C$1,"성장단계","")&amp;"보스단계오프셋",ChapterTable!$R:$S,2,0))/ChapterTable!$R$23)))</f>
        <v>5</v>
      </c>
      <c r="D1388">
        <f>IF(OR($L1388=TRUE,$A1388=0,MOD($A1388,ChapterTable!$R$20)&lt;&gt;0),
MAX(0,INT(($B1388+ChapterTable!$P$26+VLOOKUP(SUBSTITUTE(D$1,"성장단계","")&amp;"단계오프셋",ChapterTable!$R:$S,2,0))/ChapterTable!$P$23)),
MAX(0,INT(($B1388+ChapterTable!$R$26+VLOOKUP(SUBSTITUTE(D$1,"성장단계","")&amp;"보스단계오프셋",ChapterTable!$R:$S,2,0))/ChapterTable!$R$23)))</f>
        <v>4</v>
      </c>
      <c r="E1388" s="1">
        <f ca="1">IF(AND($A1388=0,$B1388=1),
    VLOOKUP(1,ChapterTable!$1:$1048576,MATCH("최종"&amp;SUBSTITUTE(SUBSTITUTE(E$1,"standard",""),"|Float",""),ChapterTable!$1:$1,0),0)*ChapterTable!$P$17,
  IF(AND($A1388=0,$B1388=0),
    E1389,
  IF($B1388=0,
    VLOOKUP($A1388,ChapterTable!$1:$1048576,MATCH("최종"&amp;SUBSTITUTE(SUBSTITUTE(E$1,"standard",""),"|Float",""),ChapterTable!$1:$1,0),0),
  IF($B1388=1,
    IF($L1388=FALSE,
      VLOOKUP($A1388,ChapterTable!$1:$1048576,MATCH("최종"&amp;SUBSTITUTE(SUBSTITUTE(E$1,"standard",""),"|Float",""),ChapterTable!$1:$1,0),0),
      VLOOKUP($A1388-ChapterTable!$P$11,ChapterTable!$1:$1048576,MATCH("최종"&amp;SUBSTITUTE(SUBSTITUTE(E$1,"standard",""),"|Float",""),ChapterTable!$1:$1,0),0)*ChapterTable!$P$14
    ),
  OFFSET(E1388,-$B1388+IF($L1388,1,0),0)*IF($B1388&gt;OFFSET($B1388,1,0),ChapterTable!$R$17,1)*
    (VLOOKUP(SUBSTITUTE(SUBSTITUTE(E$1,"standard",""),"|Float","")&amp;IF(OR($L1388=TRUE,$A1388=0,MOD($A1388,ChapterTable!$R$20)&lt;&gt;0),"","보스")&amp;"인게임누적곱배수",ChapterTable!$R:$S,2,0)^C1388
    +VLOOKUP(SUBSTITUTE(SUBSTITUTE(E$1,"standard",""),"|Float","")&amp;IF(OR($L1388=TRUE,$A1388=0,MOD($A1388,ChapterTable!$R$20)&lt;&gt;0),"","보스")&amp;"인게임누적합배수",ChapterTable!$R:$S,2,0)*C1388)
  )
  )
  )
)</f>
        <v>931.49999999999989</v>
      </c>
      <c r="F1388" s="1">
        <f ca="1">IF(AND($A1388=0,$B1388=1),
    VLOOKUP(1,ChapterTable!$1:$1048576,MATCH("최종"&amp;SUBSTITUTE(SUBSTITUTE(F$1,"standard",""),"|Float",""),ChapterTable!$1:$1,0),0)*ChapterTable!$P$17,
  IF(AND($A1388=0,$B1388=0),
    F1389,
  IF($B1388=0,
    VLOOKUP($A1388,ChapterTable!$1:$1048576,MATCH("최종"&amp;SUBSTITUTE(SUBSTITUTE(F$1,"standard",""),"|Float",""),ChapterTable!$1:$1,0),0),
  IF($B1388=1,
    IF($L1388=FALSE,
      VLOOKUP($A1388,ChapterTable!$1:$1048576,MATCH("최종"&amp;SUBSTITUTE(SUBSTITUTE(F$1,"standard",""),"|Float",""),ChapterTable!$1:$1,0),0),
      VLOOKUP($A1388-ChapterTable!$P$11,ChapterTable!$1:$1048576,MATCH("최종"&amp;SUBSTITUTE(SUBSTITUTE(F$1,"standard",""),"|Float",""),ChapterTable!$1:$1,0),0)*ChapterTable!$P$14
    ),
  OFFSET(F1388,-$B1388+IF($L1388,1,0),0)*
    (VLOOKUP(SUBSTITUTE(SUBSTITUTE(F$1,"standard",""),"|Float","")&amp;IF(OR($L1388=TRUE,$A1388=0,MOD($A1388,ChapterTable!$R$20)&lt;&gt;0),"","보스")&amp;"인게임누적곱배수",ChapterTable!$R:$S,2,0)^D1388
    +VLOOKUP(SUBSTITUTE(SUBSTITUTE(F$1,"standard",""),"|Float","")&amp;IF(OR($L1388=TRUE,$A1388=0,MOD($A1388,ChapterTable!$R$20)&lt;&gt;0),"","보스")&amp;"인게임누적합배수",ChapterTable!$R:$S,2,0)*D1388)
  )
  )
  )
)</f>
        <v>252.28124999999997</v>
      </c>
      <c r="G1388" t="s">
        <v>719</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50"/>
        <v>5</v>
      </c>
      <c r="Q1388">
        <f t="shared" si="151"/>
        <v>5</v>
      </c>
      <c r="R1388" t="b">
        <f t="shared" ca="1" si="152"/>
        <v>1</v>
      </c>
      <c r="T1388" t="b">
        <f t="shared" ca="1" si="153"/>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56"/>
        <v>0.2</v>
      </c>
      <c r="AJ1388">
        <f t="shared" si="154"/>
        <v>0.27466666000000001</v>
      </c>
      <c r="AK1388">
        <f t="shared" si="155"/>
        <v>1</v>
      </c>
      <c r="AL1388">
        <v>0</v>
      </c>
    </row>
    <row r="1389" spans="1:38" x14ac:dyDescent="0.3">
      <c r="A1389">
        <v>5</v>
      </c>
      <c r="B1389">
        <v>48</v>
      </c>
      <c r="C1389">
        <f>IF(OR($L1389=TRUE,$A1389=0,MOD($A1389,ChapterTable!$R$20)&lt;&gt;0),
MAX(0,INT(($B1389+ChapterTable!$P$26+VLOOKUP(SUBSTITUTE(C$1,"성장단계","")&amp;"단계오프셋",ChapterTable!$R:$S,2,0))/ChapterTable!$P$23)),
MAX(0,INT(($B1389+ChapterTable!$R$26+VLOOKUP(SUBSTITUTE(C$1,"성장단계","")&amp;"보스단계오프셋",ChapterTable!$R:$S,2,0))/ChapterTable!$R$23)))</f>
        <v>5</v>
      </c>
      <c r="D1389">
        <f>IF(OR($L1389=TRUE,$A1389=0,MOD($A1389,ChapterTable!$R$20)&lt;&gt;0),
MAX(0,INT(($B1389+ChapterTable!$P$26+VLOOKUP(SUBSTITUTE(D$1,"성장단계","")&amp;"단계오프셋",ChapterTable!$R:$S,2,0))/ChapterTable!$P$23)),
MAX(0,INT(($B1389+ChapterTable!$R$26+VLOOKUP(SUBSTITUTE(D$1,"성장단계","")&amp;"보스단계오프셋",ChapterTable!$R:$S,2,0))/ChapterTable!$R$23)))</f>
        <v>4</v>
      </c>
      <c r="E1389" s="1">
        <f ca="1">IF(AND($A1389=0,$B1389=1),
    VLOOKUP(1,ChapterTable!$1:$1048576,MATCH("최종"&amp;SUBSTITUTE(SUBSTITUTE(E$1,"standard",""),"|Float",""),ChapterTable!$1:$1,0),0)*ChapterTable!$P$17,
  IF(AND($A1389=0,$B1389=0),
    E1390,
  IF($B1389=0,
    VLOOKUP($A1389,ChapterTable!$1:$1048576,MATCH("최종"&amp;SUBSTITUTE(SUBSTITUTE(E$1,"standard",""),"|Float",""),ChapterTable!$1:$1,0),0),
  IF($B1389=1,
    IF($L1389=FALSE,
      VLOOKUP($A1389,ChapterTable!$1:$1048576,MATCH("최종"&amp;SUBSTITUTE(SUBSTITUTE(E$1,"standard",""),"|Float",""),ChapterTable!$1:$1,0),0),
      VLOOKUP($A1389-ChapterTable!$P$11,ChapterTable!$1:$1048576,MATCH("최종"&amp;SUBSTITUTE(SUBSTITUTE(E$1,"standard",""),"|Float",""),ChapterTable!$1:$1,0),0)*ChapterTable!$P$14
    ),
  OFFSET(E1389,-$B1389+IF($L1389,1,0),0)*IF($B1389&gt;OFFSET($B1389,1,0),ChapterTable!$R$17,1)*
    (VLOOKUP(SUBSTITUTE(SUBSTITUTE(E$1,"standard",""),"|Float","")&amp;IF(OR($L1389=TRUE,$A1389=0,MOD($A1389,ChapterTable!$R$20)&lt;&gt;0),"","보스")&amp;"인게임누적곱배수",ChapterTable!$R:$S,2,0)^C1389
    +VLOOKUP(SUBSTITUTE(SUBSTITUTE(E$1,"standard",""),"|Float","")&amp;IF(OR($L1389=TRUE,$A1389=0,MOD($A1389,ChapterTable!$R$20)&lt;&gt;0),"","보스")&amp;"인게임누적합배수",ChapterTable!$R:$S,2,0)*C1389)
  )
  )
  )
)</f>
        <v>931.49999999999989</v>
      </c>
      <c r="F1389" s="1">
        <f ca="1">IF(AND($A1389=0,$B1389=1),
    VLOOKUP(1,ChapterTable!$1:$1048576,MATCH("최종"&amp;SUBSTITUTE(SUBSTITUTE(F$1,"standard",""),"|Float",""),ChapterTable!$1:$1,0),0)*ChapterTable!$P$17,
  IF(AND($A1389=0,$B1389=0),
    F1390,
  IF($B1389=0,
    VLOOKUP($A1389,ChapterTable!$1:$1048576,MATCH("최종"&amp;SUBSTITUTE(SUBSTITUTE(F$1,"standard",""),"|Float",""),ChapterTable!$1:$1,0),0),
  IF($B1389=1,
    IF($L1389=FALSE,
      VLOOKUP($A1389,ChapterTable!$1:$1048576,MATCH("최종"&amp;SUBSTITUTE(SUBSTITUTE(F$1,"standard",""),"|Float",""),ChapterTable!$1:$1,0),0),
      VLOOKUP($A1389-ChapterTable!$P$11,ChapterTable!$1:$1048576,MATCH("최종"&amp;SUBSTITUTE(SUBSTITUTE(F$1,"standard",""),"|Float",""),ChapterTable!$1:$1,0),0)*ChapterTable!$P$14
    ),
  OFFSET(F1389,-$B1389+IF($L1389,1,0),0)*
    (VLOOKUP(SUBSTITUTE(SUBSTITUTE(F$1,"standard",""),"|Float","")&amp;IF(OR($L1389=TRUE,$A1389=0,MOD($A1389,ChapterTable!$R$20)&lt;&gt;0),"","보스")&amp;"인게임누적곱배수",ChapterTable!$R:$S,2,0)^D1389
    +VLOOKUP(SUBSTITUTE(SUBSTITUTE(F$1,"standard",""),"|Float","")&amp;IF(OR($L1389=TRUE,$A1389=0,MOD($A1389,ChapterTable!$R$20)&lt;&gt;0),"","보스")&amp;"인게임누적합배수",ChapterTable!$R:$S,2,0)*D1389)
  )
  )
  )
)</f>
        <v>252.28124999999997</v>
      </c>
      <c r="G1389" t="s">
        <v>719</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50"/>
        <v>5</v>
      </c>
      <c r="Q1389">
        <f t="shared" si="151"/>
        <v>5</v>
      </c>
      <c r="R1389" t="b">
        <f t="shared" ca="1" si="152"/>
        <v>1</v>
      </c>
      <c r="T1389" t="b">
        <f t="shared" ca="1" si="153"/>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56"/>
        <v>0.2</v>
      </c>
      <c r="AJ1389">
        <f t="shared" si="154"/>
        <v>0.27466666000000001</v>
      </c>
      <c r="AK1389">
        <f t="shared" si="155"/>
        <v>1</v>
      </c>
      <c r="AL1389">
        <v>0</v>
      </c>
    </row>
    <row r="1390" spans="1:38" x14ac:dyDescent="0.3">
      <c r="A1390">
        <v>5</v>
      </c>
      <c r="B1390">
        <v>49</v>
      </c>
      <c r="C1390">
        <f>IF(OR($L1390=TRUE,$A1390=0,MOD($A1390,ChapterTable!$R$20)&lt;&gt;0),
MAX(0,INT(($B1390+ChapterTable!$P$26+VLOOKUP(SUBSTITUTE(C$1,"성장단계","")&amp;"단계오프셋",ChapterTable!$R:$S,2,0))/ChapterTable!$P$23)),
MAX(0,INT(($B1390+ChapterTable!$R$26+VLOOKUP(SUBSTITUTE(C$1,"성장단계","")&amp;"보스단계오프셋",ChapterTable!$R:$S,2,0))/ChapterTable!$R$23)))</f>
        <v>5</v>
      </c>
      <c r="D1390">
        <f>IF(OR($L1390=TRUE,$A1390=0,MOD($A1390,ChapterTable!$R$20)&lt;&gt;0),
MAX(0,INT(($B1390+ChapterTable!$P$26+VLOOKUP(SUBSTITUTE(D$1,"성장단계","")&amp;"단계오프셋",ChapterTable!$R:$S,2,0))/ChapterTable!$P$23)),
MAX(0,INT(($B1390+ChapterTable!$R$26+VLOOKUP(SUBSTITUTE(D$1,"성장단계","")&amp;"보스단계오프셋",ChapterTable!$R:$S,2,0))/ChapterTable!$R$23)))</f>
        <v>4</v>
      </c>
      <c r="E1390" s="1">
        <f ca="1">IF(AND($A1390=0,$B1390=1),
    VLOOKUP(1,ChapterTable!$1:$1048576,MATCH("최종"&amp;SUBSTITUTE(SUBSTITUTE(E$1,"standard",""),"|Float",""),ChapterTable!$1:$1,0),0)*ChapterTable!$P$17,
  IF(AND($A1390=0,$B1390=0),
    E1391,
  IF($B1390=0,
    VLOOKUP($A1390,ChapterTable!$1:$1048576,MATCH("최종"&amp;SUBSTITUTE(SUBSTITUTE(E$1,"standard",""),"|Float",""),ChapterTable!$1:$1,0),0),
  IF($B1390=1,
    IF($L1390=FALSE,
      VLOOKUP($A1390,ChapterTable!$1:$1048576,MATCH("최종"&amp;SUBSTITUTE(SUBSTITUTE(E$1,"standard",""),"|Float",""),ChapterTable!$1:$1,0),0),
      VLOOKUP($A1390-ChapterTable!$P$11,ChapterTable!$1:$1048576,MATCH("최종"&amp;SUBSTITUTE(SUBSTITUTE(E$1,"standard",""),"|Float",""),ChapterTable!$1:$1,0),0)*ChapterTable!$P$14
    ),
  OFFSET(E1390,-$B1390+IF($L1390,1,0),0)*IF($B1390&gt;OFFSET($B1390,1,0),ChapterTable!$R$17,1)*
    (VLOOKUP(SUBSTITUTE(SUBSTITUTE(E$1,"standard",""),"|Float","")&amp;IF(OR($L1390=TRUE,$A1390=0,MOD($A1390,ChapterTable!$R$20)&lt;&gt;0),"","보스")&amp;"인게임누적곱배수",ChapterTable!$R:$S,2,0)^C1390
    +VLOOKUP(SUBSTITUTE(SUBSTITUTE(E$1,"standard",""),"|Float","")&amp;IF(OR($L1390=TRUE,$A1390=0,MOD($A1390,ChapterTable!$R$20)&lt;&gt;0),"","보스")&amp;"인게임누적합배수",ChapterTable!$R:$S,2,0)*C1390)
  )
  )
  )
)</f>
        <v>931.49999999999989</v>
      </c>
      <c r="F1390" s="1">
        <f ca="1">IF(AND($A1390=0,$B1390=1),
    VLOOKUP(1,ChapterTable!$1:$1048576,MATCH("최종"&amp;SUBSTITUTE(SUBSTITUTE(F$1,"standard",""),"|Float",""),ChapterTable!$1:$1,0),0)*ChapterTable!$P$17,
  IF(AND($A1390=0,$B1390=0),
    F1391,
  IF($B1390=0,
    VLOOKUP($A1390,ChapterTable!$1:$1048576,MATCH("최종"&amp;SUBSTITUTE(SUBSTITUTE(F$1,"standard",""),"|Float",""),ChapterTable!$1:$1,0),0),
  IF($B1390=1,
    IF($L1390=FALSE,
      VLOOKUP($A1390,ChapterTable!$1:$1048576,MATCH("최종"&amp;SUBSTITUTE(SUBSTITUTE(F$1,"standard",""),"|Float",""),ChapterTable!$1:$1,0),0),
      VLOOKUP($A1390-ChapterTable!$P$11,ChapterTable!$1:$1048576,MATCH("최종"&amp;SUBSTITUTE(SUBSTITUTE(F$1,"standard",""),"|Float",""),ChapterTable!$1:$1,0),0)*ChapterTable!$P$14
    ),
  OFFSET(F1390,-$B1390+IF($L1390,1,0),0)*
    (VLOOKUP(SUBSTITUTE(SUBSTITUTE(F$1,"standard",""),"|Float","")&amp;IF(OR($L1390=TRUE,$A1390=0,MOD($A1390,ChapterTable!$R$20)&lt;&gt;0),"","보스")&amp;"인게임누적곱배수",ChapterTable!$R:$S,2,0)^D1390
    +VLOOKUP(SUBSTITUTE(SUBSTITUTE(F$1,"standard",""),"|Float","")&amp;IF(OR($L1390=TRUE,$A1390=0,MOD($A1390,ChapterTable!$R$20)&lt;&gt;0),"","보스")&amp;"인게임누적합배수",ChapterTable!$R:$S,2,0)*D1390)
  )
  )
  )
)</f>
        <v>252.28124999999997</v>
      </c>
      <c r="G1390" t="s">
        <v>719</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50"/>
        <v>95</v>
      </c>
      <c r="Q1390">
        <f t="shared" si="151"/>
        <v>95</v>
      </c>
      <c r="R1390" t="b">
        <f t="shared" ca="1" si="152"/>
        <v>1</v>
      </c>
      <c r="T1390" t="b">
        <f t="shared" ca="1" si="153"/>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56"/>
        <v>0.2</v>
      </c>
      <c r="AJ1390">
        <f t="shared" si="154"/>
        <v>0.27466666000000001</v>
      </c>
      <c r="AK1390">
        <f t="shared" si="155"/>
        <v>1</v>
      </c>
      <c r="AL1390">
        <v>0</v>
      </c>
    </row>
    <row r="1391" spans="1:38" x14ac:dyDescent="0.3">
      <c r="A1391">
        <v>5</v>
      </c>
      <c r="B1391">
        <v>50</v>
      </c>
      <c r="C1391">
        <f>IF(OR($L1391=TRUE,$A1391=0,MOD($A1391,ChapterTable!$R$20)&lt;&gt;0),
MAX(0,INT(($B1391+ChapterTable!$P$26+VLOOKUP(SUBSTITUTE(C$1,"성장단계","")&amp;"단계오프셋",ChapterTable!$R:$S,2,0))/ChapterTable!$P$23)),
MAX(0,INT(($B1391+ChapterTable!$R$26+VLOOKUP(SUBSTITUTE(C$1,"성장단계","")&amp;"보스단계오프셋",ChapterTable!$R:$S,2,0))/ChapterTable!$R$23)))</f>
        <v>5</v>
      </c>
      <c r="D1391">
        <f>IF(OR($L1391=TRUE,$A1391=0,MOD($A1391,ChapterTable!$R$20)&lt;&gt;0),
MAX(0,INT(($B1391+ChapterTable!$P$26+VLOOKUP(SUBSTITUTE(D$1,"성장단계","")&amp;"단계오프셋",ChapterTable!$R:$S,2,0))/ChapterTable!$P$23)),
MAX(0,INT(($B1391+ChapterTable!$R$26+VLOOKUP(SUBSTITUTE(D$1,"성장단계","")&amp;"보스단계오프셋",ChapterTable!$R:$S,2,0))/ChapterTable!$R$23)))</f>
        <v>4</v>
      </c>
      <c r="E1391" s="1">
        <f ca="1">IF(AND($A1391=0,$B1391=1),
    VLOOKUP(1,ChapterTable!$1:$1048576,MATCH("최종"&amp;SUBSTITUTE(SUBSTITUTE(E$1,"standard",""),"|Float",""),ChapterTable!$1:$1,0),0)*ChapterTable!$P$17,
  IF(AND($A1391=0,$B1391=0),
    E1392,
  IF($B1391=0,
    VLOOKUP($A1391,ChapterTable!$1:$1048576,MATCH("최종"&amp;SUBSTITUTE(SUBSTITUTE(E$1,"standard",""),"|Float",""),ChapterTable!$1:$1,0),0),
  IF($B1391=1,
    IF($L1391=FALSE,
      VLOOKUP($A1391,ChapterTable!$1:$1048576,MATCH("최종"&amp;SUBSTITUTE(SUBSTITUTE(E$1,"standard",""),"|Float",""),ChapterTable!$1:$1,0),0),
      VLOOKUP($A1391-ChapterTable!$P$11,ChapterTable!$1:$1048576,MATCH("최종"&amp;SUBSTITUTE(SUBSTITUTE(E$1,"standard",""),"|Float",""),ChapterTable!$1:$1,0),0)*ChapterTable!$P$14
    ),
  OFFSET(E1391,-$B1391+IF($L1391,1,0),0)*IF($B1391&gt;OFFSET($B1391,1,0),ChapterTable!$R$17,1)*
    (VLOOKUP(SUBSTITUTE(SUBSTITUTE(E$1,"standard",""),"|Float","")&amp;IF(OR($L1391=TRUE,$A1391=0,MOD($A1391,ChapterTable!$R$20)&lt;&gt;0),"","보스")&amp;"인게임누적곱배수",ChapterTable!$R:$S,2,0)^C1391
    +VLOOKUP(SUBSTITUTE(SUBSTITUTE(E$1,"standard",""),"|Float","")&amp;IF(OR($L1391=TRUE,$A1391=0,MOD($A1391,ChapterTable!$R$20)&lt;&gt;0),"","보스")&amp;"인게임누적합배수",ChapterTable!$R:$S,2,0)*C1391)
  )
  )
  )
)</f>
        <v>1210.9499999999998</v>
      </c>
      <c r="F1391" s="1">
        <f ca="1">IF(AND($A1391=0,$B1391=1),
    VLOOKUP(1,ChapterTable!$1:$1048576,MATCH("최종"&amp;SUBSTITUTE(SUBSTITUTE(F$1,"standard",""),"|Float",""),ChapterTable!$1:$1,0),0)*ChapterTable!$P$17,
  IF(AND($A1391=0,$B1391=0),
    F1392,
  IF($B1391=0,
    VLOOKUP($A1391,ChapterTable!$1:$1048576,MATCH("최종"&amp;SUBSTITUTE(SUBSTITUTE(F$1,"standard",""),"|Float",""),ChapterTable!$1:$1,0),0),
  IF($B1391=1,
    IF($L1391=FALSE,
      VLOOKUP($A1391,ChapterTable!$1:$1048576,MATCH("최종"&amp;SUBSTITUTE(SUBSTITUTE(F$1,"standard",""),"|Float",""),ChapterTable!$1:$1,0),0),
      VLOOKUP($A1391-ChapterTable!$P$11,ChapterTable!$1:$1048576,MATCH("최종"&amp;SUBSTITUTE(SUBSTITUTE(F$1,"standard",""),"|Float",""),ChapterTable!$1:$1,0),0)*ChapterTable!$P$14
    ),
  OFFSET(F1391,-$B1391+IF($L1391,1,0),0)*
    (VLOOKUP(SUBSTITUTE(SUBSTITUTE(F$1,"standard",""),"|Float","")&amp;IF(OR($L1391=TRUE,$A1391=0,MOD($A1391,ChapterTable!$R$20)&lt;&gt;0),"","보스")&amp;"인게임누적곱배수",ChapterTable!$R:$S,2,0)^D1391
    +VLOOKUP(SUBSTITUTE(SUBSTITUTE(F$1,"standard",""),"|Float","")&amp;IF(OR($L1391=TRUE,$A1391=0,MOD($A1391,ChapterTable!$R$20)&lt;&gt;0),"","보스")&amp;"인게임누적합배수",ChapterTable!$R:$S,2,0)*D1391)
  )
  )
  )
)</f>
        <v>252.28124999999997</v>
      </c>
      <c r="G1391" t="s">
        <v>719</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50"/>
        <v>25</v>
      </c>
      <c r="Q1391">
        <f t="shared" si="151"/>
        <v>25</v>
      </c>
      <c r="R1391" t="b">
        <f t="shared" ca="1" si="152"/>
        <v>0</v>
      </c>
      <c r="T1391" t="b">
        <f t="shared" ca="1" si="153"/>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56"/>
        <v>0.2</v>
      </c>
      <c r="AJ1391">
        <f t="shared" si="154"/>
        <v>1</v>
      </c>
      <c r="AK1391">
        <f t="shared" si="155"/>
        <v>1</v>
      </c>
      <c r="AL1391">
        <v>0</v>
      </c>
    </row>
    <row r="1392" spans="1:38" x14ac:dyDescent="0.3">
      <c r="A1392">
        <v>6</v>
      </c>
      <c r="B1392">
        <v>1</v>
      </c>
      <c r="C1392">
        <f>IF(OR($L1392=TRUE,$A1392=0,MOD($A1392,ChapterTable!$R$20)&lt;&gt;0),
MAX(0,INT(($B1392+ChapterTable!$P$26+VLOOKUP(SUBSTITUTE(C$1,"성장단계","")&amp;"단계오프셋",ChapterTable!$R:$S,2,0))/ChapterTable!$P$23)),
MAX(0,INT(($B1392+ChapterTable!$R$26+VLOOKUP(SUBSTITUTE(C$1,"성장단계","")&amp;"보스단계오프셋",ChapterTable!$R:$S,2,0))/ChapterTable!$R$23)))</f>
        <v>0</v>
      </c>
      <c r="D1392">
        <f>IF(OR($L1392=TRUE,$A1392=0,MOD($A1392,ChapterTable!$R$20)&lt;&gt;0),
MAX(0,INT(($B1392+ChapterTable!$P$26+VLOOKUP(SUBSTITUTE(D$1,"성장단계","")&amp;"단계오프셋",ChapterTable!$R:$S,2,0))/ChapterTable!$P$23)),
MAX(0,INT(($B1392+ChapterTable!$R$26+VLOOKUP(SUBSTITUTE(D$1,"성장단계","")&amp;"보스단계오프셋",ChapterTable!$R:$S,2,0))/ChapterTable!$R$23)))</f>
        <v>0</v>
      </c>
      <c r="E1392" s="1">
        <f ca="1">IF(AND($A1392=0,$B1392=1),
    VLOOKUP(1,ChapterTable!$1:$1048576,MATCH("최종"&amp;SUBSTITUTE(SUBSTITUTE(E$1,"standard",""),"|Float",""),ChapterTable!$1:$1,0),0)*ChapterTable!$P$17,
  IF(AND($A1392=0,$B1392=0),
    E1393,
  IF($B1392=0,
    VLOOKUP($A1392,ChapterTable!$1:$1048576,MATCH("최종"&amp;SUBSTITUTE(SUBSTITUTE(E$1,"standard",""),"|Float",""),ChapterTable!$1:$1,0),0),
  IF($B1392=1,
    IF($L1392=FALSE,
      VLOOKUP($A1392,ChapterTable!$1:$1048576,MATCH("최종"&amp;SUBSTITUTE(SUBSTITUTE(E$1,"standard",""),"|Float",""),ChapterTable!$1:$1,0),0),
      VLOOKUP($A1392-ChapterTable!$P$11,ChapterTable!$1:$1048576,MATCH("최종"&amp;SUBSTITUTE(SUBSTITUTE(E$1,"standard",""),"|Float",""),ChapterTable!$1:$1,0),0)*ChapterTable!$P$14
    ),
  OFFSET(E1392,-$B1392+IF($L1392,1,0),0)*IF($B1392&gt;OFFSET($B1392,1,0),ChapterTable!$R$17,1)*
    (VLOOKUP(SUBSTITUTE(SUBSTITUTE(E$1,"standard",""),"|Float","")&amp;IF(OR($L1392=TRUE,$A1392=0,MOD($A1392,ChapterTable!$R$20)&lt;&gt;0),"","보스")&amp;"인게임누적곱배수",ChapterTable!$R:$S,2,0)^C1392
    +VLOOKUP(SUBSTITUTE(SUBSTITUTE(E$1,"standard",""),"|Float","")&amp;IF(OR($L1392=TRUE,$A1392=0,MOD($A1392,ChapterTable!$R$20)&lt;&gt;0),"","보스")&amp;"인게임누적합배수",ChapterTable!$R:$S,2,0)*C1392)
  )
  )
  )
)</f>
        <v>698.625</v>
      </c>
      <c r="F1392" s="1">
        <f ca="1">IF(AND($A1392=0,$B1392=1),
    VLOOKUP(1,ChapterTable!$1:$1048576,MATCH("최종"&amp;SUBSTITUTE(SUBSTITUTE(F$1,"standard",""),"|Float",""),ChapterTable!$1:$1,0),0)*ChapterTable!$P$17,
  IF(AND($A1392=0,$B1392=0),
    F1393,
  IF($B1392=0,
    VLOOKUP($A1392,ChapterTable!$1:$1048576,MATCH("최종"&amp;SUBSTITUTE(SUBSTITUTE(F$1,"standard",""),"|Float",""),ChapterTable!$1:$1,0),0),
  IF($B1392=1,
    IF($L1392=FALSE,
      VLOOKUP($A1392,ChapterTable!$1:$1048576,MATCH("최종"&amp;SUBSTITUTE(SUBSTITUTE(F$1,"standard",""),"|Float",""),ChapterTable!$1:$1,0),0),
      VLOOKUP($A1392-ChapterTable!$P$11,ChapterTable!$1:$1048576,MATCH("최종"&amp;SUBSTITUTE(SUBSTITUTE(F$1,"standard",""),"|Float",""),ChapterTable!$1:$1,0),0)*ChapterTable!$P$14
    ),
  OFFSET(F1392,-$B1392+IF($L1392,1,0),0)*
    (VLOOKUP(SUBSTITUTE(SUBSTITUTE(F$1,"standard",""),"|Float","")&amp;IF(OR($L1392=TRUE,$A1392=0,MOD($A1392,ChapterTable!$R$20)&lt;&gt;0),"","보스")&amp;"인게임누적곱배수",ChapterTable!$R:$S,2,0)^D1392
    +VLOOKUP(SUBSTITUTE(SUBSTITUTE(F$1,"standard",""),"|Float","")&amp;IF(OR($L1392=TRUE,$A1392=0,MOD($A1392,ChapterTable!$R$20)&lt;&gt;0),"","보스")&amp;"인게임누적합배수",ChapterTable!$R:$S,2,0)*D1392)
  )
  )
  )
)</f>
        <v>291.09375</v>
      </c>
      <c r="G1392" t="s">
        <v>719</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50"/>
        <v>1</v>
      </c>
      <c r="Q1392">
        <f t="shared" si="151"/>
        <v>1</v>
      </c>
      <c r="R1392" t="b">
        <f t="shared" ca="1" si="152"/>
        <v>1</v>
      </c>
      <c r="T1392" t="b">
        <f t="shared" ca="1" si="153"/>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56"/>
        <v>1</v>
      </c>
      <c r="AJ1392">
        <f t="shared" si="154"/>
        <v>1</v>
      </c>
      <c r="AK1392">
        <f t="shared" si="155"/>
        <v>1</v>
      </c>
      <c r="AL1392">
        <v>0</v>
      </c>
    </row>
    <row r="1393" spans="1:38" x14ac:dyDescent="0.3">
      <c r="A1393">
        <v>6</v>
      </c>
      <c r="B1393">
        <v>2</v>
      </c>
      <c r="C1393">
        <f>IF(OR($L1393=TRUE,$A1393=0,MOD($A1393,ChapterTable!$R$20)&lt;&gt;0),
MAX(0,INT(($B1393+ChapterTable!$P$26+VLOOKUP(SUBSTITUTE(C$1,"성장단계","")&amp;"단계오프셋",ChapterTable!$R:$S,2,0))/ChapterTable!$P$23)),
MAX(0,INT(($B1393+ChapterTable!$R$26+VLOOKUP(SUBSTITUTE(C$1,"성장단계","")&amp;"보스단계오프셋",ChapterTable!$R:$S,2,0))/ChapterTable!$R$23)))</f>
        <v>0</v>
      </c>
      <c r="D1393">
        <f>IF(OR($L1393=TRUE,$A1393=0,MOD($A1393,ChapterTable!$R$20)&lt;&gt;0),
MAX(0,INT(($B1393+ChapterTable!$P$26+VLOOKUP(SUBSTITUTE(D$1,"성장단계","")&amp;"단계오프셋",ChapterTable!$R:$S,2,0))/ChapterTable!$P$23)),
MAX(0,INT(($B1393+ChapterTable!$R$26+VLOOKUP(SUBSTITUTE(D$1,"성장단계","")&amp;"보스단계오프셋",ChapterTable!$R:$S,2,0))/ChapterTable!$R$23)))</f>
        <v>0</v>
      </c>
      <c r="E1393" s="1">
        <f ca="1">IF(AND($A1393=0,$B1393=1),
    VLOOKUP(1,ChapterTable!$1:$1048576,MATCH("최종"&amp;SUBSTITUTE(SUBSTITUTE(E$1,"standard",""),"|Float",""),ChapterTable!$1:$1,0),0)*ChapterTable!$P$17,
  IF(AND($A1393=0,$B1393=0),
    E1394,
  IF($B1393=0,
    VLOOKUP($A1393,ChapterTable!$1:$1048576,MATCH("최종"&amp;SUBSTITUTE(SUBSTITUTE(E$1,"standard",""),"|Float",""),ChapterTable!$1:$1,0),0),
  IF($B1393=1,
    IF($L1393=FALSE,
      VLOOKUP($A1393,ChapterTable!$1:$1048576,MATCH("최종"&amp;SUBSTITUTE(SUBSTITUTE(E$1,"standard",""),"|Float",""),ChapterTable!$1:$1,0),0),
      VLOOKUP($A1393-ChapterTable!$P$11,ChapterTable!$1:$1048576,MATCH("최종"&amp;SUBSTITUTE(SUBSTITUTE(E$1,"standard",""),"|Float",""),ChapterTable!$1:$1,0),0)*ChapterTable!$P$14
    ),
  OFFSET(E1393,-$B1393+IF($L1393,1,0),0)*IF($B1393&gt;OFFSET($B1393,1,0),ChapterTable!$R$17,1)*
    (VLOOKUP(SUBSTITUTE(SUBSTITUTE(E$1,"standard",""),"|Float","")&amp;IF(OR($L1393=TRUE,$A1393=0,MOD($A1393,ChapterTable!$R$20)&lt;&gt;0),"","보스")&amp;"인게임누적곱배수",ChapterTable!$R:$S,2,0)^C1393
    +VLOOKUP(SUBSTITUTE(SUBSTITUTE(E$1,"standard",""),"|Float","")&amp;IF(OR($L1393=TRUE,$A1393=0,MOD($A1393,ChapterTable!$R$20)&lt;&gt;0),"","보스")&amp;"인게임누적합배수",ChapterTable!$R:$S,2,0)*C1393)
  )
  )
  )
)</f>
        <v>698.625</v>
      </c>
      <c r="F1393" s="1">
        <f ca="1">IF(AND($A1393=0,$B1393=1),
    VLOOKUP(1,ChapterTable!$1:$1048576,MATCH("최종"&amp;SUBSTITUTE(SUBSTITUTE(F$1,"standard",""),"|Float",""),ChapterTable!$1:$1,0),0)*ChapterTable!$P$17,
  IF(AND($A1393=0,$B1393=0),
    F1394,
  IF($B1393=0,
    VLOOKUP($A1393,ChapterTable!$1:$1048576,MATCH("최종"&amp;SUBSTITUTE(SUBSTITUTE(F$1,"standard",""),"|Float",""),ChapterTable!$1:$1,0),0),
  IF($B1393=1,
    IF($L1393=FALSE,
      VLOOKUP($A1393,ChapterTable!$1:$1048576,MATCH("최종"&amp;SUBSTITUTE(SUBSTITUTE(F$1,"standard",""),"|Float",""),ChapterTable!$1:$1,0),0),
      VLOOKUP($A1393-ChapterTable!$P$11,ChapterTable!$1:$1048576,MATCH("최종"&amp;SUBSTITUTE(SUBSTITUTE(F$1,"standard",""),"|Float",""),ChapterTable!$1:$1,0),0)*ChapterTable!$P$14
    ),
  OFFSET(F1393,-$B1393+IF($L1393,1,0),0)*
    (VLOOKUP(SUBSTITUTE(SUBSTITUTE(F$1,"standard",""),"|Float","")&amp;IF(OR($L1393=TRUE,$A1393=0,MOD($A1393,ChapterTable!$R$20)&lt;&gt;0),"","보스")&amp;"인게임누적곱배수",ChapterTable!$R:$S,2,0)^D1393
    +VLOOKUP(SUBSTITUTE(SUBSTITUTE(F$1,"standard",""),"|Float","")&amp;IF(OR($L1393=TRUE,$A1393=0,MOD($A1393,ChapterTable!$R$20)&lt;&gt;0),"","보스")&amp;"인게임누적합배수",ChapterTable!$R:$S,2,0)*D1393)
  )
  )
  )
)</f>
        <v>291.09375</v>
      </c>
      <c r="G1393" t="s">
        <v>719</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50"/>
        <v>1</v>
      </c>
      <c r="Q1393">
        <f t="shared" si="151"/>
        <v>1</v>
      </c>
      <c r="R1393" t="b">
        <f t="shared" ca="1" si="152"/>
        <v>1</v>
      </c>
      <c r="T1393" t="b">
        <f t="shared" ca="1" si="153"/>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56"/>
        <v>1</v>
      </c>
      <c r="AJ1393">
        <f t="shared" si="154"/>
        <v>1</v>
      </c>
      <c r="AK1393">
        <f t="shared" si="155"/>
        <v>1</v>
      </c>
      <c r="AL1393">
        <v>0</v>
      </c>
    </row>
    <row r="1394" spans="1:38" x14ac:dyDescent="0.3">
      <c r="A1394">
        <v>6</v>
      </c>
      <c r="B1394">
        <v>3</v>
      </c>
      <c r="C1394">
        <f>IF(OR($L1394=TRUE,$A1394=0,MOD($A1394,ChapterTable!$R$20)&lt;&gt;0),
MAX(0,INT(($B1394+ChapterTable!$P$26+VLOOKUP(SUBSTITUTE(C$1,"성장단계","")&amp;"단계오프셋",ChapterTable!$R:$S,2,0))/ChapterTable!$P$23)),
MAX(0,INT(($B1394+ChapterTable!$R$26+VLOOKUP(SUBSTITUTE(C$1,"성장단계","")&amp;"보스단계오프셋",ChapterTable!$R:$S,2,0))/ChapterTable!$R$23)))</f>
        <v>0</v>
      </c>
      <c r="D1394">
        <f>IF(OR($L1394=TRUE,$A1394=0,MOD($A1394,ChapterTable!$R$20)&lt;&gt;0),
MAX(0,INT(($B1394+ChapterTable!$P$26+VLOOKUP(SUBSTITUTE(D$1,"성장단계","")&amp;"단계오프셋",ChapterTable!$R:$S,2,0))/ChapterTable!$P$23)),
MAX(0,INT(($B1394+ChapterTable!$R$26+VLOOKUP(SUBSTITUTE(D$1,"성장단계","")&amp;"보스단계오프셋",ChapterTable!$R:$S,2,0))/ChapterTable!$R$23)))</f>
        <v>0</v>
      </c>
      <c r="E1394" s="1">
        <f ca="1">IF(AND($A1394=0,$B1394=1),
    VLOOKUP(1,ChapterTable!$1:$1048576,MATCH("최종"&amp;SUBSTITUTE(SUBSTITUTE(E$1,"standard",""),"|Float",""),ChapterTable!$1:$1,0),0)*ChapterTable!$P$17,
  IF(AND($A1394=0,$B1394=0),
    E1395,
  IF($B1394=0,
    VLOOKUP($A1394,ChapterTable!$1:$1048576,MATCH("최종"&amp;SUBSTITUTE(SUBSTITUTE(E$1,"standard",""),"|Float",""),ChapterTable!$1:$1,0),0),
  IF($B1394=1,
    IF($L1394=FALSE,
      VLOOKUP($A1394,ChapterTable!$1:$1048576,MATCH("최종"&amp;SUBSTITUTE(SUBSTITUTE(E$1,"standard",""),"|Float",""),ChapterTable!$1:$1,0),0),
      VLOOKUP($A1394-ChapterTable!$P$11,ChapterTable!$1:$1048576,MATCH("최종"&amp;SUBSTITUTE(SUBSTITUTE(E$1,"standard",""),"|Float",""),ChapterTable!$1:$1,0),0)*ChapterTable!$P$14
    ),
  OFFSET(E1394,-$B1394+IF($L1394,1,0),0)*IF($B1394&gt;OFFSET($B1394,1,0),ChapterTable!$R$17,1)*
    (VLOOKUP(SUBSTITUTE(SUBSTITUTE(E$1,"standard",""),"|Float","")&amp;IF(OR($L1394=TRUE,$A1394=0,MOD($A1394,ChapterTable!$R$20)&lt;&gt;0),"","보스")&amp;"인게임누적곱배수",ChapterTable!$R:$S,2,0)^C1394
    +VLOOKUP(SUBSTITUTE(SUBSTITUTE(E$1,"standard",""),"|Float","")&amp;IF(OR($L1394=TRUE,$A1394=0,MOD($A1394,ChapterTable!$R$20)&lt;&gt;0),"","보스")&amp;"인게임누적합배수",ChapterTable!$R:$S,2,0)*C1394)
  )
  )
  )
)</f>
        <v>698.625</v>
      </c>
      <c r="F1394" s="1">
        <f ca="1">IF(AND($A1394=0,$B1394=1),
    VLOOKUP(1,ChapterTable!$1:$1048576,MATCH("최종"&amp;SUBSTITUTE(SUBSTITUTE(F$1,"standard",""),"|Float",""),ChapterTable!$1:$1,0),0)*ChapterTable!$P$17,
  IF(AND($A1394=0,$B1394=0),
    F1395,
  IF($B1394=0,
    VLOOKUP($A1394,ChapterTable!$1:$1048576,MATCH("최종"&amp;SUBSTITUTE(SUBSTITUTE(F$1,"standard",""),"|Float",""),ChapterTable!$1:$1,0),0),
  IF($B1394=1,
    IF($L1394=FALSE,
      VLOOKUP($A1394,ChapterTable!$1:$1048576,MATCH("최종"&amp;SUBSTITUTE(SUBSTITUTE(F$1,"standard",""),"|Float",""),ChapterTable!$1:$1,0),0),
      VLOOKUP($A1394-ChapterTable!$P$11,ChapterTable!$1:$1048576,MATCH("최종"&amp;SUBSTITUTE(SUBSTITUTE(F$1,"standard",""),"|Float",""),ChapterTable!$1:$1,0),0)*ChapterTable!$P$14
    ),
  OFFSET(F1394,-$B1394+IF($L1394,1,0),0)*
    (VLOOKUP(SUBSTITUTE(SUBSTITUTE(F$1,"standard",""),"|Float","")&amp;IF(OR($L1394=TRUE,$A1394=0,MOD($A1394,ChapterTable!$R$20)&lt;&gt;0),"","보스")&amp;"인게임누적곱배수",ChapterTable!$R:$S,2,0)^D1394
    +VLOOKUP(SUBSTITUTE(SUBSTITUTE(F$1,"standard",""),"|Float","")&amp;IF(OR($L1394=TRUE,$A1394=0,MOD($A1394,ChapterTable!$R$20)&lt;&gt;0),"","보스")&amp;"인게임누적합배수",ChapterTable!$R:$S,2,0)*D1394)
  )
  )
  )
)</f>
        <v>291.09375</v>
      </c>
      <c r="G1394" t="s">
        <v>719</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50"/>
        <v>1</v>
      </c>
      <c r="Q1394">
        <f t="shared" si="151"/>
        <v>1</v>
      </c>
      <c r="R1394" t="b">
        <f t="shared" ca="1" si="152"/>
        <v>1</v>
      </c>
      <c r="T1394" t="b">
        <f t="shared" ca="1" si="153"/>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56"/>
        <v>1</v>
      </c>
      <c r="AJ1394">
        <f t="shared" si="154"/>
        <v>1</v>
      </c>
      <c r="AK1394">
        <f t="shared" si="155"/>
        <v>1</v>
      </c>
      <c r="AL1394">
        <v>0</v>
      </c>
    </row>
    <row r="1395" spans="1:38" x14ac:dyDescent="0.3">
      <c r="A1395">
        <v>6</v>
      </c>
      <c r="B1395">
        <v>4</v>
      </c>
      <c r="C1395">
        <f>IF(OR($L1395=TRUE,$A1395=0,MOD($A1395,ChapterTable!$R$20)&lt;&gt;0),
MAX(0,INT(($B1395+ChapterTable!$P$26+VLOOKUP(SUBSTITUTE(C$1,"성장단계","")&amp;"단계오프셋",ChapterTable!$R:$S,2,0))/ChapterTable!$P$23)),
MAX(0,INT(($B1395+ChapterTable!$R$26+VLOOKUP(SUBSTITUTE(C$1,"성장단계","")&amp;"보스단계오프셋",ChapterTable!$R:$S,2,0))/ChapterTable!$R$23)))</f>
        <v>0</v>
      </c>
      <c r="D1395">
        <f>IF(OR($L1395=TRUE,$A1395=0,MOD($A1395,ChapterTable!$R$20)&lt;&gt;0),
MAX(0,INT(($B1395+ChapterTable!$P$26+VLOOKUP(SUBSTITUTE(D$1,"성장단계","")&amp;"단계오프셋",ChapterTable!$R:$S,2,0))/ChapterTable!$P$23)),
MAX(0,INT(($B1395+ChapterTable!$R$26+VLOOKUP(SUBSTITUTE(D$1,"성장단계","")&amp;"보스단계오프셋",ChapterTable!$R:$S,2,0))/ChapterTable!$R$23)))</f>
        <v>0</v>
      </c>
      <c r="E1395" s="1">
        <f ca="1">IF(AND($A1395=0,$B1395=1),
    VLOOKUP(1,ChapterTable!$1:$1048576,MATCH("최종"&amp;SUBSTITUTE(SUBSTITUTE(E$1,"standard",""),"|Float",""),ChapterTable!$1:$1,0),0)*ChapterTable!$P$17,
  IF(AND($A1395=0,$B1395=0),
    E1396,
  IF($B1395=0,
    VLOOKUP($A1395,ChapterTable!$1:$1048576,MATCH("최종"&amp;SUBSTITUTE(SUBSTITUTE(E$1,"standard",""),"|Float",""),ChapterTable!$1:$1,0),0),
  IF($B1395=1,
    IF($L1395=FALSE,
      VLOOKUP($A1395,ChapterTable!$1:$1048576,MATCH("최종"&amp;SUBSTITUTE(SUBSTITUTE(E$1,"standard",""),"|Float",""),ChapterTable!$1:$1,0),0),
      VLOOKUP($A1395-ChapterTable!$P$11,ChapterTable!$1:$1048576,MATCH("최종"&amp;SUBSTITUTE(SUBSTITUTE(E$1,"standard",""),"|Float",""),ChapterTable!$1:$1,0),0)*ChapterTable!$P$14
    ),
  OFFSET(E1395,-$B1395+IF($L1395,1,0),0)*IF($B1395&gt;OFFSET($B1395,1,0),ChapterTable!$R$17,1)*
    (VLOOKUP(SUBSTITUTE(SUBSTITUTE(E$1,"standard",""),"|Float","")&amp;IF(OR($L1395=TRUE,$A1395=0,MOD($A1395,ChapterTable!$R$20)&lt;&gt;0),"","보스")&amp;"인게임누적곱배수",ChapterTable!$R:$S,2,0)^C1395
    +VLOOKUP(SUBSTITUTE(SUBSTITUTE(E$1,"standard",""),"|Float","")&amp;IF(OR($L1395=TRUE,$A1395=0,MOD($A1395,ChapterTable!$R$20)&lt;&gt;0),"","보스")&amp;"인게임누적합배수",ChapterTable!$R:$S,2,0)*C1395)
  )
  )
  )
)</f>
        <v>698.625</v>
      </c>
      <c r="F1395" s="1">
        <f ca="1">IF(AND($A1395=0,$B1395=1),
    VLOOKUP(1,ChapterTable!$1:$1048576,MATCH("최종"&amp;SUBSTITUTE(SUBSTITUTE(F$1,"standard",""),"|Float",""),ChapterTable!$1:$1,0),0)*ChapterTable!$P$17,
  IF(AND($A1395=0,$B1395=0),
    F1396,
  IF($B1395=0,
    VLOOKUP($A1395,ChapterTable!$1:$1048576,MATCH("최종"&amp;SUBSTITUTE(SUBSTITUTE(F$1,"standard",""),"|Float",""),ChapterTable!$1:$1,0),0),
  IF($B1395=1,
    IF($L1395=FALSE,
      VLOOKUP($A1395,ChapterTable!$1:$1048576,MATCH("최종"&amp;SUBSTITUTE(SUBSTITUTE(F$1,"standard",""),"|Float",""),ChapterTable!$1:$1,0),0),
      VLOOKUP($A1395-ChapterTable!$P$11,ChapterTable!$1:$1048576,MATCH("최종"&amp;SUBSTITUTE(SUBSTITUTE(F$1,"standard",""),"|Float",""),ChapterTable!$1:$1,0),0)*ChapterTable!$P$14
    ),
  OFFSET(F1395,-$B1395+IF($L1395,1,0),0)*
    (VLOOKUP(SUBSTITUTE(SUBSTITUTE(F$1,"standard",""),"|Float","")&amp;IF(OR($L1395=TRUE,$A1395=0,MOD($A1395,ChapterTable!$R$20)&lt;&gt;0),"","보스")&amp;"인게임누적곱배수",ChapterTable!$R:$S,2,0)^D1395
    +VLOOKUP(SUBSTITUTE(SUBSTITUTE(F$1,"standard",""),"|Float","")&amp;IF(OR($L1395=TRUE,$A1395=0,MOD($A1395,ChapterTable!$R$20)&lt;&gt;0),"","보스")&amp;"인게임누적합배수",ChapterTable!$R:$S,2,0)*D1395)
  )
  )
  )
)</f>
        <v>291.09375</v>
      </c>
      <c r="G1395" t="s">
        <v>719</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50"/>
        <v>1</v>
      </c>
      <c r="Q1395">
        <f t="shared" si="151"/>
        <v>1</v>
      </c>
      <c r="R1395" t="b">
        <f t="shared" ca="1" si="152"/>
        <v>1</v>
      </c>
      <c r="T1395" t="b">
        <f t="shared" ca="1" si="153"/>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56"/>
        <v>1</v>
      </c>
      <c r="AJ1395">
        <f t="shared" si="154"/>
        <v>1</v>
      </c>
      <c r="AK1395">
        <f t="shared" si="155"/>
        <v>1</v>
      </c>
      <c r="AL1395">
        <v>0</v>
      </c>
    </row>
    <row r="1396" spans="1:38" x14ac:dyDescent="0.3">
      <c r="A1396">
        <v>6</v>
      </c>
      <c r="B1396">
        <v>5</v>
      </c>
      <c r="C1396">
        <f>IF(OR($L1396=TRUE,$A1396=0,MOD($A1396,ChapterTable!$R$20)&lt;&gt;0),
MAX(0,INT(($B1396+ChapterTable!$P$26+VLOOKUP(SUBSTITUTE(C$1,"성장단계","")&amp;"단계오프셋",ChapterTable!$R:$S,2,0))/ChapterTable!$P$23)),
MAX(0,INT(($B1396+ChapterTable!$R$26+VLOOKUP(SUBSTITUTE(C$1,"성장단계","")&amp;"보스단계오프셋",ChapterTable!$R:$S,2,0))/ChapterTable!$R$23)))</f>
        <v>0</v>
      </c>
      <c r="D1396">
        <f>IF(OR($L1396=TRUE,$A1396=0,MOD($A1396,ChapterTable!$R$20)&lt;&gt;0),
MAX(0,INT(($B1396+ChapterTable!$P$26+VLOOKUP(SUBSTITUTE(D$1,"성장단계","")&amp;"단계오프셋",ChapterTable!$R:$S,2,0))/ChapterTable!$P$23)),
MAX(0,INT(($B1396+ChapterTable!$R$26+VLOOKUP(SUBSTITUTE(D$1,"성장단계","")&amp;"보스단계오프셋",ChapterTable!$R:$S,2,0))/ChapterTable!$R$23)))</f>
        <v>0</v>
      </c>
      <c r="E1396" s="1">
        <f ca="1">IF(AND($A1396=0,$B1396=1),
    VLOOKUP(1,ChapterTable!$1:$1048576,MATCH("최종"&amp;SUBSTITUTE(SUBSTITUTE(E$1,"standard",""),"|Float",""),ChapterTable!$1:$1,0),0)*ChapterTable!$P$17,
  IF(AND($A1396=0,$B1396=0),
    E1397,
  IF($B1396=0,
    VLOOKUP($A1396,ChapterTable!$1:$1048576,MATCH("최종"&amp;SUBSTITUTE(SUBSTITUTE(E$1,"standard",""),"|Float",""),ChapterTable!$1:$1,0),0),
  IF($B1396=1,
    IF($L1396=FALSE,
      VLOOKUP($A1396,ChapterTable!$1:$1048576,MATCH("최종"&amp;SUBSTITUTE(SUBSTITUTE(E$1,"standard",""),"|Float",""),ChapterTable!$1:$1,0),0),
      VLOOKUP($A1396-ChapterTable!$P$11,ChapterTable!$1:$1048576,MATCH("최종"&amp;SUBSTITUTE(SUBSTITUTE(E$1,"standard",""),"|Float",""),ChapterTable!$1:$1,0),0)*ChapterTable!$P$14
    ),
  OFFSET(E1396,-$B1396+IF($L1396,1,0),0)*IF($B1396&gt;OFFSET($B1396,1,0),ChapterTable!$R$17,1)*
    (VLOOKUP(SUBSTITUTE(SUBSTITUTE(E$1,"standard",""),"|Float","")&amp;IF(OR($L1396=TRUE,$A1396=0,MOD($A1396,ChapterTable!$R$20)&lt;&gt;0),"","보스")&amp;"인게임누적곱배수",ChapterTable!$R:$S,2,0)^C1396
    +VLOOKUP(SUBSTITUTE(SUBSTITUTE(E$1,"standard",""),"|Float","")&amp;IF(OR($L1396=TRUE,$A1396=0,MOD($A1396,ChapterTable!$R$20)&lt;&gt;0),"","보스")&amp;"인게임누적합배수",ChapterTable!$R:$S,2,0)*C1396)
  )
  )
  )
)</f>
        <v>698.625</v>
      </c>
      <c r="F1396" s="1">
        <f ca="1">IF(AND($A1396=0,$B1396=1),
    VLOOKUP(1,ChapterTable!$1:$1048576,MATCH("최종"&amp;SUBSTITUTE(SUBSTITUTE(F$1,"standard",""),"|Float",""),ChapterTable!$1:$1,0),0)*ChapterTable!$P$17,
  IF(AND($A1396=0,$B1396=0),
    F1397,
  IF($B1396=0,
    VLOOKUP($A1396,ChapterTable!$1:$1048576,MATCH("최종"&amp;SUBSTITUTE(SUBSTITUTE(F$1,"standard",""),"|Float",""),ChapterTable!$1:$1,0),0),
  IF($B1396=1,
    IF($L1396=FALSE,
      VLOOKUP($A1396,ChapterTable!$1:$1048576,MATCH("최종"&amp;SUBSTITUTE(SUBSTITUTE(F$1,"standard",""),"|Float",""),ChapterTable!$1:$1,0),0),
      VLOOKUP($A1396-ChapterTable!$P$11,ChapterTable!$1:$1048576,MATCH("최종"&amp;SUBSTITUTE(SUBSTITUTE(F$1,"standard",""),"|Float",""),ChapterTable!$1:$1,0),0)*ChapterTable!$P$14
    ),
  OFFSET(F1396,-$B1396+IF($L1396,1,0),0)*
    (VLOOKUP(SUBSTITUTE(SUBSTITUTE(F$1,"standard",""),"|Float","")&amp;IF(OR($L1396=TRUE,$A1396=0,MOD($A1396,ChapterTable!$R$20)&lt;&gt;0),"","보스")&amp;"인게임누적곱배수",ChapterTable!$R:$S,2,0)^D1396
    +VLOOKUP(SUBSTITUTE(SUBSTITUTE(F$1,"standard",""),"|Float","")&amp;IF(OR($L1396=TRUE,$A1396=0,MOD($A1396,ChapterTable!$R$20)&lt;&gt;0),"","보스")&amp;"인게임누적합배수",ChapterTable!$R:$S,2,0)*D1396)
  )
  )
  )
)</f>
        <v>291.09375</v>
      </c>
      <c r="G1396" t="s">
        <v>719</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50"/>
        <v>11</v>
      </c>
      <c r="Q1396">
        <f t="shared" si="151"/>
        <v>11</v>
      </c>
      <c r="R1396" t="b">
        <f t="shared" ca="1" si="152"/>
        <v>1</v>
      </c>
      <c r="T1396" t="b">
        <f t="shared" ca="1" si="153"/>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56"/>
        <v>1</v>
      </c>
      <c r="AJ1396">
        <f t="shared" si="154"/>
        <v>1</v>
      </c>
      <c r="AK1396">
        <f t="shared" si="155"/>
        <v>1</v>
      </c>
      <c r="AL1396">
        <v>0</v>
      </c>
    </row>
    <row r="1397" spans="1:38" x14ac:dyDescent="0.3">
      <c r="A1397">
        <v>6</v>
      </c>
      <c r="B1397">
        <v>6</v>
      </c>
      <c r="C1397">
        <f>IF(OR($L1397=TRUE,$A1397=0,MOD($A1397,ChapterTable!$R$20)&lt;&gt;0),
MAX(0,INT(($B1397+ChapterTable!$P$26+VLOOKUP(SUBSTITUTE(C$1,"성장단계","")&amp;"단계오프셋",ChapterTable!$R:$S,2,0))/ChapterTable!$P$23)),
MAX(0,INT(($B1397+ChapterTable!$R$26+VLOOKUP(SUBSTITUTE(C$1,"성장단계","")&amp;"보스단계오프셋",ChapterTable!$R:$S,2,0))/ChapterTable!$R$23)))</f>
        <v>1</v>
      </c>
      <c r="D1397">
        <f>IF(OR($L1397=TRUE,$A1397=0,MOD($A1397,ChapterTable!$R$20)&lt;&gt;0),
MAX(0,INT(($B1397+ChapterTable!$P$26+VLOOKUP(SUBSTITUTE(D$1,"성장단계","")&amp;"단계오프셋",ChapterTable!$R:$S,2,0))/ChapterTable!$P$23)),
MAX(0,INT(($B1397+ChapterTable!$R$26+VLOOKUP(SUBSTITUTE(D$1,"성장단계","")&amp;"보스단계오프셋",ChapterTable!$R:$S,2,0))/ChapterTable!$R$23)))</f>
        <v>0</v>
      </c>
      <c r="E1397" s="1">
        <f ca="1">IF(AND($A1397=0,$B1397=1),
    VLOOKUP(1,ChapterTable!$1:$1048576,MATCH("최종"&amp;SUBSTITUTE(SUBSTITUTE(E$1,"standard",""),"|Float",""),ChapterTable!$1:$1,0),0)*ChapterTable!$P$17,
  IF(AND($A1397=0,$B1397=0),
    E1398,
  IF($B1397=0,
    VLOOKUP($A1397,ChapterTable!$1:$1048576,MATCH("최종"&amp;SUBSTITUTE(SUBSTITUTE(E$1,"standard",""),"|Float",""),ChapterTable!$1:$1,0),0),
  IF($B1397=1,
    IF($L1397=FALSE,
      VLOOKUP($A1397,ChapterTable!$1:$1048576,MATCH("최종"&amp;SUBSTITUTE(SUBSTITUTE(E$1,"standard",""),"|Float",""),ChapterTable!$1:$1,0),0),
      VLOOKUP($A1397-ChapterTable!$P$11,ChapterTable!$1:$1048576,MATCH("최종"&amp;SUBSTITUTE(SUBSTITUTE(E$1,"standard",""),"|Float",""),ChapterTable!$1:$1,0),0)*ChapterTable!$P$14
    ),
  OFFSET(E1397,-$B1397+IF($L1397,1,0),0)*IF($B1397&gt;OFFSET($B1397,1,0),ChapterTable!$R$17,1)*
    (VLOOKUP(SUBSTITUTE(SUBSTITUTE(E$1,"standard",""),"|Float","")&amp;IF(OR($L1397=TRUE,$A1397=0,MOD($A1397,ChapterTable!$R$20)&lt;&gt;0),"","보스")&amp;"인게임누적곱배수",ChapterTable!$R:$S,2,0)^C1397
    +VLOOKUP(SUBSTITUTE(SUBSTITUTE(E$1,"standard",""),"|Float","")&amp;IF(OR($L1397=TRUE,$A1397=0,MOD($A1397,ChapterTable!$R$20)&lt;&gt;0),"","보스")&amp;"인게임누적합배수",ChapterTable!$R:$S,2,0)*C1397)
  )
  )
  )
)</f>
        <v>838.35</v>
      </c>
      <c r="F1397" s="1">
        <f ca="1">IF(AND($A1397=0,$B1397=1),
    VLOOKUP(1,ChapterTable!$1:$1048576,MATCH("최종"&amp;SUBSTITUTE(SUBSTITUTE(F$1,"standard",""),"|Float",""),ChapterTable!$1:$1,0),0)*ChapterTable!$P$17,
  IF(AND($A1397=0,$B1397=0),
    F1398,
  IF($B1397=0,
    VLOOKUP($A1397,ChapterTable!$1:$1048576,MATCH("최종"&amp;SUBSTITUTE(SUBSTITUTE(F$1,"standard",""),"|Float",""),ChapterTable!$1:$1,0),0),
  IF($B1397=1,
    IF($L1397=FALSE,
      VLOOKUP($A1397,ChapterTable!$1:$1048576,MATCH("최종"&amp;SUBSTITUTE(SUBSTITUTE(F$1,"standard",""),"|Float",""),ChapterTable!$1:$1,0),0),
      VLOOKUP($A1397-ChapterTable!$P$11,ChapterTable!$1:$1048576,MATCH("최종"&amp;SUBSTITUTE(SUBSTITUTE(F$1,"standard",""),"|Float",""),ChapterTable!$1:$1,0),0)*ChapterTable!$P$14
    ),
  OFFSET(F1397,-$B1397+IF($L1397,1,0),0)*
    (VLOOKUP(SUBSTITUTE(SUBSTITUTE(F$1,"standard",""),"|Float","")&amp;IF(OR($L1397=TRUE,$A1397=0,MOD($A1397,ChapterTable!$R$20)&lt;&gt;0),"","보스")&amp;"인게임누적곱배수",ChapterTable!$R:$S,2,0)^D1397
    +VLOOKUP(SUBSTITUTE(SUBSTITUTE(F$1,"standard",""),"|Float","")&amp;IF(OR($L1397=TRUE,$A1397=0,MOD($A1397,ChapterTable!$R$20)&lt;&gt;0),"","보스")&amp;"인게임누적합배수",ChapterTable!$R:$S,2,0)*D1397)
  )
  )
  )
)</f>
        <v>291.09375</v>
      </c>
      <c r="G1397" t="s">
        <v>719</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50"/>
        <v>1</v>
      </c>
      <c r="Q1397">
        <f t="shared" si="151"/>
        <v>1</v>
      </c>
      <c r="R1397" t="b">
        <f t="shared" ca="1" si="152"/>
        <v>1</v>
      </c>
      <c r="T1397" t="b">
        <f t="shared" ca="1" si="153"/>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56"/>
        <v>1</v>
      </c>
      <c r="AJ1397">
        <f t="shared" si="154"/>
        <v>1</v>
      </c>
      <c r="AK1397">
        <f t="shared" si="155"/>
        <v>1</v>
      </c>
      <c r="AL1397">
        <v>0</v>
      </c>
    </row>
    <row r="1398" spans="1:38" x14ac:dyDescent="0.3">
      <c r="A1398">
        <v>6</v>
      </c>
      <c r="B1398">
        <v>7</v>
      </c>
      <c r="C1398">
        <f>IF(OR($L1398=TRUE,$A1398=0,MOD($A1398,ChapterTable!$R$20)&lt;&gt;0),
MAX(0,INT(($B1398+ChapterTable!$P$26+VLOOKUP(SUBSTITUTE(C$1,"성장단계","")&amp;"단계오프셋",ChapterTable!$R:$S,2,0))/ChapterTable!$P$23)),
MAX(0,INT(($B1398+ChapterTable!$R$26+VLOOKUP(SUBSTITUTE(C$1,"성장단계","")&amp;"보스단계오프셋",ChapterTable!$R:$S,2,0))/ChapterTable!$R$23)))</f>
        <v>1</v>
      </c>
      <c r="D1398">
        <f>IF(OR($L1398=TRUE,$A1398=0,MOD($A1398,ChapterTable!$R$20)&lt;&gt;0),
MAX(0,INT(($B1398+ChapterTable!$P$26+VLOOKUP(SUBSTITUTE(D$1,"성장단계","")&amp;"단계오프셋",ChapterTable!$R:$S,2,0))/ChapterTable!$P$23)),
MAX(0,INT(($B1398+ChapterTable!$R$26+VLOOKUP(SUBSTITUTE(D$1,"성장단계","")&amp;"보스단계오프셋",ChapterTable!$R:$S,2,0))/ChapterTable!$R$23)))</f>
        <v>0</v>
      </c>
      <c r="E1398" s="1">
        <f ca="1">IF(AND($A1398=0,$B1398=1),
    VLOOKUP(1,ChapterTable!$1:$1048576,MATCH("최종"&amp;SUBSTITUTE(SUBSTITUTE(E$1,"standard",""),"|Float",""),ChapterTable!$1:$1,0),0)*ChapterTable!$P$17,
  IF(AND($A1398=0,$B1398=0),
    E1399,
  IF($B1398=0,
    VLOOKUP($A1398,ChapterTable!$1:$1048576,MATCH("최종"&amp;SUBSTITUTE(SUBSTITUTE(E$1,"standard",""),"|Float",""),ChapterTable!$1:$1,0),0),
  IF($B1398=1,
    IF($L1398=FALSE,
      VLOOKUP($A1398,ChapterTable!$1:$1048576,MATCH("최종"&amp;SUBSTITUTE(SUBSTITUTE(E$1,"standard",""),"|Float",""),ChapterTable!$1:$1,0),0),
      VLOOKUP($A1398-ChapterTable!$P$11,ChapterTable!$1:$1048576,MATCH("최종"&amp;SUBSTITUTE(SUBSTITUTE(E$1,"standard",""),"|Float",""),ChapterTable!$1:$1,0),0)*ChapterTable!$P$14
    ),
  OFFSET(E1398,-$B1398+IF($L1398,1,0),0)*IF($B1398&gt;OFFSET($B1398,1,0),ChapterTable!$R$17,1)*
    (VLOOKUP(SUBSTITUTE(SUBSTITUTE(E$1,"standard",""),"|Float","")&amp;IF(OR($L1398=TRUE,$A1398=0,MOD($A1398,ChapterTable!$R$20)&lt;&gt;0),"","보스")&amp;"인게임누적곱배수",ChapterTable!$R:$S,2,0)^C1398
    +VLOOKUP(SUBSTITUTE(SUBSTITUTE(E$1,"standard",""),"|Float","")&amp;IF(OR($L1398=TRUE,$A1398=0,MOD($A1398,ChapterTable!$R$20)&lt;&gt;0),"","보스")&amp;"인게임누적합배수",ChapterTable!$R:$S,2,0)*C1398)
  )
  )
  )
)</f>
        <v>838.35</v>
      </c>
      <c r="F1398" s="1">
        <f ca="1">IF(AND($A1398=0,$B1398=1),
    VLOOKUP(1,ChapterTable!$1:$1048576,MATCH("최종"&amp;SUBSTITUTE(SUBSTITUTE(F$1,"standard",""),"|Float",""),ChapterTable!$1:$1,0),0)*ChapterTable!$P$17,
  IF(AND($A1398=0,$B1398=0),
    F1399,
  IF($B1398=0,
    VLOOKUP($A1398,ChapterTable!$1:$1048576,MATCH("최종"&amp;SUBSTITUTE(SUBSTITUTE(F$1,"standard",""),"|Float",""),ChapterTable!$1:$1,0),0),
  IF($B1398=1,
    IF($L1398=FALSE,
      VLOOKUP($A1398,ChapterTable!$1:$1048576,MATCH("최종"&amp;SUBSTITUTE(SUBSTITUTE(F$1,"standard",""),"|Float",""),ChapterTable!$1:$1,0),0),
      VLOOKUP($A1398-ChapterTable!$P$11,ChapterTable!$1:$1048576,MATCH("최종"&amp;SUBSTITUTE(SUBSTITUTE(F$1,"standard",""),"|Float",""),ChapterTable!$1:$1,0),0)*ChapterTable!$P$14
    ),
  OFFSET(F1398,-$B1398+IF($L1398,1,0),0)*
    (VLOOKUP(SUBSTITUTE(SUBSTITUTE(F$1,"standard",""),"|Float","")&amp;IF(OR($L1398=TRUE,$A1398=0,MOD($A1398,ChapterTable!$R$20)&lt;&gt;0),"","보스")&amp;"인게임누적곱배수",ChapterTable!$R:$S,2,0)^D1398
    +VLOOKUP(SUBSTITUTE(SUBSTITUTE(F$1,"standard",""),"|Float","")&amp;IF(OR($L1398=TRUE,$A1398=0,MOD($A1398,ChapterTable!$R$20)&lt;&gt;0),"","보스")&amp;"인게임누적합배수",ChapterTable!$R:$S,2,0)*D1398)
  )
  )
  )
)</f>
        <v>291.09375</v>
      </c>
      <c r="G1398" t="s">
        <v>719</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50"/>
        <v>1</v>
      </c>
      <c r="Q1398">
        <f t="shared" si="151"/>
        <v>1</v>
      </c>
      <c r="R1398" t="b">
        <f t="shared" ca="1" si="152"/>
        <v>1</v>
      </c>
      <c r="T1398" t="b">
        <f t="shared" ca="1" si="153"/>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56"/>
        <v>1</v>
      </c>
      <c r="AJ1398">
        <f t="shared" si="154"/>
        <v>1</v>
      </c>
      <c r="AK1398">
        <f t="shared" si="155"/>
        <v>1</v>
      </c>
      <c r="AL1398">
        <v>0</v>
      </c>
    </row>
    <row r="1399" spans="1:38" x14ac:dyDescent="0.3">
      <c r="A1399">
        <v>6</v>
      </c>
      <c r="B1399">
        <v>8</v>
      </c>
      <c r="C1399">
        <f>IF(OR($L1399=TRUE,$A1399=0,MOD($A1399,ChapterTable!$R$20)&lt;&gt;0),
MAX(0,INT(($B1399+ChapterTable!$P$26+VLOOKUP(SUBSTITUTE(C$1,"성장단계","")&amp;"단계오프셋",ChapterTable!$R:$S,2,0))/ChapterTable!$P$23)),
MAX(0,INT(($B1399+ChapterTable!$R$26+VLOOKUP(SUBSTITUTE(C$1,"성장단계","")&amp;"보스단계오프셋",ChapterTable!$R:$S,2,0))/ChapterTable!$R$23)))</f>
        <v>1</v>
      </c>
      <c r="D1399">
        <f>IF(OR($L1399=TRUE,$A1399=0,MOD($A1399,ChapterTable!$R$20)&lt;&gt;0),
MAX(0,INT(($B1399+ChapterTable!$P$26+VLOOKUP(SUBSTITUTE(D$1,"성장단계","")&amp;"단계오프셋",ChapterTable!$R:$S,2,0))/ChapterTable!$P$23)),
MAX(0,INT(($B1399+ChapterTable!$R$26+VLOOKUP(SUBSTITUTE(D$1,"성장단계","")&amp;"보스단계오프셋",ChapterTable!$R:$S,2,0))/ChapterTable!$R$23)))</f>
        <v>0</v>
      </c>
      <c r="E1399" s="1">
        <f ca="1">IF(AND($A1399=0,$B1399=1),
    VLOOKUP(1,ChapterTable!$1:$1048576,MATCH("최종"&amp;SUBSTITUTE(SUBSTITUTE(E$1,"standard",""),"|Float",""),ChapterTable!$1:$1,0),0)*ChapterTable!$P$17,
  IF(AND($A1399=0,$B1399=0),
    E1400,
  IF($B1399=0,
    VLOOKUP($A1399,ChapterTable!$1:$1048576,MATCH("최종"&amp;SUBSTITUTE(SUBSTITUTE(E$1,"standard",""),"|Float",""),ChapterTable!$1:$1,0),0),
  IF($B1399=1,
    IF($L1399=FALSE,
      VLOOKUP($A1399,ChapterTable!$1:$1048576,MATCH("최종"&amp;SUBSTITUTE(SUBSTITUTE(E$1,"standard",""),"|Float",""),ChapterTable!$1:$1,0),0),
      VLOOKUP($A1399-ChapterTable!$P$11,ChapterTable!$1:$1048576,MATCH("최종"&amp;SUBSTITUTE(SUBSTITUTE(E$1,"standard",""),"|Float",""),ChapterTable!$1:$1,0),0)*ChapterTable!$P$14
    ),
  OFFSET(E1399,-$B1399+IF($L1399,1,0),0)*IF($B1399&gt;OFFSET($B1399,1,0),ChapterTable!$R$17,1)*
    (VLOOKUP(SUBSTITUTE(SUBSTITUTE(E$1,"standard",""),"|Float","")&amp;IF(OR($L1399=TRUE,$A1399=0,MOD($A1399,ChapterTable!$R$20)&lt;&gt;0),"","보스")&amp;"인게임누적곱배수",ChapterTable!$R:$S,2,0)^C1399
    +VLOOKUP(SUBSTITUTE(SUBSTITUTE(E$1,"standard",""),"|Float","")&amp;IF(OR($L1399=TRUE,$A1399=0,MOD($A1399,ChapterTable!$R$20)&lt;&gt;0),"","보스")&amp;"인게임누적합배수",ChapterTable!$R:$S,2,0)*C1399)
  )
  )
  )
)</f>
        <v>838.35</v>
      </c>
      <c r="F1399" s="1">
        <f ca="1">IF(AND($A1399=0,$B1399=1),
    VLOOKUP(1,ChapterTable!$1:$1048576,MATCH("최종"&amp;SUBSTITUTE(SUBSTITUTE(F$1,"standard",""),"|Float",""),ChapterTable!$1:$1,0),0)*ChapterTable!$P$17,
  IF(AND($A1399=0,$B1399=0),
    F1400,
  IF($B1399=0,
    VLOOKUP($A1399,ChapterTable!$1:$1048576,MATCH("최종"&amp;SUBSTITUTE(SUBSTITUTE(F$1,"standard",""),"|Float",""),ChapterTable!$1:$1,0),0),
  IF($B1399=1,
    IF($L1399=FALSE,
      VLOOKUP($A1399,ChapterTable!$1:$1048576,MATCH("최종"&amp;SUBSTITUTE(SUBSTITUTE(F$1,"standard",""),"|Float",""),ChapterTable!$1:$1,0),0),
      VLOOKUP($A1399-ChapterTable!$P$11,ChapterTable!$1:$1048576,MATCH("최종"&amp;SUBSTITUTE(SUBSTITUTE(F$1,"standard",""),"|Float",""),ChapterTable!$1:$1,0),0)*ChapterTable!$P$14
    ),
  OFFSET(F1399,-$B1399+IF($L1399,1,0),0)*
    (VLOOKUP(SUBSTITUTE(SUBSTITUTE(F$1,"standard",""),"|Float","")&amp;IF(OR($L1399=TRUE,$A1399=0,MOD($A1399,ChapterTable!$R$20)&lt;&gt;0),"","보스")&amp;"인게임누적곱배수",ChapterTable!$R:$S,2,0)^D1399
    +VLOOKUP(SUBSTITUTE(SUBSTITUTE(F$1,"standard",""),"|Float","")&amp;IF(OR($L1399=TRUE,$A1399=0,MOD($A1399,ChapterTable!$R$20)&lt;&gt;0),"","보스")&amp;"인게임누적합배수",ChapterTable!$R:$S,2,0)*D1399)
  )
  )
  )
)</f>
        <v>291.09375</v>
      </c>
      <c r="G1399" t="s">
        <v>719</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50"/>
        <v>1</v>
      </c>
      <c r="Q1399">
        <f t="shared" si="151"/>
        <v>1</v>
      </c>
      <c r="R1399" t="b">
        <f t="shared" ca="1" si="152"/>
        <v>1</v>
      </c>
      <c r="T1399" t="b">
        <f t="shared" ca="1" si="153"/>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56"/>
        <v>1</v>
      </c>
      <c r="AJ1399">
        <f t="shared" si="154"/>
        <v>1</v>
      </c>
      <c r="AK1399">
        <f t="shared" si="155"/>
        <v>1</v>
      </c>
      <c r="AL1399">
        <v>0</v>
      </c>
    </row>
    <row r="1400" spans="1:38" x14ac:dyDescent="0.3">
      <c r="A1400">
        <v>6</v>
      </c>
      <c r="B1400">
        <v>9</v>
      </c>
      <c r="C1400">
        <f>IF(OR($L1400=TRUE,$A1400=0,MOD($A1400,ChapterTable!$R$20)&lt;&gt;0),
MAX(0,INT(($B1400+ChapterTable!$P$26+VLOOKUP(SUBSTITUTE(C$1,"성장단계","")&amp;"단계오프셋",ChapterTable!$R:$S,2,0))/ChapterTable!$P$23)),
MAX(0,INT(($B1400+ChapterTable!$R$26+VLOOKUP(SUBSTITUTE(C$1,"성장단계","")&amp;"보스단계오프셋",ChapterTable!$R:$S,2,0))/ChapterTable!$R$23)))</f>
        <v>1</v>
      </c>
      <c r="D1400">
        <f>IF(OR($L1400=TRUE,$A1400=0,MOD($A1400,ChapterTable!$R$20)&lt;&gt;0),
MAX(0,INT(($B1400+ChapterTable!$P$26+VLOOKUP(SUBSTITUTE(D$1,"성장단계","")&amp;"단계오프셋",ChapterTable!$R:$S,2,0))/ChapterTable!$P$23)),
MAX(0,INT(($B1400+ChapterTable!$R$26+VLOOKUP(SUBSTITUTE(D$1,"성장단계","")&amp;"보스단계오프셋",ChapterTable!$R:$S,2,0))/ChapterTable!$R$23)))</f>
        <v>0</v>
      </c>
      <c r="E1400" s="1">
        <f ca="1">IF(AND($A1400=0,$B1400=1),
    VLOOKUP(1,ChapterTable!$1:$1048576,MATCH("최종"&amp;SUBSTITUTE(SUBSTITUTE(E$1,"standard",""),"|Float",""),ChapterTable!$1:$1,0),0)*ChapterTable!$P$17,
  IF(AND($A1400=0,$B1400=0),
    E1401,
  IF($B1400=0,
    VLOOKUP($A1400,ChapterTable!$1:$1048576,MATCH("최종"&amp;SUBSTITUTE(SUBSTITUTE(E$1,"standard",""),"|Float",""),ChapterTable!$1:$1,0),0),
  IF($B1400=1,
    IF($L1400=FALSE,
      VLOOKUP($A1400,ChapterTable!$1:$1048576,MATCH("최종"&amp;SUBSTITUTE(SUBSTITUTE(E$1,"standard",""),"|Float",""),ChapterTable!$1:$1,0),0),
      VLOOKUP($A1400-ChapterTable!$P$11,ChapterTable!$1:$1048576,MATCH("최종"&amp;SUBSTITUTE(SUBSTITUTE(E$1,"standard",""),"|Float",""),ChapterTable!$1:$1,0),0)*ChapterTable!$P$14
    ),
  OFFSET(E1400,-$B1400+IF($L1400,1,0),0)*IF($B1400&gt;OFFSET($B1400,1,0),ChapterTable!$R$17,1)*
    (VLOOKUP(SUBSTITUTE(SUBSTITUTE(E$1,"standard",""),"|Float","")&amp;IF(OR($L1400=TRUE,$A1400=0,MOD($A1400,ChapterTable!$R$20)&lt;&gt;0),"","보스")&amp;"인게임누적곱배수",ChapterTable!$R:$S,2,0)^C1400
    +VLOOKUP(SUBSTITUTE(SUBSTITUTE(E$1,"standard",""),"|Float","")&amp;IF(OR($L1400=TRUE,$A1400=0,MOD($A1400,ChapterTable!$R$20)&lt;&gt;0),"","보스")&amp;"인게임누적합배수",ChapterTable!$R:$S,2,0)*C1400)
  )
  )
  )
)</f>
        <v>838.35</v>
      </c>
      <c r="F1400" s="1">
        <f ca="1">IF(AND($A1400=0,$B1400=1),
    VLOOKUP(1,ChapterTable!$1:$1048576,MATCH("최종"&amp;SUBSTITUTE(SUBSTITUTE(F$1,"standard",""),"|Float",""),ChapterTable!$1:$1,0),0)*ChapterTable!$P$17,
  IF(AND($A1400=0,$B1400=0),
    F1401,
  IF($B1400=0,
    VLOOKUP($A1400,ChapterTable!$1:$1048576,MATCH("최종"&amp;SUBSTITUTE(SUBSTITUTE(F$1,"standard",""),"|Float",""),ChapterTable!$1:$1,0),0),
  IF($B1400=1,
    IF($L1400=FALSE,
      VLOOKUP($A1400,ChapterTable!$1:$1048576,MATCH("최종"&amp;SUBSTITUTE(SUBSTITUTE(F$1,"standard",""),"|Float",""),ChapterTable!$1:$1,0),0),
      VLOOKUP($A1400-ChapterTable!$P$11,ChapterTable!$1:$1048576,MATCH("최종"&amp;SUBSTITUTE(SUBSTITUTE(F$1,"standard",""),"|Float",""),ChapterTable!$1:$1,0),0)*ChapterTable!$P$14
    ),
  OFFSET(F1400,-$B1400+IF($L1400,1,0),0)*
    (VLOOKUP(SUBSTITUTE(SUBSTITUTE(F$1,"standard",""),"|Float","")&amp;IF(OR($L1400=TRUE,$A1400=0,MOD($A1400,ChapterTable!$R$20)&lt;&gt;0),"","보스")&amp;"인게임누적곱배수",ChapterTable!$R:$S,2,0)^D1400
    +VLOOKUP(SUBSTITUTE(SUBSTITUTE(F$1,"standard",""),"|Float","")&amp;IF(OR($L1400=TRUE,$A1400=0,MOD($A1400,ChapterTable!$R$20)&lt;&gt;0),"","보스")&amp;"인게임누적합배수",ChapterTable!$R:$S,2,0)*D1400)
  )
  )
  )
)</f>
        <v>291.09375</v>
      </c>
      <c r="G1400" t="s">
        <v>719</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50"/>
        <v>91</v>
      </c>
      <c r="Q1400">
        <f t="shared" si="151"/>
        <v>91</v>
      </c>
      <c r="R1400" t="b">
        <f t="shared" ca="1" si="152"/>
        <v>1</v>
      </c>
      <c r="T1400" t="b">
        <f t="shared" ca="1" si="153"/>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56"/>
        <v>1</v>
      </c>
      <c r="AJ1400">
        <f t="shared" si="154"/>
        <v>1</v>
      </c>
      <c r="AK1400">
        <f t="shared" si="155"/>
        <v>1</v>
      </c>
      <c r="AL1400">
        <v>0</v>
      </c>
    </row>
    <row r="1401" spans="1:38" x14ac:dyDescent="0.3">
      <c r="A1401">
        <v>6</v>
      </c>
      <c r="B1401">
        <v>10</v>
      </c>
      <c r="C1401">
        <f>IF(OR($L1401=TRUE,$A1401=0,MOD($A1401,ChapterTable!$R$20)&lt;&gt;0),
MAX(0,INT(($B1401+ChapterTable!$P$26+VLOOKUP(SUBSTITUTE(C$1,"성장단계","")&amp;"단계오프셋",ChapterTable!$R:$S,2,0))/ChapterTable!$P$23)),
MAX(0,INT(($B1401+ChapterTable!$R$26+VLOOKUP(SUBSTITUTE(C$1,"성장단계","")&amp;"보스단계오프셋",ChapterTable!$R:$S,2,0))/ChapterTable!$R$23)))</f>
        <v>1</v>
      </c>
      <c r="D1401">
        <f>IF(OR($L1401=TRUE,$A1401=0,MOD($A1401,ChapterTable!$R$20)&lt;&gt;0),
MAX(0,INT(($B1401+ChapterTable!$P$26+VLOOKUP(SUBSTITUTE(D$1,"성장단계","")&amp;"단계오프셋",ChapterTable!$R:$S,2,0))/ChapterTable!$P$23)),
MAX(0,INT(($B1401+ChapterTable!$R$26+VLOOKUP(SUBSTITUTE(D$1,"성장단계","")&amp;"보스단계오프셋",ChapterTable!$R:$S,2,0))/ChapterTable!$R$23)))</f>
        <v>0</v>
      </c>
      <c r="E1401" s="1">
        <f ca="1">IF(AND($A1401=0,$B1401=1),
    VLOOKUP(1,ChapterTable!$1:$1048576,MATCH("최종"&amp;SUBSTITUTE(SUBSTITUTE(E$1,"standard",""),"|Float",""),ChapterTable!$1:$1,0),0)*ChapterTable!$P$17,
  IF(AND($A1401=0,$B1401=0),
    E1402,
  IF($B1401=0,
    VLOOKUP($A1401,ChapterTable!$1:$1048576,MATCH("최종"&amp;SUBSTITUTE(SUBSTITUTE(E$1,"standard",""),"|Float",""),ChapterTable!$1:$1,0),0),
  IF($B1401=1,
    IF($L1401=FALSE,
      VLOOKUP($A1401,ChapterTable!$1:$1048576,MATCH("최종"&amp;SUBSTITUTE(SUBSTITUTE(E$1,"standard",""),"|Float",""),ChapterTable!$1:$1,0),0),
      VLOOKUP($A1401-ChapterTable!$P$11,ChapterTable!$1:$1048576,MATCH("최종"&amp;SUBSTITUTE(SUBSTITUTE(E$1,"standard",""),"|Float",""),ChapterTable!$1:$1,0),0)*ChapterTable!$P$14
    ),
  OFFSET(E1401,-$B1401+IF($L1401,1,0),0)*IF($B1401&gt;OFFSET($B1401,1,0),ChapterTable!$R$17,1)*
    (VLOOKUP(SUBSTITUTE(SUBSTITUTE(E$1,"standard",""),"|Float","")&amp;IF(OR($L1401=TRUE,$A1401=0,MOD($A1401,ChapterTable!$R$20)&lt;&gt;0),"","보스")&amp;"인게임누적곱배수",ChapterTable!$R:$S,2,0)^C1401
    +VLOOKUP(SUBSTITUTE(SUBSTITUTE(E$1,"standard",""),"|Float","")&amp;IF(OR($L1401=TRUE,$A1401=0,MOD($A1401,ChapterTable!$R$20)&lt;&gt;0),"","보스")&amp;"인게임누적합배수",ChapterTable!$R:$S,2,0)*C1401)
  )
  )
  )
)</f>
        <v>838.35</v>
      </c>
      <c r="F1401" s="1">
        <f ca="1">IF(AND($A1401=0,$B1401=1),
    VLOOKUP(1,ChapterTable!$1:$1048576,MATCH("최종"&amp;SUBSTITUTE(SUBSTITUTE(F$1,"standard",""),"|Float",""),ChapterTable!$1:$1,0),0)*ChapterTable!$P$17,
  IF(AND($A1401=0,$B1401=0),
    F1402,
  IF($B1401=0,
    VLOOKUP($A1401,ChapterTable!$1:$1048576,MATCH("최종"&amp;SUBSTITUTE(SUBSTITUTE(F$1,"standard",""),"|Float",""),ChapterTable!$1:$1,0),0),
  IF($B1401=1,
    IF($L1401=FALSE,
      VLOOKUP($A1401,ChapterTable!$1:$1048576,MATCH("최종"&amp;SUBSTITUTE(SUBSTITUTE(F$1,"standard",""),"|Float",""),ChapterTable!$1:$1,0),0),
      VLOOKUP($A1401-ChapterTable!$P$11,ChapterTable!$1:$1048576,MATCH("최종"&amp;SUBSTITUTE(SUBSTITUTE(F$1,"standard",""),"|Float",""),ChapterTable!$1:$1,0),0)*ChapterTable!$P$14
    ),
  OFFSET(F1401,-$B1401+IF($L1401,1,0),0)*
    (VLOOKUP(SUBSTITUTE(SUBSTITUTE(F$1,"standard",""),"|Float","")&amp;IF(OR($L1401=TRUE,$A1401=0,MOD($A1401,ChapterTable!$R$20)&lt;&gt;0),"","보스")&amp;"인게임누적곱배수",ChapterTable!$R:$S,2,0)^D1401
    +VLOOKUP(SUBSTITUTE(SUBSTITUTE(F$1,"standard",""),"|Float","")&amp;IF(OR($L1401=TRUE,$A1401=0,MOD($A1401,ChapterTable!$R$20)&lt;&gt;0),"","보스")&amp;"인게임누적합배수",ChapterTable!$R:$S,2,0)*D1401)
  )
  )
  )
)</f>
        <v>291.09375</v>
      </c>
      <c r="G1401" t="s">
        <v>719</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50"/>
        <v>21</v>
      </c>
      <c r="Q1401">
        <f t="shared" si="151"/>
        <v>21</v>
      </c>
      <c r="R1401" t="b">
        <f t="shared" ca="1" si="152"/>
        <v>1</v>
      </c>
      <c r="T1401" t="b">
        <f t="shared" ca="1" si="153"/>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56"/>
        <v>1</v>
      </c>
      <c r="AJ1401">
        <f t="shared" si="154"/>
        <v>1</v>
      </c>
      <c r="AK1401">
        <f t="shared" si="155"/>
        <v>1</v>
      </c>
      <c r="AL1401">
        <v>0</v>
      </c>
    </row>
    <row r="1402" spans="1:38" x14ac:dyDescent="0.3">
      <c r="A1402">
        <v>6</v>
      </c>
      <c r="B1402">
        <v>11</v>
      </c>
      <c r="C1402">
        <f>IF(OR($L1402=TRUE,$A1402=0,MOD($A1402,ChapterTable!$R$20)&lt;&gt;0),
MAX(0,INT(($B1402+ChapterTable!$P$26+VLOOKUP(SUBSTITUTE(C$1,"성장단계","")&amp;"단계오프셋",ChapterTable!$R:$S,2,0))/ChapterTable!$P$23)),
MAX(0,INT(($B1402+ChapterTable!$R$26+VLOOKUP(SUBSTITUTE(C$1,"성장단계","")&amp;"보스단계오프셋",ChapterTable!$R:$S,2,0))/ChapterTable!$R$23)))</f>
        <v>1</v>
      </c>
      <c r="D1402">
        <f>IF(OR($L1402=TRUE,$A1402=0,MOD($A1402,ChapterTable!$R$20)&lt;&gt;0),
MAX(0,INT(($B1402+ChapterTable!$P$26+VLOOKUP(SUBSTITUTE(D$1,"성장단계","")&amp;"단계오프셋",ChapterTable!$R:$S,2,0))/ChapterTable!$P$23)),
MAX(0,INT(($B1402+ChapterTable!$R$26+VLOOKUP(SUBSTITUTE(D$1,"성장단계","")&amp;"보스단계오프셋",ChapterTable!$R:$S,2,0))/ChapterTable!$R$23)))</f>
        <v>1</v>
      </c>
      <c r="E1402" s="1">
        <f ca="1">IF(AND($A1402=0,$B1402=1),
    VLOOKUP(1,ChapterTable!$1:$1048576,MATCH("최종"&amp;SUBSTITUTE(SUBSTITUTE(E$1,"standard",""),"|Float",""),ChapterTable!$1:$1,0),0)*ChapterTable!$P$17,
  IF(AND($A1402=0,$B1402=0),
    E1403,
  IF($B1402=0,
    VLOOKUP($A1402,ChapterTable!$1:$1048576,MATCH("최종"&amp;SUBSTITUTE(SUBSTITUTE(E$1,"standard",""),"|Float",""),ChapterTable!$1:$1,0),0),
  IF($B1402=1,
    IF($L1402=FALSE,
      VLOOKUP($A1402,ChapterTable!$1:$1048576,MATCH("최종"&amp;SUBSTITUTE(SUBSTITUTE(E$1,"standard",""),"|Float",""),ChapterTable!$1:$1,0),0),
      VLOOKUP($A1402-ChapterTable!$P$11,ChapterTable!$1:$1048576,MATCH("최종"&amp;SUBSTITUTE(SUBSTITUTE(E$1,"standard",""),"|Float",""),ChapterTable!$1:$1,0),0)*ChapterTable!$P$14
    ),
  OFFSET(E1402,-$B1402+IF($L1402,1,0),0)*IF($B1402&gt;OFFSET($B1402,1,0),ChapterTable!$R$17,1)*
    (VLOOKUP(SUBSTITUTE(SUBSTITUTE(E$1,"standard",""),"|Float","")&amp;IF(OR($L1402=TRUE,$A1402=0,MOD($A1402,ChapterTable!$R$20)&lt;&gt;0),"","보스")&amp;"인게임누적곱배수",ChapterTable!$R:$S,2,0)^C1402
    +VLOOKUP(SUBSTITUTE(SUBSTITUTE(E$1,"standard",""),"|Float","")&amp;IF(OR($L1402=TRUE,$A1402=0,MOD($A1402,ChapterTable!$R$20)&lt;&gt;0),"","보스")&amp;"인게임누적합배수",ChapterTable!$R:$S,2,0)*C1402)
  )
  )
  )
)</f>
        <v>838.35</v>
      </c>
      <c r="F1402" s="1">
        <f ca="1">IF(AND($A1402=0,$B1402=1),
    VLOOKUP(1,ChapterTable!$1:$1048576,MATCH("최종"&amp;SUBSTITUTE(SUBSTITUTE(F$1,"standard",""),"|Float",""),ChapterTable!$1:$1,0),0)*ChapterTable!$P$17,
  IF(AND($A1402=0,$B1402=0),
    F1403,
  IF($B1402=0,
    VLOOKUP($A1402,ChapterTable!$1:$1048576,MATCH("최종"&amp;SUBSTITUTE(SUBSTITUTE(F$1,"standard",""),"|Float",""),ChapterTable!$1:$1,0),0),
  IF($B1402=1,
    IF($L1402=FALSE,
      VLOOKUP($A1402,ChapterTable!$1:$1048576,MATCH("최종"&amp;SUBSTITUTE(SUBSTITUTE(F$1,"standard",""),"|Float",""),ChapterTable!$1:$1,0),0),
      VLOOKUP($A1402-ChapterTable!$P$11,ChapterTable!$1:$1048576,MATCH("최종"&amp;SUBSTITUTE(SUBSTITUTE(F$1,"standard",""),"|Float",""),ChapterTable!$1:$1,0),0)*ChapterTable!$P$14
    ),
  OFFSET(F1402,-$B1402+IF($L1402,1,0),0)*
    (VLOOKUP(SUBSTITUTE(SUBSTITUTE(F$1,"standard",""),"|Float","")&amp;IF(OR($L1402=TRUE,$A1402=0,MOD($A1402,ChapterTable!$R$20)&lt;&gt;0),"","보스")&amp;"인게임누적곱배수",ChapterTable!$R:$S,2,0)^D1402
    +VLOOKUP(SUBSTITUTE(SUBSTITUTE(F$1,"standard",""),"|Float","")&amp;IF(OR($L1402=TRUE,$A1402=0,MOD($A1402,ChapterTable!$R$20)&lt;&gt;0),"","보스")&amp;"인게임누적합배수",ChapterTable!$R:$S,2,0)*D1402)
  )
  )
  )
)</f>
        <v>312.92578125</v>
      </c>
      <c r="G1402" t="s">
        <v>719</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50"/>
        <v>2</v>
      </c>
      <c r="Q1402">
        <f t="shared" si="151"/>
        <v>2</v>
      </c>
      <c r="R1402" t="b">
        <f t="shared" ca="1" si="152"/>
        <v>1</v>
      </c>
      <c r="T1402" t="b">
        <f t="shared" ca="1" si="153"/>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56"/>
        <v>0.5</v>
      </c>
      <c r="AJ1402">
        <f t="shared" si="154"/>
        <v>0.54666666600000002</v>
      </c>
      <c r="AK1402">
        <f t="shared" si="155"/>
        <v>1</v>
      </c>
      <c r="AL1402">
        <v>0</v>
      </c>
    </row>
    <row r="1403" spans="1:38" x14ac:dyDescent="0.3">
      <c r="A1403">
        <v>6</v>
      </c>
      <c r="B1403">
        <v>12</v>
      </c>
      <c r="C1403">
        <f>IF(OR($L1403=TRUE,$A1403=0,MOD($A1403,ChapterTable!$R$20)&lt;&gt;0),
MAX(0,INT(($B1403+ChapterTable!$P$26+VLOOKUP(SUBSTITUTE(C$1,"성장단계","")&amp;"단계오프셋",ChapterTable!$R:$S,2,0))/ChapterTable!$P$23)),
MAX(0,INT(($B1403+ChapterTable!$R$26+VLOOKUP(SUBSTITUTE(C$1,"성장단계","")&amp;"보스단계오프셋",ChapterTable!$R:$S,2,0))/ChapterTable!$R$23)))</f>
        <v>1</v>
      </c>
      <c r="D1403">
        <f>IF(OR($L1403=TRUE,$A1403=0,MOD($A1403,ChapterTable!$R$20)&lt;&gt;0),
MAX(0,INT(($B1403+ChapterTable!$P$26+VLOOKUP(SUBSTITUTE(D$1,"성장단계","")&amp;"단계오프셋",ChapterTable!$R:$S,2,0))/ChapterTable!$P$23)),
MAX(0,INT(($B1403+ChapterTable!$R$26+VLOOKUP(SUBSTITUTE(D$1,"성장단계","")&amp;"보스단계오프셋",ChapterTable!$R:$S,2,0))/ChapterTable!$R$23)))</f>
        <v>1</v>
      </c>
      <c r="E1403" s="1">
        <f ca="1">IF(AND($A1403=0,$B1403=1),
    VLOOKUP(1,ChapterTable!$1:$1048576,MATCH("최종"&amp;SUBSTITUTE(SUBSTITUTE(E$1,"standard",""),"|Float",""),ChapterTable!$1:$1,0),0)*ChapterTable!$P$17,
  IF(AND($A1403=0,$B1403=0),
    E1404,
  IF($B1403=0,
    VLOOKUP($A1403,ChapterTable!$1:$1048576,MATCH("최종"&amp;SUBSTITUTE(SUBSTITUTE(E$1,"standard",""),"|Float",""),ChapterTable!$1:$1,0),0),
  IF($B1403=1,
    IF($L1403=FALSE,
      VLOOKUP($A1403,ChapterTable!$1:$1048576,MATCH("최종"&amp;SUBSTITUTE(SUBSTITUTE(E$1,"standard",""),"|Float",""),ChapterTable!$1:$1,0),0),
      VLOOKUP($A1403-ChapterTable!$P$11,ChapterTable!$1:$1048576,MATCH("최종"&amp;SUBSTITUTE(SUBSTITUTE(E$1,"standard",""),"|Float",""),ChapterTable!$1:$1,0),0)*ChapterTable!$P$14
    ),
  OFFSET(E1403,-$B1403+IF($L1403,1,0),0)*IF($B1403&gt;OFFSET($B1403,1,0),ChapterTable!$R$17,1)*
    (VLOOKUP(SUBSTITUTE(SUBSTITUTE(E$1,"standard",""),"|Float","")&amp;IF(OR($L1403=TRUE,$A1403=0,MOD($A1403,ChapterTable!$R$20)&lt;&gt;0),"","보스")&amp;"인게임누적곱배수",ChapterTable!$R:$S,2,0)^C1403
    +VLOOKUP(SUBSTITUTE(SUBSTITUTE(E$1,"standard",""),"|Float","")&amp;IF(OR($L1403=TRUE,$A1403=0,MOD($A1403,ChapterTable!$R$20)&lt;&gt;0),"","보스")&amp;"인게임누적합배수",ChapterTable!$R:$S,2,0)*C1403)
  )
  )
  )
)</f>
        <v>838.35</v>
      </c>
      <c r="F1403" s="1">
        <f ca="1">IF(AND($A1403=0,$B1403=1),
    VLOOKUP(1,ChapterTable!$1:$1048576,MATCH("최종"&amp;SUBSTITUTE(SUBSTITUTE(F$1,"standard",""),"|Float",""),ChapterTable!$1:$1,0),0)*ChapterTable!$P$17,
  IF(AND($A1403=0,$B1403=0),
    F1404,
  IF($B1403=0,
    VLOOKUP($A1403,ChapterTable!$1:$1048576,MATCH("최종"&amp;SUBSTITUTE(SUBSTITUTE(F$1,"standard",""),"|Float",""),ChapterTable!$1:$1,0),0),
  IF($B1403=1,
    IF($L1403=FALSE,
      VLOOKUP($A1403,ChapterTable!$1:$1048576,MATCH("최종"&amp;SUBSTITUTE(SUBSTITUTE(F$1,"standard",""),"|Float",""),ChapterTable!$1:$1,0),0),
      VLOOKUP($A1403-ChapterTable!$P$11,ChapterTable!$1:$1048576,MATCH("최종"&amp;SUBSTITUTE(SUBSTITUTE(F$1,"standard",""),"|Float",""),ChapterTable!$1:$1,0),0)*ChapterTable!$P$14
    ),
  OFFSET(F1403,-$B1403+IF($L1403,1,0),0)*
    (VLOOKUP(SUBSTITUTE(SUBSTITUTE(F$1,"standard",""),"|Float","")&amp;IF(OR($L1403=TRUE,$A1403=0,MOD($A1403,ChapterTable!$R$20)&lt;&gt;0),"","보스")&amp;"인게임누적곱배수",ChapterTable!$R:$S,2,0)^D1403
    +VLOOKUP(SUBSTITUTE(SUBSTITUTE(F$1,"standard",""),"|Float","")&amp;IF(OR($L1403=TRUE,$A1403=0,MOD($A1403,ChapterTable!$R$20)&lt;&gt;0),"","보스")&amp;"인게임누적합배수",ChapterTable!$R:$S,2,0)*D1403)
  )
  )
  )
)</f>
        <v>312.92578125</v>
      </c>
      <c r="G1403" t="s">
        <v>719</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50"/>
        <v>2</v>
      </c>
      <c r="Q1403">
        <f t="shared" si="151"/>
        <v>2</v>
      </c>
      <c r="R1403" t="b">
        <f t="shared" ca="1" si="152"/>
        <v>1</v>
      </c>
      <c r="T1403" t="b">
        <f t="shared" ca="1" si="153"/>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56"/>
        <v>0.5</v>
      </c>
      <c r="AJ1403">
        <f t="shared" si="154"/>
        <v>0.54666666600000002</v>
      </c>
      <c r="AK1403">
        <f t="shared" si="155"/>
        <v>1</v>
      </c>
      <c r="AL1403">
        <v>0</v>
      </c>
    </row>
    <row r="1404" spans="1:38" x14ac:dyDescent="0.3">
      <c r="A1404">
        <v>6</v>
      </c>
      <c r="B1404">
        <v>13</v>
      </c>
      <c r="C1404">
        <f>IF(OR($L1404=TRUE,$A1404=0,MOD($A1404,ChapterTable!$R$20)&lt;&gt;0),
MAX(0,INT(($B1404+ChapterTable!$P$26+VLOOKUP(SUBSTITUTE(C$1,"성장단계","")&amp;"단계오프셋",ChapterTable!$R:$S,2,0))/ChapterTable!$P$23)),
MAX(0,INT(($B1404+ChapterTable!$R$26+VLOOKUP(SUBSTITUTE(C$1,"성장단계","")&amp;"보스단계오프셋",ChapterTable!$R:$S,2,0))/ChapterTable!$R$23)))</f>
        <v>1</v>
      </c>
      <c r="D1404">
        <f>IF(OR($L1404=TRUE,$A1404=0,MOD($A1404,ChapterTable!$R$20)&lt;&gt;0),
MAX(0,INT(($B1404+ChapterTable!$P$26+VLOOKUP(SUBSTITUTE(D$1,"성장단계","")&amp;"단계오프셋",ChapterTable!$R:$S,2,0))/ChapterTable!$P$23)),
MAX(0,INT(($B1404+ChapterTable!$R$26+VLOOKUP(SUBSTITUTE(D$1,"성장단계","")&amp;"보스단계오프셋",ChapterTable!$R:$S,2,0))/ChapterTable!$R$23)))</f>
        <v>1</v>
      </c>
      <c r="E1404" s="1">
        <f ca="1">IF(AND($A1404=0,$B1404=1),
    VLOOKUP(1,ChapterTable!$1:$1048576,MATCH("최종"&amp;SUBSTITUTE(SUBSTITUTE(E$1,"standard",""),"|Float",""),ChapterTable!$1:$1,0),0)*ChapterTable!$P$17,
  IF(AND($A1404=0,$B1404=0),
    E1405,
  IF($B1404=0,
    VLOOKUP($A1404,ChapterTable!$1:$1048576,MATCH("최종"&amp;SUBSTITUTE(SUBSTITUTE(E$1,"standard",""),"|Float",""),ChapterTable!$1:$1,0),0),
  IF($B1404=1,
    IF($L1404=FALSE,
      VLOOKUP($A1404,ChapterTable!$1:$1048576,MATCH("최종"&amp;SUBSTITUTE(SUBSTITUTE(E$1,"standard",""),"|Float",""),ChapterTable!$1:$1,0),0),
      VLOOKUP($A1404-ChapterTable!$P$11,ChapterTable!$1:$1048576,MATCH("최종"&amp;SUBSTITUTE(SUBSTITUTE(E$1,"standard",""),"|Float",""),ChapterTable!$1:$1,0),0)*ChapterTable!$P$14
    ),
  OFFSET(E1404,-$B1404+IF($L1404,1,0),0)*IF($B1404&gt;OFFSET($B1404,1,0),ChapterTable!$R$17,1)*
    (VLOOKUP(SUBSTITUTE(SUBSTITUTE(E$1,"standard",""),"|Float","")&amp;IF(OR($L1404=TRUE,$A1404=0,MOD($A1404,ChapterTable!$R$20)&lt;&gt;0),"","보스")&amp;"인게임누적곱배수",ChapterTable!$R:$S,2,0)^C1404
    +VLOOKUP(SUBSTITUTE(SUBSTITUTE(E$1,"standard",""),"|Float","")&amp;IF(OR($L1404=TRUE,$A1404=0,MOD($A1404,ChapterTable!$R$20)&lt;&gt;0),"","보스")&amp;"인게임누적합배수",ChapterTable!$R:$S,2,0)*C1404)
  )
  )
  )
)</f>
        <v>838.35</v>
      </c>
      <c r="F1404" s="1">
        <f ca="1">IF(AND($A1404=0,$B1404=1),
    VLOOKUP(1,ChapterTable!$1:$1048576,MATCH("최종"&amp;SUBSTITUTE(SUBSTITUTE(F$1,"standard",""),"|Float",""),ChapterTable!$1:$1,0),0)*ChapterTable!$P$17,
  IF(AND($A1404=0,$B1404=0),
    F1405,
  IF($B1404=0,
    VLOOKUP($A1404,ChapterTable!$1:$1048576,MATCH("최종"&amp;SUBSTITUTE(SUBSTITUTE(F$1,"standard",""),"|Float",""),ChapterTable!$1:$1,0),0),
  IF($B1404=1,
    IF($L1404=FALSE,
      VLOOKUP($A1404,ChapterTable!$1:$1048576,MATCH("최종"&amp;SUBSTITUTE(SUBSTITUTE(F$1,"standard",""),"|Float",""),ChapterTable!$1:$1,0),0),
      VLOOKUP($A1404-ChapterTable!$P$11,ChapterTable!$1:$1048576,MATCH("최종"&amp;SUBSTITUTE(SUBSTITUTE(F$1,"standard",""),"|Float",""),ChapterTable!$1:$1,0),0)*ChapterTable!$P$14
    ),
  OFFSET(F1404,-$B1404+IF($L1404,1,0),0)*
    (VLOOKUP(SUBSTITUTE(SUBSTITUTE(F$1,"standard",""),"|Float","")&amp;IF(OR($L1404=TRUE,$A1404=0,MOD($A1404,ChapterTable!$R$20)&lt;&gt;0),"","보스")&amp;"인게임누적곱배수",ChapterTable!$R:$S,2,0)^D1404
    +VLOOKUP(SUBSTITUTE(SUBSTITUTE(F$1,"standard",""),"|Float","")&amp;IF(OR($L1404=TRUE,$A1404=0,MOD($A1404,ChapterTable!$R$20)&lt;&gt;0),"","보스")&amp;"인게임누적합배수",ChapterTable!$R:$S,2,0)*D1404)
  )
  )
  )
)</f>
        <v>312.92578125</v>
      </c>
      <c r="G1404" t="s">
        <v>719</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50"/>
        <v>2</v>
      </c>
      <c r="Q1404">
        <f t="shared" si="151"/>
        <v>2</v>
      </c>
      <c r="R1404" t="b">
        <f t="shared" ca="1" si="152"/>
        <v>1</v>
      </c>
      <c r="T1404" t="b">
        <f t="shared" ca="1" si="153"/>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56"/>
        <v>0.5</v>
      </c>
      <c r="AJ1404">
        <f t="shared" si="154"/>
        <v>0.54666666600000002</v>
      </c>
      <c r="AK1404">
        <f t="shared" si="155"/>
        <v>1</v>
      </c>
      <c r="AL1404">
        <v>0</v>
      </c>
    </row>
    <row r="1405" spans="1:38" x14ac:dyDescent="0.3">
      <c r="A1405">
        <v>6</v>
      </c>
      <c r="B1405">
        <v>14</v>
      </c>
      <c r="C1405">
        <f>IF(OR($L1405=TRUE,$A1405=0,MOD($A1405,ChapterTable!$R$20)&lt;&gt;0),
MAX(0,INT(($B1405+ChapterTable!$P$26+VLOOKUP(SUBSTITUTE(C$1,"성장단계","")&amp;"단계오프셋",ChapterTable!$R:$S,2,0))/ChapterTable!$P$23)),
MAX(0,INT(($B1405+ChapterTable!$R$26+VLOOKUP(SUBSTITUTE(C$1,"성장단계","")&amp;"보스단계오프셋",ChapterTable!$R:$S,2,0))/ChapterTable!$R$23)))</f>
        <v>1</v>
      </c>
      <c r="D1405">
        <f>IF(OR($L1405=TRUE,$A1405=0,MOD($A1405,ChapterTable!$R$20)&lt;&gt;0),
MAX(0,INT(($B1405+ChapterTable!$P$26+VLOOKUP(SUBSTITUTE(D$1,"성장단계","")&amp;"단계오프셋",ChapterTable!$R:$S,2,0))/ChapterTable!$P$23)),
MAX(0,INT(($B1405+ChapterTable!$R$26+VLOOKUP(SUBSTITUTE(D$1,"성장단계","")&amp;"보스단계오프셋",ChapterTable!$R:$S,2,0))/ChapterTable!$R$23)))</f>
        <v>1</v>
      </c>
      <c r="E1405" s="1">
        <f ca="1">IF(AND($A1405=0,$B1405=1),
    VLOOKUP(1,ChapterTable!$1:$1048576,MATCH("최종"&amp;SUBSTITUTE(SUBSTITUTE(E$1,"standard",""),"|Float",""),ChapterTable!$1:$1,0),0)*ChapterTable!$P$17,
  IF(AND($A1405=0,$B1405=0),
    E1406,
  IF($B1405=0,
    VLOOKUP($A1405,ChapterTable!$1:$1048576,MATCH("최종"&amp;SUBSTITUTE(SUBSTITUTE(E$1,"standard",""),"|Float",""),ChapterTable!$1:$1,0),0),
  IF($B1405=1,
    IF($L1405=FALSE,
      VLOOKUP($A1405,ChapterTable!$1:$1048576,MATCH("최종"&amp;SUBSTITUTE(SUBSTITUTE(E$1,"standard",""),"|Float",""),ChapterTable!$1:$1,0),0),
      VLOOKUP($A1405-ChapterTable!$P$11,ChapterTable!$1:$1048576,MATCH("최종"&amp;SUBSTITUTE(SUBSTITUTE(E$1,"standard",""),"|Float",""),ChapterTable!$1:$1,0),0)*ChapterTable!$P$14
    ),
  OFFSET(E1405,-$B1405+IF($L1405,1,0),0)*IF($B1405&gt;OFFSET($B1405,1,0),ChapterTable!$R$17,1)*
    (VLOOKUP(SUBSTITUTE(SUBSTITUTE(E$1,"standard",""),"|Float","")&amp;IF(OR($L1405=TRUE,$A1405=0,MOD($A1405,ChapterTable!$R$20)&lt;&gt;0),"","보스")&amp;"인게임누적곱배수",ChapterTable!$R:$S,2,0)^C1405
    +VLOOKUP(SUBSTITUTE(SUBSTITUTE(E$1,"standard",""),"|Float","")&amp;IF(OR($L1405=TRUE,$A1405=0,MOD($A1405,ChapterTable!$R$20)&lt;&gt;0),"","보스")&amp;"인게임누적합배수",ChapterTable!$R:$S,2,0)*C1405)
  )
  )
  )
)</f>
        <v>838.35</v>
      </c>
      <c r="F1405" s="1">
        <f ca="1">IF(AND($A1405=0,$B1405=1),
    VLOOKUP(1,ChapterTable!$1:$1048576,MATCH("최종"&amp;SUBSTITUTE(SUBSTITUTE(F$1,"standard",""),"|Float",""),ChapterTable!$1:$1,0),0)*ChapterTable!$P$17,
  IF(AND($A1405=0,$B1405=0),
    F1406,
  IF($B1405=0,
    VLOOKUP($A1405,ChapterTable!$1:$1048576,MATCH("최종"&amp;SUBSTITUTE(SUBSTITUTE(F$1,"standard",""),"|Float",""),ChapterTable!$1:$1,0),0),
  IF($B1405=1,
    IF($L1405=FALSE,
      VLOOKUP($A1405,ChapterTable!$1:$1048576,MATCH("최종"&amp;SUBSTITUTE(SUBSTITUTE(F$1,"standard",""),"|Float",""),ChapterTable!$1:$1,0),0),
      VLOOKUP($A1405-ChapterTable!$P$11,ChapterTable!$1:$1048576,MATCH("최종"&amp;SUBSTITUTE(SUBSTITUTE(F$1,"standard",""),"|Float",""),ChapterTable!$1:$1,0),0)*ChapterTable!$P$14
    ),
  OFFSET(F1405,-$B1405+IF($L1405,1,0),0)*
    (VLOOKUP(SUBSTITUTE(SUBSTITUTE(F$1,"standard",""),"|Float","")&amp;IF(OR($L1405=TRUE,$A1405=0,MOD($A1405,ChapterTable!$R$20)&lt;&gt;0),"","보스")&amp;"인게임누적곱배수",ChapterTable!$R:$S,2,0)^D1405
    +VLOOKUP(SUBSTITUTE(SUBSTITUTE(F$1,"standard",""),"|Float","")&amp;IF(OR($L1405=TRUE,$A1405=0,MOD($A1405,ChapterTable!$R$20)&lt;&gt;0),"","보스")&amp;"인게임누적합배수",ChapterTable!$R:$S,2,0)*D1405)
  )
  )
  )
)</f>
        <v>312.92578125</v>
      </c>
      <c r="G1405" t="s">
        <v>719</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50"/>
        <v>2</v>
      </c>
      <c r="Q1405">
        <f t="shared" si="151"/>
        <v>2</v>
      </c>
      <c r="R1405" t="b">
        <f t="shared" ca="1" si="152"/>
        <v>1</v>
      </c>
      <c r="T1405" t="b">
        <f t="shared" ca="1" si="153"/>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56"/>
        <v>0.5</v>
      </c>
      <c r="AJ1405">
        <f t="shared" si="154"/>
        <v>0.54666666600000002</v>
      </c>
      <c r="AK1405">
        <f t="shared" si="155"/>
        <v>1</v>
      </c>
      <c r="AL1405">
        <v>0</v>
      </c>
    </row>
    <row r="1406" spans="1:38" x14ac:dyDescent="0.3">
      <c r="A1406">
        <v>6</v>
      </c>
      <c r="B1406">
        <v>15</v>
      </c>
      <c r="C1406">
        <f>IF(OR($L1406=TRUE,$A1406=0,MOD($A1406,ChapterTable!$R$20)&lt;&gt;0),
MAX(0,INT(($B1406+ChapterTable!$P$26+VLOOKUP(SUBSTITUTE(C$1,"성장단계","")&amp;"단계오프셋",ChapterTable!$R:$S,2,0))/ChapterTable!$P$23)),
MAX(0,INT(($B1406+ChapterTable!$R$26+VLOOKUP(SUBSTITUTE(C$1,"성장단계","")&amp;"보스단계오프셋",ChapterTable!$R:$S,2,0))/ChapterTable!$R$23)))</f>
        <v>1</v>
      </c>
      <c r="D1406">
        <f>IF(OR($L1406=TRUE,$A1406=0,MOD($A1406,ChapterTable!$R$20)&lt;&gt;0),
MAX(0,INT(($B1406+ChapterTable!$P$26+VLOOKUP(SUBSTITUTE(D$1,"성장단계","")&amp;"단계오프셋",ChapterTable!$R:$S,2,0))/ChapterTable!$P$23)),
MAX(0,INT(($B1406+ChapterTable!$R$26+VLOOKUP(SUBSTITUTE(D$1,"성장단계","")&amp;"보스단계오프셋",ChapterTable!$R:$S,2,0))/ChapterTable!$R$23)))</f>
        <v>1</v>
      </c>
      <c r="E1406" s="1">
        <f ca="1">IF(AND($A1406=0,$B1406=1),
    VLOOKUP(1,ChapterTable!$1:$1048576,MATCH("최종"&amp;SUBSTITUTE(SUBSTITUTE(E$1,"standard",""),"|Float",""),ChapterTable!$1:$1,0),0)*ChapterTable!$P$17,
  IF(AND($A1406=0,$B1406=0),
    E1407,
  IF($B1406=0,
    VLOOKUP($A1406,ChapterTable!$1:$1048576,MATCH("최종"&amp;SUBSTITUTE(SUBSTITUTE(E$1,"standard",""),"|Float",""),ChapterTable!$1:$1,0),0),
  IF($B1406=1,
    IF($L1406=FALSE,
      VLOOKUP($A1406,ChapterTable!$1:$1048576,MATCH("최종"&amp;SUBSTITUTE(SUBSTITUTE(E$1,"standard",""),"|Float",""),ChapterTable!$1:$1,0),0),
      VLOOKUP($A1406-ChapterTable!$P$11,ChapterTable!$1:$1048576,MATCH("최종"&amp;SUBSTITUTE(SUBSTITUTE(E$1,"standard",""),"|Float",""),ChapterTable!$1:$1,0),0)*ChapterTable!$P$14
    ),
  OFFSET(E1406,-$B1406+IF($L1406,1,0),0)*IF($B1406&gt;OFFSET($B1406,1,0),ChapterTable!$R$17,1)*
    (VLOOKUP(SUBSTITUTE(SUBSTITUTE(E$1,"standard",""),"|Float","")&amp;IF(OR($L1406=TRUE,$A1406=0,MOD($A1406,ChapterTable!$R$20)&lt;&gt;0),"","보스")&amp;"인게임누적곱배수",ChapterTable!$R:$S,2,0)^C1406
    +VLOOKUP(SUBSTITUTE(SUBSTITUTE(E$1,"standard",""),"|Float","")&amp;IF(OR($L1406=TRUE,$A1406=0,MOD($A1406,ChapterTable!$R$20)&lt;&gt;0),"","보스")&amp;"인게임누적합배수",ChapterTable!$R:$S,2,0)*C1406)
  )
  )
  )
)</f>
        <v>838.35</v>
      </c>
      <c r="F1406" s="1">
        <f ca="1">IF(AND($A1406=0,$B1406=1),
    VLOOKUP(1,ChapterTable!$1:$1048576,MATCH("최종"&amp;SUBSTITUTE(SUBSTITUTE(F$1,"standard",""),"|Float",""),ChapterTable!$1:$1,0),0)*ChapterTable!$P$17,
  IF(AND($A1406=0,$B1406=0),
    F1407,
  IF($B1406=0,
    VLOOKUP($A1406,ChapterTable!$1:$1048576,MATCH("최종"&amp;SUBSTITUTE(SUBSTITUTE(F$1,"standard",""),"|Float",""),ChapterTable!$1:$1,0),0),
  IF($B1406=1,
    IF($L1406=FALSE,
      VLOOKUP($A1406,ChapterTable!$1:$1048576,MATCH("최종"&amp;SUBSTITUTE(SUBSTITUTE(F$1,"standard",""),"|Float",""),ChapterTable!$1:$1,0),0),
      VLOOKUP($A1406-ChapterTable!$P$11,ChapterTable!$1:$1048576,MATCH("최종"&amp;SUBSTITUTE(SUBSTITUTE(F$1,"standard",""),"|Float",""),ChapterTable!$1:$1,0),0)*ChapterTable!$P$14
    ),
  OFFSET(F1406,-$B1406+IF($L1406,1,0),0)*
    (VLOOKUP(SUBSTITUTE(SUBSTITUTE(F$1,"standard",""),"|Float","")&amp;IF(OR($L1406=TRUE,$A1406=0,MOD($A1406,ChapterTable!$R$20)&lt;&gt;0),"","보스")&amp;"인게임누적곱배수",ChapterTable!$R:$S,2,0)^D1406
    +VLOOKUP(SUBSTITUTE(SUBSTITUTE(F$1,"standard",""),"|Float","")&amp;IF(OR($L1406=TRUE,$A1406=0,MOD($A1406,ChapterTable!$R$20)&lt;&gt;0),"","보스")&amp;"인게임누적합배수",ChapterTable!$R:$S,2,0)*D1406)
  )
  )
  )
)</f>
        <v>312.92578125</v>
      </c>
      <c r="G1406" t="s">
        <v>719</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50"/>
        <v>11</v>
      </c>
      <c r="Q1406">
        <f t="shared" si="151"/>
        <v>11</v>
      </c>
      <c r="R1406" t="b">
        <f t="shared" ca="1" si="152"/>
        <v>1</v>
      </c>
      <c r="T1406" t="b">
        <f t="shared" ca="1" si="153"/>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56"/>
        <v>0.5</v>
      </c>
      <c r="AJ1406">
        <f t="shared" si="154"/>
        <v>0.54666666600000002</v>
      </c>
      <c r="AK1406">
        <f t="shared" si="155"/>
        <v>1</v>
      </c>
      <c r="AL1406">
        <v>0</v>
      </c>
    </row>
    <row r="1407" spans="1:38" x14ac:dyDescent="0.3">
      <c r="A1407">
        <v>6</v>
      </c>
      <c r="B1407">
        <v>16</v>
      </c>
      <c r="C1407">
        <f>IF(OR($L1407=TRUE,$A1407=0,MOD($A1407,ChapterTable!$R$20)&lt;&gt;0),
MAX(0,INT(($B1407+ChapterTable!$P$26+VLOOKUP(SUBSTITUTE(C$1,"성장단계","")&amp;"단계오프셋",ChapterTable!$R:$S,2,0))/ChapterTable!$P$23)),
MAX(0,INT(($B1407+ChapterTable!$R$26+VLOOKUP(SUBSTITUTE(C$1,"성장단계","")&amp;"보스단계오프셋",ChapterTable!$R:$S,2,0))/ChapterTable!$R$23)))</f>
        <v>2</v>
      </c>
      <c r="D1407">
        <f>IF(OR($L1407=TRUE,$A1407=0,MOD($A1407,ChapterTable!$R$20)&lt;&gt;0),
MAX(0,INT(($B1407+ChapterTable!$P$26+VLOOKUP(SUBSTITUTE(D$1,"성장단계","")&amp;"단계오프셋",ChapterTable!$R:$S,2,0))/ChapterTable!$P$23)),
MAX(0,INT(($B1407+ChapterTable!$R$26+VLOOKUP(SUBSTITUTE(D$1,"성장단계","")&amp;"보스단계오프셋",ChapterTable!$R:$S,2,0))/ChapterTable!$R$23)))</f>
        <v>1</v>
      </c>
      <c r="E1407" s="1">
        <f ca="1">IF(AND($A1407=0,$B1407=1),
    VLOOKUP(1,ChapterTable!$1:$1048576,MATCH("최종"&amp;SUBSTITUTE(SUBSTITUTE(E$1,"standard",""),"|Float",""),ChapterTable!$1:$1,0),0)*ChapterTable!$P$17,
  IF(AND($A1407=0,$B1407=0),
    E1408,
  IF($B1407=0,
    VLOOKUP($A1407,ChapterTable!$1:$1048576,MATCH("최종"&amp;SUBSTITUTE(SUBSTITUTE(E$1,"standard",""),"|Float",""),ChapterTable!$1:$1,0),0),
  IF($B1407=1,
    IF($L1407=FALSE,
      VLOOKUP($A1407,ChapterTable!$1:$1048576,MATCH("최종"&amp;SUBSTITUTE(SUBSTITUTE(E$1,"standard",""),"|Float",""),ChapterTable!$1:$1,0),0),
      VLOOKUP($A1407-ChapterTable!$P$11,ChapterTable!$1:$1048576,MATCH("최종"&amp;SUBSTITUTE(SUBSTITUTE(E$1,"standard",""),"|Float",""),ChapterTable!$1:$1,0),0)*ChapterTable!$P$14
    ),
  OFFSET(E1407,-$B1407+IF($L1407,1,0),0)*IF($B1407&gt;OFFSET($B1407,1,0),ChapterTable!$R$17,1)*
    (VLOOKUP(SUBSTITUTE(SUBSTITUTE(E$1,"standard",""),"|Float","")&amp;IF(OR($L1407=TRUE,$A1407=0,MOD($A1407,ChapterTable!$R$20)&lt;&gt;0),"","보스")&amp;"인게임누적곱배수",ChapterTable!$R:$S,2,0)^C1407
    +VLOOKUP(SUBSTITUTE(SUBSTITUTE(E$1,"standard",""),"|Float","")&amp;IF(OR($L1407=TRUE,$A1407=0,MOD($A1407,ChapterTable!$R$20)&lt;&gt;0),"","보스")&amp;"인게임누적합배수",ChapterTable!$R:$S,2,0)*C1407)
  )
  )
  )
)</f>
        <v>978.07499999999993</v>
      </c>
      <c r="F1407" s="1">
        <f ca="1">IF(AND($A1407=0,$B1407=1),
    VLOOKUP(1,ChapterTable!$1:$1048576,MATCH("최종"&amp;SUBSTITUTE(SUBSTITUTE(F$1,"standard",""),"|Float",""),ChapterTable!$1:$1,0),0)*ChapterTable!$P$17,
  IF(AND($A1407=0,$B1407=0),
    F1408,
  IF($B1407=0,
    VLOOKUP($A1407,ChapterTable!$1:$1048576,MATCH("최종"&amp;SUBSTITUTE(SUBSTITUTE(F$1,"standard",""),"|Float",""),ChapterTable!$1:$1,0),0),
  IF($B1407=1,
    IF($L1407=FALSE,
      VLOOKUP($A1407,ChapterTable!$1:$1048576,MATCH("최종"&amp;SUBSTITUTE(SUBSTITUTE(F$1,"standard",""),"|Float",""),ChapterTable!$1:$1,0),0),
      VLOOKUP($A1407-ChapterTable!$P$11,ChapterTable!$1:$1048576,MATCH("최종"&amp;SUBSTITUTE(SUBSTITUTE(F$1,"standard",""),"|Float",""),ChapterTable!$1:$1,0),0)*ChapterTable!$P$14
    ),
  OFFSET(F1407,-$B1407+IF($L1407,1,0),0)*
    (VLOOKUP(SUBSTITUTE(SUBSTITUTE(F$1,"standard",""),"|Float","")&amp;IF(OR($L1407=TRUE,$A1407=0,MOD($A1407,ChapterTable!$R$20)&lt;&gt;0),"","보스")&amp;"인게임누적곱배수",ChapterTable!$R:$S,2,0)^D1407
    +VLOOKUP(SUBSTITUTE(SUBSTITUTE(F$1,"standard",""),"|Float","")&amp;IF(OR($L1407=TRUE,$A1407=0,MOD($A1407,ChapterTable!$R$20)&lt;&gt;0),"","보스")&amp;"인게임누적합배수",ChapterTable!$R:$S,2,0)*D1407)
  )
  )
  )
)</f>
        <v>312.92578125</v>
      </c>
      <c r="G1407" t="s">
        <v>719</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50"/>
        <v>2</v>
      </c>
      <c r="Q1407">
        <f t="shared" si="151"/>
        <v>2</v>
      </c>
      <c r="R1407" t="b">
        <f t="shared" ca="1" si="152"/>
        <v>1</v>
      </c>
      <c r="T1407" t="b">
        <f t="shared" ca="1" si="153"/>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56"/>
        <v>0.5</v>
      </c>
      <c r="AJ1407">
        <f t="shared" si="154"/>
        <v>0.54666666600000002</v>
      </c>
      <c r="AK1407">
        <f t="shared" si="155"/>
        <v>1</v>
      </c>
      <c r="AL1407">
        <v>0</v>
      </c>
    </row>
    <row r="1408" spans="1:38" x14ac:dyDescent="0.3">
      <c r="A1408">
        <v>6</v>
      </c>
      <c r="B1408">
        <v>17</v>
      </c>
      <c r="C1408">
        <f>IF(OR($L1408=TRUE,$A1408=0,MOD($A1408,ChapterTable!$R$20)&lt;&gt;0),
MAX(0,INT(($B1408+ChapterTable!$P$26+VLOOKUP(SUBSTITUTE(C$1,"성장단계","")&amp;"단계오프셋",ChapterTable!$R:$S,2,0))/ChapterTable!$P$23)),
MAX(0,INT(($B1408+ChapterTable!$R$26+VLOOKUP(SUBSTITUTE(C$1,"성장단계","")&amp;"보스단계오프셋",ChapterTable!$R:$S,2,0))/ChapterTable!$R$23)))</f>
        <v>2</v>
      </c>
      <c r="D1408">
        <f>IF(OR($L1408=TRUE,$A1408=0,MOD($A1408,ChapterTable!$R$20)&lt;&gt;0),
MAX(0,INT(($B1408+ChapterTable!$P$26+VLOOKUP(SUBSTITUTE(D$1,"성장단계","")&amp;"단계오프셋",ChapterTable!$R:$S,2,0))/ChapterTable!$P$23)),
MAX(0,INT(($B1408+ChapterTable!$R$26+VLOOKUP(SUBSTITUTE(D$1,"성장단계","")&amp;"보스단계오프셋",ChapterTable!$R:$S,2,0))/ChapterTable!$R$23)))</f>
        <v>1</v>
      </c>
      <c r="E1408" s="1">
        <f ca="1">IF(AND($A1408=0,$B1408=1),
    VLOOKUP(1,ChapterTable!$1:$1048576,MATCH("최종"&amp;SUBSTITUTE(SUBSTITUTE(E$1,"standard",""),"|Float",""),ChapterTable!$1:$1,0),0)*ChapterTable!$P$17,
  IF(AND($A1408=0,$B1408=0),
    E1409,
  IF($B1408=0,
    VLOOKUP($A1408,ChapterTable!$1:$1048576,MATCH("최종"&amp;SUBSTITUTE(SUBSTITUTE(E$1,"standard",""),"|Float",""),ChapterTable!$1:$1,0),0),
  IF($B1408=1,
    IF($L1408=FALSE,
      VLOOKUP($A1408,ChapterTable!$1:$1048576,MATCH("최종"&amp;SUBSTITUTE(SUBSTITUTE(E$1,"standard",""),"|Float",""),ChapterTable!$1:$1,0),0),
      VLOOKUP($A1408-ChapterTable!$P$11,ChapterTable!$1:$1048576,MATCH("최종"&amp;SUBSTITUTE(SUBSTITUTE(E$1,"standard",""),"|Float",""),ChapterTable!$1:$1,0),0)*ChapterTable!$P$14
    ),
  OFFSET(E1408,-$B1408+IF($L1408,1,0),0)*IF($B1408&gt;OFFSET($B1408,1,0),ChapterTable!$R$17,1)*
    (VLOOKUP(SUBSTITUTE(SUBSTITUTE(E$1,"standard",""),"|Float","")&amp;IF(OR($L1408=TRUE,$A1408=0,MOD($A1408,ChapterTable!$R$20)&lt;&gt;0),"","보스")&amp;"인게임누적곱배수",ChapterTable!$R:$S,2,0)^C1408
    +VLOOKUP(SUBSTITUTE(SUBSTITUTE(E$1,"standard",""),"|Float","")&amp;IF(OR($L1408=TRUE,$A1408=0,MOD($A1408,ChapterTable!$R$20)&lt;&gt;0),"","보스")&amp;"인게임누적합배수",ChapterTable!$R:$S,2,0)*C1408)
  )
  )
  )
)</f>
        <v>978.07499999999993</v>
      </c>
      <c r="F1408" s="1">
        <f ca="1">IF(AND($A1408=0,$B1408=1),
    VLOOKUP(1,ChapterTable!$1:$1048576,MATCH("최종"&amp;SUBSTITUTE(SUBSTITUTE(F$1,"standard",""),"|Float",""),ChapterTable!$1:$1,0),0)*ChapterTable!$P$17,
  IF(AND($A1408=0,$B1408=0),
    F1409,
  IF($B1408=0,
    VLOOKUP($A1408,ChapterTable!$1:$1048576,MATCH("최종"&amp;SUBSTITUTE(SUBSTITUTE(F$1,"standard",""),"|Float",""),ChapterTable!$1:$1,0),0),
  IF($B1408=1,
    IF($L1408=FALSE,
      VLOOKUP($A1408,ChapterTable!$1:$1048576,MATCH("최종"&amp;SUBSTITUTE(SUBSTITUTE(F$1,"standard",""),"|Float",""),ChapterTable!$1:$1,0),0),
      VLOOKUP($A1408-ChapterTable!$P$11,ChapterTable!$1:$1048576,MATCH("최종"&amp;SUBSTITUTE(SUBSTITUTE(F$1,"standard",""),"|Float",""),ChapterTable!$1:$1,0),0)*ChapterTable!$P$14
    ),
  OFFSET(F1408,-$B1408+IF($L1408,1,0),0)*
    (VLOOKUP(SUBSTITUTE(SUBSTITUTE(F$1,"standard",""),"|Float","")&amp;IF(OR($L1408=TRUE,$A1408=0,MOD($A1408,ChapterTable!$R$20)&lt;&gt;0),"","보스")&amp;"인게임누적곱배수",ChapterTable!$R:$S,2,0)^D1408
    +VLOOKUP(SUBSTITUTE(SUBSTITUTE(F$1,"standard",""),"|Float","")&amp;IF(OR($L1408=TRUE,$A1408=0,MOD($A1408,ChapterTable!$R$20)&lt;&gt;0),"","보스")&amp;"인게임누적합배수",ChapterTable!$R:$S,2,0)*D1408)
  )
  )
  )
)</f>
        <v>312.92578125</v>
      </c>
      <c r="G1408" t="s">
        <v>719</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50"/>
        <v>2</v>
      </c>
      <c r="Q1408">
        <f t="shared" si="151"/>
        <v>2</v>
      </c>
      <c r="R1408" t="b">
        <f t="shared" ca="1" si="152"/>
        <v>1</v>
      </c>
      <c r="T1408" t="b">
        <f t="shared" ca="1" si="153"/>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56"/>
        <v>0.5</v>
      </c>
      <c r="AJ1408">
        <f t="shared" si="154"/>
        <v>0.54666666600000002</v>
      </c>
      <c r="AK1408">
        <f t="shared" si="155"/>
        <v>1</v>
      </c>
      <c r="AL1408">
        <v>0</v>
      </c>
    </row>
    <row r="1409" spans="1:38" x14ac:dyDescent="0.3">
      <c r="A1409">
        <v>6</v>
      </c>
      <c r="B1409">
        <v>18</v>
      </c>
      <c r="C1409">
        <f>IF(OR($L1409=TRUE,$A1409=0,MOD($A1409,ChapterTable!$R$20)&lt;&gt;0),
MAX(0,INT(($B1409+ChapterTable!$P$26+VLOOKUP(SUBSTITUTE(C$1,"성장단계","")&amp;"단계오프셋",ChapterTable!$R:$S,2,0))/ChapterTable!$P$23)),
MAX(0,INT(($B1409+ChapterTable!$R$26+VLOOKUP(SUBSTITUTE(C$1,"성장단계","")&amp;"보스단계오프셋",ChapterTable!$R:$S,2,0))/ChapterTable!$R$23)))</f>
        <v>2</v>
      </c>
      <c r="D1409">
        <f>IF(OR($L1409=TRUE,$A1409=0,MOD($A1409,ChapterTable!$R$20)&lt;&gt;0),
MAX(0,INT(($B1409+ChapterTable!$P$26+VLOOKUP(SUBSTITUTE(D$1,"성장단계","")&amp;"단계오프셋",ChapterTable!$R:$S,2,0))/ChapterTable!$P$23)),
MAX(0,INT(($B1409+ChapterTable!$R$26+VLOOKUP(SUBSTITUTE(D$1,"성장단계","")&amp;"보스단계오프셋",ChapterTable!$R:$S,2,0))/ChapterTable!$R$23)))</f>
        <v>1</v>
      </c>
      <c r="E1409" s="1">
        <f ca="1">IF(AND($A1409=0,$B1409=1),
    VLOOKUP(1,ChapterTable!$1:$1048576,MATCH("최종"&amp;SUBSTITUTE(SUBSTITUTE(E$1,"standard",""),"|Float",""),ChapterTable!$1:$1,0),0)*ChapterTable!$P$17,
  IF(AND($A1409=0,$B1409=0),
    E1410,
  IF($B1409=0,
    VLOOKUP($A1409,ChapterTable!$1:$1048576,MATCH("최종"&amp;SUBSTITUTE(SUBSTITUTE(E$1,"standard",""),"|Float",""),ChapterTable!$1:$1,0),0),
  IF($B1409=1,
    IF($L1409=FALSE,
      VLOOKUP($A1409,ChapterTable!$1:$1048576,MATCH("최종"&amp;SUBSTITUTE(SUBSTITUTE(E$1,"standard",""),"|Float",""),ChapterTable!$1:$1,0),0),
      VLOOKUP($A1409-ChapterTable!$P$11,ChapterTable!$1:$1048576,MATCH("최종"&amp;SUBSTITUTE(SUBSTITUTE(E$1,"standard",""),"|Float",""),ChapterTable!$1:$1,0),0)*ChapterTable!$P$14
    ),
  OFFSET(E1409,-$B1409+IF($L1409,1,0),0)*IF($B1409&gt;OFFSET($B1409,1,0),ChapterTable!$R$17,1)*
    (VLOOKUP(SUBSTITUTE(SUBSTITUTE(E$1,"standard",""),"|Float","")&amp;IF(OR($L1409=TRUE,$A1409=0,MOD($A1409,ChapterTable!$R$20)&lt;&gt;0),"","보스")&amp;"인게임누적곱배수",ChapterTable!$R:$S,2,0)^C1409
    +VLOOKUP(SUBSTITUTE(SUBSTITUTE(E$1,"standard",""),"|Float","")&amp;IF(OR($L1409=TRUE,$A1409=0,MOD($A1409,ChapterTable!$R$20)&lt;&gt;0),"","보스")&amp;"인게임누적합배수",ChapterTable!$R:$S,2,0)*C1409)
  )
  )
  )
)</f>
        <v>978.07499999999993</v>
      </c>
      <c r="F1409" s="1">
        <f ca="1">IF(AND($A1409=0,$B1409=1),
    VLOOKUP(1,ChapterTable!$1:$1048576,MATCH("최종"&amp;SUBSTITUTE(SUBSTITUTE(F$1,"standard",""),"|Float",""),ChapterTable!$1:$1,0),0)*ChapterTable!$P$17,
  IF(AND($A1409=0,$B1409=0),
    F1410,
  IF($B1409=0,
    VLOOKUP($A1409,ChapterTable!$1:$1048576,MATCH("최종"&amp;SUBSTITUTE(SUBSTITUTE(F$1,"standard",""),"|Float",""),ChapterTable!$1:$1,0),0),
  IF($B1409=1,
    IF($L1409=FALSE,
      VLOOKUP($A1409,ChapterTable!$1:$1048576,MATCH("최종"&amp;SUBSTITUTE(SUBSTITUTE(F$1,"standard",""),"|Float",""),ChapterTable!$1:$1,0),0),
      VLOOKUP($A1409-ChapterTable!$P$11,ChapterTable!$1:$1048576,MATCH("최종"&amp;SUBSTITUTE(SUBSTITUTE(F$1,"standard",""),"|Float",""),ChapterTable!$1:$1,0),0)*ChapterTable!$P$14
    ),
  OFFSET(F1409,-$B1409+IF($L1409,1,0),0)*
    (VLOOKUP(SUBSTITUTE(SUBSTITUTE(F$1,"standard",""),"|Float","")&amp;IF(OR($L1409=TRUE,$A1409=0,MOD($A1409,ChapterTable!$R$20)&lt;&gt;0),"","보스")&amp;"인게임누적곱배수",ChapterTable!$R:$S,2,0)^D1409
    +VLOOKUP(SUBSTITUTE(SUBSTITUTE(F$1,"standard",""),"|Float","")&amp;IF(OR($L1409=TRUE,$A1409=0,MOD($A1409,ChapterTable!$R$20)&lt;&gt;0),"","보스")&amp;"인게임누적합배수",ChapterTable!$R:$S,2,0)*D1409)
  )
  )
  )
)</f>
        <v>312.92578125</v>
      </c>
      <c r="G1409" t="s">
        <v>719</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50"/>
        <v>2</v>
      </c>
      <c r="Q1409">
        <f t="shared" si="151"/>
        <v>2</v>
      </c>
      <c r="R1409" t="b">
        <f t="shared" ca="1" si="152"/>
        <v>1</v>
      </c>
      <c r="T1409" t="b">
        <f t="shared" ca="1" si="153"/>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56"/>
        <v>0.5</v>
      </c>
      <c r="AJ1409">
        <f t="shared" si="154"/>
        <v>0.54666666600000002</v>
      </c>
      <c r="AK1409">
        <f t="shared" si="155"/>
        <v>1</v>
      </c>
      <c r="AL1409">
        <v>0</v>
      </c>
    </row>
    <row r="1410" spans="1:38" x14ac:dyDescent="0.3">
      <c r="A1410">
        <v>6</v>
      </c>
      <c r="B1410">
        <v>19</v>
      </c>
      <c r="C1410">
        <f>IF(OR($L1410=TRUE,$A1410=0,MOD($A1410,ChapterTable!$R$20)&lt;&gt;0),
MAX(0,INT(($B1410+ChapterTable!$P$26+VLOOKUP(SUBSTITUTE(C$1,"성장단계","")&amp;"단계오프셋",ChapterTable!$R:$S,2,0))/ChapterTable!$P$23)),
MAX(0,INT(($B1410+ChapterTable!$R$26+VLOOKUP(SUBSTITUTE(C$1,"성장단계","")&amp;"보스단계오프셋",ChapterTable!$R:$S,2,0))/ChapterTable!$R$23)))</f>
        <v>2</v>
      </c>
      <c r="D1410">
        <f>IF(OR($L1410=TRUE,$A1410=0,MOD($A1410,ChapterTable!$R$20)&lt;&gt;0),
MAX(0,INT(($B1410+ChapterTable!$P$26+VLOOKUP(SUBSTITUTE(D$1,"성장단계","")&amp;"단계오프셋",ChapterTable!$R:$S,2,0))/ChapterTable!$P$23)),
MAX(0,INT(($B1410+ChapterTable!$R$26+VLOOKUP(SUBSTITUTE(D$1,"성장단계","")&amp;"보스단계오프셋",ChapterTable!$R:$S,2,0))/ChapterTable!$R$23)))</f>
        <v>1</v>
      </c>
      <c r="E1410" s="1">
        <f ca="1">IF(AND($A1410=0,$B1410=1),
    VLOOKUP(1,ChapterTable!$1:$1048576,MATCH("최종"&amp;SUBSTITUTE(SUBSTITUTE(E$1,"standard",""),"|Float",""),ChapterTable!$1:$1,0),0)*ChapterTable!$P$17,
  IF(AND($A1410=0,$B1410=0),
    E1411,
  IF($B1410=0,
    VLOOKUP($A1410,ChapterTable!$1:$1048576,MATCH("최종"&amp;SUBSTITUTE(SUBSTITUTE(E$1,"standard",""),"|Float",""),ChapterTable!$1:$1,0),0),
  IF($B1410=1,
    IF($L1410=FALSE,
      VLOOKUP($A1410,ChapterTable!$1:$1048576,MATCH("최종"&amp;SUBSTITUTE(SUBSTITUTE(E$1,"standard",""),"|Float",""),ChapterTable!$1:$1,0),0),
      VLOOKUP($A1410-ChapterTable!$P$11,ChapterTable!$1:$1048576,MATCH("최종"&amp;SUBSTITUTE(SUBSTITUTE(E$1,"standard",""),"|Float",""),ChapterTable!$1:$1,0),0)*ChapterTable!$P$14
    ),
  OFFSET(E1410,-$B1410+IF($L1410,1,0),0)*IF($B1410&gt;OFFSET($B1410,1,0),ChapterTable!$R$17,1)*
    (VLOOKUP(SUBSTITUTE(SUBSTITUTE(E$1,"standard",""),"|Float","")&amp;IF(OR($L1410=TRUE,$A1410=0,MOD($A1410,ChapterTable!$R$20)&lt;&gt;0),"","보스")&amp;"인게임누적곱배수",ChapterTable!$R:$S,2,0)^C1410
    +VLOOKUP(SUBSTITUTE(SUBSTITUTE(E$1,"standard",""),"|Float","")&amp;IF(OR($L1410=TRUE,$A1410=0,MOD($A1410,ChapterTable!$R$20)&lt;&gt;0),"","보스")&amp;"인게임누적합배수",ChapterTable!$R:$S,2,0)*C1410)
  )
  )
  )
)</f>
        <v>978.07499999999993</v>
      </c>
      <c r="F1410" s="1">
        <f ca="1">IF(AND($A1410=0,$B1410=1),
    VLOOKUP(1,ChapterTable!$1:$1048576,MATCH("최종"&amp;SUBSTITUTE(SUBSTITUTE(F$1,"standard",""),"|Float",""),ChapterTable!$1:$1,0),0)*ChapterTable!$P$17,
  IF(AND($A1410=0,$B1410=0),
    F1411,
  IF($B1410=0,
    VLOOKUP($A1410,ChapterTable!$1:$1048576,MATCH("최종"&amp;SUBSTITUTE(SUBSTITUTE(F$1,"standard",""),"|Float",""),ChapterTable!$1:$1,0),0),
  IF($B1410=1,
    IF($L1410=FALSE,
      VLOOKUP($A1410,ChapterTable!$1:$1048576,MATCH("최종"&amp;SUBSTITUTE(SUBSTITUTE(F$1,"standard",""),"|Float",""),ChapterTable!$1:$1,0),0),
      VLOOKUP($A1410-ChapterTable!$P$11,ChapterTable!$1:$1048576,MATCH("최종"&amp;SUBSTITUTE(SUBSTITUTE(F$1,"standard",""),"|Float",""),ChapterTable!$1:$1,0),0)*ChapterTable!$P$14
    ),
  OFFSET(F1410,-$B1410+IF($L1410,1,0),0)*
    (VLOOKUP(SUBSTITUTE(SUBSTITUTE(F$1,"standard",""),"|Float","")&amp;IF(OR($L1410=TRUE,$A1410=0,MOD($A1410,ChapterTable!$R$20)&lt;&gt;0),"","보스")&amp;"인게임누적곱배수",ChapterTable!$R:$S,2,0)^D1410
    +VLOOKUP(SUBSTITUTE(SUBSTITUTE(F$1,"standard",""),"|Float","")&amp;IF(OR($L1410=TRUE,$A1410=0,MOD($A1410,ChapterTable!$R$20)&lt;&gt;0),"","보스")&amp;"인게임누적합배수",ChapterTable!$R:$S,2,0)*D1410)
  )
  )
  )
)</f>
        <v>312.92578125</v>
      </c>
      <c r="G1410" t="s">
        <v>719</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50"/>
        <v>92</v>
      </c>
      <c r="Q1410">
        <f t="shared" si="151"/>
        <v>92</v>
      </c>
      <c r="R1410" t="b">
        <f t="shared" ca="1" si="152"/>
        <v>1</v>
      </c>
      <c r="T1410" t="b">
        <f t="shared" ca="1" si="153"/>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56"/>
        <v>0.5</v>
      </c>
      <c r="AJ1410">
        <f t="shared" si="154"/>
        <v>0.54666666600000002</v>
      </c>
      <c r="AK1410">
        <f t="shared" si="155"/>
        <v>1</v>
      </c>
      <c r="AL1410">
        <v>0</v>
      </c>
    </row>
    <row r="1411" spans="1:38" x14ac:dyDescent="0.3">
      <c r="A1411">
        <v>6</v>
      </c>
      <c r="B1411">
        <v>20</v>
      </c>
      <c r="C1411">
        <f>IF(OR($L1411=TRUE,$A1411=0,MOD($A1411,ChapterTable!$R$20)&lt;&gt;0),
MAX(0,INT(($B1411+ChapterTable!$P$26+VLOOKUP(SUBSTITUTE(C$1,"성장단계","")&amp;"단계오프셋",ChapterTable!$R:$S,2,0))/ChapterTable!$P$23)),
MAX(0,INT(($B1411+ChapterTable!$R$26+VLOOKUP(SUBSTITUTE(C$1,"성장단계","")&amp;"보스단계오프셋",ChapterTable!$R:$S,2,0))/ChapterTable!$R$23)))</f>
        <v>2</v>
      </c>
      <c r="D1411">
        <f>IF(OR($L1411=TRUE,$A1411=0,MOD($A1411,ChapterTable!$R$20)&lt;&gt;0),
MAX(0,INT(($B1411+ChapterTable!$P$26+VLOOKUP(SUBSTITUTE(D$1,"성장단계","")&amp;"단계오프셋",ChapterTable!$R:$S,2,0))/ChapterTable!$P$23)),
MAX(0,INT(($B1411+ChapterTable!$R$26+VLOOKUP(SUBSTITUTE(D$1,"성장단계","")&amp;"보스단계오프셋",ChapterTable!$R:$S,2,0))/ChapterTable!$R$23)))</f>
        <v>1</v>
      </c>
      <c r="E1411" s="1">
        <f ca="1">IF(AND($A1411=0,$B1411=1),
    VLOOKUP(1,ChapterTable!$1:$1048576,MATCH("최종"&amp;SUBSTITUTE(SUBSTITUTE(E$1,"standard",""),"|Float",""),ChapterTable!$1:$1,0),0)*ChapterTable!$P$17,
  IF(AND($A1411=0,$B1411=0),
    E1412,
  IF($B1411=0,
    VLOOKUP($A1411,ChapterTable!$1:$1048576,MATCH("최종"&amp;SUBSTITUTE(SUBSTITUTE(E$1,"standard",""),"|Float",""),ChapterTable!$1:$1,0),0),
  IF($B1411=1,
    IF($L1411=FALSE,
      VLOOKUP($A1411,ChapterTable!$1:$1048576,MATCH("최종"&amp;SUBSTITUTE(SUBSTITUTE(E$1,"standard",""),"|Float",""),ChapterTable!$1:$1,0),0),
      VLOOKUP($A1411-ChapterTable!$P$11,ChapterTable!$1:$1048576,MATCH("최종"&amp;SUBSTITUTE(SUBSTITUTE(E$1,"standard",""),"|Float",""),ChapterTable!$1:$1,0),0)*ChapterTable!$P$14
    ),
  OFFSET(E1411,-$B1411+IF($L1411,1,0),0)*IF($B1411&gt;OFFSET($B1411,1,0),ChapterTable!$R$17,1)*
    (VLOOKUP(SUBSTITUTE(SUBSTITUTE(E$1,"standard",""),"|Float","")&amp;IF(OR($L1411=TRUE,$A1411=0,MOD($A1411,ChapterTable!$R$20)&lt;&gt;0),"","보스")&amp;"인게임누적곱배수",ChapterTable!$R:$S,2,0)^C1411
    +VLOOKUP(SUBSTITUTE(SUBSTITUTE(E$1,"standard",""),"|Float","")&amp;IF(OR($L1411=TRUE,$A1411=0,MOD($A1411,ChapterTable!$R$20)&lt;&gt;0),"","보스")&amp;"인게임누적합배수",ChapterTable!$R:$S,2,0)*C1411)
  )
  )
  )
)</f>
        <v>978.07499999999993</v>
      </c>
      <c r="F1411" s="1">
        <f ca="1">IF(AND($A1411=0,$B1411=1),
    VLOOKUP(1,ChapterTable!$1:$1048576,MATCH("최종"&amp;SUBSTITUTE(SUBSTITUTE(F$1,"standard",""),"|Float",""),ChapterTable!$1:$1,0),0)*ChapterTable!$P$17,
  IF(AND($A1411=0,$B1411=0),
    F1412,
  IF($B1411=0,
    VLOOKUP($A1411,ChapterTable!$1:$1048576,MATCH("최종"&amp;SUBSTITUTE(SUBSTITUTE(F$1,"standard",""),"|Float",""),ChapterTable!$1:$1,0),0),
  IF($B1411=1,
    IF($L1411=FALSE,
      VLOOKUP($A1411,ChapterTable!$1:$1048576,MATCH("최종"&amp;SUBSTITUTE(SUBSTITUTE(F$1,"standard",""),"|Float",""),ChapterTable!$1:$1,0),0),
      VLOOKUP($A1411-ChapterTable!$P$11,ChapterTable!$1:$1048576,MATCH("최종"&amp;SUBSTITUTE(SUBSTITUTE(F$1,"standard",""),"|Float",""),ChapterTable!$1:$1,0),0)*ChapterTable!$P$14
    ),
  OFFSET(F1411,-$B1411+IF($L1411,1,0),0)*
    (VLOOKUP(SUBSTITUTE(SUBSTITUTE(F$1,"standard",""),"|Float","")&amp;IF(OR($L1411=TRUE,$A1411=0,MOD($A1411,ChapterTable!$R$20)&lt;&gt;0),"","보스")&amp;"인게임누적곱배수",ChapterTable!$R:$S,2,0)^D1411
    +VLOOKUP(SUBSTITUTE(SUBSTITUTE(F$1,"standard",""),"|Float","")&amp;IF(OR($L1411=TRUE,$A1411=0,MOD($A1411,ChapterTable!$R$20)&lt;&gt;0),"","보스")&amp;"인게임누적합배수",ChapterTable!$R:$S,2,0)*D1411)
  )
  )
  )
)</f>
        <v>312.92578125</v>
      </c>
      <c r="G1411" t="s">
        <v>719</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57">IF(B1411=0,0,
  IF(AND(L1411=FALSE,A1411&lt;&gt;0,MOD(A1411,7)=0),21,
  IF(MOD(B1411,10)=0,INT(B1411/10)-1+21,
  IF(MOD(B1411,10)=5,11,
  IF(MOD(B1411,10)=9,INT(B1411/10)+91,
  INT(B1411/10+1))))))</f>
        <v>22</v>
      </c>
      <c r="Q1411">
        <f t="shared" ref="Q1411:Q1474" si="158">IF(ISBLANK(P1411),O1411,P1411)</f>
        <v>22</v>
      </c>
      <c r="R1411" t="b">
        <f t="shared" ref="R1411:R1474" ca="1" si="159">IF(OR(B1411=0,OFFSET(B1411,1,0)=0),FALSE,
IF(AND(L1411,B1411&lt;OFFSET(B1411,1,0)),TRUE,
IF(AND(OFFSET(O1411,1,0)&gt;=21,OFFSET(O1411,1,0)&lt;=25),TRUE,FALSE)))</f>
        <v>1</v>
      </c>
      <c r="T1411" t="b">
        <f t="shared" ref="T1411:T1474" ca="1" si="160">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56"/>
        <v>0.5</v>
      </c>
      <c r="AJ1411">
        <f t="shared" ref="AJ1411:AJ1474" si="161">IF(B1411=0,0,
IF(MOD(B1411,10)=0,1,
IF(INT((B1411-1)/10)+1=1,1,
IF(INT((B1411-1)/10)+1=2,0.546666666,
IF(INT((B1411-1)/10)+1=3,0.395555555,
IF(INT((B1411-1)/10)+1=4,0.32,
IF(INT((B1411-1)/10)+1=5,0.27466666,
"이상")))))))</f>
        <v>1</v>
      </c>
      <c r="AK1411">
        <f t="shared" ref="AK1411:AK1474" si="162">IF(B1411=0,0,
IF(B1411=20,2,
IF(B1411=30,3,
IF(B1411=40,4,
1))))</f>
        <v>2</v>
      </c>
      <c r="AL1411">
        <v>0</v>
      </c>
    </row>
    <row r="1412" spans="1:38" x14ac:dyDescent="0.3">
      <c r="A1412">
        <v>6</v>
      </c>
      <c r="B1412">
        <v>21</v>
      </c>
      <c r="C1412">
        <f>IF(OR($L1412=TRUE,$A1412=0,MOD($A1412,ChapterTable!$R$20)&lt;&gt;0),
MAX(0,INT(($B1412+ChapterTable!$P$26+VLOOKUP(SUBSTITUTE(C$1,"성장단계","")&amp;"단계오프셋",ChapterTable!$R:$S,2,0))/ChapterTable!$P$23)),
MAX(0,INT(($B1412+ChapterTable!$R$26+VLOOKUP(SUBSTITUTE(C$1,"성장단계","")&amp;"보스단계오프셋",ChapterTable!$R:$S,2,0))/ChapterTable!$R$23)))</f>
        <v>2</v>
      </c>
      <c r="D1412">
        <f>IF(OR($L1412=TRUE,$A1412=0,MOD($A1412,ChapterTable!$R$20)&lt;&gt;0),
MAX(0,INT(($B1412+ChapterTable!$P$26+VLOOKUP(SUBSTITUTE(D$1,"성장단계","")&amp;"단계오프셋",ChapterTable!$R:$S,2,0))/ChapterTable!$P$23)),
MAX(0,INT(($B1412+ChapterTable!$R$26+VLOOKUP(SUBSTITUTE(D$1,"성장단계","")&amp;"보스단계오프셋",ChapterTable!$R:$S,2,0))/ChapterTable!$R$23)))</f>
        <v>2</v>
      </c>
      <c r="E1412" s="1">
        <f ca="1">IF(AND($A1412=0,$B1412=1),
    VLOOKUP(1,ChapterTable!$1:$1048576,MATCH("최종"&amp;SUBSTITUTE(SUBSTITUTE(E$1,"standard",""),"|Float",""),ChapterTable!$1:$1,0),0)*ChapterTable!$P$17,
  IF(AND($A1412=0,$B1412=0),
    E1413,
  IF($B1412=0,
    VLOOKUP($A1412,ChapterTable!$1:$1048576,MATCH("최종"&amp;SUBSTITUTE(SUBSTITUTE(E$1,"standard",""),"|Float",""),ChapterTable!$1:$1,0),0),
  IF($B1412=1,
    IF($L1412=FALSE,
      VLOOKUP($A1412,ChapterTable!$1:$1048576,MATCH("최종"&amp;SUBSTITUTE(SUBSTITUTE(E$1,"standard",""),"|Float",""),ChapterTable!$1:$1,0),0),
      VLOOKUP($A1412-ChapterTable!$P$11,ChapterTable!$1:$1048576,MATCH("최종"&amp;SUBSTITUTE(SUBSTITUTE(E$1,"standard",""),"|Float",""),ChapterTable!$1:$1,0),0)*ChapterTable!$P$14
    ),
  OFFSET(E1412,-$B1412+IF($L1412,1,0),0)*IF($B1412&gt;OFFSET($B1412,1,0),ChapterTable!$R$17,1)*
    (VLOOKUP(SUBSTITUTE(SUBSTITUTE(E$1,"standard",""),"|Float","")&amp;IF(OR($L1412=TRUE,$A1412=0,MOD($A1412,ChapterTable!$R$20)&lt;&gt;0),"","보스")&amp;"인게임누적곱배수",ChapterTable!$R:$S,2,0)^C1412
    +VLOOKUP(SUBSTITUTE(SUBSTITUTE(E$1,"standard",""),"|Float","")&amp;IF(OR($L1412=TRUE,$A1412=0,MOD($A1412,ChapterTable!$R$20)&lt;&gt;0),"","보스")&amp;"인게임누적합배수",ChapterTable!$R:$S,2,0)*C1412)
  )
  )
  )
)</f>
        <v>978.07499999999993</v>
      </c>
      <c r="F1412" s="1">
        <f ca="1">IF(AND($A1412=0,$B1412=1),
    VLOOKUP(1,ChapterTable!$1:$1048576,MATCH("최종"&amp;SUBSTITUTE(SUBSTITUTE(F$1,"standard",""),"|Float",""),ChapterTable!$1:$1,0),0)*ChapterTable!$P$17,
  IF(AND($A1412=0,$B1412=0),
    F1413,
  IF($B1412=0,
    VLOOKUP($A1412,ChapterTable!$1:$1048576,MATCH("최종"&amp;SUBSTITUTE(SUBSTITUTE(F$1,"standard",""),"|Float",""),ChapterTable!$1:$1,0),0),
  IF($B1412=1,
    IF($L1412=FALSE,
      VLOOKUP($A1412,ChapterTable!$1:$1048576,MATCH("최종"&amp;SUBSTITUTE(SUBSTITUTE(F$1,"standard",""),"|Float",""),ChapterTable!$1:$1,0),0),
      VLOOKUP($A1412-ChapterTable!$P$11,ChapterTable!$1:$1048576,MATCH("최종"&amp;SUBSTITUTE(SUBSTITUTE(F$1,"standard",""),"|Float",""),ChapterTable!$1:$1,0),0)*ChapterTable!$P$14
    ),
  OFFSET(F1412,-$B1412+IF($L1412,1,0),0)*
    (VLOOKUP(SUBSTITUTE(SUBSTITUTE(F$1,"standard",""),"|Float","")&amp;IF(OR($L1412=TRUE,$A1412=0,MOD($A1412,ChapterTable!$R$20)&lt;&gt;0),"","보스")&amp;"인게임누적곱배수",ChapterTable!$R:$S,2,0)^D1412
    +VLOOKUP(SUBSTITUTE(SUBSTITUTE(F$1,"standard",""),"|Float","")&amp;IF(OR($L1412=TRUE,$A1412=0,MOD($A1412,ChapterTable!$R$20)&lt;&gt;0),"","보스")&amp;"인게임누적합배수",ChapterTable!$R:$S,2,0)*D1412)
  )
  )
  )
)</f>
        <v>334.7578125</v>
      </c>
      <c r="G1412" t="s">
        <v>719</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57"/>
        <v>3</v>
      </c>
      <c r="Q1412">
        <f t="shared" si="158"/>
        <v>3</v>
      </c>
      <c r="R1412" t="b">
        <f t="shared" ca="1" si="159"/>
        <v>1</v>
      </c>
      <c r="T1412" t="b">
        <f t="shared" ca="1" si="160"/>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63">IF(B1412=0,0,1/(INT((B1412-1)/10)+1))</f>
        <v>0.33333333333333331</v>
      </c>
      <c r="AJ1412">
        <f t="shared" si="161"/>
        <v>0.395555555</v>
      </c>
      <c r="AK1412">
        <f t="shared" si="162"/>
        <v>1</v>
      </c>
      <c r="AL1412">
        <v>0</v>
      </c>
    </row>
    <row r="1413" spans="1:38" x14ac:dyDescent="0.3">
      <c r="A1413">
        <v>6</v>
      </c>
      <c r="B1413">
        <v>22</v>
      </c>
      <c r="C1413">
        <f>IF(OR($L1413=TRUE,$A1413=0,MOD($A1413,ChapterTable!$R$20)&lt;&gt;0),
MAX(0,INT(($B1413+ChapterTable!$P$26+VLOOKUP(SUBSTITUTE(C$1,"성장단계","")&amp;"단계오프셋",ChapterTable!$R:$S,2,0))/ChapterTable!$P$23)),
MAX(0,INT(($B1413+ChapterTable!$R$26+VLOOKUP(SUBSTITUTE(C$1,"성장단계","")&amp;"보스단계오프셋",ChapterTable!$R:$S,2,0))/ChapterTable!$R$23)))</f>
        <v>2</v>
      </c>
      <c r="D1413">
        <f>IF(OR($L1413=TRUE,$A1413=0,MOD($A1413,ChapterTable!$R$20)&lt;&gt;0),
MAX(0,INT(($B1413+ChapterTable!$P$26+VLOOKUP(SUBSTITUTE(D$1,"성장단계","")&amp;"단계오프셋",ChapterTable!$R:$S,2,0))/ChapterTable!$P$23)),
MAX(0,INT(($B1413+ChapterTable!$R$26+VLOOKUP(SUBSTITUTE(D$1,"성장단계","")&amp;"보스단계오프셋",ChapterTable!$R:$S,2,0))/ChapterTable!$R$23)))</f>
        <v>2</v>
      </c>
      <c r="E1413" s="1">
        <f ca="1">IF(AND($A1413=0,$B1413=1),
    VLOOKUP(1,ChapterTable!$1:$1048576,MATCH("최종"&amp;SUBSTITUTE(SUBSTITUTE(E$1,"standard",""),"|Float",""),ChapterTable!$1:$1,0),0)*ChapterTable!$P$17,
  IF(AND($A1413=0,$B1413=0),
    E1414,
  IF($B1413=0,
    VLOOKUP($A1413,ChapterTable!$1:$1048576,MATCH("최종"&amp;SUBSTITUTE(SUBSTITUTE(E$1,"standard",""),"|Float",""),ChapterTable!$1:$1,0),0),
  IF($B1413=1,
    IF($L1413=FALSE,
      VLOOKUP($A1413,ChapterTable!$1:$1048576,MATCH("최종"&amp;SUBSTITUTE(SUBSTITUTE(E$1,"standard",""),"|Float",""),ChapterTable!$1:$1,0),0),
      VLOOKUP($A1413-ChapterTable!$P$11,ChapterTable!$1:$1048576,MATCH("최종"&amp;SUBSTITUTE(SUBSTITUTE(E$1,"standard",""),"|Float",""),ChapterTable!$1:$1,0),0)*ChapterTable!$P$14
    ),
  OFFSET(E1413,-$B1413+IF($L1413,1,0),0)*IF($B1413&gt;OFFSET($B1413,1,0),ChapterTable!$R$17,1)*
    (VLOOKUP(SUBSTITUTE(SUBSTITUTE(E$1,"standard",""),"|Float","")&amp;IF(OR($L1413=TRUE,$A1413=0,MOD($A1413,ChapterTable!$R$20)&lt;&gt;0),"","보스")&amp;"인게임누적곱배수",ChapterTable!$R:$S,2,0)^C1413
    +VLOOKUP(SUBSTITUTE(SUBSTITUTE(E$1,"standard",""),"|Float","")&amp;IF(OR($L1413=TRUE,$A1413=0,MOD($A1413,ChapterTable!$R$20)&lt;&gt;0),"","보스")&amp;"인게임누적합배수",ChapterTable!$R:$S,2,0)*C1413)
  )
  )
  )
)</f>
        <v>978.07499999999993</v>
      </c>
      <c r="F1413" s="1">
        <f ca="1">IF(AND($A1413=0,$B1413=1),
    VLOOKUP(1,ChapterTable!$1:$1048576,MATCH("최종"&amp;SUBSTITUTE(SUBSTITUTE(F$1,"standard",""),"|Float",""),ChapterTable!$1:$1,0),0)*ChapterTable!$P$17,
  IF(AND($A1413=0,$B1413=0),
    F1414,
  IF($B1413=0,
    VLOOKUP($A1413,ChapterTable!$1:$1048576,MATCH("최종"&amp;SUBSTITUTE(SUBSTITUTE(F$1,"standard",""),"|Float",""),ChapterTable!$1:$1,0),0),
  IF($B1413=1,
    IF($L1413=FALSE,
      VLOOKUP($A1413,ChapterTable!$1:$1048576,MATCH("최종"&amp;SUBSTITUTE(SUBSTITUTE(F$1,"standard",""),"|Float",""),ChapterTable!$1:$1,0),0),
      VLOOKUP($A1413-ChapterTable!$P$11,ChapterTable!$1:$1048576,MATCH("최종"&amp;SUBSTITUTE(SUBSTITUTE(F$1,"standard",""),"|Float",""),ChapterTable!$1:$1,0),0)*ChapterTable!$P$14
    ),
  OFFSET(F1413,-$B1413+IF($L1413,1,0),0)*
    (VLOOKUP(SUBSTITUTE(SUBSTITUTE(F$1,"standard",""),"|Float","")&amp;IF(OR($L1413=TRUE,$A1413=0,MOD($A1413,ChapterTable!$R$20)&lt;&gt;0),"","보스")&amp;"인게임누적곱배수",ChapterTable!$R:$S,2,0)^D1413
    +VLOOKUP(SUBSTITUTE(SUBSTITUTE(F$1,"standard",""),"|Float","")&amp;IF(OR($L1413=TRUE,$A1413=0,MOD($A1413,ChapterTable!$R$20)&lt;&gt;0),"","보스")&amp;"인게임누적합배수",ChapterTable!$R:$S,2,0)*D1413)
  )
  )
  )
)</f>
        <v>334.7578125</v>
      </c>
      <c r="G1413" t="s">
        <v>719</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57"/>
        <v>3</v>
      </c>
      <c r="Q1413">
        <f t="shared" si="158"/>
        <v>3</v>
      </c>
      <c r="R1413" t="b">
        <f t="shared" ca="1" si="159"/>
        <v>1</v>
      </c>
      <c r="T1413" t="b">
        <f t="shared" ca="1" si="160"/>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63"/>
        <v>0.33333333333333331</v>
      </c>
      <c r="AJ1413">
        <f t="shared" si="161"/>
        <v>0.395555555</v>
      </c>
      <c r="AK1413">
        <f t="shared" si="162"/>
        <v>1</v>
      </c>
      <c r="AL1413">
        <v>0</v>
      </c>
    </row>
    <row r="1414" spans="1:38" x14ac:dyDescent="0.3">
      <c r="A1414">
        <v>6</v>
      </c>
      <c r="B1414">
        <v>23</v>
      </c>
      <c r="C1414">
        <f>IF(OR($L1414=TRUE,$A1414=0,MOD($A1414,ChapterTable!$R$20)&lt;&gt;0),
MAX(0,INT(($B1414+ChapterTable!$P$26+VLOOKUP(SUBSTITUTE(C$1,"성장단계","")&amp;"단계오프셋",ChapterTable!$R:$S,2,0))/ChapterTable!$P$23)),
MAX(0,INT(($B1414+ChapterTable!$R$26+VLOOKUP(SUBSTITUTE(C$1,"성장단계","")&amp;"보스단계오프셋",ChapterTable!$R:$S,2,0))/ChapterTable!$R$23)))</f>
        <v>2</v>
      </c>
      <c r="D1414">
        <f>IF(OR($L1414=TRUE,$A1414=0,MOD($A1414,ChapterTable!$R$20)&lt;&gt;0),
MAX(0,INT(($B1414+ChapterTable!$P$26+VLOOKUP(SUBSTITUTE(D$1,"성장단계","")&amp;"단계오프셋",ChapterTable!$R:$S,2,0))/ChapterTable!$P$23)),
MAX(0,INT(($B1414+ChapterTable!$R$26+VLOOKUP(SUBSTITUTE(D$1,"성장단계","")&amp;"보스단계오프셋",ChapterTable!$R:$S,2,0))/ChapterTable!$R$23)))</f>
        <v>2</v>
      </c>
      <c r="E1414" s="1">
        <f ca="1">IF(AND($A1414=0,$B1414=1),
    VLOOKUP(1,ChapterTable!$1:$1048576,MATCH("최종"&amp;SUBSTITUTE(SUBSTITUTE(E$1,"standard",""),"|Float",""),ChapterTable!$1:$1,0),0)*ChapterTable!$P$17,
  IF(AND($A1414=0,$B1414=0),
    E1415,
  IF($B1414=0,
    VLOOKUP($A1414,ChapterTable!$1:$1048576,MATCH("최종"&amp;SUBSTITUTE(SUBSTITUTE(E$1,"standard",""),"|Float",""),ChapterTable!$1:$1,0),0),
  IF($B1414=1,
    IF($L1414=FALSE,
      VLOOKUP($A1414,ChapterTable!$1:$1048576,MATCH("최종"&amp;SUBSTITUTE(SUBSTITUTE(E$1,"standard",""),"|Float",""),ChapterTable!$1:$1,0),0),
      VLOOKUP($A1414-ChapterTable!$P$11,ChapterTable!$1:$1048576,MATCH("최종"&amp;SUBSTITUTE(SUBSTITUTE(E$1,"standard",""),"|Float",""),ChapterTable!$1:$1,0),0)*ChapterTable!$P$14
    ),
  OFFSET(E1414,-$B1414+IF($L1414,1,0),0)*IF($B1414&gt;OFFSET($B1414,1,0),ChapterTable!$R$17,1)*
    (VLOOKUP(SUBSTITUTE(SUBSTITUTE(E$1,"standard",""),"|Float","")&amp;IF(OR($L1414=TRUE,$A1414=0,MOD($A1414,ChapterTable!$R$20)&lt;&gt;0),"","보스")&amp;"인게임누적곱배수",ChapterTable!$R:$S,2,0)^C1414
    +VLOOKUP(SUBSTITUTE(SUBSTITUTE(E$1,"standard",""),"|Float","")&amp;IF(OR($L1414=TRUE,$A1414=0,MOD($A1414,ChapterTable!$R$20)&lt;&gt;0),"","보스")&amp;"인게임누적합배수",ChapterTable!$R:$S,2,0)*C1414)
  )
  )
  )
)</f>
        <v>978.07499999999993</v>
      </c>
      <c r="F1414" s="1">
        <f ca="1">IF(AND($A1414=0,$B1414=1),
    VLOOKUP(1,ChapterTable!$1:$1048576,MATCH("최종"&amp;SUBSTITUTE(SUBSTITUTE(F$1,"standard",""),"|Float",""),ChapterTable!$1:$1,0),0)*ChapterTable!$P$17,
  IF(AND($A1414=0,$B1414=0),
    F1415,
  IF($B1414=0,
    VLOOKUP($A1414,ChapterTable!$1:$1048576,MATCH("최종"&amp;SUBSTITUTE(SUBSTITUTE(F$1,"standard",""),"|Float",""),ChapterTable!$1:$1,0),0),
  IF($B1414=1,
    IF($L1414=FALSE,
      VLOOKUP($A1414,ChapterTable!$1:$1048576,MATCH("최종"&amp;SUBSTITUTE(SUBSTITUTE(F$1,"standard",""),"|Float",""),ChapterTable!$1:$1,0),0),
      VLOOKUP($A1414-ChapterTable!$P$11,ChapterTable!$1:$1048576,MATCH("최종"&amp;SUBSTITUTE(SUBSTITUTE(F$1,"standard",""),"|Float",""),ChapterTable!$1:$1,0),0)*ChapterTable!$P$14
    ),
  OFFSET(F1414,-$B1414+IF($L1414,1,0),0)*
    (VLOOKUP(SUBSTITUTE(SUBSTITUTE(F$1,"standard",""),"|Float","")&amp;IF(OR($L1414=TRUE,$A1414=0,MOD($A1414,ChapterTable!$R$20)&lt;&gt;0),"","보스")&amp;"인게임누적곱배수",ChapterTable!$R:$S,2,0)^D1414
    +VLOOKUP(SUBSTITUTE(SUBSTITUTE(F$1,"standard",""),"|Float","")&amp;IF(OR($L1414=TRUE,$A1414=0,MOD($A1414,ChapterTable!$R$20)&lt;&gt;0),"","보스")&amp;"인게임누적합배수",ChapterTable!$R:$S,2,0)*D1414)
  )
  )
  )
)</f>
        <v>334.7578125</v>
      </c>
      <c r="G1414" t="s">
        <v>719</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57"/>
        <v>3</v>
      </c>
      <c r="Q1414">
        <f t="shared" si="158"/>
        <v>3</v>
      </c>
      <c r="R1414" t="b">
        <f t="shared" ca="1" si="159"/>
        <v>1</v>
      </c>
      <c r="T1414" t="b">
        <f t="shared" ca="1" si="160"/>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63"/>
        <v>0.33333333333333331</v>
      </c>
      <c r="AJ1414">
        <f t="shared" si="161"/>
        <v>0.395555555</v>
      </c>
      <c r="AK1414">
        <f t="shared" si="162"/>
        <v>1</v>
      </c>
      <c r="AL1414">
        <v>0</v>
      </c>
    </row>
    <row r="1415" spans="1:38" x14ac:dyDescent="0.3">
      <c r="A1415">
        <v>6</v>
      </c>
      <c r="B1415">
        <v>24</v>
      </c>
      <c r="C1415">
        <f>IF(OR($L1415=TRUE,$A1415=0,MOD($A1415,ChapterTable!$R$20)&lt;&gt;0),
MAX(0,INT(($B1415+ChapterTable!$P$26+VLOOKUP(SUBSTITUTE(C$1,"성장단계","")&amp;"단계오프셋",ChapterTable!$R:$S,2,0))/ChapterTable!$P$23)),
MAX(0,INT(($B1415+ChapterTable!$R$26+VLOOKUP(SUBSTITUTE(C$1,"성장단계","")&amp;"보스단계오프셋",ChapterTable!$R:$S,2,0))/ChapterTable!$R$23)))</f>
        <v>2</v>
      </c>
      <c r="D1415">
        <f>IF(OR($L1415=TRUE,$A1415=0,MOD($A1415,ChapterTable!$R$20)&lt;&gt;0),
MAX(0,INT(($B1415+ChapterTable!$P$26+VLOOKUP(SUBSTITUTE(D$1,"성장단계","")&amp;"단계오프셋",ChapterTable!$R:$S,2,0))/ChapterTable!$P$23)),
MAX(0,INT(($B1415+ChapterTable!$R$26+VLOOKUP(SUBSTITUTE(D$1,"성장단계","")&amp;"보스단계오프셋",ChapterTable!$R:$S,2,0))/ChapterTable!$R$23)))</f>
        <v>2</v>
      </c>
      <c r="E1415" s="1">
        <f ca="1">IF(AND($A1415=0,$B1415=1),
    VLOOKUP(1,ChapterTable!$1:$1048576,MATCH("최종"&amp;SUBSTITUTE(SUBSTITUTE(E$1,"standard",""),"|Float",""),ChapterTable!$1:$1,0),0)*ChapterTable!$P$17,
  IF(AND($A1415=0,$B1415=0),
    E1416,
  IF($B1415=0,
    VLOOKUP($A1415,ChapterTable!$1:$1048576,MATCH("최종"&amp;SUBSTITUTE(SUBSTITUTE(E$1,"standard",""),"|Float",""),ChapterTable!$1:$1,0),0),
  IF($B1415=1,
    IF($L1415=FALSE,
      VLOOKUP($A1415,ChapterTable!$1:$1048576,MATCH("최종"&amp;SUBSTITUTE(SUBSTITUTE(E$1,"standard",""),"|Float",""),ChapterTable!$1:$1,0),0),
      VLOOKUP($A1415-ChapterTable!$P$11,ChapterTable!$1:$1048576,MATCH("최종"&amp;SUBSTITUTE(SUBSTITUTE(E$1,"standard",""),"|Float",""),ChapterTable!$1:$1,0),0)*ChapterTable!$P$14
    ),
  OFFSET(E1415,-$B1415+IF($L1415,1,0),0)*IF($B1415&gt;OFFSET($B1415,1,0),ChapterTable!$R$17,1)*
    (VLOOKUP(SUBSTITUTE(SUBSTITUTE(E$1,"standard",""),"|Float","")&amp;IF(OR($L1415=TRUE,$A1415=0,MOD($A1415,ChapterTable!$R$20)&lt;&gt;0),"","보스")&amp;"인게임누적곱배수",ChapterTable!$R:$S,2,0)^C1415
    +VLOOKUP(SUBSTITUTE(SUBSTITUTE(E$1,"standard",""),"|Float","")&amp;IF(OR($L1415=TRUE,$A1415=0,MOD($A1415,ChapterTable!$R$20)&lt;&gt;0),"","보스")&amp;"인게임누적합배수",ChapterTable!$R:$S,2,0)*C1415)
  )
  )
  )
)</f>
        <v>978.07499999999993</v>
      </c>
      <c r="F1415" s="1">
        <f ca="1">IF(AND($A1415=0,$B1415=1),
    VLOOKUP(1,ChapterTable!$1:$1048576,MATCH("최종"&amp;SUBSTITUTE(SUBSTITUTE(F$1,"standard",""),"|Float",""),ChapterTable!$1:$1,0),0)*ChapterTable!$P$17,
  IF(AND($A1415=0,$B1415=0),
    F1416,
  IF($B1415=0,
    VLOOKUP($A1415,ChapterTable!$1:$1048576,MATCH("최종"&amp;SUBSTITUTE(SUBSTITUTE(F$1,"standard",""),"|Float",""),ChapterTable!$1:$1,0),0),
  IF($B1415=1,
    IF($L1415=FALSE,
      VLOOKUP($A1415,ChapterTable!$1:$1048576,MATCH("최종"&amp;SUBSTITUTE(SUBSTITUTE(F$1,"standard",""),"|Float",""),ChapterTable!$1:$1,0),0),
      VLOOKUP($A1415-ChapterTable!$P$11,ChapterTable!$1:$1048576,MATCH("최종"&amp;SUBSTITUTE(SUBSTITUTE(F$1,"standard",""),"|Float",""),ChapterTable!$1:$1,0),0)*ChapterTable!$P$14
    ),
  OFFSET(F1415,-$B1415+IF($L1415,1,0),0)*
    (VLOOKUP(SUBSTITUTE(SUBSTITUTE(F$1,"standard",""),"|Float","")&amp;IF(OR($L1415=TRUE,$A1415=0,MOD($A1415,ChapterTable!$R$20)&lt;&gt;0),"","보스")&amp;"인게임누적곱배수",ChapterTable!$R:$S,2,0)^D1415
    +VLOOKUP(SUBSTITUTE(SUBSTITUTE(F$1,"standard",""),"|Float","")&amp;IF(OR($L1415=TRUE,$A1415=0,MOD($A1415,ChapterTable!$R$20)&lt;&gt;0),"","보스")&amp;"인게임누적합배수",ChapterTable!$R:$S,2,0)*D1415)
  )
  )
  )
)</f>
        <v>334.7578125</v>
      </c>
      <c r="G1415" t="s">
        <v>719</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57"/>
        <v>3</v>
      </c>
      <c r="Q1415">
        <f t="shared" si="158"/>
        <v>3</v>
      </c>
      <c r="R1415" t="b">
        <f t="shared" ca="1" si="159"/>
        <v>1</v>
      </c>
      <c r="T1415" t="b">
        <f t="shared" ca="1" si="160"/>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63"/>
        <v>0.33333333333333331</v>
      </c>
      <c r="AJ1415">
        <f t="shared" si="161"/>
        <v>0.395555555</v>
      </c>
      <c r="AK1415">
        <f t="shared" si="162"/>
        <v>1</v>
      </c>
      <c r="AL1415">
        <v>0</v>
      </c>
    </row>
    <row r="1416" spans="1:38" x14ac:dyDescent="0.3">
      <c r="A1416">
        <v>6</v>
      </c>
      <c r="B1416">
        <v>25</v>
      </c>
      <c r="C1416">
        <f>IF(OR($L1416=TRUE,$A1416=0,MOD($A1416,ChapterTable!$R$20)&lt;&gt;0),
MAX(0,INT(($B1416+ChapterTable!$P$26+VLOOKUP(SUBSTITUTE(C$1,"성장단계","")&amp;"단계오프셋",ChapterTable!$R:$S,2,0))/ChapterTable!$P$23)),
MAX(0,INT(($B1416+ChapterTable!$R$26+VLOOKUP(SUBSTITUTE(C$1,"성장단계","")&amp;"보스단계오프셋",ChapterTable!$R:$S,2,0))/ChapterTable!$R$23)))</f>
        <v>2</v>
      </c>
      <c r="D1416">
        <f>IF(OR($L1416=TRUE,$A1416=0,MOD($A1416,ChapterTable!$R$20)&lt;&gt;0),
MAX(0,INT(($B1416+ChapterTable!$P$26+VLOOKUP(SUBSTITUTE(D$1,"성장단계","")&amp;"단계오프셋",ChapterTable!$R:$S,2,0))/ChapterTable!$P$23)),
MAX(0,INT(($B1416+ChapterTable!$R$26+VLOOKUP(SUBSTITUTE(D$1,"성장단계","")&amp;"보스단계오프셋",ChapterTable!$R:$S,2,0))/ChapterTable!$R$23)))</f>
        <v>2</v>
      </c>
      <c r="E1416" s="1">
        <f ca="1">IF(AND($A1416=0,$B1416=1),
    VLOOKUP(1,ChapterTable!$1:$1048576,MATCH("최종"&amp;SUBSTITUTE(SUBSTITUTE(E$1,"standard",""),"|Float",""),ChapterTable!$1:$1,0),0)*ChapterTable!$P$17,
  IF(AND($A1416=0,$B1416=0),
    E1417,
  IF($B1416=0,
    VLOOKUP($A1416,ChapterTable!$1:$1048576,MATCH("최종"&amp;SUBSTITUTE(SUBSTITUTE(E$1,"standard",""),"|Float",""),ChapterTable!$1:$1,0),0),
  IF($B1416=1,
    IF($L1416=FALSE,
      VLOOKUP($A1416,ChapterTable!$1:$1048576,MATCH("최종"&amp;SUBSTITUTE(SUBSTITUTE(E$1,"standard",""),"|Float",""),ChapterTable!$1:$1,0),0),
      VLOOKUP($A1416-ChapterTable!$P$11,ChapterTable!$1:$1048576,MATCH("최종"&amp;SUBSTITUTE(SUBSTITUTE(E$1,"standard",""),"|Float",""),ChapterTable!$1:$1,0),0)*ChapterTable!$P$14
    ),
  OFFSET(E1416,-$B1416+IF($L1416,1,0),0)*IF($B1416&gt;OFFSET($B1416,1,0),ChapterTable!$R$17,1)*
    (VLOOKUP(SUBSTITUTE(SUBSTITUTE(E$1,"standard",""),"|Float","")&amp;IF(OR($L1416=TRUE,$A1416=0,MOD($A1416,ChapterTable!$R$20)&lt;&gt;0),"","보스")&amp;"인게임누적곱배수",ChapterTable!$R:$S,2,0)^C1416
    +VLOOKUP(SUBSTITUTE(SUBSTITUTE(E$1,"standard",""),"|Float","")&amp;IF(OR($L1416=TRUE,$A1416=0,MOD($A1416,ChapterTable!$R$20)&lt;&gt;0),"","보스")&amp;"인게임누적합배수",ChapterTable!$R:$S,2,0)*C1416)
  )
  )
  )
)</f>
        <v>978.07499999999993</v>
      </c>
      <c r="F1416" s="1">
        <f ca="1">IF(AND($A1416=0,$B1416=1),
    VLOOKUP(1,ChapterTable!$1:$1048576,MATCH("최종"&amp;SUBSTITUTE(SUBSTITUTE(F$1,"standard",""),"|Float",""),ChapterTable!$1:$1,0),0)*ChapterTable!$P$17,
  IF(AND($A1416=0,$B1416=0),
    F1417,
  IF($B1416=0,
    VLOOKUP($A1416,ChapterTable!$1:$1048576,MATCH("최종"&amp;SUBSTITUTE(SUBSTITUTE(F$1,"standard",""),"|Float",""),ChapterTable!$1:$1,0),0),
  IF($B1416=1,
    IF($L1416=FALSE,
      VLOOKUP($A1416,ChapterTable!$1:$1048576,MATCH("최종"&amp;SUBSTITUTE(SUBSTITUTE(F$1,"standard",""),"|Float",""),ChapterTable!$1:$1,0),0),
      VLOOKUP($A1416-ChapterTable!$P$11,ChapterTable!$1:$1048576,MATCH("최종"&amp;SUBSTITUTE(SUBSTITUTE(F$1,"standard",""),"|Float",""),ChapterTable!$1:$1,0),0)*ChapterTable!$P$14
    ),
  OFFSET(F1416,-$B1416+IF($L1416,1,0),0)*
    (VLOOKUP(SUBSTITUTE(SUBSTITUTE(F$1,"standard",""),"|Float","")&amp;IF(OR($L1416=TRUE,$A1416=0,MOD($A1416,ChapterTable!$R$20)&lt;&gt;0),"","보스")&amp;"인게임누적곱배수",ChapterTable!$R:$S,2,0)^D1416
    +VLOOKUP(SUBSTITUTE(SUBSTITUTE(F$1,"standard",""),"|Float","")&amp;IF(OR($L1416=TRUE,$A1416=0,MOD($A1416,ChapterTable!$R$20)&lt;&gt;0),"","보스")&amp;"인게임누적합배수",ChapterTable!$R:$S,2,0)*D1416)
  )
  )
  )
)</f>
        <v>334.7578125</v>
      </c>
      <c r="G1416" t="s">
        <v>719</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57"/>
        <v>11</v>
      </c>
      <c r="Q1416">
        <f t="shared" si="158"/>
        <v>11</v>
      </c>
      <c r="R1416" t="b">
        <f t="shared" ca="1" si="159"/>
        <v>1</v>
      </c>
      <c r="T1416" t="b">
        <f t="shared" ca="1" si="160"/>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63"/>
        <v>0.33333333333333331</v>
      </c>
      <c r="AJ1416">
        <f t="shared" si="161"/>
        <v>0.395555555</v>
      </c>
      <c r="AK1416">
        <f t="shared" si="162"/>
        <v>1</v>
      </c>
      <c r="AL1416">
        <v>0</v>
      </c>
    </row>
    <row r="1417" spans="1:38" x14ac:dyDescent="0.3">
      <c r="A1417">
        <v>6</v>
      </c>
      <c r="B1417">
        <v>26</v>
      </c>
      <c r="C1417">
        <f>IF(OR($L1417=TRUE,$A1417=0,MOD($A1417,ChapterTable!$R$20)&lt;&gt;0),
MAX(0,INT(($B1417+ChapterTable!$P$26+VLOOKUP(SUBSTITUTE(C$1,"성장단계","")&amp;"단계오프셋",ChapterTable!$R:$S,2,0))/ChapterTable!$P$23)),
MAX(0,INT(($B1417+ChapterTable!$R$26+VLOOKUP(SUBSTITUTE(C$1,"성장단계","")&amp;"보스단계오프셋",ChapterTable!$R:$S,2,0))/ChapterTable!$R$23)))</f>
        <v>3</v>
      </c>
      <c r="D1417">
        <f>IF(OR($L1417=TRUE,$A1417=0,MOD($A1417,ChapterTable!$R$20)&lt;&gt;0),
MAX(0,INT(($B1417+ChapterTable!$P$26+VLOOKUP(SUBSTITUTE(D$1,"성장단계","")&amp;"단계오프셋",ChapterTable!$R:$S,2,0))/ChapterTable!$P$23)),
MAX(0,INT(($B1417+ChapterTable!$R$26+VLOOKUP(SUBSTITUTE(D$1,"성장단계","")&amp;"보스단계오프셋",ChapterTable!$R:$S,2,0))/ChapterTable!$R$23)))</f>
        <v>2</v>
      </c>
      <c r="E1417" s="1">
        <f ca="1">IF(AND($A1417=0,$B1417=1),
    VLOOKUP(1,ChapterTable!$1:$1048576,MATCH("최종"&amp;SUBSTITUTE(SUBSTITUTE(E$1,"standard",""),"|Float",""),ChapterTable!$1:$1,0),0)*ChapterTable!$P$17,
  IF(AND($A1417=0,$B1417=0),
    E1418,
  IF($B1417=0,
    VLOOKUP($A1417,ChapterTable!$1:$1048576,MATCH("최종"&amp;SUBSTITUTE(SUBSTITUTE(E$1,"standard",""),"|Float",""),ChapterTable!$1:$1,0),0),
  IF($B1417=1,
    IF($L1417=FALSE,
      VLOOKUP($A1417,ChapterTable!$1:$1048576,MATCH("최종"&amp;SUBSTITUTE(SUBSTITUTE(E$1,"standard",""),"|Float",""),ChapterTable!$1:$1,0),0),
      VLOOKUP($A1417-ChapterTable!$P$11,ChapterTable!$1:$1048576,MATCH("최종"&amp;SUBSTITUTE(SUBSTITUTE(E$1,"standard",""),"|Float",""),ChapterTable!$1:$1,0),0)*ChapterTable!$P$14
    ),
  OFFSET(E1417,-$B1417+IF($L1417,1,0),0)*IF($B1417&gt;OFFSET($B1417,1,0),ChapterTable!$R$17,1)*
    (VLOOKUP(SUBSTITUTE(SUBSTITUTE(E$1,"standard",""),"|Float","")&amp;IF(OR($L1417=TRUE,$A1417=0,MOD($A1417,ChapterTable!$R$20)&lt;&gt;0),"","보스")&amp;"인게임누적곱배수",ChapterTable!$R:$S,2,0)^C1417
    +VLOOKUP(SUBSTITUTE(SUBSTITUTE(E$1,"standard",""),"|Float","")&amp;IF(OR($L1417=TRUE,$A1417=0,MOD($A1417,ChapterTable!$R$20)&lt;&gt;0),"","보스")&amp;"인게임누적합배수",ChapterTable!$R:$S,2,0)*C1417)
  )
  )
  )
)</f>
        <v>1117.8</v>
      </c>
      <c r="F1417" s="1">
        <f ca="1">IF(AND($A1417=0,$B1417=1),
    VLOOKUP(1,ChapterTable!$1:$1048576,MATCH("최종"&amp;SUBSTITUTE(SUBSTITUTE(F$1,"standard",""),"|Float",""),ChapterTable!$1:$1,0),0)*ChapterTable!$P$17,
  IF(AND($A1417=0,$B1417=0),
    F1418,
  IF($B1417=0,
    VLOOKUP($A1417,ChapterTable!$1:$1048576,MATCH("최종"&amp;SUBSTITUTE(SUBSTITUTE(F$1,"standard",""),"|Float",""),ChapterTable!$1:$1,0),0),
  IF($B1417=1,
    IF($L1417=FALSE,
      VLOOKUP($A1417,ChapterTable!$1:$1048576,MATCH("최종"&amp;SUBSTITUTE(SUBSTITUTE(F$1,"standard",""),"|Float",""),ChapterTable!$1:$1,0),0),
      VLOOKUP($A1417-ChapterTable!$P$11,ChapterTable!$1:$1048576,MATCH("최종"&amp;SUBSTITUTE(SUBSTITUTE(F$1,"standard",""),"|Float",""),ChapterTable!$1:$1,0),0)*ChapterTable!$P$14
    ),
  OFFSET(F1417,-$B1417+IF($L1417,1,0),0)*
    (VLOOKUP(SUBSTITUTE(SUBSTITUTE(F$1,"standard",""),"|Float","")&amp;IF(OR($L1417=TRUE,$A1417=0,MOD($A1417,ChapterTable!$R$20)&lt;&gt;0),"","보스")&amp;"인게임누적곱배수",ChapterTable!$R:$S,2,0)^D1417
    +VLOOKUP(SUBSTITUTE(SUBSTITUTE(F$1,"standard",""),"|Float","")&amp;IF(OR($L1417=TRUE,$A1417=0,MOD($A1417,ChapterTable!$R$20)&lt;&gt;0),"","보스")&amp;"인게임누적합배수",ChapterTable!$R:$S,2,0)*D1417)
  )
  )
  )
)</f>
        <v>334.7578125</v>
      </c>
      <c r="G1417" t="s">
        <v>719</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57"/>
        <v>3</v>
      </c>
      <c r="Q1417">
        <f t="shared" si="158"/>
        <v>3</v>
      </c>
      <c r="R1417" t="b">
        <f t="shared" ca="1" si="159"/>
        <v>1</v>
      </c>
      <c r="T1417" t="b">
        <f t="shared" ca="1" si="160"/>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63"/>
        <v>0.33333333333333331</v>
      </c>
      <c r="AJ1417">
        <f t="shared" si="161"/>
        <v>0.395555555</v>
      </c>
      <c r="AK1417">
        <f t="shared" si="162"/>
        <v>1</v>
      </c>
      <c r="AL1417">
        <v>0</v>
      </c>
    </row>
    <row r="1418" spans="1:38" x14ac:dyDescent="0.3">
      <c r="A1418">
        <v>6</v>
      </c>
      <c r="B1418">
        <v>27</v>
      </c>
      <c r="C1418">
        <f>IF(OR($L1418=TRUE,$A1418=0,MOD($A1418,ChapterTable!$R$20)&lt;&gt;0),
MAX(0,INT(($B1418+ChapterTable!$P$26+VLOOKUP(SUBSTITUTE(C$1,"성장단계","")&amp;"단계오프셋",ChapterTable!$R:$S,2,0))/ChapterTable!$P$23)),
MAX(0,INT(($B1418+ChapterTable!$R$26+VLOOKUP(SUBSTITUTE(C$1,"성장단계","")&amp;"보스단계오프셋",ChapterTable!$R:$S,2,0))/ChapterTable!$R$23)))</f>
        <v>3</v>
      </c>
      <c r="D1418">
        <f>IF(OR($L1418=TRUE,$A1418=0,MOD($A1418,ChapterTable!$R$20)&lt;&gt;0),
MAX(0,INT(($B1418+ChapterTable!$P$26+VLOOKUP(SUBSTITUTE(D$1,"성장단계","")&amp;"단계오프셋",ChapterTable!$R:$S,2,0))/ChapterTable!$P$23)),
MAX(0,INT(($B1418+ChapterTable!$R$26+VLOOKUP(SUBSTITUTE(D$1,"성장단계","")&amp;"보스단계오프셋",ChapterTable!$R:$S,2,0))/ChapterTable!$R$23)))</f>
        <v>2</v>
      </c>
      <c r="E1418" s="1">
        <f ca="1">IF(AND($A1418=0,$B1418=1),
    VLOOKUP(1,ChapterTable!$1:$1048576,MATCH("최종"&amp;SUBSTITUTE(SUBSTITUTE(E$1,"standard",""),"|Float",""),ChapterTable!$1:$1,0),0)*ChapterTable!$P$17,
  IF(AND($A1418=0,$B1418=0),
    E1419,
  IF($B1418=0,
    VLOOKUP($A1418,ChapterTable!$1:$1048576,MATCH("최종"&amp;SUBSTITUTE(SUBSTITUTE(E$1,"standard",""),"|Float",""),ChapterTable!$1:$1,0),0),
  IF($B1418=1,
    IF($L1418=FALSE,
      VLOOKUP($A1418,ChapterTable!$1:$1048576,MATCH("최종"&amp;SUBSTITUTE(SUBSTITUTE(E$1,"standard",""),"|Float",""),ChapterTable!$1:$1,0),0),
      VLOOKUP($A1418-ChapterTable!$P$11,ChapterTable!$1:$1048576,MATCH("최종"&amp;SUBSTITUTE(SUBSTITUTE(E$1,"standard",""),"|Float",""),ChapterTable!$1:$1,0),0)*ChapterTable!$P$14
    ),
  OFFSET(E1418,-$B1418+IF($L1418,1,0),0)*IF($B1418&gt;OFFSET($B1418,1,0),ChapterTable!$R$17,1)*
    (VLOOKUP(SUBSTITUTE(SUBSTITUTE(E$1,"standard",""),"|Float","")&amp;IF(OR($L1418=TRUE,$A1418=0,MOD($A1418,ChapterTable!$R$20)&lt;&gt;0),"","보스")&amp;"인게임누적곱배수",ChapterTable!$R:$S,2,0)^C1418
    +VLOOKUP(SUBSTITUTE(SUBSTITUTE(E$1,"standard",""),"|Float","")&amp;IF(OR($L1418=TRUE,$A1418=0,MOD($A1418,ChapterTable!$R$20)&lt;&gt;0),"","보스")&amp;"인게임누적합배수",ChapterTable!$R:$S,2,0)*C1418)
  )
  )
  )
)</f>
        <v>1117.8</v>
      </c>
      <c r="F1418" s="1">
        <f ca="1">IF(AND($A1418=0,$B1418=1),
    VLOOKUP(1,ChapterTable!$1:$1048576,MATCH("최종"&amp;SUBSTITUTE(SUBSTITUTE(F$1,"standard",""),"|Float",""),ChapterTable!$1:$1,0),0)*ChapterTable!$P$17,
  IF(AND($A1418=0,$B1418=0),
    F1419,
  IF($B1418=0,
    VLOOKUP($A1418,ChapterTable!$1:$1048576,MATCH("최종"&amp;SUBSTITUTE(SUBSTITUTE(F$1,"standard",""),"|Float",""),ChapterTable!$1:$1,0),0),
  IF($B1418=1,
    IF($L1418=FALSE,
      VLOOKUP($A1418,ChapterTable!$1:$1048576,MATCH("최종"&amp;SUBSTITUTE(SUBSTITUTE(F$1,"standard",""),"|Float",""),ChapterTable!$1:$1,0),0),
      VLOOKUP($A1418-ChapterTable!$P$11,ChapterTable!$1:$1048576,MATCH("최종"&amp;SUBSTITUTE(SUBSTITUTE(F$1,"standard",""),"|Float",""),ChapterTable!$1:$1,0),0)*ChapterTable!$P$14
    ),
  OFFSET(F1418,-$B1418+IF($L1418,1,0),0)*
    (VLOOKUP(SUBSTITUTE(SUBSTITUTE(F$1,"standard",""),"|Float","")&amp;IF(OR($L1418=TRUE,$A1418=0,MOD($A1418,ChapterTable!$R$20)&lt;&gt;0),"","보스")&amp;"인게임누적곱배수",ChapterTable!$R:$S,2,0)^D1418
    +VLOOKUP(SUBSTITUTE(SUBSTITUTE(F$1,"standard",""),"|Float","")&amp;IF(OR($L1418=TRUE,$A1418=0,MOD($A1418,ChapterTable!$R$20)&lt;&gt;0),"","보스")&amp;"인게임누적합배수",ChapterTable!$R:$S,2,0)*D1418)
  )
  )
  )
)</f>
        <v>334.7578125</v>
      </c>
      <c r="G1418" t="s">
        <v>719</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57"/>
        <v>3</v>
      </c>
      <c r="Q1418">
        <f t="shared" si="158"/>
        <v>3</v>
      </c>
      <c r="R1418" t="b">
        <f t="shared" ca="1" si="159"/>
        <v>1</v>
      </c>
      <c r="T1418" t="b">
        <f t="shared" ca="1" si="160"/>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63"/>
        <v>0.33333333333333331</v>
      </c>
      <c r="AJ1418">
        <f t="shared" si="161"/>
        <v>0.395555555</v>
      </c>
      <c r="AK1418">
        <f t="shared" si="162"/>
        <v>1</v>
      </c>
      <c r="AL1418">
        <v>0</v>
      </c>
    </row>
    <row r="1419" spans="1:38" x14ac:dyDescent="0.3">
      <c r="A1419">
        <v>6</v>
      </c>
      <c r="B1419">
        <v>28</v>
      </c>
      <c r="C1419">
        <f>IF(OR($L1419=TRUE,$A1419=0,MOD($A1419,ChapterTable!$R$20)&lt;&gt;0),
MAX(0,INT(($B1419+ChapterTable!$P$26+VLOOKUP(SUBSTITUTE(C$1,"성장단계","")&amp;"단계오프셋",ChapterTable!$R:$S,2,0))/ChapterTable!$P$23)),
MAX(0,INT(($B1419+ChapterTable!$R$26+VLOOKUP(SUBSTITUTE(C$1,"성장단계","")&amp;"보스단계오프셋",ChapterTable!$R:$S,2,0))/ChapterTable!$R$23)))</f>
        <v>3</v>
      </c>
      <c r="D1419">
        <f>IF(OR($L1419=TRUE,$A1419=0,MOD($A1419,ChapterTable!$R$20)&lt;&gt;0),
MAX(0,INT(($B1419+ChapterTable!$P$26+VLOOKUP(SUBSTITUTE(D$1,"성장단계","")&amp;"단계오프셋",ChapterTable!$R:$S,2,0))/ChapterTable!$P$23)),
MAX(0,INT(($B1419+ChapterTable!$R$26+VLOOKUP(SUBSTITUTE(D$1,"성장단계","")&amp;"보스단계오프셋",ChapterTable!$R:$S,2,0))/ChapterTable!$R$23)))</f>
        <v>2</v>
      </c>
      <c r="E1419" s="1">
        <f ca="1">IF(AND($A1419=0,$B1419=1),
    VLOOKUP(1,ChapterTable!$1:$1048576,MATCH("최종"&amp;SUBSTITUTE(SUBSTITUTE(E$1,"standard",""),"|Float",""),ChapterTable!$1:$1,0),0)*ChapterTable!$P$17,
  IF(AND($A1419=0,$B1419=0),
    E1420,
  IF($B1419=0,
    VLOOKUP($A1419,ChapterTable!$1:$1048576,MATCH("최종"&amp;SUBSTITUTE(SUBSTITUTE(E$1,"standard",""),"|Float",""),ChapterTable!$1:$1,0),0),
  IF($B1419=1,
    IF($L1419=FALSE,
      VLOOKUP($A1419,ChapterTable!$1:$1048576,MATCH("최종"&amp;SUBSTITUTE(SUBSTITUTE(E$1,"standard",""),"|Float",""),ChapterTable!$1:$1,0),0),
      VLOOKUP($A1419-ChapterTable!$P$11,ChapterTable!$1:$1048576,MATCH("최종"&amp;SUBSTITUTE(SUBSTITUTE(E$1,"standard",""),"|Float",""),ChapterTable!$1:$1,0),0)*ChapterTable!$P$14
    ),
  OFFSET(E1419,-$B1419+IF($L1419,1,0),0)*IF($B1419&gt;OFFSET($B1419,1,0),ChapterTable!$R$17,1)*
    (VLOOKUP(SUBSTITUTE(SUBSTITUTE(E$1,"standard",""),"|Float","")&amp;IF(OR($L1419=TRUE,$A1419=0,MOD($A1419,ChapterTable!$R$20)&lt;&gt;0),"","보스")&amp;"인게임누적곱배수",ChapterTable!$R:$S,2,0)^C1419
    +VLOOKUP(SUBSTITUTE(SUBSTITUTE(E$1,"standard",""),"|Float","")&amp;IF(OR($L1419=TRUE,$A1419=0,MOD($A1419,ChapterTable!$R$20)&lt;&gt;0),"","보스")&amp;"인게임누적합배수",ChapterTable!$R:$S,2,0)*C1419)
  )
  )
  )
)</f>
        <v>1117.8</v>
      </c>
      <c r="F1419" s="1">
        <f ca="1">IF(AND($A1419=0,$B1419=1),
    VLOOKUP(1,ChapterTable!$1:$1048576,MATCH("최종"&amp;SUBSTITUTE(SUBSTITUTE(F$1,"standard",""),"|Float",""),ChapterTable!$1:$1,0),0)*ChapterTable!$P$17,
  IF(AND($A1419=0,$B1419=0),
    F1420,
  IF($B1419=0,
    VLOOKUP($A1419,ChapterTable!$1:$1048576,MATCH("최종"&amp;SUBSTITUTE(SUBSTITUTE(F$1,"standard",""),"|Float",""),ChapterTable!$1:$1,0),0),
  IF($B1419=1,
    IF($L1419=FALSE,
      VLOOKUP($A1419,ChapterTable!$1:$1048576,MATCH("최종"&amp;SUBSTITUTE(SUBSTITUTE(F$1,"standard",""),"|Float",""),ChapterTable!$1:$1,0),0),
      VLOOKUP($A1419-ChapterTable!$P$11,ChapterTable!$1:$1048576,MATCH("최종"&amp;SUBSTITUTE(SUBSTITUTE(F$1,"standard",""),"|Float",""),ChapterTable!$1:$1,0),0)*ChapterTable!$P$14
    ),
  OFFSET(F1419,-$B1419+IF($L1419,1,0),0)*
    (VLOOKUP(SUBSTITUTE(SUBSTITUTE(F$1,"standard",""),"|Float","")&amp;IF(OR($L1419=TRUE,$A1419=0,MOD($A1419,ChapterTable!$R$20)&lt;&gt;0),"","보스")&amp;"인게임누적곱배수",ChapterTable!$R:$S,2,0)^D1419
    +VLOOKUP(SUBSTITUTE(SUBSTITUTE(F$1,"standard",""),"|Float","")&amp;IF(OR($L1419=TRUE,$A1419=0,MOD($A1419,ChapterTable!$R$20)&lt;&gt;0),"","보스")&amp;"인게임누적합배수",ChapterTable!$R:$S,2,0)*D1419)
  )
  )
  )
)</f>
        <v>334.7578125</v>
      </c>
      <c r="G1419" t="s">
        <v>719</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57"/>
        <v>3</v>
      </c>
      <c r="Q1419">
        <f t="shared" si="158"/>
        <v>3</v>
      </c>
      <c r="R1419" t="b">
        <f t="shared" ca="1" si="159"/>
        <v>1</v>
      </c>
      <c r="T1419" t="b">
        <f t="shared" ca="1" si="160"/>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63"/>
        <v>0.33333333333333331</v>
      </c>
      <c r="AJ1419">
        <f t="shared" si="161"/>
        <v>0.395555555</v>
      </c>
      <c r="AK1419">
        <f t="shared" si="162"/>
        <v>1</v>
      </c>
      <c r="AL1419">
        <v>0</v>
      </c>
    </row>
    <row r="1420" spans="1:38" x14ac:dyDescent="0.3">
      <c r="A1420">
        <v>6</v>
      </c>
      <c r="B1420">
        <v>29</v>
      </c>
      <c r="C1420">
        <f>IF(OR($L1420=TRUE,$A1420=0,MOD($A1420,ChapterTable!$R$20)&lt;&gt;0),
MAX(0,INT(($B1420+ChapterTable!$P$26+VLOOKUP(SUBSTITUTE(C$1,"성장단계","")&amp;"단계오프셋",ChapterTable!$R:$S,2,0))/ChapterTable!$P$23)),
MAX(0,INT(($B1420+ChapterTable!$R$26+VLOOKUP(SUBSTITUTE(C$1,"성장단계","")&amp;"보스단계오프셋",ChapterTable!$R:$S,2,0))/ChapterTable!$R$23)))</f>
        <v>3</v>
      </c>
      <c r="D1420">
        <f>IF(OR($L1420=TRUE,$A1420=0,MOD($A1420,ChapterTable!$R$20)&lt;&gt;0),
MAX(0,INT(($B1420+ChapterTable!$P$26+VLOOKUP(SUBSTITUTE(D$1,"성장단계","")&amp;"단계오프셋",ChapterTable!$R:$S,2,0))/ChapterTable!$P$23)),
MAX(0,INT(($B1420+ChapterTable!$R$26+VLOOKUP(SUBSTITUTE(D$1,"성장단계","")&amp;"보스단계오프셋",ChapterTable!$R:$S,2,0))/ChapterTable!$R$23)))</f>
        <v>2</v>
      </c>
      <c r="E1420" s="1">
        <f ca="1">IF(AND($A1420=0,$B1420=1),
    VLOOKUP(1,ChapterTable!$1:$1048576,MATCH("최종"&amp;SUBSTITUTE(SUBSTITUTE(E$1,"standard",""),"|Float",""),ChapterTable!$1:$1,0),0)*ChapterTable!$P$17,
  IF(AND($A1420=0,$B1420=0),
    E1421,
  IF($B1420=0,
    VLOOKUP($A1420,ChapterTable!$1:$1048576,MATCH("최종"&amp;SUBSTITUTE(SUBSTITUTE(E$1,"standard",""),"|Float",""),ChapterTable!$1:$1,0),0),
  IF($B1420=1,
    IF($L1420=FALSE,
      VLOOKUP($A1420,ChapterTable!$1:$1048576,MATCH("최종"&amp;SUBSTITUTE(SUBSTITUTE(E$1,"standard",""),"|Float",""),ChapterTable!$1:$1,0),0),
      VLOOKUP($A1420-ChapterTable!$P$11,ChapterTable!$1:$1048576,MATCH("최종"&amp;SUBSTITUTE(SUBSTITUTE(E$1,"standard",""),"|Float",""),ChapterTable!$1:$1,0),0)*ChapterTable!$P$14
    ),
  OFFSET(E1420,-$B1420+IF($L1420,1,0),0)*IF($B1420&gt;OFFSET($B1420,1,0),ChapterTable!$R$17,1)*
    (VLOOKUP(SUBSTITUTE(SUBSTITUTE(E$1,"standard",""),"|Float","")&amp;IF(OR($L1420=TRUE,$A1420=0,MOD($A1420,ChapterTable!$R$20)&lt;&gt;0),"","보스")&amp;"인게임누적곱배수",ChapterTable!$R:$S,2,0)^C1420
    +VLOOKUP(SUBSTITUTE(SUBSTITUTE(E$1,"standard",""),"|Float","")&amp;IF(OR($L1420=TRUE,$A1420=0,MOD($A1420,ChapterTable!$R$20)&lt;&gt;0),"","보스")&amp;"인게임누적합배수",ChapterTable!$R:$S,2,0)*C1420)
  )
  )
  )
)</f>
        <v>1117.8</v>
      </c>
      <c r="F1420" s="1">
        <f ca="1">IF(AND($A1420=0,$B1420=1),
    VLOOKUP(1,ChapterTable!$1:$1048576,MATCH("최종"&amp;SUBSTITUTE(SUBSTITUTE(F$1,"standard",""),"|Float",""),ChapterTable!$1:$1,0),0)*ChapterTable!$P$17,
  IF(AND($A1420=0,$B1420=0),
    F1421,
  IF($B1420=0,
    VLOOKUP($A1420,ChapterTable!$1:$1048576,MATCH("최종"&amp;SUBSTITUTE(SUBSTITUTE(F$1,"standard",""),"|Float",""),ChapterTable!$1:$1,0),0),
  IF($B1420=1,
    IF($L1420=FALSE,
      VLOOKUP($A1420,ChapterTable!$1:$1048576,MATCH("최종"&amp;SUBSTITUTE(SUBSTITUTE(F$1,"standard",""),"|Float",""),ChapterTable!$1:$1,0),0),
      VLOOKUP($A1420-ChapterTable!$P$11,ChapterTable!$1:$1048576,MATCH("최종"&amp;SUBSTITUTE(SUBSTITUTE(F$1,"standard",""),"|Float",""),ChapterTable!$1:$1,0),0)*ChapterTable!$P$14
    ),
  OFFSET(F1420,-$B1420+IF($L1420,1,0),0)*
    (VLOOKUP(SUBSTITUTE(SUBSTITUTE(F$1,"standard",""),"|Float","")&amp;IF(OR($L1420=TRUE,$A1420=0,MOD($A1420,ChapterTable!$R$20)&lt;&gt;0),"","보스")&amp;"인게임누적곱배수",ChapterTable!$R:$S,2,0)^D1420
    +VLOOKUP(SUBSTITUTE(SUBSTITUTE(F$1,"standard",""),"|Float","")&amp;IF(OR($L1420=TRUE,$A1420=0,MOD($A1420,ChapterTable!$R$20)&lt;&gt;0),"","보스")&amp;"인게임누적합배수",ChapterTable!$R:$S,2,0)*D1420)
  )
  )
  )
)</f>
        <v>334.7578125</v>
      </c>
      <c r="G1420" t="s">
        <v>719</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57"/>
        <v>93</v>
      </c>
      <c r="Q1420">
        <f t="shared" si="158"/>
        <v>93</v>
      </c>
      <c r="R1420" t="b">
        <f t="shared" ca="1" si="159"/>
        <v>1</v>
      </c>
      <c r="T1420" t="b">
        <f t="shared" ca="1" si="160"/>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63"/>
        <v>0.33333333333333331</v>
      </c>
      <c r="AJ1420">
        <f t="shared" si="161"/>
        <v>0.395555555</v>
      </c>
      <c r="AK1420">
        <f t="shared" si="162"/>
        <v>1</v>
      </c>
      <c r="AL1420">
        <v>0</v>
      </c>
    </row>
    <row r="1421" spans="1:38" x14ac:dyDescent="0.3">
      <c r="A1421">
        <v>6</v>
      </c>
      <c r="B1421">
        <v>30</v>
      </c>
      <c r="C1421">
        <f>IF(OR($L1421=TRUE,$A1421=0,MOD($A1421,ChapterTable!$R$20)&lt;&gt;0),
MAX(0,INT(($B1421+ChapterTable!$P$26+VLOOKUP(SUBSTITUTE(C$1,"성장단계","")&amp;"단계오프셋",ChapterTable!$R:$S,2,0))/ChapterTable!$P$23)),
MAX(0,INT(($B1421+ChapterTable!$R$26+VLOOKUP(SUBSTITUTE(C$1,"성장단계","")&amp;"보스단계오프셋",ChapterTable!$R:$S,2,0))/ChapterTable!$R$23)))</f>
        <v>3</v>
      </c>
      <c r="D1421">
        <f>IF(OR($L1421=TRUE,$A1421=0,MOD($A1421,ChapterTable!$R$20)&lt;&gt;0),
MAX(0,INT(($B1421+ChapterTable!$P$26+VLOOKUP(SUBSTITUTE(D$1,"성장단계","")&amp;"단계오프셋",ChapterTable!$R:$S,2,0))/ChapterTable!$P$23)),
MAX(0,INT(($B1421+ChapterTable!$R$26+VLOOKUP(SUBSTITUTE(D$1,"성장단계","")&amp;"보스단계오프셋",ChapterTable!$R:$S,2,0))/ChapterTable!$R$23)))</f>
        <v>2</v>
      </c>
      <c r="E1421" s="1">
        <f ca="1">IF(AND($A1421=0,$B1421=1),
    VLOOKUP(1,ChapterTable!$1:$1048576,MATCH("최종"&amp;SUBSTITUTE(SUBSTITUTE(E$1,"standard",""),"|Float",""),ChapterTable!$1:$1,0),0)*ChapterTable!$P$17,
  IF(AND($A1421=0,$B1421=0),
    E1422,
  IF($B1421=0,
    VLOOKUP($A1421,ChapterTable!$1:$1048576,MATCH("최종"&amp;SUBSTITUTE(SUBSTITUTE(E$1,"standard",""),"|Float",""),ChapterTable!$1:$1,0),0),
  IF($B1421=1,
    IF($L1421=FALSE,
      VLOOKUP($A1421,ChapterTable!$1:$1048576,MATCH("최종"&amp;SUBSTITUTE(SUBSTITUTE(E$1,"standard",""),"|Float",""),ChapterTable!$1:$1,0),0),
      VLOOKUP($A1421-ChapterTable!$P$11,ChapterTable!$1:$1048576,MATCH("최종"&amp;SUBSTITUTE(SUBSTITUTE(E$1,"standard",""),"|Float",""),ChapterTable!$1:$1,0),0)*ChapterTable!$P$14
    ),
  OFFSET(E1421,-$B1421+IF($L1421,1,0),0)*IF($B1421&gt;OFFSET($B1421,1,0),ChapterTable!$R$17,1)*
    (VLOOKUP(SUBSTITUTE(SUBSTITUTE(E$1,"standard",""),"|Float","")&amp;IF(OR($L1421=TRUE,$A1421=0,MOD($A1421,ChapterTable!$R$20)&lt;&gt;0),"","보스")&amp;"인게임누적곱배수",ChapterTable!$R:$S,2,0)^C1421
    +VLOOKUP(SUBSTITUTE(SUBSTITUTE(E$1,"standard",""),"|Float","")&amp;IF(OR($L1421=TRUE,$A1421=0,MOD($A1421,ChapterTable!$R$20)&lt;&gt;0),"","보스")&amp;"인게임누적합배수",ChapterTable!$R:$S,2,0)*C1421)
  )
  )
  )
)</f>
        <v>1117.8</v>
      </c>
      <c r="F1421" s="1">
        <f ca="1">IF(AND($A1421=0,$B1421=1),
    VLOOKUP(1,ChapterTable!$1:$1048576,MATCH("최종"&amp;SUBSTITUTE(SUBSTITUTE(F$1,"standard",""),"|Float",""),ChapterTable!$1:$1,0),0)*ChapterTable!$P$17,
  IF(AND($A1421=0,$B1421=0),
    F1422,
  IF($B1421=0,
    VLOOKUP($A1421,ChapterTable!$1:$1048576,MATCH("최종"&amp;SUBSTITUTE(SUBSTITUTE(F$1,"standard",""),"|Float",""),ChapterTable!$1:$1,0),0),
  IF($B1421=1,
    IF($L1421=FALSE,
      VLOOKUP($A1421,ChapterTable!$1:$1048576,MATCH("최종"&amp;SUBSTITUTE(SUBSTITUTE(F$1,"standard",""),"|Float",""),ChapterTable!$1:$1,0),0),
      VLOOKUP($A1421-ChapterTable!$P$11,ChapterTable!$1:$1048576,MATCH("최종"&amp;SUBSTITUTE(SUBSTITUTE(F$1,"standard",""),"|Float",""),ChapterTable!$1:$1,0),0)*ChapterTable!$P$14
    ),
  OFFSET(F1421,-$B1421+IF($L1421,1,0),0)*
    (VLOOKUP(SUBSTITUTE(SUBSTITUTE(F$1,"standard",""),"|Float","")&amp;IF(OR($L1421=TRUE,$A1421=0,MOD($A1421,ChapterTable!$R$20)&lt;&gt;0),"","보스")&amp;"인게임누적곱배수",ChapterTable!$R:$S,2,0)^D1421
    +VLOOKUP(SUBSTITUTE(SUBSTITUTE(F$1,"standard",""),"|Float","")&amp;IF(OR($L1421=TRUE,$A1421=0,MOD($A1421,ChapterTable!$R$20)&lt;&gt;0),"","보스")&amp;"인게임누적합배수",ChapterTable!$R:$S,2,0)*D1421)
  )
  )
  )
)</f>
        <v>334.7578125</v>
      </c>
      <c r="G1421" t="s">
        <v>719</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57"/>
        <v>23</v>
      </c>
      <c r="Q1421">
        <f t="shared" si="158"/>
        <v>23</v>
      </c>
      <c r="R1421" t="b">
        <f t="shared" ca="1" si="159"/>
        <v>1</v>
      </c>
      <c r="T1421" t="b">
        <f t="shared" ca="1" si="160"/>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63"/>
        <v>0.33333333333333331</v>
      </c>
      <c r="AJ1421">
        <f t="shared" si="161"/>
        <v>1</v>
      </c>
      <c r="AK1421">
        <f t="shared" si="162"/>
        <v>3</v>
      </c>
      <c r="AL1421">
        <v>0</v>
      </c>
    </row>
    <row r="1422" spans="1:38" x14ac:dyDescent="0.3">
      <c r="A1422">
        <v>6</v>
      </c>
      <c r="B1422">
        <v>31</v>
      </c>
      <c r="C1422">
        <f>IF(OR($L1422=TRUE,$A1422=0,MOD($A1422,ChapterTable!$R$20)&lt;&gt;0),
MAX(0,INT(($B1422+ChapterTable!$P$26+VLOOKUP(SUBSTITUTE(C$1,"성장단계","")&amp;"단계오프셋",ChapterTable!$R:$S,2,0))/ChapterTable!$P$23)),
MAX(0,INT(($B1422+ChapterTable!$R$26+VLOOKUP(SUBSTITUTE(C$1,"성장단계","")&amp;"보스단계오프셋",ChapterTable!$R:$S,2,0))/ChapterTable!$R$23)))</f>
        <v>3</v>
      </c>
      <c r="D1422">
        <f>IF(OR($L1422=TRUE,$A1422=0,MOD($A1422,ChapterTable!$R$20)&lt;&gt;0),
MAX(0,INT(($B1422+ChapterTable!$P$26+VLOOKUP(SUBSTITUTE(D$1,"성장단계","")&amp;"단계오프셋",ChapterTable!$R:$S,2,0))/ChapterTable!$P$23)),
MAX(0,INT(($B1422+ChapterTable!$R$26+VLOOKUP(SUBSTITUTE(D$1,"성장단계","")&amp;"보스단계오프셋",ChapterTable!$R:$S,2,0))/ChapterTable!$R$23)))</f>
        <v>3</v>
      </c>
      <c r="E1422" s="1">
        <f ca="1">IF(AND($A1422=0,$B1422=1),
    VLOOKUP(1,ChapterTable!$1:$1048576,MATCH("최종"&amp;SUBSTITUTE(SUBSTITUTE(E$1,"standard",""),"|Float",""),ChapterTable!$1:$1,0),0)*ChapterTable!$P$17,
  IF(AND($A1422=0,$B1422=0),
    E1423,
  IF($B1422=0,
    VLOOKUP($A1422,ChapterTable!$1:$1048576,MATCH("최종"&amp;SUBSTITUTE(SUBSTITUTE(E$1,"standard",""),"|Float",""),ChapterTable!$1:$1,0),0),
  IF($B1422=1,
    IF($L1422=FALSE,
      VLOOKUP($A1422,ChapterTable!$1:$1048576,MATCH("최종"&amp;SUBSTITUTE(SUBSTITUTE(E$1,"standard",""),"|Float",""),ChapterTable!$1:$1,0),0),
      VLOOKUP($A1422-ChapterTable!$P$11,ChapterTable!$1:$1048576,MATCH("최종"&amp;SUBSTITUTE(SUBSTITUTE(E$1,"standard",""),"|Float",""),ChapterTable!$1:$1,0),0)*ChapterTable!$P$14
    ),
  OFFSET(E1422,-$B1422+IF($L1422,1,0),0)*IF($B1422&gt;OFFSET($B1422,1,0),ChapterTable!$R$17,1)*
    (VLOOKUP(SUBSTITUTE(SUBSTITUTE(E$1,"standard",""),"|Float","")&amp;IF(OR($L1422=TRUE,$A1422=0,MOD($A1422,ChapterTable!$R$20)&lt;&gt;0),"","보스")&amp;"인게임누적곱배수",ChapterTable!$R:$S,2,0)^C1422
    +VLOOKUP(SUBSTITUTE(SUBSTITUTE(E$1,"standard",""),"|Float","")&amp;IF(OR($L1422=TRUE,$A1422=0,MOD($A1422,ChapterTable!$R$20)&lt;&gt;0),"","보스")&amp;"인게임누적합배수",ChapterTable!$R:$S,2,0)*C1422)
  )
  )
  )
)</f>
        <v>1117.8</v>
      </c>
      <c r="F1422" s="1">
        <f ca="1">IF(AND($A1422=0,$B1422=1),
    VLOOKUP(1,ChapterTable!$1:$1048576,MATCH("최종"&amp;SUBSTITUTE(SUBSTITUTE(F$1,"standard",""),"|Float",""),ChapterTable!$1:$1,0),0)*ChapterTable!$P$17,
  IF(AND($A1422=0,$B1422=0),
    F1423,
  IF($B1422=0,
    VLOOKUP($A1422,ChapterTable!$1:$1048576,MATCH("최종"&amp;SUBSTITUTE(SUBSTITUTE(F$1,"standard",""),"|Float",""),ChapterTable!$1:$1,0),0),
  IF($B1422=1,
    IF($L1422=FALSE,
      VLOOKUP($A1422,ChapterTable!$1:$1048576,MATCH("최종"&amp;SUBSTITUTE(SUBSTITUTE(F$1,"standard",""),"|Float",""),ChapterTable!$1:$1,0),0),
      VLOOKUP($A1422-ChapterTable!$P$11,ChapterTable!$1:$1048576,MATCH("최종"&amp;SUBSTITUTE(SUBSTITUTE(F$1,"standard",""),"|Float",""),ChapterTable!$1:$1,0),0)*ChapterTable!$P$14
    ),
  OFFSET(F1422,-$B1422+IF($L1422,1,0),0)*
    (VLOOKUP(SUBSTITUTE(SUBSTITUTE(F$1,"standard",""),"|Float","")&amp;IF(OR($L1422=TRUE,$A1422=0,MOD($A1422,ChapterTable!$R$20)&lt;&gt;0),"","보스")&amp;"인게임누적곱배수",ChapterTable!$R:$S,2,0)^D1422
    +VLOOKUP(SUBSTITUTE(SUBSTITUTE(F$1,"standard",""),"|Float","")&amp;IF(OR($L1422=TRUE,$A1422=0,MOD($A1422,ChapterTable!$R$20)&lt;&gt;0),"","보스")&amp;"인게임누적합배수",ChapterTable!$R:$S,2,0)*D1422)
  )
  )
  )
)</f>
        <v>356.58984375</v>
      </c>
      <c r="G1422" t="s">
        <v>719</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57"/>
        <v>4</v>
      </c>
      <c r="Q1422">
        <f t="shared" si="158"/>
        <v>4</v>
      </c>
      <c r="R1422" t="b">
        <f t="shared" ca="1" si="159"/>
        <v>1</v>
      </c>
      <c r="T1422" t="b">
        <f t="shared" ca="1" si="160"/>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63"/>
        <v>0.25</v>
      </c>
      <c r="AJ1422">
        <f t="shared" si="161"/>
        <v>0.32</v>
      </c>
      <c r="AK1422">
        <f t="shared" si="162"/>
        <v>1</v>
      </c>
      <c r="AL1422">
        <v>0</v>
      </c>
    </row>
    <row r="1423" spans="1:38" x14ac:dyDescent="0.3">
      <c r="A1423">
        <v>6</v>
      </c>
      <c r="B1423">
        <v>32</v>
      </c>
      <c r="C1423">
        <f>IF(OR($L1423=TRUE,$A1423=0,MOD($A1423,ChapterTable!$R$20)&lt;&gt;0),
MAX(0,INT(($B1423+ChapterTable!$P$26+VLOOKUP(SUBSTITUTE(C$1,"성장단계","")&amp;"단계오프셋",ChapterTable!$R:$S,2,0))/ChapterTable!$P$23)),
MAX(0,INT(($B1423+ChapterTable!$R$26+VLOOKUP(SUBSTITUTE(C$1,"성장단계","")&amp;"보스단계오프셋",ChapterTable!$R:$S,2,0))/ChapterTable!$R$23)))</f>
        <v>3</v>
      </c>
      <c r="D1423">
        <f>IF(OR($L1423=TRUE,$A1423=0,MOD($A1423,ChapterTable!$R$20)&lt;&gt;0),
MAX(0,INT(($B1423+ChapterTable!$P$26+VLOOKUP(SUBSTITUTE(D$1,"성장단계","")&amp;"단계오프셋",ChapterTable!$R:$S,2,0))/ChapterTable!$P$23)),
MAX(0,INT(($B1423+ChapterTable!$R$26+VLOOKUP(SUBSTITUTE(D$1,"성장단계","")&amp;"보스단계오프셋",ChapterTable!$R:$S,2,0))/ChapterTable!$R$23)))</f>
        <v>3</v>
      </c>
      <c r="E1423" s="1">
        <f ca="1">IF(AND($A1423=0,$B1423=1),
    VLOOKUP(1,ChapterTable!$1:$1048576,MATCH("최종"&amp;SUBSTITUTE(SUBSTITUTE(E$1,"standard",""),"|Float",""),ChapterTable!$1:$1,0),0)*ChapterTable!$P$17,
  IF(AND($A1423=0,$B1423=0),
    E1424,
  IF($B1423=0,
    VLOOKUP($A1423,ChapterTable!$1:$1048576,MATCH("최종"&amp;SUBSTITUTE(SUBSTITUTE(E$1,"standard",""),"|Float",""),ChapterTable!$1:$1,0),0),
  IF($B1423=1,
    IF($L1423=FALSE,
      VLOOKUP($A1423,ChapterTable!$1:$1048576,MATCH("최종"&amp;SUBSTITUTE(SUBSTITUTE(E$1,"standard",""),"|Float",""),ChapterTable!$1:$1,0),0),
      VLOOKUP($A1423-ChapterTable!$P$11,ChapterTable!$1:$1048576,MATCH("최종"&amp;SUBSTITUTE(SUBSTITUTE(E$1,"standard",""),"|Float",""),ChapterTable!$1:$1,0),0)*ChapterTable!$P$14
    ),
  OFFSET(E1423,-$B1423+IF($L1423,1,0),0)*IF($B1423&gt;OFFSET($B1423,1,0),ChapterTable!$R$17,1)*
    (VLOOKUP(SUBSTITUTE(SUBSTITUTE(E$1,"standard",""),"|Float","")&amp;IF(OR($L1423=TRUE,$A1423=0,MOD($A1423,ChapterTable!$R$20)&lt;&gt;0),"","보스")&amp;"인게임누적곱배수",ChapterTable!$R:$S,2,0)^C1423
    +VLOOKUP(SUBSTITUTE(SUBSTITUTE(E$1,"standard",""),"|Float","")&amp;IF(OR($L1423=TRUE,$A1423=0,MOD($A1423,ChapterTable!$R$20)&lt;&gt;0),"","보스")&amp;"인게임누적합배수",ChapterTable!$R:$S,2,0)*C1423)
  )
  )
  )
)</f>
        <v>1117.8</v>
      </c>
      <c r="F1423" s="1">
        <f ca="1">IF(AND($A1423=0,$B1423=1),
    VLOOKUP(1,ChapterTable!$1:$1048576,MATCH("최종"&amp;SUBSTITUTE(SUBSTITUTE(F$1,"standard",""),"|Float",""),ChapterTable!$1:$1,0),0)*ChapterTable!$P$17,
  IF(AND($A1423=0,$B1423=0),
    F1424,
  IF($B1423=0,
    VLOOKUP($A1423,ChapterTable!$1:$1048576,MATCH("최종"&amp;SUBSTITUTE(SUBSTITUTE(F$1,"standard",""),"|Float",""),ChapterTable!$1:$1,0),0),
  IF($B1423=1,
    IF($L1423=FALSE,
      VLOOKUP($A1423,ChapterTable!$1:$1048576,MATCH("최종"&amp;SUBSTITUTE(SUBSTITUTE(F$1,"standard",""),"|Float",""),ChapterTable!$1:$1,0),0),
      VLOOKUP($A1423-ChapterTable!$P$11,ChapterTable!$1:$1048576,MATCH("최종"&amp;SUBSTITUTE(SUBSTITUTE(F$1,"standard",""),"|Float",""),ChapterTable!$1:$1,0),0)*ChapterTable!$P$14
    ),
  OFFSET(F1423,-$B1423+IF($L1423,1,0),0)*
    (VLOOKUP(SUBSTITUTE(SUBSTITUTE(F$1,"standard",""),"|Float","")&amp;IF(OR($L1423=TRUE,$A1423=0,MOD($A1423,ChapterTable!$R$20)&lt;&gt;0),"","보스")&amp;"인게임누적곱배수",ChapterTable!$R:$S,2,0)^D1423
    +VLOOKUP(SUBSTITUTE(SUBSTITUTE(F$1,"standard",""),"|Float","")&amp;IF(OR($L1423=TRUE,$A1423=0,MOD($A1423,ChapterTable!$R$20)&lt;&gt;0),"","보스")&amp;"인게임누적합배수",ChapterTable!$R:$S,2,0)*D1423)
  )
  )
  )
)</f>
        <v>356.58984375</v>
      </c>
      <c r="G1423" t="s">
        <v>719</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57"/>
        <v>4</v>
      </c>
      <c r="Q1423">
        <f t="shared" si="158"/>
        <v>4</v>
      </c>
      <c r="R1423" t="b">
        <f t="shared" ca="1" si="159"/>
        <v>1</v>
      </c>
      <c r="T1423" t="b">
        <f t="shared" ca="1" si="160"/>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63"/>
        <v>0.25</v>
      </c>
      <c r="AJ1423">
        <f t="shared" si="161"/>
        <v>0.32</v>
      </c>
      <c r="AK1423">
        <f t="shared" si="162"/>
        <v>1</v>
      </c>
      <c r="AL1423">
        <v>0</v>
      </c>
    </row>
    <row r="1424" spans="1:38" x14ac:dyDescent="0.3">
      <c r="A1424">
        <v>6</v>
      </c>
      <c r="B1424">
        <v>33</v>
      </c>
      <c r="C1424">
        <f>IF(OR($L1424=TRUE,$A1424=0,MOD($A1424,ChapterTable!$R$20)&lt;&gt;0),
MAX(0,INT(($B1424+ChapterTable!$P$26+VLOOKUP(SUBSTITUTE(C$1,"성장단계","")&amp;"단계오프셋",ChapterTable!$R:$S,2,0))/ChapterTable!$P$23)),
MAX(0,INT(($B1424+ChapterTable!$R$26+VLOOKUP(SUBSTITUTE(C$1,"성장단계","")&amp;"보스단계오프셋",ChapterTable!$R:$S,2,0))/ChapterTable!$R$23)))</f>
        <v>3</v>
      </c>
      <c r="D1424">
        <f>IF(OR($L1424=TRUE,$A1424=0,MOD($A1424,ChapterTable!$R$20)&lt;&gt;0),
MAX(0,INT(($B1424+ChapterTable!$P$26+VLOOKUP(SUBSTITUTE(D$1,"성장단계","")&amp;"단계오프셋",ChapterTable!$R:$S,2,0))/ChapterTable!$P$23)),
MAX(0,INT(($B1424+ChapterTable!$R$26+VLOOKUP(SUBSTITUTE(D$1,"성장단계","")&amp;"보스단계오프셋",ChapterTable!$R:$S,2,0))/ChapterTable!$R$23)))</f>
        <v>3</v>
      </c>
      <c r="E1424" s="1">
        <f ca="1">IF(AND($A1424=0,$B1424=1),
    VLOOKUP(1,ChapterTable!$1:$1048576,MATCH("최종"&amp;SUBSTITUTE(SUBSTITUTE(E$1,"standard",""),"|Float",""),ChapterTable!$1:$1,0),0)*ChapterTable!$P$17,
  IF(AND($A1424=0,$B1424=0),
    E1425,
  IF($B1424=0,
    VLOOKUP($A1424,ChapterTable!$1:$1048576,MATCH("최종"&amp;SUBSTITUTE(SUBSTITUTE(E$1,"standard",""),"|Float",""),ChapterTable!$1:$1,0),0),
  IF($B1424=1,
    IF($L1424=FALSE,
      VLOOKUP($A1424,ChapterTable!$1:$1048576,MATCH("최종"&amp;SUBSTITUTE(SUBSTITUTE(E$1,"standard",""),"|Float",""),ChapterTable!$1:$1,0),0),
      VLOOKUP($A1424-ChapterTable!$P$11,ChapterTable!$1:$1048576,MATCH("최종"&amp;SUBSTITUTE(SUBSTITUTE(E$1,"standard",""),"|Float",""),ChapterTable!$1:$1,0),0)*ChapterTable!$P$14
    ),
  OFFSET(E1424,-$B1424+IF($L1424,1,0),0)*IF($B1424&gt;OFFSET($B1424,1,0),ChapterTable!$R$17,1)*
    (VLOOKUP(SUBSTITUTE(SUBSTITUTE(E$1,"standard",""),"|Float","")&amp;IF(OR($L1424=TRUE,$A1424=0,MOD($A1424,ChapterTable!$R$20)&lt;&gt;0),"","보스")&amp;"인게임누적곱배수",ChapterTable!$R:$S,2,0)^C1424
    +VLOOKUP(SUBSTITUTE(SUBSTITUTE(E$1,"standard",""),"|Float","")&amp;IF(OR($L1424=TRUE,$A1424=0,MOD($A1424,ChapterTable!$R$20)&lt;&gt;0),"","보스")&amp;"인게임누적합배수",ChapterTable!$R:$S,2,0)*C1424)
  )
  )
  )
)</f>
        <v>1117.8</v>
      </c>
      <c r="F1424" s="1">
        <f ca="1">IF(AND($A1424=0,$B1424=1),
    VLOOKUP(1,ChapterTable!$1:$1048576,MATCH("최종"&amp;SUBSTITUTE(SUBSTITUTE(F$1,"standard",""),"|Float",""),ChapterTable!$1:$1,0),0)*ChapterTable!$P$17,
  IF(AND($A1424=0,$B1424=0),
    F1425,
  IF($B1424=0,
    VLOOKUP($A1424,ChapterTable!$1:$1048576,MATCH("최종"&amp;SUBSTITUTE(SUBSTITUTE(F$1,"standard",""),"|Float",""),ChapterTable!$1:$1,0),0),
  IF($B1424=1,
    IF($L1424=FALSE,
      VLOOKUP($A1424,ChapterTable!$1:$1048576,MATCH("최종"&amp;SUBSTITUTE(SUBSTITUTE(F$1,"standard",""),"|Float",""),ChapterTable!$1:$1,0),0),
      VLOOKUP($A1424-ChapterTable!$P$11,ChapterTable!$1:$1048576,MATCH("최종"&amp;SUBSTITUTE(SUBSTITUTE(F$1,"standard",""),"|Float",""),ChapterTable!$1:$1,0),0)*ChapterTable!$P$14
    ),
  OFFSET(F1424,-$B1424+IF($L1424,1,0),0)*
    (VLOOKUP(SUBSTITUTE(SUBSTITUTE(F$1,"standard",""),"|Float","")&amp;IF(OR($L1424=TRUE,$A1424=0,MOD($A1424,ChapterTable!$R$20)&lt;&gt;0),"","보스")&amp;"인게임누적곱배수",ChapterTable!$R:$S,2,0)^D1424
    +VLOOKUP(SUBSTITUTE(SUBSTITUTE(F$1,"standard",""),"|Float","")&amp;IF(OR($L1424=TRUE,$A1424=0,MOD($A1424,ChapterTable!$R$20)&lt;&gt;0),"","보스")&amp;"인게임누적합배수",ChapterTable!$R:$S,2,0)*D1424)
  )
  )
  )
)</f>
        <v>356.58984375</v>
      </c>
      <c r="G1424" t="s">
        <v>719</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57"/>
        <v>4</v>
      </c>
      <c r="Q1424">
        <f t="shared" si="158"/>
        <v>4</v>
      </c>
      <c r="R1424" t="b">
        <f t="shared" ca="1" si="159"/>
        <v>1</v>
      </c>
      <c r="T1424" t="b">
        <f t="shared" ca="1" si="160"/>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63"/>
        <v>0.25</v>
      </c>
      <c r="AJ1424">
        <f t="shared" si="161"/>
        <v>0.32</v>
      </c>
      <c r="AK1424">
        <f t="shared" si="162"/>
        <v>1</v>
      </c>
      <c r="AL1424">
        <v>0</v>
      </c>
    </row>
    <row r="1425" spans="1:38" x14ac:dyDescent="0.3">
      <c r="A1425">
        <v>6</v>
      </c>
      <c r="B1425">
        <v>34</v>
      </c>
      <c r="C1425">
        <f>IF(OR($L1425=TRUE,$A1425=0,MOD($A1425,ChapterTable!$R$20)&lt;&gt;0),
MAX(0,INT(($B1425+ChapterTable!$P$26+VLOOKUP(SUBSTITUTE(C$1,"성장단계","")&amp;"단계오프셋",ChapterTable!$R:$S,2,0))/ChapterTable!$P$23)),
MAX(0,INT(($B1425+ChapterTable!$R$26+VLOOKUP(SUBSTITUTE(C$1,"성장단계","")&amp;"보스단계오프셋",ChapterTable!$R:$S,2,0))/ChapterTable!$R$23)))</f>
        <v>3</v>
      </c>
      <c r="D1425">
        <f>IF(OR($L1425=TRUE,$A1425=0,MOD($A1425,ChapterTable!$R$20)&lt;&gt;0),
MAX(0,INT(($B1425+ChapterTable!$P$26+VLOOKUP(SUBSTITUTE(D$1,"성장단계","")&amp;"단계오프셋",ChapterTable!$R:$S,2,0))/ChapterTable!$P$23)),
MAX(0,INT(($B1425+ChapterTable!$R$26+VLOOKUP(SUBSTITUTE(D$1,"성장단계","")&amp;"보스단계오프셋",ChapterTable!$R:$S,2,0))/ChapterTable!$R$23)))</f>
        <v>3</v>
      </c>
      <c r="E1425" s="1">
        <f ca="1">IF(AND($A1425=0,$B1425=1),
    VLOOKUP(1,ChapterTable!$1:$1048576,MATCH("최종"&amp;SUBSTITUTE(SUBSTITUTE(E$1,"standard",""),"|Float",""),ChapterTable!$1:$1,0),0)*ChapterTable!$P$17,
  IF(AND($A1425=0,$B1425=0),
    E1426,
  IF($B1425=0,
    VLOOKUP($A1425,ChapterTable!$1:$1048576,MATCH("최종"&amp;SUBSTITUTE(SUBSTITUTE(E$1,"standard",""),"|Float",""),ChapterTable!$1:$1,0),0),
  IF($B1425=1,
    IF($L1425=FALSE,
      VLOOKUP($A1425,ChapterTable!$1:$1048576,MATCH("최종"&amp;SUBSTITUTE(SUBSTITUTE(E$1,"standard",""),"|Float",""),ChapterTable!$1:$1,0),0),
      VLOOKUP($A1425-ChapterTable!$P$11,ChapterTable!$1:$1048576,MATCH("최종"&amp;SUBSTITUTE(SUBSTITUTE(E$1,"standard",""),"|Float",""),ChapterTable!$1:$1,0),0)*ChapterTable!$P$14
    ),
  OFFSET(E1425,-$B1425+IF($L1425,1,0),0)*IF($B1425&gt;OFFSET($B1425,1,0),ChapterTable!$R$17,1)*
    (VLOOKUP(SUBSTITUTE(SUBSTITUTE(E$1,"standard",""),"|Float","")&amp;IF(OR($L1425=TRUE,$A1425=0,MOD($A1425,ChapterTable!$R$20)&lt;&gt;0),"","보스")&amp;"인게임누적곱배수",ChapterTable!$R:$S,2,0)^C1425
    +VLOOKUP(SUBSTITUTE(SUBSTITUTE(E$1,"standard",""),"|Float","")&amp;IF(OR($L1425=TRUE,$A1425=0,MOD($A1425,ChapterTable!$R$20)&lt;&gt;0),"","보스")&amp;"인게임누적합배수",ChapterTable!$R:$S,2,0)*C1425)
  )
  )
  )
)</f>
        <v>1117.8</v>
      </c>
      <c r="F1425" s="1">
        <f ca="1">IF(AND($A1425=0,$B1425=1),
    VLOOKUP(1,ChapterTable!$1:$1048576,MATCH("최종"&amp;SUBSTITUTE(SUBSTITUTE(F$1,"standard",""),"|Float",""),ChapterTable!$1:$1,0),0)*ChapterTable!$P$17,
  IF(AND($A1425=0,$B1425=0),
    F1426,
  IF($B1425=0,
    VLOOKUP($A1425,ChapterTable!$1:$1048576,MATCH("최종"&amp;SUBSTITUTE(SUBSTITUTE(F$1,"standard",""),"|Float",""),ChapterTable!$1:$1,0),0),
  IF($B1425=1,
    IF($L1425=FALSE,
      VLOOKUP($A1425,ChapterTable!$1:$1048576,MATCH("최종"&amp;SUBSTITUTE(SUBSTITUTE(F$1,"standard",""),"|Float",""),ChapterTable!$1:$1,0),0),
      VLOOKUP($A1425-ChapterTable!$P$11,ChapterTable!$1:$1048576,MATCH("최종"&amp;SUBSTITUTE(SUBSTITUTE(F$1,"standard",""),"|Float",""),ChapterTable!$1:$1,0),0)*ChapterTable!$P$14
    ),
  OFFSET(F1425,-$B1425+IF($L1425,1,0),0)*
    (VLOOKUP(SUBSTITUTE(SUBSTITUTE(F$1,"standard",""),"|Float","")&amp;IF(OR($L1425=TRUE,$A1425=0,MOD($A1425,ChapterTable!$R$20)&lt;&gt;0),"","보스")&amp;"인게임누적곱배수",ChapterTable!$R:$S,2,0)^D1425
    +VLOOKUP(SUBSTITUTE(SUBSTITUTE(F$1,"standard",""),"|Float","")&amp;IF(OR($L1425=TRUE,$A1425=0,MOD($A1425,ChapterTable!$R$20)&lt;&gt;0),"","보스")&amp;"인게임누적합배수",ChapterTable!$R:$S,2,0)*D1425)
  )
  )
  )
)</f>
        <v>356.58984375</v>
      </c>
      <c r="G1425" t="s">
        <v>719</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57"/>
        <v>4</v>
      </c>
      <c r="Q1425">
        <f t="shared" si="158"/>
        <v>4</v>
      </c>
      <c r="R1425" t="b">
        <f t="shared" ca="1" si="159"/>
        <v>1</v>
      </c>
      <c r="T1425" t="b">
        <f t="shared" ca="1" si="160"/>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63"/>
        <v>0.25</v>
      </c>
      <c r="AJ1425">
        <f t="shared" si="161"/>
        <v>0.32</v>
      </c>
      <c r="AK1425">
        <f t="shared" si="162"/>
        <v>1</v>
      </c>
      <c r="AL1425">
        <v>0</v>
      </c>
    </row>
    <row r="1426" spans="1:38" x14ac:dyDescent="0.3">
      <c r="A1426">
        <v>6</v>
      </c>
      <c r="B1426">
        <v>35</v>
      </c>
      <c r="C1426">
        <f>IF(OR($L1426=TRUE,$A1426=0,MOD($A1426,ChapterTable!$R$20)&lt;&gt;0),
MAX(0,INT(($B1426+ChapterTable!$P$26+VLOOKUP(SUBSTITUTE(C$1,"성장단계","")&amp;"단계오프셋",ChapterTable!$R:$S,2,0))/ChapterTable!$P$23)),
MAX(0,INT(($B1426+ChapterTable!$R$26+VLOOKUP(SUBSTITUTE(C$1,"성장단계","")&amp;"보스단계오프셋",ChapterTable!$R:$S,2,0))/ChapterTable!$R$23)))</f>
        <v>3</v>
      </c>
      <c r="D1426">
        <f>IF(OR($L1426=TRUE,$A1426=0,MOD($A1426,ChapterTable!$R$20)&lt;&gt;0),
MAX(0,INT(($B1426+ChapterTable!$P$26+VLOOKUP(SUBSTITUTE(D$1,"성장단계","")&amp;"단계오프셋",ChapterTable!$R:$S,2,0))/ChapterTable!$P$23)),
MAX(0,INT(($B1426+ChapterTable!$R$26+VLOOKUP(SUBSTITUTE(D$1,"성장단계","")&amp;"보스단계오프셋",ChapterTable!$R:$S,2,0))/ChapterTable!$R$23)))</f>
        <v>3</v>
      </c>
      <c r="E1426" s="1">
        <f ca="1">IF(AND($A1426=0,$B1426=1),
    VLOOKUP(1,ChapterTable!$1:$1048576,MATCH("최종"&amp;SUBSTITUTE(SUBSTITUTE(E$1,"standard",""),"|Float",""),ChapterTable!$1:$1,0),0)*ChapterTable!$P$17,
  IF(AND($A1426=0,$B1426=0),
    E1427,
  IF($B1426=0,
    VLOOKUP($A1426,ChapterTable!$1:$1048576,MATCH("최종"&amp;SUBSTITUTE(SUBSTITUTE(E$1,"standard",""),"|Float",""),ChapterTable!$1:$1,0),0),
  IF($B1426=1,
    IF($L1426=FALSE,
      VLOOKUP($A1426,ChapterTable!$1:$1048576,MATCH("최종"&amp;SUBSTITUTE(SUBSTITUTE(E$1,"standard",""),"|Float",""),ChapterTable!$1:$1,0),0),
      VLOOKUP($A1426-ChapterTable!$P$11,ChapterTable!$1:$1048576,MATCH("최종"&amp;SUBSTITUTE(SUBSTITUTE(E$1,"standard",""),"|Float",""),ChapterTable!$1:$1,0),0)*ChapterTable!$P$14
    ),
  OFFSET(E1426,-$B1426+IF($L1426,1,0),0)*IF($B1426&gt;OFFSET($B1426,1,0),ChapterTable!$R$17,1)*
    (VLOOKUP(SUBSTITUTE(SUBSTITUTE(E$1,"standard",""),"|Float","")&amp;IF(OR($L1426=TRUE,$A1426=0,MOD($A1426,ChapterTable!$R$20)&lt;&gt;0),"","보스")&amp;"인게임누적곱배수",ChapterTable!$R:$S,2,0)^C1426
    +VLOOKUP(SUBSTITUTE(SUBSTITUTE(E$1,"standard",""),"|Float","")&amp;IF(OR($L1426=TRUE,$A1426=0,MOD($A1426,ChapterTable!$R$20)&lt;&gt;0),"","보스")&amp;"인게임누적합배수",ChapterTable!$R:$S,2,0)*C1426)
  )
  )
  )
)</f>
        <v>1117.8</v>
      </c>
      <c r="F1426" s="1">
        <f ca="1">IF(AND($A1426=0,$B1426=1),
    VLOOKUP(1,ChapterTable!$1:$1048576,MATCH("최종"&amp;SUBSTITUTE(SUBSTITUTE(F$1,"standard",""),"|Float",""),ChapterTable!$1:$1,0),0)*ChapterTable!$P$17,
  IF(AND($A1426=0,$B1426=0),
    F1427,
  IF($B1426=0,
    VLOOKUP($A1426,ChapterTable!$1:$1048576,MATCH("최종"&amp;SUBSTITUTE(SUBSTITUTE(F$1,"standard",""),"|Float",""),ChapterTable!$1:$1,0),0),
  IF($B1426=1,
    IF($L1426=FALSE,
      VLOOKUP($A1426,ChapterTable!$1:$1048576,MATCH("최종"&amp;SUBSTITUTE(SUBSTITUTE(F$1,"standard",""),"|Float",""),ChapterTable!$1:$1,0),0),
      VLOOKUP($A1426-ChapterTable!$P$11,ChapterTable!$1:$1048576,MATCH("최종"&amp;SUBSTITUTE(SUBSTITUTE(F$1,"standard",""),"|Float",""),ChapterTable!$1:$1,0),0)*ChapterTable!$P$14
    ),
  OFFSET(F1426,-$B1426+IF($L1426,1,0),0)*
    (VLOOKUP(SUBSTITUTE(SUBSTITUTE(F$1,"standard",""),"|Float","")&amp;IF(OR($L1426=TRUE,$A1426=0,MOD($A1426,ChapterTable!$R$20)&lt;&gt;0),"","보스")&amp;"인게임누적곱배수",ChapterTable!$R:$S,2,0)^D1426
    +VLOOKUP(SUBSTITUTE(SUBSTITUTE(F$1,"standard",""),"|Float","")&amp;IF(OR($L1426=TRUE,$A1426=0,MOD($A1426,ChapterTable!$R$20)&lt;&gt;0),"","보스")&amp;"인게임누적합배수",ChapterTable!$R:$S,2,0)*D1426)
  )
  )
  )
)</f>
        <v>356.58984375</v>
      </c>
      <c r="G1426" t="s">
        <v>719</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57"/>
        <v>11</v>
      </c>
      <c r="Q1426">
        <f t="shared" si="158"/>
        <v>11</v>
      </c>
      <c r="R1426" t="b">
        <f t="shared" ca="1" si="159"/>
        <v>1</v>
      </c>
      <c r="T1426" t="b">
        <f t="shared" ca="1" si="160"/>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63"/>
        <v>0.25</v>
      </c>
      <c r="AJ1426">
        <f t="shared" si="161"/>
        <v>0.32</v>
      </c>
      <c r="AK1426">
        <f t="shared" si="162"/>
        <v>1</v>
      </c>
      <c r="AL1426">
        <v>0</v>
      </c>
    </row>
    <row r="1427" spans="1:38" x14ac:dyDescent="0.3">
      <c r="A1427">
        <v>6</v>
      </c>
      <c r="B1427">
        <v>36</v>
      </c>
      <c r="C1427">
        <f>IF(OR($L1427=TRUE,$A1427=0,MOD($A1427,ChapterTable!$R$20)&lt;&gt;0),
MAX(0,INT(($B1427+ChapterTable!$P$26+VLOOKUP(SUBSTITUTE(C$1,"성장단계","")&amp;"단계오프셋",ChapterTable!$R:$S,2,0))/ChapterTable!$P$23)),
MAX(0,INT(($B1427+ChapterTable!$R$26+VLOOKUP(SUBSTITUTE(C$1,"성장단계","")&amp;"보스단계오프셋",ChapterTable!$R:$S,2,0))/ChapterTable!$R$23)))</f>
        <v>4</v>
      </c>
      <c r="D1427">
        <f>IF(OR($L1427=TRUE,$A1427=0,MOD($A1427,ChapterTable!$R$20)&lt;&gt;0),
MAX(0,INT(($B1427+ChapterTable!$P$26+VLOOKUP(SUBSTITUTE(D$1,"성장단계","")&amp;"단계오프셋",ChapterTable!$R:$S,2,0))/ChapterTable!$P$23)),
MAX(0,INT(($B1427+ChapterTable!$R$26+VLOOKUP(SUBSTITUTE(D$1,"성장단계","")&amp;"보스단계오프셋",ChapterTable!$R:$S,2,0))/ChapterTable!$R$23)))</f>
        <v>3</v>
      </c>
      <c r="E1427" s="1">
        <f ca="1">IF(AND($A1427=0,$B1427=1),
    VLOOKUP(1,ChapterTable!$1:$1048576,MATCH("최종"&amp;SUBSTITUTE(SUBSTITUTE(E$1,"standard",""),"|Float",""),ChapterTable!$1:$1,0),0)*ChapterTable!$P$17,
  IF(AND($A1427=0,$B1427=0),
    E1428,
  IF($B1427=0,
    VLOOKUP($A1427,ChapterTable!$1:$1048576,MATCH("최종"&amp;SUBSTITUTE(SUBSTITUTE(E$1,"standard",""),"|Float",""),ChapterTable!$1:$1,0),0),
  IF($B1427=1,
    IF($L1427=FALSE,
      VLOOKUP($A1427,ChapterTable!$1:$1048576,MATCH("최종"&amp;SUBSTITUTE(SUBSTITUTE(E$1,"standard",""),"|Float",""),ChapterTable!$1:$1,0),0),
      VLOOKUP($A1427-ChapterTable!$P$11,ChapterTable!$1:$1048576,MATCH("최종"&amp;SUBSTITUTE(SUBSTITUTE(E$1,"standard",""),"|Float",""),ChapterTable!$1:$1,0),0)*ChapterTable!$P$14
    ),
  OFFSET(E1427,-$B1427+IF($L1427,1,0),0)*IF($B1427&gt;OFFSET($B1427,1,0),ChapterTable!$R$17,1)*
    (VLOOKUP(SUBSTITUTE(SUBSTITUTE(E$1,"standard",""),"|Float","")&amp;IF(OR($L1427=TRUE,$A1427=0,MOD($A1427,ChapterTable!$R$20)&lt;&gt;0),"","보스")&amp;"인게임누적곱배수",ChapterTable!$R:$S,2,0)^C1427
    +VLOOKUP(SUBSTITUTE(SUBSTITUTE(E$1,"standard",""),"|Float","")&amp;IF(OR($L1427=TRUE,$A1427=0,MOD($A1427,ChapterTable!$R$20)&lt;&gt;0),"","보스")&amp;"인게임누적합배수",ChapterTable!$R:$S,2,0)*C1427)
  )
  )
  )
)</f>
        <v>1257.5250000000001</v>
      </c>
      <c r="F1427" s="1">
        <f ca="1">IF(AND($A1427=0,$B1427=1),
    VLOOKUP(1,ChapterTable!$1:$1048576,MATCH("최종"&amp;SUBSTITUTE(SUBSTITUTE(F$1,"standard",""),"|Float",""),ChapterTable!$1:$1,0),0)*ChapterTable!$P$17,
  IF(AND($A1427=0,$B1427=0),
    F1428,
  IF($B1427=0,
    VLOOKUP($A1427,ChapterTable!$1:$1048576,MATCH("최종"&amp;SUBSTITUTE(SUBSTITUTE(F$1,"standard",""),"|Float",""),ChapterTable!$1:$1,0),0),
  IF($B1427=1,
    IF($L1427=FALSE,
      VLOOKUP($A1427,ChapterTable!$1:$1048576,MATCH("최종"&amp;SUBSTITUTE(SUBSTITUTE(F$1,"standard",""),"|Float",""),ChapterTable!$1:$1,0),0),
      VLOOKUP($A1427-ChapterTable!$P$11,ChapterTable!$1:$1048576,MATCH("최종"&amp;SUBSTITUTE(SUBSTITUTE(F$1,"standard",""),"|Float",""),ChapterTable!$1:$1,0),0)*ChapterTable!$P$14
    ),
  OFFSET(F1427,-$B1427+IF($L1427,1,0),0)*
    (VLOOKUP(SUBSTITUTE(SUBSTITUTE(F$1,"standard",""),"|Float","")&amp;IF(OR($L1427=TRUE,$A1427=0,MOD($A1427,ChapterTable!$R$20)&lt;&gt;0),"","보스")&amp;"인게임누적곱배수",ChapterTable!$R:$S,2,0)^D1427
    +VLOOKUP(SUBSTITUTE(SUBSTITUTE(F$1,"standard",""),"|Float","")&amp;IF(OR($L1427=TRUE,$A1427=0,MOD($A1427,ChapterTable!$R$20)&lt;&gt;0),"","보스")&amp;"인게임누적합배수",ChapterTable!$R:$S,2,0)*D1427)
  )
  )
  )
)</f>
        <v>356.58984375</v>
      </c>
      <c r="G1427" t="s">
        <v>719</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57"/>
        <v>4</v>
      </c>
      <c r="Q1427">
        <f t="shared" si="158"/>
        <v>4</v>
      </c>
      <c r="R1427" t="b">
        <f t="shared" ca="1" si="159"/>
        <v>1</v>
      </c>
      <c r="T1427" t="b">
        <f t="shared" ca="1" si="160"/>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63"/>
        <v>0.25</v>
      </c>
      <c r="AJ1427">
        <f t="shared" si="161"/>
        <v>0.32</v>
      </c>
      <c r="AK1427">
        <f t="shared" si="162"/>
        <v>1</v>
      </c>
      <c r="AL1427">
        <v>0</v>
      </c>
    </row>
    <row r="1428" spans="1:38" x14ac:dyDescent="0.3">
      <c r="A1428">
        <v>6</v>
      </c>
      <c r="B1428">
        <v>37</v>
      </c>
      <c r="C1428">
        <f>IF(OR($L1428=TRUE,$A1428=0,MOD($A1428,ChapterTable!$R$20)&lt;&gt;0),
MAX(0,INT(($B1428+ChapterTable!$P$26+VLOOKUP(SUBSTITUTE(C$1,"성장단계","")&amp;"단계오프셋",ChapterTable!$R:$S,2,0))/ChapterTable!$P$23)),
MAX(0,INT(($B1428+ChapterTable!$R$26+VLOOKUP(SUBSTITUTE(C$1,"성장단계","")&amp;"보스단계오프셋",ChapterTable!$R:$S,2,0))/ChapterTable!$R$23)))</f>
        <v>4</v>
      </c>
      <c r="D1428">
        <f>IF(OR($L1428=TRUE,$A1428=0,MOD($A1428,ChapterTable!$R$20)&lt;&gt;0),
MAX(0,INT(($B1428+ChapterTable!$P$26+VLOOKUP(SUBSTITUTE(D$1,"성장단계","")&amp;"단계오프셋",ChapterTable!$R:$S,2,0))/ChapterTable!$P$23)),
MAX(0,INT(($B1428+ChapterTable!$R$26+VLOOKUP(SUBSTITUTE(D$1,"성장단계","")&amp;"보스단계오프셋",ChapterTable!$R:$S,2,0))/ChapterTable!$R$23)))</f>
        <v>3</v>
      </c>
      <c r="E1428" s="1">
        <f ca="1">IF(AND($A1428=0,$B1428=1),
    VLOOKUP(1,ChapterTable!$1:$1048576,MATCH("최종"&amp;SUBSTITUTE(SUBSTITUTE(E$1,"standard",""),"|Float",""),ChapterTable!$1:$1,0),0)*ChapterTable!$P$17,
  IF(AND($A1428=0,$B1428=0),
    E1429,
  IF($B1428=0,
    VLOOKUP($A1428,ChapterTable!$1:$1048576,MATCH("최종"&amp;SUBSTITUTE(SUBSTITUTE(E$1,"standard",""),"|Float",""),ChapterTable!$1:$1,0),0),
  IF($B1428=1,
    IF($L1428=FALSE,
      VLOOKUP($A1428,ChapterTable!$1:$1048576,MATCH("최종"&amp;SUBSTITUTE(SUBSTITUTE(E$1,"standard",""),"|Float",""),ChapterTable!$1:$1,0),0),
      VLOOKUP($A1428-ChapterTable!$P$11,ChapterTable!$1:$1048576,MATCH("최종"&amp;SUBSTITUTE(SUBSTITUTE(E$1,"standard",""),"|Float",""),ChapterTable!$1:$1,0),0)*ChapterTable!$P$14
    ),
  OFFSET(E1428,-$B1428+IF($L1428,1,0),0)*IF($B1428&gt;OFFSET($B1428,1,0),ChapterTable!$R$17,1)*
    (VLOOKUP(SUBSTITUTE(SUBSTITUTE(E$1,"standard",""),"|Float","")&amp;IF(OR($L1428=TRUE,$A1428=0,MOD($A1428,ChapterTable!$R$20)&lt;&gt;0),"","보스")&amp;"인게임누적곱배수",ChapterTable!$R:$S,2,0)^C1428
    +VLOOKUP(SUBSTITUTE(SUBSTITUTE(E$1,"standard",""),"|Float","")&amp;IF(OR($L1428=TRUE,$A1428=0,MOD($A1428,ChapterTable!$R$20)&lt;&gt;0),"","보스")&amp;"인게임누적합배수",ChapterTable!$R:$S,2,0)*C1428)
  )
  )
  )
)</f>
        <v>1257.5250000000001</v>
      </c>
      <c r="F1428" s="1">
        <f ca="1">IF(AND($A1428=0,$B1428=1),
    VLOOKUP(1,ChapterTable!$1:$1048576,MATCH("최종"&amp;SUBSTITUTE(SUBSTITUTE(F$1,"standard",""),"|Float",""),ChapterTable!$1:$1,0),0)*ChapterTable!$P$17,
  IF(AND($A1428=0,$B1428=0),
    F1429,
  IF($B1428=0,
    VLOOKUP($A1428,ChapterTable!$1:$1048576,MATCH("최종"&amp;SUBSTITUTE(SUBSTITUTE(F$1,"standard",""),"|Float",""),ChapterTable!$1:$1,0),0),
  IF($B1428=1,
    IF($L1428=FALSE,
      VLOOKUP($A1428,ChapterTable!$1:$1048576,MATCH("최종"&amp;SUBSTITUTE(SUBSTITUTE(F$1,"standard",""),"|Float",""),ChapterTable!$1:$1,0),0),
      VLOOKUP($A1428-ChapterTable!$P$11,ChapterTable!$1:$1048576,MATCH("최종"&amp;SUBSTITUTE(SUBSTITUTE(F$1,"standard",""),"|Float",""),ChapterTable!$1:$1,0),0)*ChapterTable!$P$14
    ),
  OFFSET(F1428,-$B1428+IF($L1428,1,0),0)*
    (VLOOKUP(SUBSTITUTE(SUBSTITUTE(F$1,"standard",""),"|Float","")&amp;IF(OR($L1428=TRUE,$A1428=0,MOD($A1428,ChapterTable!$R$20)&lt;&gt;0),"","보스")&amp;"인게임누적곱배수",ChapterTable!$R:$S,2,0)^D1428
    +VLOOKUP(SUBSTITUTE(SUBSTITUTE(F$1,"standard",""),"|Float","")&amp;IF(OR($L1428=TRUE,$A1428=0,MOD($A1428,ChapterTable!$R$20)&lt;&gt;0),"","보스")&amp;"인게임누적합배수",ChapterTable!$R:$S,2,0)*D1428)
  )
  )
  )
)</f>
        <v>356.58984375</v>
      </c>
      <c r="G1428" t="s">
        <v>719</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57"/>
        <v>4</v>
      </c>
      <c r="Q1428">
        <f t="shared" si="158"/>
        <v>4</v>
      </c>
      <c r="R1428" t="b">
        <f t="shared" ca="1" si="159"/>
        <v>1</v>
      </c>
      <c r="T1428" t="b">
        <f t="shared" ca="1" si="160"/>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63"/>
        <v>0.25</v>
      </c>
      <c r="AJ1428">
        <f t="shared" si="161"/>
        <v>0.32</v>
      </c>
      <c r="AK1428">
        <f t="shared" si="162"/>
        <v>1</v>
      </c>
      <c r="AL1428">
        <v>0</v>
      </c>
    </row>
    <row r="1429" spans="1:38" x14ac:dyDescent="0.3">
      <c r="A1429">
        <v>6</v>
      </c>
      <c r="B1429">
        <v>38</v>
      </c>
      <c r="C1429">
        <f>IF(OR($L1429=TRUE,$A1429=0,MOD($A1429,ChapterTable!$R$20)&lt;&gt;0),
MAX(0,INT(($B1429+ChapterTable!$P$26+VLOOKUP(SUBSTITUTE(C$1,"성장단계","")&amp;"단계오프셋",ChapterTable!$R:$S,2,0))/ChapterTable!$P$23)),
MAX(0,INT(($B1429+ChapterTable!$R$26+VLOOKUP(SUBSTITUTE(C$1,"성장단계","")&amp;"보스단계오프셋",ChapterTable!$R:$S,2,0))/ChapterTable!$R$23)))</f>
        <v>4</v>
      </c>
      <c r="D1429">
        <f>IF(OR($L1429=TRUE,$A1429=0,MOD($A1429,ChapterTable!$R$20)&lt;&gt;0),
MAX(0,INT(($B1429+ChapterTable!$P$26+VLOOKUP(SUBSTITUTE(D$1,"성장단계","")&amp;"단계오프셋",ChapterTable!$R:$S,2,0))/ChapterTable!$P$23)),
MAX(0,INT(($B1429+ChapterTable!$R$26+VLOOKUP(SUBSTITUTE(D$1,"성장단계","")&amp;"보스단계오프셋",ChapterTable!$R:$S,2,0))/ChapterTable!$R$23)))</f>
        <v>3</v>
      </c>
      <c r="E1429" s="1">
        <f ca="1">IF(AND($A1429=0,$B1429=1),
    VLOOKUP(1,ChapterTable!$1:$1048576,MATCH("최종"&amp;SUBSTITUTE(SUBSTITUTE(E$1,"standard",""),"|Float",""),ChapterTable!$1:$1,0),0)*ChapterTable!$P$17,
  IF(AND($A1429=0,$B1429=0),
    E1430,
  IF($B1429=0,
    VLOOKUP($A1429,ChapterTable!$1:$1048576,MATCH("최종"&amp;SUBSTITUTE(SUBSTITUTE(E$1,"standard",""),"|Float",""),ChapterTable!$1:$1,0),0),
  IF($B1429=1,
    IF($L1429=FALSE,
      VLOOKUP($A1429,ChapterTable!$1:$1048576,MATCH("최종"&amp;SUBSTITUTE(SUBSTITUTE(E$1,"standard",""),"|Float",""),ChapterTable!$1:$1,0),0),
      VLOOKUP($A1429-ChapterTable!$P$11,ChapterTable!$1:$1048576,MATCH("최종"&amp;SUBSTITUTE(SUBSTITUTE(E$1,"standard",""),"|Float",""),ChapterTable!$1:$1,0),0)*ChapterTable!$P$14
    ),
  OFFSET(E1429,-$B1429+IF($L1429,1,0),0)*IF($B1429&gt;OFFSET($B1429,1,0),ChapterTable!$R$17,1)*
    (VLOOKUP(SUBSTITUTE(SUBSTITUTE(E$1,"standard",""),"|Float","")&amp;IF(OR($L1429=TRUE,$A1429=0,MOD($A1429,ChapterTable!$R$20)&lt;&gt;0),"","보스")&amp;"인게임누적곱배수",ChapterTable!$R:$S,2,0)^C1429
    +VLOOKUP(SUBSTITUTE(SUBSTITUTE(E$1,"standard",""),"|Float","")&amp;IF(OR($L1429=TRUE,$A1429=0,MOD($A1429,ChapterTable!$R$20)&lt;&gt;0),"","보스")&amp;"인게임누적합배수",ChapterTable!$R:$S,2,0)*C1429)
  )
  )
  )
)</f>
        <v>1257.5250000000001</v>
      </c>
      <c r="F1429" s="1">
        <f ca="1">IF(AND($A1429=0,$B1429=1),
    VLOOKUP(1,ChapterTable!$1:$1048576,MATCH("최종"&amp;SUBSTITUTE(SUBSTITUTE(F$1,"standard",""),"|Float",""),ChapterTable!$1:$1,0),0)*ChapterTable!$P$17,
  IF(AND($A1429=0,$B1429=0),
    F1430,
  IF($B1429=0,
    VLOOKUP($A1429,ChapterTable!$1:$1048576,MATCH("최종"&amp;SUBSTITUTE(SUBSTITUTE(F$1,"standard",""),"|Float",""),ChapterTable!$1:$1,0),0),
  IF($B1429=1,
    IF($L1429=FALSE,
      VLOOKUP($A1429,ChapterTable!$1:$1048576,MATCH("최종"&amp;SUBSTITUTE(SUBSTITUTE(F$1,"standard",""),"|Float",""),ChapterTable!$1:$1,0),0),
      VLOOKUP($A1429-ChapterTable!$P$11,ChapterTable!$1:$1048576,MATCH("최종"&amp;SUBSTITUTE(SUBSTITUTE(F$1,"standard",""),"|Float",""),ChapterTable!$1:$1,0),0)*ChapterTable!$P$14
    ),
  OFFSET(F1429,-$B1429+IF($L1429,1,0),0)*
    (VLOOKUP(SUBSTITUTE(SUBSTITUTE(F$1,"standard",""),"|Float","")&amp;IF(OR($L1429=TRUE,$A1429=0,MOD($A1429,ChapterTable!$R$20)&lt;&gt;0),"","보스")&amp;"인게임누적곱배수",ChapterTable!$R:$S,2,0)^D1429
    +VLOOKUP(SUBSTITUTE(SUBSTITUTE(F$1,"standard",""),"|Float","")&amp;IF(OR($L1429=TRUE,$A1429=0,MOD($A1429,ChapterTable!$R$20)&lt;&gt;0),"","보스")&amp;"인게임누적합배수",ChapterTable!$R:$S,2,0)*D1429)
  )
  )
  )
)</f>
        <v>356.58984375</v>
      </c>
      <c r="G1429" t="s">
        <v>719</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57"/>
        <v>4</v>
      </c>
      <c r="Q1429">
        <f t="shared" si="158"/>
        <v>4</v>
      </c>
      <c r="R1429" t="b">
        <f t="shared" ca="1" si="159"/>
        <v>1</v>
      </c>
      <c r="T1429" t="b">
        <f t="shared" ca="1" si="160"/>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63"/>
        <v>0.25</v>
      </c>
      <c r="AJ1429">
        <f t="shared" si="161"/>
        <v>0.32</v>
      </c>
      <c r="AK1429">
        <f t="shared" si="162"/>
        <v>1</v>
      </c>
      <c r="AL1429">
        <v>0</v>
      </c>
    </row>
    <row r="1430" spans="1:38" x14ac:dyDescent="0.3">
      <c r="A1430">
        <v>6</v>
      </c>
      <c r="B1430">
        <v>39</v>
      </c>
      <c r="C1430">
        <f>IF(OR($L1430=TRUE,$A1430=0,MOD($A1430,ChapterTable!$R$20)&lt;&gt;0),
MAX(0,INT(($B1430+ChapterTable!$P$26+VLOOKUP(SUBSTITUTE(C$1,"성장단계","")&amp;"단계오프셋",ChapterTable!$R:$S,2,0))/ChapterTable!$P$23)),
MAX(0,INT(($B1430+ChapterTable!$R$26+VLOOKUP(SUBSTITUTE(C$1,"성장단계","")&amp;"보스단계오프셋",ChapterTable!$R:$S,2,0))/ChapterTable!$R$23)))</f>
        <v>4</v>
      </c>
      <c r="D1430">
        <f>IF(OR($L1430=TRUE,$A1430=0,MOD($A1430,ChapterTable!$R$20)&lt;&gt;0),
MAX(0,INT(($B1430+ChapterTable!$P$26+VLOOKUP(SUBSTITUTE(D$1,"성장단계","")&amp;"단계오프셋",ChapterTable!$R:$S,2,0))/ChapterTable!$P$23)),
MAX(0,INT(($B1430+ChapterTable!$R$26+VLOOKUP(SUBSTITUTE(D$1,"성장단계","")&amp;"보스단계오프셋",ChapterTable!$R:$S,2,0))/ChapterTable!$R$23)))</f>
        <v>3</v>
      </c>
      <c r="E1430" s="1">
        <f ca="1">IF(AND($A1430=0,$B1430=1),
    VLOOKUP(1,ChapterTable!$1:$1048576,MATCH("최종"&amp;SUBSTITUTE(SUBSTITUTE(E$1,"standard",""),"|Float",""),ChapterTable!$1:$1,0),0)*ChapterTable!$P$17,
  IF(AND($A1430=0,$B1430=0),
    E1431,
  IF($B1430=0,
    VLOOKUP($A1430,ChapterTable!$1:$1048576,MATCH("최종"&amp;SUBSTITUTE(SUBSTITUTE(E$1,"standard",""),"|Float",""),ChapterTable!$1:$1,0),0),
  IF($B1430=1,
    IF($L1430=FALSE,
      VLOOKUP($A1430,ChapterTable!$1:$1048576,MATCH("최종"&amp;SUBSTITUTE(SUBSTITUTE(E$1,"standard",""),"|Float",""),ChapterTable!$1:$1,0),0),
      VLOOKUP($A1430-ChapterTable!$P$11,ChapterTable!$1:$1048576,MATCH("최종"&amp;SUBSTITUTE(SUBSTITUTE(E$1,"standard",""),"|Float",""),ChapterTable!$1:$1,0),0)*ChapterTable!$P$14
    ),
  OFFSET(E1430,-$B1430+IF($L1430,1,0),0)*IF($B1430&gt;OFFSET($B1430,1,0),ChapterTable!$R$17,1)*
    (VLOOKUP(SUBSTITUTE(SUBSTITUTE(E$1,"standard",""),"|Float","")&amp;IF(OR($L1430=TRUE,$A1430=0,MOD($A1430,ChapterTable!$R$20)&lt;&gt;0),"","보스")&amp;"인게임누적곱배수",ChapterTable!$R:$S,2,0)^C1430
    +VLOOKUP(SUBSTITUTE(SUBSTITUTE(E$1,"standard",""),"|Float","")&amp;IF(OR($L1430=TRUE,$A1430=0,MOD($A1430,ChapterTable!$R$20)&lt;&gt;0),"","보스")&amp;"인게임누적합배수",ChapterTable!$R:$S,2,0)*C1430)
  )
  )
  )
)</f>
        <v>1257.5250000000001</v>
      </c>
      <c r="F1430" s="1">
        <f ca="1">IF(AND($A1430=0,$B1430=1),
    VLOOKUP(1,ChapterTable!$1:$1048576,MATCH("최종"&amp;SUBSTITUTE(SUBSTITUTE(F$1,"standard",""),"|Float",""),ChapterTable!$1:$1,0),0)*ChapterTable!$P$17,
  IF(AND($A1430=0,$B1430=0),
    F1431,
  IF($B1430=0,
    VLOOKUP($A1430,ChapterTable!$1:$1048576,MATCH("최종"&amp;SUBSTITUTE(SUBSTITUTE(F$1,"standard",""),"|Float",""),ChapterTable!$1:$1,0),0),
  IF($B1430=1,
    IF($L1430=FALSE,
      VLOOKUP($A1430,ChapterTable!$1:$1048576,MATCH("최종"&amp;SUBSTITUTE(SUBSTITUTE(F$1,"standard",""),"|Float",""),ChapterTable!$1:$1,0),0),
      VLOOKUP($A1430-ChapterTable!$P$11,ChapterTable!$1:$1048576,MATCH("최종"&amp;SUBSTITUTE(SUBSTITUTE(F$1,"standard",""),"|Float",""),ChapterTable!$1:$1,0),0)*ChapterTable!$P$14
    ),
  OFFSET(F1430,-$B1430+IF($L1430,1,0),0)*
    (VLOOKUP(SUBSTITUTE(SUBSTITUTE(F$1,"standard",""),"|Float","")&amp;IF(OR($L1430=TRUE,$A1430=0,MOD($A1430,ChapterTable!$R$20)&lt;&gt;0),"","보스")&amp;"인게임누적곱배수",ChapterTable!$R:$S,2,0)^D1430
    +VLOOKUP(SUBSTITUTE(SUBSTITUTE(F$1,"standard",""),"|Float","")&amp;IF(OR($L1430=TRUE,$A1430=0,MOD($A1430,ChapterTable!$R$20)&lt;&gt;0),"","보스")&amp;"인게임누적합배수",ChapterTable!$R:$S,2,0)*D1430)
  )
  )
  )
)</f>
        <v>356.58984375</v>
      </c>
      <c r="G1430" t="s">
        <v>719</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57"/>
        <v>94</v>
      </c>
      <c r="Q1430">
        <f t="shared" si="158"/>
        <v>94</v>
      </c>
      <c r="R1430" t="b">
        <f t="shared" ca="1" si="159"/>
        <v>1</v>
      </c>
      <c r="T1430" t="b">
        <f t="shared" ca="1" si="160"/>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63"/>
        <v>0.25</v>
      </c>
      <c r="AJ1430">
        <f t="shared" si="161"/>
        <v>0.32</v>
      </c>
      <c r="AK1430">
        <f t="shared" si="162"/>
        <v>1</v>
      </c>
      <c r="AL1430">
        <v>0</v>
      </c>
    </row>
    <row r="1431" spans="1:38" x14ac:dyDescent="0.3">
      <c r="A1431">
        <v>6</v>
      </c>
      <c r="B1431">
        <v>40</v>
      </c>
      <c r="C1431">
        <f>IF(OR($L1431=TRUE,$A1431=0,MOD($A1431,ChapterTable!$R$20)&lt;&gt;0),
MAX(0,INT(($B1431+ChapterTable!$P$26+VLOOKUP(SUBSTITUTE(C$1,"성장단계","")&amp;"단계오프셋",ChapterTable!$R:$S,2,0))/ChapterTable!$P$23)),
MAX(0,INT(($B1431+ChapterTable!$R$26+VLOOKUP(SUBSTITUTE(C$1,"성장단계","")&amp;"보스단계오프셋",ChapterTable!$R:$S,2,0))/ChapterTable!$R$23)))</f>
        <v>4</v>
      </c>
      <c r="D1431">
        <f>IF(OR($L1431=TRUE,$A1431=0,MOD($A1431,ChapterTable!$R$20)&lt;&gt;0),
MAX(0,INT(($B1431+ChapterTable!$P$26+VLOOKUP(SUBSTITUTE(D$1,"성장단계","")&amp;"단계오프셋",ChapterTable!$R:$S,2,0))/ChapterTable!$P$23)),
MAX(0,INT(($B1431+ChapterTable!$R$26+VLOOKUP(SUBSTITUTE(D$1,"성장단계","")&amp;"보스단계오프셋",ChapterTable!$R:$S,2,0))/ChapterTable!$R$23)))</f>
        <v>3</v>
      </c>
      <c r="E1431" s="1">
        <f ca="1">IF(AND($A1431=0,$B1431=1),
    VLOOKUP(1,ChapterTable!$1:$1048576,MATCH("최종"&amp;SUBSTITUTE(SUBSTITUTE(E$1,"standard",""),"|Float",""),ChapterTable!$1:$1,0),0)*ChapterTable!$P$17,
  IF(AND($A1431=0,$B1431=0),
    E1432,
  IF($B1431=0,
    VLOOKUP($A1431,ChapterTable!$1:$1048576,MATCH("최종"&amp;SUBSTITUTE(SUBSTITUTE(E$1,"standard",""),"|Float",""),ChapterTable!$1:$1,0),0),
  IF($B1431=1,
    IF($L1431=FALSE,
      VLOOKUP($A1431,ChapterTable!$1:$1048576,MATCH("최종"&amp;SUBSTITUTE(SUBSTITUTE(E$1,"standard",""),"|Float",""),ChapterTable!$1:$1,0),0),
      VLOOKUP($A1431-ChapterTable!$P$11,ChapterTable!$1:$1048576,MATCH("최종"&amp;SUBSTITUTE(SUBSTITUTE(E$1,"standard",""),"|Float",""),ChapterTable!$1:$1,0),0)*ChapterTable!$P$14
    ),
  OFFSET(E1431,-$B1431+IF($L1431,1,0),0)*IF($B1431&gt;OFFSET($B1431,1,0),ChapterTable!$R$17,1)*
    (VLOOKUP(SUBSTITUTE(SUBSTITUTE(E$1,"standard",""),"|Float","")&amp;IF(OR($L1431=TRUE,$A1431=0,MOD($A1431,ChapterTable!$R$20)&lt;&gt;0),"","보스")&amp;"인게임누적곱배수",ChapterTable!$R:$S,2,0)^C1431
    +VLOOKUP(SUBSTITUTE(SUBSTITUTE(E$1,"standard",""),"|Float","")&amp;IF(OR($L1431=TRUE,$A1431=0,MOD($A1431,ChapterTable!$R$20)&lt;&gt;0),"","보스")&amp;"인게임누적합배수",ChapterTable!$R:$S,2,0)*C1431)
  )
  )
  )
)</f>
        <v>1257.5250000000001</v>
      </c>
      <c r="F1431" s="1">
        <f ca="1">IF(AND($A1431=0,$B1431=1),
    VLOOKUP(1,ChapterTable!$1:$1048576,MATCH("최종"&amp;SUBSTITUTE(SUBSTITUTE(F$1,"standard",""),"|Float",""),ChapterTable!$1:$1,0),0)*ChapterTable!$P$17,
  IF(AND($A1431=0,$B1431=0),
    F1432,
  IF($B1431=0,
    VLOOKUP($A1431,ChapterTable!$1:$1048576,MATCH("최종"&amp;SUBSTITUTE(SUBSTITUTE(F$1,"standard",""),"|Float",""),ChapterTable!$1:$1,0),0),
  IF($B1431=1,
    IF($L1431=FALSE,
      VLOOKUP($A1431,ChapterTable!$1:$1048576,MATCH("최종"&amp;SUBSTITUTE(SUBSTITUTE(F$1,"standard",""),"|Float",""),ChapterTable!$1:$1,0),0),
      VLOOKUP($A1431-ChapterTable!$P$11,ChapterTable!$1:$1048576,MATCH("최종"&amp;SUBSTITUTE(SUBSTITUTE(F$1,"standard",""),"|Float",""),ChapterTable!$1:$1,0),0)*ChapterTable!$P$14
    ),
  OFFSET(F1431,-$B1431+IF($L1431,1,0),0)*
    (VLOOKUP(SUBSTITUTE(SUBSTITUTE(F$1,"standard",""),"|Float","")&amp;IF(OR($L1431=TRUE,$A1431=0,MOD($A1431,ChapterTable!$R$20)&lt;&gt;0),"","보스")&amp;"인게임누적곱배수",ChapterTable!$R:$S,2,0)^D1431
    +VLOOKUP(SUBSTITUTE(SUBSTITUTE(F$1,"standard",""),"|Float","")&amp;IF(OR($L1431=TRUE,$A1431=0,MOD($A1431,ChapterTable!$R$20)&lt;&gt;0),"","보스")&amp;"인게임누적합배수",ChapterTable!$R:$S,2,0)*D1431)
  )
  )
  )
)</f>
        <v>356.58984375</v>
      </c>
      <c r="G1431" t="s">
        <v>719</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57"/>
        <v>24</v>
      </c>
      <c r="Q1431">
        <f t="shared" si="158"/>
        <v>24</v>
      </c>
      <c r="R1431" t="b">
        <f t="shared" ca="1" si="159"/>
        <v>1</v>
      </c>
      <c r="T1431" t="b">
        <f t="shared" ca="1" si="160"/>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63"/>
        <v>0.25</v>
      </c>
      <c r="AJ1431">
        <f t="shared" si="161"/>
        <v>1</v>
      </c>
      <c r="AK1431">
        <f t="shared" si="162"/>
        <v>4</v>
      </c>
      <c r="AL1431">
        <v>0</v>
      </c>
    </row>
    <row r="1432" spans="1:38" x14ac:dyDescent="0.3">
      <c r="A1432">
        <v>6</v>
      </c>
      <c r="B1432">
        <v>41</v>
      </c>
      <c r="C1432">
        <f>IF(OR($L1432=TRUE,$A1432=0,MOD($A1432,ChapterTable!$R$20)&lt;&gt;0),
MAX(0,INT(($B1432+ChapterTable!$P$26+VLOOKUP(SUBSTITUTE(C$1,"성장단계","")&amp;"단계오프셋",ChapterTable!$R:$S,2,0))/ChapterTable!$P$23)),
MAX(0,INT(($B1432+ChapterTable!$R$26+VLOOKUP(SUBSTITUTE(C$1,"성장단계","")&amp;"보스단계오프셋",ChapterTable!$R:$S,2,0))/ChapterTable!$R$23)))</f>
        <v>4</v>
      </c>
      <c r="D1432">
        <f>IF(OR($L1432=TRUE,$A1432=0,MOD($A1432,ChapterTable!$R$20)&lt;&gt;0),
MAX(0,INT(($B1432+ChapterTable!$P$26+VLOOKUP(SUBSTITUTE(D$1,"성장단계","")&amp;"단계오프셋",ChapterTable!$R:$S,2,0))/ChapterTable!$P$23)),
MAX(0,INT(($B1432+ChapterTable!$R$26+VLOOKUP(SUBSTITUTE(D$1,"성장단계","")&amp;"보스단계오프셋",ChapterTable!$R:$S,2,0))/ChapterTable!$R$23)))</f>
        <v>4</v>
      </c>
      <c r="E1432" s="1">
        <f ca="1">IF(AND($A1432=0,$B1432=1),
    VLOOKUP(1,ChapterTable!$1:$1048576,MATCH("최종"&amp;SUBSTITUTE(SUBSTITUTE(E$1,"standard",""),"|Float",""),ChapterTable!$1:$1,0),0)*ChapterTable!$P$17,
  IF(AND($A1432=0,$B1432=0),
    E1433,
  IF($B1432=0,
    VLOOKUP($A1432,ChapterTable!$1:$1048576,MATCH("최종"&amp;SUBSTITUTE(SUBSTITUTE(E$1,"standard",""),"|Float",""),ChapterTable!$1:$1,0),0),
  IF($B1432=1,
    IF($L1432=FALSE,
      VLOOKUP($A1432,ChapterTable!$1:$1048576,MATCH("최종"&amp;SUBSTITUTE(SUBSTITUTE(E$1,"standard",""),"|Float",""),ChapterTable!$1:$1,0),0),
      VLOOKUP($A1432-ChapterTable!$P$11,ChapterTable!$1:$1048576,MATCH("최종"&amp;SUBSTITUTE(SUBSTITUTE(E$1,"standard",""),"|Float",""),ChapterTable!$1:$1,0),0)*ChapterTable!$P$14
    ),
  OFFSET(E1432,-$B1432+IF($L1432,1,0),0)*IF($B1432&gt;OFFSET($B1432,1,0),ChapterTable!$R$17,1)*
    (VLOOKUP(SUBSTITUTE(SUBSTITUTE(E$1,"standard",""),"|Float","")&amp;IF(OR($L1432=TRUE,$A1432=0,MOD($A1432,ChapterTable!$R$20)&lt;&gt;0),"","보스")&amp;"인게임누적곱배수",ChapterTable!$R:$S,2,0)^C1432
    +VLOOKUP(SUBSTITUTE(SUBSTITUTE(E$1,"standard",""),"|Float","")&amp;IF(OR($L1432=TRUE,$A1432=0,MOD($A1432,ChapterTable!$R$20)&lt;&gt;0),"","보스")&amp;"인게임누적합배수",ChapterTable!$R:$S,2,0)*C1432)
  )
  )
  )
)</f>
        <v>1257.5250000000001</v>
      </c>
      <c r="F1432" s="1">
        <f ca="1">IF(AND($A1432=0,$B1432=1),
    VLOOKUP(1,ChapterTable!$1:$1048576,MATCH("최종"&amp;SUBSTITUTE(SUBSTITUTE(F$1,"standard",""),"|Float",""),ChapterTable!$1:$1,0),0)*ChapterTable!$P$17,
  IF(AND($A1432=0,$B1432=0),
    F1433,
  IF($B1432=0,
    VLOOKUP($A1432,ChapterTable!$1:$1048576,MATCH("최종"&amp;SUBSTITUTE(SUBSTITUTE(F$1,"standard",""),"|Float",""),ChapterTable!$1:$1,0),0),
  IF($B1432=1,
    IF($L1432=FALSE,
      VLOOKUP($A1432,ChapterTable!$1:$1048576,MATCH("최종"&amp;SUBSTITUTE(SUBSTITUTE(F$1,"standard",""),"|Float",""),ChapterTable!$1:$1,0),0),
      VLOOKUP($A1432-ChapterTable!$P$11,ChapterTable!$1:$1048576,MATCH("최종"&amp;SUBSTITUTE(SUBSTITUTE(F$1,"standard",""),"|Float",""),ChapterTable!$1:$1,0),0)*ChapterTable!$P$14
    ),
  OFFSET(F1432,-$B1432+IF($L1432,1,0),0)*
    (VLOOKUP(SUBSTITUTE(SUBSTITUTE(F$1,"standard",""),"|Float","")&amp;IF(OR($L1432=TRUE,$A1432=0,MOD($A1432,ChapterTable!$R$20)&lt;&gt;0),"","보스")&amp;"인게임누적곱배수",ChapterTable!$R:$S,2,0)^D1432
    +VLOOKUP(SUBSTITUTE(SUBSTITUTE(F$1,"standard",""),"|Float","")&amp;IF(OR($L1432=TRUE,$A1432=0,MOD($A1432,ChapterTable!$R$20)&lt;&gt;0),"","보스")&amp;"인게임누적합배수",ChapterTable!$R:$S,2,0)*D1432)
  )
  )
  )
)</f>
        <v>378.421875</v>
      </c>
      <c r="G1432" t="s">
        <v>719</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57"/>
        <v>5</v>
      </c>
      <c r="Q1432">
        <f t="shared" si="158"/>
        <v>5</v>
      </c>
      <c r="R1432" t="b">
        <f t="shared" ca="1" si="159"/>
        <v>1</v>
      </c>
      <c r="T1432" t="b">
        <f t="shared" ca="1" si="160"/>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63"/>
        <v>0.2</v>
      </c>
      <c r="AJ1432">
        <f t="shared" si="161"/>
        <v>0.27466666000000001</v>
      </c>
      <c r="AK1432">
        <f t="shared" si="162"/>
        <v>1</v>
      </c>
      <c r="AL1432">
        <v>0</v>
      </c>
    </row>
    <row r="1433" spans="1:38" x14ac:dyDescent="0.3">
      <c r="A1433">
        <v>6</v>
      </c>
      <c r="B1433">
        <v>42</v>
      </c>
      <c r="C1433">
        <f>IF(OR($L1433=TRUE,$A1433=0,MOD($A1433,ChapterTable!$R$20)&lt;&gt;0),
MAX(0,INT(($B1433+ChapterTable!$P$26+VLOOKUP(SUBSTITUTE(C$1,"성장단계","")&amp;"단계오프셋",ChapterTable!$R:$S,2,0))/ChapterTable!$P$23)),
MAX(0,INT(($B1433+ChapterTable!$R$26+VLOOKUP(SUBSTITUTE(C$1,"성장단계","")&amp;"보스단계오프셋",ChapterTable!$R:$S,2,0))/ChapterTable!$R$23)))</f>
        <v>4</v>
      </c>
      <c r="D1433">
        <f>IF(OR($L1433=TRUE,$A1433=0,MOD($A1433,ChapterTable!$R$20)&lt;&gt;0),
MAX(0,INT(($B1433+ChapterTable!$P$26+VLOOKUP(SUBSTITUTE(D$1,"성장단계","")&amp;"단계오프셋",ChapterTable!$R:$S,2,0))/ChapterTable!$P$23)),
MAX(0,INT(($B1433+ChapterTable!$R$26+VLOOKUP(SUBSTITUTE(D$1,"성장단계","")&amp;"보스단계오프셋",ChapterTable!$R:$S,2,0))/ChapterTable!$R$23)))</f>
        <v>4</v>
      </c>
      <c r="E1433" s="1">
        <f ca="1">IF(AND($A1433=0,$B1433=1),
    VLOOKUP(1,ChapterTable!$1:$1048576,MATCH("최종"&amp;SUBSTITUTE(SUBSTITUTE(E$1,"standard",""),"|Float",""),ChapterTable!$1:$1,0),0)*ChapterTable!$P$17,
  IF(AND($A1433=0,$B1433=0),
    E1434,
  IF($B1433=0,
    VLOOKUP($A1433,ChapterTable!$1:$1048576,MATCH("최종"&amp;SUBSTITUTE(SUBSTITUTE(E$1,"standard",""),"|Float",""),ChapterTable!$1:$1,0),0),
  IF($B1433=1,
    IF($L1433=FALSE,
      VLOOKUP($A1433,ChapterTable!$1:$1048576,MATCH("최종"&amp;SUBSTITUTE(SUBSTITUTE(E$1,"standard",""),"|Float",""),ChapterTable!$1:$1,0),0),
      VLOOKUP($A1433-ChapterTable!$P$11,ChapterTable!$1:$1048576,MATCH("최종"&amp;SUBSTITUTE(SUBSTITUTE(E$1,"standard",""),"|Float",""),ChapterTable!$1:$1,0),0)*ChapterTable!$P$14
    ),
  OFFSET(E1433,-$B1433+IF($L1433,1,0),0)*IF($B1433&gt;OFFSET($B1433,1,0),ChapterTable!$R$17,1)*
    (VLOOKUP(SUBSTITUTE(SUBSTITUTE(E$1,"standard",""),"|Float","")&amp;IF(OR($L1433=TRUE,$A1433=0,MOD($A1433,ChapterTable!$R$20)&lt;&gt;0),"","보스")&amp;"인게임누적곱배수",ChapterTable!$R:$S,2,0)^C1433
    +VLOOKUP(SUBSTITUTE(SUBSTITUTE(E$1,"standard",""),"|Float","")&amp;IF(OR($L1433=TRUE,$A1433=0,MOD($A1433,ChapterTable!$R$20)&lt;&gt;0),"","보스")&amp;"인게임누적합배수",ChapterTable!$R:$S,2,0)*C1433)
  )
  )
  )
)</f>
        <v>1257.5250000000001</v>
      </c>
      <c r="F1433" s="1">
        <f ca="1">IF(AND($A1433=0,$B1433=1),
    VLOOKUP(1,ChapterTable!$1:$1048576,MATCH("최종"&amp;SUBSTITUTE(SUBSTITUTE(F$1,"standard",""),"|Float",""),ChapterTable!$1:$1,0),0)*ChapterTable!$P$17,
  IF(AND($A1433=0,$B1433=0),
    F1434,
  IF($B1433=0,
    VLOOKUP($A1433,ChapterTable!$1:$1048576,MATCH("최종"&amp;SUBSTITUTE(SUBSTITUTE(F$1,"standard",""),"|Float",""),ChapterTable!$1:$1,0),0),
  IF($B1433=1,
    IF($L1433=FALSE,
      VLOOKUP($A1433,ChapterTable!$1:$1048576,MATCH("최종"&amp;SUBSTITUTE(SUBSTITUTE(F$1,"standard",""),"|Float",""),ChapterTable!$1:$1,0),0),
      VLOOKUP($A1433-ChapterTable!$P$11,ChapterTable!$1:$1048576,MATCH("최종"&amp;SUBSTITUTE(SUBSTITUTE(F$1,"standard",""),"|Float",""),ChapterTable!$1:$1,0),0)*ChapterTable!$P$14
    ),
  OFFSET(F1433,-$B1433+IF($L1433,1,0),0)*
    (VLOOKUP(SUBSTITUTE(SUBSTITUTE(F$1,"standard",""),"|Float","")&amp;IF(OR($L1433=TRUE,$A1433=0,MOD($A1433,ChapterTable!$R$20)&lt;&gt;0),"","보스")&amp;"인게임누적곱배수",ChapterTable!$R:$S,2,0)^D1433
    +VLOOKUP(SUBSTITUTE(SUBSTITUTE(F$1,"standard",""),"|Float","")&amp;IF(OR($L1433=TRUE,$A1433=0,MOD($A1433,ChapterTable!$R$20)&lt;&gt;0),"","보스")&amp;"인게임누적합배수",ChapterTable!$R:$S,2,0)*D1433)
  )
  )
  )
)</f>
        <v>378.421875</v>
      </c>
      <c r="G1433" t="s">
        <v>719</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57"/>
        <v>5</v>
      </c>
      <c r="Q1433">
        <f t="shared" si="158"/>
        <v>5</v>
      </c>
      <c r="R1433" t="b">
        <f t="shared" ca="1" si="159"/>
        <v>1</v>
      </c>
      <c r="T1433" t="b">
        <f t="shared" ca="1" si="160"/>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63"/>
        <v>0.2</v>
      </c>
      <c r="AJ1433">
        <f t="shared" si="161"/>
        <v>0.27466666000000001</v>
      </c>
      <c r="AK1433">
        <f t="shared" si="162"/>
        <v>1</v>
      </c>
      <c r="AL1433">
        <v>0</v>
      </c>
    </row>
    <row r="1434" spans="1:38" x14ac:dyDescent="0.3">
      <c r="A1434">
        <v>6</v>
      </c>
      <c r="B1434">
        <v>43</v>
      </c>
      <c r="C1434">
        <f>IF(OR($L1434=TRUE,$A1434=0,MOD($A1434,ChapterTable!$R$20)&lt;&gt;0),
MAX(0,INT(($B1434+ChapterTable!$P$26+VLOOKUP(SUBSTITUTE(C$1,"성장단계","")&amp;"단계오프셋",ChapterTable!$R:$S,2,0))/ChapterTable!$P$23)),
MAX(0,INT(($B1434+ChapterTable!$R$26+VLOOKUP(SUBSTITUTE(C$1,"성장단계","")&amp;"보스단계오프셋",ChapterTable!$R:$S,2,0))/ChapterTable!$R$23)))</f>
        <v>4</v>
      </c>
      <c r="D1434">
        <f>IF(OR($L1434=TRUE,$A1434=0,MOD($A1434,ChapterTable!$R$20)&lt;&gt;0),
MAX(0,INT(($B1434+ChapterTable!$P$26+VLOOKUP(SUBSTITUTE(D$1,"성장단계","")&amp;"단계오프셋",ChapterTable!$R:$S,2,0))/ChapterTable!$P$23)),
MAX(0,INT(($B1434+ChapterTable!$R$26+VLOOKUP(SUBSTITUTE(D$1,"성장단계","")&amp;"보스단계오프셋",ChapterTable!$R:$S,2,0))/ChapterTable!$R$23)))</f>
        <v>4</v>
      </c>
      <c r="E1434" s="1">
        <f ca="1">IF(AND($A1434=0,$B1434=1),
    VLOOKUP(1,ChapterTable!$1:$1048576,MATCH("최종"&amp;SUBSTITUTE(SUBSTITUTE(E$1,"standard",""),"|Float",""),ChapterTable!$1:$1,0),0)*ChapterTable!$P$17,
  IF(AND($A1434=0,$B1434=0),
    E1435,
  IF($B1434=0,
    VLOOKUP($A1434,ChapterTable!$1:$1048576,MATCH("최종"&amp;SUBSTITUTE(SUBSTITUTE(E$1,"standard",""),"|Float",""),ChapterTable!$1:$1,0),0),
  IF($B1434=1,
    IF($L1434=FALSE,
      VLOOKUP($A1434,ChapterTable!$1:$1048576,MATCH("최종"&amp;SUBSTITUTE(SUBSTITUTE(E$1,"standard",""),"|Float",""),ChapterTable!$1:$1,0),0),
      VLOOKUP($A1434-ChapterTable!$P$11,ChapterTable!$1:$1048576,MATCH("최종"&amp;SUBSTITUTE(SUBSTITUTE(E$1,"standard",""),"|Float",""),ChapterTable!$1:$1,0),0)*ChapterTable!$P$14
    ),
  OFFSET(E1434,-$B1434+IF($L1434,1,0),0)*IF($B1434&gt;OFFSET($B1434,1,0),ChapterTable!$R$17,1)*
    (VLOOKUP(SUBSTITUTE(SUBSTITUTE(E$1,"standard",""),"|Float","")&amp;IF(OR($L1434=TRUE,$A1434=0,MOD($A1434,ChapterTable!$R$20)&lt;&gt;0),"","보스")&amp;"인게임누적곱배수",ChapterTable!$R:$S,2,0)^C1434
    +VLOOKUP(SUBSTITUTE(SUBSTITUTE(E$1,"standard",""),"|Float","")&amp;IF(OR($L1434=TRUE,$A1434=0,MOD($A1434,ChapterTable!$R$20)&lt;&gt;0),"","보스")&amp;"인게임누적합배수",ChapterTable!$R:$S,2,0)*C1434)
  )
  )
  )
)</f>
        <v>1257.5250000000001</v>
      </c>
      <c r="F1434" s="1">
        <f ca="1">IF(AND($A1434=0,$B1434=1),
    VLOOKUP(1,ChapterTable!$1:$1048576,MATCH("최종"&amp;SUBSTITUTE(SUBSTITUTE(F$1,"standard",""),"|Float",""),ChapterTable!$1:$1,0),0)*ChapterTable!$P$17,
  IF(AND($A1434=0,$B1434=0),
    F1435,
  IF($B1434=0,
    VLOOKUP($A1434,ChapterTable!$1:$1048576,MATCH("최종"&amp;SUBSTITUTE(SUBSTITUTE(F$1,"standard",""),"|Float",""),ChapterTable!$1:$1,0),0),
  IF($B1434=1,
    IF($L1434=FALSE,
      VLOOKUP($A1434,ChapterTable!$1:$1048576,MATCH("최종"&amp;SUBSTITUTE(SUBSTITUTE(F$1,"standard",""),"|Float",""),ChapterTable!$1:$1,0),0),
      VLOOKUP($A1434-ChapterTable!$P$11,ChapterTable!$1:$1048576,MATCH("최종"&amp;SUBSTITUTE(SUBSTITUTE(F$1,"standard",""),"|Float",""),ChapterTable!$1:$1,0),0)*ChapterTable!$P$14
    ),
  OFFSET(F1434,-$B1434+IF($L1434,1,0),0)*
    (VLOOKUP(SUBSTITUTE(SUBSTITUTE(F$1,"standard",""),"|Float","")&amp;IF(OR($L1434=TRUE,$A1434=0,MOD($A1434,ChapterTable!$R$20)&lt;&gt;0),"","보스")&amp;"인게임누적곱배수",ChapterTable!$R:$S,2,0)^D1434
    +VLOOKUP(SUBSTITUTE(SUBSTITUTE(F$1,"standard",""),"|Float","")&amp;IF(OR($L1434=TRUE,$A1434=0,MOD($A1434,ChapterTable!$R$20)&lt;&gt;0),"","보스")&amp;"인게임누적합배수",ChapterTable!$R:$S,2,0)*D1434)
  )
  )
  )
)</f>
        <v>378.421875</v>
      </c>
      <c r="G1434" t="s">
        <v>719</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57"/>
        <v>5</v>
      </c>
      <c r="Q1434">
        <f t="shared" si="158"/>
        <v>5</v>
      </c>
      <c r="R1434" t="b">
        <f t="shared" ca="1" si="159"/>
        <v>1</v>
      </c>
      <c r="T1434" t="b">
        <f t="shared" ca="1" si="160"/>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63"/>
        <v>0.2</v>
      </c>
      <c r="AJ1434">
        <f t="shared" si="161"/>
        <v>0.27466666000000001</v>
      </c>
      <c r="AK1434">
        <f t="shared" si="162"/>
        <v>1</v>
      </c>
      <c r="AL1434">
        <v>0</v>
      </c>
    </row>
    <row r="1435" spans="1:38" x14ac:dyDescent="0.3">
      <c r="A1435">
        <v>6</v>
      </c>
      <c r="B1435">
        <v>44</v>
      </c>
      <c r="C1435">
        <f>IF(OR($L1435=TRUE,$A1435=0,MOD($A1435,ChapterTable!$R$20)&lt;&gt;0),
MAX(0,INT(($B1435+ChapterTable!$P$26+VLOOKUP(SUBSTITUTE(C$1,"성장단계","")&amp;"단계오프셋",ChapterTable!$R:$S,2,0))/ChapterTable!$P$23)),
MAX(0,INT(($B1435+ChapterTable!$R$26+VLOOKUP(SUBSTITUTE(C$1,"성장단계","")&amp;"보스단계오프셋",ChapterTable!$R:$S,2,0))/ChapterTable!$R$23)))</f>
        <v>4</v>
      </c>
      <c r="D1435">
        <f>IF(OR($L1435=TRUE,$A1435=0,MOD($A1435,ChapterTable!$R$20)&lt;&gt;0),
MAX(0,INT(($B1435+ChapterTable!$P$26+VLOOKUP(SUBSTITUTE(D$1,"성장단계","")&amp;"단계오프셋",ChapterTable!$R:$S,2,0))/ChapterTable!$P$23)),
MAX(0,INT(($B1435+ChapterTable!$R$26+VLOOKUP(SUBSTITUTE(D$1,"성장단계","")&amp;"보스단계오프셋",ChapterTable!$R:$S,2,0))/ChapterTable!$R$23)))</f>
        <v>4</v>
      </c>
      <c r="E1435" s="1">
        <f ca="1">IF(AND($A1435=0,$B1435=1),
    VLOOKUP(1,ChapterTable!$1:$1048576,MATCH("최종"&amp;SUBSTITUTE(SUBSTITUTE(E$1,"standard",""),"|Float",""),ChapterTable!$1:$1,0),0)*ChapterTable!$P$17,
  IF(AND($A1435=0,$B1435=0),
    E1436,
  IF($B1435=0,
    VLOOKUP($A1435,ChapterTable!$1:$1048576,MATCH("최종"&amp;SUBSTITUTE(SUBSTITUTE(E$1,"standard",""),"|Float",""),ChapterTable!$1:$1,0),0),
  IF($B1435=1,
    IF($L1435=FALSE,
      VLOOKUP($A1435,ChapterTable!$1:$1048576,MATCH("최종"&amp;SUBSTITUTE(SUBSTITUTE(E$1,"standard",""),"|Float",""),ChapterTable!$1:$1,0),0),
      VLOOKUP($A1435-ChapterTable!$P$11,ChapterTable!$1:$1048576,MATCH("최종"&amp;SUBSTITUTE(SUBSTITUTE(E$1,"standard",""),"|Float",""),ChapterTable!$1:$1,0),0)*ChapterTable!$P$14
    ),
  OFFSET(E1435,-$B1435+IF($L1435,1,0),0)*IF($B1435&gt;OFFSET($B1435,1,0),ChapterTable!$R$17,1)*
    (VLOOKUP(SUBSTITUTE(SUBSTITUTE(E$1,"standard",""),"|Float","")&amp;IF(OR($L1435=TRUE,$A1435=0,MOD($A1435,ChapterTable!$R$20)&lt;&gt;0),"","보스")&amp;"인게임누적곱배수",ChapterTable!$R:$S,2,0)^C1435
    +VLOOKUP(SUBSTITUTE(SUBSTITUTE(E$1,"standard",""),"|Float","")&amp;IF(OR($L1435=TRUE,$A1435=0,MOD($A1435,ChapterTable!$R$20)&lt;&gt;0),"","보스")&amp;"인게임누적합배수",ChapterTable!$R:$S,2,0)*C1435)
  )
  )
  )
)</f>
        <v>1257.5250000000001</v>
      </c>
      <c r="F1435" s="1">
        <f ca="1">IF(AND($A1435=0,$B1435=1),
    VLOOKUP(1,ChapterTable!$1:$1048576,MATCH("최종"&amp;SUBSTITUTE(SUBSTITUTE(F$1,"standard",""),"|Float",""),ChapterTable!$1:$1,0),0)*ChapterTable!$P$17,
  IF(AND($A1435=0,$B1435=0),
    F1436,
  IF($B1435=0,
    VLOOKUP($A1435,ChapterTable!$1:$1048576,MATCH("최종"&amp;SUBSTITUTE(SUBSTITUTE(F$1,"standard",""),"|Float",""),ChapterTable!$1:$1,0),0),
  IF($B1435=1,
    IF($L1435=FALSE,
      VLOOKUP($A1435,ChapterTable!$1:$1048576,MATCH("최종"&amp;SUBSTITUTE(SUBSTITUTE(F$1,"standard",""),"|Float",""),ChapterTable!$1:$1,0),0),
      VLOOKUP($A1435-ChapterTable!$P$11,ChapterTable!$1:$1048576,MATCH("최종"&amp;SUBSTITUTE(SUBSTITUTE(F$1,"standard",""),"|Float",""),ChapterTable!$1:$1,0),0)*ChapterTable!$P$14
    ),
  OFFSET(F1435,-$B1435+IF($L1435,1,0),0)*
    (VLOOKUP(SUBSTITUTE(SUBSTITUTE(F$1,"standard",""),"|Float","")&amp;IF(OR($L1435=TRUE,$A1435=0,MOD($A1435,ChapterTable!$R$20)&lt;&gt;0),"","보스")&amp;"인게임누적곱배수",ChapterTable!$R:$S,2,0)^D1435
    +VLOOKUP(SUBSTITUTE(SUBSTITUTE(F$1,"standard",""),"|Float","")&amp;IF(OR($L1435=TRUE,$A1435=0,MOD($A1435,ChapterTable!$R$20)&lt;&gt;0),"","보스")&amp;"인게임누적합배수",ChapterTable!$R:$S,2,0)*D1435)
  )
  )
  )
)</f>
        <v>378.421875</v>
      </c>
      <c r="G1435" t="s">
        <v>719</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57"/>
        <v>5</v>
      </c>
      <c r="Q1435">
        <f t="shared" si="158"/>
        <v>5</v>
      </c>
      <c r="R1435" t="b">
        <f t="shared" ca="1" si="159"/>
        <v>1</v>
      </c>
      <c r="T1435" t="b">
        <f t="shared" ca="1" si="160"/>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63"/>
        <v>0.2</v>
      </c>
      <c r="AJ1435">
        <f t="shared" si="161"/>
        <v>0.27466666000000001</v>
      </c>
      <c r="AK1435">
        <f t="shared" si="162"/>
        <v>1</v>
      </c>
      <c r="AL1435">
        <v>0</v>
      </c>
    </row>
    <row r="1436" spans="1:38" x14ac:dyDescent="0.3">
      <c r="A1436">
        <v>6</v>
      </c>
      <c r="B1436">
        <v>45</v>
      </c>
      <c r="C1436">
        <f>IF(OR($L1436=TRUE,$A1436=0,MOD($A1436,ChapterTable!$R$20)&lt;&gt;0),
MAX(0,INT(($B1436+ChapterTable!$P$26+VLOOKUP(SUBSTITUTE(C$1,"성장단계","")&amp;"단계오프셋",ChapterTable!$R:$S,2,0))/ChapterTable!$P$23)),
MAX(0,INT(($B1436+ChapterTable!$R$26+VLOOKUP(SUBSTITUTE(C$1,"성장단계","")&amp;"보스단계오프셋",ChapterTable!$R:$S,2,0))/ChapterTable!$R$23)))</f>
        <v>4</v>
      </c>
      <c r="D1436">
        <f>IF(OR($L1436=TRUE,$A1436=0,MOD($A1436,ChapterTable!$R$20)&lt;&gt;0),
MAX(0,INT(($B1436+ChapterTable!$P$26+VLOOKUP(SUBSTITUTE(D$1,"성장단계","")&amp;"단계오프셋",ChapterTable!$R:$S,2,0))/ChapterTable!$P$23)),
MAX(0,INT(($B1436+ChapterTable!$R$26+VLOOKUP(SUBSTITUTE(D$1,"성장단계","")&amp;"보스단계오프셋",ChapterTable!$R:$S,2,0))/ChapterTable!$R$23)))</f>
        <v>4</v>
      </c>
      <c r="E1436" s="1">
        <f ca="1">IF(AND($A1436=0,$B1436=1),
    VLOOKUP(1,ChapterTable!$1:$1048576,MATCH("최종"&amp;SUBSTITUTE(SUBSTITUTE(E$1,"standard",""),"|Float",""),ChapterTable!$1:$1,0),0)*ChapterTable!$P$17,
  IF(AND($A1436=0,$B1436=0),
    E1437,
  IF($B1436=0,
    VLOOKUP($A1436,ChapterTable!$1:$1048576,MATCH("최종"&amp;SUBSTITUTE(SUBSTITUTE(E$1,"standard",""),"|Float",""),ChapterTable!$1:$1,0),0),
  IF($B1436=1,
    IF($L1436=FALSE,
      VLOOKUP($A1436,ChapterTable!$1:$1048576,MATCH("최종"&amp;SUBSTITUTE(SUBSTITUTE(E$1,"standard",""),"|Float",""),ChapterTable!$1:$1,0),0),
      VLOOKUP($A1436-ChapterTable!$P$11,ChapterTable!$1:$1048576,MATCH("최종"&amp;SUBSTITUTE(SUBSTITUTE(E$1,"standard",""),"|Float",""),ChapterTable!$1:$1,0),0)*ChapterTable!$P$14
    ),
  OFFSET(E1436,-$B1436+IF($L1436,1,0),0)*IF($B1436&gt;OFFSET($B1436,1,0),ChapterTable!$R$17,1)*
    (VLOOKUP(SUBSTITUTE(SUBSTITUTE(E$1,"standard",""),"|Float","")&amp;IF(OR($L1436=TRUE,$A1436=0,MOD($A1436,ChapterTable!$R$20)&lt;&gt;0),"","보스")&amp;"인게임누적곱배수",ChapterTable!$R:$S,2,0)^C1436
    +VLOOKUP(SUBSTITUTE(SUBSTITUTE(E$1,"standard",""),"|Float","")&amp;IF(OR($L1436=TRUE,$A1436=0,MOD($A1436,ChapterTable!$R$20)&lt;&gt;0),"","보스")&amp;"인게임누적합배수",ChapterTable!$R:$S,2,0)*C1436)
  )
  )
  )
)</f>
        <v>1257.5250000000001</v>
      </c>
      <c r="F1436" s="1">
        <f ca="1">IF(AND($A1436=0,$B1436=1),
    VLOOKUP(1,ChapterTable!$1:$1048576,MATCH("최종"&amp;SUBSTITUTE(SUBSTITUTE(F$1,"standard",""),"|Float",""),ChapterTable!$1:$1,0),0)*ChapterTable!$P$17,
  IF(AND($A1436=0,$B1436=0),
    F1437,
  IF($B1436=0,
    VLOOKUP($A1436,ChapterTable!$1:$1048576,MATCH("최종"&amp;SUBSTITUTE(SUBSTITUTE(F$1,"standard",""),"|Float",""),ChapterTable!$1:$1,0),0),
  IF($B1436=1,
    IF($L1436=FALSE,
      VLOOKUP($A1436,ChapterTable!$1:$1048576,MATCH("최종"&amp;SUBSTITUTE(SUBSTITUTE(F$1,"standard",""),"|Float",""),ChapterTable!$1:$1,0),0),
      VLOOKUP($A1436-ChapterTable!$P$11,ChapterTable!$1:$1048576,MATCH("최종"&amp;SUBSTITUTE(SUBSTITUTE(F$1,"standard",""),"|Float",""),ChapterTable!$1:$1,0),0)*ChapterTable!$P$14
    ),
  OFFSET(F1436,-$B1436+IF($L1436,1,0),0)*
    (VLOOKUP(SUBSTITUTE(SUBSTITUTE(F$1,"standard",""),"|Float","")&amp;IF(OR($L1436=TRUE,$A1436=0,MOD($A1436,ChapterTable!$R$20)&lt;&gt;0),"","보스")&amp;"인게임누적곱배수",ChapterTable!$R:$S,2,0)^D1436
    +VLOOKUP(SUBSTITUTE(SUBSTITUTE(F$1,"standard",""),"|Float","")&amp;IF(OR($L1436=TRUE,$A1436=0,MOD($A1436,ChapterTable!$R$20)&lt;&gt;0),"","보스")&amp;"인게임누적합배수",ChapterTable!$R:$S,2,0)*D1436)
  )
  )
  )
)</f>
        <v>378.421875</v>
      </c>
      <c r="G1436" t="s">
        <v>719</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57"/>
        <v>11</v>
      </c>
      <c r="Q1436">
        <f t="shared" si="158"/>
        <v>11</v>
      </c>
      <c r="R1436" t="b">
        <f t="shared" ca="1" si="159"/>
        <v>1</v>
      </c>
      <c r="T1436" t="b">
        <f t="shared" ca="1" si="160"/>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63"/>
        <v>0.2</v>
      </c>
      <c r="AJ1436">
        <f t="shared" si="161"/>
        <v>0.27466666000000001</v>
      </c>
      <c r="AK1436">
        <f t="shared" si="162"/>
        <v>1</v>
      </c>
      <c r="AL1436">
        <v>0</v>
      </c>
    </row>
    <row r="1437" spans="1:38" x14ac:dyDescent="0.3">
      <c r="A1437">
        <v>6</v>
      </c>
      <c r="B1437">
        <v>46</v>
      </c>
      <c r="C1437">
        <f>IF(OR($L1437=TRUE,$A1437=0,MOD($A1437,ChapterTable!$R$20)&lt;&gt;0),
MAX(0,INT(($B1437+ChapterTable!$P$26+VLOOKUP(SUBSTITUTE(C$1,"성장단계","")&amp;"단계오프셋",ChapterTable!$R:$S,2,0))/ChapterTable!$P$23)),
MAX(0,INT(($B1437+ChapterTable!$R$26+VLOOKUP(SUBSTITUTE(C$1,"성장단계","")&amp;"보스단계오프셋",ChapterTable!$R:$S,2,0))/ChapterTable!$R$23)))</f>
        <v>5</v>
      </c>
      <c r="D1437">
        <f>IF(OR($L1437=TRUE,$A1437=0,MOD($A1437,ChapterTable!$R$20)&lt;&gt;0),
MAX(0,INT(($B1437+ChapterTable!$P$26+VLOOKUP(SUBSTITUTE(D$1,"성장단계","")&amp;"단계오프셋",ChapterTable!$R:$S,2,0))/ChapterTable!$P$23)),
MAX(0,INT(($B1437+ChapterTable!$R$26+VLOOKUP(SUBSTITUTE(D$1,"성장단계","")&amp;"보스단계오프셋",ChapterTable!$R:$S,2,0))/ChapterTable!$R$23)))</f>
        <v>4</v>
      </c>
      <c r="E1437" s="1">
        <f ca="1">IF(AND($A1437=0,$B1437=1),
    VLOOKUP(1,ChapterTable!$1:$1048576,MATCH("최종"&amp;SUBSTITUTE(SUBSTITUTE(E$1,"standard",""),"|Float",""),ChapterTable!$1:$1,0),0)*ChapterTable!$P$17,
  IF(AND($A1437=0,$B1437=0),
    E1438,
  IF($B1437=0,
    VLOOKUP($A1437,ChapterTable!$1:$1048576,MATCH("최종"&amp;SUBSTITUTE(SUBSTITUTE(E$1,"standard",""),"|Float",""),ChapterTable!$1:$1,0),0),
  IF($B1437=1,
    IF($L1437=FALSE,
      VLOOKUP($A1437,ChapterTable!$1:$1048576,MATCH("최종"&amp;SUBSTITUTE(SUBSTITUTE(E$1,"standard",""),"|Float",""),ChapterTable!$1:$1,0),0),
      VLOOKUP($A1437-ChapterTable!$P$11,ChapterTable!$1:$1048576,MATCH("최종"&amp;SUBSTITUTE(SUBSTITUTE(E$1,"standard",""),"|Float",""),ChapterTable!$1:$1,0),0)*ChapterTable!$P$14
    ),
  OFFSET(E1437,-$B1437+IF($L1437,1,0),0)*IF($B1437&gt;OFFSET($B1437,1,0),ChapterTable!$R$17,1)*
    (VLOOKUP(SUBSTITUTE(SUBSTITUTE(E$1,"standard",""),"|Float","")&amp;IF(OR($L1437=TRUE,$A1437=0,MOD($A1437,ChapterTable!$R$20)&lt;&gt;0),"","보스")&amp;"인게임누적곱배수",ChapterTable!$R:$S,2,0)^C1437
    +VLOOKUP(SUBSTITUTE(SUBSTITUTE(E$1,"standard",""),"|Float","")&amp;IF(OR($L1437=TRUE,$A1437=0,MOD($A1437,ChapterTable!$R$20)&lt;&gt;0),"","보스")&amp;"인게임누적합배수",ChapterTable!$R:$S,2,0)*C1437)
  )
  )
  )
)</f>
        <v>1397.25</v>
      </c>
      <c r="F1437" s="1">
        <f ca="1">IF(AND($A1437=0,$B1437=1),
    VLOOKUP(1,ChapterTable!$1:$1048576,MATCH("최종"&amp;SUBSTITUTE(SUBSTITUTE(F$1,"standard",""),"|Float",""),ChapterTable!$1:$1,0),0)*ChapterTable!$P$17,
  IF(AND($A1437=0,$B1437=0),
    F1438,
  IF($B1437=0,
    VLOOKUP($A1437,ChapterTable!$1:$1048576,MATCH("최종"&amp;SUBSTITUTE(SUBSTITUTE(F$1,"standard",""),"|Float",""),ChapterTable!$1:$1,0),0),
  IF($B1437=1,
    IF($L1437=FALSE,
      VLOOKUP($A1437,ChapterTable!$1:$1048576,MATCH("최종"&amp;SUBSTITUTE(SUBSTITUTE(F$1,"standard",""),"|Float",""),ChapterTable!$1:$1,0),0),
      VLOOKUP($A1437-ChapterTable!$P$11,ChapterTable!$1:$1048576,MATCH("최종"&amp;SUBSTITUTE(SUBSTITUTE(F$1,"standard",""),"|Float",""),ChapterTable!$1:$1,0),0)*ChapterTable!$P$14
    ),
  OFFSET(F1437,-$B1437+IF($L1437,1,0),0)*
    (VLOOKUP(SUBSTITUTE(SUBSTITUTE(F$1,"standard",""),"|Float","")&amp;IF(OR($L1437=TRUE,$A1437=0,MOD($A1437,ChapterTable!$R$20)&lt;&gt;0),"","보스")&amp;"인게임누적곱배수",ChapterTable!$R:$S,2,0)^D1437
    +VLOOKUP(SUBSTITUTE(SUBSTITUTE(F$1,"standard",""),"|Float","")&amp;IF(OR($L1437=TRUE,$A1437=0,MOD($A1437,ChapterTable!$R$20)&lt;&gt;0),"","보스")&amp;"인게임누적합배수",ChapterTable!$R:$S,2,0)*D1437)
  )
  )
  )
)</f>
        <v>378.421875</v>
      </c>
      <c r="G1437" t="s">
        <v>719</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57"/>
        <v>5</v>
      </c>
      <c r="Q1437">
        <f t="shared" si="158"/>
        <v>5</v>
      </c>
      <c r="R1437" t="b">
        <f t="shared" ca="1" si="159"/>
        <v>1</v>
      </c>
      <c r="T1437" t="b">
        <f t="shared" ca="1" si="160"/>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63"/>
        <v>0.2</v>
      </c>
      <c r="AJ1437">
        <f t="shared" si="161"/>
        <v>0.27466666000000001</v>
      </c>
      <c r="AK1437">
        <f t="shared" si="162"/>
        <v>1</v>
      </c>
      <c r="AL1437">
        <v>0</v>
      </c>
    </row>
    <row r="1438" spans="1:38" x14ac:dyDescent="0.3">
      <c r="A1438">
        <v>6</v>
      </c>
      <c r="B1438">
        <v>47</v>
      </c>
      <c r="C1438">
        <f>IF(OR($L1438=TRUE,$A1438=0,MOD($A1438,ChapterTable!$R$20)&lt;&gt;0),
MAX(0,INT(($B1438+ChapterTable!$P$26+VLOOKUP(SUBSTITUTE(C$1,"성장단계","")&amp;"단계오프셋",ChapterTable!$R:$S,2,0))/ChapterTable!$P$23)),
MAX(0,INT(($B1438+ChapterTable!$R$26+VLOOKUP(SUBSTITUTE(C$1,"성장단계","")&amp;"보스단계오프셋",ChapterTable!$R:$S,2,0))/ChapterTable!$R$23)))</f>
        <v>5</v>
      </c>
      <c r="D1438">
        <f>IF(OR($L1438=TRUE,$A1438=0,MOD($A1438,ChapterTable!$R$20)&lt;&gt;0),
MAX(0,INT(($B1438+ChapterTable!$P$26+VLOOKUP(SUBSTITUTE(D$1,"성장단계","")&amp;"단계오프셋",ChapterTable!$R:$S,2,0))/ChapterTable!$P$23)),
MAX(0,INT(($B1438+ChapterTable!$R$26+VLOOKUP(SUBSTITUTE(D$1,"성장단계","")&amp;"보스단계오프셋",ChapterTable!$R:$S,2,0))/ChapterTable!$R$23)))</f>
        <v>4</v>
      </c>
      <c r="E1438" s="1">
        <f ca="1">IF(AND($A1438=0,$B1438=1),
    VLOOKUP(1,ChapterTable!$1:$1048576,MATCH("최종"&amp;SUBSTITUTE(SUBSTITUTE(E$1,"standard",""),"|Float",""),ChapterTable!$1:$1,0),0)*ChapterTable!$P$17,
  IF(AND($A1438=0,$B1438=0),
    E1439,
  IF($B1438=0,
    VLOOKUP($A1438,ChapterTable!$1:$1048576,MATCH("최종"&amp;SUBSTITUTE(SUBSTITUTE(E$1,"standard",""),"|Float",""),ChapterTable!$1:$1,0),0),
  IF($B1438=1,
    IF($L1438=FALSE,
      VLOOKUP($A1438,ChapterTable!$1:$1048576,MATCH("최종"&amp;SUBSTITUTE(SUBSTITUTE(E$1,"standard",""),"|Float",""),ChapterTable!$1:$1,0),0),
      VLOOKUP($A1438-ChapterTable!$P$11,ChapterTable!$1:$1048576,MATCH("최종"&amp;SUBSTITUTE(SUBSTITUTE(E$1,"standard",""),"|Float",""),ChapterTable!$1:$1,0),0)*ChapterTable!$P$14
    ),
  OFFSET(E1438,-$B1438+IF($L1438,1,0),0)*IF($B1438&gt;OFFSET($B1438,1,0),ChapterTable!$R$17,1)*
    (VLOOKUP(SUBSTITUTE(SUBSTITUTE(E$1,"standard",""),"|Float","")&amp;IF(OR($L1438=TRUE,$A1438=0,MOD($A1438,ChapterTable!$R$20)&lt;&gt;0),"","보스")&amp;"인게임누적곱배수",ChapterTable!$R:$S,2,0)^C1438
    +VLOOKUP(SUBSTITUTE(SUBSTITUTE(E$1,"standard",""),"|Float","")&amp;IF(OR($L1438=TRUE,$A1438=0,MOD($A1438,ChapterTable!$R$20)&lt;&gt;0),"","보스")&amp;"인게임누적합배수",ChapterTable!$R:$S,2,0)*C1438)
  )
  )
  )
)</f>
        <v>1397.25</v>
      </c>
      <c r="F1438" s="1">
        <f ca="1">IF(AND($A1438=0,$B1438=1),
    VLOOKUP(1,ChapterTable!$1:$1048576,MATCH("최종"&amp;SUBSTITUTE(SUBSTITUTE(F$1,"standard",""),"|Float",""),ChapterTable!$1:$1,0),0)*ChapterTable!$P$17,
  IF(AND($A1438=0,$B1438=0),
    F1439,
  IF($B1438=0,
    VLOOKUP($A1438,ChapterTable!$1:$1048576,MATCH("최종"&amp;SUBSTITUTE(SUBSTITUTE(F$1,"standard",""),"|Float",""),ChapterTable!$1:$1,0),0),
  IF($B1438=1,
    IF($L1438=FALSE,
      VLOOKUP($A1438,ChapterTable!$1:$1048576,MATCH("최종"&amp;SUBSTITUTE(SUBSTITUTE(F$1,"standard",""),"|Float",""),ChapterTable!$1:$1,0),0),
      VLOOKUP($A1438-ChapterTable!$P$11,ChapterTable!$1:$1048576,MATCH("최종"&amp;SUBSTITUTE(SUBSTITUTE(F$1,"standard",""),"|Float",""),ChapterTable!$1:$1,0),0)*ChapterTable!$P$14
    ),
  OFFSET(F1438,-$B1438+IF($L1438,1,0),0)*
    (VLOOKUP(SUBSTITUTE(SUBSTITUTE(F$1,"standard",""),"|Float","")&amp;IF(OR($L1438=TRUE,$A1438=0,MOD($A1438,ChapterTable!$R$20)&lt;&gt;0),"","보스")&amp;"인게임누적곱배수",ChapterTable!$R:$S,2,0)^D1438
    +VLOOKUP(SUBSTITUTE(SUBSTITUTE(F$1,"standard",""),"|Float","")&amp;IF(OR($L1438=TRUE,$A1438=0,MOD($A1438,ChapterTable!$R$20)&lt;&gt;0),"","보스")&amp;"인게임누적합배수",ChapterTable!$R:$S,2,0)*D1438)
  )
  )
  )
)</f>
        <v>378.421875</v>
      </c>
      <c r="G1438" t="s">
        <v>719</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57"/>
        <v>5</v>
      </c>
      <c r="Q1438">
        <f t="shared" si="158"/>
        <v>5</v>
      </c>
      <c r="R1438" t="b">
        <f t="shared" ca="1" si="159"/>
        <v>1</v>
      </c>
      <c r="T1438" t="b">
        <f t="shared" ca="1" si="160"/>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63"/>
        <v>0.2</v>
      </c>
      <c r="AJ1438">
        <f t="shared" si="161"/>
        <v>0.27466666000000001</v>
      </c>
      <c r="AK1438">
        <f t="shared" si="162"/>
        <v>1</v>
      </c>
      <c r="AL1438">
        <v>0</v>
      </c>
    </row>
    <row r="1439" spans="1:38" x14ac:dyDescent="0.3">
      <c r="A1439">
        <v>6</v>
      </c>
      <c r="B1439">
        <v>48</v>
      </c>
      <c r="C1439">
        <f>IF(OR($L1439=TRUE,$A1439=0,MOD($A1439,ChapterTable!$R$20)&lt;&gt;0),
MAX(0,INT(($B1439+ChapterTable!$P$26+VLOOKUP(SUBSTITUTE(C$1,"성장단계","")&amp;"단계오프셋",ChapterTable!$R:$S,2,0))/ChapterTable!$P$23)),
MAX(0,INT(($B1439+ChapterTable!$R$26+VLOOKUP(SUBSTITUTE(C$1,"성장단계","")&amp;"보스단계오프셋",ChapterTable!$R:$S,2,0))/ChapterTable!$R$23)))</f>
        <v>5</v>
      </c>
      <c r="D1439">
        <f>IF(OR($L1439=TRUE,$A1439=0,MOD($A1439,ChapterTable!$R$20)&lt;&gt;0),
MAX(0,INT(($B1439+ChapterTable!$P$26+VLOOKUP(SUBSTITUTE(D$1,"성장단계","")&amp;"단계오프셋",ChapterTable!$R:$S,2,0))/ChapterTable!$P$23)),
MAX(0,INT(($B1439+ChapterTable!$R$26+VLOOKUP(SUBSTITUTE(D$1,"성장단계","")&amp;"보스단계오프셋",ChapterTable!$R:$S,2,0))/ChapterTable!$R$23)))</f>
        <v>4</v>
      </c>
      <c r="E1439" s="1">
        <f ca="1">IF(AND($A1439=0,$B1439=1),
    VLOOKUP(1,ChapterTable!$1:$1048576,MATCH("최종"&amp;SUBSTITUTE(SUBSTITUTE(E$1,"standard",""),"|Float",""),ChapterTable!$1:$1,0),0)*ChapterTable!$P$17,
  IF(AND($A1439=0,$B1439=0),
    E1440,
  IF($B1439=0,
    VLOOKUP($A1439,ChapterTable!$1:$1048576,MATCH("최종"&amp;SUBSTITUTE(SUBSTITUTE(E$1,"standard",""),"|Float",""),ChapterTable!$1:$1,0),0),
  IF($B1439=1,
    IF($L1439=FALSE,
      VLOOKUP($A1439,ChapterTable!$1:$1048576,MATCH("최종"&amp;SUBSTITUTE(SUBSTITUTE(E$1,"standard",""),"|Float",""),ChapterTable!$1:$1,0),0),
      VLOOKUP($A1439-ChapterTable!$P$11,ChapterTable!$1:$1048576,MATCH("최종"&amp;SUBSTITUTE(SUBSTITUTE(E$1,"standard",""),"|Float",""),ChapterTable!$1:$1,0),0)*ChapterTable!$P$14
    ),
  OFFSET(E1439,-$B1439+IF($L1439,1,0),0)*IF($B1439&gt;OFFSET($B1439,1,0),ChapterTable!$R$17,1)*
    (VLOOKUP(SUBSTITUTE(SUBSTITUTE(E$1,"standard",""),"|Float","")&amp;IF(OR($L1439=TRUE,$A1439=0,MOD($A1439,ChapterTable!$R$20)&lt;&gt;0),"","보스")&amp;"인게임누적곱배수",ChapterTable!$R:$S,2,0)^C1439
    +VLOOKUP(SUBSTITUTE(SUBSTITUTE(E$1,"standard",""),"|Float","")&amp;IF(OR($L1439=TRUE,$A1439=0,MOD($A1439,ChapterTable!$R$20)&lt;&gt;0),"","보스")&amp;"인게임누적합배수",ChapterTable!$R:$S,2,0)*C1439)
  )
  )
  )
)</f>
        <v>1397.25</v>
      </c>
      <c r="F1439" s="1">
        <f ca="1">IF(AND($A1439=0,$B1439=1),
    VLOOKUP(1,ChapterTable!$1:$1048576,MATCH("최종"&amp;SUBSTITUTE(SUBSTITUTE(F$1,"standard",""),"|Float",""),ChapterTable!$1:$1,0),0)*ChapterTable!$P$17,
  IF(AND($A1439=0,$B1439=0),
    F1440,
  IF($B1439=0,
    VLOOKUP($A1439,ChapterTable!$1:$1048576,MATCH("최종"&amp;SUBSTITUTE(SUBSTITUTE(F$1,"standard",""),"|Float",""),ChapterTable!$1:$1,0),0),
  IF($B1439=1,
    IF($L1439=FALSE,
      VLOOKUP($A1439,ChapterTable!$1:$1048576,MATCH("최종"&amp;SUBSTITUTE(SUBSTITUTE(F$1,"standard",""),"|Float",""),ChapterTable!$1:$1,0),0),
      VLOOKUP($A1439-ChapterTable!$P$11,ChapterTable!$1:$1048576,MATCH("최종"&amp;SUBSTITUTE(SUBSTITUTE(F$1,"standard",""),"|Float",""),ChapterTable!$1:$1,0),0)*ChapterTable!$P$14
    ),
  OFFSET(F1439,-$B1439+IF($L1439,1,0),0)*
    (VLOOKUP(SUBSTITUTE(SUBSTITUTE(F$1,"standard",""),"|Float","")&amp;IF(OR($L1439=TRUE,$A1439=0,MOD($A1439,ChapterTable!$R$20)&lt;&gt;0),"","보스")&amp;"인게임누적곱배수",ChapterTable!$R:$S,2,0)^D1439
    +VLOOKUP(SUBSTITUTE(SUBSTITUTE(F$1,"standard",""),"|Float","")&amp;IF(OR($L1439=TRUE,$A1439=0,MOD($A1439,ChapterTable!$R$20)&lt;&gt;0),"","보스")&amp;"인게임누적합배수",ChapterTable!$R:$S,2,0)*D1439)
  )
  )
  )
)</f>
        <v>378.421875</v>
      </c>
      <c r="G1439" t="s">
        <v>719</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57"/>
        <v>5</v>
      </c>
      <c r="Q1439">
        <f t="shared" si="158"/>
        <v>5</v>
      </c>
      <c r="R1439" t="b">
        <f t="shared" ca="1" si="159"/>
        <v>1</v>
      </c>
      <c r="T1439" t="b">
        <f t="shared" ca="1" si="160"/>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63"/>
        <v>0.2</v>
      </c>
      <c r="AJ1439">
        <f t="shared" si="161"/>
        <v>0.27466666000000001</v>
      </c>
      <c r="AK1439">
        <f t="shared" si="162"/>
        <v>1</v>
      </c>
      <c r="AL1439">
        <v>0</v>
      </c>
    </row>
    <row r="1440" spans="1:38" x14ac:dyDescent="0.3">
      <c r="A1440">
        <v>6</v>
      </c>
      <c r="B1440">
        <v>49</v>
      </c>
      <c r="C1440">
        <f>IF(OR($L1440=TRUE,$A1440=0,MOD($A1440,ChapterTable!$R$20)&lt;&gt;0),
MAX(0,INT(($B1440+ChapterTable!$P$26+VLOOKUP(SUBSTITUTE(C$1,"성장단계","")&amp;"단계오프셋",ChapterTable!$R:$S,2,0))/ChapterTable!$P$23)),
MAX(0,INT(($B1440+ChapterTable!$R$26+VLOOKUP(SUBSTITUTE(C$1,"성장단계","")&amp;"보스단계오프셋",ChapterTable!$R:$S,2,0))/ChapterTable!$R$23)))</f>
        <v>5</v>
      </c>
      <c r="D1440">
        <f>IF(OR($L1440=TRUE,$A1440=0,MOD($A1440,ChapterTable!$R$20)&lt;&gt;0),
MAX(0,INT(($B1440+ChapterTable!$P$26+VLOOKUP(SUBSTITUTE(D$1,"성장단계","")&amp;"단계오프셋",ChapterTable!$R:$S,2,0))/ChapterTable!$P$23)),
MAX(0,INT(($B1440+ChapterTable!$R$26+VLOOKUP(SUBSTITUTE(D$1,"성장단계","")&amp;"보스단계오프셋",ChapterTable!$R:$S,2,0))/ChapterTable!$R$23)))</f>
        <v>4</v>
      </c>
      <c r="E1440" s="1">
        <f ca="1">IF(AND($A1440=0,$B1440=1),
    VLOOKUP(1,ChapterTable!$1:$1048576,MATCH("최종"&amp;SUBSTITUTE(SUBSTITUTE(E$1,"standard",""),"|Float",""),ChapterTable!$1:$1,0),0)*ChapterTable!$P$17,
  IF(AND($A1440=0,$B1440=0),
    E1441,
  IF($B1440=0,
    VLOOKUP($A1440,ChapterTable!$1:$1048576,MATCH("최종"&amp;SUBSTITUTE(SUBSTITUTE(E$1,"standard",""),"|Float",""),ChapterTable!$1:$1,0),0),
  IF($B1440=1,
    IF($L1440=FALSE,
      VLOOKUP($A1440,ChapterTable!$1:$1048576,MATCH("최종"&amp;SUBSTITUTE(SUBSTITUTE(E$1,"standard",""),"|Float",""),ChapterTable!$1:$1,0),0),
      VLOOKUP($A1440-ChapterTable!$P$11,ChapterTable!$1:$1048576,MATCH("최종"&amp;SUBSTITUTE(SUBSTITUTE(E$1,"standard",""),"|Float",""),ChapterTable!$1:$1,0),0)*ChapterTable!$P$14
    ),
  OFFSET(E1440,-$B1440+IF($L1440,1,0),0)*IF($B1440&gt;OFFSET($B1440,1,0),ChapterTable!$R$17,1)*
    (VLOOKUP(SUBSTITUTE(SUBSTITUTE(E$1,"standard",""),"|Float","")&amp;IF(OR($L1440=TRUE,$A1440=0,MOD($A1440,ChapterTable!$R$20)&lt;&gt;0),"","보스")&amp;"인게임누적곱배수",ChapterTable!$R:$S,2,0)^C1440
    +VLOOKUP(SUBSTITUTE(SUBSTITUTE(E$1,"standard",""),"|Float","")&amp;IF(OR($L1440=TRUE,$A1440=0,MOD($A1440,ChapterTable!$R$20)&lt;&gt;0),"","보스")&amp;"인게임누적합배수",ChapterTable!$R:$S,2,0)*C1440)
  )
  )
  )
)</f>
        <v>1397.25</v>
      </c>
      <c r="F1440" s="1">
        <f ca="1">IF(AND($A1440=0,$B1440=1),
    VLOOKUP(1,ChapterTable!$1:$1048576,MATCH("최종"&amp;SUBSTITUTE(SUBSTITUTE(F$1,"standard",""),"|Float",""),ChapterTable!$1:$1,0),0)*ChapterTable!$P$17,
  IF(AND($A1440=0,$B1440=0),
    F1441,
  IF($B1440=0,
    VLOOKUP($A1440,ChapterTable!$1:$1048576,MATCH("최종"&amp;SUBSTITUTE(SUBSTITUTE(F$1,"standard",""),"|Float",""),ChapterTable!$1:$1,0),0),
  IF($B1440=1,
    IF($L1440=FALSE,
      VLOOKUP($A1440,ChapterTable!$1:$1048576,MATCH("최종"&amp;SUBSTITUTE(SUBSTITUTE(F$1,"standard",""),"|Float",""),ChapterTable!$1:$1,0),0),
      VLOOKUP($A1440-ChapterTable!$P$11,ChapterTable!$1:$1048576,MATCH("최종"&amp;SUBSTITUTE(SUBSTITUTE(F$1,"standard",""),"|Float",""),ChapterTable!$1:$1,0),0)*ChapterTable!$P$14
    ),
  OFFSET(F1440,-$B1440+IF($L1440,1,0),0)*
    (VLOOKUP(SUBSTITUTE(SUBSTITUTE(F$1,"standard",""),"|Float","")&amp;IF(OR($L1440=TRUE,$A1440=0,MOD($A1440,ChapterTable!$R$20)&lt;&gt;0),"","보스")&amp;"인게임누적곱배수",ChapterTable!$R:$S,2,0)^D1440
    +VLOOKUP(SUBSTITUTE(SUBSTITUTE(F$1,"standard",""),"|Float","")&amp;IF(OR($L1440=TRUE,$A1440=0,MOD($A1440,ChapterTable!$R$20)&lt;&gt;0),"","보스")&amp;"인게임누적합배수",ChapterTable!$R:$S,2,0)*D1440)
  )
  )
  )
)</f>
        <v>378.421875</v>
      </c>
      <c r="G1440" t="s">
        <v>719</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57"/>
        <v>95</v>
      </c>
      <c r="Q1440">
        <f t="shared" si="158"/>
        <v>95</v>
      </c>
      <c r="R1440" t="b">
        <f t="shared" ca="1" si="159"/>
        <v>1</v>
      </c>
      <c r="T1440" t="b">
        <f t="shared" ca="1" si="160"/>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63"/>
        <v>0.2</v>
      </c>
      <c r="AJ1440">
        <f t="shared" si="161"/>
        <v>0.27466666000000001</v>
      </c>
      <c r="AK1440">
        <f t="shared" si="162"/>
        <v>1</v>
      </c>
      <c r="AL1440">
        <v>0</v>
      </c>
    </row>
    <row r="1441" spans="1:38" x14ac:dyDescent="0.3">
      <c r="A1441">
        <v>6</v>
      </c>
      <c r="B1441">
        <v>50</v>
      </c>
      <c r="C1441">
        <f>IF(OR($L1441=TRUE,$A1441=0,MOD($A1441,ChapterTable!$R$20)&lt;&gt;0),
MAX(0,INT(($B1441+ChapterTable!$P$26+VLOOKUP(SUBSTITUTE(C$1,"성장단계","")&amp;"단계오프셋",ChapterTable!$R:$S,2,0))/ChapterTable!$P$23)),
MAX(0,INT(($B1441+ChapterTable!$R$26+VLOOKUP(SUBSTITUTE(C$1,"성장단계","")&amp;"보스단계오프셋",ChapterTable!$R:$S,2,0))/ChapterTable!$R$23)))</f>
        <v>5</v>
      </c>
      <c r="D1441">
        <f>IF(OR($L1441=TRUE,$A1441=0,MOD($A1441,ChapterTable!$R$20)&lt;&gt;0),
MAX(0,INT(($B1441+ChapterTable!$P$26+VLOOKUP(SUBSTITUTE(D$1,"성장단계","")&amp;"단계오프셋",ChapterTable!$R:$S,2,0))/ChapterTable!$P$23)),
MAX(0,INT(($B1441+ChapterTable!$R$26+VLOOKUP(SUBSTITUTE(D$1,"성장단계","")&amp;"보스단계오프셋",ChapterTable!$R:$S,2,0))/ChapterTable!$R$23)))</f>
        <v>4</v>
      </c>
      <c r="E1441" s="1">
        <f ca="1">IF(AND($A1441=0,$B1441=1),
    VLOOKUP(1,ChapterTable!$1:$1048576,MATCH("최종"&amp;SUBSTITUTE(SUBSTITUTE(E$1,"standard",""),"|Float",""),ChapterTable!$1:$1,0),0)*ChapterTable!$P$17,
  IF(AND($A1441=0,$B1441=0),
    E1442,
  IF($B1441=0,
    VLOOKUP($A1441,ChapterTable!$1:$1048576,MATCH("최종"&amp;SUBSTITUTE(SUBSTITUTE(E$1,"standard",""),"|Float",""),ChapterTable!$1:$1,0),0),
  IF($B1441=1,
    IF($L1441=FALSE,
      VLOOKUP($A1441,ChapterTable!$1:$1048576,MATCH("최종"&amp;SUBSTITUTE(SUBSTITUTE(E$1,"standard",""),"|Float",""),ChapterTable!$1:$1,0),0),
      VLOOKUP($A1441-ChapterTable!$P$11,ChapterTable!$1:$1048576,MATCH("최종"&amp;SUBSTITUTE(SUBSTITUTE(E$1,"standard",""),"|Float",""),ChapterTable!$1:$1,0),0)*ChapterTable!$P$14
    ),
  OFFSET(E1441,-$B1441+IF($L1441,1,0),0)*IF($B1441&gt;OFFSET($B1441,1,0),ChapterTable!$R$17,1)*
    (VLOOKUP(SUBSTITUTE(SUBSTITUTE(E$1,"standard",""),"|Float","")&amp;IF(OR($L1441=TRUE,$A1441=0,MOD($A1441,ChapterTable!$R$20)&lt;&gt;0),"","보스")&amp;"인게임누적곱배수",ChapterTable!$R:$S,2,0)^C1441
    +VLOOKUP(SUBSTITUTE(SUBSTITUTE(E$1,"standard",""),"|Float","")&amp;IF(OR($L1441=TRUE,$A1441=0,MOD($A1441,ChapterTable!$R$20)&lt;&gt;0),"","보스")&amp;"인게임누적합배수",ChapterTable!$R:$S,2,0)*C1441)
  )
  )
  )
)</f>
        <v>1816.425</v>
      </c>
      <c r="F1441" s="1">
        <f ca="1">IF(AND($A1441=0,$B1441=1),
    VLOOKUP(1,ChapterTable!$1:$1048576,MATCH("최종"&amp;SUBSTITUTE(SUBSTITUTE(F$1,"standard",""),"|Float",""),ChapterTable!$1:$1,0),0)*ChapterTable!$P$17,
  IF(AND($A1441=0,$B1441=0),
    F1442,
  IF($B1441=0,
    VLOOKUP($A1441,ChapterTable!$1:$1048576,MATCH("최종"&amp;SUBSTITUTE(SUBSTITUTE(F$1,"standard",""),"|Float",""),ChapterTable!$1:$1,0),0),
  IF($B1441=1,
    IF($L1441=FALSE,
      VLOOKUP($A1441,ChapterTable!$1:$1048576,MATCH("최종"&amp;SUBSTITUTE(SUBSTITUTE(F$1,"standard",""),"|Float",""),ChapterTable!$1:$1,0),0),
      VLOOKUP($A1441-ChapterTable!$P$11,ChapterTable!$1:$1048576,MATCH("최종"&amp;SUBSTITUTE(SUBSTITUTE(F$1,"standard",""),"|Float",""),ChapterTable!$1:$1,0),0)*ChapterTable!$P$14
    ),
  OFFSET(F1441,-$B1441+IF($L1441,1,0),0)*
    (VLOOKUP(SUBSTITUTE(SUBSTITUTE(F$1,"standard",""),"|Float","")&amp;IF(OR($L1441=TRUE,$A1441=0,MOD($A1441,ChapterTable!$R$20)&lt;&gt;0),"","보스")&amp;"인게임누적곱배수",ChapterTable!$R:$S,2,0)^D1441
    +VLOOKUP(SUBSTITUTE(SUBSTITUTE(F$1,"standard",""),"|Float","")&amp;IF(OR($L1441=TRUE,$A1441=0,MOD($A1441,ChapterTable!$R$20)&lt;&gt;0),"","보스")&amp;"인게임누적합배수",ChapterTable!$R:$S,2,0)*D1441)
  )
  )
  )
)</f>
        <v>378.421875</v>
      </c>
      <c r="G1441" t="s">
        <v>719</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57"/>
        <v>25</v>
      </c>
      <c r="Q1441">
        <f t="shared" si="158"/>
        <v>25</v>
      </c>
      <c r="R1441" t="b">
        <f t="shared" ca="1" si="159"/>
        <v>0</v>
      </c>
      <c r="T1441" t="b">
        <f t="shared" ca="1" si="160"/>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63"/>
        <v>0.2</v>
      </c>
      <c r="AJ1441">
        <f t="shared" si="161"/>
        <v>1</v>
      </c>
      <c r="AK1441">
        <f t="shared" si="162"/>
        <v>1</v>
      </c>
      <c r="AL1441">
        <v>0</v>
      </c>
    </row>
    <row r="1442" spans="1:38" x14ac:dyDescent="0.3">
      <c r="A1442">
        <v>7</v>
      </c>
      <c r="B1442">
        <v>1</v>
      </c>
      <c r="C1442">
        <f>IF(OR($L1442=TRUE,$A1442=0,MOD($A1442,ChapterTable!$R$20)&lt;&gt;0),
MAX(0,INT(($B1442+ChapterTable!$P$26+VLOOKUP(SUBSTITUTE(C$1,"성장단계","")&amp;"단계오프셋",ChapterTable!$R:$S,2,0))/ChapterTable!$P$23)),
MAX(0,INT(($B1442+ChapterTable!$R$26+VLOOKUP(SUBSTITUTE(C$1,"성장단계","")&amp;"보스단계오프셋",ChapterTable!$R:$S,2,0))/ChapterTable!$R$23)))</f>
        <v>0</v>
      </c>
      <c r="D1442">
        <f>IF(OR($L1442=TRUE,$A1442=0,MOD($A1442,ChapterTable!$R$20)&lt;&gt;0),
MAX(0,INT(($B1442+ChapterTable!$P$26+VLOOKUP(SUBSTITUTE(D$1,"성장단계","")&amp;"단계오프셋",ChapterTable!$R:$S,2,0))/ChapterTable!$P$23)),
MAX(0,INT(($B1442+ChapterTable!$R$26+VLOOKUP(SUBSTITUTE(D$1,"성장단계","")&amp;"보스단계오프셋",ChapterTable!$R:$S,2,0))/ChapterTable!$R$23)))</f>
        <v>0</v>
      </c>
      <c r="E1442" s="1">
        <f ca="1">IF(AND($A1442=0,$B1442=1),
    VLOOKUP(1,ChapterTable!$1:$1048576,MATCH("최종"&amp;SUBSTITUTE(SUBSTITUTE(E$1,"standard",""),"|Float",""),ChapterTable!$1:$1,0),0)*ChapterTable!$P$17,
  IF(AND($A1442=0,$B1442=0),
    E1443,
  IF($B1442=0,
    VLOOKUP($A1442,ChapterTable!$1:$1048576,MATCH("최종"&amp;SUBSTITUTE(SUBSTITUTE(E$1,"standard",""),"|Float",""),ChapterTable!$1:$1,0),0),
  IF($B1442=1,
    IF($L1442=FALSE,
      VLOOKUP($A1442,ChapterTable!$1:$1048576,MATCH("최종"&amp;SUBSTITUTE(SUBSTITUTE(E$1,"standard",""),"|Float",""),ChapterTable!$1:$1,0),0),
      VLOOKUP($A1442-ChapterTable!$P$11,ChapterTable!$1:$1048576,MATCH("최종"&amp;SUBSTITUTE(SUBSTITUTE(E$1,"standard",""),"|Float",""),ChapterTable!$1:$1,0),0)*ChapterTable!$P$14
    ),
  OFFSET(E1442,-$B1442+IF($L1442,1,0),0)*IF($B1442&gt;OFFSET($B1442,1,0),ChapterTable!$R$17,1)*
    (VLOOKUP(SUBSTITUTE(SUBSTITUTE(E$1,"standard",""),"|Float","")&amp;IF(OR($L1442=TRUE,$A1442=0,MOD($A1442,ChapterTable!$R$20)&lt;&gt;0),"","보스")&amp;"인게임누적곱배수",ChapterTable!$R:$S,2,0)^C1442
    +VLOOKUP(SUBSTITUTE(SUBSTITUTE(E$1,"standard",""),"|Float","")&amp;IF(OR($L1442=TRUE,$A1442=0,MOD($A1442,ChapterTable!$R$20)&lt;&gt;0),"","보스")&amp;"인게임누적합배수",ChapterTable!$R:$S,2,0)*C1442)
  )
  )
  )
)</f>
        <v>1047.9375</v>
      </c>
      <c r="F1442" s="1">
        <f ca="1">IF(AND($A1442=0,$B1442=1),
    VLOOKUP(1,ChapterTable!$1:$1048576,MATCH("최종"&amp;SUBSTITUTE(SUBSTITUTE(F$1,"standard",""),"|Float",""),ChapterTable!$1:$1,0),0)*ChapterTable!$P$17,
  IF(AND($A1442=0,$B1442=0),
    F1443,
  IF($B1442=0,
    VLOOKUP($A1442,ChapterTable!$1:$1048576,MATCH("최종"&amp;SUBSTITUTE(SUBSTITUTE(F$1,"standard",""),"|Float",""),ChapterTable!$1:$1,0),0),
  IF($B1442=1,
    IF($L1442=FALSE,
      VLOOKUP($A1442,ChapterTable!$1:$1048576,MATCH("최종"&amp;SUBSTITUTE(SUBSTITUTE(F$1,"standard",""),"|Float",""),ChapterTable!$1:$1,0),0),
      VLOOKUP($A1442-ChapterTable!$P$11,ChapterTable!$1:$1048576,MATCH("최종"&amp;SUBSTITUTE(SUBSTITUTE(F$1,"standard",""),"|Float",""),ChapterTable!$1:$1,0),0)*ChapterTable!$P$14
    ),
  OFFSET(F1442,-$B1442+IF($L1442,1,0),0)*
    (VLOOKUP(SUBSTITUTE(SUBSTITUTE(F$1,"standard",""),"|Float","")&amp;IF(OR($L1442=TRUE,$A1442=0,MOD($A1442,ChapterTable!$R$20)&lt;&gt;0),"","보스")&amp;"인게임누적곱배수",ChapterTable!$R:$S,2,0)^D1442
    +VLOOKUP(SUBSTITUTE(SUBSTITUTE(F$1,"standard",""),"|Float","")&amp;IF(OR($L1442=TRUE,$A1442=0,MOD($A1442,ChapterTable!$R$20)&lt;&gt;0),"","보스")&amp;"인게임누적합배수",ChapterTable!$R:$S,2,0)*D1442)
  )
  )
  )
)</f>
        <v>436.64062499999994</v>
      </c>
      <c r="G1442" t="s">
        <v>719</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57"/>
        <v>1</v>
      </c>
      <c r="Q1442">
        <f t="shared" si="158"/>
        <v>1</v>
      </c>
      <c r="R1442" t="b">
        <f t="shared" ca="1" si="159"/>
        <v>1</v>
      </c>
      <c r="T1442" t="b">
        <f t="shared" ca="1" si="160"/>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63"/>
        <v>1</v>
      </c>
      <c r="AJ1442">
        <f t="shared" si="161"/>
        <v>1</v>
      </c>
      <c r="AK1442">
        <f t="shared" si="162"/>
        <v>1</v>
      </c>
      <c r="AL1442">
        <v>0</v>
      </c>
    </row>
    <row r="1443" spans="1:38" x14ac:dyDescent="0.3">
      <c r="A1443">
        <v>7</v>
      </c>
      <c r="B1443">
        <v>2</v>
      </c>
      <c r="C1443">
        <f>IF(OR($L1443=TRUE,$A1443=0,MOD($A1443,ChapterTable!$R$20)&lt;&gt;0),
MAX(0,INT(($B1443+ChapterTable!$P$26+VLOOKUP(SUBSTITUTE(C$1,"성장단계","")&amp;"단계오프셋",ChapterTable!$R:$S,2,0))/ChapterTable!$P$23)),
MAX(0,INT(($B1443+ChapterTable!$R$26+VLOOKUP(SUBSTITUTE(C$1,"성장단계","")&amp;"보스단계오프셋",ChapterTable!$R:$S,2,0))/ChapterTable!$R$23)))</f>
        <v>0</v>
      </c>
      <c r="D1443">
        <f>IF(OR($L1443=TRUE,$A1443=0,MOD($A1443,ChapterTable!$R$20)&lt;&gt;0),
MAX(0,INT(($B1443+ChapterTable!$P$26+VLOOKUP(SUBSTITUTE(D$1,"성장단계","")&amp;"단계오프셋",ChapterTable!$R:$S,2,0))/ChapterTable!$P$23)),
MAX(0,INT(($B1443+ChapterTable!$R$26+VLOOKUP(SUBSTITUTE(D$1,"성장단계","")&amp;"보스단계오프셋",ChapterTable!$R:$S,2,0))/ChapterTable!$R$23)))</f>
        <v>0</v>
      </c>
      <c r="E1443" s="1">
        <f ca="1">IF(AND($A1443=0,$B1443=1),
    VLOOKUP(1,ChapterTable!$1:$1048576,MATCH("최종"&amp;SUBSTITUTE(SUBSTITUTE(E$1,"standard",""),"|Float",""),ChapterTable!$1:$1,0),0)*ChapterTable!$P$17,
  IF(AND($A1443=0,$B1443=0),
    E1444,
  IF($B1443=0,
    VLOOKUP($A1443,ChapterTable!$1:$1048576,MATCH("최종"&amp;SUBSTITUTE(SUBSTITUTE(E$1,"standard",""),"|Float",""),ChapterTable!$1:$1,0),0),
  IF($B1443=1,
    IF($L1443=FALSE,
      VLOOKUP($A1443,ChapterTable!$1:$1048576,MATCH("최종"&amp;SUBSTITUTE(SUBSTITUTE(E$1,"standard",""),"|Float",""),ChapterTable!$1:$1,0),0),
      VLOOKUP($A1443-ChapterTable!$P$11,ChapterTable!$1:$1048576,MATCH("최종"&amp;SUBSTITUTE(SUBSTITUTE(E$1,"standard",""),"|Float",""),ChapterTable!$1:$1,0),0)*ChapterTable!$P$14
    ),
  OFFSET(E1443,-$B1443+IF($L1443,1,0),0)*IF($B1443&gt;OFFSET($B1443,1,0),ChapterTable!$R$17,1)*
    (VLOOKUP(SUBSTITUTE(SUBSTITUTE(E$1,"standard",""),"|Float","")&amp;IF(OR($L1443=TRUE,$A1443=0,MOD($A1443,ChapterTable!$R$20)&lt;&gt;0),"","보스")&amp;"인게임누적곱배수",ChapterTable!$R:$S,2,0)^C1443
    +VLOOKUP(SUBSTITUTE(SUBSTITUTE(E$1,"standard",""),"|Float","")&amp;IF(OR($L1443=TRUE,$A1443=0,MOD($A1443,ChapterTable!$R$20)&lt;&gt;0),"","보스")&amp;"인게임누적합배수",ChapterTable!$R:$S,2,0)*C1443)
  )
  )
  )
)</f>
        <v>1047.9375</v>
      </c>
      <c r="F1443" s="1">
        <f ca="1">IF(AND($A1443=0,$B1443=1),
    VLOOKUP(1,ChapterTable!$1:$1048576,MATCH("최종"&amp;SUBSTITUTE(SUBSTITUTE(F$1,"standard",""),"|Float",""),ChapterTable!$1:$1,0),0)*ChapterTable!$P$17,
  IF(AND($A1443=0,$B1443=0),
    F1444,
  IF($B1443=0,
    VLOOKUP($A1443,ChapterTable!$1:$1048576,MATCH("최종"&amp;SUBSTITUTE(SUBSTITUTE(F$1,"standard",""),"|Float",""),ChapterTable!$1:$1,0),0),
  IF($B1443=1,
    IF($L1443=FALSE,
      VLOOKUP($A1443,ChapterTable!$1:$1048576,MATCH("최종"&amp;SUBSTITUTE(SUBSTITUTE(F$1,"standard",""),"|Float",""),ChapterTable!$1:$1,0),0),
      VLOOKUP($A1443-ChapterTable!$P$11,ChapterTable!$1:$1048576,MATCH("최종"&amp;SUBSTITUTE(SUBSTITUTE(F$1,"standard",""),"|Float",""),ChapterTable!$1:$1,0),0)*ChapterTable!$P$14
    ),
  OFFSET(F1443,-$B1443+IF($L1443,1,0),0)*
    (VLOOKUP(SUBSTITUTE(SUBSTITUTE(F$1,"standard",""),"|Float","")&amp;IF(OR($L1443=TRUE,$A1443=0,MOD($A1443,ChapterTable!$R$20)&lt;&gt;0),"","보스")&amp;"인게임누적곱배수",ChapterTable!$R:$S,2,0)^D1443
    +VLOOKUP(SUBSTITUTE(SUBSTITUTE(F$1,"standard",""),"|Float","")&amp;IF(OR($L1443=TRUE,$A1443=0,MOD($A1443,ChapterTable!$R$20)&lt;&gt;0),"","보스")&amp;"인게임누적합배수",ChapterTable!$R:$S,2,0)*D1443)
  )
  )
  )
)</f>
        <v>436.64062499999994</v>
      </c>
      <c r="G1443" t="s">
        <v>719</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57"/>
        <v>1</v>
      </c>
      <c r="Q1443">
        <f t="shared" si="158"/>
        <v>1</v>
      </c>
      <c r="R1443" t="b">
        <f t="shared" ca="1" si="159"/>
        <v>1</v>
      </c>
      <c r="T1443" t="b">
        <f t="shared" ca="1" si="160"/>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63"/>
        <v>1</v>
      </c>
      <c r="AJ1443">
        <f t="shared" si="161"/>
        <v>1</v>
      </c>
      <c r="AK1443">
        <f t="shared" si="162"/>
        <v>1</v>
      </c>
      <c r="AL1443">
        <v>0</v>
      </c>
    </row>
    <row r="1444" spans="1:38" x14ac:dyDescent="0.3">
      <c r="A1444">
        <v>7</v>
      </c>
      <c r="B1444">
        <v>3</v>
      </c>
      <c r="C1444">
        <f>IF(OR($L1444=TRUE,$A1444=0,MOD($A1444,ChapterTable!$R$20)&lt;&gt;0),
MAX(0,INT(($B1444+ChapterTable!$P$26+VLOOKUP(SUBSTITUTE(C$1,"성장단계","")&amp;"단계오프셋",ChapterTable!$R:$S,2,0))/ChapterTable!$P$23)),
MAX(0,INT(($B1444+ChapterTable!$R$26+VLOOKUP(SUBSTITUTE(C$1,"성장단계","")&amp;"보스단계오프셋",ChapterTable!$R:$S,2,0))/ChapterTable!$R$23)))</f>
        <v>0</v>
      </c>
      <c r="D1444">
        <f>IF(OR($L1444=TRUE,$A1444=0,MOD($A1444,ChapterTable!$R$20)&lt;&gt;0),
MAX(0,INT(($B1444+ChapterTable!$P$26+VLOOKUP(SUBSTITUTE(D$1,"성장단계","")&amp;"단계오프셋",ChapterTable!$R:$S,2,0))/ChapterTable!$P$23)),
MAX(0,INT(($B1444+ChapterTable!$R$26+VLOOKUP(SUBSTITUTE(D$1,"성장단계","")&amp;"보스단계오프셋",ChapterTable!$R:$S,2,0))/ChapterTable!$R$23)))</f>
        <v>0</v>
      </c>
      <c r="E1444" s="1">
        <f ca="1">IF(AND($A1444=0,$B1444=1),
    VLOOKUP(1,ChapterTable!$1:$1048576,MATCH("최종"&amp;SUBSTITUTE(SUBSTITUTE(E$1,"standard",""),"|Float",""),ChapterTable!$1:$1,0),0)*ChapterTable!$P$17,
  IF(AND($A1444=0,$B1444=0),
    E1445,
  IF($B1444=0,
    VLOOKUP($A1444,ChapterTable!$1:$1048576,MATCH("최종"&amp;SUBSTITUTE(SUBSTITUTE(E$1,"standard",""),"|Float",""),ChapterTable!$1:$1,0),0),
  IF($B1444=1,
    IF($L1444=FALSE,
      VLOOKUP($A1444,ChapterTable!$1:$1048576,MATCH("최종"&amp;SUBSTITUTE(SUBSTITUTE(E$1,"standard",""),"|Float",""),ChapterTable!$1:$1,0),0),
      VLOOKUP($A1444-ChapterTable!$P$11,ChapterTable!$1:$1048576,MATCH("최종"&amp;SUBSTITUTE(SUBSTITUTE(E$1,"standard",""),"|Float",""),ChapterTable!$1:$1,0),0)*ChapterTable!$P$14
    ),
  OFFSET(E1444,-$B1444+IF($L1444,1,0),0)*IF($B1444&gt;OFFSET($B1444,1,0),ChapterTable!$R$17,1)*
    (VLOOKUP(SUBSTITUTE(SUBSTITUTE(E$1,"standard",""),"|Float","")&amp;IF(OR($L1444=TRUE,$A1444=0,MOD($A1444,ChapterTable!$R$20)&lt;&gt;0),"","보스")&amp;"인게임누적곱배수",ChapterTable!$R:$S,2,0)^C1444
    +VLOOKUP(SUBSTITUTE(SUBSTITUTE(E$1,"standard",""),"|Float","")&amp;IF(OR($L1444=TRUE,$A1444=0,MOD($A1444,ChapterTable!$R$20)&lt;&gt;0),"","보스")&amp;"인게임누적합배수",ChapterTable!$R:$S,2,0)*C1444)
  )
  )
  )
)</f>
        <v>1047.9375</v>
      </c>
      <c r="F1444" s="1">
        <f ca="1">IF(AND($A1444=0,$B1444=1),
    VLOOKUP(1,ChapterTable!$1:$1048576,MATCH("최종"&amp;SUBSTITUTE(SUBSTITUTE(F$1,"standard",""),"|Float",""),ChapterTable!$1:$1,0),0)*ChapterTable!$P$17,
  IF(AND($A1444=0,$B1444=0),
    F1445,
  IF($B1444=0,
    VLOOKUP($A1444,ChapterTable!$1:$1048576,MATCH("최종"&amp;SUBSTITUTE(SUBSTITUTE(F$1,"standard",""),"|Float",""),ChapterTable!$1:$1,0),0),
  IF($B1444=1,
    IF($L1444=FALSE,
      VLOOKUP($A1444,ChapterTable!$1:$1048576,MATCH("최종"&amp;SUBSTITUTE(SUBSTITUTE(F$1,"standard",""),"|Float",""),ChapterTable!$1:$1,0),0),
      VLOOKUP($A1444-ChapterTable!$P$11,ChapterTable!$1:$1048576,MATCH("최종"&amp;SUBSTITUTE(SUBSTITUTE(F$1,"standard",""),"|Float",""),ChapterTable!$1:$1,0),0)*ChapterTable!$P$14
    ),
  OFFSET(F1444,-$B1444+IF($L1444,1,0),0)*
    (VLOOKUP(SUBSTITUTE(SUBSTITUTE(F$1,"standard",""),"|Float","")&amp;IF(OR($L1444=TRUE,$A1444=0,MOD($A1444,ChapterTable!$R$20)&lt;&gt;0),"","보스")&amp;"인게임누적곱배수",ChapterTable!$R:$S,2,0)^D1444
    +VLOOKUP(SUBSTITUTE(SUBSTITUTE(F$1,"standard",""),"|Float","")&amp;IF(OR($L1444=TRUE,$A1444=0,MOD($A1444,ChapterTable!$R$20)&lt;&gt;0),"","보스")&amp;"인게임누적합배수",ChapterTable!$R:$S,2,0)*D1444)
  )
  )
  )
)</f>
        <v>436.64062499999994</v>
      </c>
      <c r="G1444" t="s">
        <v>719</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57"/>
        <v>1</v>
      </c>
      <c r="Q1444">
        <f t="shared" si="158"/>
        <v>1</v>
      </c>
      <c r="R1444" t="b">
        <f t="shared" ca="1" si="159"/>
        <v>1</v>
      </c>
      <c r="T1444" t="b">
        <f t="shared" ca="1" si="160"/>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63"/>
        <v>1</v>
      </c>
      <c r="AJ1444">
        <f t="shared" si="161"/>
        <v>1</v>
      </c>
      <c r="AK1444">
        <f t="shared" si="162"/>
        <v>1</v>
      </c>
      <c r="AL1444">
        <v>0</v>
      </c>
    </row>
    <row r="1445" spans="1:38" x14ac:dyDescent="0.3">
      <c r="A1445">
        <v>7</v>
      </c>
      <c r="B1445">
        <v>4</v>
      </c>
      <c r="C1445">
        <f>IF(OR($L1445=TRUE,$A1445=0,MOD($A1445,ChapterTable!$R$20)&lt;&gt;0),
MAX(0,INT(($B1445+ChapterTable!$P$26+VLOOKUP(SUBSTITUTE(C$1,"성장단계","")&amp;"단계오프셋",ChapterTable!$R:$S,2,0))/ChapterTable!$P$23)),
MAX(0,INT(($B1445+ChapterTable!$R$26+VLOOKUP(SUBSTITUTE(C$1,"성장단계","")&amp;"보스단계오프셋",ChapterTable!$R:$S,2,0))/ChapterTable!$R$23)))</f>
        <v>0</v>
      </c>
      <c r="D1445">
        <f>IF(OR($L1445=TRUE,$A1445=0,MOD($A1445,ChapterTable!$R$20)&lt;&gt;0),
MAX(0,INT(($B1445+ChapterTable!$P$26+VLOOKUP(SUBSTITUTE(D$1,"성장단계","")&amp;"단계오프셋",ChapterTable!$R:$S,2,0))/ChapterTable!$P$23)),
MAX(0,INT(($B1445+ChapterTable!$R$26+VLOOKUP(SUBSTITUTE(D$1,"성장단계","")&amp;"보스단계오프셋",ChapterTable!$R:$S,2,0))/ChapterTable!$R$23)))</f>
        <v>0</v>
      </c>
      <c r="E1445" s="1">
        <f ca="1">IF(AND($A1445=0,$B1445=1),
    VLOOKUP(1,ChapterTable!$1:$1048576,MATCH("최종"&amp;SUBSTITUTE(SUBSTITUTE(E$1,"standard",""),"|Float",""),ChapterTable!$1:$1,0),0)*ChapterTable!$P$17,
  IF(AND($A1445=0,$B1445=0),
    E1446,
  IF($B1445=0,
    VLOOKUP($A1445,ChapterTable!$1:$1048576,MATCH("최종"&amp;SUBSTITUTE(SUBSTITUTE(E$1,"standard",""),"|Float",""),ChapterTable!$1:$1,0),0),
  IF($B1445=1,
    IF($L1445=FALSE,
      VLOOKUP($A1445,ChapterTable!$1:$1048576,MATCH("최종"&amp;SUBSTITUTE(SUBSTITUTE(E$1,"standard",""),"|Float",""),ChapterTable!$1:$1,0),0),
      VLOOKUP($A1445-ChapterTable!$P$11,ChapterTable!$1:$1048576,MATCH("최종"&amp;SUBSTITUTE(SUBSTITUTE(E$1,"standard",""),"|Float",""),ChapterTable!$1:$1,0),0)*ChapterTable!$P$14
    ),
  OFFSET(E1445,-$B1445+IF($L1445,1,0),0)*IF($B1445&gt;OFFSET($B1445,1,0),ChapterTable!$R$17,1)*
    (VLOOKUP(SUBSTITUTE(SUBSTITUTE(E$1,"standard",""),"|Float","")&amp;IF(OR($L1445=TRUE,$A1445=0,MOD($A1445,ChapterTable!$R$20)&lt;&gt;0),"","보스")&amp;"인게임누적곱배수",ChapterTable!$R:$S,2,0)^C1445
    +VLOOKUP(SUBSTITUTE(SUBSTITUTE(E$1,"standard",""),"|Float","")&amp;IF(OR($L1445=TRUE,$A1445=0,MOD($A1445,ChapterTable!$R$20)&lt;&gt;0),"","보스")&amp;"인게임누적합배수",ChapterTable!$R:$S,2,0)*C1445)
  )
  )
  )
)</f>
        <v>1047.9375</v>
      </c>
      <c r="F1445" s="1">
        <f ca="1">IF(AND($A1445=0,$B1445=1),
    VLOOKUP(1,ChapterTable!$1:$1048576,MATCH("최종"&amp;SUBSTITUTE(SUBSTITUTE(F$1,"standard",""),"|Float",""),ChapterTable!$1:$1,0),0)*ChapterTable!$P$17,
  IF(AND($A1445=0,$B1445=0),
    F1446,
  IF($B1445=0,
    VLOOKUP($A1445,ChapterTable!$1:$1048576,MATCH("최종"&amp;SUBSTITUTE(SUBSTITUTE(F$1,"standard",""),"|Float",""),ChapterTable!$1:$1,0),0),
  IF($B1445=1,
    IF($L1445=FALSE,
      VLOOKUP($A1445,ChapterTable!$1:$1048576,MATCH("최종"&amp;SUBSTITUTE(SUBSTITUTE(F$1,"standard",""),"|Float",""),ChapterTable!$1:$1,0),0),
      VLOOKUP($A1445-ChapterTable!$P$11,ChapterTable!$1:$1048576,MATCH("최종"&amp;SUBSTITUTE(SUBSTITUTE(F$1,"standard",""),"|Float",""),ChapterTable!$1:$1,0),0)*ChapterTable!$P$14
    ),
  OFFSET(F1445,-$B1445+IF($L1445,1,0),0)*
    (VLOOKUP(SUBSTITUTE(SUBSTITUTE(F$1,"standard",""),"|Float","")&amp;IF(OR($L1445=TRUE,$A1445=0,MOD($A1445,ChapterTable!$R$20)&lt;&gt;0),"","보스")&amp;"인게임누적곱배수",ChapterTable!$R:$S,2,0)^D1445
    +VLOOKUP(SUBSTITUTE(SUBSTITUTE(F$1,"standard",""),"|Float","")&amp;IF(OR($L1445=TRUE,$A1445=0,MOD($A1445,ChapterTable!$R$20)&lt;&gt;0),"","보스")&amp;"인게임누적합배수",ChapterTable!$R:$S,2,0)*D1445)
  )
  )
  )
)</f>
        <v>436.64062499999994</v>
      </c>
      <c r="G1445" t="s">
        <v>719</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57"/>
        <v>1</v>
      </c>
      <c r="Q1445">
        <f t="shared" si="158"/>
        <v>1</v>
      </c>
      <c r="R1445" t="b">
        <f t="shared" ca="1" si="159"/>
        <v>1</v>
      </c>
      <c r="T1445" t="b">
        <f t="shared" ca="1" si="160"/>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63"/>
        <v>1</v>
      </c>
      <c r="AJ1445">
        <f t="shared" si="161"/>
        <v>1</v>
      </c>
      <c r="AK1445">
        <f t="shared" si="162"/>
        <v>1</v>
      </c>
      <c r="AL1445">
        <v>0</v>
      </c>
    </row>
    <row r="1446" spans="1:38" x14ac:dyDescent="0.3">
      <c r="A1446">
        <v>7</v>
      </c>
      <c r="B1446">
        <v>5</v>
      </c>
      <c r="C1446">
        <f>IF(OR($L1446=TRUE,$A1446=0,MOD($A1446,ChapterTable!$R$20)&lt;&gt;0),
MAX(0,INT(($B1446+ChapterTable!$P$26+VLOOKUP(SUBSTITUTE(C$1,"성장단계","")&amp;"단계오프셋",ChapterTable!$R:$S,2,0))/ChapterTable!$P$23)),
MAX(0,INT(($B1446+ChapterTable!$R$26+VLOOKUP(SUBSTITUTE(C$1,"성장단계","")&amp;"보스단계오프셋",ChapterTable!$R:$S,2,0))/ChapterTable!$R$23)))</f>
        <v>0</v>
      </c>
      <c r="D1446">
        <f>IF(OR($L1446=TRUE,$A1446=0,MOD($A1446,ChapterTable!$R$20)&lt;&gt;0),
MAX(0,INT(($B1446+ChapterTable!$P$26+VLOOKUP(SUBSTITUTE(D$1,"성장단계","")&amp;"단계오프셋",ChapterTable!$R:$S,2,0))/ChapterTable!$P$23)),
MAX(0,INT(($B1446+ChapterTable!$R$26+VLOOKUP(SUBSTITUTE(D$1,"성장단계","")&amp;"보스단계오프셋",ChapterTable!$R:$S,2,0))/ChapterTable!$R$23)))</f>
        <v>0</v>
      </c>
      <c r="E1446" s="1">
        <f ca="1">IF(AND($A1446=0,$B1446=1),
    VLOOKUP(1,ChapterTable!$1:$1048576,MATCH("최종"&amp;SUBSTITUTE(SUBSTITUTE(E$1,"standard",""),"|Float",""),ChapterTable!$1:$1,0),0)*ChapterTable!$P$17,
  IF(AND($A1446=0,$B1446=0),
    E1447,
  IF($B1446=0,
    VLOOKUP($A1446,ChapterTable!$1:$1048576,MATCH("최종"&amp;SUBSTITUTE(SUBSTITUTE(E$1,"standard",""),"|Float",""),ChapterTable!$1:$1,0),0),
  IF($B1446=1,
    IF($L1446=FALSE,
      VLOOKUP($A1446,ChapterTable!$1:$1048576,MATCH("최종"&amp;SUBSTITUTE(SUBSTITUTE(E$1,"standard",""),"|Float",""),ChapterTable!$1:$1,0),0),
      VLOOKUP($A1446-ChapterTable!$P$11,ChapterTable!$1:$1048576,MATCH("최종"&amp;SUBSTITUTE(SUBSTITUTE(E$1,"standard",""),"|Float",""),ChapterTable!$1:$1,0),0)*ChapterTable!$P$14
    ),
  OFFSET(E1446,-$B1446+IF($L1446,1,0),0)*IF($B1446&gt;OFFSET($B1446,1,0),ChapterTable!$R$17,1)*
    (VLOOKUP(SUBSTITUTE(SUBSTITUTE(E$1,"standard",""),"|Float","")&amp;IF(OR($L1446=TRUE,$A1446=0,MOD($A1446,ChapterTable!$R$20)&lt;&gt;0),"","보스")&amp;"인게임누적곱배수",ChapterTable!$R:$S,2,0)^C1446
    +VLOOKUP(SUBSTITUTE(SUBSTITUTE(E$1,"standard",""),"|Float","")&amp;IF(OR($L1446=TRUE,$A1446=0,MOD($A1446,ChapterTable!$R$20)&lt;&gt;0),"","보스")&amp;"인게임누적합배수",ChapterTable!$R:$S,2,0)*C1446)
  )
  )
  )
)</f>
        <v>1047.9375</v>
      </c>
      <c r="F1446" s="1">
        <f ca="1">IF(AND($A1446=0,$B1446=1),
    VLOOKUP(1,ChapterTable!$1:$1048576,MATCH("최종"&amp;SUBSTITUTE(SUBSTITUTE(F$1,"standard",""),"|Float",""),ChapterTable!$1:$1,0),0)*ChapterTable!$P$17,
  IF(AND($A1446=0,$B1446=0),
    F1447,
  IF($B1446=0,
    VLOOKUP($A1446,ChapterTable!$1:$1048576,MATCH("최종"&amp;SUBSTITUTE(SUBSTITUTE(F$1,"standard",""),"|Float",""),ChapterTable!$1:$1,0),0),
  IF($B1446=1,
    IF($L1446=FALSE,
      VLOOKUP($A1446,ChapterTable!$1:$1048576,MATCH("최종"&amp;SUBSTITUTE(SUBSTITUTE(F$1,"standard",""),"|Float",""),ChapterTable!$1:$1,0),0),
      VLOOKUP($A1446-ChapterTable!$P$11,ChapterTable!$1:$1048576,MATCH("최종"&amp;SUBSTITUTE(SUBSTITUTE(F$1,"standard",""),"|Float",""),ChapterTable!$1:$1,0),0)*ChapterTable!$P$14
    ),
  OFFSET(F1446,-$B1446+IF($L1446,1,0),0)*
    (VLOOKUP(SUBSTITUTE(SUBSTITUTE(F$1,"standard",""),"|Float","")&amp;IF(OR($L1446=TRUE,$A1446=0,MOD($A1446,ChapterTable!$R$20)&lt;&gt;0),"","보스")&amp;"인게임누적곱배수",ChapterTable!$R:$S,2,0)^D1446
    +VLOOKUP(SUBSTITUTE(SUBSTITUTE(F$1,"standard",""),"|Float","")&amp;IF(OR($L1446=TRUE,$A1446=0,MOD($A1446,ChapterTable!$R$20)&lt;&gt;0),"","보스")&amp;"인게임누적합배수",ChapterTable!$R:$S,2,0)*D1446)
  )
  )
  )
)</f>
        <v>436.64062499999994</v>
      </c>
      <c r="G1446" t="s">
        <v>719</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57"/>
        <v>11</v>
      </c>
      <c r="Q1446">
        <f t="shared" si="158"/>
        <v>11</v>
      </c>
      <c r="R1446" t="b">
        <f t="shared" ca="1" si="159"/>
        <v>1</v>
      </c>
      <c r="T1446" t="b">
        <f t="shared" ca="1" si="160"/>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63"/>
        <v>1</v>
      </c>
      <c r="AJ1446">
        <f t="shared" si="161"/>
        <v>1</v>
      </c>
      <c r="AK1446">
        <f t="shared" si="162"/>
        <v>1</v>
      </c>
      <c r="AL1446">
        <v>0</v>
      </c>
    </row>
    <row r="1447" spans="1:38" x14ac:dyDescent="0.3">
      <c r="A1447">
        <v>7</v>
      </c>
      <c r="B1447">
        <v>6</v>
      </c>
      <c r="C1447">
        <f>IF(OR($L1447=TRUE,$A1447=0,MOD($A1447,ChapterTable!$R$20)&lt;&gt;0),
MAX(0,INT(($B1447+ChapterTable!$P$26+VLOOKUP(SUBSTITUTE(C$1,"성장단계","")&amp;"단계오프셋",ChapterTable!$R:$S,2,0))/ChapterTable!$P$23)),
MAX(0,INT(($B1447+ChapterTable!$R$26+VLOOKUP(SUBSTITUTE(C$1,"성장단계","")&amp;"보스단계오프셋",ChapterTable!$R:$S,2,0))/ChapterTable!$R$23)))</f>
        <v>1</v>
      </c>
      <c r="D1447">
        <f>IF(OR($L1447=TRUE,$A1447=0,MOD($A1447,ChapterTable!$R$20)&lt;&gt;0),
MAX(0,INT(($B1447+ChapterTable!$P$26+VLOOKUP(SUBSTITUTE(D$1,"성장단계","")&amp;"단계오프셋",ChapterTable!$R:$S,2,0))/ChapterTable!$P$23)),
MAX(0,INT(($B1447+ChapterTable!$R$26+VLOOKUP(SUBSTITUTE(D$1,"성장단계","")&amp;"보스단계오프셋",ChapterTable!$R:$S,2,0))/ChapterTable!$R$23)))</f>
        <v>0</v>
      </c>
      <c r="E1447" s="1">
        <f ca="1">IF(AND($A1447=0,$B1447=1),
    VLOOKUP(1,ChapterTable!$1:$1048576,MATCH("최종"&amp;SUBSTITUTE(SUBSTITUTE(E$1,"standard",""),"|Float",""),ChapterTable!$1:$1,0),0)*ChapterTable!$P$17,
  IF(AND($A1447=0,$B1447=0),
    E1448,
  IF($B1447=0,
    VLOOKUP($A1447,ChapterTable!$1:$1048576,MATCH("최종"&amp;SUBSTITUTE(SUBSTITUTE(E$1,"standard",""),"|Float",""),ChapterTable!$1:$1,0),0),
  IF($B1447=1,
    IF($L1447=FALSE,
      VLOOKUP($A1447,ChapterTable!$1:$1048576,MATCH("최종"&amp;SUBSTITUTE(SUBSTITUTE(E$1,"standard",""),"|Float",""),ChapterTable!$1:$1,0),0),
      VLOOKUP($A1447-ChapterTable!$P$11,ChapterTable!$1:$1048576,MATCH("최종"&amp;SUBSTITUTE(SUBSTITUTE(E$1,"standard",""),"|Float",""),ChapterTable!$1:$1,0),0)*ChapterTable!$P$14
    ),
  OFFSET(E1447,-$B1447+IF($L1447,1,0),0)*IF($B1447&gt;OFFSET($B1447,1,0),ChapterTable!$R$17,1)*
    (VLOOKUP(SUBSTITUTE(SUBSTITUTE(E$1,"standard",""),"|Float","")&amp;IF(OR($L1447=TRUE,$A1447=0,MOD($A1447,ChapterTable!$R$20)&lt;&gt;0),"","보스")&amp;"인게임누적곱배수",ChapterTable!$R:$S,2,0)^C1447
    +VLOOKUP(SUBSTITUTE(SUBSTITUTE(E$1,"standard",""),"|Float","")&amp;IF(OR($L1447=TRUE,$A1447=0,MOD($A1447,ChapterTable!$R$20)&lt;&gt;0),"","보스")&amp;"인게임누적합배수",ChapterTable!$R:$S,2,0)*C1447)
  )
  )
  )
)</f>
        <v>1257.5249999999999</v>
      </c>
      <c r="F1447" s="1">
        <f ca="1">IF(AND($A1447=0,$B1447=1),
    VLOOKUP(1,ChapterTable!$1:$1048576,MATCH("최종"&amp;SUBSTITUTE(SUBSTITUTE(F$1,"standard",""),"|Float",""),ChapterTable!$1:$1,0),0)*ChapterTable!$P$17,
  IF(AND($A1447=0,$B1447=0),
    F1448,
  IF($B1447=0,
    VLOOKUP($A1447,ChapterTable!$1:$1048576,MATCH("최종"&amp;SUBSTITUTE(SUBSTITUTE(F$1,"standard",""),"|Float",""),ChapterTable!$1:$1,0),0),
  IF($B1447=1,
    IF($L1447=FALSE,
      VLOOKUP($A1447,ChapterTable!$1:$1048576,MATCH("최종"&amp;SUBSTITUTE(SUBSTITUTE(F$1,"standard",""),"|Float",""),ChapterTable!$1:$1,0),0),
      VLOOKUP($A1447-ChapterTable!$P$11,ChapterTable!$1:$1048576,MATCH("최종"&amp;SUBSTITUTE(SUBSTITUTE(F$1,"standard",""),"|Float",""),ChapterTable!$1:$1,0),0)*ChapterTable!$P$14
    ),
  OFFSET(F1447,-$B1447+IF($L1447,1,0),0)*
    (VLOOKUP(SUBSTITUTE(SUBSTITUTE(F$1,"standard",""),"|Float","")&amp;IF(OR($L1447=TRUE,$A1447=0,MOD($A1447,ChapterTable!$R$20)&lt;&gt;0),"","보스")&amp;"인게임누적곱배수",ChapterTable!$R:$S,2,0)^D1447
    +VLOOKUP(SUBSTITUTE(SUBSTITUTE(F$1,"standard",""),"|Float","")&amp;IF(OR($L1447=TRUE,$A1447=0,MOD($A1447,ChapterTable!$R$20)&lt;&gt;0),"","보스")&amp;"인게임누적합배수",ChapterTable!$R:$S,2,0)*D1447)
  )
  )
  )
)</f>
        <v>436.64062499999994</v>
      </c>
      <c r="G1447" t="s">
        <v>719</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57"/>
        <v>1</v>
      </c>
      <c r="Q1447">
        <f t="shared" si="158"/>
        <v>1</v>
      </c>
      <c r="R1447" t="b">
        <f t="shared" ca="1" si="159"/>
        <v>1</v>
      </c>
      <c r="T1447" t="b">
        <f t="shared" ca="1" si="160"/>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63"/>
        <v>1</v>
      </c>
      <c r="AJ1447">
        <f t="shared" si="161"/>
        <v>1</v>
      </c>
      <c r="AK1447">
        <f t="shared" si="162"/>
        <v>1</v>
      </c>
      <c r="AL1447">
        <v>0</v>
      </c>
    </row>
    <row r="1448" spans="1:38" x14ac:dyDescent="0.3">
      <c r="A1448">
        <v>7</v>
      </c>
      <c r="B1448">
        <v>7</v>
      </c>
      <c r="C1448">
        <f>IF(OR($L1448=TRUE,$A1448=0,MOD($A1448,ChapterTable!$R$20)&lt;&gt;0),
MAX(0,INT(($B1448+ChapterTable!$P$26+VLOOKUP(SUBSTITUTE(C$1,"성장단계","")&amp;"단계오프셋",ChapterTable!$R:$S,2,0))/ChapterTable!$P$23)),
MAX(0,INT(($B1448+ChapterTable!$R$26+VLOOKUP(SUBSTITUTE(C$1,"성장단계","")&amp;"보스단계오프셋",ChapterTable!$R:$S,2,0))/ChapterTable!$R$23)))</f>
        <v>1</v>
      </c>
      <c r="D1448">
        <f>IF(OR($L1448=TRUE,$A1448=0,MOD($A1448,ChapterTable!$R$20)&lt;&gt;0),
MAX(0,INT(($B1448+ChapterTable!$P$26+VLOOKUP(SUBSTITUTE(D$1,"성장단계","")&amp;"단계오프셋",ChapterTable!$R:$S,2,0))/ChapterTable!$P$23)),
MAX(0,INT(($B1448+ChapterTable!$R$26+VLOOKUP(SUBSTITUTE(D$1,"성장단계","")&amp;"보스단계오프셋",ChapterTable!$R:$S,2,0))/ChapterTable!$R$23)))</f>
        <v>0</v>
      </c>
      <c r="E1448" s="1">
        <f ca="1">IF(AND($A1448=0,$B1448=1),
    VLOOKUP(1,ChapterTable!$1:$1048576,MATCH("최종"&amp;SUBSTITUTE(SUBSTITUTE(E$1,"standard",""),"|Float",""),ChapterTable!$1:$1,0),0)*ChapterTable!$P$17,
  IF(AND($A1448=0,$B1448=0),
    E1449,
  IF($B1448=0,
    VLOOKUP($A1448,ChapterTable!$1:$1048576,MATCH("최종"&amp;SUBSTITUTE(SUBSTITUTE(E$1,"standard",""),"|Float",""),ChapterTable!$1:$1,0),0),
  IF($B1448=1,
    IF($L1448=FALSE,
      VLOOKUP($A1448,ChapterTable!$1:$1048576,MATCH("최종"&amp;SUBSTITUTE(SUBSTITUTE(E$1,"standard",""),"|Float",""),ChapterTable!$1:$1,0),0),
      VLOOKUP($A1448-ChapterTable!$P$11,ChapterTable!$1:$1048576,MATCH("최종"&amp;SUBSTITUTE(SUBSTITUTE(E$1,"standard",""),"|Float",""),ChapterTable!$1:$1,0),0)*ChapterTable!$P$14
    ),
  OFFSET(E1448,-$B1448+IF($L1448,1,0),0)*IF($B1448&gt;OFFSET($B1448,1,0),ChapterTable!$R$17,1)*
    (VLOOKUP(SUBSTITUTE(SUBSTITUTE(E$1,"standard",""),"|Float","")&amp;IF(OR($L1448=TRUE,$A1448=0,MOD($A1448,ChapterTable!$R$20)&lt;&gt;0),"","보스")&amp;"인게임누적곱배수",ChapterTable!$R:$S,2,0)^C1448
    +VLOOKUP(SUBSTITUTE(SUBSTITUTE(E$1,"standard",""),"|Float","")&amp;IF(OR($L1448=TRUE,$A1448=0,MOD($A1448,ChapterTable!$R$20)&lt;&gt;0),"","보스")&amp;"인게임누적합배수",ChapterTable!$R:$S,2,0)*C1448)
  )
  )
  )
)</f>
        <v>1257.5249999999999</v>
      </c>
      <c r="F1448" s="1">
        <f ca="1">IF(AND($A1448=0,$B1448=1),
    VLOOKUP(1,ChapterTable!$1:$1048576,MATCH("최종"&amp;SUBSTITUTE(SUBSTITUTE(F$1,"standard",""),"|Float",""),ChapterTable!$1:$1,0),0)*ChapterTable!$P$17,
  IF(AND($A1448=0,$B1448=0),
    F1449,
  IF($B1448=0,
    VLOOKUP($A1448,ChapterTable!$1:$1048576,MATCH("최종"&amp;SUBSTITUTE(SUBSTITUTE(F$1,"standard",""),"|Float",""),ChapterTable!$1:$1,0),0),
  IF($B1448=1,
    IF($L1448=FALSE,
      VLOOKUP($A1448,ChapterTable!$1:$1048576,MATCH("최종"&amp;SUBSTITUTE(SUBSTITUTE(F$1,"standard",""),"|Float",""),ChapterTable!$1:$1,0),0),
      VLOOKUP($A1448-ChapterTable!$P$11,ChapterTable!$1:$1048576,MATCH("최종"&amp;SUBSTITUTE(SUBSTITUTE(F$1,"standard",""),"|Float",""),ChapterTable!$1:$1,0),0)*ChapterTable!$P$14
    ),
  OFFSET(F1448,-$B1448+IF($L1448,1,0),0)*
    (VLOOKUP(SUBSTITUTE(SUBSTITUTE(F$1,"standard",""),"|Float","")&amp;IF(OR($L1448=TRUE,$A1448=0,MOD($A1448,ChapterTable!$R$20)&lt;&gt;0),"","보스")&amp;"인게임누적곱배수",ChapterTable!$R:$S,2,0)^D1448
    +VLOOKUP(SUBSTITUTE(SUBSTITUTE(F$1,"standard",""),"|Float","")&amp;IF(OR($L1448=TRUE,$A1448=0,MOD($A1448,ChapterTable!$R$20)&lt;&gt;0),"","보스")&amp;"인게임누적합배수",ChapterTable!$R:$S,2,0)*D1448)
  )
  )
  )
)</f>
        <v>436.64062499999994</v>
      </c>
      <c r="G1448" t="s">
        <v>719</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57"/>
        <v>1</v>
      </c>
      <c r="Q1448">
        <f t="shared" si="158"/>
        <v>1</v>
      </c>
      <c r="R1448" t="b">
        <f t="shared" ca="1" si="159"/>
        <v>1</v>
      </c>
      <c r="T1448" t="b">
        <f t="shared" ca="1" si="160"/>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63"/>
        <v>1</v>
      </c>
      <c r="AJ1448">
        <f t="shared" si="161"/>
        <v>1</v>
      </c>
      <c r="AK1448">
        <f t="shared" si="162"/>
        <v>1</v>
      </c>
      <c r="AL1448">
        <v>0</v>
      </c>
    </row>
    <row r="1449" spans="1:38" x14ac:dyDescent="0.3">
      <c r="A1449">
        <v>7</v>
      </c>
      <c r="B1449">
        <v>8</v>
      </c>
      <c r="C1449">
        <f>IF(OR($L1449=TRUE,$A1449=0,MOD($A1449,ChapterTable!$R$20)&lt;&gt;0),
MAX(0,INT(($B1449+ChapterTable!$P$26+VLOOKUP(SUBSTITUTE(C$1,"성장단계","")&amp;"단계오프셋",ChapterTable!$R:$S,2,0))/ChapterTable!$P$23)),
MAX(0,INT(($B1449+ChapterTable!$R$26+VLOOKUP(SUBSTITUTE(C$1,"성장단계","")&amp;"보스단계오프셋",ChapterTable!$R:$S,2,0))/ChapterTable!$R$23)))</f>
        <v>1</v>
      </c>
      <c r="D1449">
        <f>IF(OR($L1449=TRUE,$A1449=0,MOD($A1449,ChapterTable!$R$20)&lt;&gt;0),
MAX(0,INT(($B1449+ChapterTable!$P$26+VLOOKUP(SUBSTITUTE(D$1,"성장단계","")&amp;"단계오프셋",ChapterTable!$R:$S,2,0))/ChapterTable!$P$23)),
MAX(0,INT(($B1449+ChapterTable!$R$26+VLOOKUP(SUBSTITUTE(D$1,"성장단계","")&amp;"보스단계오프셋",ChapterTable!$R:$S,2,0))/ChapterTable!$R$23)))</f>
        <v>0</v>
      </c>
      <c r="E1449" s="1">
        <f ca="1">IF(AND($A1449=0,$B1449=1),
    VLOOKUP(1,ChapterTable!$1:$1048576,MATCH("최종"&amp;SUBSTITUTE(SUBSTITUTE(E$1,"standard",""),"|Float",""),ChapterTable!$1:$1,0),0)*ChapterTable!$P$17,
  IF(AND($A1449=0,$B1449=0),
    E1450,
  IF($B1449=0,
    VLOOKUP($A1449,ChapterTable!$1:$1048576,MATCH("최종"&amp;SUBSTITUTE(SUBSTITUTE(E$1,"standard",""),"|Float",""),ChapterTable!$1:$1,0),0),
  IF($B1449=1,
    IF($L1449=FALSE,
      VLOOKUP($A1449,ChapterTable!$1:$1048576,MATCH("최종"&amp;SUBSTITUTE(SUBSTITUTE(E$1,"standard",""),"|Float",""),ChapterTable!$1:$1,0),0),
      VLOOKUP($A1449-ChapterTable!$P$11,ChapterTable!$1:$1048576,MATCH("최종"&amp;SUBSTITUTE(SUBSTITUTE(E$1,"standard",""),"|Float",""),ChapterTable!$1:$1,0),0)*ChapterTable!$P$14
    ),
  OFFSET(E1449,-$B1449+IF($L1449,1,0),0)*IF($B1449&gt;OFFSET($B1449,1,0),ChapterTable!$R$17,1)*
    (VLOOKUP(SUBSTITUTE(SUBSTITUTE(E$1,"standard",""),"|Float","")&amp;IF(OR($L1449=TRUE,$A1449=0,MOD($A1449,ChapterTable!$R$20)&lt;&gt;0),"","보스")&amp;"인게임누적곱배수",ChapterTable!$R:$S,2,0)^C1449
    +VLOOKUP(SUBSTITUTE(SUBSTITUTE(E$1,"standard",""),"|Float","")&amp;IF(OR($L1449=TRUE,$A1449=0,MOD($A1449,ChapterTable!$R$20)&lt;&gt;0),"","보스")&amp;"인게임누적합배수",ChapterTable!$R:$S,2,0)*C1449)
  )
  )
  )
)</f>
        <v>1257.5249999999999</v>
      </c>
      <c r="F1449" s="1">
        <f ca="1">IF(AND($A1449=0,$B1449=1),
    VLOOKUP(1,ChapterTable!$1:$1048576,MATCH("최종"&amp;SUBSTITUTE(SUBSTITUTE(F$1,"standard",""),"|Float",""),ChapterTable!$1:$1,0),0)*ChapterTable!$P$17,
  IF(AND($A1449=0,$B1449=0),
    F1450,
  IF($B1449=0,
    VLOOKUP($A1449,ChapterTable!$1:$1048576,MATCH("최종"&amp;SUBSTITUTE(SUBSTITUTE(F$1,"standard",""),"|Float",""),ChapterTable!$1:$1,0),0),
  IF($B1449=1,
    IF($L1449=FALSE,
      VLOOKUP($A1449,ChapterTable!$1:$1048576,MATCH("최종"&amp;SUBSTITUTE(SUBSTITUTE(F$1,"standard",""),"|Float",""),ChapterTable!$1:$1,0),0),
      VLOOKUP($A1449-ChapterTable!$P$11,ChapterTable!$1:$1048576,MATCH("최종"&amp;SUBSTITUTE(SUBSTITUTE(F$1,"standard",""),"|Float",""),ChapterTable!$1:$1,0),0)*ChapterTable!$P$14
    ),
  OFFSET(F1449,-$B1449+IF($L1449,1,0),0)*
    (VLOOKUP(SUBSTITUTE(SUBSTITUTE(F$1,"standard",""),"|Float","")&amp;IF(OR($L1449=TRUE,$A1449=0,MOD($A1449,ChapterTable!$R$20)&lt;&gt;0),"","보스")&amp;"인게임누적곱배수",ChapterTable!$R:$S,2,0)^D1449
    +VLOOKUP(SUBSTITUTE(SUBSTITUTE(F$1,"standard",""),"|Float","")&amp;IF(OR($L1449=TRUE,$A1449=0,MOD($A1449,ChapterTable!$R$20)&lt;&gt;0),"","보스")&amp;"인게임누적합배수",ChapterTable!$R:$S,2,0)*D1449)
  )
  )
  )
)</f>
        <v>436.64062499999994</v>
      </c>
      <c r="G1449" t="s">
        <v>719</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57"/>
        <v>1</v>
      </c>
      <c r="Q1449">
        <f t="shared" si="158"/>
        <v>1</v>
      </c>
      <c r="R1449" t="b">
        <f t="shared" ca="1" si="159"/>
        <v>1</v>
      </c>
      <c r="T1449" t="b">
        <f t="shared" ca="1" si="160"/>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63"/>
        <v>1</v>
      </c>
      <c r="AJ1449">
        <f t="shared" si="161"/>
        <v>1</v>
      </c>
      <c r="AK1449">
        <f t="shared" si="162"/>
        <v>1</v>
      </c>
      <c r="AL1449">
        <v>0</v>
      </c>
    </row>
    <row r="1450" spans="1:38" x14ac:dyDescent="0.3">
      <c r="A1450">
        <v>7</v>
      </c>
      <c r="B1450">
        <v>9</v>
      </c>
      <c r="C1450">
        <f>IF(OR($L1450=TRUE,$A1450=0,MOD($A1450,ChapterTable!$R$20)&lt;&gt;0),
MAX(0,INT(($B1450+ChapterTable!$P$26+VLOOKUP(SUBSTITUTE(C$1,"성장단계","")&amp;"단계오프셋",ChapterTable!$R:$S,2,0))/ChapterTable!$P$23)),
MAX(0,INT(($B1450+ChapterTable!$R$26+VLOOKUP(SUBSTITUTE(C$1,"성장단계","")&amp;"보스단계오프셋",ChapterTable!$R:$S,2,0))/ChapterTable!$R$23)))</f>
        <v>1</v>
      </c>
      <c r="D1450">
        <f>IF(OR($L1450=TRUE,$A1450=0,MOD($A1450,ChapterTable!$R$20)&lt;&gt;0),
MAX(0,INT(($B1450+ChapterTable!$P$26+VLOOKUP(SUBSTITUTE(D$1,"성장단계","")&amp;"단계오프셋",ChapterTable!$R:$S,2,0))/ChapterTable!$P$23)),
MAX(0,INT(($B1450+ChapterTable!$R$26+VLOOKUP(SUBSTITUTE(D$1,"성장단계","")&amp;"보스단계오프셋",ChapterTable!$R:$S,2,0))/ChapterTable!$R$23)))</f>
        <v>0</v>
      </c>
      <c r="E1450" s="1">
        <f ca="1">IF(AND($A1450=0,$B1450=1),
    VLOOKUP(1,ChapterTable!$1:$1048576,MATCH("최종"&amp;SUBSTITUTE(SUBSTITUTE(E$1,"standard",""),"|Float",""),ChapterTable!$1:$1,0),0)*ChapterTable!$P$17,
  IF(AND($A1450=0,$B1450=0),
    E1451,
  IF($B1450=0,
    VLOOKUP($A1450,ChapterTable!$1:$1048576,MATCH("최종"&amp;SUBSTITUTE(SUBSTITUTE(E$1,"standard",""),"|Float",""),ChapterTable!$1:$1,0),0),
  IF($B1450=1,
    IF($L1450=FALSE,
      VLOOKUP($A1450,ChapterTable!$1:$1048576,MATCH("최종"&amp;SUBSTITUTE(SUBSTITUTE(E$1,"standard",""),"|Float",""),ChapterTable!$1:$1,0),0),
      VLOOKUP($A1450-ChapterTable!$P$11,ChapterTable!$1:$1048576,MATCH("최종"&amp;SUBSTITUTE(SUBSTITUTE(E$1,"standard",""),"|Float",""),ChapterTable!$1:$1,0),0)*ChapterTable!$P$14
    ),
  OFFSET(E1450,-$B1450+IF($L1450,1,0),0)*IF($B1450&gt;OFFSET($B1450,1,0),ChapterTable!$R$17,1)*
    (VLOOKUP(SUBSTITUTE(SUBSTITUTE(E$1,"standard",""),"|Float","")&amp;IF(OR($L1450=TRUE,$A1450=0,MOD($A1450,ChapterTable!$R$20)&lt;&gt;0),"","보스")&amp;"인게임누적곱배수",ChapterTable!$R:$S,2,0)^C1450
    +VLOOKUP(SUBSTITUTE(SUBSTITUTE(E$1,"standard",""),"|Float","")&amp;IF(OR($L1450=TRUE,$A1450=0,MOD($A1450,ChapterTable!$R$20)&lt;&gt;0),"","보스")&amp;"인게임누적합배수",ChapterTable!$R:$S,2,0)*C1450)
  )
  )
  )
)</f>
        <v>1257.5249999999999</v>
      </c>
      <c r="F1450" s="1">
        <f ca="1">IF(AND($A1450=0,$B1450=1),
    VLOOKUP(1,ChapterTable!$1:$1048576,MATCH("최종"&amp;SUBSTITUTE(SUBSTITUTE(F$1,"standard",""),"|Float",""),ChapterTable!$1:$1,0),0)*ChapterTable!$P$17,
  IF(AND($A1450=0,$B1450=0),
    F1451,
  IF($B1450=0,
    VLOOKUP($A1450,ChapterTable!$1:$1048576,MATCH("최종"&amp;SUBSTITUTE(SUBSTITUTE(F$1,"standard",""),"|Float",""),ChapterTable!$1:$1,0),0),
  IF($B1450=1,
    IF($L1450=FALSE,
      VLOOKUP($A1450,ChapterTable!$1:$1048576,MATCH("최종"&amp;SUBSTITUTE(SUBSTITUTE(F$1,"standard",""),"|Float",""),ChapterTable!$1:$1,0),0),
      VLOOKUP($A1450-ChapterTable!$P$11,ChapterTable!$1:$1048576,MATCH("최종"&amp;SUBSTITUTE(SUBSTITUTE(F$1,"standard",""),"|Float",""),ChapterTable!$1:$1,0),0)*ChapterTable!$P$14
    ),
  OFFSET(F1450,-$B1450+IF($L1450,1,0),0)*
    (VLOOKUP(SUBSTITUTE(SUBSTITUTE(F$1,"standard",""),"|Float","")&amp;IF(OR($L1450=TRUE,$A1450=0,MOD($A1450,ChapterTable!$R$20)&lt;&gt;0),"","보스")&amp;"인게임누적곱배수",ChapterTable!$R:$S,2,0)^D1450
    +VLOOKUP(SUBSTITUTE(SUBSTITUTE(F$1,"standard",""),"|Float","")&amp;IF(OR($L1450=TRUE,$A1450=0,MOD($A1450,ChapterTable!$R$20)&lt;&gt;0),"","보스")&amp;"인게임누적합배수",ChapterTable!$R:$S,2,0)*D1450)
  )
  )
  )
)</f>
        <v>436.64062499999994</v>
      </c>
      <c r="G1450" t="s">
        <v>719</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57"/>
        <v>91</v>
      </c>
      <c r="Q1450">
        <f t="shared" si="158"/>
        <v>91</v>
      </c>
      <c r="R1450" t="b">
        <f t="shared" ca="1" si="159"/>
        <v>1</v>
      </c>
      <c r="T1450" t="b">
        <f t="shared" ca="1" si="160"/>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63"/>
        <v>1</v>
      </c>
      <c r="AJ1450">
        <f t="shared" si="161"/>
        <v>1</v>
      </c>
      <c r="AK1450">
        <f t="shared" si="162"/>
        <v>1</v>
      </c>
      <c r="AL1450">
        <v>0</v>
      </c>
    </row>
    <row r="1451" spans="1:38" x14ac:dyDescent="0.3">
      <c r="A1451">
        <v>7</v>
      </c>
      <c r="B1451">
        <v>10</v>
      </c>
      <c r="C1451">
        <f>IF(OR($L1451=TRUE,$A1451=0,MOD($A1451,ChapterTable!$R$20)&lt;&gt;0),
MAX(0,INT(($B1451+ChapterTable!$P$26+VLOOKUP(SUBSTITUTE(C$1,"성장단계","")&amp;"단계오프셋",ChapterTable!$R:$S,2,0))/ChapterTable!$P$23)),
MAX(0,INT(($B1451+ChapterTable!$R$26+VLOOKUP(SUBSTITUTE(C$1,"성장단계","")&amp;"보스단계오프셋",ChapterTable!$R:$S,2,0))/ChapterTable!$R$23)))</f>
        <v>1</v>
      </c>
      <c r="D1451">
        <f>IF(OR($L1451=TRUE,$A1451=0,MOD($A1451,ChapterTable!$R$20)&lt;&gt;0),
MAX(0,INT(($B1451+ChapterTable!$P$26+VLOOKUP(SUBSTITUTE(D$1,"성장단계","")&amp;"단계오프셋",ChapterTable!$R:$S,2,0))/ChapterTable!$P$23)),
MAX(0,INT(($B1451+ChapterTable!$R$26+VLOOKUP(SUBSTITUTE(D$1,"성장단계","")&amp;"보스단계오프셋",ChapterTable!$R:$S,2,0))/ChapterTable!$R$23)))</f>
        <v>0</v>
      </c>
      <c r="E1451" s="1">
        <f ca="1">IF(AND($A1451=0,$B1451=1),
    VLOOKUP(1,ChapterTable!$1:$1048576,MATCH("최종"&amp;SUBSTITUTE(SUBSTITUTE(E$1,"standard",""),"|Float",""),ChapterTable!$1:$1,0),0)*ChapterTable!$P$17,
  IF(AND($A1451=0,$B1451=0),
    E1452,
  IF($B1451=0,
    VLOOKUP($A1451,ChapterTable!$1:$1048576,MATCH("최종"&amp;SUBSTITUTE(SUBSTITUTE(E$1,"standard",""),"|Float",""),ChapterTable!$1:$1,0),0),
  IF($B1451=1,
    IF($L1451=FALSE,
      VLOOKUP($A1451,ChapterTable!$1:$1048576,MATCH("최종"&amp;SUBSTITUTE(SUBSTITUTE(E$1,"standard",""),"|Float",""),ChapterTable!$1:$1,0),0),
      VLOOKUP($A1451-ChapterTable!$P$11,ChapterTable!$1:$1048576,MATCH("최종"&amp;SUBSTITUTE(SUBSTITUTE(E$1,"standard",""),"|Float",""),ChapterTable!$1:$1,0),0)*ChapterTable!$P$14
    ),
  OFFSET(E1451,-$B1451+IF($L1451,1,0),0)*IF($B1451&gt;OFFSET($B1451,1,0),ChapterTable!$R$17,1)*
    (VLOOKUP(SUBSTITUTE(SUBSTITUTE(E$1,"standard",""),"|Float","")&amp;IF(OR($L1451=TRUE,$A1451=0,MOD($A1451,ChapterTable!$R$20)&lt;&gt;0),"","보스")&amp;"인게임누적곱배수",ChapterTable!$R:$S,2,0)^C1451
    +VLOOKUP(SUBSTITUTE(SUBSTITUTE(E$1,"standard",""),"|Float","")&amp;IF(OR($L1451=TRUE,$A1451=0,MOD($A1451,ChapterTable!$R$20)&lt;&gt;0),"","보스")&amp;"인게임누적합배수",ChapterTable!$R:$S,2,0)*C1451)
  )
  )
  )
)</f>
        <v>1257.5249999999999</v>
      </c>
      <c r="F1451" s="1">
        <f ca="1">IF(AND($A1451=0,$B1451=1),
    VLOOKUP(1,ChapterTable!$1:$1048576,MATCH("최종"&amp;SUBSTITUTE(SUBSTITUTE(F$1,"standard",""),"|Float",""),ChapterTable!$1:$1,0),0)*ChapterTable!$P$17,
  IF(AND($A1451=0,$B1451=0),
    F1452,
  IF($B1451=0,
    VLOOKUP($A1451,ChapterTable!$1:$1048576,MATCH("최종"&amp;SUBSTITUTE(SUBSTITUTE(F$1,"standard",""),"|Float",""),ChapterTable!$1:$1,0),0),
  IF($B1451=1,
    IF($L1451=FALSE,
      VLOOKUP($A1451,ChapterTable!$1:$1048576,MATCH("최종"&amp;SUBSTITUTE(SUBSTITUTE(F$1,"standard",""),"|Float",""),ChapterTable!$1:$1,0),0),
      VLOOKUP($A1451-ChapterTable!$P$11,ChapterTable!$1:$1048576,MATCH("최종"&amp;SUBSTITUTE(SUBSTITUTE(F$1,"standard",""),"|Float",""),ChapterTable!$1:$1,0),0)*ChapterTable!$P$14
    ),
  OFFSET(F1451,-$B1451+IF($L1451,1,0),0)*
    (VLOOKUP(SUBSTITUTE(SUBSTITUTE(F$1,"standard",""),"|Float","")&amp;IF(OR($L1451=TRUE,$A1451=0,MOD($A1451,ChapterTable!$R$20)&lt;&gt;0),"","보스")&amp;"인게임누적곱배수",ChapterTable!$R:$S,2,0)^D1451
    +VLOOKUP(SUBSTITUTE(SUBSTITUTE(F$1,"standard",""),"|Float","")&amp;IF(OR($L1451=TRUE,$A1451=0,MOD($A1451,ChapterTable!$R$20)&lt;&gt;0),"","보스")&amp;"인게임누적합배수",ChapterTable!$R:$S,2,0)*D1451)
  )
  )
  )
)</f>
        <v>436.64062499999994</v>
      </c>
      <c r="G1451" t="s">
        <v>719</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57"/>
        <v>21</v>
      </c>
      <c r="Q1451">
        <f t="shared" si="158"/>
        <v>21</v>
      </c>
      <c r="R1451" t="b">
        <f t="shared" ca="1" si="159"/>
        <v>1</v>
      </c>
      <c r="T1451" t="b">
        <f t="shared" ca="1" si="160"/>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63"/>
        <v>1</v>
      </c>
      <c r="AJ1451">
        <f t="shared" si="161"/>
        <v>1</v>
      </c>
      <c r="AK1451">
        <f t="shared" si="162"/>
        <v>1</v>
      </c>
      <c r="AL1451">
        <v>0</v>
      </c>
    </row>
    <row r="1452" spans="1:38" x14ac:dyDescent="0.3">
      <c r="A1452">
        <v>7</v>
      </c>
      <c r="B1452">
        <v>11</v>
      </c>
      <c r="C1452">
        <f>IF(OR($L1452=TRUE,$A1452=0,MOD($A1452,ChapterTable!$R$20)&lt;&gt;0),
MAX(0,INT(($B1452+ChapterTable!$P$26+VLOOKUP(SUBSTITUTE(C$1,"성장단계","")&amp;"단계오프셋",ChapterTable!$R:$S,2,0))/ChapterTable!$P$23)),
MAX(0,INT(($B1452+ChapterTable!$R$26+VLOOKUP(SUBSTITUTE(C$1,"성장단계","")&amp;"보스단계오프셋",ChapterTable!$R:$S,2,0))/ChapterTable!$R$23)))</f>
        <v>1</v>
      </c>
      <c r="D1452">
        <f>IF(OR($L1452=TRUE,$A1452=0,MOD($A1452,ChapterTable!$R$20)&lt;&gt;0),
MAX(0,INT(($B1452+ChapterTable!$P$26+VLOOKUP(SUBSTITUTE(D$1,"성장단계","")&amp;"단계오프셋",ChapterTable!$R:$S,2,0))/ChapterTable!$P$23)),
MAX(0,INT(($B1452+ChapterTable!$R$26+VLOOKUP(SUBSTITUTE(D$1,"성장단계","")&amp;"보스단계오프셋",ChapterTable!$R:$S,2,0))/ChapterTable!$R$23)))</f>
        <v>1</v>
      </c>
      <c r="E1452" s="1">
        <f ca="1">IF(AND($A1452=0,$B1452=1),
    VLOOKUP(1,ChapterTable!$1:$1048576,MATCH("최종"&amp;SUBSTITUTE(SUBSTITUTE(E$1,"standard",""),"|Float",""),ChapterTable!$1:$1,0),0)*ChapterTable!$P$17,
  IF(AND($A1452=0,$B1452=0),
    E1453,
  IF($B1452=0,
    VLOOKUP($A1452,ChapterTable!$1:$1048576,MATCH("최종"&amp;SUBSTITUTE(SUBSTITUTE(E$1,"standard",""),"|Float",""),ChapterTable!$1:$1,0),0),
  IF($B1452=1,
    IF($L1452=FALSE,
      VLOOKUP($A1452,ChapterTable!$1:$1048576,MATCH("최종"&amp;SUBSTITUTE(SUBSTITUTE(E$1,"standard",""),"|Float",""),ChapterTable!$1:$1,0),0),
      VLOOKUP($A1452-ChapterTable!$P$11,ChapterTable!$1:$1048576,MATCH("최종"&amp;SUBSTITUTE(SUBSTITUTE(E$1,"standard",""),"|Float",""),ChapterTable!$1:$1,0),0)*ChapterTable!$P$14
    ),
  OFFSET(E1452,-$B1452+IF($L1452,1,0),0)*IF($B1452&gt;OFFSET($B1452,1,0),ChapterTable!$R$17,1)*
    (VLOOKUP(SUBSTITUTE(SUBSTITUTE(E$1,"standard",""),"|Float","")&amp;IF(OR($L1452=TRUE,$A1452=0,MOD($A1452,ChapterTable!$R$20)&lt;&gt;0),"","보스")&amp;"인게임누적곱배수",ChapterTable!$R:$S,2,0)^C1452
    +VLOOKUP(SUBSTITUTE(SUBSTITUTE(E$1,"standard",""),"|Float","")&amp;IF(OR($L1452=TRUE,$A1452=0,MOD($A1452,ChapterTable!$R$20)&lt;&gt;0),"","보스")&amp;"인게임누적합배수",ChapterTable!$R:$S,2,0)*C1452)
  )
  )
  )
)</f>
        <v>1257.5249999999999</v>
      </c>
      <c r="F1452" s="1">
        <f ca="1">IF(AND($A1452=0,$B1452=1),
    VLOOKUP(1,ChapterTable!$1:$1048576,MATCH("최종"&amp;SUBSTITUTE(SUBSTITUTE(F$1,"standard",""),"|Float",""),ChapterTable!$1:$1,0),0)*ChapterTable!$P$17,
  IF(AND($A1452=0,$B1452=0),
    F1453,
  IF($B1452=0,
    VLOOKUP($A1452,ChapterTable!$1:$1048576,MATCH("최종"&amp;SUBSTITUTE(SUBSTITUTE(F$1,"standard",""),"|Float",""),ChapterTable!$1:$1,0),0),
  IF($B1452=1,
    IF($L1452=FALSE,
      VLOOKUP($A1452,ChapterTable!$1:$1048576,MATCH("최종"&amp;SUBSTITUTE(SUBSTITUTE(F$1,"standard",""),"|Float",""),ChapterTable!$1:$1,0),0),
      VLOOKUP($A1452-ChapterTable!$P$11,ChapterTable!$1:$1048576,MATCH("최종"&amp;SUBSTITUTE(SUBSTITUTE(F$1,"standard",""),"|Float",""),ChapterTable!$1:$1,0),0)*ChapterTable!$P$14
    ),
  OFFSET(F1452,-$B1452+IF($L1452,1,0),0)*
    (VLOOKUP(SUBSTITUTE(SUBSTITUTE(F$1,"standard",""),"|Float","")&amp;IF(OR($L1452=TRUE,$A1452=0,MOD($A1452,ChapterTable!$R$20)&lt;&gt;0),"","보스")&amp;"인게임누적곱배수",ChapterTable!$R:$S,2,0)^D1452
    +VLOOKUP(SUBSTITUTE(SUBSTITUTE(F$1,"standard",""),"|Float","")&amp;IF(OR($L1452=TRUE,$A1452=0,MOD($A1452,ChapterTable!$R$20)&lt;&gt;0),"","보스")&amp;"인게임누적합배수",ChapterTable!$R:$S,2,0)*D1452)
  )
  )
  )
)</f>
        <v>469.38867187499994</v>
      </c>
      <c r="G1452" t="s">
        <v>719</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57"/>
        <v>2</v>
      </c>
      <c r="Q1452">
        <f t="shared" si="158"/>
        <v>2</v>
      </c>
      <c r="R1452" t="b">
        <f t="shared" ca="1" si="159"/>
        <v>1</v>
      </c>
      <c r="T1452" t="b">
        <f t="shared" ca="1" si="160"/>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63"/>
        <v>0.5</v>
      </c>
      <c r="AJ1452">
        <f t="shared" si="161"/>
        <v>0.54666666600000002</v>
      </c>
      <c r="AK1452">
        <f t="shared" si="162"/>
        <v>1</v>
      </c>
      <c r="AL1452">
        <v>0</v>
      </c>
    </row>
    <row r="1453" spans="1:38" x14ac:dyDescent="0.3">
      <c r="A1453">
        <v>7</v>
      </c>
      <c r="B1453">
        <v>12</v>
      </c>
      <c r="C1453">
        <f>IF(OR($L1453=TRUE,$A1453=0,MOD($A1453,ChapterTable!$R$20)&lt;&gt;0),
MAX(0,INT(($B1453+ChapterTable!$P$26+VLOOKUP(SUBSTITUTE(C$1,"성장단계","")&amp;"단계오프셋",ChapterTable!$R:$S,2,0))/ChapterTable!$P$23)),
MAX(0,INT(($B1453+ChapterTable!$R$26+VLOOKUP(SUBSTITUTE(C$1,"성장단계","")&amp;"보스단계오프셋",ChapterTable!$R:$S,2,0))/ChapterTable!$R$23)))</f>
        <v>1</v>
      </c>
      <c r="D1453">
        <f>IF(OR($L1453=TRUE,$A1453=0,MOD($A1453,ChapterTable!$R$20)&lt;&gt;0),
MAX(0,INT(($B1453+ChapterTable!$P$26+VLOOKUP(SUBSTITUTE(D$1,"성장단계","")&amp;"단계오프셋",ChapterTable!$R:$S,2,0))/ChapterTable!$P$23)),
MAX(0,INT(($B1453+ChapterTable!$R$26+VLOOKUP(SUBSTITUTE(D$1,"성장단계","")&amp;"보스단계오프셋",ChapterTable!$R:$S,2,0))/ChapterTable!$R$23)))</f>
        <v>1</v>
      </c>
      <c r="E1453" s="1">
        <f ca="1">IF(AND($A1453=0,$B1453=1),
    VLOOKUP(1,ChapterTable!$1:$1048576,MATCH("최종"&amp;SUBSTITUTE(SUBSTITUTE(E$1,"standard",""),"|Float",""),ChapterTable!$1:$1,0),0)*ChapterTable!$P$17,
  IF(AND($A1453=0,$B1453=0),
    E1454,
  IF($B1453=0,
    VLOOKUP($A1453,ChapterTable!$1:$1048576,MATCH("최종"&amp;SUBSTITUTE(SUBSTITUTE(E$1,"standard",""),"|Float",""),ChapterTable!$1:$1,0),0),
  IF($B1453=1,
    IF($L1453=FALSE,
      VLOOKUP($A1453,ChapterTable!$1:$1048576,MATCH("최종"&amp;SUBSTITUTE(SUBSTITUTE(E$1,"standard",""),"|Float",""),ChapterTable!$1:$1,0),0),
      VLOOKUP($A1453-ChapterTable!$P$11,ChapterTable!$1:$1048576,MATCH("최종"&amp;SUBSTITUTE(SUBSTITUTE(E$1,"standard",""),"|Float",""),ChapterTable!$1:$1,0),0)*ChapterTable!$P$14
    ),
  OFFSET(E1453,-$B1453+IF($L1453,1,0),0)*IF($B1453&gt;OFFSET($B1453,1,0),ChapterTable!$R$17,1)*
    (VLOOKUP(SUBSTITUTE(SUBSTITUTE(E$1,"standard",""),"|Float","")&amp;IF(OR($L1453=TRUE,$A1453=0,MOD($A1453,ChapterTable!$R$20)&lt;&gt;0),"","보스")&amp;"인게임누적곱배수",ChapterTable!$R:$S,2,0)^C1453
    +VLOOKUP(SUBSTITUTE(SUBSTITUTE(E$1,"standard",""),"|Float","")&amp;IF(OR($L1453=TRUE,$A1453=0,MOD($A1453,ChapterTable!$R$20)&lt;&gt;0),"","보스")&amp;"인게임누적합배수",ChapterTable!$R:$S,2,0)*C1453)
  )
  )
  )
)</f>
        <v>1257.5249999999999</v>
      </c>
      <c r="F1453" s="1">
        <f ca="1">IF(AND($A1453=0,$B1453=1),
    VLOOKUP(1,ChapterTable!$1:$1048576,MATCH("최종"&amp;SUBSTITUTE(SUBSTITUTE(F$1,"standard",""),"|Float",""),ChapterTable!$1:$1,0),0)*ChapterTable!$P$17,
  IF(AND($A1453=0,$B1453=0),
    F1454,
  IF($B1453=0,
    VLOOKUP($A1453,ChapterTable!$1:$1048576,MATCH("최종"&amp;SUBSTITUTE(SUBSTITUTE(F$1,"standard",""),"|Float",""),ChapterTable!$1:$1,0),0),
  IF($B1453=1,
    IF($L1453=FALSE,
      VLOOKUP($A1453,ChapterTable!$1:$1048576,MATCH("최종"&amp;SUBSTITUTE(SUBSTITUTE(F$1,"standard",""),"|Float",""),ChapterTable!$1:$1,0),0),
      VLOOKUP($A1453-ChapterTable!$P$11,ChapterTable!$1:$1048576,MATCH("최종"&amp;SUBSTITUTE(SUBSTITUTE(F$1,"standard",""),"|Float",""),ChapterTable!$1:$1,0),0)*ChapterTable!$P$14
    ),
  OFFSET(F1453,-$B1453+IF($L1453,1,0),0)*
    (VLOOKUP(SUBSTITUTE(SUBSTITUTE(F$1,"standard",""),"|Float","")&amp;IF(OR($L1453=TRUE,$A1453=0,MOD($A1453,ChapterTable!$R$20)&lt;&gt;0),"","보스")&amp;"인게임누적곱배수",ChapterTable!$R:$S,2,0)^D1453
    +VLOOKUP(SUBSTITUTE(SUBSTITUTE(F$1,"standard",""),"|Float","")&amp;IF(OR($L1453=TRUE,$A1453=0,MOD($A1453,ChapterTable!$R$20)&lt;&gt;0),"","보스")&amp;"인게임누적합배수",ChapterTable!$R:$S,2,0)*D1453)
  )
  )
  )
)</f>
        <v>469.38867187499994</v>
      </c>
      <c r="G1453" t="s">
        <v>719</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57"/>
        <v>2</v>
      </c>
      <c r="Q1453">
        <f t="shared" si="158"/>
        <v>2</v>
      </c>
      <c r="R1453" t="b">
        <f t="shared" ca="1" si="159"/>
        <v>1</v>
      </c>
      <c r="T1453" t="b">
        <f t="shared" ca="1" si="160"/>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63"/>
        <v>0.5</v>
      </c>
      <c r="AJ1453">
        <f t="shared" si="161"/>
        <v>0.54666666600000002</v>
      </c>
      <c r="AK1453">
        <f t="shared" si="162"/>
        <v>1</v>
      </c>
      <c r="AL1453">
        <v>0</v>
      </c>
    </row>
    <row r="1454" spans="1:38" x14ac:dyDescent="0.3">
      <c r="A1454">
        <v>7</v>
      </c>
      <c r="B1454">
        <v>13</v>
      </c>
      <c r="C1454">
        <f>IF(OR($L1454=TRUE,$A1454=0,MOD($A1454,ChapterTable!$R$20)&lt;&gt;0),
MAX(0,INT(($B1454+ChapterTable!$P$26+VLOOKUP(SUBSTITUTE(C$1,"성장단계","")&amp;"단계오프셋",ChapterTable!$R:$S,2,0))/ChapterTable!$P$23)),
MAX(0,INT(($B1454+ChapterTable!$R$26+VLOOKUP(SUBSTITUTE(C$1,"성장단계","")&amp;"보스단계오프셋",ChapterTable!$R:$S,2,0))/ChapterTable!$R$23)))</f>
        <v>1</v>
      </c>
      <c r="D1454">
        <f>IF(OR($L1454=TRUE,$A1454=0,MOD($A1454,ChapterTable!$R$20)&lt;&gt;0),
MAX(0,INT(($B1454+ChapterTable!$P$26+VLOOKUP(SUBSTITUTE(D$1,"성장단계","")&amp;"단계오프셋",ChapterTable!$R:$S,2,0))/ChapterTable!$P$23)),
MAX(0,INT(($B1454+ChapterTable!$R$26+VLOOKUP(SUBSTITUTE(D$1,"성장단계","")&amp;"보스단계오프셋",ChapterTable!$R:$S,2,0))/ChapterTable!$R$23)))</f>
        <v>1</v>
      </c>
      <c r="E1454" s="1">
        <f ca="1">IF(AND($A1454=0,$B1454=1),
    VLOOKUP(1,ChapterTable!$1:$1048576,MATCH("최종"&amp;SUBSTITUTE(SUBSTITUTE(E$1,"standard",""),"|Float",""),ChapterTable!$1:$1,0),0)*ChapterTable!$P$17,
  IF(AND($A1454=0,$B1454=0),
    E1455,
  IF($B1454=0,
    VLOOKUP($A1454,ChapterTable!$1:$1048576,MATCH("최종"&amp;SUBSTITUTE(SUBSTITUTE(E$1,"standard",""),"|Float",""),ChapterTable!$1:$1,0),0),
  IF($B1454=1,
    IF($L1454=FALSE,
      VLOOKUP($A1454,ChapterTable!$1:$1048576,MATCH("최종"&amp;SUBSTITUTE(SUBSTITUTE(E$1,"standard",""),"|Float",""),ChapterTable!$1:$1,0),0),
      VLOOKUP($A1454-ChapterTable!$P$11,ChapterTable!$1:$1048576,MATCH("최종"&amp;SUBSTITUTE(SUBSTITUTE(E$1,"standard",""),"|Float",""),ChapterTable!$1:$1,0),0)*ChapterTable!$P$14
    ),
  OFFSET(E1454,-$B1454+IF($L1454,1,0),0)*IF($B1454&gt;OFFSET($B1454,1,0),ChapterTable!$R$17,1)*
    (VLOOKUP(SUBSTITUTE(SUBSTITUTE(E$1,"standard",""),"|Float","")&amp;IF(OR($L1454=TRUE,$A1454=0,MOD($A1454,ChapterTable!$R$20)&lt;&gt;0),"","보스")&amp;"인게임누적곱배수",ChapterTable!$R:$S,2,0)^C1454
    +VLOOKUP(SUBSTITUTE(SUBSTITUTE(E$1,"standard",""),"|Float","")&amp;IF(OR($L1454=TRUE,$A1454=0,MOD($A1454,ChapterTable!$R$20)&lt;&gt;0),"","보스")&amp;"인게임누적합배수",ChapterTable!$R:$S,2,0)*C1454)
  )
  )
  )
)</f>
        <v>1257.5249999999999</v>
      </c>
      <c r="F1454" s="1">
        <f ca="1">IF(AND($A1454=0,$B1454=1),
    VLOOKUP(1,ChapterTable!$1:$1048576,MATCH("최종"&amp;SUBSTITUTE(SUBSTITUTE(F$1,"standard",""),"|Float",""),ChapterTable!$1:$1,0),0)*ChapterTable!$P$17,
  IF(AND($A1454=0,$B1454=0),
    F1455,
  IF($B1454=0,
    VLOOKUP($A1454,ChapterTable!$1:$1048576,MATCH("최종"&amp;SUBSTITUTE(SUBSTITUTE(F$1,"standard",""),"|Float",""),ChapterTable!$1:$1,0),0),
  IF($B1454=1,
    IF($L1454=FALSE,
      VLOOKUP($A1454,ChapterTable!$1:$1048576,MATCH("최종"&amp;SUBSTITUTE(SUBSTITUTE(F$1,"standard",""),"|Float",""),ChapterTable!$1:$1,0),0),
      VLOOKUP($A1454-ChapterTable!$P$11,ChapterTable!$1:$1048576,MATCH("최종"&amp;SUBSTITUTE(SUBSTITUTE(F$1,"standard",""),"|Float",""),ChapterTable!$1:$1,0),0)*ChapterTable!$P$14
    ),
  OFFSET(F1454,-$B1454+IF($L1454,1,0),0)*
    (VLOOKUP(SUBSTITUTE(SUBSTITUTE(F$1,"standard",""),"|Float","")&amp;IF(OR($L1454=TRUE,$A1454=0,MOD($A1454,ChapterTable!$R$20)&lt;&gt;0),"","보스")&amp;"인게임누적곱배수",ChapterTable!$R:$S,2,0)^D1454
    +VLOOKUP(SUBSTITUTE(SUBSTITUTE(F$1,"standard",""),"|Float","")&amp;IF(OR($L1454=TRUE,$A1454=0,MOD($A1454,ChapterTable!$R$20)&lt;&gt;0),"","보스")&amp;"인게임누적합배수",ChapterTable!$R:$S,2,0)*D1454)
  )
  )
  )
)</f>
        <v>469.38867187499994</v>
      </c>
      <c r="G1454" t="s">
        <v>719</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57"/>
        <v>2</v>
      </c>
      <c r="Q1454">
        <f t="shared" si="158"/>
        <v>2</v>
      </c>
      <c r="R1454" t="b">
        <f t="shared" ca="1" si="159"/>
        <v>1</v>
      </c>
      <c r="T1454" t="b">
        <f t="shared" ca="1" si="160"/>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63"/>
        <v>0.5</v>
      </c>
      <c r="AJ1454">
        <f t="shared" si="161"/>
        <v>0.54666666600000002</v>
      </c>
      <c r="AK1454">
        <f t="shared" si="162"/>
        <v>1</v>
      </c>
      <c r="AL1454">
        <v>0</v>
      </c>
    </row>
    <row r="1455" spans="1:38" x14ac:dyDescent="0.3">
      <c r="A1455">
        <v>7</v>
      </c>
      <c r="B1455">
        <v>14</v>
      </c>
      <c r="C1455">
        <f>IF(OR($L1455=TRUE,$A1455=0,MOD($A1455,ChapterTable!$R$20)&lt;&gt;0),
MAX(0,INT(($B1455+ChapterTable!$P$26+VLOOKUP(SUBSTITUTE(C$1,"성장단계","")&amp;"단계오프셋",ChapterTable!$R:$S,2,0))/ChapterTable!$P$23)),
MAX(0,INT(($B1455+ChapterTable!$R$26+VLOOKUP(SUBSTITUTE(C$1,"성장단계","")&amp;"보스단계오프셋",ChapterTable!$R:$S,2,0))/ChapterTable!$R$23)))</f>
        <v>1</v>
      </c>
      <c r="D1455">
        <f>IF(OR($L1455=TRUE,$A1455=0,MOD($A1455,ChapterTable!$R$20)&lt;&gt;0),
MAX(0,INT(($B1455+ChapterTable!$P$26+VLOOKUP(SUBSTITUTE(D$1,"성장단계","")&amp;"단계오프셋",ChapterTable!$R:$S,2,0))/ChapterTable!$P$23)),
MAX(0,INT(($B1455+ChapterTable!$R$26+VLOOKUP(SUBSTITUTE(D$1,"성장단계","")&amp;"보스단계오프셋",ChapterTable!$R:$S,2,0))/ChapterTable!$R$23)))</f>
        <v>1</v>
      </c>
      <c r="E1455" s="1">
        <f ca="1">IF(AND($A1455=0,$B1455=1),
    VLOOKUP(1,ChapterTable!$1:$1048576,MATCH("최종"&amp;SUBSTITUTE(SUBSTITUTE(E$1,"standard",""),"|Float",""),ChapterTable!$1:$1,0),0)*ChapterTable!$P$17,
  IF(AND($A1455=0,$B1455=0),
    E1456,
  IF($B1455=0,
    VLOOKUP($A1455,ChapterTable!$1:$1048576,MATCH("최종"&amp;SUBSTITUTE(SUBSTITUTE(E$1,"standard",""),"|Float",""),ChapterTable!$1:$1,0),0),
  IF($B1455=1,
    IF($L1455=FALSE,
      VLOOKUP($A1455,ChapterTable!$1:$1048576,MATCH("최종"&amp;SUBSTITUTE(SUBSTITUTE(E$1,"standard",""),"|Float",""),ChapterTable!$1:$1,0),0),
      VLOOKUP($A1455-ChapterTable!$P$11,ChapterTable!$1:$1048576,MATCH("최종"&amp;SUBSTITUTE(SUBSTITUTE(E$1,"standard",""),"|Float",""),ChapterTable!$1:$1,0),0)*ChapterTable!$P$14
    ),
  OFFSET(E1455,-$B1455+IF($L1455,1,0),0)*IF($B1455&gt;OFFSET($B1455,1,0),ChapterTable!$R$17,1)*
    (VLOOKUP(SUBSTITUTE(SUBSTITUTE(E$1,"standard",""),"|Float","")&amp;IF(OR($L1455=TRUE,$A1455=0,MOD($A1455,ChapterTable!$R$20)&lt;&gt;0),"","보스")&amp;"인게임누적곱배수",ChapterTable!$R:$S,2,0)^C1455
    +VLOOKUP(SUBSTITUTE(SUBSTITUTE(E$1,"standard",""),"|Float","")&amp;IF(OR($L1455=TRUE,$A1455=0,MOD($A1455,ChapterTable!$R$20)&lt;&gt;0),"","보스")&amp;"인게임누적합배수",ChapterTable!$R:$S,2,0)*C1455)
  )
  )
  )
)</f>
        <v>1257.5249999999999</v>
      </c>
      <c r="F1455" s="1">
        <f ca="1">IF(AND($A1455=0,$B1455=1),
    VLOOKUP(1,ChapterTable!$1:$1048576,MATCH("최종"&amp;SUBSTITUTE(SUBSTITUTE(F$1,"standard",""),"|Float",""),ChapterTable!$1:$1,0),0)*ChapterTable!$P$17,
  IF(AND($A1455=0,$B1455=0),
    F1456,
  IF($B1455=0,
    VLOOKUP($A1455,ChapterTable!$1:$1048576,MATCH("최종"&amp;SUBSTITUTE(SUBSTITUTE(F$1,"standard",""),"|Float",""),ChapterTable!$1:$1,0),0),
  IF($B1455=1,
    IF($L1455=FALSE,
      VLOOKUP($A1455,ChapterTable!$1:$1048576,MATCH("최종"&amp;SUBSTITUTE(SUBSTITUTE(F$1,"standard",""),"|Float",""),ChapterTable!$1:$1,0),0),
      VLOOKUP($A1455-ChapterTable!$P$11,ChapterTable!$1:$1048576,MATCH("최종"&amp;SUBSTITUTE(SUBSTITUTE(F$1,"standard",""),"|Float",""),ChapterTable!$1:$1,0),0)*ChapterTable!$P$14
    ),
  OFFSET(F1455,-$B1455+IF($L1455,1,0),0)*
    (VLOOKUP(SUBSTITUTE(SUBSTITUTE(F$1,"standard",""),"|Float","")&amp;IF(OR($L1455=TRUE,$A1455=0,MOD($A1455,ChapterTable!$R$20)&lt;&gt;0),"","보스")&amp;"인게임누적곱배수",ChapterTable!$R:$S,2,0)^D1455
    +VLOOKUP(SUBSTITUTE(SUBSTITUTE(F$1,"standard",""),"|Float","")&amp;IF(OR($L1455=TRUE,$A1455=0,MOD($A1455,ChapterTable!$R$20)&lt;&gt;0),"","보스")&amp;"인게임누적합배수",ChapterTable!$R:$S,2,0)*D1455)
  )
  )
  )
)</f>
        <v>469.38867187499994</v>
      </c>
      <c r="G1455" t="s">
        <v>719</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57"/>
        <v>2</v>
      </c>
      <c r="Q1455">
        <f t="shared" si="158"/>
        <v>2</v>
      </c>
      <c r="R1455" t="b">
        <f t="shared" ca="1" si="159"/>
        <v>1</v>
      </c>
      <c r="T1455" t="b">
        <f t="shared" ca="1" si="160"/>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63"/>
        <v>0.5</v>
      </c>
      <c r="AJ1455">
        <f t="shared" si="161"/>
        <v>0.54666666600000002</v>
      </c>
      <c r="AK1455">
        <f t="shared" si="162"/>
        <v>1</v>
      </c>
      <c r="AL1455">
        <v>0</v>
      </c>
    </row>
    <row r="1456" spans="1:38" x14ac:dyDescent="0.3">
      <c r="A1456">
        <v>7</v>
      </c>
      <c r="B1456">
        <v>15</v>
      </c>
      <c r="C1456">
        <f>IF(OR($L1456=TRUE,$A1456=0,MOD($A1456,ChapterTable!$R$20)&lt;&gt;0),
MAX(0,INT(($B1456+ChapterTable!$P$26+VLOOKUP(SUBSTITUTE(C$1,"성장단계","")&amp;"단계오프셋",ChapterTable!$R:$S,2,0))/ChapterTable!$P$23)),
MAX(0,INT(($B1456+ChapterTable!$R$26+VLOOKUP(SUBSTITUTE(C$1,"성장단계","")&amp;"보스단계오프셋",ChapterTable!$R:$S,2,0))/ChapterTable!$R$23)))</f>
        <v>1</v>
      </c>
      <c r="D1456">
        <f>IF(OR($L1456=TRUE,$A1456=0,MOD($A1456,ChapterTable!$R$20)&lt;&gt;0),
MAX(0,INT(($B1456+ChapterTable!$P$26+VLOOKUP(SUBSTITUTE(D$1,"성장단계","")&amp;"단계오프셋",ChapterTable!$R:$S,2,0))/ChapterTable!$P$23)),
MAX(0,INT(($B1456+ChapterTable!$R$26+VLOOKUP(SUBSTITUTE(D$1,"성장단계","")&amp;"보스단계오프셋",ChapterTable!$R:$S,2,0))/ChapterTable!$R$23)))</f>
        <v>1</v>
      </c>
      <c r="E1456" s="1">
        <f ca="1">IF(AND($A1456=0,$B1456=1),
    VLOOKUP(1,ChapterTable!$1:$1048576,MATCH("최종"&amp;SUBSTITUTE(SUBSTITUTE(E$1,"standard",""),"|Float",""),ChapterTable!$1:$1,0),0)*ChapterTable!$P$17,
  IF(AND($A1456=0,$B1456=0),
    E1457,
  IF($B1456=0,
    VLOOKUP($A1456,ChapterTable!$1:$1048576,MATCH("최종"&amp;SUBSTITUTE(SUBSTITUTE(E$1,"standard",""),"|Float",""),ChapterTable!$1:$1,0),0),
  IF($B1456=1,
    IF($L1456=FALSE,
      VLOOKUP($A1456,ChapterTable!$1:$1048576,MATCH("최종"&amp;SUBSTITUTE(SUBSTITUTE(E$1,"standard",""),"|Float",""),ChapterTable!$1:$1,0),0),
      VLOOKUP($A1456-ChapterTable!$P$11,ChapterTable!$1:$1048576,MATCH("최종"&amp;SUBSTITUTE(SUBSTITUTE(E$1,"standard",""),"|Float",""),ChapterTable!$1:$1,0),0)*ChapterTable!$P$14
    ),
  OFFSET(E1456,-$B1456+IF($L1456,1,0),0)*IF($B1456&gt;OFFSET($B1456,1,0),ChapterTable!$R$17,1)*
    (VLOOKUP(SUBSTITUTE(SUBSTITUTE(E$1,"standard",""),"|Float","")&amp;IF(OR($L1456=TRUE,$A1456=0,MOD($A1456,ChapterTable!$R$20)&lt;&gt;0),"","보스")&amp;"인게임누적곱배수",ChapterTable!$R:$S,2,0)^C1456
    +VLOOKUP(SUBSTITUTE(SUBSTITUTE(E$1,"standard",""),"|Float","")&amp;IF(OR($L1456=TRUE,$A1456=0,MOD($A1456,ChapterTable!$R$20)&lt;&gt;0),"","보스")&amp;"인게임누적합배수",ChapterTable!$R:$S,2,0)*C1456)
  )
  )
  )
)</f>
        <v>1257.5249999999999</v>
      </c>
      <c r="F1456" s="1">
        <f ca="1">IF(AND($A1456=0,$B1456=1),
    VLOOKUP(1,ChapterTable!$1:$1048576,MATCH("최종"&amp;SUBSTITUTE(SUBSTITUTE(F$1,"standard",""),"|Float",""),ChapterTable!$1:$1,0),0)*ChapterTable!$P$17,
  IF(AND($A1456=0,$B1456=0),
    F1457,
  IF($B1456=0,
    VLOOKUP($A1456,ChapterTable!$1:$1048576,MATCH("최종"&amp;SUBSTITUTE(SUBSTITUTE(F$1,"standard",""),"|Float",""),ChapterTable!$1:$1,0),0),
  IF($B1456=1,
    IF($L1456=FALSE,
      VLOOKUP($A1456,ChapterTable!$1:$1048576,MATCH("최종"&amp;SUBSTITUTE(SUBSTITUTE(F$1,"standard",""),"|Float",""),ChapterTable!$1:$1,0),0),
      VLOOKUP($A1456-ChapterTable!$P$11,ChapterTable!$1:$1048576,MATCH("최종"&amp;SUBSTITUTE(SUBSTITUTE(F$1,"standard",""),"|Float",""),ChapterTable!$1:$1,0),0)*ChapterTable!$P$14
    ),
  OFFSET(F1456,-$B1456+IF($L1456,1,0),0)*
    (VLOOKUP(SUBSTITUTE(SUBSTITUTE(F$1,"standard",""),"|Float","")&amp;IF(OR($L1456=TRUE,$A1456=0,MOD($A1456,ChapterTable!$R$20)&lt;&gt;0),"","보스")&amp;"인게임누적곱배수",ChapterTable!$R:$S,2,0)^D1456
    +VLOOKUP(SUBSTITUTE(SUBSTITUTE(F$1,"standard",""),"|Float","")&amp;IF(OR($L1456=TRUE,$A1456=0,MOD($A1456,ChapterTable!$R$20)&lt;&gt;0),"","보스")&amp;"인게임누적합배수",ChapterTable!$R:$S,2,0)*D1456)
  )
  )
  )
)</f>
        <v>469.38867187499994</v>
      </c>
      <c r="G1456" t="s">
        <v>719</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57"/>
        <v>11</v>
      </c>
      <c r="Q1456">
        <f t="shared" si="158"/>
        <v>11</v>
      </c>
      <c r="R1456" t="b">
        <f t="shared" ca="1" si="159"/>
        <v>1</v>
      </c>
      <c r="T1456" t="b">
        <f t="shared" ca="1" si="160"/>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63"/>
        <v>0.5</v>
      </c>
      <c r="AJ1456">
        <f t="shared" si="161"/>
        <v>0.54666666600000002</v>
      </c>
      <c r="AK1456">
        <f t="shared" si="162"/>
        <v>1</v>
      </c>
      <c r="AL1456">
        <v>0</v>
      </c>
    </row>
    <row r="1457" spans="1:38" x14ac:dyDescent="0.3">
      <c r="A1457">
        <v>7</v>
      </c>
      <c r="B1457">
        <v>16</v>
      </c>
      <c r="C1457">
        <f>IF(OR($L1457=TRUE,$A1457=0,MOD($A1457,ChapterTable!$R$20)&lt;&gt;0),
MAX(0,INT(($B1457+ChapterTable!$P$26+VLOOKUP(SUBSTITUTE(C$1,"성장단계","")&amp;"단계오프셋",ChapterTable!$R:$S,2,0))/ChapterTable!$P$23)),
MAX(0,INT(($B1457+ChapterTable!$R$26+VLOOKUP(SUBSTITUTE(C$1,"성장단계","")&amp;"보스단계오프셋",ChapterTable!$R:$S,2,0))/ChapterTable!$R$23)))</f>
        <v>2</v>
      </c>
      <c r="D1457">
        <f>IF(OR($L1457=TRUE,$A1457=0,MOD($A1457,ChapterTable!$R$20)&lt;&gt;0),
MAX(0,INT(($B1457+ChapterTable!$P$26+VLOOKUP(SUBSTITUTE(D$1,"성장단계","")&amp;"단계오프셋",ChapterTable!$R:$S,2,0))/ChapterTable!$P$23)),
MAX(0,INT(($B1457+ChapterTable!$R$26+VLOOKUP(SUBSTITUTE(D$1,"성장단계","")&amp;"보스단계오프셋",ChapterTable!$R:$S,2,0))/ChapterTable!$R$23)))</f>
        <v>1</v>
      </c>
      <c r="E1457" s="1">
        <f ca="1">IF(AND($A1457=0,$B1457=1),
    VLOOKUP(1,ChapterTable!$1:$1048576,MATCH("최종"&amp;SUBSTITUTE(SUBSTITUTE(E$1,"standard",""),"|Float",""),ChapterTable!$1:$1,0),0)*ChapterTable!$P$17,
  IF(AND($A1457=0,$B1457=0),
    E1458,
  IF($B1457=0,
    VLOOKUP($A1457,ChapterTable!$1:$1048576,MATCH("최종"&amp;SUBSTITUTE(SUBSTITUTE(E$1,"standard",""),"|Float",""),ChapterTable!$1:$1,0),0),
  IF($B1457=1,
    IF($L1457=FALSE,
      VLOOKUP($A1457,ChapterTable!$1:$1048576,MATCH("최종"&amp;SUBSTITUTE(SUBSTITUTE(E$1,"standard",""),"|Float",""),ChapterTable!$1:$1,0),0),
      VLOOKUP($A1457-ChapterTable!$P$11,ChapterTable!$1:$1048576,MATCH("최종"&amp;SUBSTITUTE(SUBSTITUTE(E$1,"standard",""),"|Float",""),ChapterTable!$1:$1,0),0)*ChapterTable!$P$14
    ),
  OFFSET(E1457,-$B1457+IF($L1457,1,0),0)*IF($B1457&gt;OFFSET($B1457,1,0),ChapterTable!$R$17,1)*
    (VLOOKUP(SUBSTITUTE(SUBSTITUTE(E$1,"standard",""),"|Float","")&amp;IF(OR($L1457=TRUE,$A1457=0,MOD($A1457,ChapterTable!$R$20)&lt;&gt;0),"","보스")&amp;"인게임누적곱배수",ChapterTable!$R:$S,2,0)^C1457
    +VLOOKUP(SUBSTITUTE(SUBSTITUTE(E$1,"standard",""),"|Float","")&amp;IF(OR($L1457=TRUE,$A1457=0,MOD($A1457,ChapterTable!$R$20)&lt;&gt;0),"","보스")&amp;"인게임누적합배수",ChapterTable!$R:$S,2,0)*C1457)
  )
  )
  )
)</f>
        <v>1467.1125</v>
      </c>
      <c r="F1457" s="1">
        <f ca="1">IF(AND($A1457=0,$B1457=1),
    VLOOKUP(1,ChapterTable!$1:$1048576,MATCH("최종"&amp;SUBSTITUTE(SUBSTITUTE(F$1,"standard",""),"|Float",""),ChapterTable!$1:$1,0),0)*ChapterTable!$P$17,
  IF(AND($A1457=0,$B1457=0),
    F1458,
  IF($B1457=0,
    VLOOKUP($A1457,ChapterTable!$1:$1048576,MATCH("최종"&amp;SUBSTITUTE(SUBSTITUTE(F$1,"standard",""),"|Float",""),ChapterTable!$1:$1,0),0),
  IF($B1457=1,
    IF($L1457=FALSE,
      VLOOKUP($A1457,ChapterTable!$1:$1048576,MATCH("최종"&amp;SUBSTITUTE(SUBSTITUTE(F$1,"standard",""),"|Float",""),ChapterTable!$1:$1,0),0),
      VLOOKUP($A1457-ChapterTable!$P$11,ChapterTable!$1:$1048576,MATCH("최종"&amp;SUBSTITUTE(SUBSTITUTE(F$1,"standard",""),"|Float",""),ChapterTable!$1:$1,0),0)*ChapterTable!$P$14
    ),
  OFFSET(F1457,-$B1457+IF($L1457,1,0),0)*
    (VLOOKUP(SUBSTITUTE(SUBSTITUTE(F$1,"standard",""),"|Float","")&amp;IF(OR($L1457=TRUE,$A1457=0,MOD($A1457,ChapterTable!$R$20)&lt;&gt;0),"","보스")&amp;"인게임누적곱배수",ChapterTable!$R:$S,2,0)^D1457
    +VLOOKUP(SUBSTITUTE(SUBSTITUTE(F$1,"standard",""),"|Float","")&amp;IF(OR($L1457=TRUE,$A1457=0,MOD($A1457,ChapterTable!$R$20)&lt;&gt;0),"","보스")&amp;"인게임누적합배수",ChapterTable!$R:$S,2,0)*D1457)
  )
  )
  )
)</f>
        <v>469.38867187499994</v>
      </c>
      <c r="G1457" t="s">
        <v>719</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57"/>
        <v>2</v>
      </c>
      <c r="Q1457">
        <f t="shared" si="158"/>
        <v>2</v>
      </c>
      <c r="R1457" t="b">
        <f t="shared" ca="1" si="159"/>
        <v>1</v>
      </c>
      <c r="T1457" t="b">
        <f t="shared" ca="1" si="160"/>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63"/>
        <v>0.5</v>
      </c>
      <c r="AJ1457">
        <f t="shared" si="161"/>
        <v>0.54666666600000002</v>
      </c>
      <c r="AK1457">
        <f t="shared" si="162"/>
        <v>1</v>
      </c>
      <c r="AL1457">
        <v>0</v>
      </c>
    </row>
    <row r="1458" spans="1:38" x14ac:dyDescent="0.3">
      <c r="A1458">
        <v>7</v>
      </c>
      <c r="B1458">
        <v>17</v>
      </c>
      <c r="C1458">
        <f>IF(OR($L1458=TRUE,$A1458=0,MOD($A1458,ChapterTable!$R$20)&lt;&gt;0),
MAX(0,INT(($B1458+ChapterTable!$P$26+VLOOKUP(SUBSTITUTE(C$1,"성장단계","")&amp;"단계오프셋",ChapterTable!$R:$S,2,0))/ChapterTable!$P$23)),
MAX(0,INT(($B1458+ChapterTable!$R$26+VLOOKUP(SUBSTITUTE(C$1,"성장단계","")&amp;"보스단계오프셋",ChapterTable!$R:$S,2,0))/ChapterTable!$R$23)))</f>
        <v>2</v>
      </c>
      <c r="D1458">
        <f>IF(OR($L1458=TRUE,$A1458=0,MOD($A1458,ChapterTable!$R$20)&lt;&gt;0),
MAX(0,INT(($B1458+ChapterTable!$P$26+VLOOKUP(SUBSTITUTE(D$1,"성장단계","")&amp;"단계오프셋",ChapterTable!$R:$S,2,0))/ChapterTable!$P$23)),
MAX(0,INT(($B1458+ChapterTable!$R$26+VLOOKUP(SUBSTITUTE(D$1,"성장단계","")&amp;"보스단계오프셋",ChapterTable!$R:$S,2,0))/ChapterTable!$R$23)))</f>
        <v>1</v>
      </c>
      <c r="E1458" s="1">
        <f ca="1">IF(AND($A1458=0,$B1458=1),
    VLOOKUP(1,ChapterTable!$1:$1048576,MATCH("최종"&amp;SUBSTITUTE(SUBSTITUTE(E$1,"standard",""),"|Float",""),ChapterTable!$1:$1,0),0)*ChapterTable!$P$17,
  IF(AND($A1458=0,$B1458=0),
    E1459,
  IF($B1458=0,
    VLOOKUP($A1458,ChapterTable!$1:$1048576,MATCH("최종"&amp;SUBSTITUTE(SUBSTITUTE(E$1,"standard",""),"|Float",""),ChapterTable!$1:$1,0),0),
  IF($B1458=1,
    IF($L1458=FALSE,
      VLOOKUP($A1458,ChapterTable!$1:$1048576,MATCH("최종"&amp;SUBSTITUTE(SUBSTITUTE(E$1,"standard",""),"|Float",""),ChapterTable!$1:$1,0),0),
      VLOOKUP($A1458-ChapterTable!$P$11,ChapterTable!$1:$1048576,MATCH("최종"&amp;SUBSTITUTE(SUBSTITUTE(E$1,"standard",""),"|Float",""),ChapterTable!$1:$1,0),0)*ChapterTable!$P$14
    ),
  OFFSET(E1458,-$B1458+IF($L1458,1,0),0)*IF($B1458&gt;OFFSET($B1458,1,0),ChapterTable!$R$17,1)*
    (VLOOKUP(SUBSTITUTE(SUBSTITUTE(E$1,"standard",""),"|Float","")&amp;IF(OR($L1458=TRUE,$A1458=0,MOD($A1458,ChapterTable!$R$20)&lt;&gt;0),"","보스")&amp;"인게임누적곱배수",ChapterTable!$R:$S,2,0)^C1458
    +VLOOKUP(SUBSTITUTE(SUBSTITUTE(E$1,"standard",""),"|Float","")&amp;IF(OR($L1458=TRUE,$A1458=0,MOD($A1458,ChapterTable!$R$20)&lt;&gt;0),"","보스")&amp;"인게임누적합배수",ChapterTable!$R:$S,2,0)*C1458)
  )
  )
  )
)</f>
        <v>1467.1125</v>
      </c>
      <c r="F1458" s="1">
        <f ca="1">IF(AND($A1458=0,$B1458=1),
    VLOOKUP(1,ChapterTable!$1:$1048576,MATCH("최종"&amp;SUBSTITUTE(SUBSTITUTE(F$1,"standard",""),"|Float",""),ChapterTable!$1:$1,0),0)*ChapterTable!$P$17,
  IF(AND($A1458=0,$B1458=0),
    F1459,
  IF($B1458=0,
    VLOOKUP($A1458,ChapterTable!$1:$1048576,MATCH("최종"&amp;SUBSTITUTE(SUBSTITUTE(F$1,"standard",""),"|Float",""),ChapterTable!$1:$1,0),0),
  IF($B1458=1,
    IF($L1458=FALSE,
      VLOOKUP($A1458,ChapterTable!$1:$1048576,MATCH("최종"&amp;SUBSTITUTE(SUBSTITUTE(F$1,"standard",""),"|Float",""),ChapterTable!$1:$1,0),0),
      VLOOKUP($A1458-ChapterTable!$P$11,ChapterTable!$1:$1048576,MATCH("최종"&amp;SUBSTITUTE(SUBSTITUTE(F$1,"standard",""),"|Float",""),ChapterTable!$1:$1,0),0)*ChapterTable!$P$14
    ),
  OFFSET(F1458,-$B1458+IF($L1458,1,0),0)*
    (VLOOKUP(SUBSTITUTE(SUBSTITUTE(F$1,"standard",""),"|Float","")&amp;IF(OR($L1458=TRUE,$A1458=0,MOD($A1458,ChapterTable!$R$20)&lt;&gt;0),"","보스")&amp;"인게임누적곱배수",ChapterTable!$R:$S,2,0)^D1458
    +VLOOKUP(SUBSTITUTE(SUBSTITUTE(F$1,"standard",""),"|Float","")&amp;IF(OR($L1458=TRUE,$A1458=0,MOD($A1458,ChapterTable!$R$20)&lt;&gt;0),"","보스")&amp;"인게임누적합배수",ChapterTable!$R:$S,2,0)*D1458)
  )
  )
  )
)</f>
        <v>469.38867187499994</v>
      </c>
      <c r="G1458" t="s">
        <v>719</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57"/>
        <v>2</v>
      </c>
      <c r="Q1458">
        <f t="shared" si="158"/>
        <v>2</v>
      </c>
      <c r="R1458" t="b">
        <f t="shared" ca="1" si="159"/>
        <v>1</v>
      </c>
      <c r="T1458" t="b">
        <f t="shared" ca="1" si="160"/>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63"/>
        <v>0.5</v>
      </c>
      <c r="AJ1458">
        <f t="shared" si="161"/>
        <v>0.54666666600000002</v>
      </c>
      <c r="AK1458">
        <f t="shared" si="162"/>
        <v>1</v>
      </c>
      <c r="AL1458">
        <v>0</v>
      </c>
    </row>
    <row r="1459" spans="1:38" x14ac:dyDescent="0.3">
      <c r="A1459">
        <v>7</v>
      </c>
      <c r="B1459">
        <v>18</v>
      </c>
      <c r="C1459">
        <f>IF(OR($L1459=TRUE,$A1459=0,MOD($A1459,ChapterTable!$R$20)&lt;&gt;0),
MAX(0,INT(($B1459+ChapterTable!$P$26+VLOOKUP(SUBSTITUTE(C$1,"성장단계","")&amp;"단계오프셋",ChapterTable!$R:$S,2,0))/ChapterTable!$P$23)),
MAX(0,INT(($B1459+ChapterTable!$R$26+VLOOKUP(SUBSTITUTE(C$1,"성장단계","")&amp;"보스단계오프셋",ChapterTable!$R:$S,2,0))/ChapterTable!$R$23)))</f>
        <v>2</v>
      </c>
      <c r="D1459">
        <f>IF(OR($L1459=TRUE,$A1459=0,MOD($A1459,ChapterTable!$R$20)&lt;&gt;0),
MAX(0,INT(($B1459+ChapterTable!$P$26+VLOOKUP(SUBSTITUTE(D$1,"성장단계","")&amp;"단계오프셋",ChapterTable!$R:$S,2,0))/ChapterTable!$P$23)),
MAX(0,INT(($B1459+ChapterTable!$R$26+VLOOKUP(SUBSTITUTE(D$1,"성장단계","")&amp;"보스단계오프셋",ChapterTable!$R:$S,2,0))/ChapterTable!$R$23)))</f>
        <v>1</v>
      </c>
      <c r="E1459" s="1">
        <f ca="1">IF(AND($A1459=0,$B1459=1),
    VLOOKUP(1,ChapterTable!$1:$1048576,MATCH("최종"&amp;SUBSTITUTE(SUBSTITUTE(E$1,"standard",""),"|Float",""),ChapterTable!$1:$1,0),0)*ChapterTable!$P$17,
  IF(AND($A1459=0,$B1459=0),
    E1460,
  IF($B1459=0,
    VLOOKUP($A1459,ChapterTable!$1:$1048576,MATCH("최종"&amp;SUBSTITUTE(SUBSTITUTE(E$1,"standard",""),"|Float",""),ChapterTable!$1:$1,0),0),
  IF($B1459=1,
    IF($L1459=FALSE,
      VLOOKUP($A1459,ChapterTable!$1:$1048576,MATCH("최종"&amp;SUBSTITUTE(SUBSTITUTE(E$1,"standard",""),"|Float",""),ChapterTable!$1:$1,0),0),
      VLOOKUP($A1459-ChapterTable!$P$11,ChapterTable!$1:$1048576,MATCH("최종"&amp;SUBSTITUTE(SUBSTITUTE(E$1,"standard",""),"|Float",""),ChapterTable!$1:$1,0),0)*ChapterTable!$P$14
    ),
  OFFSET(E1459,-$B1459+IF($L1459,1,0),0)*IF($B1459&gt;OFFSET($B1459,1,0),ChapterTable!$R$17,1)*
    (VLOOKUP(SUBSTITUTE(SUBSTITUTE(E$1,"standard",""),"|Float","")&amp;IF(OR($L1459=TRUE,$A1459=0,MOD($A1459,ChapterTable!$R$20)&lt;&gt;0),"","보스")&amp;"인게임누적곱배수",ChapterTable!$R:$S,2,0)^C1459
    +VLOOKUP(SUBSTITUTE(SUBSTITUTE(E$1,"standard",""),"|Float","")&amp;IF(OR($L1459=TRUE,$A1459=0,MOD($A1459,ChapterTable!$R$20)&lt;&gt;0),"","보스")&amp;"인게임누적합배수",ChapterTable!$R:$S,2,0)*C1459)
  )
  )
  )
)</f>
        <v>1467.1125</v>
      </c>
      <c r="F1459" s="1">
        <f ca="1">IF(AND($A1459=0,$B1459=1),
    VLOOKUP(1,ChapterTable!$1:$1048576,MATCH("최종"&amp;SUBSTITUTE(SUBSTITUTE(F$1,"standard",""),"|Float",""),ChapterTable!$1:$1,0),0)*ChapterTable!$P$17,
  IF(AND($A1459=0,$B1459=0),
    F1460,
  IF($B1459=0,
    VLOOKUP($A1459,ChapterTable!$1:$1048576,MATCH("최종"&amp;SUBSTITUTE(SUBSTITUTE(F$1,"standard",""),"|Float",""),ChapterTable!$1:$1,0),0),
  IF($B1459=1,
    IF($L1459=FALSE,
      VLOOKUP($A1459,ChapterTable!$1:$1048576,MATCH("최종"&amp;SUBSTITUTE(SUBSTITUTE(F$1,"standard",""),"|Float",""),ChapterTable!$1:$1,0),0),
      VLOOKUP($A1459-ChapterTable!$P$11,ChapterTable!$1:$1048576,MATCH("최종"&amp;SUBSTITUTE(SUBSTITUTE(F$1,"standard",""),"|Float",""),ChapterTable!$1:$1,0),0)*ChapterTable!$P$14
    ),
  OFFSET(F1459,-$B1459+IF($L1459,1,0),0)*
    (VLOOKUP(SUBSTITUTE(SUBSTITUTE(F$1,"standard",""),"|Float","")&amp;IF(OR($L1459=TRUE,$A1459=0,MOD($A1459,ChapterTable!$R$20)&lt;&gt;0),"","보스")&amp;"인게임누적곱배수",ChapterTable!$R:$S,2,0)^D1459
    +VLOOKUP(SUBSTITUTE(SUBSTITUTE(F$1,"standard",""),"|Float","")&amp;IF(OR($L1459=TRUE,$A1459=0,MOD($A1459,ChapterTable!$R$20)&lt;&gt;0),"","보스")&amp;"인게임누적합배수",ChapterTable!$R:$S,2,0)*D1459)
  )
  )
  )
)</f>
        <v>469.38867187499994</v>
      </c>
      <c r="G1459" t="s">
        <v>719</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57"/>
        <v>2</v>
      </c>
      <c r="Q1459">
        <f t="shared" si="158"/>
        <v>2</v>
      </c>
      <c r="R1459" t="b">
        <f t="shared" ca="1" si="159"/>
        <v>1</v>
      </c>
      <c r="T1459" t="b">
        <f t="shared" ca="1" si="160"/>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63"/>
        <v>0.5</v>
      </c>
      <c r="AJ1459">
        <f t="shared" si="161"/>
        <v>0.54666666600000002</v>
      </c>
      <c r="AK1459">
        <f t="shared" si="162"/>
        <v>1</v>
      </c>
      <c r="AL1459">
        <v>0</v>
      </c>
    </row>
    <row r="1460" spans="1:38" x14ac:dyDescent="0.3">
      <c r="A1460">
        <v>7</v>
      </c>
      <c r="B1460">
        <v>19</v>
      </c>
      <c r="C1460">
        <f>IF(OR($L1460=TRUE,$A1460=0,MOD($A1460,ChapterTable!$R$20)&lt;&gt;0),
MAX(0,INT(($B1460+ChapterTable!$P$26+VLOOKUP(SUBSTITUTE(C$1,"성장단계","")&amp;"단계오프셋",ChapterTable!$R:$S,2,0))/ChapterTable!$P$23)),
MAX(0,INT(($B1460+ChapterTable!$R$26+VLOOKUP(SUBSTITUTE(C$1,"성장단계","")&amp;"보스단계오프셋",ChapterTable!$R:$S,2,0))/ChapterTable!$R$23)))</f>
        <v>2</v>
      </c>
      <c r="D1460">
        <f>IF(OR($L1460=TRUE,$A1460=0,MOD($A1460,ChapterTable!$R$20)&lt;&gt;0),
MAX(0,INT(($B1460+ChapterTable!$P$26+VLOOKUP(SUBSTITUTE(D$1,"성장단계","")&amp;"단계오프셋",ChapterTable!$R:$S,2,0))/ChapterTable!$P$23)),
MAX(0,INT(($B1460+ChapterTable!$R$26+VLOOKUP(SUBSTITUTE(D$1,"성장단계","")&amp;"보스단계오프셋",ChapterTable!$R:$S,2,0))/ChapterTable!$R$23)))</f>
        <v>1</v>
      </c>
      <c r="E1460" s="1">
        <f ca="1">IF(AND($A1460=0,$B1460=1),
    VLOOKUP(1,ChapterTable!$1:$1048576,MATCH("최종"&amp;SUBSTITUTE(SUBSTITUTE(E$1,"standard",""),"|Float",""),ChapterTable!$1:$1,0),0)*ChapterTable!$P$17,
  IF(AND($A1460=0,$B1460=0),
    E1461,
  IF($B1460=0,
    VLOOKUP($A1460,ChapterTable!$1:$1048576,MATCH("최종"&amp;SUBSTITUTE(SUBSTITUTE(E$1,"standard",""),"|Float",""),ChapterTable!$1:$1,0),0),
  IF($B1460=1,
    IF($L1460=FALSE,
      VLOOKUP($A1460,ChapterTable!$1:$1048576,MATCH("최종"&amp;SUBSTITUTE(SUBSTITUTE(E$1,"standard",""),"|Float",""),ChapterTable!$1:$1,0),0),
      VLOOKUP($A1460-ChapterTable!$P$11,ChapterTable!$1:$1048576,MATCH("최종"&amp;SUBSTITUTE(SUBSTITUTE(E$1,"standard",""),"|Float",""),ChapterTable!$1:$1,0),0)*ChapterTable!$P$14
    ),
  OFFSET(E1460,-$B1460+IF($L1460,1,0),0)*IF($B1460&gt;OFFSET($B1460,1,0),ChapterTable!$R$17,1)*
    (VLOOKUP(SUBSTITUTE(SUBSTITUTE(E$1,"standard",""),"|Float","")&amp;IF(OR($L1460=TRUE,$A1460=0,MOD($A1460,ChapterTable!$R$20)&lt;&gt;0),"","보스")&amp;"인게임누적곱배수",ChapterTable!$R:$S,2,0)^C1460
    +VLOOKUP(SUBSTITUTE(SUBSTITUTE(E$1,"standard",""),"|Float","")&amp;IF(OR($L1460=TRUE,$A1460=0,MOD($A1460,ChapterTable!$R$20)&lt;&gt;0),"","보스")&amp;"인게임누적합배수",ChapterTable!$R:$S,2,0)*C1460)
  )
  )
  )
)</f>
        <v>1467.1125</v>
      </c>
      <c r="F1460" s="1">
        <f ca="1">IF(AND($A1460=0,$B1460=1),
    VLOOKUP(1,ChapterTable!$1:$1048576,MATCH("최종"&amp;SUBSTITUTE(SUBSTITUTE(F$1,"standard",""),"|Float",""),ChapterTable!$1:$1,0),0)*ChapterTable!$P$17,
  IF(AND($A1460=0,$B1460=0),
    F1461,
  IF($B1460=0,
    VLOOKUP($A1460,ChapterTable!$1:$1048576,MATCH("최종"&amp;SUBSTITUTE(SUBSTITUTE(F$1,"standard",""),"|Float",""),ChapterTable!$1:$1,0),0),
  IF($B1460=1,
    IF($L1460=FALSE,
      VLOOKUP($A1460,ChapterTable!$1:$1048576,MATCH("최종"&amp;SUBSTITUTE(SUBSTITUTE(F$1,"standard",""),"|Float",""),ChapterTable!$1:$1,0),0),
      VLOOKUP($A1460-ChapterTable!$P$11,ChapterTable!$1:$1048576,MATCH("최종"&amp;SUBSTITUTE(SUBSTITUTE(F$1,"standard",""),"|Float",""),ChapterTable!$1:$1,0),0)*ChapterTable!$P$14
    ),
  OFFSET(F1460,-$B1460+IF($L1460,1,0),0)*
    (VLOOKUP(SUBSTITUTE(SUBSTITUTE(F$1,"standard",""),"|Float","")&amp;IF(OR($L1460=TRUE,$A1460=0,MOD($A1460,ChapterTable!$R$20)&lt;&gt;0),"","보스")&amp;"인게임누적곱배수",ChapterTable!$R:$S,2,0)^D1460
    +VLOOKUP(SUBSTITUTE(SUBSTITUTE(F$1,"standard",""),"|Float","")&amp;IF(OR($L1460=TRUE,$A1460=0,MOD($A1460,ChapterTable!$R$20)&lt;&gt;0),"","보스")&amp;"인게임누적합배수",ChapterTable!$R:$S,2,0)*D1460)
  )
  )
  )
)</f>
        <v>469.38867187499994</v>
      </c>
      <c r="G1460" t="s">
        <v>719</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57"/>
        <v>92</v>
      </c>
      <c r="Q1460">
        <f t="shared" si="158"/>
        <v>92</v>
      </c>
      <c r="R1460" t="b">
        <f t="shared" ca="1" si="159"/>
        <v>1</v>
      </c>
      <c r="T1460" t="b">
        <f t="shared" ca="1" si="160"/>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63"/>
        <v>0.5</v>
      </c>
      <c r="AJ1460">
        <f t="shared" si="161"/>
        <v>0.54666666600000002</v>
      </c>
      <c r="AK1460">
        <f t="shared" si="162"/>
        <v>1</v>
      </c>
      <c r="AL1460">
        <v>0</v>
      </c>
    </row>
    <row r="1461" spans="1:38" x14ac:dyDescent="0.3">
      <c r="A1461">
        <v>7</v>
      </c>
      <c r="B1461">
        <v>20</v>
      </c>
      <c r="C1461">
        <f>IF(OR($L1461=TRUE,$A1461=0,MOD($A1461,ChapterTable!$R$20)&lt;&gt;0),
MAX(0,INT(($B1461+ChapterTable!$P$26+VLOOKUP(SUBSTITUTE(C$1,"성장단계","")&amp;"단계오프셋",ChapterTable!$R:$S,2,0))/ChapterTable!$P$23)),
MAX(0,INT(($B1461+ChapterTable!$R$26+VLOOKUP(SUBSTITUTE(C$1,"성장단계","")&amp;"보스단계오프셋",ChapterTable!$R:$S,2,0))/ChapterTable!$R$23)))</f>
        <v>2</v>
      </c>
      <c r="D1461">
        <f>IF(OR($L1461=TRUE,$A1461=0,MOD($A1461,ChapterTable!$R$20)&lt;&gt;0),
MAX(0,INT(($B1461+ChapterTable!$P$26+VLOOKUP(SUBSTITUTE(D$1,"성장단계","")&amp;"단계오프셋",ChapterTable!$R:$S,2,0))/ChapterTable!$P$23)),
MAX(0,INT(($B1461+ChapterTable!$R$26+VLOOKUP(SUBSTITUTE(D$1,"성장단계","")&amp;"보스단계오프셋",ChapterTable!$R:$S,2,0))/ChapterTable!$R$23)))</f>
        <v>1</v>
      </c>
      <c r="E1461" s="1">
        <f ca="1">IF(AND($A1461=0,$B1461=1),
    VLOOKUP(1,ChapterTable!$1:$1048576,MATCH("최종"&amp;SUBSTITUTE(SUBSTITUTE(E$1,"standard",""),"|Float",""),ChapterTable!$1:$1,0),0)*ChapterTable!$P$17,
  IF(AND($A1461=0,$B1461=0),
    E1462,
  IF($B1461=0,
    VLOOKUP($A1461,ChapterTable!$1:$1048576,MATCH("최종"&amp;SUBSTITUTE(SUBSTITUTE(E$1,"standard",""),"|Float",""),ChapterTable!$1:$1,0),0),
  IF($B1461=1,
    IF($L1461=FALSE,
      VLOOKUP($A1461,ChapterTable!$1:$1048576,MATCH("최종"&amp;SUBSTITUTE(SUBSTITUTE(E$1,"standard",""),"|Float",""),ChapterTable!$1:$1,0),0),
      VLOOKUP($A1461-ChapterTable!$P$11,ChapterTable!$1:$1048576,MATCH("최종"&amp;SUBSTITUTE(SUBSTITUTE(E$1,"standard",""),"|Float",""),ChapterTable!$1:$1,0),0)*ChapterTable!$P$14
    ),
  OFFSET(E1461,-$B1461+IF($L1461,1,0),0)*IF($B1461&gt;OFFSET($B1461,1,0),ChapterTable!$R$17,1)*
    (VLOOKUP(SUBSTITUTE(SUBSTITUTE(E$1,"standard",""),"|Float","")&amp;IF(OR($L1461=TRUE,$A1461=0,MOD($A1461,ChapterTable!$R$20)&lt;&gt;0),"","보스")&amp;"인게임누적곱배수",ChapterTable!$R:$S,2,0)^C1461
    +VLOOKUP(SUBSTITUTE(SUBSTITUTE(E$1,"standard",""),"|Float","")&amp;IF(OR($L1461=TRUE,$A1461=0,MOD($A1461,ChapterTable!$R$20)&lt;&gt;0),"","보스")&amp;"인게임누적합배수",ChapterTable!$R:$S,2,0)*C1461)
  )
  )
  )
)</f>
        <v>1467.1125</v>
      </c>
      <c r="F1461" s="1">
        <f ca="1">IF(AND($A1461=0,$B1461=1),
    VLOOKUP(1,ChapterTable!$1:$1048576,MATCH("최종"&amp;SUBSTITUTE(SUBSTITUTE(F$1,"standard",""),"|Float",""),ChapterTable!$1:$1,0),0)*ChapterTable!$P$17,
  IF(AND($A1461=0,$B1461=0),
    F1462,
  IF($B1461=0,
    VLOOKUP($A1461,ChapterTable!$1:$1048576,MATCH("최종"&amp;SUBSTITUTE(SUBSTITUTE(F$1,"standard",""),"|Float",""),ChapterTable!$1:$1,0),0),
  IF($B1461=1,
    IF($L1461=FALSE,
      VLOOKUP($A1461,ChapterTable!$1:$1048576,MATCH("최종"&amp;SUBSTITUTE(SUBSTITUTE(F$1,"standard",""),"|Float",""),ChapterTable!$1:$1,0),0),
      VLOOKUP($A1461-ChapterTable!$P$11,ChapterTable!$1:$1048576,MATCH("최종"&amp;SUBSTITUTE(SUBSTITUTE(F$1,"standard",""),"|Float",""),ChapterTable!$1:$1,0),0)*ChapterTable!$P$14
    ),
  OFFSET(F1461,-$B1461+IF($L1461,1,0),0)*
    (VLOOKUP(SUBSTITUTE(SUBSTITUTE(F$1,"standard",""),"|Float","")&amp;IF(OR($L1461=TRUE,$A1461=0,MOD($A1461,ChapterTable!$R$20)&lt;&gt;0),"","보스")&amp;"인게임누적곱배수",ChapterTable!$R:$S,2,0)^D1461
    +VLOOKUP(SUBSTITUTE(SUBSTITUTE(F$1,"standard",""),"|Float","")&amp;IF(OR($L1461=TRUE,$A1461=0,MOD($A1461,ChapterTable!$R$20)&lt;&gt;0),"","보스")&amp;"인게임누적합배수",ChapterTable!$R:$S,2,0)*D1461)
  )
  )
  )
)</f>
        <v>469.38867187499994</v>
      </c>
      <c r="G1461" t="s">
        <v>719</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57"/>
        <v>22</v>
      </c>
      <c r="Q1461">
        <f t="shared" si="158"/>
        <v>22</v>
      </c>
      <c r="R1461" t="b">
        <f t="shared" ca="1" si="159"/>
        <v>1</v>
      </c>
      <c r="T1461" t="b">
        <f t="shared" ca="1" si="160"/>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63"/>
        <v>0.5</v>
      </c>
      <c r="AJ1461">
        <f t="shared" si="161"/>
        <v>1</v>
      </c>
      <c r="AK1461">
        <f t="shared" si="162"/>
        <v>2</v>
      </c>
      <c r="AL1461">
        <v>0</v>
      </c>
    </row>
    <row r="1462" spans="1:38" x14ac:dyDescent="0.3">
      <c r="A1462">
        <v>7</v>
      </c>
      <c r="B1462">
        <v>21</v>
      </c>
      <c r="C1462">
        <f>IF(OR($L1462=TRUE,$A1462=0,MOD($A1462,ChapterTable!$R$20)&lt;&gt;0),
MAX(0,INT(($B1462+ChapterTable!$P$26+VLOOKUP(SUBSTITUTE(C$1,"성장단계","")&amp;"단계오프셋",ChapterTable!$R:$S,2,0))/ChapterTable!$P$23)),
MAX(0,INT(($B1462+ChapterTable!$R$26+VLOOKUP(SUBSTITUTE(C$1,"성장단계","")&amp;"보스단계오프셋",ChapterTable!$R:$S,2,0))/ChapterTable!$R$23)))</f>
        <v>2</v>
      </c>
      <c r="D1462">
        <f>IF(OR($L1462=TRUE,$A1462=0,MOD($A1462,ChapterTable!$R$20)&lt;&gt;0),
MAX(0,INT(($B1462+ChapterTable!$P$26+VLOOKUP(SUBSTITUTE(D$1,"성장단계","")&amp;"단계오프셋",ChapterTable!$R:$S,2,0))/ChapterTable!$P$23)),
MAX(0,INT(($B1462+ChapterTable!$R$26+VLOOKUP(SUBSTITUTE(D$1,"성장단계","")&amp;"보스단계오프셋",ChapterTable!$R:$S,2,0))/ChapterTable!$R$23)))</f>
        <v>2</v>
      </c>
      <c r="E1462" s="1">
        <f ca="1">IF(AND($A1462=0,$B1462=1),
    VLOOKUP(1,ChapterTable!$1:$1048576,MATCH("최종"&amp;SUBSTITUTE(SUBSTITUTE(E$1,"standard",""),"|Float",""),ChapterTable!$1:$1,0),0)*ChapterTable!$P$17,
  IF(AND($A1462=0,$B1462=0),
    E1463,
  IF($B1462=0,
    VLOOKUP($A1462,ChapterTable!$1:$1048576,MATCH("최종"&amp;SUBSTITUTE(SUBSTITUTE(E$1,"standard",""),"|Float",""),ChapterTable!$1:$1,0),0),
  IF($B1462=1,
    IF($L1462=FALSE,
      VLOOKUP($A1462,ChapterTable!$1:$1048576,MATCH("최종"&amp;SUBSTITUTE(SUBSTITUTE(E$1,"standard",""),"|Float",""),ChapterTable!$1:$1,0),0),
      VLOOKUP($A1462-ChapterTable!$P$11,ChapterTable!$1:$1048576,MATCH("최종"&amp;SUBSTITUTE(SUBSTITUTE(E$1,"standard",""),"|Float",""),ChapterTable!$1:$1,0),0)*ChapterTable!$P$14
    ),
  OFFSET(E1462,-$B1462+IF($L1462,1,0),0)*IF($B1462&gt;OFFSET($B1462,1,0),ChapterTable!$R$17,1)*
    (VLOOKUP(SUBSTITUTE(SUBSTITUTE(E$1,"standard",""),"|Float","")&amp;IF(OR($L1462=TRUE,$A1462=0,MOD($A1462,ChapterTable!$R$20)&lt;&gt;0),"","보스")&amp;"인게임누적곱배수",ChapterTable!$R:$S,2,0)^C1462
    +VLOOKUP(SUBSTITUTE(SUBSTITUTE(E$1,"standard",""),"|Float","")&amp;IF(OR($L1462=TRUE,$A1462=0,MOD($A1462,ChapterTable!$R$20)&lt;&gt;0),"","보스")&amp;"인게임누적합배수",ChapterTable!$R:$S,2,0)*C1462)
  )
  )
  )
)</f>
        <v>1467.1125</v>
      </c>
      <c r="F1462" s="1">
        <f ca="1">IF(AND($A1462=0,$B1462=1),
    VLOOKUP(1,ChapterTable!$1:$1048576,MATCH("최종"&amp;SUBSTITUTE(SUBSTITUTE(F$1,"standard",""),"|Float",""),ChapterTable!$1:$1,0),0)*ChapterTable!$P$17,
  IF(AND($A1462=0,$B1462=0),
    F1463,
  IF($B1462=0,
    VLOOKUP($A1462,ChapterTable!$1:$1048576,MATCH("최종"&amp;SUBSTITUTE(SUBSTITUTE(F$1,"standard",""),"|Float",""),ChapterTable!$1:$1,0),0),
  IF($B1462=1,
    IF($L1462=FALSE,
      VLOOKUP($A1462,ChapterTable!$1:$1048576,MATCH("최종"&amp;SUBSTITUTE(SUBSTITUTE(F$1,"standard",""),"|Float",""),ChapterTable!$1:$1,0),0),
      VLOOKUP($A1462-ChapterTable!$P$11,ChapterTable!$1:$1048576,MATCH("최종"&amp;SUBSTITUTE(SUBSTITUTE(F$1,"standard",""),"|Float",""),ChapterTable!$1:$1,0),0)*ChapterTable!$P$14
    ),
  OFFSET(F1462,-$B1462+IF($L1462,1,0),0)*
    (VLOOKUP(SUBSTITUTE(SUBSTITUTE(F$1,"standard",""),"|Float","")&amp;IF(OR($L1462=TRUE,$A1462=0,MOD($A1462,ChapterTable!$R$20)&lt;&gt;0),"","보스")&amp;"인게임누적곱배수",ChapterTable!$R:$S,2,0)^D1462
    +VLOOKUP(SUBSTITUTE(SUBSTITUTE(F$1,"standard",""),"|Float","")&amp;IF(OR($L1462=TRUE,$A1462=0,MOD($A1462,ChapterTable!$R$20)&lt;&gt;0),"","보스")&amp;"인게임누적합배수",ChapterTable!$R:$S,2,0)*D1462)
  )
  )
  )
)</f>
        <v>502.13671874999989</v>
      </c>
      <c r="G1462" t="s">
        <v>719</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57"/>
        <v>3</v>
      </c>
      <c r="Q1462">
        <f t="shared" si="158"/>
        <v>3</v>
      </c>
      <c r="R1462" t="b">
        <f t="shared" ca="1" si="159"/>
        <v>1</v>
      </c>
      <c r="T1462" t="b">
        <f t="shared" ca="1" si="160"/>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63"/>
        <v>0.33333333333333331</v>
      </c>
      <c r="AJ1462">
        <f t="shared" si="161"/>
        <v>0.395555555</v>
      </c>
      <c r="AK1462">
        <f t="shared" si="162"/>
        <v>1</v>
      </c>
      <c r="AL1462">
        <v>0</v>
      </c>
    </row>
    <row r="1463" spans="1:38" x14ac:dyDescent="0.3">
      <c r="A1463">
        <v>7</v>
      </c>
      <c r="B1463">
        <v>22</v>
      </c>
      <c r="C1463">
        <f>IF(OR($L1463=TRUE,$A1463=0,MOD($A1463,ChapterTable!$R$20)&lt;&gt;0),
MAX(0,INT(($B1463+ChapterTable!$P$26+VLOOKUP(SUBSTITUTE(C$1,"성장단계","")&amp;"단계오프셋",ChapterTable!$R:$S,2,0))/ChapterTable!$P$23)),
MAX(0,INT(($B1463+ChapterTable!$R$26+VLOOKUP(SUBSTITUTE(C$1,"성장단계","")&amp;"보스단계오프셋",ChapterTable!$R:$S,2,0))/ChapterTable!$R$23)))</f>
        <v>2</v>
      </c>
      <c r="D1463">
        <f>IF(OR($L1463=TRUE,$A1463=0,MOD($A1463,ChapterTable!$R$20)&lt;&gt;0),
MAX(0,INT(($B1463+ChapterTable!$P$26+VLOOKUP(SUBSTITUTE(D$1,"성장단계","")&amp;"단계오프셋",ChapterTable!$R:$S,2,0))/ChapterTable!$P$23)),
MAX(0,INT(($B1463+ChapterTable!$R$26+VLOOKUP(SUBSTITUTE(D$1,"성장단계","")&amp;"보스단계오프셋",ChapterTable!$R:$S,2,0))/ChapterTable!$R$23)))</f>
        <v>2</v>
      </c>
      <c r="E1463" s="1">
        <f ca="1">IF(AND($A1463=0,$B1463=1),
    VLOOKUP(1,ChapterTable!$1:$1048576,MATCH("최종"&amp;SUBSTITUTE(SUBSTITUTE(E$1,"standard",""),"|Float",""),ChapterTable!$1:$1,0),0)*ChapterTable!$P$17,
  IF(AND($A1463=0,$B1463=0),
    E1464,
  IF($B1463=0,
    VLOOKUP($A1463,ChapterTable!$1:$1048576,MATCH("최종"&amp;SUBSTITUTE(SUBSTITUTE(E$1,"standard",""),"|Float",""),ChapterTable!$1:$1,0),0),
  IF($B1463=1,
    IF($L1463=FALSE,
      VLOOKUP($A1463,ChapterTable!$1:$1048576,MATCH("최종"&amp;SUBSTITUTE(SUBSTITUTE(E$1,"standard",""),"|Float",""),ChapterTable!$1:$1,0),0),
      VLOOKUP($A1463-ChapterTable!$P$11,ChapterTable!$1:$1048576,MATCH("최종"&amp;SUBSTITUTE(SUBSTITUTE(E$1,"standard",""),"|Float",""),ChapterTable!$1:$1,0),0)*ChapterTable!$P$14
    ),
  OFFSET(E1463,-$B1463+IF($L1463,1,0),0)*IF($B1463&gt;OFFSET($B1463,1,0),ChapterTable!$R$17,1)*
    (VLOOKUP(SUBSTITUTE(SUBSTITUTE(E$1,"standard",""),"|Float","")&amp;IF(OR($L1463=TRUE,$A1463=0,MOD($A1463,ChapterTable!$R$20)&lt;&gt;0),"","보스")&amp;"인게임누적곱배수",ChapterTable!$R:$S,2,0)^C1463
    +VLOOKUP(SUBSTITUTE(SUBSTITUTE(E$1,"standard",""),"|Float","")&amp;IF(OR($L1463=TRUE,$A1463=0,MOD($A1463,ChapterTable!$R$20)&lt;&gt;0),"","보스")&amp;"인게임누적합배수",ChapterTable!$R:$S,2,0)*C1463)
  )
  )
  )
)</f>
        <v>1467.1125</v>
      </c>
      <c r="F1463" s="1">
        <f ca="1">IF(AND($A1463=0,$B1463=1),
    VLOOKUP(1,ChapterTable!$1:$1048576,MATCH("최종"&amp;SUBSTITUTE(SUBSTITUTE(F$1,"standard",""),"|Float",""),ChapterTable!$1:$1,0),0)*ChapterTable!$P$17,
  IF(AND($A1463=0,$B1463=0),
    F1464,
  IF($B1463=0,
    VLOOKUP($A1463,ChapterTable!$1:$1048576,MATCH("최종"&amp;SUBSTITUTE(SUBSTITUTE(F$1,"standard",""),"|Float",""),ChapterTable!$1:$1,0),0),
  IF($B1463=1,
    IF($L1463=FALSE,
      VLOOKUP($A1463,ChapterTable!$1:$1048576,MATCH("최종"&amp;SUBSTITUTE(SUBSTITUTE(F$1,"standard",""),"|Float",""),ChapterTable!$1:$1,0),0),
      VLOOKUP($A1463-ChapterTable!$P$11,ChapterTable!$1:$1048576,MATCH("최종"&amp;SUBSTITUTE(SUBSTITUTE(F$1,"standard",""),"|Float",""),ChapterTable!$1:$1,0),0)*ChapterTable!$P$14
    ),
  OFFSET(F1463,-$B1463+IF($L1463,1,0),0)*
    (VLOOKUP(SUBSTITUTE(SUBSTITUTE(F$1,"standard",""),"|Float","")&amp;IF(OR($L1463=TRUE,$A1463=0,MOD($A1463,ChapterTable!$R$20)&lt;&gt;0),"","보스")&amp;"인게임누적곱배수",ChapterTable!$R:$S,2,0)^D1463
    +VLOOKUP(SUBSTITUTE(SUBSTITUTE(F$1,"standard",""),"|Float","")&amp;IF(OR($L1463=TRUE,$A1463=0,MOD($A1463,ChapterTable!$R$20)&lt;&gt;0),"","보스")&amp;"인게임누적합배수",ChapterTable!$R:$S,2,0)*D1463)
  )
  )
  )
)</f>
        <v>502.13671874999989</v>
      </c>
      <c r="G1463" t="s">
        <v>719</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57"/>
        <v>3</v>
      </c>
      <c r="Q1463">
        <f t="shared" si="158"/>
        <v>3</v>
      </c>
      <c r="R1463" t="b">
        <f t="shared" ca="1" si="159"/>
        <v>1</v>
      </c>
      <c r="T1463" t="b">
        <f t="shared" ca="1" si="160"/>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63"/>
        <v>0.33333333333333331</v>
      </c>
      <c r="AJ1463">
        <f t="shared" si="161"/>
        <v>0.395555555</v>
      </c>
      <c r="AK1463">
        <f t="shared" si="162"/>
        <v>1</v>
      </c>
      <c r="AL1463">
        <v>0</v>
      </c>
    </row>
    <row r="1464" spans="1:38" x14ac:dyDescent="0.3">
      <c r="A1464">
        <v>7</v>
      </c>
      <c r="B1464">
        <v>23</v>
      </c>
      <c r="C1464">
        <f>IF(OR($L1464=TRUE,$A1464=0,MOD($A1464,ChapterTable!$R$20)&lt;&gt;0),
MAX(0,INT(($B1464+ChapterTable!$P$26+VLOOKUP(SUBSTITUTE(C$1,"성장단계","")&amp;"단계오프셋",ChapterTable!$R:$S,2,0))/ChapterTable!$P$23)),
MAX(0,INT(($B1464+ChapterTable!$R$26+VLOOKUP(SUBSTITUTE(C$1,"성장단계","")&amp;"보스단계오프셋",ChapterTable!$R:$S,2,0))/ChapterTable!$R$23)))</f>
        <v>2</v>
      </c>
      <c r="D1464">
        <f>IF(OR($L1464=TRUE,$A1464=0,MOD($A1464,ChapterTable!$R$20)&lt;&gt;0),
MAX(0,INT(($B1464+ChapterTable!$P$26+VLOOKUP(SUBSTITUTE(D$1,"성장단계","")&amp;"단계오프셋",ChapterTable!$R:$S,2,0))/ChapterTable!$P$23)),
MAX(0,INT(($B1464+ChapterTable!$R$26+VLOOKUP(SUBSTITUTE(D$1,"성장단계","")&amp;"보스단계오프셋",ChapterTable!$R:$S,2,0))/ChapterTable!$R$23)))</f>
        <v>2</v>
      </c>
      <c r="E1464" s="1">
        <f ca="1">IF(AND($A1464=0,$B1464=1),
    VLOOKUP(1,ChapterTable!$1:$1048576,MATCH("최종"&amp;SUBSTITUTE(SUBSTITUTE(E$1,"standard",""),"|Float",""),ChapterTable!$1:$1,0),0)*ChapterTable!$P$17,
  IF(AND($A1464=0,$B1464=0),
    E1465,
  IF($B1464=0,
    VLOOKUP($A1464,ChapterTable!$1:$1048576,MATCH("최종"&amp;SUBSTITUTE(SUBSTITUTE(E$1,"standard",""),"|Float",""),ChapterTable!$1:$1,0),0),
  IF($B1464=1,
    IF($L1464=FALSE,
      VLOOKUP($A1464,ChapterTable!$1:$1048576,MATCH("최종"&amp;SUBSTITUTE(SUBSTITUTE(E$1,"standard",""),"|Float",""),ChapterTable!$1:$1,0),0),
      VLOOKUP($A1464-ChapterTable!$P$11,ChapterTable!$1:$1048576,MATCH("최종"&amp;SUBSTITUTE(SUBSTITUTE(E$1,"standard",""),"|Float",""),ChapterTable!$1:$1,0),0)*ChapterTable!$P$14
    ),
  OFFSET(E1464,-$B1464+IF($L1464,1,0),0)*IF($B1464&gt;OFFSET($B1464,1,0),ChapterTable!$R$17,1)*
    (VLOOKUP(SUBSTITUTE(SUBSTITUTE(E$1,"standard",""),"|Float","")&amp;IF(OR($L1464=TRUE,$A1464=0,MOD($A1464,ChapterTable!$R$20)&lt;&gt;0),"","보스")&amp;"인게임누적곱배수",ChapterTable!$R:$S,2,0)^C1464
    +VLOOKUP(SUBSTITUTE(SUBSTITUTE(E$1,"standard",""),"|Float","")&amp;IF(OR($L1464=TRUE,$A1464=0,MOD($A1464,ChapterTable!$R$20)&lt;&gt;0),"","보스")&amp;"인게임누적합배수",ChapterTable!$R:$S,2,0)*C1464)
  )
  )
  )
)</f>
        <v>1467.1125</v>
      </c>
      <c r="F1464" s="1">
        <f ca="1">IF(AND($A1464=0,$B1464=1),
    VLOOKUP(1,ChapterTable!$1:$1048576,MATCH("최종"&amp;SUBSTITUTE(SUBSTITUTE(F$1,"standard",""),"|Float",""),ChapterTable!$1:$1,0),0)*ChapterTable!$P$17,
  IF(AND($A1464=0,$B1464=0),
    F1465,
  IF($B1464=0,
    VLOOKUP($A1464,ChapterTable!$1:$1048576,MATCH("최종"&amp;SUBSTITUTE(SUBSTITUTE(F$1,"standard",""),"|Float",""),ChapterTable!$1:$1,0),0),
  IF($B1464=1,
    IF($L1464=FALSE,
      VLOOKUP($A1464,ChapterTable!$1:$1048576,MATCH("최종"&amp;SUBSTITUTE(SUBSTITUTE(F$1,"standard",""),"|Float",""),ChapterTable!$1:$1,0),0),
      VLOOKUP($A1464-ChapterTable!$P$11,ChapterTable!$1:$1048576,MATCH("최종"&amp;SUBSTITUTE(SUBSTITUTE(F$1,"standard",""),"|Float",""),ChapterTable!$1:$1,0),0)*ChapterTable!$P$14
    ),
  OFFSET(F1464,-$B1464+IF($L1464,1,0),0)*
    (VLOOKUP(SUBSTITUTE(SUBSTITUTE(F$1,"standard",""),"|Float","")&amp;IF(OR($L1464=TRUE,$A1464=0,MOD($A1464,ChapterTable!$R$20)&lt;&gt;0),"","보스")&amp;"인게임누적곱배수",ChapterTable!$R:$S,2,0)^D1464
    +VLOOKUP(SUBSTITUTE(SUBSTITUTE(F$1,"standard",""),"|Float","")&amp;IF(OR($L1464=TRUE,$A1464=0,MOD($A1464,ChapterTable!$R$20)&lt;&gt;0),"","보스")&amp;"인게임누적합배수",ChapterTable!$R:$S,2,0)*D1464)
  )
  )
  )
)</f>
        <v>502.13671874999989</v>
      </c>
      <c r="G1464" t="s">
        <v>719</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57"/>
        <v>3</v>
      </c>
      <c r="Q1464">
        <f t="shared" si="158"/>
        <v>3</v>
      </c>
      <c r="R1464" t="b">
        <f t="shared" ca="1" si="159"/>
        <v>1</v>
      </c>
      <c r="T1464" t="b">
        <f t="shared" ca="1" si="160"/>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63"/>
        <v>0.33333333333333331</v>
      </c>
      <c r="AJ1464">
        <f t="shared" si="161"/>
        <v>0.395555555</v>
      </c>
      <c r="AK1464">
        <f t="shared" si="162"/>
        <v>1</v>
      </c>
      <c r="AL1464">
        <v>0</v>
      </c>
    </row>
    <row r="1465" spans="1:38" x14ac:dyDescent="0.3">
      <c r="A1465">
        <v>7</v>
      </c>
      <c r="B1465">
        <v>24</v>
      </c>
      <c r="C1465">
        <f>IF(OR($L1465=TRUE,$A1465=0,MOD($A1465,ChapterTable!$R$20)&lt;&gt;0),
MAX(0,INT(($B1465+ChapterTable!$P$26+VLOOKUP(SUBSTITUTE(C$1,"성장단계","")&amp;"단계오프셋",ChapterTable!$R:$S,2,0))/ChapterTable!$P$23)),
MAX(0,INT(($B1465+ChapterTable!$R$26+VLOOKUP(SUBSTITUTE(C$1,"성장단계","")&amp;"보스단계오프셋",ChapterTable!$R:$S,2,0))/ChapterTable!$R$23)))</f>
        <v>2</v>
      </c>
      <c r="D1465">
        <f>IF(OR($L1465=TRUE,$A1465=0,MOD($A1465,ChapterTable!$R$20)&lt;&gt;0),
MAX(0,INT(($B1465+ChapterTable!$P$26+VLOOKUP(SUBSTITUTE(D$1,"성장단계","")&amp;"단계오프셋",ChapterTable!$R:$S,2,0))/ChapterTable!$P$23)),
MAX(0,INT(($B1465+ChapterTable!$R$26+VLOOKUP(SUBSTITUTE(D$1,"성장단계","")&amp;"보스단계오프셋",ChapterTable!$R:$S,2,0))/ChapterTable!$R$23)))</f>
        <v>2</v>
      </c>
      <c r="E1465" s="1">
        <f ca="1">IF(AND($A1465=0,$B1465=1),
    VLOOKUP(1,ChapterTable!$1:$1048576,MATCH("최종"&amp;SUBSTITUTE(SUBSTITUTE(E$1,"standard",""),"|Float",""),ChapterTable!$1:$1,0),0)*ChapterTable!$P$17,
  IF(AND($A1465=0,$B1465=0),
    E1466,
  IF($B1465=0,
    VLOOKUP($A1465,ChapterTable!$1:$1048576,MATCH("최종"&amp;SUBSTITUTE(SUBSTITUTE(E$1,"standard",""),"|Float",""),ChapterTable!$1:$1,0),0),
  IF($B1465=1,
    IF($L1465=FALSE,
      VLOOKUP($A1465,ChapterTable!$1:$1048576,MATCH("최종"&amp;SUBSTITUTE(SUBSTITUTE(E$1,"standard",""),"|Float",""),ChapterTable!$1:$1,0),0),
      VLOOKUP($A1465-ChapterTable!$P$11,ChapterTable!$1:$1048576,MATCH("최종"&amp;SUBSTITUTE(SUBSTITUTE(E$1,"standard",""),"|Float",""),ChapterTable!$1:$1,0),0)*ChapterTable!$P$14
    ),
  OFFSET(E1465,-$B1465+IF($L1465,1,0),0)*IF($B1465&gt;OFFSET($B1465,1,0),ChapterTable!$R$17,1)*
    (VLOOKUP(SUBSTITUTE(SUBSTITUTE(E$1,"standard",""),"|Float","")&amp;IF(OR($L1465=TRUE,$A1465=0,MOD($A1465,ChapterTable!$R$20)&lt;&gt;0),"","보스")&amp;"인게임누적곱배수",ChapterTable!$R:$S,2,0)^C1465
    +VLOOKUP(SUBSTITUTE(SUBSTITUTE(E$1,"standard",""),"|Float","")&amp;IF(OR($L1465=TRUE,$A1465=0,MOD($A1465,ChapterTable!$R$20)&lt;&gt;0),"","보스")&amp;"인게임누적합배수",ChapterTable!$R:$S,2,0)*C1465)
  )
  )
  )
)</f>
        <v>1467.1125</v>
      </c>
      <c r="F1465" s="1">
        <f ca="1">IF(AND($A1465=0,$B1465=1),
    VLOOKUP(1,ChapterTable!$1:$1048576,MATCH("최종"&amp;SUBSTITUTE(SUBSTITUTE(F$1,"standard",""),"|Float",""),ChapterTable!$1:$1,0),0)*ChapterTable!$P$17,
  IF(AND($A1465=0,$B1465=0),
    F1466,
  IF($B1465=0,
    VLOOKUP($A1465,ChapterTable!$1:$1048576,MATCH("최종"&amp;SUBSTITUTE(SUBSTITUTE(F$1,"standard",""),"|Float",""),ChapterTable!$1:$1,0),0),
  IF($B1465=1,
    IF($L1465=FALSE,
      VLOOKUP($A1465,ChapterTable!$1:$1048576,MATCH("최종"&amp;SUBSTITUTE(SUBSTITUTE(F$1,"standard",""),"|Float",""),ChapterTable!$1:$1,0),0),
      VLOOKUP($A1465-ChapterTable!$P$11,ChapterTable!$1:$1048576,MATCH("최종"&amp;SUBSTITUTE(SUBSTITUTE(F$1,"standard",""),"|Float",""),ChapterTable!$1:$1,0),0)*ChapterTable!$P$14
    ),
  OFFSET(F1465,-$B1465+IF($L1465,1,0),0)*
    (VLOOKUP(SUBSTITUTE(SUBSTITUTE(F$1,"standard",""),"|Float","")&amp;IF(OR($L1465=TRUE,$A1465=0,MOD($A1465,ChapterTable!$R$20)&lt;&gt;0),"","보스")&amp;"인게임누적곱배수",ChapterTable!$R:$S,2,0)^D1465
    +VLOOKUP(SUBSTITUTE(SUBSTITUTE(F$1,"standard",""),"|Float","")&amp;IF(OR($L1465=TRUE,$A1465=0,MOD($A1465,ChapterTable!$R$20)&lt;&gt;0),"","보스")&amp;"인게임누적합배수",ChapterTable!$R:$S,2,0)*D1465)
  )
  )
  )
)</f>
        <v>502.13671874999989</v>
      </c>
      <c r="G1465" t="s">
        <v>719</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57"/>
        <v>3</v>
      </c>
      <c r="Q1465">
        <f t="shared" si="158"/>
        <v>3</v>
      </c>
      <c r="R1465" t="b">
        <f t="shared" ca="1" si="159"/>
        <v>1</v>
      </c>
      <c r="T1465" t="b">
        <f t="shared" ca="1" si="160"/>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63"/>
        <v>0.33333333333333331</v>
      </c>
      <c r="AJ1465">
        <f t="shared" si="161"/>
        <v>0.395555555</v>
      </c>
      <c r="AK1465">
        <f t="shared" si="162"/>
        <v>1</v>
      </c>
      <c r="AL1465">
        <v>0</v>
      </c>
    </row>
    <row r="1466" spans="1:38" x14ac:dyDescent="0.3">
      <c r="A1466">
        <v>7</v>
      </c>
      <c r="B1466">
        <v>25</v>
      </c>
      <c r="C1466">
        <f>IF(OR($L1466=TRUE,$A1466=0,MOD($A1466,ChapterTable!$R$20)&lt;&gt;0),
MAX(0,INT(($B1466+ChapterTable!$P$26+VLOOKUP(SUBSTITUTE(C$1,"성장단계","")&amp;"단계오프셋",ChapterTable!$R:$S,2,0))/ChapterTable!$P$23)),
MAX(0,INT(($B1466+ChapterTable!$R$26+VLOOKUP(SUBSTITUTE(C$1,"성장단계","")&amp;"보스단계오프셋",ChapterTable!$R:$S,2,0))/ChapterTable!$R$23)))</f>
        <v>2</v>
      </c>
      <c r="D1466">
        <f>IF(OR($L1466=TRUE,$A1466=0,MOD($A1466,ChapterTable!$R$20)&lt;&gt;0),
MAX(0,INT(($B1466+ChapterTable!$P$26+VLOOKUP(SUBSTITUTE(D$1,"성장단계","")&amp;"단계오프셋",ChapterTable!$R:$S,2,0))/ChapterTable!$P$23)),
MAX(0,INT(($B1466+ChapterTable!$R$26+VLOOKUP(SUBSTITUTE(D$1,"성장단계","")&amp;"보스단계오프셋",ChapterTable!$R:$S,2,0))/ChapterTable!$R$23)))</f>
        <v>2</v>
      </c>
      <c r="E1466" s="1">
        <f ca="1">IF(AND($A1466=0,$B1466=1),
    VLOOKUP(1,ChapterTable!$1:$1048576,MATCH("최종"&amp;SUBSTITUTE(SUBSTITUTE(E$1,"standard",""),"|Float",""),ChapterTable!$1:$1,0),0)*ChapterTable!$P$17,
  IF(AND($A1466=0,$B1466=0),
    E1467,
  IF($B1466=0,
    VLOOKUP($A1466,ChapterTable!$1:$1048576,MATCH("최종"&amp;SUBSTITUTE(SUBSTITUTE(E$1,"standard",""),"|Float",""),ChapterTable!$1:$1,0),0),
  IF($B1466=1,
    IF($L1466=FALSE,
      VLOOKUP($A1466,ChapterTable!$1:$1048576,MATCH("최종"&amp;SUBSTITUTE(SUBSTITUTE(E$1,"standard",""),"|Float",""),ChapterTable!$1:$1,0),0),
      VLOOKUP($A1466-ChapterTable!$P$11,ChapterTable!$1:$1048576,MATCH("최종"&amp;SUBSTITUTE(SUBSTITUTE(E$1,"standard",""),"|Float",""),ChapterTable!$1:$1,0),0)*ChapterTable!$P$14
    ),
  OFFSET(E1466,-$B1466+IF($L1466,1,0),0)*IF($B1466&gt;OFFSET($B1466,1,0),ChapterTable!$R$17,1)*
    (VLOOKUP(SUBSTITUTE(SUBSTITUTE(E$1,"standard",""),"|Float","")&amp;IF(OR($L1466=TRUE,$A1466=0,MOD($A1466,ChapterTable!$R$20)&lt;&gt;0),"","보스")&amp;"인게임누적곱배수",ChapterTable!$R:$S,2,0)^C1466
    +VLOOKUP(SUBSTITUTE(SUBSTITUTE(E$1,"standard",""),"|Float","")&amp;IF(OR($L1466=TRUE,$A1466=0,MOD($A1466,ChapterTable!$R$20)&lt;&gt;0),"","보스")&amp;"인게임누적합배수",ChapterTable!$R:$S,2,0)*C1466)
  )
  )
  )
)</f>
        <v>1467.1125</v>
      </c>
      <c r="F1466" s="1">
        <f ca="1">IF(AND($A1466=0,$B1466=1),
    VLOOKUP(1,ChapterTable!$1:$1048576,MATCH("최종"&amp;SUBSTITUTE(SUBSTITUTE(F$1,"standard",""),"|Float",""),ChapterTable!$1:$1,0),0)*ChapterTable!$P$17,
  IF(AND($A1466=0,$B1466=0),
    F1467,
  IF($B1466=0,
    VLOOKUP($A1466,ChapterTable!$1:$1048576,MATCH("최종"&amp;SUBSTITUTE(SUBSTITUTE(F$1,"standard",""),"|Float",""),ChapterTable!$1:$1,0),0),
  IF($B1466=1,
    IF($L1466=FALSE,
      VLOOKUP($A1466,ChapterTable!$1:$1048576,MATCH("최종"&amp;SUBSTITUTE(SUBSTITUTE(F$1,"standard",""),"|Float",""),ChapterTable!$1:$1,0),0),
      VLOOKUP($A1466-ChapterTable!$P$11,ChapterTable!$1:$1048576,MATCH("최종"&amp;SUBSTITUTE(SUBSTITUTE(F$1,"standard",""),"|Float",""),ChapterTable!$1:$1,0),0)*ChapterTable!$P$14
    ),
  OFFSET(F1466,-$B1466+IF($L1466,1,0),0)*
    (VLOOKUP(SUBSTITUTE(SUBSTITUTE(F$1,"standard",""),"|Float","")&amp;IF(OR($L1466=TRUE,$A1466=0,MOD($A1466,ChapterTable!$R$20)&lt;&gt;0),"","보스")&amp;"인게임누적곱배수",ChapterTable!$R:$S,2,0)^D1466
    +VLOOKUP(SUBSTITUTE(SUBSTITUTE(F$1,"standard",""),"|Float","")&amp;IF(OR($L1466=TRUE,$A1466=0,MOD($A1466,ChapterTable!$R$20)&lt;&gt;0),"","보스")&amp;"인게임누적합배수",ChapterTable!$R:$S,2,0)*D1466)
  )
  )
  )
)</f>
        <v>502.13671874999989</v>
      </c>
      <c r="G1466" t="s">
        <v>719</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57"/>
        <v>11</v>
      </c>
      <c r="Q1466">
        <f t="shared" si="158"/>
        <v>11</v>
      </c>
      <c r="R1466" t="b">
        <f t="shared" ca="1" si="159"/>
        <v>1</v>
      </c>
      <c r="T1466" t="b">
        <f t="shared" ca="1" si="160"/>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63"/>
        <v>0.33333333333333331</v>
      </c>
      <c r="AJ1466">
        <f t="shared" si="161"/>
        <v>0.395555555</v>
      </c>
      <c r="AK1466">
        <f t="shared" si="162"/>
        <v>1</v>
      </c>
      <c r="AL1466">
        <v>0</v>
      </c>
    </row>
    <row r="1467" spans="1:38" x14ac:dyDescent="0.3">
      <c r="A1467">
        <v>7</v>
      </c>
      <c r="B1467">
        <v>26</v>
      </c>
      <c r="C1467">
        <f>IF(OR($L1467=TRUE,$A1467=0,MOD($A1467,ChapterTable!$R$20)&lt;&gt;0),
MAX(0,INT(($B1467+ChapterTable!$P$26+VLOOKUP(SUBSTITUTE(C$1,"성장단계","")&amp;"단계오프셋",ChapterTable!$R:$S,2,0))/ChapterTable!$P$23)),
MAX(0,INT(($B1467+ChapterTable!$R$26+VLOOKUP(SUBSTITUTE(C$1,"성장단계","")&amp;"보스단계오프셋",ChapterTable!$R:$S,2,0))/ChapterTable!$R$23)))</f>
        <v>3</v>
      </c>
      <c r="D1467">
        <f>IF(OR($L1467=TRUE,$A1467=0,MOD($A1467,ChapterTable!$R$20)&lt;&gt;0),
MAX(0,INT(($B1467+ChapterTable!$P$26+VLOOKUP(SUBSTITUTE(D$1,"성장단계","")&amp;"단계오프셋",ChapterTable!$R:$S,2,0))/ChapterTable!$P$23)),
MAX(0,INT(($B1467+ChapterTable!$R$26+VLOOKUP(SUBSTITUTE(D$1,"성장단계","")&amp;"보스단계오프셋",ChapterTable!$R:$S,2,0))/ChapterTable!$R$23)))</f>
        <v>2</v>
      </c>
      <c r="E1467" s="1">
        <f ca="1">IF(AND($A1467=0,$B1467=1),
    VLOOKUP(1,ChapterTable!$1:$1048576,MATCH("최종"&amp;SUBSTITUTE(SUBSTITUTE(E$1,"standard",""),"|Float",""),ChapterTable!$1:$1,0),0)*ChapterTable!$P$17,
  IF(AND($A1467=0,$B1467=0),
    E1468,
  IF($B1467=0,
    VLOOKUP($A1467,ChapterTable!$1:$1048576,MATCH("최종"&amp;SUBSTITUTE(SUBSTITUTE(E$1,"standard",""),"|Float",""),ChapterTable!$1:$1,0),0),
  IF($B1467=1,
    IF($L1467=FALSE,
      VLOOKUP($A1467,ChapterTable!$1:$1048576,MATCH("최종"&amp;SUBSTITUTE(SUBSTITUTE(E$1,"standard",""),"|Float",""),ChapterTable!$1:$1,0),0),
      VLOOKUP($A1467-ChapterTable!$P$11,ChapterTable!$1:$1048576,MATCH("최종"&amp;SUBSTITUTE(SUBSTITUTE(E$1,"standard",""),"|Float",""),ChapterTable!$1:$1,0),0)*ChapterTable!$P$14
    ),
  OFFSET(E1467,-$B1467+IF($L1467,1,0),0)*IF($B1467&gt;OFFSET($B1467,1,0),ChapterTable!$R$17,1)*
    (VLOOKUP(SUBSTITUTE(SUBSTITUTE(E$1,"standard",""),"|Float","")&amp;IF(OR($L1467=TRUE,$A1467=0,MOD($A1467,ChapterTable!$R$20)&lt;&gt;0),"","보스")&amp;"인게임누적곱배수",ChapterTable!$R:$S,2,0)^C1467
    +VLOOKUP(SUBSTITUTE(SUBSTITUTE(E$1,"standard",""),"|Float","")&amp;IF(OR($L1467=TRUE,$A1467=0,MOD($A1467,ChapterTable!$R$20)&lt;&gt;0),"","보스")&amp;"인게임누적합배수",ChapterTable!$R:$S,2,0)*C1467)
  )
  )
  )
)</f>
        <v>1676.7</v>
      </c>
      <c r="F1467" s="1">
        <f ca="1">IF(AND($A1467=0,$B1467=1),
    VLOOKUP(1,ChapterTable!$1:$1048576,MATCH("최종"&amp;SUBSTITUTE(SUBSTITUTE(F$1,"standard",""),"|Float",""),ChapterTable!$1:$1,0),0)*ChapterTable!$P$17,
  IF(AND($A1467=0,$B1467=0),
    F1468,
  IF($B1467=0,
    VLOOKUP($A1467,ChapterTable!$1:$1048576,MATCH("최종"&amp;SUBSTITUTE(SUBSTITUTE(F$1,"standard",""),"|Float",""),ChapterTable!$1:$1,0),0),
  IF($B1467=1,
    IF($L1467=FALSE,
      VLOOKUP($A1467,ChapterTable!$1:$1048576,MATCH("최종"&amp;SUBSTITUTE(SUBSTITUTE(F$1,"standard",""),"|Float",""),ChapterTable!$1:$1,0),0),
      VLOOKUP($A1467-ChapterTable!$P$11,ChapterTable!$1:$1048576,MATCH("최종"&amp;SUBSTITUTE(SUBSTITUTE(F$1,"standard",""),"|Float",""),ChapterTable!$1:$1,0),0)*ChapterTable!$P$14
    ),
  OFFSET(F1467,-$B1467+IF($L1467,1,0),0)*
    (VLOOKUP(SUBSTITUTE(SUBSTITUTE(F$1,"standard",""),"|Float","")&amp;IF(OR($L1467=TRUE,$A1467=0,MOD($A1467,ChapterTable!$R$20)&lt;&gt;0),"","보스")&amp;"인게임누적곱배수",ChapterTable!$R:$S,2,0)^D1467
    +VLOOKUP(SUBSTITUTE(SUBSTITUTE(F$1,"standard",""),"|Float","")&amp;IF(OR($L1467=TRUE,$A1467=0,MOD($A1467,ChapterTable!$R$20)&lt;&gt;0),"","보스")&amp;"인게임누적합배수",ChapterTable!$R:$S,2,0)*D1467)
  )
  )
  )
)</f>
        <v>502.13671874999989</v>
      </c>
      <c r="G1467" t="s">
        <v>719</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57"/>
        <v>3</v>
      </c>
      <c r="Q1467">
        <f t="shared" si="158"/>
        <v>3</v>
      </c>
      <c r="R1467" t="b">
        <f t="shared" ca="1" si="159"/>
        <v>1</v>
      </c>
      <c r="T1467" t="b">
        <f t="shared" ca="1" si="160"/>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63"/>
        <v>0.33333333333333331</v>
      </c>
      <c r="AJ1467">
        <f t="shared" si="161"/>
        <v>0.395555555</v>
      </c>
      <c r="AK1467">
        <f t="shared" si="162"/>
        <v>1</v>
      </c>
      <c r="AL1467">
        <v>0</v>
      </c>
    </row>
    <row r="1468" spans="1:38" x14ac:dyDescent="0.3">
      <c r="A1468">
        <v>7</v>
      </c>
      <c r="B1468">
        <v>27</v>
      </c>
      <c r="C1468">
        <f>IF(OR($L1468=TRUE,$A1468=0,MOD($A1468,ChapterTable!$R$20)&lt;&gt;0),
MAX(0,INT(($B1468+ChapterTable!$P$26+VLOOKUP(SUBSTITUTE(C$1,"성장단계","")&amp;"단계오프셋",ChapterTable!$R:$S,2,0))/ChapterTable!$P$23)),
MAX(0,INT(($B1468+ChapterTable!$R$26+VLOOKUP(SUBSTITUTE(C$1,"성장단계","")&amp;"보스단계오프셋",ChapterTable!$R:$S,2,0))/ChapterTable!$R$23)))</f>
        <v>3</v>
      </c>
      <c r="D1468">
        <f>IF(OR($L1468=TRUE,$A1468=0,MOD($A1468,ChapterTable!$R$20)&lt;&gt;0),
MAX(0,INT(($B1468+ChapterTable!$P$26+VLOOKUP(SUBSTITUTE(D$1,"성장단계","")&amp;"단계오프셋",ChapterTable!$R:$S,2,0))/ChapterTable!$P$23)),
MAX(0,INT(($B1468+ChapterTable!$R$26+VLOOKUP(SUBSTITUTE(D$1,"성장단계","")&amp;"보스단계오프셋",ChapterTable!$R:$S,2,0))/ChapterTable!$R$23)))</f>
        <v>2</v>
      </c>
      <c r="E1468" s="1">
        <f ca="1">IF(AND($A1468=0,$B1468=1),
    VLOOKUP(1,ChapterTable!$1:$1048576,MATCH("최종"&amp;SUBSTITUTE(SUBSTITUTE(E$1,"standard",""),"|Float",""),ChapterTable!$1:$1,0),0)*ChapterTable!$P$17,
  IF(AND($A1468=0,$B1468=0),
    E1469,
  IF($B1468=0,
    VLOOKUP($A1468,ChapterTable!$1:$1048576,MATCH("최종"&amp;SUBSTITUTE(SUBSTITUTE(E$1,"standard",""),"|Float",""),ChapterTable!$1:$1,0),0),
  IF($B1468=1,
    IF($L1468=FALSE,
      VLOOKUP($A1468,ChapterTable!$1:$1048576,MATCH("최종"&amp;SUBSTITUTE(SUBSTITUTE(E$1,"standard",""),"|Float",""),ChapterTable!$1:$1,0),0),
      VLOOKUP($A1468-ChapterTable!$P$11,ChapterTable!$1:$1048576,MATCH("최종"&amp;SUBSTITUTE(SUBSTITUTE(E$1,"standard",""),"|Float",""),ChapterTable!$1:$1,0),0)*ChapterTable!$P$14
    ),
  OFFSET(E1468,-$B1468+IF($L1468,1,0),0)*IF($B1468&gt;OFFSET($B1468,1,0),ChapterTable!$R$17,1)*
    (VLOOKUP(SUBSTITUTE(SUBSTITUTE(E$1,"standard",""),"|Float","")&amp;IF(OR($L1468=TRUE,$A1468=0,MOD($A1468,ChapterTable!$R$20)&lt;&gt;0),"","보스")&amp;"인게임누적곱배수",ChapterTable!$R:$S,2,0)^C1468
    +VLOOKUP(SUBSTITUTE(SUBSTITUTE(E$1,"standard",""),"|Float","")&amp;IF(OR($L1468=TRUE,$A1468=0,MOD($A1468,ChapterTable!$R$20)&lt;&gt;0),"","보스")&amp;"인게임누적합배수",ChapterTable!$R:$S,2,0)*C1468)
  )
  )
  )
)</f>
        <v>1676.7</v>
      </c>
      <c r="F1468" s="1">
        <f ca="1">IF(AND($A1468=0,$B1468=1),
    VLOOKUP(1,ChapterTable!$1:$1048576,MATCH("최종"&amp;SUBSTITUTE(SUBSTITUTE(F$1,"standard",""),"|Float",""),ChapterTable!$1:$1,0),0)*ChapterTable!$P$17,
  IF(AND($A1468=0,$B1468=0),
    F1469,
  IF($B1468=0,
    VLOOKUP($A1468,ChapterTable!$1:$1048576,MATCH("최종"&amp;SUBSTITUTE(SUBSTITUTE(F$1,"standard",""),"|Float",""),ChapterTable!$1:$1,0),0),
  IF($B1468=1,
    IF($L1468=FALSE,
      VLOOKUP($A1468,ChapterTable!$1:$1048576,MATCH("최종"&amp;SUBSTITUTE(SUBSTITUTE(F$1,"standard",""),"|Float",""),ChapterTable!$1:$1,0),0),
      VLOOKUP($A1468-ChapterTable!$P$11,ChapterTable!$1:$1048576,MATCH("최종"&amp;SUBSTITUTE(SUBSTITUTE(F$1,"standard",""),"|Float",""),ChapterTable!$1:$1,0),0)*ChapterTable!$P$14
    ),
  OFFSET(F1468,-$B1468+IF($L1468,1,0),0)*
    (VLOOKUP(SUBSTITUTE(SUBSTITUTE(F$1,"standard",""),"|Float","")&amp;IF(OR($L1468=TRUE,$A1468=0,MOD($A1468,ChapterTable!$R$20)&lt;&gt;0),"","보스")&amp;"인게임누적곱배수",ChapterTable!$R:$S,2,0)^D1468
    +VLOOKUP(SUBSTITUTE(SUBSTITUTE(F$1,"standard",""),"|Float","")&amp;IF(OR($L1468=TRUE,$A1468=0,MOD($A1468,ChapterTable!$R$20)&lt;&gt;0),"","보스")&amp;"인게임누적합배수",ChapterTable!$R:$S,2,0)*D1468)
  )
  )
  )
)</f>
        <v>502.13671874999989</v>
      </c>
      <c r="G1468" t="s">
        <v>719</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57"/>
        <v>3</v>
      </c>
      <c r="Q1468">
        <f t="shared" si="158"/>
        <v>3</v>
      </c>
      <c r="R1468" t="b">
        <f t="shared" ca="1" si="159"/>
        <v>1</v>
      </c>
      <c r="T1468" t="b">
        <f t="shared" ca="1" si="160"/>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63"/>
        <v>0.33333333333333331</v>
      </c>
      <c r="AJ1468">
        <f t="shared" si="161"/>
        <v>0.395555555</v>
      </c>
      <c r="AK1468">
        <f t="shared" si="162"/>
        <v>1</v>
      </c>
      <c r="AL1468">
        <v>0</v>
      </c>
    </row>
    <row r="1469" spans="1:38" x14ac:dyDescent="0.3">
      <c r="A1469">
        <v>7</v>
      </c>
      <c r="B1469">
        <v>28</v>
      </c>
      <c r="C1469">
        <f>IF(OR($L1469=TRUE,$A1469=0,MOD($A1469,ChapterTable!$R$20)&lt;&gt;0),
MAX(0,INT(($B1469+ChapterTable!$P$26+VLOOKUP(SUBSTITUTE(C$1,"성장단계","")&amp;"단계오프셋",ChapterTable!$R:$S,2,0))/ChapterTable!$P$23)),
MAX(0,INT(($B1469+ChapterTable!$R$26+VLOOKUP(SUBSTITUTE(C$1,"성장단계","")&amp;"보스단계오프셋",ChapterTable!$R:$S,2,0))/ChapterTable!$R$23)))</f>
        <v>3</v>
      </c>
      <c r="D1469">
        <f>IF(OR($L1469=TRUE,$A1469=0,MOD($A1469,ChapterTable!$R$20)&lt;&gt;0),
MAX(0,INT(($B1469+ChapterTable!$P$26+VLOOKUP(SUBSTITUTE(D$1,"성장단계","")&amp;"단계오프셋",ChapterTable!$R:$S,2,0))/ChapterTable!$P$23)),
MAX(0,INT(($B1469+ChapterTable!$R$26+VLOOKUP(SUBSTITUTE(D$1,"성장단계","")&amp;"보스단계오프셋",ChapterTable!$R:$S,2,0))/ChapterTable!$R$23)))</f>
        <v>2</v>
      </c>
      <c r="E1469" s="1">
        <f ca="1">IF(AND($A1469=0,$B1469=1),
    VLOOKUP(1,ChapterTable!$1:$1048576,MATCH("최종"&amp;SUBSTITUTE(SUBSTITUTE(E$1,"standard",""),"|Float",""),ChapterTable!$1:$1,0),0)*ChapterTable!$P$17,
  IF(AND($A1469=0,$B1469=0),
    E1470,
  IF($B1469=0,
    VLOOKUP($A1469,ChapterTable!$1:$1048576,MATCH("최종"&amp;SUBSTITUTE(SUBSTITUTE(E$1,"standard",""),"|Float",""),ChapterTable!$1:$1,0),0),
  IF($B1469=1,
    IF($L1469=FALSE,
      VLOOKUP($A1469,ChapterTable!$1:$1048576,MATCH("최종"&amp;SUBSTITUTE(SUBSTITUTE(E$1,"standard",""),"|Float",""),ChapterTable!$1:$1,0),0),
      VLOOKUP($A1469-ChapterTable!$P$11,ChapterTable!$1:$1048576,MATCH("최종"&amp;SUBSTITUTE(SUBSTITUTE(E$1,"standard",""),"|Float",""),ChapterTable!$1:$1,0),0)*ChapterTable!$P$14
    ),
  OFFSET(E1469,-$B1469+IF($L1469,1,0),0)*IF($B1469&gt;OFFSET($B1469,1,0),ChapterTable!$R$17,1)*
    (VLOOKUP(SUBSTITUTE(SUBSTITUTE(E$1,"standard",""),"|Float","")&amp;IF(OR($L1469=TRUE,$A1469=0,MOD($A1469,ChapterTable!$R$20)&lt;&gt;0),"","보스")&amp;"인게임누적곱배수",ChapterTable!$R:$S,2,0)^C1469
    +VLOOKUP(SUBSTITUTE(SUBSTITUTE(E$1,"standard",""),"|Float","")&amp;IF(OR($L1469=TRUE,$A1469=0,MOD($A1469,ChapterTable!$R$20)&lt;&gt;0),"","보스")&amp;"인게임누적합배수",ChapterTable!$R:$S,2,0)*C1469)
  )
  )
  )
)</f>
        <v>1676.7</v>
      </c>
      <c r="F1469" s="1">
        <f ca="1">IF(AND($A1469=0,$B1469=1),
    VLOOKUP(1,ChapterTable!$1:$1048576,MATCH("최종"&amp;SUBSTITUTE(SUBSTITUTE(F$1,"standard",""),"|Float",""),ChapterTable!$1:$1,0),0)*ChapterTable!$P$17,
  IF(AND($A1469=0,$B1469=0),
    F1470,
  IF($B1469=0,
    VLOOKUP($A1469,ChapterTable!$1:$1048576,MATCH("최종"&amp;SUBSTITUTE(SUBSTITUTE(F$1,"standard",""),"|Float",""),ChapterTable!$1:$1,0),0),
  IF($B1469=1,
    IF($L1469=FALSE,
      VLOOKUP($A1469,ChapterTable!$1:$1048576,MATCH("최종"&amp;SUBSTITUTE(SUBSTITUTE(F$1,"standard",""),"|Float",""),ChapterTable!$1:$1,0),0),
      VLOOKUP($A1469-ChapterTable!$P$11,ChapterTable!$1:$1048576,MATCH("최종"&amp;SUBSTITUTE(SUBSTITUTE(F$1,"standard",""),"|Float",""),ChapterTable!$1:$1,0),0)*ChapterTable!$P$14
    ),
  OFFSET(F1469,-$B1469+IF($L1469,1,0),0)*
    (VLOOKUP(SUBSTITUTE(SUBSTITUTE(F$1,"standard",""),"|Float","")&amp;IF(OR($L1469=TRUE,$A1469=0,MOD($A1469,ChapterTable!$R$20)&lt;&gt;0),"","보스")&amp;"인게임누적곱배수",ChapterTable!$R:$S,2,0)^D1469
    +VLOOKUP(SUBSTITUTE(SUBSTITUTE(F$1,"standard",""),"|Float","")&amp;IF(OR($L1469=TRUE,$A1469=0,MOD($A1469,ChapterTable!$R$20)&lt;&gt;0),"","보스")&amp;"인게임누적합배수",ChapterTable!$R:$S,2,0)*D1469)
  )
  )
  )
)</f>
        <v>502.13671874999989</v>
      </c>
      <c r="G1469" t="s">
        <v>719</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57"/>
        <v>3</v>
      </c>
      <c r="Q1469">
        <f t="shared" si="158"/>
        <v>3</v>
      </c>
      <c r="R1469" t="b">
        <f t="shared" ca="1" si="159"/>
        <v>1</v>
      </c>
      <c r="T1469" t="b">
        <f t="shared" ca="1" si="160"/>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63"/>
        <v>0.33333333333333331</v>
      </c>
      <c r="AJ1469">
        <f t="shared" si="161"/>
        <v>0.395555555</v>
      </c>
      <c r="AK1469">
        <f t="shared" si="162"/>
        <v>1</v>
      </c>
      <c r="AL1469">
        <v>0</v>
      </c>
    </row>
    <row r="1470" spans="1:38" x14ac:dyDescent="0.3">
      <c r="A1470">
        <v>7</v>
      </c>
      <c r="B1470">
        <v>29</v>
      </c>
      <c r="C1470">
        <f>IF(OR($L1470=TRUE,$A1470=0,MOD($A1470,ChapterTable!$R$20)&lt;&gt;0),
MAX(0,INT(($B1470+ChapterTable!$P$26+VLOOKUP(SUBSTITUTE(C$1,"성장단계","")&amp;"단계오프셋",ChapterTable!$R:$S,2,0))/ChapterTable!$P$23)),
MAX(0,INT(($B1470+ChapterTable!$R$26+VLOOKUP(SUBSTITUTE(C$1,"성장단계","")&amp;"보스단계오프셋",ChapterTable!$R:$S,2,0))/ChapterTable!$R$23)))</f>
        <v>3</v>
      </c>
      <c r="D1470">
        <f>IF(OR($L1470=TRUE,$A1470=0,MOD($A1470,ChapterTable!$R$20)&lt;&gt;0),
MAX(0,INT(($B1470+ChapterTable!$P$26+VLOOKUP(SUBSTITUTE(D$1,"성장단계","")&amp;"단계오프셋",ChapterTable!$R:$S,2,0))/ChapterTable!$P$23)),
MAX(0,INT(($B1470+ChapterTable!$R$26+VLOOKUP(SUBSTITUTE(D$1,"성장단계","")&amp;"보스단계오프셋",ChapterTable!$R:$S,2,0))/ChapterTable!$R$23)))</f>
        <v>2</v>
      </c>
      <c r="E1470" s="1">
        <f ca="1">IF(AND($A1470=0,$B1470=1),
    VLOOKUP(1,ChapterTable!$1:$1048576,MATCH("최종"&amp;SUBSTITUTE(SUBSTITUTE(E$1,"standard",""),"|Float",""),ChapterTable!$1:$1,0),0)*ChapterTable!$P$17,
  IF(AND($A1470=0,$B1470=0),
    E1471,
  IF($B1470=0,
    VLOOKUP($A1470,ChapterTable!$1:$1048576,MATCH("최종"&amp;SUBSTITUTE(SUBSTITUTE(E$1,"standard",""),"|Float",""),ChapterTable!$1:$1,0),0),
  IF($B1470=1,
    IF($L1470=FALSE,
      VLOOKUP($A1470,ChapterTable!$1:$1048576,MATCH("최종"&amp;SUBSTITUTE(SUBSTITUTE(E$1,"standard",""),"|Float",""),ChapterTable!$1:$1,0),0),
      VLOOKUP($A1470-ChapterTable!$P$11,ChapterTable!$1:$1048576,MATCH("최종"&amp;SUBSTITUTE(SUBSTITUTE(E$1,"standard",""),"|Float",""),ChapterTable!$1:$1,0),0)*ChapterTable!$P$14
    ),
  OFFSET(E1470,-$B1470+IF($L1470,1,0),0)*IF($B1470&gt;OFFSET($B1470,1,0),ChapterTable!$R$17,1)*
    (VLOOKUP(SUBSTITUTE(SUBSTITUTE(E$1,"standard",""),"|Float","")&amp;IF(OR($L1470=TRUE,$A1470=0,MOD($A1470,ChapterTable!$R$20)&lt;&gt;0),"","보스")&amp;"인게임누적곱배수",ChapterTable!$R:$S,2,0)^C1470
    +VLOOKUP(SUBSTITUTE(SUBSTITUTE(E$1,"standard",""),"|Float","")&amp;IF(OR($L1470=TRUE,$A1470=0,MOD($A1470,ChapterTable!$R$20)&lt;&gt;0),"","보스")&amp;"인게임누적합배수",ChapterTable!$R:$S,2,0)*C1470)
  )
  )
  )
)</f>
        <v>1676.7</v>
      </c>
      <c r="F1470" s="1">
        <f ca="1">IF(AND($A1470=0,$B1470=1),
    VLOOKUP(1,ChapterTable!$1:$1048576,MATCH("최종"&amp;SUBSTITUTE(SUBSTITUTE(F$1,"standard",""),"|Float",""),ChapterTable!$1:$1,0),0)*ChapterTable!$P$17,
  IF(AND($A1470=0,$B1470=0),
    F1471,
  IF($B1470=0,
    VLOOKUP($A1470,ChapterTable!$1:$1048576,MATCH("최종"&amp;SUBSTITUTE(SUBSTITUTE(F$1,"standard",""),"|Float",""),ChapterTable!$1:$1,0),0),
  IF($B1470=1,
    IF($L1470=FALSE,
      VLOOKUP($A1470,ChapterTable!$1:$1048576,MATCH("최종"&amp;SUBSTITUTE(SUBSTITUTE(F$1,"standard",""),"|Float",""),ChapterTable!$1:$1,0),0),
      VLOOKUP($A1470-ChapterTable!$P$11,ChapterTable!$1:$1048576,MATCH("최종"&amp;SUBSTITUTE(SUBSTITUTE(F$1,"standard",""),"|Float",""),ChapterTable!$1:$1,0),0)*ChapterTable!$P$14
    ),
  OFFSET(F1470,-$B1470+IF($L1470,1,0),0)*
    (VLOOKUP(SUBSTITUTE(SUBSTITUTE(F$1,"standard",""),"|Float","")&amp;IF(OR($L1470=TRUE,$A1470=0,MOD($A1470,ChapterTable!$R$20)&lt;&gt;0),"","보스")&amp;"인게임누적곱배수",ChapterTable!$R:$S,2,0)^D1470
    +VLOOKUP(SUBSTITUTE(SUBSTITUTE(F$1,"standard",""),"|Float","")&amp;IF(OR($L1470=TRUE,$A1470=0,MOD($A1470,ChapterTable!$R$20)&lt;&gt;0),"","보스")&amp;"인게임누적합배수",ChapterTable!$R:$S,2,0)*D1470)
  )
  )
  )
)</f>
        <v>502.13671874999989</v>
      </c>
      <c r="G1470" t="s">
        <v>719</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57"/>
        <v>93</v>
      </c>
      <c r="Q1470">
        <f t="shared" si="158"/>
        <v>93</v>
      </c>
      <c r="R1470" t="b">
        <f t="shared" ca="1" si="159"/>
        <v>1</v>
      </c>
      <c r="T1470" t="b">
        <f t="shared" ca="1" si="160"/>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63"/>
        <v>0.33333333333333331</v>
      </c>
      <c r="AJ1470">
        <f t="shared" si="161"/>
        <v>0.395555555</v>
      </c>
      <c r="AK1470">
        <f t="shared" si="162"/>
        <v>1</v>
      </c>
      <c r="AL1470">
        <v>0</v>
      </c>
    </row>
    <row r="1471" spans="1:38" x14ac:dyDescent="0.3">
      <c r="A1471">
        <v>7</v>
      </c>
      <c r="B1471">
        <v>30</v>
      </c>
      <c r="C1471">
        <f>IF(OR($L1471=TRUE,$A1471=0,MOD($A1471,ChapterTable!$R$20)&lt;&gt;0),
MAX(0,INT(($B1471+ChapterTable!$P$26+VLOOKUP(SUBSTITUTE(C$1,"성장단계","")&amp;"단계오프셋",ChapterTable!$R:$S,2,0))/ChapterTable!$P$23)),
MAX(0,INT(($B1471+ChapterTable!$R$26+VLOOKUP(SUBSTITUTE(C$1,"성장단계","")&amp;"보스단계오프셋",ChapterTable!$R:$S,2,0))/ChapterTable!$R$23)))</f>
        <v>3</v>
      </c>
      <c r="D1471">
        <f>IF(OR($L1471=TRUE,$A1471=0,MOD($A1471,ChapterTable!$R$20)&lt;&gt;0),
MAX(0,INT(($B1471+ChapterTable!$P$26+VLOOKUP(SUBSTITUTE(D$1,"성장단계","")&amp;"단계오프셋",ChapterTable!$R:$S,2,0))/ChapterTable!$P$23)),
MAX(0,INT(($B1471+ChapterTable!$R$26+VLOOKUP(SUBSTITUTE(D$1,"성장단계","")&amp;"보스단계오프셋",ChapterTable!$R:$S,2,0))/ChapterTable!$R$23)))</f>
        <v>2</v>
      </c>
      <c r="E1471" s="1">
        <f ca="1">IF(AND($A1471=0,$B1471=1),
    VLOOKUP(1,ChapterTable!$1:$1048576,MATCH("최종"&amp;SUBSTITUTE(SUBSTITUTE(E$1,"standard",""),"|Float",""),ChapterTable!$1:$1,0),0)*ChapterTable!$P$17,
  IF(AND($A1471=0,$B1471=0),
    E1472,
  IF($B1471=0,
    VLOOKUP($A1471,ChapterTable!$1:$1048576,MATCH("최종"&amp;SUBSTITUTE(SUBSTITUTE(E$1,"standard",""),"|Float",""),ChapterTable!$1:$1,0),0),
  IF($B1471=1,
    IF($L1471=FALSE,
      VLOOKUP($A1471,ChapterTable!$1:$1048576,MATCH("최종"&amp;SUBSTITUTE(SUBSTITUTE(E$1,"standard",""),"|Float",""),ChapterTable!$1:$1,0),0),
      VLOOKUP($A1471-ChapterTable!$P$11,ChapterTable!$1:$1048576,MATCH("최종"&amp;SUBSTITUTE(SUBSTITUTE(E$1,"standard",""),"|Float",""),ChapterTable!$1:$1,0),0)*ChapterTable!$P$14
    ),
  OFFSET(E1471,-$B1471+IF($L1471,1,0),0)*IF($B1471&gt;OFFSET($B1471,1,0),ChapterTable!$R$17,1)*
    (VLOOKUP(SUBSTITUTE(SUBSTITUTE(E$1,"standard",""),"|Float","")&amp;IF(OR($L1471=TRUE,$A1471=0,MOD($A1471,ChapterTable!$R$20)&lt;&gt;0),"","보스")&amp;"인게임누적곱배수",ChapterTable!$R:$S,2,0)^C1471
    +VLOOKUP(SUBSTITUTE(SUBSTITUTE(E$1,"standard",""),"|Float","")&amp;IF(OR($L1471=TRUE,$A1471=0,MOD($A1471,ChapterTable!$R$20)&lt;&gt;0),"","보스")&amp;"인게임누적합배수",ChapterTable!$R:$S,2,0)*C1471)
  )
  )
  )
)</f>
        <v>1676.7</v>
      </c>
      <c r="F1471" s="1">
        <f ca="1">IF(AND($A1471=0,$B1471=1),
    VLOOKUP(1,ChapterTable!$1:$1048576,MATCH("최종"&amp;SUBSTITUTE(SUBSTITUTE(F$1,"standard",""),"|Float",""),ChapterTable!$1:$1,0),0)*ChapterTable!$P$17,
  IF(AND($A1471=0,$B1471=0),
    F1472,
  IF($B1471=0,
    VLOOKUP($A1471,ChapterTable!$1:$1048576,MATCH("최종"&amp;SUBSTITUTE(SUBSTITUTE(F$1,"standard",""),"|Float",""),ChapterTable!$1:$1,0),0),
  IF($B1471=1,
    IF($L1471=FALSE,
      VLOOKUP($A1471,ChapterTable!$1:$1048576,MATCH("최종"&amp;SUBSTITUTE(SUBSTITUTE(F$1,"standard",""),"|Float",""),ChapterTable!$1:$1,0),0),
      VLOOKUP($A1471-ChapterTable!$P$11,ChapterTable!$1:$1048576,MATCH("최종"&amp;SUBSTITUTE(SUBSTITUTE(F$1,"standard",""),"|Float",""),ChapterTable!$1:$1,0),0)*ChapterTable!$P$14
    ),
  OFFSET(F1471,-$B1471+IF($L1471,1,0),0)*
    (VLOOKUP(SUBSTITUTE(SUBSTITUTE(F$1,"standard",""),"|Float","")&amp;IF(OR($L1471=TRUE,$A1471=0,MOD($A1471,ChapterTable!$R$20)&lt;&gt;0),"","보스")&amp;"인게임누적곱배수",ChapterTable!$R:$S,2,0)^D1471
    +VLOOKUP(SUBSTITUTE(SUBSTITUTE(F$1,"standard",""),"|Float","")&amp;IF(OR($L1471=TRUE,$A1471=0,MOD($A1471,ChapterTable!$R$20)&lt;&gt;0),"","보스")&amp;"인게임누적합배수",ChapterTable!$R:$S,2,0)*D1471)
  )
  )
  )
)</f>
        <v>502.13671874999989</v>
      </c>
      <c r="G1471" t="s">
        <v>719</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57"/>
        <v>23</v>
      </c>
      <c r="Q1471">
        <f t="shared" si="158"/>
        <v>23</v>
      </c>
      <c r="R1471" t="b">
        <f t="shared" ca="1" si="159"/>
        <v>1</v>
      </c>
      <c r="T1471" t="b">
        <f t="shared" ca="1" si="160"/>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63"/>
        <v>0.33333333333333331</v>
      </c>
      <c r="AJ1471">
        <f t="shared" si="161"/>
        <v>1</v>
      </c>
      <c r="AK1471">
        <f t="shared" si="162"/>
        <v>3</v>
      </c>
      <c r="AL1471">
        <v>0</v>
      </c>
    </row>
    <row r="1472" spans="1:38" x14ac:dyDescent="0.3">
      <c r="A1472">
        <v>7</v>
      </c>
      <c r="B1472">
        <v>31</v>
      </c>
      <c r="C1472">
        <f>IF(OR($L1472=TRUE,$A1472=0,MOD($A1472,ChapterTable!$R$20)&lt;&gt;0),
MAX(0,INT(($B1472+ChapterTable!$P$26+VLOOKUP(SUBSTITUTE(C$1,"성장단계","")&amp;"단계오프셋",ChapterTable!$R:$S,2,0))/ChapterTable!$P$23)),
MAX(0,INT(($B1472+ChapterTable!$R$26+VLOOKUP(SUBSTITUTE(C$1,"성장단계","")&amp;"보스단계오프셋",ChapterTable!$R:$S,2,0))/ChapterTable!$R$23)))</f>
        <v>3</v>
      </c>
      <c r="D1472">
        <f>IF(OR($L1472=TRUE,$A1472=0,MOD($A1472,ChapterTable!$R$20)&lt;&gt;0),
MAX(0,INT(($B1472+ChapterTable!$P$26+VLOOKUP(SUBSTITUTE(D$1,"성장단계","")&amp;"단계오프셋",ChapterTable!$R:$S,2,0))/ChapterTable!$P$23)),
MAX(0,INT(($B1472+ChapterTable!$R$26+VLOOKUP(SUBSTITUTE(D$1,"성장단계","")&amp;"보스단계오프셋",ChapterTable!$R:$S,2,0))/ChapterTable!$R$23)))</f>
        <v>3</v>
      </c>
      <c r="E1472" s="1">
        <f ca="1">IF(AND($A1472=0,$B1472=1),
    VLOOKUP(1,ChapterTable!$1:$1048576,MATCH("최종"&amp;SUBSTITUTE(SUBSTITUTE(E$1,"standard",""),"|Float",""),ChapterTable!$1:$1,0),0)*ChapterTable!$P$17,
  IF(AND($A1472=0,$B1472=0),
    E1473,
  IF($B1472=0,
    VLOOKUP($A1472,ChapterTable!$1:$1048576,MATCH("최종"&amp;SUBSTITUTE(SUBSTITUTE(E$1,"standard",""),"|Float",""),ChapterTable!$1:$1,0),0),
  IF($B1472=1,
    IF($L1472=FALSE,
      VLOOKUP($A1472,ChapterTable!$1:$1048576,MATCH("최종"&amp;SUBSTITUTE(SUBSTITUTE(E$1,"standard",""),"|Float",""),ChapterTable!$1:$1,0),0),
      VLOOKUP($A1472-ChapterTable!$P$11,ChapterTable!$1:$1048576,MATCH("최종"&amp;SUBSTITUTE(SUBSTITUTE(E$1,"standard",""),"|Float",""),ChapterTable!$1:$1,0),0)*ChapterTable!$P$14
    ),
  OFFSET(E1472,-$B1472+IF($L1472,1,0),0)*IF($B1472&gt;OFFSET($B1472,1,0),ChapterTable!$R$17,1)*
    (VLOOKUP(SUBSTITUTE(SUBSTITUTE(E$1,"standard",""),"|Float","")&amp;IF(OR($L1472=TRUE,$A1472=0,MOD($A1472,ChapterTable!$R$20)&lt;&gt;0),"","보스")&amp;"인게임누적곱배수",ChapterTable!$R:$S,2,0)^C1472
    +VLOOKUP(SUBSTITUTE(SUBSTITUTE(E$1,"standard",""),"|Float","")&amp;IF(OR($L1472=TRUE,$A1472=0,MOD($A1472,ChapterTable!$R$20)&lt;&gt;0),"","보스")&amp;"인게임누적합배수",ChapterTable!$R:$S,2,0)*C1472)
  )
  )
  )
)</f>
        <v>1676.7</v>
      </c>
      <c r="F1472" s="1">
        <f ca="1">IF(AND($A1472=0,$B1472=1),
    VLOOKUP(1,ChapterTable!$1:$1048576,MATCH("최종"&amp;SUBSTITUTE(SUBSTITUTE(F$1,"standard",""),"|Float",""),ChapterTable!$1:$1,0),0)*ChapterTable!$P$17,
  IF(AND($A1472=0,$B1472=0),
    F1473,
  IF($B1472=0,
    VLOOKUP($A1472,ChapterTable!$1:$1048576,MATCH("최종"&amp;SUBSTITUTE(SUBSTITUTE(F$1,"standard",""),"|Float",""),ChapterTable!$1:$1,0),0),
  IF($B1472=1,
    IF($L1472=FALSE,
      VLOOKUP($A1472,ChapterTable!$1:$1048576,MATCH("최종"&amp;SUBSTITUTE(SUBSTITUTE(F$1,"standard",""),"|Float",""),ChapterTable!$1:$1,0),0),
      VLOOKUP($A1472-ChapterTable!$P$11,ChapterTable!$1:$1048576,MATCH("최종"&amp;SUBSTITUTE(SUBSTITUTE(F$1,"standard",""),"|Float",""),ChapterTable!$1:$1,0),0)*ChapterTable!$P$14
    ),
  OFFSET(F1472,-$B1472+IF($L1472,1,0),0)*
    (VLOOKUP(SUBSTITUTE(SUBSTITUTE(F$1,"standard",""),"|Float","")&amp;IF(OR($L1472=TRUE,$A1472=0,MOD($A1472,ChapterTable!$R$20)&lt;&gt;0),"","보스")&amp;"인게임누적곱배수",ChapterTable!$R:$S,2,0)^D1472
    +VLOOKUP(SUBSTITUTE(SUBSTITUTE(F$1,"standard",""),"|Float","")&amp;IF(OR($L1472=TRUE,$A1472=0,MOD($A1472,ChapterTable!$R$20)&lt;&gt;0),"","보스")&amp;"인게임누적합배수",ChapterTable!$R:$S,2,0)*D1472)
  )
  )
  )
)</f>
        <v>534.884765625</v>
      </c>
      <c r="G1472" t="s">
        <v>719</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57"/>
        <v>4</v>
      </c>
      <c r="Q1472">
        <f t="shared" si="158"/>
        <v>4</v>
      </c>
      <c r="R1472" t="b">
        <f t="shared" ca="1" si="159"/>
        <v>1</v>
      </c>
      <c r="T1472" t="b">
        <f t="shared" ca="1" si="160"/>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63"/>
        <v>0.25</v>
      </c>
      <c r="AJ1472">
        <f t="shared" si="161"/>
        <v>0.32</v>
      </c>
      <c r="AK1472">
        <f t="shared" si="162"/>
        <v>1</v>
      </c>
      <c r="AL1472">
        <v>0</v>
      </c>
    </row>
    <row r="1473" spans="1:38" x14ac:dyDescent="0.3">
      <c r="A1473">
        <v>7</v>
      </c>
      <c r="B1473">
        <v>32</v>
      </c>
      <c r="C1473">
        <f>IF(OR($L1473=TRUE,$A1473=0,MOD($A1473,ChapterTable!$R$20)&lt;&gt;0),
MAX(0,INT(($B1473+ChapterTable!$P$26+VLOOKUP(SUBSTITUTE(C$1,"성장단계","")&amp;"단계오프셋",ChapterTable!$R:$S,2,0))/ChapterTable!$P$23)),
MAX(0,INT(($B1473+ChapterTable!$R$26+VLOOKUP(SUBSTITUTE(C$1,"성장단계","")&amp;"보스단계오프셋",ChapterTable!$R:$S,2,0))/ChapterTable!$R$23)))</f>
        <v>3</v>
      </c>
      <c r="D1473">
        <f>IF(OR($L1473=TRUE,$A1473=0,MOD($A1473,ChapterTable!$R$20)&lt;&gt;0),
MAX(0,INT(($B1473+ChapterTable!$P$26+VLOOKUP(SUBSTITUTE(D$1,"성장단계","")&amp;"단계오프셋",ChapterTable!$R:$S,2,0))/ChapterTable!$P$23)),
MAX(0,INT(($B1473+ChapterTable!$R$26+VLOOKUP(SUBSTITUTE(D$1,"성장단계","")&amp;"보스단계오프셋",ChapterTable!$R:$S,2,0))/ChapterTable!$R$23)))</f>
        <v>3</v>
      </c>
      <c r="E1473" s="1">
        <f ca="1">IF(AND($A1473=0,$B1473=1),
    VLOOKUP(1,ChapterTable!$1:$1048576,MATCH("최종"&amp;SUBSTITUTE(SUBSTITUTE(E$1,"standard",""),"|Float",""),ChapterTable!$1:$1,0),0)*ChapterTable!$P$17,
  IF(AND($A1473=0,$B1473=0),
    E1474,
  IF($B1473=0,
    VLOOKUP($A1473,ChapterTable!$1:$1048576,MATCH("최종"&amp;SUBSTITUTE(SUBSTITUTE(E$1,"standard",""),"|Float",""),ChapterTable!$1:$1,0),0),
  IF($B1473=1,
    IF($L1473=FALSE,
      VLOOKUP($A1473,ChapterTable!$1:$1048576,MATCH("최종"&amp;SUBSTITUTE(SUBSTITUTE(E$1,"standard",""),"|Float",""),ChapterTable!$1:$1,0),0),
      VLOOKUP($A1473-ChapterTable!$P$11,ChapterTable!$1:$1048576,MATCH("최종"&amp;SUBSTITUTE(SUBSTITUTE(E$1,"standard",""),"|Float",""),ChapterTable!$1:$1,0),0)*ChapterTable!$P$14
    ),
  OFFSET(E1473,-$B1473+IF($L1473,1,0),0)*IF($B1473&gt;OFFSET($B1473,1,0),ChapterTable!$R$17,1)*
    (VLOOKUP(SUBSTITUTE(SUBSTITUTE(E$1,"standard",""),"|Float","")&amp;IF(OR($L1473=TRUE,$A1473=0,MOD($A1473,ChapterTable!$R$20)&lt;&gt;0),"","보스")&amp;"인게임누적곱배수",ChapterTable!$R:$S,2,0)^C1473
    +VLOOKUP(SUBSTITUTE(SUBSTITUTE(E$1,"standard",""),"|Float","")&amp;IF(OR($L1473=TRUE,$A1473=0,MOD($A1473,ChapterTable!$R$20)&lt;&gt;0),"","보스")&amp;"인게임누적합배수",ChapterTable!$R:$S,2,0)*C1473)
  )
  )
  )
)</f>
        <v>1676.7</v>
      </c>
      <c r="F1473" s="1">
        <f ca="1">IF(AND($A1473=0,$B1473=1),
    VLOOKUP(1,ChapterTable!$1:$1048576,MATCH("최종"&amp;SUBSTITUTE(SUBSTITUTE(F$1,"standard",""),"|Float",""),ChapterTable!$1:$1,0),0)*ChapterTable!$P$17,
  IF(AND($A1473=0,$B1473=0),
    F1474,
  IF($B1473=0,
    VLOOKUP($A1473,ChapterTable!$1:$1048576,MATCH("최종"&amp;SUBSTITUTE(SUBSTITUTE(F$1,"standard",""),"|Float",""),ChapterTable!$1:$1,0),0),
  IF($B1473=1,
    IF($L1473=FALSE,
      VLOOKUP($A1473,ChapterTable!$1:$1048576,MATCH("최종"&amp;SUBSTITUTE(SUBSTITUTE(F$1,"standard",""),"|Float",""),ChapterTable!$1:$1,0),0),
      VLOOKUP($A1473-ChapterTable!$P$11,ChapterTable!$1:$1048576,MATCH("최종"&amp;SUBSTITUTE(SUBSTITUTE(F$1,"standard",""),"|Float",""),ChapterTable!$1:$1,0),0)*ChapterTable!$P$14
    ),
  OFFSET(F1473,-$B1473+IF($L1473,1,0),0)*
    (VLOOKUP(SUBSTITUTE(SUBSTITUTE(F$1,"standard",""),"|Float","")&amp;IF(OR($L1473=TRUE,$A1473=0,MOD($A1473,ChapterTable!$R$20)&lt;&gt;0),"","보스")&amp;"인게임누적곱배수",ChapterTable!$R:$S,2,0)^D1473
    +VLOOKUP(SUBSTITUTE(SUBSTITUTE(F$1,"standard",""),"|Float","")&amp;IF(OR($L1473=TRUE,$A1473=0,MOD($A1473,ChapterTable!$R$20)&lt;&gt;0),"","보스")&amp;"인게임누적합배수",ChapterTable!$R:$S,2,0)*D1473)
  )
  )
  )
)</f>
        <v>534.884765625</v>
      </c>
      <c r="G1473" t="s">
        <v>719</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57"/>
        <v>4</v>
      </c>
      <c r="Q1473">
        <f t="shared" si="158"/>
        <v>4</v>
      </c>
      <c r="R1473" t="b">
        <f t="shared" ca="1" si="159"/>
        <v>1</v>
      </c>
      <c r="T1473" t="b">
        <f t="shared" ca="1" si="160"/>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63"/>
        <v>0.25</v>
      </c>
      <c r="AJ1473">
        <f t="shared" si="161"/>
        <v>0.32</v>
      </c>
      <c r="AK1473">
        <f t="shared" si="162"/>
        <v>1</v>
      </c>
      <c r="AL1473">
        <v>0</v>
      </c>
    </row>
    <row r="1474" spans="1:38" x14ac:dyDescent="0.3">
      <c r="A1474">
        <v>7</v>
      </c>
      <c r="B1474">
        <v>33</v>
      </c>
      <c r="C1474">
        <f>IF(OR($L1474=TRUE,$A1474=0,MOD($A1474,ChapterTable!$R$20)&lt;&gt;0),
MAX(0,INT(($B1474+ChapterTable!$P$26+VLOOKUP(SUBSTITUTE(C$1,"성장단계","")&amp;"단계오프셋",ChapterTable!$R:$S,2,0))/ChapterTable!$P$23)),
MAX(0,INT(($B1474+ChapterTable!$R$26+VLOOKUP(SUBSTITUTE(C$1,"성장단계","")&amp;"보스단계오프셋",ChapterTable!$R:$S,2,0))/ChapterTable!$R$23)))</f>
        <v>3</v>
      </c>
      <c r="D1474">
        <f>IF(OR($L1474=TRUE,$A1474=0,MOD($A1474,ChapterTable!$R$20)&lt;&gt;0),
MAX(0,INT(($B1474+ChapterTable!$P$26+VLOOKUP(SUBSTITUTE(D$1,"성장단계","")&amp;"단계오프셋",ChapterTable!$R:$S,2,0))/ChapterTable!$P$23)),
MAX(0,INT(($B1474+ChapterTable!$R$26+VLOOKUP(SUBSTITUTE(D$1,"성장단계","")&amp;"보스단계오프셋",ChapterTable!$R:$S,2,0))/ChapterTable!$R$23)))</f>
        <v>3</v>
      </c>
      <c r="E1474" s="1">
        <f ca="1">IF(AND($A1474=0,$B1474=1),
    VLOOKUP(1,ChapterTable!$1:$1048576,MATCH("최종"&amp;SUBSTITUTE(SUBSTITUTE(E$1,"standard",""),"|Float",""),ChapterTable!$1:$1,0),0)*ChapterTable!$P$17,
  IF(AND($A1474=0,$B1474=0),
    E1475,
  IF($B1474=0,
    VLOOKUP($A1474,ChapterTable!$1:$1048576,MATCH("최종"&amp;SUBSTITUTE(SUBSTITUTE(E$1,"standard",""),"|Float",""),ChapterTable!$1:$1,0),0),
  IF($B1474=1,
    IF($L1474=FALSE,
      VLOOKUP($A1474,ChapterTable!$1:$1048576,MATCH("최종"&amp;SUBSTITUTE(SUBSTITUTE(E$1,"standard",""),"|Float",""),ChapterTable!$1:$1,0),0),
      VLOOKUP($A1474-ChapterTable!$P$11,ChapterTable!$1:$1048576,MATCH("최종"&amp;SUBSTITUTE(SUBSTITUTE(E$1,"standard",""),"|Float",""),ChapterTable!$1:$1,0),0)*ChapterTable!$P$14
    ),
  OFFSET(E1474,-$B1474+IF($L1474,1,0),0)*IF($B1474&gt;OFFSET($B1474,1,0),ChapterTable!$R$17,1)*
    (VLOOKUP(SUBSTITUTE(SUBSTITUTE(E$1,"standard",""),"|Float","")&amp;IF(OR($L1474=TRUE,$A1474=0,MOD($A1474,ChapterTable!$R$20)&lt;&gt;0),"","보스")&amp;"인게임누적곱배수",ChapterTable!$R:$S,2,0)^C1474
    +VLOOKUP(SUBSTITUTE(SUBSTITUTE(E$1,"standard",""),"|Float","")&amp;IF(OR($L1474=TRUE,$A1474=0,MOD($A1474,ChapterTable!$R$20)&lt;&gt;0),"","보스")&amp;"인게임누적합배수",ChapterTable!$R:$S,2,0)*C1474)
  )
  )
  )
)</f>
        <v>1676.7</v>
      </c>
      <c r="F1474" s="1">
        <f ca="1">IF(AND($A1474=0,$B1474=1),
    VLOOKUP(1,ChapterTable!$1:$1048576,MATCH("최종"&amp;SUBSTITUTE(SUBSTITUTE(F$1,"standard",""),"|Float",""),ChapterTable!$1:$1,0),0)*ChapterTable!$P$17,
  IF(AND($A1474=0,$B1474=0),
    F1475,
  IF($B1474=0,
    VLOOKUP($A1474,ChapterTable!$1:$1048576,MATCH("최종"&amp;SUBSTITUTE(SUBSTITUTE(F$1,"standard",""),"|Float",""),ChapterTable!$1:$1,0),0),
  IF($B1474=1,
    IF($L1474=FALSE,
      VLOOKUP($A1474,ChapterTable!$1:$1048576,MATCH("최종"&amp;SUBSTITUTE(SUBSTITUTE(F$1,"standard",""),"|Float",""),ChapterTable!$1:$1,0),0),
      VLOOKUP($A1474-ChapterTable!$P$11,ChapterTable!$1:$1048576,MATCH("최종"&amp;SUBSTITUTE(SUBSTITUTE(F$1,"standard",""),"|Float",""),ChapterTable!$1:$1,0),0)*ChapterTable!$P$14
    ),
  OFFSET(F1474,-$B1474+IF($L1474,1,0),0)*
    (VLOOKUP(SUBSTITUTE(SUBSTITUTE(F$1,"standard",""),"|Float","")&amp;IF(OR($L1474=TRUE,$A1474=0,MOD($A1474,ChapterTable!$R$20)&lt;&gt;0),"","보스")&amp;"인게임누적곱배수",ChapterTable!$R:$S,2,0)^D1474
    +VLOOKUP(SUBSTITUTE(SUBSTITUTE(F$1,"standard",""),"|Float","")&amp;IF(OR($L1474=TRUE,$A1474=0,MOD($A1474,ChapterTable!$R$20)&lt;&gt;0),"","보스")&amp;"인게임누적합배수",ChapterTable!$R:$S,2,0)*D1474)
  )
  )
  )
)</f>
        <v>534.884765625</v>
      </c>
      <c r="G1474" t="s">
        <v>719</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57"/>
        <v>4</v>
      </c>
      <c r="Q1474">
        <f t="shared" si="158"/>
        <v>4</v>
      </c>
      <c r="R1474" t="b">
        <f t="shared" ca="1" si="159"/>
        <v>1</v>
      </c>
      <c r="T1474" t="b">
        <f t="shared" ca="1" si="160"/>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63"/>
        <v>0.25</v>
      </c>
      <c r="AJ1474">
        <f t="shared" si="161"/>
        <v>0.32</v>
      </c>
      <c r="AK1474">
        <f t="shared" si="162"/>
        <v>1</v>
      </c>
      <c r="AL1474">
        <v>0</v>
      </c>
    </row>
    <row r="1475" spans="1:38" x14ac:dyDescent="0.3">
      <c r="A1475">
        <v>7</v>
      </c>
      <c r="B1475">
        <v>34</v>
      </c>
      <c r="C1475">
        <f>IF(OR($L1475=TRUE,$A1475=0,MOD($A1475,ChapterTable!$R$20)&lt;&gt;0),
MAX(0,INT(($B1475+ChapterTable!$P$26+VLOOKUP(SUBSTITUTE(C$1,"성장단계","")&amp;"단계오프셋",ChapterTable!$R:$S,2,0))/ChapterTable!$P$23)),
MAX(0,INT(($B1475+ChapterTable!$R$26+VLOOKUP(SUBSTITUTE(C$1,"성장단계","")&amp;"보스단계오프셋",ChapterTable!$R:$S,2,0))/ChapterTable!$R$23)))</f>
        <v>3</v>
      </c>
      <c r="D1475">
        <f>IF(OR($L1475=TRUE,$A1475=0,MOD($A1475,ChapterTable!$R$20)&lt;&gt;0),
MAX(0,INT(($B1475+ChapterTable!$P$26+VLOOKUP(SUBSTITUTE(D$1,"성장단계","")&amp;"단계오프셋",ChapterTable!$R:$S,2,0))/ChapterTable!$P$23)),
MAX(0,INT(($B1475+ChapterTable!$R$26+VLOOKUP(SUBSTITUTE(D$1,"성장단계","")&amp;"보스단계오프셋",ChapterTable!$R:$S,2,0))/ChapterTable!$R$23)))</f>
        <v>3</v>
      </c>
      <c r="E1475" s="1">
        <f ca="1">IF(AND($A1475=0,$B1475=1),
    VLOOKUP(1,ChapterTable!$1:$1048576,MATCH("최종"&amp;SUBSTITUTE(SUBSTITUTE(E$1,"standard",""),"|Float",""),ChapterTable!$1:$1,0),0)*ChapterTable!$P$17,
  IF(AND($A1475=0,$B1475=0),
    E1476,
  IF($B1475=0,
    VLOOKUP($A1475,ChapterTable!$1:$1048576,MATCH("최종"&amp;SUBSTITUTE(SUBSTITUTE(E$1,"standard",""),"|Float",""),ChapterTable!$1:$1,0),0),
  IF($B1475=1,
    IF($L1475=FALSE,
      VLOOKUP($A1475,ChapterTable!$1:$1048576,MATCH("최종"&amp;SUBSTITUTE(SUBSTITUTE(E$1,"standard",""),"|Float",""),ChapterTable!$1:$1,0),0),
      VLOOKUP($A1475-ChapterTable!$P$11,ChapterTable!$1:$1048576,MATCH("최종"&amp;SUBSTITUTE(SUBSTITUTE(E$1,"standard",""),"|Float",""),ChapterTable!$1:$1,0),0)*ChapterTable!$P$14
    ),
  OFFSET(E1475,-$B1475+IF($L1475,1,0),0)*IF($B1475&gt;OFFSET($B1475,1,0),ChapterTable!$R$17,1)*
    (VLOOKUP(SUBSTITUTE(SUBSTITUTE(E$1,"standard",""),"|Float","")&amp;IF(OR($L1475=TRUE,$A1475=0,MOD($A1475,ChapterTable!$R$20)&lt;&gt;0),"","보스")&amp;"인게임누적곱배수",ChapterTable!$R:$S,2,0)^C1475
    +VLOOKUP(SUBSTITUTE(SUBSTITUTE(E$1,"standard",""),"|Float","")&amp;IF(OR($L1475=TRUE,$A1475=0,MOD($A1475,ChapterTable!$R$20)&lt;&gt;0),"","보스")&amp;"인게임누적합배수",ChapterTable!$R:$S,2,0)*C1475)
  )
  )
  )
)</f>
        <v>1676.7</v>
      </c>
      <c r="F1475" s="1">
        <f ca="1">IF(AND($A1475=0,$B1475=1),
    VLOOKUP(1,ChapterTable!$1:$1048576,MATCH("최종"&amp;SUBSTITUTE(SUBSTITUTE(F$1,"standard",""),"|Float",""),ChapterTable!$1:$1,0),0)*ChapterTable!$P$17,
  IF(AND($A1475=0,$B1475=0),
    F1476,
  IF($B1475=0,
    VLOOKUP($A1475,ChapterTable!$1:$1048576,MATCH("최종"&amp;SUBSTITUTE(SUBSTITUTE(F$1,"standard",""),"|Float",""),ChapterTable!$1:$1,0),0),
  IF($B1475=1,
    IF($L1475=FALSE,
      VLOOKUP($A1475,ChapterTable!$1:$1048576,MATCH("최종"&amp;SUBSTITUTE(SUBSTITUTE(F$1,"standard",""),"|Float",""),ChapterTable!$1:$1,0),0),
      VLOOKUP($A1475-ChapterTable!$P$11,ChapterTable!$1:$1048576,MATCH("최종"&amp;SUBSTITUTE(SUBSTITUTE(F$1,"standard",""),"|Float",""),ChapterTable!$1:$1,0),0)*ChapterTable!$P$14
    ),
  OFFSET(F1475,-$B1475+IF($L1475,1,0),0)*
    (VLOOKUP(SUBSTITUTE(SUBSTITUTE(F$1,"standard",""),"|Float","")&amp;IF(OR($L1475=TRUE,$A1475=0,MOD($A1475,ChapterTable!$R$20)&lt;&gt;0),"","보스")&amp;"인게임누적곱배수",ChapterTable!$R:$S,2,0)^D1475
    +VLOOKUP(SUBSTITUTE(SUBSTITUTE(F$1,"standard",""),"|Float","")&amp;IF(OR($L1475=TRUE,$A1475=0,MOD($A1475,ChapterTable!$R$20)&lt;&gt;0),"","보스")&amp;"인게임누적합배수",ChapterTable!$R:$S,2,0)*D1475)
  )
  )
  )
)</f>
        <v>534.884765625</v>
      </c>
      <c r="G1475" t="s">
        <v>719</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64">IF(B1475=0,0,
  IF(AND(L1475=FALSE,A1475&lt;&gt;0,MOD(A1475,7)=0),21,
  IF(MOD(B1475,10)=0,INT(B1475/10)-1+21,
  IF(MOD(B1475,10)=5,11,
  IF(MOD(B1475,10)=9,INT(B1475/10)+91,
  INT(B1475/10+1))))))</f>
        <v>4</v>
      </c>
      <c r="Q1475">
        <f t="shared" ref="Q1475:Q1538" si="165">IF(ISBLANK(P1475),O1475,P1475)</f>
        <v>4</v>
      </c>
      <c r="R1475" t="b">
        <f t="shared" ref="R1475:R1538" ca="1" si="166">IF(OR(B1475=0,OFFSET(B1475,1,0)=0),FALSE,
IF(AND(L1475,B1475&lt;OFFSET(B1475,1,0)),TRUE,
IF(AND(OFFSET(O1475,1,0)&gt;=21,OFFSET(O1475,1,0)&lt;=25),TRUE,FALSE)))</f>
        <v>1</v>
      </c>
      <c r="T1475" t="b">
        <f t="shared" ref="T1475:T1538" ca="1" si="16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63"/>
        <v>0.25</v>
      </c>
      <c r="AJ1475">
        <f t="shared" ref="AJ1475:AJ1538" si="168">IF(B1475=0,0,
IF(MOD(B1475,10)=0,1,
IF(INT((B1475-1)/10)+1=1,1,
IF(INT((B1475-1)/10)+1=2,0.546666666,
IF(INT((B1475-1)/10)+1=3,0.395555555,
IF(INT((B1475-1)/10)+1=4,0.32,
IF(INT((B1475-1)/10)+1=5,0.27466666,
"이상")))))))</f>
        <v>0.32</v>
      </c>
      <c r="AK1475">
        <f t="shared" ref="AK1475:AK1538" si="169">IF(B1475=0,0,
IF(B1475=20,2,
IF(B1475=30,3,
IF(B1475=40,4,
1))))</f>
        <v>1</v>
      </c>
      <c r="AL1475">
        <v>0</v>
      </c>
    </row>
    <row r="1476" spans="1:38" x14ac:dyDescent="0.3">
      <c r="A1476">
        <v>7</v>
      </c>
      <c r="B1476">
        <v>35</v>
      </c>
      <c r="C1476">
        <f>IF(OR($L1476=TRUE,$A1476=0,MOD($A1476,ChapterTable!$R$20)&lt;&gt;0),
MAX(0,INT(($B1476+ChapterTable!$P$26+VLOOKUP(SUBSTITUTE(C$1,"성장단계","")&amp;"단계오프셋",ChapterTable!$R:$S,2,0))/ChapterTable!$P$23)),
MAX(0,INT(($B1476+ChapterTable!$R$26+VLOOKUP(SUBSTITUTE(C$1,"성장단계","")&amp;"보스단계오프셋",ChapterTable!$R:$S,2,0))/ChapterTable!$R$23)))</f>
        <v>3</v>
      </c>
      <c r="D1476">
        <f>IF(OR($L1476=TRUE,$A1476=0,MOD($A1476,ChapterTable!$R$20)&lt;&gt;0),
MAX(0,INT(($B1476+ChapterTable!$P$26+VLOOKUP(SUBSTITUTE(D$1,"성장단계","")&amp;"단계오프셋",ChapterTable!$R:$S,2,0))/ChapterTable!$P$23)),
MAX(0,INT(($B1476+ChapterTable!$R$26+VLOOKUP(SUBSTITUTE(D$1,"성장단계","")&amp;"보스단계오프셋",ChapterTable!$R:$S,2,0))/ChapterTable!$R$23)))</f>
        <v>3</v>
      </c>
      <c r="E1476" s="1">
        <f ca="1">IF(AND($A1476=0,$B1476=1),
    VLOOKUP(1,ChapterTable!$1:$1048576,MATCH("최종"&amp;SUBSTITUTE(SUBSTITUTE(E$1,"standard",""),"|Float",""),ChapterTable!$1:$1,0),0)*ChapterTable!$P$17,
  IF(AND($A1476=0,$B1476=0),
    E1477,
  IF($B1476=0,
    VLOOKUP($A1476,ChapterTable!$1:$1048576,MATCH("최종"&amp;SUBSTITUTE(SUBSTITUTE(E$1,"standard",""),"|Float",""),ChapterTable!$1:$1,0),0),
  IF($B1476=1,
    IF($L1476=FALSE,
      VLOOKUP($A1476,ChapterTable!$1:$1048576,MATCH("최종"&amp;SUBSTITUTE(SUBSTITUTE(E$1,"standard",""),"|Float",""),ChapterTable!$1:$1,0),0),
      VLOOKUP($A1476-ChapterTable!$P$11,ChapterTable!$1:$1048576,MATCH("최종"&amp;SUBSTITUTE(SUBSTITUTE(E$1,"standard",""),"|Float",""),ChapterTable!$1:$1,0),0)*ChapterTable!$P$14
    ),
  OFFSET(E1476,-$B1476+IF($L1476,1,0),0)*IF($B1476&gt;OFFSET($B1476,1,0),ChapterTable!$R$17,1)*
    (VLOOKUP(SUBSTITUTE(SUBSTITUTE(E$1,"standard",""),"|Float","")&amp;IF(OR($L1476=TRUE,$A1476=0,MOD($A1476,ChapterTable!$R$20)&lt;&gt;0),"","보스")&amp;"인게임누적곱배수",ChapterTable!$R:$S,2,0)^C1476
    +VLOOKUP(SUBSTITUTE(SUBSTITUTE(E$1,"standard",""),"|Float","")&amp;IF(OR($L1476=TRUE,$A1476=0,MOD($A1476,ChapterTable!$R$20)&lt;&gt;0),"","보스")&amp;"인게임누적합배수",ChapterTable!$R:$S,2,0)*C1476)
  )
  )
  )
)</f>
        <v>1676.7</v>
      </c>
      <c r="F1476" s="1">
        <f ca="1">IF(AND($A1476=0,$B1476=1),
    VLOOKUP(1,ChapterTable!$1:$1048576,MATCH("최종"&amp;SUBSTITUTE(SUBSTITUTE(F$1,"standard",""),"|Float",""),ChapterTable!$1:$1,0),0)*ChapterTable!$P$17,
  IF(AND($A1476=0,$B1476=0),
    F1477,
  IF($B1476=0,
    VLOOKUP($A1476,ChapterTable!$1:$1048576,MATCH("최종"&amp;SUBSTITUTE(SUBSTITUTE(F$1,"standard",""),"|Float",""),ChapterTable!$1:$1,0),0),
  IF($B1476=1,
    IF($L1476=FALSE,
      VLOOKUP($A1476,ChapterTable!$1:$1048576,MATCH("최종"&amp;SUBSTITUTE(SUBSTITUTE(F$1,"standard",""),"|Float",""),ChapterTable!$1:$1,0),0),
      VLOOKUP($A1476-ChapterTable!$P$11,ChapterTable!$1:$1048576,MATCH("최종"&amp;SUBSTITUTE(SUBSTITUTE(F$1,"standard",""),"|Float",""),ChapterTable!$1:$1,0),0)*ChapterTable!$P$14
    ),
  OFFSET(F1476,-$B1476+IF($L1476,1,0),0)*
    (VLOOKUP(SUBSTITUTE(SUBSTITUTE(F$1,"standard",""),"|Float","")&amp;IF(OR($L1476=TRUE,$A1476=0,MOD($A1476,ChapterTable!$R$20)&lt;&gt;0),"","보스")&amp;"인게임누적곱배수",ChapterTable!$R:$S,2,0)^D1476
    +VLOOKUP(SUBSTITUTE(SUBSTITUTE(F$1,"standard",""),"|Float","")&amp;IF(OR($L1476=TRUE,$A1476=0,MOD($A1476,ChapterTable!$R$20)&lt;&gt;0),"","보스")&amp;"인게임누적합배수",ChapterTable!$R:$S,2,0)*D1476)
  )
  )
  )
)</f>
        <v>534.884765625</v>
      </c>
      <c r="G1476" t="s">
        <v>719</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64"/>
        <v>11</v>
      </c>
      <c r="Q1476">
        <f t="shared" si="165"/>
        <v>11</v>
      </c>
      <c r="R1476" t="b">
        <f t="shared" ca="1" si="166"/>
        <v>1</v>
      </c>
      <c r="T1476" t="b">
        <f t="shared" ca="1" si="16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70">IF(B1476=0,0,1/(INT((B1476-1)/10)+1))</f>
        <v>0.25</v>
      </c>
      <c r="AJ1476">
        <f t="shared" si="168"/>
        <v>0.32</v>
      </c>
      <c r="AK1476">
        <f t="shared" si="169"/>
        <v>1</v>
      </c>
      <c r="AL1476">
        <v>0</v>
      </c>
    </row>
    <row r="1477" spans="1:38" x14ac:dyDescent="0.3">
      <c r="A1477">
        <v>7</v>
      </c>
      <c r="B1477">
        <v>36</v>
      </c>
      <c r="C1477">
        <f>IF(OR($L1477=TRUE,$A1477=0,MOD($A1477,ChapterTable!$R$20)&lt;&gt;0),
MAX(0,INT(($B1477+ChapterTable!$P$26+VLOOKUP(SUBSTITUTE(C$1,"성장단계","")&amp;"단계오프셋",ChapterTable!$R:$S,2,0))/ChapterTable!$P$23)),
MAX(0,INT(($B1477+ChapterTable!$R$26+VLOOKUP(SUBSTITUTE(C$1,"성장단계","")&amp;"보스단계오프셋",ChapterTable!$R:$S,2,0))/ChapterTable!$R$23)))</f>
        <v>4</v>
      </c>
      <c r="D1477">
        <f>IF(OR($L1477=TRUE,$A1477=0,MOD($A1477,ChapterTable!$R$20)&lt;&gt;0),
MAX(0,INT(($B1477+ChapterTable!$P$26+VLOOKUP(SUBSTITUTE(D$1,"성장단계","")&amp;"단계오프셋",ChapterTable!$R:$S,2,0))/ChapterTable!$P$23)),
MAX(0,INT(($B1477+ChapterTable!$R$26+VLOOKUP(SUBSTITUTE(D$1,"성장단계","")&amp;"보스단계오프셋",ChapterTable!$R:$S,2,0))/ChapterTable!$R$23)))</f>
        <v>3</v>
      </c>
      <c r="E1477" s="1">
        <f ca="1">IF(AND($A1477=0,$B1477=1),
    VLOOKUP(1,ChapterTable!$1:$1048576,MATCH("최종"&amp;SUBSTITUTE(SUBSTITUTE(E$1,"standard",""),"|Float",""),ChapterTable!$1:$1,0),0)*ChapterTable!$P$17,
  IF(AND($A1477=0,$B1477=0),
    E1478,
  IF($B1477=0,
    VLOOKUP($A1477,ChapterTable!$1:$1048576,MATCH("최종"&amp;SUBSTITUTE(SUBSTITUTE(E$1,"standard",""),"|Float",""),ChapterTable!$1:$1,0),0),
  IF($B1477=1,
    IF($L1477=FALSE,
      VLOOKUP($A1477,ChapterTable!$1:$1048576,MATCH("최종"&amp;SUBSTITUTE(SUBSTITUTE(E$1,"standard",""),"|Float",""),ChapterTable!$1:$1,0),0),
      VLOOKUP($A1477-ChapterTable!$P$11,ChapterTable!$1:$1048576,MATCH("최종"&amp;SUBSTITUTE(SUBSTITUTE(E$1,"standard",""),"|Float",""),ChapterTable!$1:$1,0),0)*ChapterTable!$P$14
    ),
  OFFSET(E1477,-$B1477+IF($L1477,1,0),0)*IF($B1477&gt;OFFSET($B1477,1,0),ChapterTable!$R$17,1)*
    (VLOOKUP(SUBSTITUTE(SUBSTITUTE(E$1,"standard",""),"|Float","")&amp;IF(OR($L1477=TRUE,$A1477=0,MOD($A1477,ChapterTable!$R$20)&lt;&gt;0),"","보스")&amp;"인게임누적곱배수",ChapterTable!$R:$S,2,0)^C1477
    +VLOOKUP(SUBSTITUTE(SUBSTITUTE(E$1,"standard",""),"|Float","")&amp;IF(OR($L1477=TRUE,$A1477=0,MOD($A1477,ChapterTable!$R$20)&lt;&gt;0),"","보스")&amp;"인게임누적합배수",ChapterTable!$R:$S,2,0)*C1477)
  )
  )
  )
)</f>
        <v>1886.2875000000001</v>
      </c>
      <c r="F1477" s="1">
        <f ca="1">IF(AND($A1477=0,$B1477=1),
    VLOOKUP(1,ChapterTable!$1:$1048576,MATCH("최종"&amp;SUBSTITUTE(SUBSTITUTE(F$1,"standard",""),"|Float",""),ChapterTable!$1:$1,0),0)*ChapterTable!$P$17,
  IF(AND($A1477=0,$B1477=0),
    F1478,
  IF($B1477=0,
    VLOOKUP($A1477,ChapterTable!$1:$1048576,MATCH("최종"&amp;SUBSTITUTE(SUBSTITUTE(F$1,"standard",""),"|Float",""),ChapterTable!$1:$1,0),0),
  IF($B1477=1,
    IF($L1477=FALSE,
      VLOOKUP($A1477,ChapterTable!$1:$1048576,MATCH("최종"&amp;SUBSTITUTE(SUBSTITUTE(F$1,"standard",""),"|Float",""),ChapterTable!$1:$1,0),0),
      VLOOKUP($A1477-ChapterTable!$P$11,ChapterTable!$1:$1048576,MATCH("최종"&amp;SUBSTITUTE(SUBSTITUTE(F$1,"standard",""),"|Float",""),ChapterTable!$1:$1,0),0)*ChapterTable!$P$14
    ),
  OFFSET(F1477,-$B1477+IF($L1477,1,0),0)*
    (VLOOKUP(SUBSTITUTE(SUBSTITUTE(F$1,"standard",""),"|Float","")&amp;IF(OR($L1477=TRUE,$A1477=0,MOD($A1477,ChapterTable!$R$20)&lt;&gt;0),"","보스")&amp;"인게임누적곱배수",ChapterTable!$R:$S,2,0)^D1477
    +VLOOKUP(SUBSTITUTE(SUBSTITUTE(F$1,"standard",""),"|Float","")&amp;IF(OR($L1477=TRUE,$A1477=0,MOD($A1477,ChapterTable!$R$20)&lt;&gt;0),"","보스")&amp;"인게임누적합배수",ChapterTable!$R:$S,2,0)*D1477)
  )
  )
  )
)</f>
        <v>534.884765625</v>
      </c>
      <c r="G1477" t="s">
        <v>719</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64"/>
        <v>4</v>
      </c>
      <c r="Q1477">
        <f t="shared" si="165"/>
        <v>4</v>
      </c>
      <c r="R1477" t="b">
        <f t="shared" ca="1" si="166"/>
        <v>1</v>
      </c>
      <c r="T1477" t="b">
        <f t="shared" ca="1" si="16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70"/>
        <v>0.25</v>
      </c>
      <c r="AJ1477">
        <f t="shared" si="168"/>
        <v>0.32</v>
      </c>
      <c r="AK1477">
        <f t="shared" si="169"/>
        <v>1</v>
      </c>
      <c r="AL1477">
        <v>0</v>
      </c>
    </row>
    <row r="1478" spans="1:38" x14ac:dyDescent="0.3">
      <c r="A1478">
        <v>7</v>
      </c>
      <c r="B1478">
        <v>37</v>
      </c>
      <c r="C1478">
        <f>IF(OR($L1478=TRUE,$A1478=0,MOD($A1478,ChapterTable!$R$20)&lt;&gt;0),
MAX(0,INT(($B1478+ChapterTable!$P$26+VLOOKUP(SUBSTITUTE(C$1,"성장단계","")&amp;"단계오프셋",ChapterTable!$R:$S,2,0))/ChapterTable!$P$23)),
MAX(0,INT(($B1478+ChapterTable!$R$26+VLOOKUP(SUBSTITUTE(C$1,"성장단계","")&amp;"보스단계오프셋",ChapterTable!$R:$S,2,0))/ChapterTable!$R$23)))</f>
        <v>4</v>
      </c>
      <c r="D1478">
        <f>IF(OR($L1478=TRUE,$A1478=0,MOD($A1478,ChapterTable!$R$20)&lt;&gt;0),
MAX(0,INT(($B1478+ChapterTable!$P$26+VLOOKUP(SUBSTITUTE(D$1,"성장단계","")&amp;"단계오프셋",ChapterTable!$R:$S,2,0))/ChapterTable!$P$23)),
MAX(0,INT(($B1478+ChapterTable!$R$26+VLOOKUP(SUBSTITUTE(D$1,"성장단계","")&amp;"보스단계오프셋",ChapterTable!$R:$S,2,0))/ChapterTable!$R$23)))</f>
        <v>3</v>
      </c>
      <c r="E1478" s="1">
        <f ca="1">IF(AND($A1478=0,$B1478=1),
    VLOOKUP(1,ChapterTable!$1:$1048576,MATCH("최종"&amp;SUBSTITUTE(SUBSTITUTE(E$1,"standard",""),"|Float",""),ChapterTable!$1:$1,0),0)*ChapterTable!$P$17,
  IF(AND($A1478=0,$B1478=0),
    E1479,
  IF($B1478=0,
    VLOOKUP($A1478,ChapterTable!$1:$1048576,MATCH("최종"&amp;SUBSTITUTE(SUBSTITUTE(E$1,"standard",""),"|Float",""),ChapterTable!$1:$1,0),0),
  IF($B1478=1,
    IF($L1478=FALSE,
      VLOOKUP($A1478,ChapterTable!$1:$1048576,MATCH("최종"&amp;SUBSTITUTE(SUBSTITUTE(E$1,"standard",""),"|Float",""),ChapterTable!$1:$1,0),0),
      VLOOKUP($A1478-ChapterTable!$P$11,ChapterTable!$1:$1048576,MATCH("최종"&amp;SUBSTITUTE(SUBSTITUTE(E$1,"standard",""),"|Float",""),ChapterTable!$1:$1,0),0)*ChapterTable!$P$14
    ),
  OFFSET(E1478,-$B1478+IF($L1478,1,0),0)*IF($B1478&gt;OFFSET($B1478,1,0),ChapterTable!$R$17,1)*
    (VLOOKUP(SUBSTITUTE(SUBSTITUTE(E$1,"standard",""),"|Float","")&amp;IF(OR($L1478=TRUE,$A1478=0,MOD($A1478,ChapterTable!$R$20)&lt;&gt;0),"","보스")&amp;"인게임누적곱배수",ChapterTable!$R:$S,2,0)^C1478
    +VLOOKUP(SUBSTITUTE(SUBSTITUTE(E$1,"standard",""),"|Float","")&amp;IF(OR($L1478=TRUE,$A1478=0,MOD($A1478,ChapterTable!$R$20)&lt;&gt;0),"","보스")&amp;"인게임누적합배수",ChapterTable!$R:$S,2,0)*C1478)
  )
  )
  )
)</f>
        <v>1886.2875000000001</v>
      </c>
      <c r="F1478" s="1">
        <f ca="1">IF(AND($A1478=0,$B1478=1),
    VLOOKUP(1,ChapterTable!$1:$1048576,MATCH("최종"&amp;SUBSTITUTE(SUBSTITUTE(F$1,"standard",""),"|Float",""),ChapterTable!$1:$1,0),0)*ChapterTable!$P$17,
  IF(AND($A1478=0,$B1478=0),
    F1479,
  IF($B1478=0,
    VLOOKUP($A1478,ChapterTable!$1:$1048576,MATCH("최종"&amp;SUBSTITUTE(SUBSTITUTE(F$1,"standard",""),"|Float",""),ChapterTable!$1:$1,0),0),
  IF($B1478=1,
    IF($L1478=FALSE,
      VLOOKUP($A1478,ChapterTable!$1:$1048576,MATCH("최종"&amp;SUBSTITUTE(SUBSTITUTE(F$1,"standard",""),"|Float",""),ChapterTable!$1:$1,0),0),
      VLOOKUP($A1478-ChapterTable!$P$11,ChapterTable!$1:$1048576,MATCH("최종"&amp;SUBSTITUTE(SUBSTITUTE(F$1,"standard",""),"|Float",""),ChapterTable!$1:$1,0),0)*ChapterTable!$P$14
    ),
  OFFSET(F1478,-$B1478+IF($L1478,1,0),0)*
    (VLOOKUP(SUBSTITUTE(SUBSTITUTE(F$1,"standard",""),"|Float","")&amp;IF(OR($L1478=TRUE,$A1478=0,MOD($A1478,ChapterTable!$R$20)&lt;&gt;0),"","보스")&amp;"인게임누적곱배수",ChapterTable!$R:$S,2,0)^D1478
    +VLOOKUP(SUBSTITUTE(SUBSTITUTE(F$1,"standard",""),"|Float","")&amp;IF(OR($L1478=TRUE,$A1478=0,MOD($A1478,ChapterTable!$R$20)&lt;&gt;0),"","보스")&amp;"인게임누적합배수",ChapterTable!$R:$S,2,0)*D1478)
  )
  )
  )
)</f>
        <v>534.884765625</v>
      </c>
      <c r="G1478" t="s">
        <v>719</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64"/>
        <v>4</v>
      </c>
      <c r="Q1478">
        <f t="shared" si="165"/>
        <v>4</v>
      </c>
      <c r="R1478" t="b">
        <f t="shared" ca="1" si="166"/>
        <v>1</v>
      </c>
      <c r="T1478" t="b">
        <f t="shared" ca="1" si="16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70"/>
        <v>0.25</v>
      </c>
      <c r="AJ1478">
        <f t="shared" si="168"/>
        <v>0.32</v>
      </c>
      <c r="AK1478">
        <f t="shared" si="169"/>
        <v>1</v>
      </c>
      <c r="AL1478">
        <v>0</v>
      </c>
    </row>
    <row r="1479" spans="1:38" x14ac:dyDescent="0.3">
      <c r="A1479">
        <v>7</v>
      </c>
      <c r="B1479">
        <v>38</v>
      </c>
      <c r="C1479">
        <f>IF(OR($L1479=TRUE,$A1479=0,MOD($A1479,ChapterTable!$R$20)&lt;&gt;0),
MAX(0,INT(($B1479+ChapterTable!$P$26+VLOOKUP(SUBSTITUTE(C$1,"성장단계","")&amp;"단계오프셋",ChapterTable!$R:$S,2,0))/ChapterTable!$P$23)),
MAX(0,INT(($B1479+ChapterTable!$R$26+VLOOKUP(SUBSTITUTE(C$1,"성장단계","")&amp;"보스단계오프셋",ChapterTable!$R:$S,2,0))/ChapterTable!$R$23)))</f>
        <v>4</v>
      </c>
      <c r="D1479">
        <f>IF(OR($L1479=TRUE,$A1479=0,MOD($A1479,ChapterTable!$R$20)&lt;&gt;0),
MAX(0,INT(($B1479+ChapterTable!$P$26+VLOOKUP(SUBSTITUTE(D$1,"성장단계","")&amp;"단계오프셋",ChapterTable!$R:$S,2,0))/ChapterTable!$P$23)),
MAX(0,INT(($B1479+ChapterTable!$R$26+VLOOKUP(SUBSTITUTE(D$1,"성장단계","")&amp;"보스단계오프셋",ChapterTable!$R:$S,2,0))/ChapterTable!$R$23)))</f>
        <v>3</v>
      </c>
      <c r="E1479" s="1">
        <f ca="1">IF(AND($A1479=0,$B1479=1),
    VLOOKUP(1,ChapterTable!$1:$1048576,MATCH("최종"&amp;SUBSTITUTE(SUBSTITUTE(E$1,"standard",""),"|Float",""),ChapterTable!$1:$1,0),0)*ChapterTable!$P$17,
  IF(AND($A1479=0,$B1479=0),
    E1480,
  IF($B1479=0,
    VLOOKUP($A1479,ChapterTable!$1:$1048576,MATCH("최종"&amp;SUBSTITUTE(SUBSTITUTE(E$1,"standard",""),"|Float",""),ChapterTable!$1:$1,0),0),
  IF($B1479=1,
    IF($L1479=FALSE,
      VLOOKUP($A1479,ChapterTable!$1:$1048576,MATCH("최종"&amp;SUBSTITUTE(SUBSTITUTE(E$1,"standard",""),"|Float",""),ChapterTable!$1:$1,0),0),
      VLOOKUP($A1479-ChapterTable!$P$11,ChapterTable!$1:$1048576,MATCH("최종"&amp;SUBSTITUTE(SUBSTITUTE(E$1,"standard",""),"|Float",""),ChapterTable!$1:$1,0),0)*ChapterTable!$P$14
    ),
  OFFSET(E1479,-$B1479+IF($L1479,1,0),0)*IF($B1479&gt;OFFSET($B1479,1,0),ChapterTable!$R$17,1)*
    (VLOOKUP(SUBSTITUTE(SUBSTITUTE(E$1,"standard",""),"|Float","")&amp;IF(OR($L1479=TRUE,$A1479=0,MOD($A1479,ChapterTable!$R$20)&lt;&gt;0),"","보스")&amp;"인게임누적곱배수",ChapterTable!$R:$S,2,0)^C1479
    +VLOOKUP(SUBSTITUTE(SUBSTITUTE(E$1,"standard",""),"|Float","")&amp;IF(OR($L1479=TRUE,$A1479=0,MOD($A1479,ChapterTable!$R$20)&lt;&gt;0),"","보스")&amp;"인게임누적합배수",ChapterTable!$R:$S,2,0)*C1479)
  )
  )
  )
)</f>
        <v>1886.2875000000001</v>
      </c>
      <c r="F1479" s="1">
        <f ca="1">IF(AND($A1479=0,$B1479=1),
    VLOOKUP(1,ChapterTable!$1:$1048576,MATCH("최종"&amp;SUBSTITUTE(SUBSTITUTE(F$1,"standard",""),"|Float",""),ChapterTable!$1:$1,0),0)*ChapterTable!$P$17,
  IF(AND($A1479=0,$B1479=0),
    F1480,
  IF($B1479=0,
    VLOOKUP($A1479,ChapterTable!$1:$1048576,MATCH("최종"&amp;SUBSTITUTE(SUBSTITUTE(F$1,"standard",""),"|Float",""),ChapterTable!$1:$1,0),0),
  IF($B1479=1,
    IF($L1479=FALSE,
      VLOOKUP($A1479,ChapterTable!$1:$1048576,MATCH("최종"&amp;SUBSTITUTE(SUBSTITUTE(F$1,"standard",""),"|Float",""),ChapterTable!$1:$1,0),0),
      VLOOKUP($A1479-ChapterTable!$P$11,ChapterTable!$1:$1048576,MATCH("최종"&amp;SUBSTITUTE(SUBSTITUTE(F$1,"standard",""),"|Float",""),ChapterTable!$1:$1,0),0)*ChapterTable!$P$14
    ),
  OFFSET(F1479,-$B1479+IF($L1479,1,0),0)*
    (VLOOKUP(SUBSTITUTE(SUBSTITUTE(F$1,"standard",""),"|Float","")&amp;IF(OR($L1479=TRUE,$A1479=0,MOD($A1479,ChapterTable!$R$20)&lt;&gt;0),"","보스")&amp;"인게임누적곱배수",ChapterTable!$R:$S,2,0)^D1479
    +VLOOKUP(SUBSTITUTE(SUBSTITUTE(F$1,"standard",""),"|Float","")&amp;IF(OR($L1479=TRUE,$A1479=0,MOD($A1479,ChapterTable!$R$20)&lt;&gt;0),"","보스")&amp;"인게임누적합배수",ChapterTable!$R:$S,2,0)*D1479)
  )
  )
  )
)</f>
        <v>534.884765625</v>
      </c>
      <c r="G1479" t="s">
        <v>719</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64"/>
        <v>4</v>
      </c>
      <c r="Q1479">
        <f t="shared" si="165"/>
        <v>4</v>
      </c>
      <c r="R1479" t="b">
        <f t="shared" ca="1" si="166"/>
        <v>1</v>
      </c>
      <c r="T1479" t="b">
        <f t="shared" ca="1" si="16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70"/>
        <v>0.25</v>
      </c>
      <c r="AJ1479">
        <f t="shared" si="168"/>
        <v>0.32</v>
      </c>
      <c r="AK1479">
        <f t="shared" si="169"/>
        <v>1</v>
      </c>
      <c r="AL1479">
        <v>0</v>
      </c>
    </row>
    <row r="1480" spans="1:38" x14ac:dyDescent="0.3">
      <c r="A1480">
        <v>7</v>
      </c>
      <c r="B1480">
        <v>39</v>
      </c>
      <c r="C1480">
        <f>IF(OR($L1480=TRUE,$A1480=0,MOD($A1480,ChapterTable!$R$20)&lt;&gt;0),
MAX(0,INT(($B1480+ChapterTable!$P$26+VLOOKUP(SUBSTITUTE(C$1,"성장단계","")&amp;"단계오프셋",ChapterTable!$R:$S,2,0))/ChapterTable!$P$23)),
MAX(0,INT(($B1480+ChapterTable!$R$26+VLOOKUP(SUBSTITUTE(C$1,"성장단계","")&amp;"보스단계오프셋",ChapterTable!$R:$S,2,0))/ChapterTable!$R$23)))</f>
        <v>4</v>
      </c>
      <c r="D1480">
        <f>IF(OR($L1480=TRUE,$A1480=0,MOD($A1480,ChapterTable!$R$20)&lt;&gt;0),
MAX(0,INT(($B1480+ChapterTable!$P$26+VLOOKUP(SUBSTITUTE(D$1,"성장단계","")&amp;"단계오프셋",ChapterTable!$R:$S,2,0))/ChapterTable!$P$23)),
MAX(0,INT(($B1480+ChapterTable!$R$26+VLOOKUP(SUBSTITUTE(D$1,"성장단계","")&amp;"보스단계오프셋",ChapterTable!$R:$S,2,0))/ChapterTable!$R$23)))</f>
        <v>3</v>
      </c>
      <c r="E1480" s="1">
        <f ca="1">IF(AND($A1480=0,$B1480=1),
    VLOOKUP(1,ChapterTable!$1:$1048576,MATCH("최종"&amp;SUBSTITUTE(SUBSTITUTE(E$1,"standard",""),"|Float",""),ChapterTable!$1:$1,0),0)*ChapterTable!$P$17,
  IF(AND($A1480=0,$B1480=0),
    E1481,
  IF($B1480=0,
    VLOOKUP($A1480,ChapterTable!$1:$1048576,MATCH("최종"&amp;SUBSTITUTE(SUBSTITUTE(E$1,"standard",""),"|Float",""),ChapterTable!$1:$1,0),0),
  IF($B1480=1,
    IF($L1480=FALSE,
      VLOOKUP($A1480,ChapterTable!$1:$1048576,MATCH("최종"&amp;SUBSTITUTE(SUBSTITUTE(E$1,"standard",""),"|Float",""),ChapterTable!$1:$1,0),0),
      VLOOKUP($A1480-ChapterTable!$P$11,ChapterTable!$1:$1048576,MATCH("최종"&amp;SUBSTITUTE(SUBSTITUTE(E$1,"standard",""),"|Float",""),ChapterTable!$1:$1,0),0)*ChapterTable!$P$14
    ),
  OFFSET(E1480,-$B1480+IF($L1480,1,0),0)*IF($B1480&gt;OFFSET($B1480,1,0),ChapterTable!$R$17,1)*
    (VLOOKUP(SUBSTITUTE(SUBSTITUTE(E$1,"standard",""),"|Float","")&amp;IF(OR($L1480=TRUE,$A1480=0,MOD($A1480,ChapterTable!$R$20)&lt;&gt;0),"","보스")&amp;"인게임누적곱배수",ChapterTable!$R:$S,2,0)^C1480
    +VLOOKUP(SUBSTITUTE(SUBSTITUTE(E$1,"standard",""),"|Float","")&amp;IF(OR($L1480=TRUE,$A1480=0,MOD($A1480,ChapterTable!$R$20)&lt;&gt;0),"","보스")&amp;"인게임누적합배수",ChapterTable!$R:$S,2,0)*C1480)
  )
  )
  )
)</f>
        <v>1886.2875000000001</v>
      </c>
      <c r="F1480" s="1">
        <f ca="1">IF(AND($A1480=0,$B1480=1),
    VLOOKUP(1,ChapterTable!$1:$1048576,MATCH("최종"&amp;SUBSTITUTE(SUBSTITUTE(F$1,"standard",""),"|Float",""),ChapterTable!$1:$1,0),0)*ChapterTable!$P$17,
  IF(AND($A1480=0,$B1480=0),
    F1481,
  IF($B1480=0,
    VLOOKUP($A1480,ChapterTable!$1:$1048576,MATCH("최종"&amp;SUBSTITUTE(SUBSTITUTE(F$1,"standard",""),"|Float",""),ChapterTable!$1:$1,0),0),
  IF($B1480=1,
    IF($L1480=FALSE,
      VLOOKUP($A1480,ChapterTable!$1:$1048576,MATCH("최종"&amp;SUBSTITUTE(SUBSTITUTE(F$1,"standard",""),"|Float",""),ChapterTable!$1:$1,0),0),
      VLOOKUP($A1480-ChapterTable!$P$11,ChapterTable!$1:$1048576,MATCH("최종"&amp;SUBSTITUTE(SUBSTITUTE(F$1,"standard",""),"|Float",""),ChapterTable!$1:$1,0),0)*ChapterTable!$P$14
    ),
  OFFSET(F1480,-$B1480+IF($L1480,1,0),0)*
    (VLOOKUP(SUBSTITUTE(SUBSTITUTE(F$1,"standard",""),"|Float","")&amp;IF(OR($L1480=TRUE,$A1480=0,MOD($A1480,ChapterTable!$R$20)&lt;&gt;0),"","보스")&amp;"인게임누적곱배수",ChapterTable!$R:$S,2,0)^D1480
    +VLOOKUP(SUBSTITUTE(SUBSTITUTE(F$1,"standard",""),"|Float","")&amp;IF(OR($L1480=TRUE,$A1480=0,MOD($A1480,ChapterTable!$R$20)&lt;&gt;0),"","보스")&amp;"인게임누적합배수",ChapterTable!$R:$S,2,0)*D1480)
  )
  )
  )
)</f>
        <v>534.884765625</v>
      </c>
      <c r="G1480" t="s">
        <v>719</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64"/>
        <v>94</v>
      </c>
      <c r="Q1480">
        <f t="shared" si="165"/>
        <v>94</v>
      </c>
      <c r="R1480" t="b">
        <f t="shared" ca="1" si="166"/>
        <v>1</v>
      </c>
      <c r="T1480" t="b">
        <f t="shared" ca="1" si="16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70"/>
        <v>0.25</v>
      </c>
      <c r="AJ1480">
        <f t="shared" si="168"/>
        <v>0.32</v>
      </c>
      <c r="AK1480">
        <f t="shared" si="169"/>
        <v>1</v>
      </c>
      <c r="AL1480">
        <v>0</v>
      </c>
    </row>
    <row r="1481" spans="1:38" x14ac:dyDescent="0.3">
      <c r="A1481">
        <v>7</v>
      </c>
      <c r="B1481">
        <v>40</v>
      </c>
      <c r="C1481">
        <f>IF(OR($L1481=TRUE,$A1481=0,MOD($A1481,ChapterTable!$R$20)&lt;&gt;0),
MAX(0,INT(($B1481+ChapterTable!$P$26+VLOOKUP(SUBSTITUTE(C$1,"성장단계","")&amp;"단계오프셋",ChapterTable!$R:$S,2,0))/ChapterTable!$P$23)),
MAX(0,INT(($B1481+ChapterTable!$R$26+VLOOKUP(SUBSTITUTE(C$1,"성장단계","")&amp;"보스단계오프셋",ChapterTable!$R:$S,2,0))/ChapterTable!$R$23)))</f>
        <v>4</v>
      </c>
      <c r="D1481">
        <f>IF(OR($L1481=TRUE,$A1481=0,MOD($A1481,ChapterTable!$R$20)&lt;&gt;0),
MAX(0,INT(($B1481+ChapterTable!$P$26+VLOOKUP(SUBSTITUTE(D$1,"성장단계","")&amp;"단계오프셋",ChapterTable!$R:$S,2,0))/ChapterTable!$P$23)),
MAX(0,INT(($B1481+ChapterTable!$R$26+VLOOKUP(SUBSTITUTE(D$1,"성장단계","")&amp;"보스단계오프셋",ChapterTable!$R:$S,2,0))/ChapterTable!$R$23)))</f>
        <v>3</v>
      </c>
      <c r="E1481" s="1">
        <f ca="1">IF(AND($A1481=0,$B1481=1),
    VLOOKUP(1,ChapterTable!$1:$1048576,MATCH("최종"&amp;SUBSTITUTE(SUBSTITUTE(E$1,"standard",""),"|Float",""),ChapterTable!$1:$1,0),0)*ChapterTable!$P$17,
  IF(AND($A1481=0,$B1481=0),
    E1482,
  IF($B1481=0,
    VLOOKUP($A1481,ChapterTable!$1:$1048576,MATCH("최종"&amp;SUBSTITUTE(SUBSTITUTE(E$1,"standard",""),"|Float",""),ChapterTable!$1:$1,0),0),
  IF($B1481=1,
    IF($L1481=FALSE,
      VLOOKUP($A1481,ChapterTable!$1:$1048576,MATCH("최종"&amp;SUBSTITUTE(SUBSTITUTE(E$1,"standard",""),"|Float",""),ChapterTable!$1:$1,0),0),
      VLOOKUP($A1481-ChapterTable!$P$11,ChapterTable!$1:$1048576,MATCH("최종"&amp;SUBSTITUTE(SUBSTITUTE(E$1,"standard",""),"|Float",""),ChapterTable!$1:$1,0),0)*ChapterTable!$P$14
    ),
  OFFSET(E1481,-$B1481+IF($L1481,1,0),0)*IF($B1481&gt;OFFSET($B1481,1,0),ChapterTable!$R$17,1)*
    (VLOOKUP(SUBSTITUTE(SUBSTITUTE(E$1,"standard",""),"|Float","")&amp;IF(OR($L1481=TRUE,$A1481=0,MOD($A1481,ChapterTable!$R$20)&lt;&gt;0),"","보스")&amp;"인게임누적곱배수",ChapterTable!$R:$S,2,0)^C1481
    +VLOOKUP(SUBSTITUTE(SUBSTITUTE(E$1,"standard",""),"|Float","")&amp;IF(OR($L1481=TRUE,$A1481=0,MOD($A1481,ChapterTable!$R$20)&lt;&gt;0),"","보스")&amp;"인게임누적합배수",ChapterTable!$R:$S,2,0)*C1481)
  )
  )
  )
)</f>
        <v>1886.2875000000001</v>
      </c>
      <c r="F1481" s="1">
        <f ca="1">IF(AND($A1481=0,$B1481=1),
    VLOOKUP(1,ChapterTable!$1:$1048576,MATCH("최종"&amp;SUBSTITUTE(SUBSTITUTE(F$1,"standard",""),"|Float",""),ChapterTable!$1:$1,0),0)*ChapterTable!$P$17,
  IF(AND($A1481=0,$B1481=0),
    F1482,
  IF($B1481=0,
    VLOOKUP($A1481,ChapterTable!$1:$1048576,MATCH("최종"&amp;SUBSTITUTE(SUBSTITUTE(F$1,"standard",""),"|Float",""),ChapterTable!$1:$1,0),0),
  IF($B1481=1,
    IF($L1481=FALSE,
      VLOOKUP($A1481,ChapterTable!$1:$1048576,MATCH("최종"&amp;SUBSTITUTE(SUBSTITUTE(F$1,"standard",""),"|Float",""),ChapterTable!$1:$1,0),0),
      VLOOKUP($A1481-ChapterTable!$P$11,ChapterTable!$1:$1048576,MATCH("최종"&amp;SUBSTITUTE(SUBSTITUTE(F$1,"standard",""),"|Float",""),ChapterTable!$1:$1,0),0)*ChapterTable!$P$14
    ),
  OFFSET(F1481,-$B1481+IF($L1481,1,0),0)*
    (VLOOKUP(SUBSTITUTE(SUBSTITUTE(F$1,"standard",""),"|Float","")&amp;IF(OR($L1481=TRUE,$A1481=0,MOD($A1481,ChapterTable!$R$20)&lt;&gt;0),"","보스")&amp;"인게임누적곱배수",ChapterTable!$R:$S,2,0)^D1481
    +VLOOKUP(SUBSTITUTE(SUBSTITUTE(F$1,"standard",""),"|Float","")&amp;IF(OR($L1481=TRUE,$A1481=0,MOD($A1481,ChapterTable!$R$20)&lt;&gt;0),"","보스")&amp;"인게임누적합배수",ChapterTable!$R:$S,2,0)*D1481)
  )
  )
  )
)</f>
        <v>534.884765625</v>
      </c>
      <c r="G1481" t="s">
        <v>719</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64"/>
        <v>24</v>
      </c>
      <c r="Q1481">
        <f t="shared" si="165"/>
        <v>24</v>
      </c>
      <c r="R1481" t="b">
        <f t="shared" ca="1" si="166"/>
        <v>1</v>
      </c>
      <c r="T1481" t="b">
        <f t="shared" ca="1" si="16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70"/>
        <v>0.25</v>
      </c>
      <c r="AJ1481">
        <f t="shared" si="168"/>
        <v>1</v>
      </c>
      <c r="AK1481">
        <f t="shared" si="169"/>
        <v>4</v>
      </c>
      <c r="AL1481">
        <v>0</v>
      </c>
    </row>
    <row r="1482" spans="1:38" x14ac:dyDescent="0.3">
      <c r="A1482">
        <v>7</v>
      </c>
      <c r="B1482">
        <v>41</v>
      </c>
      <c r="C1482">
        <f>IF(OR($L1482=TRUE,$A1482=0,MOD($A1482,ChapterTable!$R$20)&lt;&gt;0),
MAX(0,INT(($B1482+ChapterTable!$P$26+VLOOKUP(SUBSTITUTE(C$1,"성장단계","")&amp;"단계오프셋",ChapterTable!$R:$S,2,0))/ChapterTable!$P$23)),
MAX(0,INT(($B1482+ChapterTable!$R$26+VLOOKUP(SUBSTITUTE(C$1,"성장단계","")&amp;"보스단계오프셋",ChapterTable!$R:$S,2,0))/ChapterTable!$R$23)))</f>
        <v>4</v>
      </c>
      <c r="D1482">
        <f>IF(OR($L1482=TRUE,$A1482=0,MOD($A1482,ChapterTable!$R$20)&lt;&gt;0),
MAX(0,INT(($B1482+ChapterTable!$P$26+VLOOKUP(SUBSTITUTE(D$1,"성장단계","")&amp;"단계오프셋",ChapterTable!$R:$S,2,0))/ChapterTable!$P$23)),
MAX(0,INT(($B1482+ChapterTable!$R$26+VLOOKUP(SUBSTITUTE(D$1,"성장단계","")&amp;"보스단계오프셋",ChapterTable!$R:$S,2,0))/ChapterTable!$R$23)))</f>
        <v>4</v>
      </c>
      <c r="E1482" s="1">
        <f ca="1">IF(AND($A1482=0,$B1482=1),
    VLOOKUP(1,ChapterTable!$1:$1048576,MATCH("최종"&amp;SUBSTITUTE(SUBSTITUTE(E$1,"standard",""),"|Float",""),ChapterTable!$1:$1,0),0)*ChapterTable!$P$17,
  IF(AND($A1482=0,$B1482=0),
    E1483,
  IF($B1482=0,
    VLOOKUP($A1482,ChapterTable!$1:$1048576,MATCH("최종"&amp;SUBSTITUTE(SUBSTITUTE(E$1,"standard",""),"|Float",""),ChapterTable!$1:$1,0),0),
  IF($B1482=1,
    IF($L1482=FALSE,
      VLOOKUP($A1482,ChapterTable!$1:$1048576,MATCH("최종"&amp;SUBSTITUTE(SUBSTITUTE(E$1,"standard",""),"|Float",""),ChapterTable!$1:$1,0),0),
      VLOOKUP($A1482-ChapterTable!$P$11,ChapterTable!$1:$1048576,MATCH("최종"&amp;SUBSTITUTE(SUBSTITUTE(E$1,"standard",""),"|Float",""),ChapterTable!$1:$1,0),0)*ChapterTable!$P$14
    ),
  OFFSET(E1482,-$B1482+IF($L1482,1,0),0)*IF($B1482&gt;OFFSET($B1482,1,0),ChapterTable!$R$17,1)*
    (VLOOKUP(SUBSTITUTE(SUBSTITUTE(E$1,"standard",""),"|Float","")&amp;IF(OR($L1482=TRUE,$A1482=0,MOD($A1482,ChapterTable!$R$20)&lt;&gt;0),"","보스")&amp;"인게임누적곱배수",ChapterTable!$R:$S,2,0)^C1482
    +VLOOKUP(SUBSTITUTE(SUBSTITUTE(E$1,"standard",""),"|Float","")&amp;IF(OR($L1482=TRUE,$A1482=0,MOD($A1482,ChapterTable!$R$20)&lt;&gt;0),"","보스")&amp;"인게임누적합배수",ChapterTable!$R:$S,2,0)*C1482)
  )
  )
  )
)</f>
        <v>1886.2875000000001</v>
      </c>
      <c r="F1482" s="1">
        <f ca="1">IF(AND($A1482=0,$B1482=1),
    VLOOKUP(1,ChapterTable!$1:$1048576,MATCH("최종"&amp;SUBSTITUTE(SUBSTITUTE(F$1,"standard",""),"|Float",""),ChapterTable!$1:$1,0),0)*ChapterTable!$P$17,
  IF(AND($A1482=0,$B1482=0),
    F1483,
  IF($B1482=0,
    VLOOKUP($A1482,ChapterTable!$1:$1048576,MATCH("최종"&amp;SUBSTITUTE(SUBSTITUTE(F$1,"standard",""),"|Float",""),ChapterTable!$1:$1,0),0),
  IF($B1482=1,
    IF($L1482=FALSE,
      VLOOKUP($A1482,ChapterTable!$1:$1048576,MATCH("최종"&amp;SUBSTITUTE(SUBSTITUTE(F$1,"standard",""),"|Float",""),ChapterTable!$1:$1,0),0),
      VLOOKUP($A1482-ChapterTable!$P$11,ChapterTable!$1:$1048576,MATCH("최종"&amp;SUBSTITUTE(SUBSTITUTE(F$1,"standard",""),"|Float",""),ChapterTable!$1:$1,0),0)*ChapterTable!$P$14
    ),
  OFFSET(F1482,-$B1482+IF($L1482,1,0),0)*
    (VLOOKUP(SUBSTITUTE(SUBSTITUTE(F$1,"standard",""),"|Float","")&amp;IF(OR($L1482=TRUE,$A1482=0,MOD($A1482,ChapterTable!$R$20)&lt;&gt;0),"","보스")&amp;"인게임누적곱배수",ChapterTable!$R:$S,2,0)^D1482
    +VLOOKUP(SUBSTITUTE(SUBSTITUTE(F$1,"standard",""),"|Float","")&amp;IF(OR($L1482=TRUE,$A1482=0,MOD($A1482,ChapterTable!$R$20)&lt;&gt;0),"","보스")&amp;"인게임누적합배수",ChapterTable!$R:$S,2,0)*D1482)
  )
  )
  )
)</f>
        <v>567.6328125</v>
      </c>
      <c r="G1482" t="s">
        <v>719</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64"/>
        <v>5</v>
      </c>
      <c r="Q1482">
        <f t="shared" si="165"/>
        <v>5</v>
      </c>
      <c r="R1482" t="b">
        <f t="shared" ca="1" si="166"/>
        <v>1</v>
      </c>
      <c r="T1482" t="b">
        <f t="shared" ca="1" si="16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70"/>
        <v>0.2</v>
      </c>
      <c r="AJ1482">
        <f t="shared" si="168"/>
        <v>0.27466666000000001</v>
      </c>
      <c r="AK1482">
        <f t="shared" si="169"/>
        <v>1</v>
      </c>
      <c r="AL1482">
        <v>0</v>
      </c>
    </row>
    <row r="1483" spans="1:38" x14ac:dyDescent="0.3">
      <c r="A1483">
        <v>7</v>
      </c>
      <c r="B1483">
        <v>42</v>
      </c>
      <c r="C1483">
        <f>IF(OR($L1483=TRUE,$A1483=0,MOD($A1483,ChapterTable!$R$20)&lt;&gt;0),
MAX(0,INT(($B1483+ChapterTable!$P$26+VLOOKUP(SUBSTITUTE(C$1,"성장단계","")&amp;"단계오프셋",ChapterTable!$R:$S,2,0))/ChapterTable!$P$23)),
MAX(0,INT(($B1483+ChapterTable!$R$26+VLOOKUP(SUBSTITUTE(C$1,"성장단계","")&amp;"보스단계오프셋",ChapterTable!$R:$S,2,0))/ChapterTable!$R$23)))</f>
        <v>4</v>
      </c>
      <c r="D1483">
        <f>IF(OR($L1483=TRUE,$A1483=0,MOD($A1483,ChapterTable!$R$20)&lt;&gt;0),
MAX(0,INT(($B1483+ChapterTable!$P$26+VLOOKUP(SUBSTITUTE(D$1,"성장단계","")&amp;"단계오프셋",ChapterTable!$R:$S,2,0))/ChapterTable!$P$23)),
MAX(0,INT(($B1483+ChapterTable!$R$26+VLOOKUP(SUBSTITUTE(D$1,"성장단계","")&amp;"보스단계오프셋",ChapterTable!$R:$S,2,0))/ChapterTable!$R$23)))</f>
        <v>4</v>
      </c>
      <c r="E1483" s="1">
        <f ca="1">IF(AND($A1483=0,$B1483=1),
    VLOOKUP(1,ChapterTable!$1:$1048576,MATCH("최종"&amp;SUBSTITUTE(SUBSTITUTE(E$1,"standard",""),"|Float",""),ChapterTable!$1:$1,0),0)*ChapterTable!$P$17,
  IF(AND($A1483=0,$B1483=0),
    E1484,
  IF($B1483=0,
    VLOOKUP($A1483,ChapterTable!$1:$1048576,MATCH("최종"&amp;SUBSTITUTE(SUBSTITUTE(E$1,"standard",""),"|Float",""),ChapterTable!$1:$1,0),0),
  IF($B1483=1,
    IF($L1483=FALSE,
      VLOOKUP($A1483,ChapterTable!$1:$1048576,MATCH("최종"&amp;SUBSTITUTE(SUBSTITUTE(E$1,"standard",""),"|Float",""),ChapterTable!$1:$1,0),0),
      VLOOKUP($A1483-ChapterTable!$P$11,ChapterTable!$1:$1048576,MATCH("최종"&amp;SUBSTITUTE(SUBSTITUTE(E$1,"standard",""),"|Float",""),ChapterTable!$1:$1,0),0)*ChapterTable!$P$14
    ),
  OFFSET(E1483,-$B1483+IF($L1483,1,0),0)*IF($B1483&gt;OFFSET($B1483,1,0),ChapterTable!$R$17,1)*
    (VLOOKUP(SUBSTITUTE(SUBSTITUTE(E$1,"standard",""),"|Float","")&amp;IF(OR($L1483=TRUE,$A1483=0,MOD($A1483,ChapterTable!$R$20)&lt;&gt;0),"","보스")&amp;"인게임누적곱배수",ChapterTable!$R:$S,2,0)^C1483
    +VLOOKUP(SUBSTITUTE(SUBSTITUTE(E$1,"standard",""),"|Float","")&amp;IF(OR($L1483=TRUE,$A1483=0,MOD($A1483,ChapterTable!$R$20)&lt;&gt;0),"","보스")&amp;"인게임누적합배수",ChapterTable!$R:$S,2,0)*C1483)
  )
  )
  )
)</f>
        <v>1886.2875000000001</v>
      </c>
      <c r="F1483" s="1">
        <f ca="1">IF(AND($A1483=0,$B1483=1),
    VLOOKUP(1,ChapterTable!$1:$1048576,MATCH("최종"&amp;SUBSTITUTE(SUBSTITUTE(F$1,"standard",""),"|Float",""),ChapterTable!$1:$1,0),0)*ChapterTable!$P$17,
  IF(AND($A1483=0,$B1483=0),
    F1484,
  IF($B1483=0,
    VLOOKUP($A1483,ChapterTable!$1:$1048576,MATCH("최종"&amp;SUBSTITUTE(SUBSTITUTE(F$1,"standard",""),"|Float",""),ChapterTable!$1:$1,0),0),
  IF($B1483=1,
    IF($L1483=FALSE,
      VLOOKUP($A1483,ChapterTable!$1:$1048576,MATCH("최종"&amp;SUBSTITUTE(SUBSTITUTE(F$1,"standard",""),"|Float",""),ChapterTable!$1:$1,0),0),
      VLOOKUP($A1483-ChapterTable!$P$11,ChapterTable!$1:$1048576,MATCH("최종"&amp;SUBSTITUTE(SUBSTITUTE(F$1,"standard",""),"|Float",""),ChapterTable!$1:$1,0),0)*ChapterTable!$P$14
    ),
  OFFSET(F1483,-$B1483+IF($L1483,1,0),0)*
    (VLOOKUP(SUBSTITUTE(SUBSTITUTE(F$1,"standard",""),"|Float","")&amp;IF(OR($L1483=TRUE,$A1483=0,MOD($A1483,ChapterTable!$R$20)&lt;&gt;0),"","보스")&amp;"인게임누적곱배수",ChapterTable!$R:$S,2,0)^D1483
    +VLOOKUP(SUBSTITUTE(SUBSTITUTE(F$1,"standard",""),"|Float","")&amp;IF(OR($L1483=TRUE,$A1483=0,MOD($A1483,ChapterTable!$R$20)&lt;&gt;0),"","보스")&amp;"인게임누적합배수",ChapterTable!$R:$S,2,0)*D1483)
  )
  )
  )
)</f>
        <v>567.6328125</v>
      </c>
      <c r="G1483" t="s">
        <v>719</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64"/>
        <v>5</v>
      </c>
      <c r="Q1483">
        <f t="shared" si="165"/>
        <v>5</v>
      </c>
      <c r="R1483" t="b">
        <f t="shared" ca="1" si="166"/>
        <v>1</v>
      </c>
      <c r="T1483" t="b">
        <f t="shared" ca="1" si="16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70"/>
        <v>0.2</v>
      </c>
      <c r="AJ1483">
        <f t="shared" si="168"/>
        <v>0.27466666000000001</v>
      </c>
      <c r="AK1483">
        <f t="shared" si="169"/>
        <v>1</v>
      </c>
      <c r="AL1483">
        <v>0</v>
      </c>
    </row>
    <row r="1484" spans="1:38" x14ac:dyDescent="0.3">
      <c r="A1484">
        <v>7</v>
      </c>
      <c r="B1484">
        <v>43</v>
      </c>
      <c r="C1484">
        <f>IF(OR($L1484=TRUE,$A1484=0,MOD($A1484,ChapterTable!$R$20)&lt;&gt;0),
MAX(0,INT(($B1484+ChapterTable!$P$26+VLOOKUP(SUBSTITUTE(C$1,"성장단계","")&amp;"단계오프셋",ChapterTable!$R:$S,2,0))/ChapterTable!$P$23)),
MAX(0,INT(($B1484+ChapterTable!$R$26+VLOOKUP(SUBSTITUTE(C$1,"성장단계","")&amp;"보스단계오프셋",ChapterTable!$R:$S,2,0))/ChapterTable!$R$23)))</f>
        <v>4</v>
      </c>
      <c r="D1484">
        <f>IF(OR($L1484=TRUE,$A1484=0,MOD($A1484,ChapterTable!$R$20)&lt;&gt;0),
MAX(0,INT(($B1484+ChapterTable!$P$26+VLOOKUP(SUBSTITUTE(D$1,"성장단계","")&amp;"단계오프셋",ChapterTable!$R:$S,2,0))/ChapterTable!$P$23)),
MAX(0,INT(($B1484+ChapterTable!$R$26+VLOOKUP(SUBSTITUTE(D$1,"성장단계","")&amp;"보스단계오프셋",ChapterTable!$R:$S,2,0))/ChapterTable!$R$23)))</f>
        <v>4</v>
      </c>
      <c r="E1484" s="1">
        <f ca="1">IF(AND($A1484=0,$B1484=1),
    VLOOKUP(1,ChapterTable!$1:$1048576,MATCH("최종"&amp;SUBSTITUTE(SUBSTITUTE(E$1,"standard",""),"|Float",""),ChapterTable!$1:$1,0),0)*ChapterTable!$P$17,
  IF(AND($A1484=0,$B1484=0),
    E1485,
  IF($B1484=0,
    VLOOKUP($A1484,ChapterTable!$1:$1048576,MATCH("최종"&amp;SUBSTITUTE(SUBSTITUTE(E$1,"standard",""),"|Float",""),ChapterTable!$1:$1,0),0),
  IF($B1484=1,
    IF($L1484=FALSE,
      VLOOKUP($A1484,ChapterTable!$1:$1048576,MATCH("최종"&amp;SUBSTITUTE(SUBSTITUTE(E$1,"standard",""),"|Float",""),ChapterTable!$1:$1,0),0),
      VLOOKUP($A1484-ChapterTable!$P$11,ChapterTable!$1:$1048576,MATCH("최종"&amp;SUBSTITUTE(SUBSTITUTE(E$1,"standard",""),"|Float",""),ChapterTable!$1:$1,0),0)*ChapterTable!$P$14
    ),
  OFFSET(E1484,-$B1484+IF($L1484,1,0),0)*IF($B1484&gt;OFFSET($B1484,1,0),ChapterTable!$R$17,1)*
    (VLOOKUP(SUBSTITUTE(SUBSTITUTE(E$1,"standard",""),"|Float","")&amp;IF(OR($L1484=TRUE,$A1484=0,MOD($A1484,ChapterTable!$R$20)&lt;&gt;0),"","보스")&amp;"인게임누적곱배수",ChapterTable!$R:$S,2,0)^C1484
    +VLOOKUP(SUBSTITUTE(SUBSTITUTE(E$1,"standard",""),"|Float","")&amp;IF(OR($L1484=TRUE,$A1484=0,MOD($A1484,ChapterTable!$R$20)&lt;&gt;0),"","보스")&amp;"인게임누적합배수",ChapterTable!$R:$S,2,0)*C1484)
  )
  )
  )
)</f>
        <v>1886.2875000000001</v>
      </c>
      <c r="F1484" s="1">
        <f ca="1">IF(AND($A1484=0,$B1484=1),
    VLOOKUP(1,ChapterTable!$1:$1048576,MATCH("최종"&amp;SUBSTITUTE(SUBSTITUTE(F$1,"standard",""),"|Float",""),ChapterTable!$1:$1,0),0)*ChapterTable!$P$17,
  IF(AND($A1484=0,$B1484=0),
    F1485,
  IF($B1484=0,
    VLOOKUP($A1484,ChapterTable!$1:$1048576,MATCH("최종"&amp;SUBSTITUTE(SUBSTITUTE(F$1,"standard",""),"|Float",""),ChapterTable!$1:$1,0),0),
  IF($B1484=1,
    IF($L1484=FALSE,
      VLOOKUP($A1484,ChapterTable!$1:$1048576,MATCH("최종"&amp;SUBSTITUTE(SUBSTITUTE(F$1,"standard",""),"|Float",""),ChapterTable!$1:$1,0),0),
      VLOOKUP($A1484-ChapterTable!$P$11,ChapterTable!$1:$1048576,MATCH("최종"&amp;SUBSTITUTE(SUBSTITUTE(F$1,"standard",""),"|Float",""),ChapterTable!$1:$1,0),0)*ChapterTable!$P$14
    ),
  OFFSET(F1484,-$B1484+IF($L1484,1,0),0)*
    (VLOOKUP(SUBSTITUTE(SUBSTITUTE(F$1,"standard",""),"|Float","")&amp;IF(OR($L1484=TRUE,$A1484=0,MOD($A1484,ChapterTable!$R$20)&lt;&gt;0),"","보스")&amp;"인게임누적곱배수",ChapterTable!$R:$S,2,0)^D1484
    +VLOOKUP(SUBSTITUTE(SUBSTITUTE(F$1,"standard",""),"|Float","")&amp;IF(OR($L1484=TRUE,$A1484=0,MOD($A1484,ChapterTable!$R$20)&lt;&gt;0),"","보스")&amp;"인게임누적합배수",ChapterTable!$R:$S,2,0)*D1484)
  )
  )
  )
)</f>
        <v>567.6328125</v>
      </c>
      <c r="G1484" t="s">
        <v>719</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64"/>
        <v>5</v>
      </c>
      <c r="Q1484">
        <f t="shared" si="165"/>
        <v>5</v>
      </c>
      <c r="R1484" t="b">
        <f t="shared" ca="1" si="166"/>
        <v>1</v>
      </c>
      <c r="T1484" t="b">
        <f t="shared" ca="1" si="16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70"/>
        <v>0.2</v>
      </c>
      <c r="AJ1484">
        <f t="shared" si="168"/>
        <v>0.27466666000000001</v>
      </c>
      <c r="AK1484">
        <f t="shared" si="169"/>
        <v>1</v>
      </c>
      <c r="AL1484">
        <v>0</v>
      </c>
    </row>
    <row r="1485" spans="1:38" x14ac:dyDescent="0.3">
      <c r="A1485">
        <v>7</v>
      </c>
      <c r="B1485">
        <v>44</v>
      </c>
      <c r="C1485">
        <f>IF(OR($L1485=TRUE,$A1485=0,MOD($A1485,ChapterTable!$R$20)&lt;&gt;0),
MAX(0,INT(($B1485+ChapterTable!$P$26+VLOOKUP(SUBSTITUTE(C$1,"성장단계","")&amp;"단계오프셋",ChapterTable!$R:$S,2,0))/ChapterTable!$P$23)),
MAX(0,INT(($B1485+ChapterTable!$R$26+VLOOKUP(SUBSTITUTE(C$1,"성장단계","")&amp;"보스단계오프셋",ChapterTable!$R:$S,2,0))/ChapterTable!$R$23)))</f>
        <v>4</v>
      </c>
      <c r="D1485">
        <f>IF(OR($L1485=TRUE,$A1485=0,MOD($A1485,ChapterTable!$R$20)&lt;&gt;0),
MAX(0,INT(($B1485+ChapterTable!$P$26+VLOOKUP(SUBSTITUTE(D$1,"성장단계","")&amp;"단계오프셋",ChapterTable!$R:$S,2,0))/ChapterTable!$P$23)),
MAX(0,INT(($B1485+ChapterTable!$R$26+VLOOKUP(SUBSTITUTE(D$1,"성장단계","")&amp;"보스단계오프셋",ChapterTable!$R:$S,2,0))/ChapterTable!$R$23)))</f>
        <v>4</v>
      </c>
      <c r="E1485" s="1">
        <f ca="1">IF(AND($A1485=0,$B1485=1),
    VLOOKUP(1,ChapterTable!$1:$1048576,MATCH("최종"&amp;SUBSTITUTE(SUBSTITUTE(E$1,"standard",""),"|Float",""),ChapterTable!$1:$1,0),0)*ChapterTable!$P$17,
  IF(AND($A1485=0,$B1485=0),
    E1486,
  IF($B1485=0,
    VLOOKUP($A1485,ChapterTable!$1:$1048576,MATCH("최종"&amp;SUBSTITUTE(SUBSTITUTE(E$1,"standard",""),"|Float",""),ChapterTable!$1:$1,0),0),
  IF($B1485=1,
    IF($L1485=FALSE,
      VLOOKUP($A1485,ChapterTable!$1:$1048576,MATCH("최종"&amp;SUBSTITUTE(SUBSTITUTE(E$1,"standard",""),"|Float",""),ChapterTable!$1:$1,0),0),
      VLOOKUP($A1485-ChapterTable!$P$11,ChapterTable!$1:$1048576,MATCH("최종"&amp;SUBSTITUTE(SUBSTITUTE(E$1,"standard",""),"|Float",""),ChapterTable!$1:$1,0),0)*ChapterTable!$P$14
    ),
  OFFSET(E1485,-$B1485+IF($L1485,1,0),0)*IF($B1485&gt;OFFSET($B1485,1,0),ChapterTable!$R$17,1)*
    (VLOOKUP(SUBSTITUTE(SUBSTITUTE(E$1,"standard",""),"|Float","")&amp;IF(OR($L1485=TRUE,$A1485=0,MOD($A1485,ChapterTable!$R$20)&lt;&gt;0),"","보스")&amp;"인게임누적곱배수",ChapterTable!$R:$S,2,0)^C1485
    +VLOOKUP(SUBSTITUTE(SUBSTITUTE(E$1,"standard",""),"|Float","")&amp;IF(OR($L1485=TRUE,$A1485=0,MOD($A1485,ChapterTable!$R$20)&lt;&gt;0),"","보스")&amp;"인게임누적합배수",ChapterTable!$R:$S,2,0)*C1485)
  )
  )
  )
)</f>
        <v>1886.2875000000001</v>
      </c>
      <c r="F1485" s="1">
        <f ca="1">IF(AND($A1485=0,$B1485=1),
    VLOOKUP(1,ChapterTable!$1:$1048576,MATCH("최종"&amp;SUBSTITUTE(SUBSTITUTE(F$1,"standard",""),"|Float",""),ChapterTable!$1:$1,0),0)*ChapterTable!$P$17,
  IF(AND($A1485=0,$B1485=0),
    F1486,
  IF($B1485=0,
    VLOOKUP($A1485,ChapterTable!$1:$1048576,MATCH("최종"&amp;SUBSTITUTE(SUBSTITUTE(F$1,"standard",""),"|Float",""),ChapterTable!$1:$1,0),0),
  IF($B1485=1,
    IF($L1485=FALSE,
      VLOOKUP($A1485,ChapterTable!$1:$1048576,MATCH("최종"&amp;SUBSTITUTE(SUBSTITUTE(F$1,"standard",""),"|Float",""),ChapterTable!$1:$1,0),0),
      VLOOKUP($A1485-ChapterTable!$P$11,ChapterTable!$1:$1048576,MATCH("최종"&amp;SUBSTITUTE(SUBSTITUTE(F$1,"standard",""),"|Float",""),ChapterTable!$1:$1,0),0)*ChapterTable!$P$14
    ),
  OFFSET(F1485,-$B1485+IF($L1485,1,0),0)*
    (VLOOKUP(SUBSTITUTE(SUBSTITUTE(F$1,"standard",""),"|Float","")&amp;IF(OR($L1485=TRUE,$A1485=0,MOD($A1485,ChapterTable!$R$20)&lt;&gt;0),"","보스")&amp;"인게임누적곱배수",ChapterTable!$R:$S,2,0)^D1485
    +VLOOKUP(SUBSTITUTE(SUBSTITUTE(F$1,"standard",""),"|Float","")&amp;IF(OR($L1485=TRUE,$A1485=0,MOD($A1485,ChapterTable!$R$20)&lt;&gt;0),"","보스")&amp;"인게임누적합배수",ChapterTable!$R:$S,2,0)*D1485)
  )
  )
  )
)</f>
        <v>567.6328125</v>
      </c>
      <c r="G1485" t="s">
        <v>719</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64"/>
        <v>5</v>
      </c>
      <c r="Q1485">
        <f t="shared" si="165"/>
        <v>5</v>
      </c>
      <c r="R1485" t="b">
        <f t="shared" ca="1" si="166"/>
        <v>1</v>
      </c>
      <c r="T1485" t="b">
        <f t="shared" ca="1" si="16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70"/>
        <v>0.2</v>
      </c>
      <c r="AJ1485">
        <f t="shared" si="168"/>
        <v>0.27466666000000001</v>
      </c>
      <c r="AK1485">
        <f t="shared" si="169"/>
        <v>1</v>
      </c>
      <c r="AL1485">
        <v>0</v>
      </c>
    </row>
    <row r="1486" spans="1:38" x14ac:dyDescent="0.3">
      <c r="A1486">
        <v>7</v>
      </c>
      <c r="B1486">
        <v>45</v>
      </c>
      <c r="C1486">
        <f>IF(OR($L1486=TRUE,$A1486=0,MOD($A1486,ChapterTable!$R$20)&lt;&gt;0),
MAX(0,INT(($B1486+ChapterTable!$P$26+VLOOKUP(SUBSTITUTE(C$1,"성장단계","")&amp;"단계오프셋",ChapterTable!$R:$S,2,0))/ChapterTable!$P$23)),
MAX(0,INT(($B1486+ChapterTable!$R$26+VLOOKUP(SUBSTITUTE(C$1,"성장단계","")&amp;"보스단계오프셋",ChapterTable!$R:$S,2,0))/ChapterTable!$R$23)))</f>
        <v>4</v>
      </c>
      <c r="D1486">
        <f>IF(OR($L1486=TRUE,$A1486=0,MOD($A1486,ChapterTable!$R$20)&lt;&gt;0),
MAX(0,INT(($B1486+ChapterTable!$P$26+VLOOKUP(SUBSTITUTE(D$1,"성장단계","")&amp;"단계오프셋",ChapterTable!$R:$S,2,0))/ChapterTable!$P$23)),
MAX(0,INT(($B1486+ChapterTable!$R$26+VLOOKUP(SUBSTITUTE(D$1,"성장단계","")&amp;"보스단계오프셋",ChapterTable!$R:$S,2,0))/ChapterTable!$R$23)))</f>
        <v>4</v>
      </c>
      <c r="E1486" s="1">
        <f ca="1">IF(AND($A1486=0,$B1486=1),
    VLOOKUP(1,ChapterTable!$1:$1048576,MATCH("최종"&amp;SUBSTITUTE(SUBSTITUTE(E$1,"standard",""),"|Float",""),ChapterTable!$1:$1,0),0)*ChapterTable!$P$17,
  IF(AND($A1486=0,$B1486=0),
    E1487,
  IF($B1486=0,
    VLOOKUP($A1486,ChapterTable!$1:$1048576,MATCH("최종"&amp;SUBSTITUTE(SUBSTITUTE(E$1,"standard",""),"|Float",""),ChapterTable!$1:$1,0),0),
  IF($B1486=1,
    IF($L1486=FALSE,
      VLOOKUP($A1486,ChapterTable!$1:$1048576,MATCH("최종"&amp;SUBSTITUTE(SUBSTITUTE(E$1,"standard",""),"|Float",""),ChapterTable!$1:$1,0),0),
      VLOOKUP($A1486-ChapterTable!$P$11,ChapterTable!$1:$1048576,MATCH("최종"&amp;SUBSTITUTE(SUBSTITUTE(E$1,"standard",""),"|Float",""),ChapterTable!$1:$1,0),0)*ChapterTable!$P$14
    ),
  OFFSET(E1486,-$B1486+IF($L1486,1,0),0)*IF($B1486&gt;OFFSET($B1486,1,0),ChapterTable!$R$17,1)*
    (VLOOKUP(SUBSTITUTE(SUBSTITUTE(E$1,"standard",""),"|Float","")&amp;IF(OR($L1486=TRUE,$A1486=0,MOD($A1486,ChapterTable!$R$20)&lt;&gt;0),"","보스")&amp;"인게임누적곱배수",ChapterTable!$R:$S,2,0)^C1486
    +VLOOKUP(SUBSTITUTE(SUBSTITUTE(E$1,"standard",""),"|Float","")&amp;IF(OR($L1486=TRUE,$A1486=0,MOD($A1486,ChapterTable!$R$20)&lt;&gt;0),"","보스")&amp;"인게임누적합배수",ChapterTable!$R:$S,2,0)*C1486)
  )
  )
  )
)</f>
        <v>1886.2875000000001</v>
      </c>
      <c r="F1486" s="1">
        <f ca="1">IF(AND($A1486=0,$B1486=1),
    VLOOKUP(1,ChapterTable!$1:$1048576,MATCH("최종"&amp;SUBSTITUTE(SUBSTITUTE(F$1,"standard",""),"|Float",""),ChapterTable!$1:$1,0),0)*ChapterTable!$P$17,
  IF(AND($A1486=0,$B1486=0),
    F1487,
  IF($B1486=0,
    VLOOKUP($A1486,ChapterTable!$1:$1048576,MATCH("최종"&amp;SUBSTITUTE(SUBSTITUTE(F$1,"standard",""),"|Float",""),ChapterTable!$1:$1,0),0),
  IF($B1486=1,
    IF($L1486=FALSE,
      VLOOKUP($A1486,ChapterTable!$1:$1048576,MATCH("최종"&amp;SUBSTITUTE(SUBSTITUTE(F$1,"standard",""),"|Float",""),ChapterTable!$1:$1,0),0),
      VLOOKUP($A1486-ChapterTable!$P$11,ChapterTable!$1:$1048576,MATCH("최종"&amp;SUBSTITUTE(SUBSTITUTE(F$1,"standard",""),"|Float",""),ChapterTable!$1:$1,0),0)*ChapterTable!$P$14
    ),
  OFFSET(F1486,-$B1486+IF($L1486,1,0),0)*
    (VLOOKUP(SUBSTITUTE(SUBSTITUTE(F$1,"standard",""),"|Float","")&amp;IF(OR($L1486=TRUE,$A1486=0,MOD($A1486,ChapterTable!$R$20)&lt;&gt;0),"","보스")&amp;"인게임누적곱배수",ChapterTable!$R:$S,2,0)^D1486
    +VLOOKUP(SUBSTITUTE(SUBSTITUTE(F$1,"standard",""),"|Float","")&amp;IF(OR($L1486=TRUE,$A1486=0,MOD($A1486,ChapterTable!$R$20)&lt;&gt;0),"","보스")&amp;"인게임누적합배수",ChapterTable!$R:$S,2,0)*D1486)
  )
  )
  )
)</f>
        <v>567.6328125</v>
      </c>
      <c r="G1486" t="s">
        <v>719</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64"/>
        <v>11</v>
      </c>
      <c r="Q1486">
        <f t="shared" si="165"/>
        <v>11</v>
      </c>
      <c r="R1486" t="b">
        <f t="shared" ca="1" si="166"/>
        <v>1</v>
      </c>
      <c r="T1486" t="b">
        <f t="shared" ca="1" si="16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70"/>
        <v>0.2</v>
      </c>
      <c r="AJ1486">
        <f t="shared" si="168"/>
        <v>0.27466666000000001</v>
      </c>
      <c r="AK1486">
        <f t="shared" si="169"/>
        <v>1</v>
      </c>
      <c r="AL1486">
        <v>0</v>
      </c>
    </row>
    <row r="1487" spans="1:38" x14ac:dyDescent="0.3">
      <c r="A1487">
        <v>7</v>
      </c>
      <c r="B1487">
        <v>46</v>
      </c>
      <c r="C1487">
        <f>IF(OR($L1487=TRUE,$A1487=0,MOD($A1487,ChapterTable!$R$20)&lt;&gt;0),
MAX(0,INT(($B1487+ChapterTable!$P$26+VLOOKUP(SUBSTITUTE(C$1,"성장단계","")&amp;"단계오프셋",ChapterTable!$R:$S,2,0))/ChapterTable!$P$23)),
MAX(0,INT(($B1487+ChapterTable!$R$26+VLOOKUP(SUBSTITUTE(C$1,"성장단계","")&amp;"보스단계오프셋",ChapterTable!$R:$S,2,0))/ChapterTable!$R$23)))</f>
        <v>5</v>
      </c>
      <c r="D1487">
        <f>IF(OR($L1487=TRUE,$A1487=0,MOD($A1487,ChapterTable!$R$20)&lt;&gt;0),
MAX(0,INT(($B1487+ChapterTable!$P$26+VLOOKUP(SUBSTITUTE(D$1,"성장단계","")&amp;"단계오프셋",ChapterTable!$R:$S,2,0))/ChapterTable!$P$23)),
MAX(0,INT(($B1487+ChapterTable!$R$26+VLOOKUP(SUBSTITUTE(D$1,"성장단계","")&amp;"보스단계오프셋",ChapterTable!$R:$S,2,0))/ChapterTable!$R$23)))</f>
        <v>4</v>
      </c>
      <c r="E1487" s="1">
        <f ca="1">IF(AND($A1487=0,$B1487=1),
    VLOOKUP(1,ChapterTable!$1:$1048576,MATCH("최종"&amp;SUBSTITUTE(SUBSTITUTE(E$1,"standard",""),"|Float",""),ChapterTable!$1:$1,0),0)*ChapterTable!$P$17,
  IF(AND($A1487=0,$B1487=0),
    E1488,
  IF($B1487=0,
    VLOOKUP($A1487,ChapterTable!$1:$1048576,MATCH("최종"&amp;SUBSTITUTE(SUBSTITUTE(E$1,"standard",""),"|Float",""),ChapterTable!$1:$1,0),0),
  IF($B1487=1,
    IF($L1487=FALSE,
      VLOOKUP($A1487,ChapterTable!$1:$1048576,MATCH("최종"&amp;SUBSTITUTE(SUBSTITUTE(E$1,"standard",""),"|Float",""),ChapterTable!$1:$1,0),0),
      VLOOKUP($A1487-ChapterTable!$P$11,ChapterTable!$1:$1048576,MATCH("최종"&amp;SUBSTITUTE(SUBSTITUTE(E$1,"standard",""),"|Float",""),ChapterTable!$1:$1,0),0)*ChapterTable!$P$14
    ),
  OFFSET(E1487,-$B1487+IF($L1487,1,0),0)*IF($B1487&gt;OFFSET($B1487,1,0),ChapterTable!$R$17,1)*
    (VLOOKUP(SUBSTITUTE(SUBSTITUTE(E$1,"standard",""),"|Float","")&amp;IF(OR($L1487=TRUE,$A1487=0,MOD($A1487,ChapterTable!$R$20)&lt;&gt;0),"","보스")&amp;"인게임누적곱배수",ChapterTable!$R:$S,2,0)^C1487
    +VLOOKUP(SUBSTITUTE(SUBSTITUTE(E$1,"standard",""),"|Float","")&amp;IF(OR($L1487=TRUE,$A1487=0,MOD($A1487,ChapterTable!$R$20)&lt;&gt;0),"","보스")&amp;"인게임누적합배수",ChapterTable!$R:$S,2,0)*C1487)
  )
  )
  )
)</f>
        <v>2095.875</v>
      </c>
      <c r="F1487" s="1">
        <f ca="1">IF(AND($A1487=0,$B1487=1),
    VLOOKUP(1,ChapterTable!$1:$1048576,MATCH("최종"&amp;SUBSTITUTE(SUBSTITUTE(F$1,"standard",""),"|Float",""),ChapterTable!$1:$1,0),0)*ChapterTable!$P$17,
  IF(AND($A1487=0,$B1487=0),
    F1488,
  IF($B1487=0,
    VLOOKUP($A1487,ChapterTable!$1:$1048576,MATCH("최종"&amp;SUBSTITUTE(SUBSTITUTE(F$1,"standard",""),"|Float",""),ChapterTable!$1:$1,0),0),
  IF($B1487=1,
    IF($L1487=FALSE,
      VLOOKUP($A1487,ChapterTable!$1:$1048576,MATCH("최종"&amp;SUBSTITUTE(SUBSTITUTE(F$1,"standard",""),"|Float",""),ChapterTable!$1:$1,0),0),
      VLOOKUP($A1487-ChapterTable!$P$11,ChapterTable!$1:$1048576,MATCH("최종"&amp;SUBSTITUTE(SUBSTITUTE(F$1,"standard",""),"|Float",""),ChapterTable!$1:$1,0),0)*ChapterTable!$P$14
    ),
  OFFSET(F1487,-$B1487+IF($L1487,1,0),0)*
    (VLOOKUP(SUBSTITUTE(SUBSTITUTE(F$1,"standard",""),"|Float","")&amp;IF(OR($L1487=TRUE,$A1487=0,MOD($A1487,ChapterTable!$R$20)&lt;&gt;0),"","보스")&amp;"인게임누적곱배수",ChapterTable!$R:$S,2,0)^D1487
    +VLOOKUP(SUBSTITUTE(SUBSTITUTE(F$1,"standard",""),"|Float","")&amp;IF(OR($L1487=TRUE,$A1487=0,MOD($A1487,ChapterTable!$R$20)&lt;&gt;0),"","보스")&amp;"인게임누적합배수",ChapterTable!$R:$S,2,0)*D1487)
  )
  )
  )
)</f>
        <v>567.6328125</v>
      </c>
      <c r="G1487" t="s">
        <v>719</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64"/>
        <v>5</v>
      </c>
      <c r="Q1487">
        <f t="shared" si="165"/>
        <v>5</v>
      </c>
      <c r="R1487" t="b">
        <f t="shared" ca="1" si="166"/>
        <v>1</v>
      </c>
      <c r="T1487" t="b">
        <f t="shared" ca="1" si="16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70"/>
        <v>0.2</v>
      </c>
      <c r="AJ1487">
        <f t="shared" si="168"/>
        <v>0.27466666000000001</v>
      </c>
      <c r="AK1487">
        <f t="shared" si="169"/>
        <v>1</v>
      </c>
      <c r="AL1487">
        <v>0</v>
      </c>
    </row>
    <row r="1488" spans="1:38" x14ac:dyDescent="0.3">
      <c r="A1488">
        <v>7</v>
      </c>
      <c r="B1488">
        <v>47</v>
      </c>
      <c r="C1488">
        <f>IF(OR($L1488=TRUE,$A1488=0,MOD($A1488,ChapterTable!$R$20)&lt;&gt;0),
MAX(0,INT(($B1488+ChapterTable!$P$26+VLOOKUP(SUBSTITUTE(C$1,"성장단계","")&amp;"단계오프셋",ChapterTable!$R:$S,2,0))/ChapterTable!$P$23)),
MAX(0,INT(($B1488+ChapterTable!$R$26+VLOOKUP(SUBSTITUTE(C$1,"성장단계","")&amp;"보스단계오프셋",ChapterTable!$R:$S,2,0))/ChapterTable!$R$23)))</f>
        <v>5</v>
      </c>
      <c r="D1488">
        <f>IF(OR($L1488=TRUE,$A1488=0,MOD($A1488,ChapterTable!$R$20)&lt;&gt;0),
MAX(0,INT(($B1488+ChapterTable!$P$26+VLOOKUP(SUBSTITUTE(D$1,"성장단계","")&amp;"단계오프셋",ChapterTable!$R:$S,2,0))/ChapterTable!$P$23)),
MAX(0,INT(($B1488+ChapterTable!$R$26+VLOOKUP(SUBSTITUTE(D$1,"성장단계","")&amp;"보스단계오프셋",ChapterTable!$R:$S,2,0))/ChapterTable!$R$23)))</f>
        <v>4</v>
      </c>
      <c r="E1488" s="1">
        <f ca="1">IF(AND($A1488=0,$B1488=1),
    VLOOKUP(1,ChapterTable!$1:$1048576,MATCH("최종"&amp;SUBSTITUTE(SUBSTITUTE(E$1,"standard",""),"|Float",""),ChapterTable!$1:$1,0),0)*ChapterTable!$P$17,
  IF(AND($A1488=0,$B1488=0),
    E1489,
  IF($B1488=0,
    VLOOKUP($A1488,ChapterTable!$1:$1048576,MATCH("최종"&amp;SUBSTITUTE(SUBSTITUTE(E$1,"standard",""),"|Float",""),ChapterTable!$1:$1,0),0),
  IF($B1488=1,
    IF($L1488=FALSE,
      VLOOKUP($A1488,ChapterTable!$1:$1048576,MATCH("최종"&amp;SUBSTITUTE(SUBSTITUTE(E$1,"standard",""),"|Float",""),ChapterTable!$1:$1,0),0),
      VLOOKUP($A1488-ChapterTable!$P$11,ChapterTable!$1:$1048576,MATCH("최종"&amp;SUBSTITUTE(SUBSTITUTE(E$1,"standard",""),"|Float",""),ChapterTable!$1:$1,0),0)*ChapterTable!$P$14
    ),
  OFFSET(E1488,-$B1488+IF($L1488,1,0),0)*IF($B1488&gt;OFFSET($B1488,1,0),ChapterTable!$R$17,1)*
    (VLOOKUP(SUBSTITUTE(SUBSTITUTE(E$1,"standard",""),"|Float","")&amp;IF(OR($L1488=TRUE,$A1488=0,MOD($A1488,ChapterTable!$R$20)&lt;&gt;0),"","보스")&amp;"인게임누적곱배수",ChapterTable!$R:$S,2,0)^C1488
    +VLOOKUP(SUBSTITUTE(SUBSTITUTE(E$1,"standard",""),"|Float","")&amp;IF(OR($L1488=TRUE,$A1488=0,MOD($A1488,ChapterTable!$R$20)&lt;&gt;0),"","보스")&amp;"인게임누적합배수",ChapterTable!$R:$S,2,0)*C1488)
  )
  )
  )
)</f>
        <v>2095.875</v>
      </c>
      <c r="F1488" s="1">
        <f ca="1">IF(AND($A1488=0,$B1488=1),
    VLOOKUP(1,ChapterTable!$1:$1048576,MATCH("최종"&amp;SUBSTITUTE(SUBSTITUTE(F$1,"standard",""),"|Float",""),ChapterTable!$1:$1,0),0)*ChapterTable!$P$17,
  IF(AND($A1488=0,$B1488=0),
    F1489,
  IF($B1488=0,
    VLOOKUP($A1488,ChapterTable!$1:$1048576,MATCH("최종"&amp;SUBSTITUTE(SUBSTITUTE(F$1,"standard",""),"|Float",""),ChapterTable!$1:$1,0),0),
  IF($B1488=1,
    IF($L1488=FALSE,
      VLOOKUP($A1488,ChapterTable!$1:$1048576,MATCH("최종"&amp;SUBSTITUTE(SUBSTITUTE(F$1,"standard",""),"|Float",""),ChapterTable!$1:$1,0),0),
      VLOOKUP($A1488-ChapterTable!$P$11,ChapterTable!$1:$1048576,MATCH("최종"&amp;SUBSTITUTE(SUBSTITUTE(F$1,"standard",""),"|Float",""),ChapterTable!$1:$1,0),0)*ChapterTable!$P$14
    ),
  OFFSET(F1488,-$B1488+IF($L1488,1,0),0)*
    (VLOOKUP(SUBSTITUTE(SUBSTITUTE(F$1,"standard",""),"|Float","")&amp;IF(OR($L1488=TRUE,$A1488=0,MOD($A1488,ChapterTable!$R$20)&lt;&gt;0),"","보스")&amp;"인게임누적곱배수",ChapterTable!$R:$S,2,0)^D1488
    +VLOOKUP(SUBSTITUTE(SUBSTITUTE(F$1,"standard",""),"|Float","")&amp;IF(OR($L1488=TRUE,$A1488=0,MOD($A1488,ChapterTable!$R$20)&lt;&gt;0),"","보스")&amp;"인게임누적합배수",ChapterTable!$R:$S,2,0)*D1488)
  )
  )
  )
)</f>
        <v>567.6328125</v>
      </c>
      <c r="G1488" t="s">
        <v>719</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64"/>
        <v>5</v>
      </c>
      <c r="Q1488">
        <f t="shared" si="165"/>
        <v>5</v>
      </c>
      <c r="R1488" t="b">
        <f t="shared" ca="1" si="166"/>
        <v>1</v>
      </c>
      <c r="T1488" t="b">
        <f t="shared" ca="1" si="16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70"/>
        <v>0.2</v>
      </c>
      <c r="AJ1488">
        <f t="shared" si="168"/>
        <v>0.27466666000000001</v>
      </c>
      <c r="AK1488">
        <f t="shared" si="169"/>
        <v>1</v>
      </c>
      <c r="AL1488">
        <v>0</v>
      </c>
    </row>
    <row r="1489" spans="1:38" x14ac:dyDescent="0.3">
      <c r="A1489">
        <v>7</v>
      </c>
      <c r="B1489">
        <v>48</v>
      </c>
      <c r="C1489">
        <f>IF(OR($L1489=TRUE,$A1489=0,MOD($A1489,ChapterTable!$R$20)&lt;&gt;0),
MAX(0,INT(($B1489+ChapterTable!$P$26+VLOOKUP(SUBSTITUTE(C$1,"성장단계","")&amp;"단계오프셋",ChapterTable!$R:$S,2,0))/ChapterTable!$P$23)),
MAX(0,INT(($B1489+ChapterTable!$R$26+VLOOKUP(SUBSTITUTE(C$1,"성장단계","")&amp;"보스단계오프셋",ChapterTable!$R:$S,2,0))/ChapterTable!$R$23)))</f>
        <v>5</v>
      </c>
      <c r="D1489">
        <f>IF(OR($L1489=TRUE,$A1489=0,MOD($A1489,ChapterTable!$R$20)&lt;&gt;0),
MAX(0,INT(($B1489+ChapterTable!$P$26+VLOOKUP(SUBSTITUTE(D$1,"성장단계","")&amp;"단계오프셋",ChapterTable!$R:$S,2,0))/ChapterTable!$P$23)),
MAX(0,INT(($B1489+ChapterTable!$R$26+VLOOKUP(SUBSTITUTE(D$1,"성장단계","")&amp;"보스단계오프셋",ChapterTable!$R:$S,2,0))/ChapterTable!$R$23)))</f>
        <v>4</v>
      </c>
      <c r="E1489" s="1">
        <f ca="1">IF(AND($A1489=0,$B1489=1),
    VLOOKUP(1,ChapterTable!$1:$1048576,MATCH("최종"&amp;SUBSTITUTE(SUBSTITUTE(E$1,"standard",""),"|Float",""),ChapterTable!$1:$1,0),0)*ChapterTable!$P$17,
  IF(AND($A1489=0,$B1489=0),
    E1490,
  IF($B1489=0,
    VLOOKUP($A1489,ChapterTable!$1:$1048576,MATCH("최종"&amp;SUBSTITUTE(SUBSTITUTE(E$1,"standard",""),"|Float",""),ChapterTable!$1:$1,0),0),
  IF($B1489=1,
    IF($L1489=FALSE,
      VLOOKUP($A1489,ChapterTable!$1:$1048576,MATCH("최종"&amp;SUBSTITUTE(SUBSTITUTE(E$1,"standard",""),"|Float",""),ChapterTable!$1:$1,0),0),
      VLOOKUP($A1489-ChapterTable!$P$11,ChapterTable!$1:$1048576,MATCH("최종"&amp;SUBSTITUTE(SUBSTITUTE(E$1,"standard",""),"|Float",""),ChapterTable!$1:$1,0),0)*ChapterTable!$P$14
    ),
  OFFSET(E1489,-$B1489+IF($L1489,1,0),0)*IF($B1489&gt;OFFSET($B1489,1,0),ChapterTable!$R$17,1)*
    (VLOOKUP(SUBSTITUTE(SUBSTITUTE(E$1,"standard",""),"|Float","")&amp;IF(OR($L1489=TRUE,$A1489=0,MOD($A1489,ChapterTable!$R$20)&lt;&gt;0),"","보스")&amp;"인게임누적곱배수",ChapterTable!$R:$S,2,0)^C1489
    +VLOOKUP(SUBSTITUTE(SUBSTITUTE(E$1,"standard",""),"|Float","")&amp;IF(OR($L1489=TRUE,$A1489=0,MOD($A1489,ChapterTable!$R$20)&lt;&gt;0),"","보스")&amp;"인게임누적합배수",ChapterTable!$R:$S,2,0)*C1489)
  )
  )
  )
)</f>
        <v>2095.875</v>
      </c>
      <c r="F1489" s="1">
        <f ca="1">IF(AND($A1489=0,$B1489=1),
    VLOOKUP(1,ChapterTable!$1:$1048576,MATCH("최종"&amp;SUBSTITUTE(SUBSTITUTE(F$1,"standard",""),"|Float",""),ChapterTable!$1:$1,0),0)*ChapterTable!$P$17,
  IF(AND($A1489=0,$B1489=0),
    F1490,
  IF($B1489=0,
    VLOOKUP($A1489,ChapterTable!$1:$1048576,MATCH("최종"&amp;SUBSTITUTE(SUBSTITUTE(F$1,"standard",""),"|Float",""),ChapterTable!$1:$1,0),0),
  IF($B1489=1,
    IF($L1489=FALSE,
      VLOOKUP($A1489,ChapterTable!$1:$1048576,MATCH("최종"&amp;SUBSTITUTE(SUBSTITUTE(F$1,"standard",""),"|Float",""),ChapterTable!$1:$1,0),0),
      VLOOKUP($A1489-ChapterTable!$P$11,ChapterTable!$1:$1048576,MATCH("최종"&amp;SUBSTITUTE(SUBSTITUTE(F$1,"standard",""),"|Float",""),ChapterTable!$1:$1,0),0)*ChapterTable!$P$14
    ),
  OFFSET(F1489,-$B1489+IF($L1489,1,0),0)*
    (VLOOKUP(SUBSTITUTE(SUBSTITUTE(F$1,"standard",""),"|Float","")&amp;IF(OR($L1489=TRUE,$A1489=0,MOD($A1489,ChapterTable!$R$20)&lt;&gt;0),"","보스")&amp;"인게임누적곱배수",ChapterTable!$R:$S,2,0)^D1489
    +VLOOKUP(SUBSTITUTE(SUBSTITUTE(F$1,"standard",""),"|Float","")&amp;IF(OR($L1489=TRUE,$A1489=0,MOD($A1489,ChapterTable!$R$20)&lt;&gt;0),"","보스")&amp;"인게임누적합배수",ChapterTable!$R:$S,2,0)*D1489)
  )
  )
  )
)</f>
        <v>567.6328125</v>
      </c>
      <c r="G1489" t="s">
        <v>719</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64"/>
        <v>5</v>
      </c>
      <c r="Q1489">
        <f t="shared" si="165"/>
        <v>5</v>
      </c>
      <c r="R1489" t="b">
        <f t="shared" ca="1" si="166"/>
        <v>1</v>
      </c>
      <c r="T1489" t="b">
        <f t="shared" ca="1" si="16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70"/>
        <v>0.2</v>
      </c>
      <c r="AJ1489">
        <f t="shared" si="168"/>
        <v>0.27466666000000001</v>
      </c>
      <c r="AK1489">
        <f t="shared" si="169"/>
        <v>1</v>
      </c>
      <c r="AL1489">
        <v>0</v>
      </c>
    </row>
    <row r="1490" spans="1:38" x14ac:dyDescent="0.3">
      <c r="A1490">
        <v>7</v>
      </c>
      <c r="B1490">
        <v>49</v>
      </c>
      <c r="C1490">
        <f>IF(OR($L1490=TRUE,$A1490=0,MOD($A1490,ChapterTable!$R$20)&lt;&gt;0),
MAX(0,INT(($B1490+ChapterTable!$P$26+VLOOKUP(SUBSTITUTE(C$1,"성장단계","")&amp;"단계오프셋",ChapterTable!$R:$S,2,0))/ChapterTable!$P$23)),
MAX(0,INT(($B1490+ChapterTable!$R$26+VLOOKUP(SUBSTITUTE(C$1,"성장단계","")&amp;"보스단계오프셋",ChapterTable!$R:$S,2,0))/ChapterTable!$R$23)))</f>
        <v>5</v>
      </c>
      <c r="D1490">
        <f>IF(OR($L1490=TRUE,$A1490=0,MOD($A1490,ChapterTable!$R$20)&lt;&gt;0),
MAX(0,INT(($B1490+ChapterTable!$P$26+VLOOKUP(SUBSTITUTE(D$1,"성장단계","")&amp;"단계오프셋",ChapterTable!$R:$S,2,0))/ChapterTable!$P$23)),
MAX(0,INT(($B1490+ChapterTable!$R$26+VLOOKUP(SUBSTITUTE(D$1,"성장단계","")&amp;"보스단계오프셋",ChapterTable!$R:$S,2,0))/ChapterTable!$R$23)))</f>
        <v>4</v>
      </c>
      <c r="E1490" s="1">
        <f ca="1">IF(AND($A1490=0,$B1490=1),
    VLOOKUP(1,ChapterTable!$1:$1048576,MATCH("최종"&amp;SUBSTITUTE(SUBSTITUTE(E$1,"standard",""),"|Float",""),ChapterTable!$1:$1,0),0)*ChapterTable!$P$17,
  IF(AND($A1490=0,$B1490=0),
    E1491,
  IF($B1490=0,
    VLOOKUP($A1490,ChapterTable!$1:$1048576,MATCH("최종"&amp;SUBSTITUTE(SUBSTITUTE(E$1,"standard",""),"|Float",""),ChapterTable!$1:$1,0),0),
  IF($B1490=1,
    IF($L1490=FALSE,
      VLOOKUP($A1490,ChapterTable!$1:$1048576,MATCH("최종"&amp;SUBSTITUTE(SUBSTITUTE(E$1,"standard",""),"|Float",""),ChapterTable!$1:$1,0),0),
      VLOOKUP($A1490-ChapterTable!$P$11,ChapterTable!$1:$1048576,MATCH("최종"&amp;SUBSTITUTE(SUBSTITUTE(E$1,"standard",""),"|Float",""),ChapterTable!$1:$1,0),0)*ChapterTable!$P$14
    ),
  OFFSET(E1490,-$B1490+IF($L1490,1,0),0)*IF($B1490&gt;OFFSET($B1490,1,0),ChapterTable!$R$17,1)*
    (VLOOKUP(SUBSTITUTE(SUBSTITUTE(E$1,"standard",""),"|Float","")&amp;IF(OR($L1490=TRUE,$A1490=0,MOD($A1490,ChapterTable!$R$20)&lt;&gt;0),"","보스")&amp;"인게임누적곱배수",ChapterTable!$R:$S,2,0)^C1490
    +VLOOKUP(SUBSTITUTE(SUBSTITUTE(E$1,"standard",""),"|Float","")&amp;IF(OR($L1490=TRUE,$A1490=0,MOD($A1490,ChapterTable!$R$20)&lt;&gt;0),"","보스")&amp;"인게임누적합배수",ChapterTable!$R:$S,2,0)*C1490)
  )
  )
  )
)</f>
        <v>2095.875</v>
      </c>
      <c r="F1490" s="1">
        <f ca="1">IF(AND($A1490=0,$B1490=1),
    VLOOKUP(1,ChapterTable!$1:$1048576,MATCH("최종"&amp;SUBSTITUTE(SUBSTITUTE(F$1,"standard",""),"|Float",""),ChapterTable!$1:$1,0),0)*ChapterTable!$P$17,
  IF(AND($A1490=0,$B1490=0),
    F1491,
  IF($B1490=0,
    VLOOKUP($A1490,ChapterTable!$1:$1048576,MATCH("최종"&amp;SUBSTITUTE(SUBSTITUTE(F$1,"standard",""),"|Float",""),ChapterTable!$1:$1,0),0),
  IF($B1490=1,
    IF($L1490=FALSE,
      VLOOKUP($A1490,ChapterTable!$1:$1048576,MATCH("최종"&amp;SUBSTITUTE(SUBSTITUTE(F$1,"standard",""),"|Float",""),ChapterTable!$1:$1,0),0),
      VLOOKUP($A1490-ChapterTable!$P$11,ChapterTable!$1:$1048576,MATCH("최종"&amp;SUBSTITUTE(SUBSTITUTE(F$1,"standard",""),"|Float",""),ChapterTable!$1:$1,0),0)*ChapterTable!$P$14
    ),
  OFFSET(F1490,-$B1490+IF($L1490,1,0),0)*
    (VLOOKUP(SUBSTITUTE(SUBSTITUTE(F$1,"standard",""),"|Float","")&amp;IF(OR($L1490=TRUE,$A1490=0,MOD($A1490,ChapterTable!$R$20)&lt;&gt;0),"","보스")&amp;"인게임누적곱배수",ChapterTable!$R:$S,2,0)^D1490
    +VLOOKUP(SUBSTITUTE(SUBSTITUTE(F$1,"standard",""),"|Float","")&amp;IF(OR($L1490=TRUE,$A1490=0,MOD($A1490,ChapterTable!$R$20)&lt;&gt;0),"","보스")&amp;"인게임누적합배수",ChapterTable!$R:$S,2,0)*D1490)
  )
  )
  )
)</f>
        <v>567.6328125</v>
      </c>
      <c r="G1490" t="s">
        <v>719</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64"/>
        <v>95</v>
      </c>
      <c r="Q1490">
        <f t="shared" si="165"/>
        <v>95</v>
      </c>
      <c r="R1490" t="b">
        <f t="shared" ca="1" si="166"/>
        <v>1</v>
      </c>
      <c r="T1490" t="b">
        <f t="shared" ca="1" si="16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70"/>
        <v>0.2</v>
      </c>
      <c r="AJ1490">
        <f t="shared" si="168"/>
        <v>0.27466666000000001</v>
      </c>
      <c r="AK1490">
        <f t="shared" si="169"/>
        <v>1</v>
      </c>
      <c r="AL1490">
        <v>0</v>
      </c>
    </row>
    <row r="1491" spans="1:38" x14ac:dyDescent="0.3">
      <c r="A1491">
        <v>7</v>
      </c>
      <c r="B1491">
        <v>50</v>
      </c>
      <c r="C1491">
        <f>IF(OR($L1491=TRUE,$A1491=0,MOD($A1491,ChapterTable!$R$20)&lt;&gt;0),
MAX(0,INT(($B1491+ChapterTable!$P$26+VLOOKUP(SUBSTITUTE(C$1,"성장단계","")&amp;"단계오프셋",ChapterTable!$R:$S,2,0))/ChapterTable!$P$23)),
MAX(0,INT(($B1491+ChapterTable!$R$26+VLOOKUP(SUBSTITUTE(C$1,"성장단계","")&amp;"보스단계오프셋",ChapterTable!$R:$S,2,0))/ChapterTable!$R$23)))</f>
        <v>5</v>
      </c>
      <c r="D1491">
        <f>IF(OR($L1491=TRUE,$A1491=0,MOD($A1491,ChapterTable!$R$20)&lt;&gt;0),
MAX(0,INT(($B1491+ChapterTable!$P$26+VLOOKUP(SUBSTITUTE(D$1,"성장단계","")&amp;"단계오프셋",ChapterTable!$R:$S,2,0))/ChapterTable!$P$23)),
MAX(0,INT(($B1491+ChapterTable!$R$26+VLOOKUP(SUBSTITUTE(D$1,"성장단계","")&amp;"보스단계오프셋",ChapterTable!$R:$S,2,0))/ChapterTable!$R$23)))</f>
        <v>4</v>
      </c>
      <c r="E1491" s="1">
        <f ca="1">IF(AND($A1491=0,$B1491=1),
    VLOOKUP(1,ChapterTable!$1:$1048576,MATCH("최종"&amp;SUBSTITUTE(SUBSTITUTE(E$1,"standard",""),"|Float",""),ChapterTable!$1:$1,0),0)*ChapterTable!$P$17,
  IF(AND($A1491=0,$B1491=0),
    E1492,
  IF($B1491=0,
    VLOOKUP($A1491,ChapterTable!$1:$1048576,MATCH("최종"&amp;SUBSTITUTE(SUBSTITUTE(E$1,"standard",""),"|Float",""),ChapterTable!$1:$1,0),0),
  IF($B1491=1,
    IF($L1491=FALSE,
      VLOOKUP($A1491,ChapterTable!$1:$1048576,MATCH("최종"&amp;SUBSTITUTE(SUBSTITUTE(E$1,"standard",""),"|Float",""),ChapterTable!$1:$1,0),0),
      VLOOKUP($A1491-ChapterTable!$P$11,ChapterTable!$1:$1048576,MATCH("최종"&amp;SUBSTITUTE(SUBSTITUTE(E$1,"standard",""),"|Float",""),ChapterTable!$1:$1,0),0)*ChapterTable!$P$14
    ),
  OFFSET(E1491,-$B1491+IF($L1491,1,0),0)*IF($B1491&gt;OFFSET($B1491,1,0),ChapterTable!$R$17,1)*
    (VLOOKUP(SUBSTITUTE(SUBSTITUTE(E$1,"standard",""),"|Float","")&amp;IF(OR($L1491=TRUE,$A1491=0,MOD($A1491,ChapterTable!$R$20)&lt;&gt;0),"","보스")&amp;"인게임누적곱배수",ChapterTable!$R:$S,2,0)^C1491
    +VLOOKUP(SUBSTITUTE(SUBSTITUTE(E$1,"standard",""),"|Float","")&amp;IF(OR($L1491=TRUE,$A1491=0,MOD($A1491,ChapterTable!$R$20)&lt;&gt;0),"","보스")&amp;"인게임누적합배수",ChapterTable!$R:$S,2,0)*C1491)
  )
  )
  )
)</f>
        <v>2724.6375000000003</v>
      </c>
      <c r="F1491" s="1">
        <f ca="1">IF(AND($A1491=0,$B1491=1),
    VLOOKUP(1,ChapterTable!$1:$1048576,MATCH("최종"&amp;SUBSTITUTE(SUBSTITUTE(F$1,"standard",""),"|Float",""),ChapterTable!$1:$1,0),0)*ChapterTable!$P$17,
  IF(AND($A1491=0,$B1491=0),
    F1492,
  IF($B1491=0,
    VLOOKUP($A1491,ChapterTable!$1:$1048576,MATCH("최종"&amp;SUBSTITUTE(SUBSTITUTE(F$1,"standard",""),"|Float",""),ChapterTable!$1:$1,0),0),
  IF($B1491=1,
    IF($L1491=FALSE,
      VLOOKUP($A1491,ChapterTable!$1:$1048576,MATCH("최종"&amp;SUBSTITUTE(SUBSTITUTE(F$1,"standard",""),"|Float",""),ChapterTable!$1:$1,0),0),
      VLOOKUP($A1491-ChapterTable!$P$11,ChapterTable!$1:$1048576,MATCH("최종"&amp;SUBSTITUTE(SUBSTITUTE(F$1,"standard",""),"|Float",""),ChapterTable!$1:$1,0),0)*ChapterTable!$P$14
    ),
  OFFSET(F1491,-$B1491+IF($L1491,1,0),0)*
    (VLOOKUP(SUBSTITUTE(SUBSTITUTE(F$1,"standard",""),"|Float","")&amp;IF(OR($L1491=TRUE,$A1491=0,MOD($A1491,ChapterTable!$R$20)&lt;&gt;0),"","보스")&amp;"인게임누적곱배수",ChapterTable!$R:$S,2,0)^D1491
    +VLOOKUP(SUBSTITUTE(SUBSTITUTE(F$1,"standard",""),"|Float","")&amp;IF(OR($L1491=TRUE,$A1491=0,MOD($A1491,ChapterTable!$R$20)&lt;&gt;0),"","보스")&amp;"인게임누적합배수",ChapterTable!$R:$S,2,0)*D1491)
  )
  )
  )
)</f>
        <v>567.6328125</v>
      </c>
      <c r="G1491" t="s">
        <v>719</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64"/>
        <v>25</v>
      </c>
      <c r="Q1491">
        <f t="shared" si="165"/>
        <v>25</v>
      </c>
      <c r="R1491" t="b">
        <f t="shared" ca="1" si="166"/>
        <v>0</v>
      </c>
      <c r="T1491" t="b">
        <f t="shared" ca="1" si="16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70"/>
        <v>0.2</v>
      </c>
      <c r="AJ1491">
        <f t="shared" si="168"/>
        <v>1</v>
      </c>
      <c r="AK1491">
        <f t="shared" si="169"/>
        <v>1</v>
      </c>
      <c r="AL1491">
        <v>0</v>
      </c>
    </row>
    <row r="1492" spans="1:38" x14ac:dyDescent="0.3">
      <c r="A1492">
        <v>8</v>
      </c>
      <c r="B1492">
        <v>1</v>
      </c>
      <c r="C1492">
        <f>IF(OR($L1492=TRUE,$A1492=0,MOD($A1492,ChapterTable!$R$20)&lt;&gt;0),
MAX(0,INT(($B1492+ChapterTable!$P$26+VLOOKUP(SUBSTITUTE(C$1,"성장단계","")&amp;"단계오프셋",ChapterTable!$R:$S,2,0))/ChapterTable!$P$23)),
MAX(0,INT(($B1492+ChapterTable!$R$26+VLOOKUP(SUBSTITUTE(C$1,"성장단계","")&amp;"보스단계오프셋",ChapterTable!$R:$S,2,0))/ChapterTable!$R$23)))</f>
        <v>0</v>
      </c>
      <c r="D1492">
        <f>IF(OR($L1492=TRUE,$A1492=0,MOD($A1492,ChapterTable!$R$20)&lt;&gt;0),
MAX(0,INT(($B1492+ChapterTable!$P$26+VLOOKUP(SUBSTITUTE(D$1,"성장단계","")&amp;"단계오프셋",ChapterTable!$R:$S,2,0))/ChapterTable!$P$23)),
MAX(0,INT(($B1492+ChapterTable!$R$26+VLOOKUP(SUBSTITUTE(D$1,"성장단계","")&amp;"보스단계오프셋",ChapterTable!$R:$S,2,0))/ChapterTable!$R$23)))</f>
        <v>0</v>
      </c>
      <c r="E1492" s="1">
        <f ca="1">IF(AND($A1492=0,$B1492=1),
    VLOOKUP(1,ChapterTable!$1:$1048576,MATCH("최종"&amp;SUBSTITUTE(SUBSTITUTE(E$1,"standard",""),"|Float",""),ChapterTable!$1:$1,0),0)*ChapterTable!$P$17,
  IF(AND($A1492=0,$B1492=0),
    E1493,
  IF($B1492=0,
    VLOOKUP($A1492,ChapterTable!$1:$1048576,MATCH("최종"&amp;SUBSTITUTE(SUBSTITUTE(E$1,"standard",""),"|Float",""),ChapterTable!$1:$1,0),0),
  IF($B1492=1,
    IF($L1492=FALSE,
      VLOOKUP($A1492,ChapterTable!$1:$1048576,MATCH("최종"&amp;SUBSTITUTE(SUBSTITUTE(E$1,"standard",""),"|Float",""),ChapterTable!$1:$1,0),0),
      VLOOKUP($A1492-ChapterTable!$P$11,ChapterTable!$1:$1048576,MATCH("최종"&amp;SUBSTITUTE(SUBSTITUTE(E$1,"standard",""),"|Float",""),ChapterTable!$1:$1,0),0)*ChapterTable!$P$14
    ),
  OFFSET(E1492,-$B1492+IF($L1492,1,0),0)*IF($B1492&gt;OFFSET($B1492,1,0),ChapterTable!$R$17,1)*
    (VLOOKUP(SUBSTITUTE(SUBSTITUTE(E$1,"standard",""),"|Float","")&amp;IF(OR($L1492=TRUE,$A1492=0,MOD($A1492,ChapterTable!$R$20)&lt;&gt;0),"","보스")&amp;"인게임누적곱배수",ChapterTable!$R:$S,2,0)^C1492
    +VLOOKUP(SUBSTITUTE(SUBSTITUTE(E$1,"standard",""),"|Float","")&amp;IF(OR($L1492=TRUE,$A1492=0,MOD($A1492,ChapterTable!$R$20)&lt;&gt;0),"","보스")&amp;"인게임누적합배수",ChapterTable!$R:$S,2,0)*C1492)
  )
  )
  )
)</f>
        <v>1571.9062499999998</v>
      </c>
      <c r="F1492" s="1">
        <f ca="1">IF(AND($A1492=0,$B1492=1),
    VLOOKUP(1,ChapterTable!$1:$1048576,MATCH("최종"&amp;SUBSTITUTE(SUBSTITUTE(F$1,"standard",""),"|Float",""),ChapterTable!$1:$1,0),0)*ChapterTable!$P$17,
  IF(AND($A1492=0,$B1492=0),
    F1493,
  IF($B1492=0,
    VLOOKUP($A1492,ChapterTable!$1:$1048576,MATCH("최종"&amp;SUBSTITUTE(SUBSTITUTE(F$1,"standard",""),"|Float",""),ChapterTable!$1:$1,0),0),
  IF($B1492=1,
    IF($L1492=FALSE,
      VLOOKUP($A1492,ChapterTable!$1:$1048576,MATCH("최종"&amp;SUBSTITUTE(SUBSTITUTE(F$1,"standard",""),"|Float",""),ChapterTable!$1:$1,0),0),
      VLOOKUP($A1492-ChapterTable!$P$11,ChapterTable!$1:$1048576,MATCH("최종"&amp;SUBSTITUTE(SUBSTITUTE(F$1,"standard",""),"|Float",""),ChapterTable!$1:$1,0),0)*ChapterTable!$P$14
    ),
  OFFSET(F1492,-$B1492+IF($L1492,1,0),0)*
    (VLOOKUP(SUBSTITUTE(SUBSTITUTE(F$1,"standard",""),"|Float","")&amp;IF(OR($L1492=TRUE,$A1492=0,MOD($A1492,ChapterTable!$R$20)&lt;&gt;0),"","보스")&amp;"인게임누적곱배수",ChapterTable!$R:$S,2,0)^D1492
    +VLOOKUP(SUBSTITUTE(SUBSTITUTE(F$1,"standard",""),"|Float","")&amp;IF(OR($L1492=TRUE,$A1492=0,MOD($A1492,ChapterTable!$R$20)&lt;&gt;0),"","보스")&amp;"인게임누적합배수",ChapterTable!$R:$S,2,0)*D1492)
  )
  )
  )
)</f>
        <v>654.9609375</v>
      </c>
      <c r="G1492" t="s">
        <v>719</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64"/>
        <v>1</v>
      </c>
      <c r="Q1492">
        <f t="shared" si="165"/>
        <v>1</v>
      </c>
      <c r="R1492" t="b">
        <f t="shared" ca="1" si="166"/>
        <v>1</v>
      </c>
      <c r="T1492" t="b">
        <f t="shared" ca="1" si="16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70"/>
        <v>1</v>
      </c>
      <c r="AJ1492">
        <f t="shared" si="168"/>
        <v>1</v>
      </c>
      <c r="AK1492">
        <f t="shared" si="169"/>
        <v>1</v>
      </c>
      <c r="AL1492">
        <v>0</v>
      </c>
    </row>
    <row r="1493" spans="1:38" x14ac:dyDescent="0.3">
      <c r="A1493">
        <v>8</v>
      </c>
      <c r="B1493">
        <v>2</v>
      </c>
      <c r="C1493">
        <f>IF(OR($L1493=TRUE,$A1493=0,MOD($A1493,ChapterTable!$R$20)&lt;&gt;0),
MAX(0,INT(($B1493+ChapterTable!$P$26+VLOOKUP(SUBSTITUTE(C$1,"성장단계","")&amp;"단계오프셋",ChapterTable!$R:$S,2,0))/ChapterTable!$P$23)),
MAX(0,INT(($B1493+ChapterTable!$R$26+VLOOKUP(SUBSTITUTE(C$1,"성장단계","")&amp;"보스단계오프셋",ChapterTable!$R:$S,2,0))/ChapterTable!$R$23)))</f>
        <v>0</v>
      </c>
      <c r="D1493">
        <f>IF(OR($L1493=TRUE,$A1493=0,MOD($A1493,ChapterTable!$R$20)&lt;&gt;0),
MAX(0,INT(($B1493+ChapterTable!$P$26+VLOOKUP(SUBSTITUTE(D$1,"성장단계","")&amp;"단계오프셋",ChapterTable!$R:$S,2,0))/ChapterTable!$P$23)),
MAX(0,INT(($B1493+ChapterTable!$R$26+VLOOKUP(SUBSTITUTE(D$1,"성장단계","")&amp;"보스단계오프셋",ChapterTable!$R:$S,2,0))/ChapterTable!$R$23)))</f>
        <v>0</v>
      </c>
      <c r="E1493" s="1">
        <f ca="1">IF(AND($A1493=0,$B1493=1),
    VLOOKUP(1,ChapterTable!$1:$1048576,MATCH("최종"&amp;SUBSTITUTE(SUBSTITUTE(E$1,"standard",""),"|Float",""),ChapterTable!$1:$1,0),0)*ChapterTable!$P$17,
  IF(AND($A1493=0,$B1493=0),
    E1494,
  IF($B1493=0,
    VLOOKUP($A1493,ChapterTable!$1:$1048576,MATCH("최종"&amp;SUBSTITUTE(SUBSTITUTE(E$1,"standard",""),"|Float",""),ChapterTable!$1:$1,0),0),
  IF($B1493=1,
    IF($L1493=FALSE,
      VLOOKUP($A1493,ChapterTable!$1:$1048576,MATCH("최종"&amp;SUBSTITUTE(SUBSTITUTE(E$1,"standard",""),"|Float",""),ChapterTable!$1:$1,0),0),
      VLOOKUP($A1493-ChapterTable!$P$11,ChapterTable!$1:$1048576,MATCH("최종"&amp;SUBSTITUTE(SUBSTITUTE(E$1,"standard",""),"|Float",""),ChapterTable!$1:$1,0),0)*ChapterTable!$P$14
    ),
  OFFSET(E1493,-$B1493+IF($L1493,1,0),0)*IF($B1493&gt;OFFSET($B1493,1,0),ChapterTable!$R$17,1)*
    (VLOOKUP(SUBSTITUTE(SUBSTITUTE(E$1,"standard",""),"|Float","")&amp;IF(OR($L1493=TRUE,$A1493=0,MOD($A1493,ChapterTable!$R$20)&lt;&gt;0),"","보스")&amp;"인게임누적곱배수",ChapterTable!$R:$S,2,0)^C1493
    +VLOOKUP(SUBSTITUTE(SUBSTITUTE(E$1,"standard",""),"|Float","")&amp;IF(OR($L1493=TRUE,$A1493=0,MOD($A1493,ChapterTable!$R$20)&lt;&gt;0),"","보스")&amp;"인게임누적합배수",ChapterTable!$R:$S,2,0)*C1493)
  )
  )
  )
)</f>
        <v>1571.9062499999998</v>
      </c>
      <c r="F1493" s="1">
        <f ca="1">IF(AND($A1493=0,$B1493=1),
    VLOOKUP(1,ChapterTable!$1:$1048576,MATCH("최종"&amp;SUBSTITUTE(SUBSTITUTE(F$1,"standard",""),"|Float",""),ChapterTable!$1:$1,0),0)*ChapterTable!$P$17,
  IF(AND($A1493=0,$B1493=0),
    F1494,
  IF($B1493=0,
    VLOOKUP($A1493,ChapterTable!$1:$1048576,MATCH("최종"&amp;SUBSTITUTE(SUBSTITUTE(F$1,"standard",""),"|Float",""),ChapterTable!$1:$1,0),0),
  IF($B1493=1,
    IF($L1493=FALSE,
      VLOOKUP($A1493,ChapterTable!$1:$1048576,MATCH("최종"&amp;SUBSTITUTE(SUBSTITUTE(F$1,"standard",""),"|Float",""),ChapterTable!$1:$1,0),0),
      VLOOKUP($A1493-ChapterTable!$P$11,ChapterTable!$1:$1048576,MATCH("최종"&amp;SUBSTITUTE(SUBSTITUTE(F$1,"standard",""),"|Float",""),ChapterTable!$1:$1,0),0)*ChapterTable!$P$14
    ),
  OFFSET(F1493,-$B1493+IF($L1493,1,0),0)*
    (VLOOKUP(SUBSTITUTE(SUBSTITUTE(F$1,"standard",""),"|Float","")&amp;IF(OR($L1493=TRUE,$A1493=0,MOD($A1493,ChapterTable!$R$20)&lt;&gt;0),"","보스")&amp;"인게임누적곱배수",ChapterTable!$R:$S,2,0)^D1493
    +VLOOKUP(SUBSTITUTE(SUBSTITUTE(F$1,"standard",""),"|Float","")&amp;IF(OR($L1493=TRUE,$A1493=0,MOD($A1493,ChapterTable!$R$20)&lt;&gt;0),"","보스")&amp;"인게임누적합배수",ChapterTable!$R:$S,2,0)*D1493)
  )
  )
  )
)</f>
        <v>654.9609375</v>
      </c>
      <c r="G1493" t="s">
        <v>719</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64"/>
        <v>1</v>
      </c>
      <c r="Q1493">
        <f t="shared" si="165"/>
        <v>1</v>
      </c>
      <c r="R1493" t="b">
        <f t="shared" ca="1" si="166"/>
        <v>1</v>
      </c>
      <c r="T1493" t="b">
        <f t="shared" ca="1" si="16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70"/>
        <v>1</v>
      </c>
      <c r="AJ1493">
        <f t="shared" si="168"/>
        <v>1</v>
      </c>
      <c r="AK1493">
        <f t="shared" si="169"/>
        <v>1</v>
      </c>
      <c r="AL1493">
        <v>0</v>
      </c>
    </row>
    <row r="1494" spans="1:38" x14ac:dyDescent="0.3">
      <c r="A1494">
        <v>8</v>
      </c>
      <c r="B1494">
        <v>3</v>
      </c>
      <c r="C1494">
        <f>IF(OR($L1494=TRUE,$A1494=0,MOD($A1494,ChapterTable!$R$20)&lt;&gt;0),
MAX(0,INT(($B1494+ChapterTable!$P$26+VLOOKUP(SUBSTITUTE(C$1,"성장단계","")&amp;"단계오프셋",ChapterTable!$R:$S,2,0))/ChapterTable!$P$23)),
MAX(0,INT(($B1494+ChapterTable!$R$26+VLOOKUP(SUBSTITUTE(C$1,"성장단계","")&amp;"보스단계오프셋",ChapterTable!$R:$S,2,0))/ChapterTable!$R$23)))</f>
        <v>0</v>
      </c>
      <c r="D1494">
        <f>IF(OR($L1494=TRUE,$A1494=0,MOD($A1494,ChapterTable!$R$20)&lt;&gt;0),
MAX(0,INT(($B1494+ChapterTable!$P$26+VLOOKUP(SUBSTITUTE(D$1,"성장단계","")&amp;"단계오프셋",ChapterTable!$R:$S,2,0))/ChapterTable!$P$23)),
MAX(0,INT(($B1494+ChapterTable!$R$26+VLOOKUP(SUBSTITUTE(D$1,"성장단계","")&amp;"보스단계오프셋",ChapterTable!$R:$S,2,0))/ChapterTable!$R$23)))</f>
        <v>0</v>
      </c>
      <c r="E1494" s="1">
        <f ca="1">IF(AND($A1494=0,$B1494=1),
    VLOOKUP(1,ChapterTable!$1:$1048576,MATCH("최종"&amp;SUBSTITUTE(SUBSTITUTE(E$1,"standard",""),"|Float",""),ChapterTable!$1:$1,0),0)*ChapterTable!$P$17,
  IF(AND($A1494=0,$B1494=0),
    E1495,
  IF($B1494=0,
    VLOOKUP($A1494,ChapterTable!$1:$1048576,MATCH("최종"&amp;SUBSTITUTE(SUBSTITUTE(E$1,"standard",""),"|Float",""),ChapterTable!$1:$1,0),0),
  IF($B1494=1,
    IF($L1494=FALSE,
      VLOOKUP($A1494,ChapterTable!$1:$1048576,MATCH("최종"&amp;SUBSTITUTE(SUBSTITUTE(E$1,"standard",""),"|Float",""),ChapterTable!$1:$1,0),0),
      VLOOKUP($A1494-ChapterTable!$P$11,ChapterTable!$1:$1048576,MATCH("최종"&amp;SUBSTITUTE(SUBSTITUTE(E$1,"standard",""),"|Float",""),ChapterTable!$1:$1,0),0)*ChapterTable!$P$14
    ),
  OFFSET(E1494,-$B1494+IF($L1494,1,0),0)*IF($B1494&gt;OFFSET($B1494,1,0),ChapterTable!$R$17,1)*
    (VLOOKUP(SUBSTITUTE(SUBSTITUTE(E$1,"standard",""),"|Float","")&amp;IF(OR($L1494=TRUE,$A1494=0,MOD($A1494,ChapterTable!$R$20)&lt;&gt;0),"","보스")&amp;"인게임누적곱배수",ChapterTable!$R:$S,2,0)^C1494
    +VLOOKUP(SUBSTITUTE(SUBSTITUTE(E$1,"standard",""),"|Float","")&amp;IF(OR($L1494=TRUE,$A1494=0,MOD($A1494,ChapterTable!$R$20)&lt;&gt;0),"","보스")&amp;"인게임누적합배수",ChapterTable!$R:$S,2,0)*C1494)
  )
  )
  )
)</f>
        <v>1571.9062499999998</v>
      </c>
      <c r="F1494" s="1">
        <f ca="1">IF(AND($A1494=0,$B1494=1),
    VLOOKUP(1,ChapterTable!$1:$1048576,MATCH("최종"&amp;SUBSTITUTE(SUBSTITUTE(F$1,"standard",""),"|Float",""),ChapterTable!$1:$1,0),0)*ChapterTable!$P$17,
  IF(AND($A1494=0,$B1494=0),
    F1495,
  IF($B1494=0,
    VLOOKUP($A1494,ChapterTable!$1:$1048576,MATCH("최종"&amp;SUBSTITUTE(SUBSTITUTE(F$1,"standard",""),"|Float",""),ChapterTable!$1:$1,0),0),
  IF($B1494=1,
    IF($L1494=FALSE,
      VLOOKUP($A1494,ChapterTable!$1:$1048576,MATCH("최종"&amp;SUBSTITUTE(SUBSTITUTE(F$1,"standard",""),"|Float",""),ChapterTable!$1:$1,0),0),
      VLOOKUP($A1494-ChapterTable!$P$11,ChapterTable!$1:$1048576,MATCH("최종"&amp;SUBSTITUTE(SUBSTITUTE(F$1,"standard",""),"|Float",""),ChapterTable!$1:$1,0),0)*ChapterTable!$P$14
    ),
  OFFSET(F1494,-$B1494+IF($L1494,1,0),0)*
    (VLOOKUP(SUBSTITUTE(SUBSTITUTE(F$1,"standard",""),"|Float","")&amp;IF(OR($L1494=TRUE,$A1494=0,MOD($A1494,ChapterTable!$R$20)&lt;&gt;0),"","보스")&amp;"인게임누적곱배수",ChapterTable!$R:$S,2,0)^D1494
    +VLOOKUP(SUBSTITUTE(SUBSTITUTE(F$1,"standard",""),"|Float","")&amp;IF(OR($L1494=TRUE,$A1494=0,MOD($A1494,ChapterTable!$R$20)&lt;&gt;0),"","보스")&amp;"인게임누적합배수",ChapterTable!$R:$S,2,0)*D1494)
  )
  )
  )
)</f>
        <v>654.9609375</v>
      </c>
      <c r="G1494" t="s">
        <v>719</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64"/>
        <v>1</v>
      </c>
      <c r="Q1494">
        <f t="shared" si="165"/>
        <v>1</v>
      </c>
      <c r="R1494" t="b">
        <f t="shared" ca="1" si="166"/>
        <v>1</v>
      </c>
      <c r="T1494" t="b">
        <f t="shared" ca="1" si="16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70"/>
        <v>1</v>
      </c>
      <c r="AJ1494">
        <f t="shared" si="168"/>
        <v>1</v>
      </c>
      <c r="AK1494">
        <f t="shared" si="169"/>
        <v>1</v>
      </c>
      <c r="AL1494">
        <v>0</v>
      </c>
    </row>
    <row r="1495" spans="1:38" x14ac:dyDescent="0.3">
      <c r="A1495">
        <v>8</v>
      </c>
      <c r="B1495">
        <v>4</v>
      </c>
      <c r="C1495">
        <f>IF(OR($L1495=TRUE,$A1495=0,MOD($A1495,ChapterTable!$R$20)&lt;&gt;0),
MAX(0,INT(($B1495+ChapterTable!$P$26+VLOOKUP(SUBSTITUTE(C$1,"성장단계","")&amp;"단계오프셋",ChapterTable!$R:$S,2,0))/ChapterTable!$P$23)),
MAX(0,INT(($B1495+ChapterTable!$R$26+VLOOKUP(SUBSTITUTE(C$1,"성장단계","")&amp;"보스단계오프셋",ChapterTable!$R:$S,2,0))/ChapterTable!$R$23)))</f>
        <v>0</v>
      </c>
      <c r="D1495">
        <f>IF(OR($L1495=TRUE,$A1495=0,MOD($A1495,ChapterTable!$R$20)&lt;&gt;0),
MAX(0,INT(($B1495+ChapterTable!$P$26+VLOOKUP(SUBSTITUTE(D$1,"성장단계","")&amp;"단계오프셋",ChapterTable!$R:$S,2,0))/ChapterTable!$P$23)),
MAX(0,INT(($B1495+ChapterTable!$R$26+VLOOKUP(SUBSTITUTE(D$1,"성장단계","")&amp;"보스단계오프셋",ChapterTable!$R:$S,2,0))/ChapterTable!$R$23)))</f>
        <v>0</v>
      </c>
      <c r="E1495" s="1">
        <f ca="1">IF(AND($A1495=0,$B1495=1),
    VLOOKUP(1,ChapterTable!$1:$1048576,MATCH("최종"&amp;SUBSTITUTE(SUBSTITUTE(E$1,"standard",""),"|Float",""),ChapterTable!$1:$1,0),0)*ChapterTable!$P$17,
  IF(AND($A1495=0,$B1495=0),
    E1496,
  IF($B1495=0,
    VLOOKUP($A1495,ChapterTable!$1:$1048576,MATCH("최종"&amp;SUBSTITUTE(SUBSTITUTE(E$1,"standard",""),"|Float",""),ChapterTable!$1:$1,0),0),
  IF($B1495=1,
    IF($L1495=FALSE,
      VLOOKUP($A1495,ChapterTable!$1:$1048576,MATCH("최종"&amp;SUBSTITUTE(SUBSTITUTE(E$1,"standard",""),"|Float",""),ChapterTable!$1:$1,0),0),
      VLOOKUP($A1495-ChapterTable!$P$11,ChapterTable!$1:$1048576,MATCH("최종"&amp;SUBSTITUTE(SUBSTITUTE(E$1,"standard",""),"|Float",""),ChapterTable!$1:$1,0),0)*ChapterTable!$P$14
    ),
  OFFSET(E1495,-$B1495+IF($L1495,1,0),0)*IF($B1495&gt;OFFSET($B1495,1,0),ChapterTable!$R$17,1)*
    (VLOOKUP(SUBSTITUTE(SUBSTITUTE(E$1,"standard",""),"|Float","")&amp;IF(OR($L1495=TRUE,$A1495=0,MOD($A1495,ChapterTable!$R$20)&lt;&gt;0),"","보스")&amp;"인게임누적곱배수",ChapterTable!$R:$S,2,0)^C1495
    +VLOOKUP(SUBSTITUTE(SUBSTITUTE(E$1,"standard",""),"|Float","")&amp;IF(OR($L1495=TRUE,$A1495=0,MOD($A1495,ChapterTable!$R$20)&lt;&gt;0),"","보스")&amp;"인게임누적합배수",ChapterTable!$R:$S,2,0)*C1495)
  )
  )
  )
)</f>
        <v>1571.9062499999998</v>
      </c>
      <c r="F1495" s="1">
        <f ca="1">IF(AND($A1495=0,$B1495=1),
    VLOOKUP(1,ChapterTable!$1:$1048576,MATCH("최종"&amp;SUBSTITUTE(SUBSTITUTE(F$1,"standard",""),"|Float",""),ChapterTable!$1:$1,0),0)*ChapterTable!$P$17,
  IF(AND($A1495=0,$B1495=0),
    F1496,
  IF($B1495=0,
    VLOOKUP($A1495,ChapterTable!$1:$1048576,MATCH("최종"&amp;SUBSTITUTE(SUBSTITUTE(F$1,"standard",""),"|Float",""),ChapterTable!$1:$1,0),0),
  IF($B1495=1,
    IF($L1495=FALSE,
      VLOOKUP($A1495,ChapterTable!$1:$1048576,MATCH("최종"&amp;SUBSTITUTE(SUBSTITUTE(F$1,"standard",""),"|Float",""),ChapterTable!$1:$1,0),0),
      VLOOKUP($A1495-ChapterTable!$P$11,ChapterTable!$1:$1048576,MATCH("최종"&amp;SUBSTITUTE(SUBSTITUTE(F$1,"standard",""),"|Float",""),ChapterTable!$1:$1,0),0)*ChapterTable!$P$14
    ),
  OFFSET(F1495,-$B1495+IF($L1495,1,0),0)*
    (VLOOKUP(SUBSTITUTE(SUBSTITUTE(F$1,"standard",""),"|Float","")&amp;IF(OR($L1495=TRUE,$A1495=0,MOD($A1495,ChapterTable!$R$20)&lt;&gt;0),"","보스")&amp;"인게임누적곱배수",ChapterTable!$R:$S,2,0)^D1495
    +VLOOKUP(SUBSTITUTE(SUBSTITUTE(F$1,"standard",""),"|Float","")&amp;IF(OR($L1495=TRUE,$A1495=0,MOD($A1495,ChapterTable!$R$20)&lt;&gt;0),"","보스")&amp;"인게임누적합배수",ChapterTable!$R:$S,2,0)*D1495)
  )
  )
  )
)</f>
        <v>654.9609375</v>
      </c>
      <c r="G1495" t="s">
        <v>719</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64"/>
        <v>1</v>
      </c>
      <c r="Q1495">
        <f t="shared" si="165"/>
        <v>1</v>
      </c>
      <c r="R1495" t="b">
        <f t="shared" ca="1" si="166"/>
        <v>1</v>
      </c>
      <c r="T1495" t="b">
        <f t="shared" ca="1" si="16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70"/>
        <v>1</v>
      </c>
      <c r="AJ1495">
        <f t="shared" si="168"/>
        <v>1</v>
      </c>
      <c r="AK1495">
        <f t="shared" si="169"/>
        <v>1</v>
      </c>
      <c r="AL1495">
        <v>0</v>
      </c>
    </row>
    <row r="1496" spans="1:38" x14ac:dyDescent="0.3">
      <c r="A1496">
        <v>8</v>
      </c>
      <c r="B1496">
        <v>5</v>
      </c>
      <c r="C1496">
        <f>IF(OR($L1496=TRUE,$A1496=0,MOD($A1496,ChapterTable!$R$20)&lt;&gt;0),
MAX(0,INT(($B1496+ChapterTable!$P$26+VLOOKUP(SUBSTITUTE(C$1,"성장단계","")&amp;"단계오프셋",ChapterTable!$R:$S,2,0))/ChapterTable!$P$23)),
MAX(0,INT(($B1496+ChapterTable!$R$26+VLOOKUP(SUBSTITUTE(C$1,"성장단계","")&amp;"보스단계오프셋",ChapterTable!$R:$S,2,0))/ChapterTable!$R$23)))</f>
        <v>0</v>
      </c>
      <c r="D1496">
        <f>IF(OR($L1496=TRUE,$A1496=0,MOD($A1496,ChapterTable!$R$20)&lt;&gt;0),
MAX(0,INT(($B1496+ChapterTable!$P$26+VLOOKUP(SUBSTITUTE(D$1,"성장단계","")&amp;"단계오프셋",ChapterTable!$R:$S,2,0))/ChapterTable!$P$23)),
MAX(0,INT(($B1496+ChapterTable!$R$26+VLOOKUP(SUBSTITUTE(D$1,"성장단계","")&amp;"보스단계오프셋",ChapterTable!$R:$S,2,0))/ChapterTable!$R$23)))</f>
        <v>0</v>
      </c>
      <c r="E1496" s="1">
        <f ca="1">IF(AND($A1496=0,$B1496=1),
    VLOOKUP(1,ChapterTable!$1:$1048576,MATCH("최종"&amp;SUBSTITUTE(SUBSTITUTE(E$1,"standard",""),"|Float",""),ChapterTable!$1:$1,0),0)*ChapterTable!$P$17,
  IF(AND($A1496=0,$B1496=0),
    E1497,
  IF($B1496=0,
    VLOOKUP($A1496,ChapterTable!$1:$1048576,MATCH("최종"&amp;SUBSTITUTE(SUBSTITUTE(E$1,"standard",""),"|Float",""),ChapterTable!$1:$1,0),0),
  IF($B1496=1,
    IF($L1496=FALSE,
      VLOOKUP($A1496,ChapterTable!$1:$1048576,MATCH("최종"&amp;SUBSTITUTE(SUBSTITUTE(E$1,"standard",""),"|Float",""),ChapterTable!$1:$1,0),0),
      VLOOKUP($A1496-ChapterTable!$P$11,ChapterTable!$1:$1048576,MATCH("최종"&amp;SUBSTITUTE(SUBSTITUTE(E$1,"standard",""),"|Float",""),ChapterTable!$1:$1,0),0)*ChapterTable!$P$14
    ),
  OFFSET(E1496,-$B1496+IF($L1496,1,0),0)*IF($B1496&gt;OFFSET($B1496,1,0),ChapterTable!$R$17,1)*
    (VLOOKUP(SUBSTITUTE(SUBSTITUTE(E$1,"standard",""),"|Float","")&amp;IF(OR($L1496=TRUE,$A1496=0,MOD($A1496,ChapterTable!$R$20)&lt;&gt;0),"","보스")&amp;"인게임누적곱배수",ChapterTable!$R:$S,2,0)^C1496
    +VLOOKUP(SUBSTITUTE(SUBSTITUTE(E$1,"standard",""),"|Float","")&amp;IF(OR($L1496=TRUE,$A1496=0,MOD($A1496,ChapterTable!$R$20)&lt;&gt;0),"","보스")&amp;"인게임누적합배수",ChapterTable!$R:$S,2,0)*C1496)
  )
  )
  )
)</f>
        <v>1571.9062499999998</v>
      </c>
      <c r="F1496" s="1">
        <f ca="1">IF(AND($A1496=0,$B1496=1),
    VLOOKUP(1,ChapterTable!$1:$1048576,MATCH("최종"&amp;SUBSTITUTE(SUBSTITUTE(F$1,"standard",""),"|Float",""),ChapterTable!$1:$1,0),0)*ChapterTable!$P$17,
  IF(AND($A1496=0,$B1496=0),
    F1497,
  IF($B1496=0,
    VLOOKUP($A1496,ChapterTable!$1:$1048576,MATCH("최종"&amp;SUBSTITUTE(SUBSTITUTE(F$1,"standard",""),"|Float",""),ChapterTable!$1:$1,0),0),
  IF($B1496=1,
    IF($L1496=FALSE,
      VLOOKUP($A1496,ChapterTable!$1:$1048576,MATCH("최종"&amp;SUBSTITUTE(SUBSTITUTE(F$1,"standard",""),"|Float",""),ChapterTable!$1:$1,0),0),
      VLOOKUP($A1496-ChapterTable!$P$11,ChapterTable!$1:$1048576,MATCH("최종"&amp;SUBSTITUTE(SUBSTITUTE(F$1,"standard",""),"|Float",""),ChapterTable!$1:$1,0),0)*ChapterTable!$P$14
    ),
  OFFSET(F1496,-$B1496+IF($L1496,1,0),0)*
    (VLOOKUP(SUBSTITUTE(SUBSTITUTE(F$1,"standard",""),"|Float","")&amp;IF(OR($L1496=TRUE,$A1496=0,MOD($A1496,ChapterTable!$R$20)&lt;&gt;0),"","보스")&amp;"인게임누적곱배수",ChapterTable!$R:$S,2,0)^D1496
    +VLOOKUP(SUBSTITUTE(SUBSTITUTE(F$1,"standard",""),"|Float","")&amp;IF(OR($L1496=TRUE,$A1496=0,MOD($A1496,ChapterTable!$R$20)&lt;&gt;0),"","보스")&amp;"인게임누적합배수",ChapterTable!$R:$S,2,0)*D1496)
  )
  )
  )
)</f>
        <v>654.9609375</v>
      </c>
      <c r="G1496" t="s">
        <v>719</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64"/>
        <v>11</v>
      </c>
      <c r="Q1496">
        <f t="shared" si="165"/>
        <v>11</v>
      </c>
      <c r="R1496" t="b">
        <f t="shared" ca="1" si="166"/>
        <v>1</v>
      </c>
      <c r="T1496" t="b">
        <f t="shared" ca="1" si="16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70"/>
        <v>1</v>
      </c>
      <c r="AJ1496">
        <f t="shared" si="168"/>
        <v>1</v>
      </c>
      <c r="AK1496">
        <f t="shared" si="169"/>
        <v>1</v>
      </c>
      <c r="AL1496">
        <v>0</v>
      </c>
    </row>
    <row r="1497" spans="1:38" x14ac:dyDescent="0.3">
      <c r="A1497">
        <v>8</v>
      </c>
      <c r="B1497">
        <v>6</v>
      </c>
      <c r="C1497">
        <f>IF(OR($L1497=TRUE,$A1497=0,MOD($A1497,ChapterTable!$R$20)&lt;&gt;0),
MAX(0,INT(($B1497+ChapterTable!$P$26+VLOOKUP(SUBSTITUTE(C$1,"성장단계","")&amp;"단계오프셋",ChapterTable!$R:$S,2,0))/ChapterTable!$P$23)),
MAX(0,INT(($B1497+ChapterTable!$R$26+VLOOKUP(SUBSTITUTE(C$1,"성장단계","")&amp;"보스단계오프셋",ChapterTable!$R:$S,2,0))/ChapterTable!$R$23)))</f>
        <v>1</v>
      </c>
      <c r="D1497">
        <f>IF(OR($L1497=TRUE,$A1497=0,MOD($A1497,ChapterTable!$R$20)&lt;&gt;0),
MAX(0,INT(($B1497+ChapterTable!$P$26+VLOOKUP(SUBSTITUTE(D$1,"성장단계","")&amp;"단계오프셋",ChapterTable!$R:$S,2,0))/ChapterTable!$P$23)),
MAX(0,INT(($B1497+ChapterTable!$R$26+VLOOKUP(SUBSTITUTE(D$1,"성장단계","")&amp;"보스단계오프셋",ChapterTable!$R:$S,2,0))/ChapterTable!$R$23)))</f>
        <v>0</v>
      </c>
      <c r="E1497" s="1">
        <f ca="1">IF(AND($A1497=0,$B1497=1),
    VLOOKUP(1,ChapterTable!$1:$1048576,MATCH("최종"&amp;SUBSTITUTE(SUBSTITUTE(E$1,"standard",""),"|Float",""),ChapterTable!$1:$1,0),0)*ChapterTable!$P$17,
  IF(AND($A1497=0,$B1497=0),
    E1498,
  IF($B1497=0,
    VLOOKUP($A1497,ChapterTable!$1:$1048576,MATCH("최종"&amp;SUBSTITUTE(SUBSTITUTE(E$1,"standard",""),"|Float",""),ChapterTable!$1:$1,0),0),
  IF($B1497=1,
    IF($L1497=FALSE,
      VLOOKUP($A1497,ChapterTable!$1:$1048576,MATCH("최종"&amp;SUBSTITUTE(SUBSTITUTE(E$1,"standard",""),"|Float",""),ChapterTable!$1:$1,0),0),
      VLOOKUP($A1497-ChapterTable!$P$11,ChapterTable!$1:$1048576,MATCH("최종"&amp;SUBSTITUTE(SUBSTITUTE(E$1,"standard",""),"|Float",""),ChapterTable!$1:$1,0),0)*ChapterTable!$P$14
    ),
  OFFSET(E1497,-$B1497+IF($L1497,1,0),0)*IF($B1497&gt;OFFSET($B1497,1,0),ChapterTable!$R$17,1)*
    (VLOOKUP(SUBSTITUTE(SUBSTITUTE(E$1,"standard",""),"|Float","")&amp;IF(OR($L1497=TRUE,$A1497=0,MOD($A1497,ChapterTable!$R$20)&lt;&gt;0),"","보스")&amp;"인게임누적곱배수",ChapterTable!$R:$S,2,0)^C1497
    +VLOOKUP(SUBSTITUTE(SUBSTITUTE(E$1,"standard",""),"|Float","")&amp;IF(OR($L1497=TRUE,$A1497=0,MOD($A1497,ChapterTable!$R$20)&lt;&gt;0),"","보스")&amp;"인게임누적합배수",ChapterTable!$R:$S,2,0)*C1497)
  )
  )
  )
)</f>
        <v>1886.2874999999997</v>
      </c>
      <c r="F1497" s="1">
        <f ca="1">IF(AND($A1497=0,$B1497=1),
    VLOOKUP(1,ChapterTable!$1:$1048576,MATCH("최종"&amp;SUBSTITUTE(SUBSTITUTE(F$1,"standard",""),"|Float",""),ChapterTable!$1:$1,0),0)*ChapterTable!$P$17,
  IF(AND($A1497=0,$B1497=0),
    F1498,
  IF($B1497=0,
    VLOOKUP($A1497,ChapterTable!$1:$1048576,MATCH("최종"&amp;SUBSTITUTE(SUBSTITUTE(F$1,"standard",""),"|Float",""),ChapterTable!$1:$1,0),0),
  IF($B1497=1,
    IF($L1497=FALSE,
      VLOOKUP($A1497,ChapterTable!$1:$1048576,MATCH("최종"&amp;SUBSTITUTE(SUBSTITUTE(F$1,"standard",""),"|Float",""),ChapterTable!$1:$1,0),0),
      VLOOKUP($A1497-ChapterTable!$P$11,ChapterTable!$1:$1048576,MATCH("최종"&amp;SUBSTITUTE(SUBSTITUTE(F$1,"standard",""),"|Float",""),ChapterTable!$1:$1,0),0)*ChapterTable!$P$14
    ),
  OFFSET(F1497,-$B1497+IF($L1497,1,0),0)*
    (VLOOKUP(SUBSTITUTE(SUBSTITUTE(F$1,"standard",""),"|Float","")&amp;IF(OR($L1497=TRUE,$A1497=0,MOD($A1497,ChapterTable!$R$20)&lt;&gt;0),"","보스")&amp;"인게임누적곱배수",ChapterTable!$R:$S,2,0)^D1497
    +VLOOKUP(SUBSTITUTE(SUBSTITUTE(F$1,"standard",""),"|Float","")&amp;IF(OR($L1497=TRUE,$A1497=0,MOD($A1497,ChapterTable!$R$20)&lt;&gt;0),"","보스")&amp;"인게임누적합배수",ChapterTable!$R:$S,2,0)*D1497)
  )
  )
  )
)</f>
        <v>654.9609375</v>
      </c>
      <c r="G1497" t="s">
        <v>719</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64"/>
        <v>1</v>
      </c>
      <c r="Q1497">
        <f t="shared" si="165"/>
        <v>1</v>
      </c>
      <c r="R1497" t="b">
        <f t="shared" ca="1" si="166"/>
        <v>1</v>
      </c>
      <c r="T1497" t="b">
        <f t="shared" ca="1" si="16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70"/>
        <v>1</v>
      </c>
      <c r="AJ1497">
        <f t="shared" si="168"/>
        <v>1</v>
      </c>
      <c r="AK1497">
        <f t="shared" si="169"/>
        <v>1</v>
      </c>
      <c r="AL1497">
        <v>0</v>
      </c>
    </row>
    <row r="1498" spans="1:38" x14ac:dyDescent="0.3">
      <c r="A1498">
        <v>8</v>
      </c>
      <c r="B1498">
        <v>7</v>
      </c>
      <c r="C1498">
        <f>IF(OR($L1498=TRUE,$A1498=0,MOD($A1498,ChapterTable!$R$20)&lt;&gt;0),
MAX(0,INT(($B1498+ChapterTable!$P$26+VLOOKUP(SUBSTITUTE(C$1,"성장단계","")&amp;"단계오프셋",ChapterTable!$R:$S,2,0))/ChapterTable!$P$23)),
MAX(0,INT(($B1498+ChapterTable!$R$26+VLOOKUP(SUBSTITUTE(C$1,"성장단계","")&amp;"보스단계오프셋",ChapterTable!$R:$S,2,0))/ChapterTable!$R$23)))</f>
        <v>1</v>
      </c>
      <c r="D1498">
        <f>IF(OR($L1498=TRUE,$A1498=0,MOD($A1498,ChapterTable!$R$20)&lt;&gt;0),
MAX(0,INT(($B1498+ChapterTable!$P$26+VLOOKUP(SUBSTITUTE(D$1,"성장단계","")&amp;"단계오프셋",ChapterTable!$R:$S,2,0))/ChapterTable!$P$23)),
MAX(0,INT(($B1498+ChapterTable!$R$26+VLOOKUP(SUBSTITUTE(D$1,"성장단계","")&amp;"보스단계오프셋",ChapterTable!$R:$S,2,0))/ChapterTable!$R$23)))</f>
        <v>0</v>
      </c>
      <c r="E1498" s="1">
        <f ca="1">IF(AND($A1498=0,$B1498=1),
    VLOOKUP(1,ChapterTable!$1:$1048576,MATCH("최종"&amp;SUBSTITUTE(SUBSTITUTE(E$1,"standard",""),"|Float",""),ChapterTable!$1:$1,0),0)*ChapterTable!$P$17,
  IF(AND($A1498=0,$B1498=0),
    E1499,
  IF($B1498=0,
    VLOOKUP($A1498,ChapterTable!$1:$1048576,MATCH("최종"&amp;SUBSTITUTE(SUBSTITUTE(E$1,"standard",""),"|Float",""),ChapterTable!$1:$1,0),0),
  IF($B1498=1,
    IF($L1498=FALSE,
      VLOOKUP($A1498,ChapterTable!$1:$1048576,MATCH("최종"&amp;SUBSTITUTE(SUBSTITUTE(E$1,"standard",""),"|Float",""),ChapterTable!$1:$1,0),0),
      VLOOKUP($A1498-ChapterTable!$P$11,ChapterTable!$1:$1048576,MATCH("최종"&amp;SUBSTITUTE(SUBSTITUTE(E$1,"standard",""),"|Float",""),ChapterTable!$1:$1,0),0)*ChapterTable!$P$14
    ),
  OFFSET(E1498,-$B1498+IF($L1498,1,0),0)*IF($B1498&gt;OFFSET($B1498,1,0),ChapterTable!$R$17,1)*
    (VLOOKUP(SUBSTITUTE(SUBSTITUTE(E$1,"standard",""),"|Float","")&amp;IF(OR($L1498=TRUE,$A1498=0,MOD($A1498,ChapterTable!$R$20)&lt;&gt;0),"","보스")&amp;"인게임누적곱배수",ChapterTable!$R:$S,2,0)^C1498
    +VLOOKUP(SUBSTITUTE(SUBSTITUTE(E$1,"standard",""),"|Float","")&amp;IF(OR($L1498=TRUE,$A1498=0,MOD($A1498,ChapterTable!$R$20)&lt;&gt;0),"","보스")&amp;"인게임누적합배수",ChapterTable!$R:$S,2,0)*C1498)
  )
  )
  )
)</f>
        <v>1886.2874999999997</v>
      </c>
      <c r="F1498" s="1">
        <f ca="1">IF(AND($A1498=0,$B1498=1),
    VLOOKUP(1,ChapterTable!$1:$1048576,MATCH("최종"&amp;SUBSTITUTE(SUBSTITUTE(F$1,"standard",""),"|Float",""),ChapterTable!$1:$1,0),0)*ChapterTable!$P$17,
  IF(AND($A1498=0,$B1498=0),
    F1499,
  IF($B1498=0,
    VLOOKUP($A1498,ChapterTable!$1:$1048576,MATCH("최종"&amp;SUBSTITUTE(SUBSTITUTE(F$1,"standard",""),"|Float",""),ChapterTable!$1:$1,0),0),
  IF($B1498=1,
    IF($L1498=FALSE,
      VLOOKUP($A1498,ChapterTable!$1:$1048576,MATCH("최종"&amp;SUBSTITUTE(SUBSTITUTE(F$1,"standard",""),"|Float",""),ChapterTable!$1:$1,0),0),
      VLOOKUP($A1498-ChapterTable!$P$11,ChapterTable!$1:$1048576,MATCH("최종"&amp;SUBSTITUTE(SUBSTITUTE(F$1,"standard",""),"|Float",""),ChapterTable!$1:$1,0),0)*ChapterTable!$P$14
    ),
  OFFSET(F1498,-$B1498+IF($L1498,1,0),0)*
    (VLOOKUP(SUBSTITUTE(SUBSTITUTE(F$1,"standard",""),"|Float","")&amp;IF(OR($L1498=TRUE,$A1498=0,MOD($A1498,ChapterTable!$R$20)&lt;&gt;0),"","보스")&amp;"인게임누적곱배수",ChapterTable!$R:$S,2,0)^D1498
    +VLOOKUP(SUBSTITUTE(SUBSTITUTE(F$1,"standard",""),"|Float","")&amp;IF(OR($L1498=TRUE,$A1498=0,MOD($A1498,ChapterTable!$R$20)&lt;&gt;0),"","보스")&amp;"인게임누적합배수",ChapterTable!$R:$S,2,0)*D1498)
  )
  )
  )
)</f>
        <v>654.9609375</v>
      </c>
      <c r="G1498" t="s">
        <v>719</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64"/>
        <v>1</v>
      </c>
      <c r="Q1498">
        <f t="shared" si="165"/>
        <v>1</v>
      </c>
      <c r="R1498" t="b">
        <f t="shared" ca="1" si="166"/>
        <v>1</v>
      </c>
      <c r="T1498" t="b">
        <f t="shared" ca="1" si="16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70"/>
        <v>1</v>
      </c>
      <c r="AJ1498">
        <f t="shared" si="168"/>
        <v>1</v>
      </c>
      <c r="AK1498">
        <f t="shared" si="169"/>
        <v>1</v>
      </c>
      <c r="AL1498">
        <v>0</v>
      </c>
    </row>
    <row r="1499" spans="1:38" x14ac:dyDescent="0.3">
      <c r="A1499">
        <v>8</v>
      </c>
      <c r="B1499">
        <v>8</v>
      </c>
      <c r="C1499">
        <f>IF(OR($L1499=TRUE,$A1499=0,MOD($A1499,ChapterTable!$R$20)&lt;&gt;0),
MAX(0,INT(($B1499+ChapterTable!$P$26+VLOOKUP(SUBSTITUTE(C$1,"성장단계","")&amp;"단계오프셋",ChapterTable!$R:$S,2,0))/ChapterTable!$P$23)),
MAX(0,INT(($B1499+ChapterTable!$R$26+VLOOKUP(SUBSTITUTE(C$1,"성장단계","")&amp;"보스단계오프셋",ChapterTable!$R:$S,2,0))/ChapterTable!$R$23)))</f>
        <v>1</v>
      </c>
      <c r="D1499">
        <f>IF(OR($L1499=TRUE,$A1499=0,MOD($A1499,ChapterTable!$R$20)&lt;&gt;0),
MAX(0,INT(($B1499+ChapterTable!$P$26+VLOOKUP(SUBSTITUTE(D$1,"성장단계","")&amp;"단계오프셋",ChapterTable!$R:$S,2,0))/ChapterTable!$P$23)),
MAX(0,INT(($B1499+ChapterTable!$R$26+VLOOKUP(SUBSTITUTE(D$1,"성장단계","")&amp;"보스단계오프셋",ChapterTable!$R:$S,2,0))/ChapterTable!$R$23)))</f>
        <v>0</v>
      </c>
      <c r="E1499" s="1">
        <f ca="1">IF(AND($A1499=0,$B1499=1),
    VLOOKUP(1,ChapterTable!$1:$1048576,MATCH("최종"&amp;SUBSTITUTE(SUBSTITUTE(E$1,"standard",""),"|Float",""),ChapterTable!$1:$1,0),0)*ChapterTable!$P$17,
  IF(AND($A1499=0,$B1499=0),
    E1500,
  IF($B1499=0,
    VLOOKUP($A1499,ChapterTable!$1:$1048576,MATCH("최종"&amp;SUBSTITUTE(SUBSTITUTE(E$1,"standard",""),"|Float",""),ChapterTable!$1:$1,0),0),
  IF($B1499=1,
    IF($L1499=FALSE,
      VLOOKUP($A1499,ChapterTable!$1:$1048576,MATCH("최종"&amp;SUBSTITUTE(SUBSTITUTE(E$1,"standard",""),"|Float",""),ChapterTable!$1:$1,0),0),
      VLOOKUP($A1499-ChapterTable!$P$11,ChapterTable!$1:$1048576,MATCH("최종"&amp;SUBSTITUTE(SUBSTITUTE(E$1,"standard",""),"|Float",""),ChapterTable!$1:$1,0),0)*ChapterTable!$P$14
    ),
  OFFSET(E1499,-$B1499+IF($L1499,1,0),0)*IF($B1499&gt;OFFSET($B1499,1,0),ChapterTable!$R$17,1)*
    (VLOOKUP(SUBSTITUTE(SUBSTITUTE(E$1,"standard",""),"|Float","")&amp;IF(OR($L1499=TRUE,$A1499=0,MOD($A1499,ChapterTable!$R$20)&lt;&gt;0),"","보스")&amp;"인게임누적곱배수",ChapterTable!$R:$S,2,0)^C1499
    +VLOOKUP(SUBSTITUTE(SUBSTITUTE(E$1,"standard",""),"|Float","")&amp;IF(OR($L1499=TRUE,$A1499=0,MOD($A1499,ChapterTable!$R$20)&lt;&gt;0),"","보스")&amp;"인게임누적합배수",ChapterTable!$R:$S,2,0)*C1499)
  )
  )
  )
)</f>
        <v>1886.2874999999997</v>
      </c>
      <c r="F1499" s="1">
        <f ca="1">IF(AND($A1499=0,$B1499=1),
    VLOOKUP(1,ChapterTable!$1:$1048576,MATCH("최종"&amp;SUBSTITUTE(SUBSTITUTE(F$1,"standard",""),"|Float",""),ChapterTable!$1:$1,0),0)*ChapterTable!$P$17,
  IF(AND($A1499=0,$B1499=0),
    F1500,
  IF($B1499=0,
    VLOOKUP($A1499,ChapterTable!$1:$1048576,MATCH("최종"&amp;SUBSTITUTE(SUBSTITUTE(F$1,"standard",""),"|Float",""),ChapterTable!$1:$1,0),0),
  IF($B1499=1,
    IF($L1499=FALSE,
      VLOOKUP($A1499,ChapterTable!$1:$1048576,MATCH("최종"&amp;SUBSTITUTE(SUBSTITUTE(F$1,"standard",""),"|Float",""),ChapterTable!$1:$1,0),0),
      VLOOKUP($A1499-ChapterTable!$P$11,ChapterTable!$1:$1048576,MATCH("최종"&amp;SUBSTITUTE(SUBSTITUTE(F$1,"standard",""),"|Float",""),ChapterTable!$1:$1,0),0)*ChapterTable!$P$14
    ),
  OFFSET(F1499,-$B1499+IF($L1499,1,0),0)*
    (VLOOKUP(SUBSTITUTE(SUBSTITUTE(F$1,"standard",""),"|Float","")&amp;IF(OR($L1499=TRUE,$A1499=0,MOD($A1499,ChapterTable!$R$20)&lt;&gt;0),"","보스")&amp;"인게임누적곱배수",ChapterTable!$R:$S,2,0)^D1499
    +VLOOKUP(SUBSTITUTE(SUBSTITUTE(F$1,"standard",""),"|Float","")&amp;IF(OR($L1499=TRUE,$A1499=0,MOD($A1499,ChapterTable!$R$20)&lt;&gt;0),"","보스")&amp;"인게임누적합배수",ChapterTable!$R:$S,2,0)*D1499)
  )
  )
  )
)</f>
        <v>654.9609375</v>
      </c>
      <c r="G1499" t="s">
        <v>719</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64"/>
        <v>1</v>
      </c>
      <c r="Q1499">
        <f t="shared" si="165"/>
        <v>1</v>
      </c>
      <c r="R1499" t="b">
        <f t="shared" ca="1" si="166"/>
        <v>1</v>
      </c>
      <c r="T1499" t="b">
        <f t="shared" ca="1" si="16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70"/>
        <v>1</v>
      </c>
      <c r="AJ1499">
        <f t="shared" si="168"/>
        <v>1</v>
      </c>
      <c r="AK1499">
        <f t="shared" si="169"/>
        <v>1</v>
      </c>
      <c r="AL1499">
        <v>0</v>
      </c>
    </row>
    <row r="1500" spans="1:38" x14ac:dyDescent="0.3">
      <c r="A1500">
        <v>8</v>
      </c>
      <c r="B1500">
        <v>9</v>
      </c>
      <c r="C1500">
        <f>IF(OR($L1500=TRUE,$A1500=0,MOD($A1500,ChapterTable!$R$20)&lt;&gt;0),
MAX(0,INT(($B1500+ChapterTable!$P$26+VLOOKUP(SUBSTITUTE(C$1,"성장단계","")&amp;"단계오프셋",ChapterTable!$R:$S,2,0))/ChapterTable!$P$23)),
MAX(0,INT(($B1500+ChapterTable!$R$26+VLOOKUP(SUBSTITUTE(C$1,"성장단계","")&amp;"보스단계오프셋",ChapterTable!$R:$S,2,0))/ChapterTable!$R$23)))</f>
        <v>1</v>
      </c>
      <c r="D1500">
        <f>IF(OR($L1500=TRUE,$A1500=0,MOD($A1500,ChapterTable!$R$20)&lt;&gt;0),
MAX(0,INT(($B1500+ChapterTable!$P$26+VLOOKUP(SUBSTITUTE(D$1,"성장단계","")&amp;"단계오프셋",ChapterTable!$R:$S,2,0))/ChapterTable!$P$23)),
MAX(0,INT(($B1500+ChapterTable!$R$26+VLOOKUP(SUBSTITUTE(D$1,"성장단계","")&amp;"보스단계오프셋",ChapterTable!$R:$S,2,0))/ChapterTable!$R$23)))</f>
        <v>0</v>
      </c>
      <c r="E1500" s="1">
        <f ca="1">IF(AND($A1500=0,$B1500=1),
    VLOOKUP(1,ChapterTable!$1:$1048576,MATCH("최종"&amp;SUBSTITUTE(SUBSTITUTE(E$1,"standard",""),"|Float",""),ChapterTable!$1:$1,0),0)*ChapterTable!$P$17,
  IF(AND($A1500=0,$B1500=0),
    E1501,
  IF($B1500=0,
    VLOOKUP($A1500,ChapterTable!$1:$1048576,MATCH("최종"&amp;SUBSTITUTE(SUBSTITUTE(E$1,"standard",""),"|Float",""),ChapterTable!$1:$1,0),0),
  IF($B1500=1,
    IF($L1500=FALSE,
      VLOOKUP($A1500,ChapterTable!$1:$1048576,MATCH("최종"&amp;SUBSTITUTE(SUBSTITUTE(E$1,"standard",""),"|Float",""),ChapterTable!$1:$1,0),0),
      VLOOKUP($A1500-ChapterTable!$P$11,ChapterTable!$1:$1048576,MATCH("최종"&amp;SUBSTITUTE(SUBSTITUTE(E$1,"standard",""),"|Float",""),ChapterTable!$1:$1,0),0)*ChapterTable!$P$14
    ),
  OFFSET(E1500,-$B1500+IF($L1500,1,0),0)*IF($B1500&gt;OFFSET($B1500,1,0),ChapterTable!$R$17,1)*
    (VLOOKUP(SUBSTITUTE(SUBSTITUTE(E$1,"standard",""),"|Float","")&amp;IF(OR($L1500=TRUE,$A1500=0,MOD($A1500,ChapterTable!$R$20)&lt;&gt;0),"","보스")&amp;"인게임누적곱배수",ChapterTable!$R:$S,2,0)^C1500
    +VLOOKUP(SUBSTITUTE(SUBSTITUTE(E$1,"standard",""),"|Float","")&amp;IF(OR($L1500=TRUE,$A1500=0,MOD($A1500,ChapterTable!$R$20)&lt;&gt;0),"","보스")&amp;"인게임누적합배수",ChapterTable!$R:$S,2,0)*C1500)
  )
  )
  )
)</f>
        <v>1886.2874999999997</v>
      </c>
      <c r="F1500" s="1">
        <f ca="1">IF(AND($A1500=0,$B1500=1),
    VLOOKUP(1,ChapterTable!$1:$1048576,MATCH("최종"&amp;SUBSTITUTE(SUBSTITUTE(F$1,"standard",""),"|Float",""),ChapterTable!$1:$1,0),0)*ChapterTable!$P$17,
  IF(AND($A1500=0,$B1500=0),
    F1501,
  IF($B1500=0,
    VLOOKUP($A1500,ChapterTable!$1:$1048576,MATCH("최종"&amp;SUBSTITUTE(SUBSTITUTE(F$1,"standard",""),"|Float",""),ChapterTable!$1:$1,0),0),
  IF($B1500=1,
    IF($L1500=FALSE,
      VLOOKUP($A1500,ChapterTable!$1:$1048576,MATCH("최종"&amp;SUBSTITUTE(SUBSTITUTE(F$1,"standard",""),"|Float",""),ChapterTable!$1:$1,0),0),
      VLOOKUP($A1500-ChapterTable!$P$11,ChapterTable!$1:$1048576,MATCH("최종"&amp;SUBSTITUTE(SUBSTITUTE(F$1,"standard",""),"|Float",""),ChapterTable!$1:$1,0),0)*ChapterTable!$P$14
    ),
  OFFSET(F1500,-$B1500+IF($L1500,1,0),0)*
    (VLOOKUP(SUBSTITUTE(SUBSTITUTE(F$1,"standard",""),"|Float","")&amp;IF(OR($L1500=TRUE,$A1500=0,MOD($A1500,ChapterTable!$R$20)&lt;&gt;0),"","보스")&amp;"인게임누적곱배수",ChapterTable!$R:$S,2,0)^D1500
    +VLOOKUP(SUBSTITUTE(SUBSTITUTE(F$1,"standard",""),"|Float","")&amp;IF(OR($L1500=TRUE,$A1500=0,MOD($A1500,ChapterTable!$R$20)&lt;&gt;0),"","보스")&amp;"인게임누적합배수",ChapterTable!$R:$S,2,0)*D1500)
  )
  )
  )
)</f>
        <v>654.9609375</v>
      </c>
      <c r="G1500" t="s">
        <v>719</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64"/>
        <v>91</v>
      </c>
      <c r="Q1500">
        <f t="shared" si="165"/>
        <v>91</v>
      </c>
      <c r="R1500" t="b">
        <f t="shared" ca="1" si="166"/>
        <v>1</v>
      </c>
      <c r="T1500" t="b">
        <f t="shared" ca="1" si="16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70"/>
        <v>1</v>
      </c>
      <c r="AJ1500">
        <f t="shared" si="168"/>
        <v>1</v>
      </c>
      <c r="AK1500">
        <f t="shared" si="169"/>
        <v>1</v>
      </c>
      <c r="AL1500">
        <v>0</v>
      </c>
    </row>
    <row r="1501" spans="1:38" x14ac:dyDescent="0.3">
      <c r="A1501">
        <v>8</v>
      </c>
      <c r="B1501">
        <v>10</v>
      </c>
      <c r="C1501">
        <f>IF(OR($L1501=TRUE,$A1501=0,MOD($A1501,ChapterTable!$R$20)&lt;&gt;0),
MAX(0,INT(($B1501+ChapterTable!$P$26+VLOOKUP(SUBSTITUTE(C$1,"성장단계","")&amp;"단계오프셋",ChapterTable!$R:$S,2,0))/ChapterTable!$P$23)),
MAX(0,INT(($B1501+ChapterTable!$R$26+VLOOKUP(SUBSTITUTE(C$1,"성장단계","")&amp;"보스단계오프셋",ChapterTable!$R:$S,2,0))/ChapterTable!$R$23)))</f>
        <v>1</v>
      </c>
      <c r="D1501">
        <f>IF(OR($L1501=TRUE,$A1501=0,MOD($A1501,ChapterTable!$R$20)&lt;&gt;0),
MAX(0,INT(($B1501+ChapterTable!$P$26+VLOOKUP(SUBSTITUTE(D$1,"성장단계","")&amp;"단계오프셋",ChapterTable!$R:$S,2,0))/ChapterTable!$P$23)),
MAX(0,INT(($B1501+ChapterTable!$R$26+VLOOKUP(SUBSTITUTE(D$1,"성장단계","")&amp;"보스단계오프셋",ChapterTable!$R:$S,2,0))/ChapterTable!$R$23)))</f>
        <v>0</v>
      </c>
      <c r="E1501" s="1">
        <f ca="1">IF(AND($A1501=0,$B1501=1),
    VLOOKUP(1,ChapterTable!$1:$1048576,MATCH("최종"&amp;SUBSTITUTE(SUBSTITUTE(E$1,"standard",""),"|Float",""),ChapterTable!$1:$1,0),0)*ChapterTable!$P$17,
  IF(AND($A1501=0,$B1501=0),
    E1502,
  IF($B1501=0,
    VLOOKUP($A1501,ChapterTable!$1:$1048576,MATCH("최종"&amp;SUBSTITUTE(SUBSTITUTE(E$1,"standard",""),"|Float",""),ChapterTable!$1:$1,0),0),
  IF($B1501=1,
    IF($L1501=FALSE,
      VLOOKUP($A1501,ChapterTable!$1:$1048576,MATCH("최종"&amp;SUBSTITUTE(SUBSTITUTE(E$1,"standard",""),"|Float",""),ChapterTable!$1:$1,0),0),
      VLOOKUP($A1501-ChapterTable!$P$11,ChapterTable!$1:$1048576,MATCH("최종"&amp;SUBSTITUTE(SUBSTITUTE(E$1,"standard",""),"|Float",""),ChapterTable!$1:$1,0),0)*ChapterTable!$P$14
    ),
  OFFSET(E1501,-$B1501+IF($L1501,1,0),0)*IF($B1501&gt;OFFSET($B1501,1,0),ChapterTable!$R$17,1)*
    (VLOOKUP(SUBSTITUTE(SUBSTITUTE(E$1,"standard",""),"|Float","")&amp;IF(OR($L1501=TRUE,$A1501=0,MOD($A1501,ChapterTable!$R$20)&lt;&gt;0),"","보스")&amp;"인게임누적곱배수",ChapterTable!$R:$S,2,0)^C1501
    +VLOOKUP(SUBSTITUTE(SUBSTITUTE(E$1,"standard",""),"|Float","")&amp;IF(OR($L1501=TRUE,$A1501=0,MOD($A1501,ChapterTable!$R$20)&lt;&gt;0),"","보스")&amp;"인게임누적합배수",ChapterTable!$R:$S,2,0)*C1501)
  )
  )
  )
)</f>
        <v>1886.2874999999997</v>
      </c>
      <c r="F1501" s="1">
        <f ca="1">IF(AND($A1501=0,$B1501=1),
    VLOOKUP(1,ChapterTable!$1:$1048576,MATCH("최종"&amp;SUBSTITUTE(SUBSTITUTE(F$1,"standard",""),"|Float",""),ChapterTable!$1:$1,0),0)*ChapterTable!$P$17,
  IF(AND($A1501=0,$B1501=0),
    F1502,
  IF($B1501=0,
    VLOOKUP($A1501,ChapterTable!$1:$1048576,MATCH("최종"&amp;SUBSTITUTE(SUBSTITUTE(F$1,"standard",""),"|Float",""),ChapterTable!$1:$1,0),0),
  IF($B1501=1,
    IF($L1501=FALSE,
      VLOOKUP($A1501,ChapterTable!$1:$1048576,MATCH("최종"&amp;SUBSTITUTE(SUBSTITUTE(F$1,"standard",""),"|Float",""),ChapterTable!$1:$1,0),0),
      VLOOKUP($A1501-ChapterTable!$P$11,ChapterTable!$1:$1048576,MATCH("최종"&amp;SUBSTITUTE(SUBSTITUTE(F$1,"standard",""),"|Float",""),ChapterTable!$1:$1,0),0)*ChapterTable!$P$14
    ),
  OFFSET(F1501,-$B1501+IF($L1501,1,0),0)*
    (VLOOKUP(SUBSTITUTE(SUBSTITUTE(F$1,"standard",""),"|Float","")&amp;IF(OR($L1501=TRUE,$A1501=0,MOD($A1501,ChapterTable!$R$20)&lt;&gt;0),"","보스")&amp;"인게임누적곱배수",ChapterTable!$R:$S,2,0)^D1501
    +VLOOKUP(SUBSTITUTE(SUBSTITUTE(F$1,"standard",""),"|Float","")&amp;IF(OR($L1501=TRUE,$A1501=0,MOD($A1501,ChapterTable!$R$20)&lt;&gt;0),"","보스")&amp;"인게임누적합배수",ChapterTable!$R:$S,2,0)*D1501)
  )
  )
  )
)</f>
        <v>654.9609375</v>
      </c>
      <c r="G1501" t="s">
        <v>719</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64"/>
        <v>21</v>
      </c>
      <c r="Q1501">
        <f t="shared" si="165"/>
        <v>21</v>
      </c>
      <c r="R1501" t="b">
        <f t="shared" ca="1" si="166"/>
        <v>1</v>
      </c>
      <c r="T1501" t="b">
        <f t="shared" ca="1" si="16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70"/>
        <v>1</v>
      </c>
      <c r="AJ1501">
        <f t="shared" si="168"/>
        <v>1</v>
      </c>
      <c r="AK1501">
        <f t="shared" si="169"/>
        <v>1</v>
      </c>
      <c r="AL1501">
        <v>0</v>
      </c>
    </row>
    <row r="1502" spans="1:38" x14ac:dyDescent="0.3">
      <c r="A1502">
        <v>8</v>
      </c>
      <c r="B1502">
        <v>11</v>
      </c>
      <c r="C1502">
        <f>IF(OR($L1502=TRUE,$A1502=0,MOD($A1502,ChapterTable!$R$20)&lt;&gt;0),
MAX(0,INT(($B1502+ChapterTable!$P$26+VLOOKUP(SUBSTITUTE(C$1,"성장단계","")&amp;"단계오프셋",ChapterTable!$R:$S,2,0))/ChapterTable!$P$23)),
MAX(0,INT(($B1502+ChapterTable!$R$26+VLOOKUP(SUBSTITUTE(C$1,"성장단계","")&amp;"보스단계오프셋",ChapterTable!$R:$S,2,0))/ChapterTable!$R$23)))</f>
        <v>1</v>
      </c>
      <c r="D1502">
        <f>IF(OR($L1502=TRUE,$A1502=0,MOD($A1502,ChapterTable!$R$20)&lt;&gt;0),
MAX(0,INT(($B1502+ChapterTable!$P$26+VLOOKUP(SUBSTITUTE(D$1,"성장단계","")&amp;"단계오프셋",ChapterTable!$R:$S,2,0))/ChapterTable!$P$23)),
MAX(0,INT(($B1502+ChapterTable!$R$26+VLOOKUP(SUBSTITUTE(D$1,"성장단계","")&amp;"보스단계오프셋",ChapterTable!$R:$S,2,0))/ChapterTable!$R$23)))</f>
        <v>1</v>
      </c>
      <c r="E1502" s="1">
        <f ca="1">IF(AND($A1502=0,$B1502=1),
    VLOOKUP(1,ChapterTable!$1:$1048576,MATCH("최종"&amp;SUBSTITUTE(SUBSTITUTE(E$1,"standard",""),"|Float",""),ChapterTable!$1:$1,0),0)*ChapterTable!$P$17,
  IF(AND($A1502=0,$B1502=0),
    E1503,
  IF($B1502=0,
    VLOOKUP($A1502,ChapterTable!$1:$1048576,MATCH("최종"&amp;SUBSTITUTE(SUBSTITUTE(E$1,"standard",""),"|Float",""),ChapterTable!$1:$1,0),0),
  IF($B1502=1,
    IF($L1502=FALSE,
      VLOOKUP($A1502,ChapterTable!$1:$1048576,MATCH("최종"&amp;SUBSTITUTE(SUBSTITUTE(E$1,"standard",""),"|Float",""),ChapterTable!$1:$1,0),0),
      VLOOKUP($A1502-ChapterTable!$P$11,ChapterTable!$1:$1048576,MATCH("최종"&amp;SUBSTITUTE(SUBSTITUTE(E$1,"standard",""),"|Float",""),ChapterTable!$1:$1,0),0)*ChapterTable!$P$14
    ),
  OFFSET(E1502,-$B1502+IF($L1502,1,0),0)*IF($B1502&gt;OFFSET($B1502,1,0),ChapterTable!$R$17,1)*
    (VLOOKUP(SUBSTITUTE(SUBSTITUTE(E$1,"standard",""),"|Float","")&amp;IF(OR($L1502=TRUE,$A1502=0,MOD($A1502,ChapterTable!$R$20)&lt;&gt;0),"","보스")&amp;"인게임누적곱배수",ChapterTable!$R:$S,2,0)^C1502
    +VLOOKUP(SUBSTITUTE(SUBSTITUTE(E$1,"standard",""),"|Float","")&amp;IF(OR($L1502=TRUE,$A1502=0,MOD($A1502,ChapterTable!$R$20)&lt;&gt;0),"","보스")&amp;"인게임누적합배수",ChapterTable!$R:$S,2,0)*C1502)
  )
  )
  )
)</f>
        <v>1886.2874999999997</v>
      </c>
      <c r="F1502" s="1">
        <f ca="1">IF(AND($A1502=0,$B1502=1),
    VLOOKUP(1,ChapterTable!$1:$1048576,MATCH("최종"&amp;SUBSTITUTE(SUBSTITUTE(F$1,"standard",""),"|Float",""),ChapterTable!$1:$1,0),0)*ChapterTable!$P$17,
  IF(AND($A1502=0,$B1502=0),
    F1503,
  IF($B1502=0,
    VLOOKUP($A1502,ChapterTable!$1:$1048576,MATCH("최종"&amp;SUBSTITUTE(SUBSTITUTE(F$1,"standard",""),"|Float",""),ChapterTable!$1:$1,0),0),
  IF($B1502=1,
    IF($L1502=FALSE,
      VLOOKUP($A1502,ChapterTable!$1:$1048576,MATCH("최종"&amp;SUBSTITUTE(SUBSTITUTE(F$1,"standard",""),"|Float",""),ChapterTable!$1:$1,0),0),
      VLOOKUP($A1502-ChapterTable!$P$11,ChapterTable!$1:$1048576,MATCH("최종"&amp;SUBSTITUTE(SUBSTITUTE(F$1,"standard",""),"|Float",""),ChapterTable!$1:$1,0),0)*ChapterTable!$P$14
    ),
  OFFSET(F1502,-$B1502+IF($L1502,1,0),0)*
    (VLOOKUP(SUBSTITUTE(SUBSTITUTE(F$1,"standard",""),"|Float","")&amp;IF(OR($L1502=TRUE,$A1502=0,MOD($A1502,ChapterTable!$R$20)&lt;&gt;0),"","보스")&amp;"인게임누적곱배수",ChapterTable!$R:$S,2,0)^D1502
    +VLOOKUP(SUBSTITUTE(SUBSTITUTE(F$1,"standard",""),"|Float","")&amp;IF(OR($L1502=TRUE,$A1502=0,MOD($A1502,ChapterTable!$R$20)&lt;&gt;0),"","보스")&amp;"인게임누적합배수",ChapterTable!$R:$S,2,0)*D1502)
  )
  )
  )
)</f>
        <v>704.0830078125</v>
      </c>
      <c r="G1502" t="s">
        <v>719</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64"/>
        <v>2</v>
      </c>
      <c r="Q1502">
        <f t="shared" si="165"/>
        <v>2</v>
      </c>
      <c r="R1502" t="b">
        <f t="shared" ca="1" si="166"/>
        <v>1</v>
      </c>
      <c r="T1502" t="b">
        <f t="shared" ca="1" si="16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70"/>
        <v>0.5</v>
      </c>
      <c r="AJ1502">
        <f t="shared" si="168"/>
        <v>0.54666666600000002</v>
      </c>
      <c r="AK1502">
        <f t="shared" si="169"/>
        <v>1</v>
      </c>
      <c r="AL1502">
        <v>0</v>
      </c>
    </row>
    <row r="1503" spans="1:38" x14ac:dyDescent="0.3">
      <c r="A1503">
        <v>8</v>
      </c>
      <c r="B1503">
        <v>12</v>
      </c>
      <c r="C1503">
        <f>IF(OR($L1503=TRUE,$A1503=0,MOD($A1503,ChapterTable!$R$20)&lt;&gt;0),
MAX(0,INT(($B1503+ChapterTable!$P$26+VLOOKUP(SUBSTITUTE(C$1,"성장단계","")&amp;"단계오프셋",ChapterTable!$R:$S,2,0))/ChapterTable!$P$23)),
MAX(0,INT(($B1503+ChapterTable!$R$26+VLOOKUP(SUBSTITUTE(C$1,"성장단계","")&amp;"보스단계오프셋",ChapterTable!$R:$S,2,0))/ChapterTable!$R$23)))</f>
        <v>1</v>
      </c>
      <c r="D1503">
        <f>IF(OR($L1503=TRUE,$A1503=0,MOD($A1503,ChapterTable!$R$20)&lt;&gt;0),
MAX(0,INT(($B1503+ChapterTable!$P$26+VLOOKUP(SUBSTITUTE(D$1,"성장단계","")&amp;"단계오프셋",ChapterTable!$R:$S,2,0))/ChapterTable!$P$23)),
MAX(0,INT(($B1503+ChapterTable!$R$26+VLOOKUP(SUBSTITUTE(D$1,"성장단계","")&amp;"보스단계오프셋",ChapterTable!$R:$S,2,0))/ChapterTable!$R$23)))</f>
        <v>1</v>
      </c>
      <c r="E1503" s="1">
        <f ca="1">IF(AND($A1503=0,$B1503=1),
    VLOOKUP(1,ChapterTable!$1:$1048576,MATCH("최종"&amp;SUBSTITUTE(SUBSTITUTE(E$1,"standard",""),"|Float",""),ChapterTable!$1:$1,0),0)*ChapterTable!$P$17,
  IF(AND($A1503=0,$B1503=0),
    E1504,
  IF($B1503=0,
    VLOOKUP($A1503,ChapterTable!$1:$1048576,MATCH("최종"&amp;SUBSTITUTE(SUBSTITUTE(E$1,"standard",""),"|Float",""),ChapterTable!$1:$1,0),0),
  IF($B1503=1,
    IF($L1503=FALSE,
      VLOOKUP($A1503,ChapterTable!$1:$1048576,MATCH("최종"&amp;SUBSTITUTE(SUBSTITUTE(E$1,"standard",""),"|Float",""),ChapterTable!$1:$1,0),0),
      VLOOKUP($A1503-ChapterTable!$P$11,ChapterTable!$1:$1048576,MATCH("최종"&amp;SUBSTITUTE(SUBSTITUTE(E$1,"standard",""),"|Float",""),ChapterTable!$1:$1,0),0)*ChapterTable!$P$14
    ),
  OFFSET(E1503,-$B1503+IF($L1503,1,0),0)*IF($B1503&gt;OFFSET($B1503,1,0),ChapterTable!$R$17,1)*
    (VLOOKUP(SUBSTITUTE(SUBSTITUTE(E$1,"standard",""),"|Float","")&amp;IF(OR($L1503=TRUE,$A1503=0,MOD($A1503,ChapterTable!$R$20)&lt;&gt;0),"","보스")&amp;"인게임누적곱배수",ChapterTable!$R:$S,2,0)^C1503
    +VLOOKUP(SUBSTITUTE(SUBSTITUTE(E$1,"standard",""),"|Float","")&amp;IF(OR($L1503=TRUE,$A1503=0,MOD($A1503,ChapterTable!$R$20)&lt;&gt;0),"","보스")&amp;"인게임누적합배수",ChapterTable!$R:$S,2,0)*C1503)
  )
  )
  )
)</f>
        <v>1886.2874999999997</v>
      </c>
      <c r="F1503" s="1">
        <f ca="1">IF(AND($A1503=0,$B1503=1),
    VLOOKUP(1,ChapterTable!$1:$1048576,MATCH("최종"&amp;SUBSTITUTE(SUBSTITUTE(F$1,"standard",""),"|Float",""),ChapterTable!$1:$1,0),0)*ChapterTable!$P$17,
  IF(AND($A1503=0,$B1503=0),
    F1504,
  IF($B1503=0,
    VLOOKUP($A1503,ChapterTable!$1:$1048576,MATCH("최종"&amp;SUBSTITUTE(SUBSTITUTE(F$1,"standard",""),"|Float",""),ChapterTable!$1:$1,0),0),
  IF($B1503=1,
    IF($L1503=FALSE,
      VLOOKUP($A1503,ChapterTable!$1:$1048576,MATCH("최종"&amp;SUBSTITUTE(SUBSTITUTE(F$1,"standard",""),"|Float",""),ChapterTable!$1:$1,0),0),
      VLOOKUP($A1503-ChapterTable!$P$11,ChapterTable!$1:$1048576,MATCH("최종"&amp;SUBSTITUTE(SUBSTITUTE(F$1,"standard",""),"|Float",""),ChapterTable!$1:$1,0),0)*ChapterTable!$P$14
    ),
  OFFSET(F1503,-$B1503+IF($L1503,1,0),0)*
    (VLOOKUP(SUBSTITUTE(SUBSTITUTE(F$1,"standard",""),"|Float","")&amp;IF(OR($L1503=TRUE,$A1503=0,MOD($A1503,ChapterTable!$R$20)&lt;&gt;0),"","보스")&amp;"인게임누적곱배수",ChapterTable!$R:$S,2,0)^D1503
    +VLOOKUP(SUBSTITUTE(SUBSTITUTE(F$1,"standard",""),"|Float","")&amp;IF(OR($L1503=TRUE,$A1503=0,MOD($A1503,ChapterTable!$R$20)&lt;&gt;0),"","보스")&amp;"인게임누적합배수",ChapterTable!$R:$S,2,0)*D1503)
  )
  )
  )
)</f>
        <v>704.0830078125</v>
      </c>
      <c r="G1503" t="s">
        <v>719</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64"/>
        <v>2</v>
      </c>
      <c r="Q1503">
        <f t="shared" si="165"/>
        <v>2</v>
      </c>
      <c r="R1503" t="b">
        <f t="shared" ca="1" si="166"/>
        <v>1</v>
      </c>
      <c r="T1503" t="b">
        <f t="shared" ca="1" si="16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70"/>
        <v>0.5</v>
      </c>
      <c r="AJ1503">
        <f t="shared" si="168"/>
        <v>0.54666666600000002</v>
      </c>
      <c r="AK1503">
        <f t="shared" si="169"/>
        <v>1</v>
      </c>
      <c r="AL1503">
        <v>0</v>
      </c>
    </row>
    <row r="1504" spans="1:38" x14ac:dyDescent="0.3">
      <c r="A1504">
        <v>8</v>
      </c>
      <c r="B1504">
        <v>13</v>
      </c>
      <c r="C1504">
        <f>IF(OR($L1504=TRUE,$A1504=0,MOD($A1504,ChapterTable!$R$20)&lt;&gt;0),
MAX(0,INT(($B1504+ChapterTable!$P$26+VLOOKUP(SUBSTITUTE(C$1,"성장단계","")&amp;"단계오프셋",ChapterTable!$R:$S,2,0))/ChapterTable!$P$23)),
MAX(0,INT(($B1504+ChapterTable!$R$26+VLOOKUP(SUBSTITUTE(C$1,"성장단계","")&amp;"보스단계오프셋",ChapterTable!$R:$S,2,0))/ChapterTable!$R$23)))</f>
        <v>1</v>
      </c>
      <c r="D1504">
        <f>IF(OR($L1504=TRUE,$A1504=0,MOD($A1504,ChapterTable!$R$20)&lt;&gt;0),
MAX(0,INT(($B1504+ChapterTable!$P$26+VLOOKUP(SUBSTITUTE(D$1,"성장단계","")&amp;"단계오프셋",ChapterTable!$R:$S,2,0))/ChapterTable!$P$23)),
MAX(0,INT(($B1504+ChapterTable!$R$26+VLOOKUP(SUBSTITUTE(D$1,"성장단계","")&amp;"보스단계오프셋",ChapterTable!$R:$S,2,0))/ChapterTable!$R$23)))</f>
        <v>1</v>
      </c>
      <c r="E1504" s="1">
        <f ca="1">IF(AND($A1504=0,$B1504=1),
    VLOOKUP(1,ChapterTable!$1:$1048576,MATCH("최종"&amp;SUBSTITUTE(SUBSTITUTE(E$1,"standard",""),"|Float",""),ChapterTable!$1:$1,0),0)*ChapterTable!$P$17,
  IF(AND($A1504=0,$B1504=0),
    E1505,
  IF($B1504=0,
    VLOOKUP($A1504,ChapterTable!$1:$1048576,MATCH("최종"&amp;SUBSTITUTE(SUBSTITUTE(E$1,"standard",""),"|Float",""),ChapterTable!$1:$1,0),0),
  IF($B1504=1,
    IF($L1504=FALSE,
      VLOOKUP($A1504,ChapterTable!$1:$1048576,MATCH("최종"&amp;SUBSTITUTE(SUBSTITUTE(E$1,"standard",""),"|Float",""),ChapterTable!$1:$1,0),0),
      VLOOKUP($A1504-ChapterTable!$P$11,ChapterTable!$1:$1048576,MATCH("최종"&amp;SUBSTITUTE(SUBSTITUTE(E$1,"standard",""),"|Float",""),ChapterTable!$1:$1,0),0)*ChapterTable!$P$14
    ),
  OFFSET(E1504,-$B1504+IF($L1504,1,0),0)*IF($B1504&gt;OFFSET($B1504,1,0),ChapterTable!$R$17,1)*
    (VLOOKUP(SUBSTITUTE(SUBSTITUTE(E$1,"standard",""),"|Float","")&amp;IF(OR($L1504=TRUE,$A1504=0,MOD($A1504,ChapterTable!$R$20)&lt;&gt;0),"","보스")&amp;"인게임누적곱배수",ChapterTable!$R:$S,2,0)^C1504
    +VLOOKUP(SUBSTITUTE(SUBSTITUTE(E$1,"standard",""),"|Float","")&amp;IF(OR($L1504=TRUE,$A1504=0,MOD($A1504,ChapterTable!$R$20)&lt;&gt;0),"","보스")&amp;"인게임누적합배수",ChapterTable!$R:$S,2,0)*C1504)
  )
  )
  )
)</f>
        <v>1886.2874999999997</v>
      </c>
      <c r="F1504" s="1">
        <f ca="1">IF(AND($A1504=0,$B1504=1),
    VLOOKUP(1,ChapterTable!$1:$1048576,MATCH("최종"&amp;SUBSTITUTE(SUBSTITUTE(F$1,"standard",""),"|Float",""),ChapterTable!$1:$1,0),0)*ChapterTable!$P$17,
  IF(AND($A1504=0,$B1504=0),
    F1505,
  IF($B1504=0,
    VLOOKUP($A1504,ChapterTable!$1:$1048576,MATCH("최종"&amp;SUBSTITUTE(SUBSTITUTE(F$1,"standard",""),"|Float",""),ChapterTable!$1:$1,0),0),
  IF($B1504=1,
    IF($L1504=FALSE,
      VLOOKUP($A1504,ChapterTable!$1:$1048576,MATCH("최종"&amp;SUBSTITUTE(SUBSTITUTE(F$1,"standard",""),"|Float",""),ChapterTable!$1:$1,0),0),
      VLOOKUP($A1504-ChapterTable!$P$11,ChapterTable!$1:$1048576,MATCH("최종"&amp;SUBSTITUTE(SUBSTITUTE(F$1,"standard",""),"|Float",""),ChapterTable!$1:$1,0),0)*ChapterTable!$P$14
    ),
  OFFSET(F1504,-$B1504+IF($L1504,1,0),0)*
    (VLOOKUP(SUBSTITUTE(SUBSTITUTE(F$1,"standard",""),"|Float","")&amp;IF(OR($L1504=TRUE,$A1504=0,MOD($A1504,ChapterTable!$R$20)&lt;&gt;0),"","보스")&amp;"인게임누적곱배수",ChapterTable!$R:$S,2,0)^D1504
    +VLOOKUP(SUBSTITUTE(SUBSTITUTE(F$1,"standard",""),"|Float","")&amp;IF(OR($L1504=TRUE,$A1504=0,MOD($A1504,ChapterTable!$R$20)&lt;&gt;0),"","보스")&amp;"인게임누적합배수",ChapterTable!$R:$S,2,0)*D1504)
  )
  )
  )
)</f>
        <v>704.0830078125</v>
      </c>
      <c r="G1504" t="s">
        <v>719</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64"/>
        <v>2</v>
      </c>
      <c r="Q1504">
        <f t="shared" si="165"/>
        <v>2</v>
      </c>
      <c r="R1504" t="b">
        <f t="shared" ca="1" si="166"/>
        <v>1</v>
      </c>
      <c r="T1504" t="b">
        <f t="shared" ca="1" si="16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70"/>
        <v>0.5</v>
      </c>
      <c r="AJ1504">
        <f t="shared" si="168"/>
        <v>0.54666666600000002</v>
      </c>
      <c r="AK1504">
        <f t="shared" si="169"/>
        <v>1</v>
      </c>
      <c r="AL1504">
        <v>0</v>
      </c>
    </row>
    <row r="1505" spans="1:38" x14ac:dyDescent="0.3">
      <c r="A1505">
        <v>8</v>
      </c>
      <c r="B1505">
        <v>14</v>
      </c>
      <c r="C1505">
        <f>IF(OR($L1505=TRUE,$A1505=0,MOD($A1505,ChapterTable!$R$20)&lt;&gt;0),
MAX(0,INT(($B1505+ChapterTable!$P$26+VLOOKUP(SUBSTITUTE(C$1,"성장단계","")&amp;"단계오프셋",ChapterTable!$R:$S,2,0))/ChapterTable!$P$23)),
MAX(0,INT(($B1505+ChapterTable!$R$26+VLOOKUP(SUBSTITUTE(C$1,"성장단계","")&amp;"보스단계오프셋",ChapterTable!$R:$S,2,0))/ChapterTable!$R$23)))</f>
        <v>1</v>
      </c>
      <c r="D1505">
        <f>IF(OR($L1505=TRUE,$A1505=0,MOD($A1505,ChapterTable!$R$20)&lt;&gt;0),
MAX(0,INT(($B1505+ChapterTable!$P$26+VLOOKUP(SUBSTITUTE(D$1,"성장단계","")&amp;"단계오프셋",ChapterTable!$R:$S,2,0))/ChapterTable!$P$23)),
MAX(0,INT(($B1505+ChapterTable!$R$26+VLOOKUP(SUBSTITUTE(D$1,"성장단계","")&amp;"보스단계오프셋",ChapterTable!$R:$S,2,0))/ChapterTable!$R$23)))</f>
        <v>1</v>
      </c>
      <c r="E1505" s="1">
        <f ca="1">IF(AND($A1505=0,$B1505=1),
    VLOOKUP(1,ChapterTable!$1:$1048576,MATCH("최종"&amp;SUBSTITUTE(SUBSTITUTE(E$1,"standard",""),"|Float",""),ChapterTable!$1:$1,0),0)*ChapterTable!$P$17,
  IF(AND($A1505=0,$B1505=0),
    E1506,
  IF($B1505=0,
    VLOOKUP($A1505,ChapterTable!$1:$1048576,MATCH("최종"&amp;SUBSTITUTE(SUBSTITUTE(E$1,"standard",""),"|Float",""),ChapterTable!$1:$1,0),0),
  IF($B1505=1,
    IF($L1505=FALSE,
      VLOOKUP($A1505,ChapterTable!$1:$1048576,MATCH("최종"&amp;SUBSTITUTE(SUBSTITUTE(E$1,"standard",""),"|Float",""),ChapterTable!$1:$1,0),0),
      VLOOKUP($A1505-ChapterTable!$P$11,ChapterTable!$1:$1048576,MATCH("최종"&amp;SUBSTITUTE(SUBSTITUTE(E$1,"standard",""),"|Float",""),ChapterTable!$1:$1,0),0)*ChapterTable!$P$14
    ),
  OFFSET(E1505,-$B1505+IF($L1505,1,0),0)*IF($B1505&gt;OFFSET($B1505,1,0),ChapterTable!$R$17,1)*
    (VLOOKUP(SUBSTITUTE(SUBSTITUTE(E$1,"standard",""),"|Float","")&amp;IF(OR($L1505=TRUE,$A1505=0,MOD($A1505,ChapterTable!$R$20)&lt;&gt;0),"","보스")&amp;"인게임누적곱배수",ChapterTable!$R:$S,2,0)^C1505
    +VLOOKUP(SUBSTITUTE(SUBSTITUTE(E$1,"standard",""),"|Float","")&amp;IF(OR($L1505=TRUE,$A1505=0,MOD($A1505,ChapterTable!$R$20)&lt;&gt;0),"","보스")&amp;"인게임누적합배수",ChapterTable!$R:$S,2,0)*C1505)
  )
  )
  )
)</f>
        <v>1886.2874999999997</v>
      </c>
      <c r="F1505" s="1">
        <f ca="1">IF(AND($A1505=0,$B1505=1),
    VLOOKUP(1,ChapterTable!$1:$1048576,MATCH("최종"&amp;SUBSTITUTE(SUBSTITUTE(F$1,"standard",""),"|Float",""),ChapterTable!$1:$1,0),0)*ChapterTable!$P$17,
  IF(AND($A1505=0,$B1505=0),
    F1506,
  IF($B1505=0,
    VLOOKUP($A1505,ChapterTable!$1:$1048576,MATCH("최종"&amp;SUBSTITUTE(SUBSTITUTE(F$1,"standard",""),"|Float",""),ChapterTable!$1:$1,0),0),
  IF($B1505=1,
    IF($L1505=FALSE,
      VLOOKUP($A1505,ChapterTable!$1:$1048576,MATCH("최종"&amp;SUBSTITUTE(SUBSTITUTE(F$1,"standard",""),"|Float",""),ChapterTable!$1:$1,0),0),
      VLOOKUP($A1505-ChapterTable!$P$11,ChapterTable!$1:$1048576,MATCH("최종"&amp;SUBSTITUTE(SUBSTITUTE(F$1,"standard",""),"|Float",""),ChapterTable!$1:$1,0),0)*ChapterTable!$P$14
    ),
  OFFSET(F1505,-$B1505+IF($L1505,1,0),0)*
    (VLOOKUP(SUBSTITUTE(SUBSTITUTE(F$1,"standard",""),"|Float","")&amp;IF(OR($L1505=TRUE,$A1505=0,MOD($A1505,ChapterTable!$R$20)&lt;&gt;0),"","보스")&amp;"인게임누적곱배수",ChapterTable!$R:$S,2,0)^D1505
    +VLOOKUP(SUBSTITUTE(SUBSTITUTE(F$1,"standard",""),"|Float","")&amp;IF(OR($L1505=TRUE,$A1505=0,MOD($A1505,ChapterTable!$R$20)&lt;&gt;0),"","보스")&amp;"인게임누적합배수",ChapterTable!$R:$S,2,0)*D1505)
  )
  )
  )
)</f>
        <v>704.0830078125</v>
      </c>
      <c r="G1505" t="s">
        <v>719</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64"/>
        <v>2</v>
      </c>
      <c r="Q1505">
        <f t="shared" si="165"/>
        <v>2</v>
      </c>
      <c r="R1505" t="b">
        <f t="shared" ca="1" si="166"/>
        <v>1</v>
      </c>
      <c r="T1505" t="b">
        <f t="shared" ca="1" si="16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70"/>
        <v>0.5</v>
      </c>
      <c r="AJ1505">
        <f t="shared" si="168"/>
        <v>0.54666666600000002</v>
      </c>
      <c r="AK1505">
        <f t="shared" si="169"/>
        <v>1</v>
      </c>
      <c r="AL1505">
        <v>0</v>
      </c>
    </row>
    <row r="1506" spans="1:38" x14ac:dyDescent="0.3">
      <c r="A1506">
        <v>8</v>
      </c>
      <c r="B1506">
        <v>15</v>
      </c>
      <c r="C1506">
        <f>IF(OR($L1506=TRUE,$A1506=0,MOD($A1506,ChapterTable!$R$20)&lt;&gt;0),
MAX(0,INT(($B1506+ChapterTable!$P$26+VLOOKUP(SUBSTITUTE(C$1,"성장단계","")&amp;"단계오프셋",ChapterTable!$R:$S,2,0))/ChapterTable!$P$23)),
MAX(0,INT(($B1506+ChapterTable!$R$26+VLOOKUP(SUBSTITUTE(C$1,"성장단계","")&amp;"보스단계오프셋",ChapterTable!$R:$S,2,0))/ChapterTable!$R$23)))</f>
        <v>1</v>
      </c>
      <c r="D1506">
        <f>IF(OR($L1506=TRUE,$A1506=0,MOD($A1506,ChapterTable!$R$20)&lt;&gt;0),
MAX(0,INT(($B1506+ChapterTable!$P$26+VLOOKUP(SUBSTITUTE(D$1,"성장단계","")&amp;"단계오프셋",ChapterTable!$R:$S,2,0))/ChapterTable!$P$23)),
MAX(0,INT(($B1506+ChapterTable!$R$26+VLOOKUP(SUBSTITUTE(D$1,"성장단계","")&amp;"보스단계오프셋",ChapterTable!$R:$S,2,0))/ChapterTable!$R$23)))</f>
        <v>1</v>
      </c>
      <c r="E1506" s="1">
        <f ca="1">IF(AND($A1506=0,$B1506=1),
    VLOOKUP(1,ChapterTable!$1:$1048576,MATCH("최종"&amp;SUBSTITUTE(SUBSTITUTE(E$1,"standard",""),"|Float",""),ChapterTable!$1:$1,0),0)*ChapterTable!$P$17,
  IF(AND($A1506=0,$B1506=0),
    E1507,
  IF($B1506=0,
    VLOOKUP($A1506,ChapterTable!$1:$1048576,MATCH("최종"&amp;SUBSTITUTE(SUBSTITUTE(E$1,"standard",""),"|Float",""),ChapterTable!$1:$1,0),0),
  IF($B1506=1,
    IF($L1506=FALSE,
      VLOOKUP($A1506,ChapterTable!$1:$1048576,MATCH("최종"&amp;SUBSTITUTE(SUBSTITUTE(E$1,"standard",""),"|Float",""),ChapterTable!$1:$1,0),0),
      VLOOKUP($A1506-ChapterTable!$P$11,ChapterTable!$1:$1048576,MATCH("최종"&amp;SUBSTITUTE(SUBSTITUTE(E$1,"standard",""),"|Float",""),ChapterTable!$1:$1,0),0)*ChapterTable!$P$14
    ),
  OFFSET(E1506,-$B1506+IF($L1506,1,0),0)*IF($B1506&gt;OFFSET($B1506,1,0),ChapterTable!$R$17,1)*
    (VLOOKUP(SUBSTITUTE(SUBSTITUTE(E$1,"standard",""),"|Float","")&amp;IF(OR($L1506=TRUE,$A1506=0,MOD($A1506,ChapterTable!$R$20)&lt;&gt;0),"","보스")&amp;"인게임누적곱배수",ChapterTable!$R:$S,2,0)^C1506
    +VLOOKUP(SUBSTITUTE(SUBSTITUTE(E$1,"standard",""),"|Float","")&amp;IF(OR($L1506=TRUE,$A1506=0,MOD($A1506,ChapterTable!$R$20)&lt;&gt;0),"","보스")&amp;"인게임누적합배수",ChapterTable!$R:$S,2,0)*C1506)
  )
  )
  )
)</f>
        <v>1886.2874999999997</v>
      </c>
      <c r="F1506" s="1">
        <f ca="1">IF(AND($A1506=0,$B1506=1),
    VLOOKUP(1,ChapterTable!$1:$1048576,MATCH("최종"&amp;SUBSTITUTE(SUBSTITUTE(F$1,"standard",""),"|Float",""),ChapterTable!$1:$1,0),0)*ChapterTable!$P$17,
  IF(AND($A1506=0,$B1506=0),
    F1507,
  IF($B1506=0,
    VLOOKUP($A1506,ChapterTable!$1:$1048576,MATCH("최종"&amp;SUBSTITUTE(SUBSTITUTE(F$1,"standard",""),"|Float",""),ChapterTable!$1:$1,0),0),
  IF($B1506=1,
    IF($L1506=FALSE,
      VLOOKUP($A1506,ChapterTable!$1:$1048576,MATCH("최종"&amp;SUBSTITUTE(SUBSTITUTE(F$1,"standard",""),"|Float",""),ChapterTable!$1:$1,0),0),
      VLOOKUP($A1506-ChapterTable!$P$11,ChapterTable!$1:$1048576,MATCH("최종"&amp;SUBSTITUTE(SUBSTITUTE(F$1,"standard",""),"|Float",""),ChapterTable!$1:$1,0),0)*ChapterTable!$P$14
    ),
  OFFSET(F1506,-$B1506+IF($L1506,1,0),0)*
    (VLOOKUP(SUBSTITUTE(SUBSTITUTE(F$1,"standard",""),"|Float","")&amp;IF(OR($L1506=TRUE,$A1506=0,MOD($A1506,ChapterTable!$R$20)&lt;&gt;0),"","보스")&amp;"인게임누적곱배수",ChapterTable!$R:$S,2,0)^D1506
    +VLOOKUP(SUBSTITUTE(SUBSTITUTE(F$1,"standard",""),"|Float","")&amp;IF(OR($L1506=TRUE,$A1506=0,MOD($A1506,ChapterTable!$R$20)&lt;&gt;0),"","보스")&amp;"인게임누적합배수",ChapterTable!$R:$S,2,0)*D1506)
  )
  )
  )
)</f>
        <v>704.0830078125</v>
      </c>
      <c r="G1506" t="s">
        <v>719</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64"/>
        <v>11</v>
      </c>
      <c r="Q1506">
        <f t="shared" si="165"/>
        <v>11</v>
      </c>
      <c r="R1506" t="b">
        <f t="shared" ca="1" si="166"/>
        <v>1</v>
      </c>
      <c r="T1506" t="b">
        <f t="shared" ca="1" si="16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70"/>
        <v>0.5</v>
      </c>
      <c r="AJ1506">
        <f t="shared" si="168"/>
        <v>0.54666666600000002</v>
      </c>
      <c r="AK1506">
        <f t="shared" si="169"/>
        <v>1</v>
      </c>
      <c r="AL1506">
        <v>0</v>
      </c>
    </row>
    <row r="1507" spans="1:38" x14ac:dyDescent="0.3">
      <c r="A1507">
        <v>8</v>
      </c>
      <c r="B1507">
        <v>16</v>
      </c>
      <c r="C1507">
        <f>IF(OR($L1507=TRUE,$A1507=0,MOD($A1507,ChapterTable!$R$20)&lt;&gt;0),
MAX(0,INT(($B1507+ChapterTable!$P$26+VLOOKUP(SUBSTITUTE(C$1,"성장단계","")&amp;"단계오프셋",ChapterTable!$R:$S,2,0))/ChapterTable!$P$23)),
MAX(0,INT(($B1507+ChapterTable!$R$26+VLOOKUP(SUBSTITUTE(C$1,"성장단계","")&amp;"보스단계오프셋",ChapterTable!$R:$S,2,0))/ChapterTable!$R$23)))</f>
        <v>2</v>
      </c>
      <c r="D1507">
        <f>IF(OR($L1507=TRUE,$A1507=0,MOD($A1507,ChapterTable!$R$20)&lt;&gt;0),
MAX(0,INT(($B1507+ChapterTable!$P$26+VLOOKUP(SUBSTITUTE(D$1,"성장단계","")&amp;"단계오프셋",ChapterTable!$R:$S,2,0))/ChapterTable!$P$23)),
MAX(0,INT(($B1507+ChapterTable!$R$26+VLOOKUP(SUBSTITUTE(D$1,"성장단계","")&amp;"보스단계오프셋",ChapterTable!$R:$S,2,0))/ChapterTable!$R$23)))</f>
        <v>1</v>
      </c>
      <c r="E1507" s="1">
        <f ca="1">IF(AND($A1507=0,$B1507=1),
    VLOOKUP(1,ChapterTable!$1:$1048576,MATCH("최종"&amp;SUBSTITUTE(SUBSTITUTE(E$1,"standard",""),"|Float",""),ChapterTable!$1:$1,0),0)*ChapterTable!$P$17,
  IF(AND($A1507=0,$B1507=0),
    E1508,
  IF($B1507=0,
    VLOOKUP($A1507,ChapterTable!$1:$1048576,MATCH("최종"&amp;SUBSTITUTE(SUBSTITUTE(E$1,"standard",""),"|Float",""),ChapterTable!$1:$1,0),0),
  IF($B1507=1,
    IF($L1507=FALSE,
      VLOOKUP($A1507,ChapterTable!$1:$1048576,MATCH("최종"&amp;SUBSTITUTE(SUBSTITUTE(E$1,"standard",""),"|Float",""),ChapterTable!$1:$1,0),0),
      VLOOKUP($A1507-ChapterTable!$P$11,ChapterTable!$1:$1048576,MATCH("최종"&amp;SUBSTITUTE(SUBSTITUTE(E$1,"standard",""),"|Float",""),ChapterTable!$1:$1,0),0)*ChapterTable!$P$14
    ),
  OFFSET(E1507,-$B1507+IF($L1507,1,0),0)*IF($B1507&gt;OFFSET($B1507,1,0),ChapterTable!$R$17,1)*
    (VLOOKUP(SUBSTITUTE(SUBSTITUTE(E$1,"standard",""),"|Float","")&amp;IF(OR($L1507=TRUE,$A1507=0,MOD($A1507,ChapterTable!$R$20)&lt;&gt;0),"","보스")&amp;"인게임누적곱배수",ChapterTable!$R:$S,2,0)^C1507
    +VLOOKUP(SUBSTITUTE(SUBSTITUTE(E$1,"standard",""),"|Float","")&amp;IF(OR($L1507=TRUE,$A1507=0,MOD($A1507,ChapterTable!$R$20)&lt;&gt;0),"","보스")&amp;"인게임누적합배수",ChapterTable!$R:$S,2,0)*C1507)
  )
  )
  )
)</f>
        <v>2200.6687499999994</v>
      </c>
      <c r="F1507" s="1">
        <f ca="1">IF(AND($A1507=0,$B1507=1),
    VLOOKUP(1,ChapterTable!$1:$1048576,MATCH("최종"&amp;SUBSTITUTE(SUBSTITUTE(F$1,"standard",""),"|Float",""),ChapterTable!$1:$1,0),0)*ChapterTable!$P$17,
  IF(AND($A1507=0,$B1507=0),
    F1508,
  IF($B1507=0,
    VLOOKUP($A1507,ChapterTable!$1:$1048576,MATCH("최종"&amp;SUBSTITUTE(SUBSTITUTE(F$1,"standard",""),"|Float",""),ChapterTable!$1:$1,0),0),
  IF($B1507=1,
    IF($L1507=FALSE,
      VLOOKUP($A1507,ChapterTable!$1:$1048576,MATCH("최종"&amp;SUBSTITUTE(SUBSTITUTE(F$1,"standard",""),"|Float",""),ChapterTable!$1:$1,0),0),
      VLOOKUP($A1507-ChapterTable!$P$11,ChapterTable!$1:$1048576,MATCH("최종"&amp;SUBSTITUTE(SUBSTITUTE(F$1,"standard",""),"|Float",""),ChapterTable!$1:$1,0),0)*ChapterTable!$P$14
    ),
  OFFSET(F1507,-$B1507+IF($L1507,1,0),0)*
    (VLOOKUP(SUBSTITUTE(SUBSTITUTE(F$1,"standard",""),"|Float","")&amp;IF(OR($L1507=TRUE,$A1507=0,MOD($A1507,ChapterTable!$R$20)&lt;&gt;0),"","보스")&amp;"인게임누적곱배수",ChapterTable!$R:$S,2,0)^D1507
    +VLOOKUP(SUBSTITUTE(SUBSTITUTE(F$1,"standard",""),"|Float","")&amp;IF(OR($L1507=TRUE,$A1507=0,MOD($A1507,ChapterTable!$R$20)&lt;&gt;0),"","보스")&amp;"인게임누적합배수",ChapterTable!$R:$S,2,0)*D1507)
  )
  )
  )
)</f>
        <v>704.0830078125</v>
      </c>
      <c r="G1507" t="s">
        <v>719</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64"/>
        <v>2</v>
      </c>
      <c r="Q1507">
        <f t="shared" si="165"/>
        <v>2</v>
      </c>
      <c r="R1507" t="b">
        <f t="shared" ca="1" si="166"/>
        <v>1</v>
      </c>
      <c r="T1507" t="b">
        <f t="shared" ca="1" si="16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70"/>
        <v>0.5</v>
      </c>
      <c r="AJ1507">
        <f t="shared" si="168"/>
        <v>0.54666666600000002</v>
      </c>
      <c r="AK1507">
        <f t="shared" si="169"/>
        <v>1</v>
      </c>
      <c r="AL1507">
        <v>0</v>
      </c>
    </row>
    <row r="1508" spans="1:38" x14ac:dyDescent="0.3">
      <c r="A1508">
        <v>8</v>
      </c>
      <c r="B1508">
        <v>17</v>
      </c>
      <c r="C1508">
        <f>IF(OR($L1508=TRUE,$A1508=0,MOD($A1508,ChapterTable!$R$20)&lt;&gt;0),
MAX(0,INT(($B1508+ChapterTable!$P$26+VLOOKUP(SUBSTITUTE(C$1,"성장단계","")&amp;"단계오프셋",ChapterTable!$R:$S,2,0))/ChapterTable!$P$23)),
MAX(0,INT(($B1508+ChapterTable!$R$26+VLOOKUP(SUBSTITUTE(C$1,"성장단계","")&amp;"보스단계오프셋",ChapterTable!$R:$S,2,0))/ChapterTable!$R$23)))</f>
        <v>2</v>
      </c>
      <c r="D1508">
        <f>IF(OR($L1508=TRUE,$A1508=0,MOD($A1508,ChapterTable!$R$20)&lt;&gt;0),
MAX(0,INT(($B1508+ChapterTable!$P$26+VLOOKUP(SUBSTITUTE(D$1,"성장단계","")&amp;"단계오프셋",ChapterTable!$R:$S,2,0))/ChapterTable!$P$23)),
MAX(0,INT(($B1508+ChapterTable!$R$26+VLOOKUP(SUBSTITUTE(D$1,"성장단계","")&amp;"보스단계오프셋",ChapterTable!$R:$S,2,0))/ChapterTable!$R$23)))</f>
        <v>1</v>
      </c>
      <c r="E1508" s="1">
        <f ca="1">IF(AND($A1508=0,$B1508=1),
    VLOOKUP(1,ChapterTable!$1:$1048576,MATCH("최종"&amp;SUBSTITUTE(SUBSTITUTE(E$1,"standard",""),"|Float",""),ChapterTable!$1:$1,0),0)*ChapterTable!$P$17,
  IF(AND($A1508=0,$B1508=0),
    E1509,
  IF($B1508=0,
    VLOOKUP($A1508,ChapterTable!$1:$1048576,MATCH("최종"&amp;SUBSTITUTE(SUBSTITUTE(E$1,"standard",""),"|Float",""),ChapterTable!$1:$1,0),0),
  IF($B1508=1,
    IF($L1508=FALSE,
      VLOOKUP($A1508,ChapterTable!$1:$1048576,MATCH("최종"&amp;SUBSTITUTE(SUBSTITUTE(E$1,"standard",""),"|Float",""),ChapterTable!$1:$1,0),0),
      VLOOKUP($A1508-ChapterTable!$P$11,ChapterTable!$1:$1048576,MATCH("최종"&amp;SUBSTITUTE(SUBSTITUTE(E$1,"standard",""),"|Float",""),ChapterTable!$1:$1,0),0)*ChapterTable!$P$14
    ),
  OFFSET(E1508,-$B1508+IF($L1508,1,0),0)*IF($B1508&gt;OFFSET($B1508,1,0),ChapterTable!$R$17,1)*
    (VLOOKUP(SUBSTITUTE(SUBSTITUTE(E$1,"standard",""),"|Float","")&amp;IF(OR($L1508=TRUE,$A1508=0,MOD($A1508,ChapterTable!$R$20)&lt;&gt;0),"","보스")&amp;"인게임누적곱배수",ChapterTable!$R:$S,2,0)^C1508
    +VLOOKUP(SUBSTITUTE(SUBSTITUTE(E$1,"standard",""),"|Float","")&amp;IF(OR($L1508=TRUE,$A1508=0,MOD($A1508,ChapterTable!$R$20)&lt;&gt;0),"","보스")&amp;"인게임누적합배수",ChapterTable!$R:$S,2,0)*C1508)
  )
  )
  )
)</f>
        <v>2200.6687499999994</v>
      </c>
      <c r="F1508" s="1">
        <f ca="1">IF(AND($A1508=0,$B1508=1),
    VLOOKUP(1,ChapterTable!$1:$1048576,MATCH("최종"&amp;SUBSTITUTE(SUBSTITUTE(F$1,"standard",""),"|Float",""),ChapterTable!$1:$1,0),0)*ChapterTable!$P$17,
  IF(AND($A1508=0,$B1508=0),
    F1509,
  IF($B1508=0,
    VLOOKUP($A1508,ChapterTable!$1:$1048576,MATCH("최종"&amp;SUBSTITUTE(SUBSTITUTE(F$1,"standard",""),"|Float",""),ChapterTable!$1:$1,0),0),
  IF($B1508=1,
    IF($L1508=FALSE,
      VLOOKUP($A1508,ChapterTable!$1:$1048576,MATCH("최종"&amp;SUBSTITUTE(SUBSTITUTE(F$1,"standard",""),"|Float",""),ChapterTable!$1:$1,0),0),
      VLOOKUP($A1508-ChapterTable!$P$11,ChapterTable!$1:$1048576,MATCH("최종"&amp;SUBSTITUTE(SUBSTITUTE(F$1,"standard",""),"|Float",""),ChapterTable!$1:$1,0),0)*ChapterTable!$P$14
    ),
  OFFSET(F1508,-$B1508+IF($L1508,1,0),0)*
    (VLOOKUP(SUBSTITUTE(SUBSTITUTE(F$1,"standard",""),"|Float","")&amp;IF(OR($L1508=TRUE,$A1508=0,MOD($A1508,ChapterTable!$R$20)&lt;&gt;0),"","보스")&amp;"인게임누적곱배수",ChapterTable!$R:$S,2,0)^D1508
    +VLOOKUP(SUBSTITUTE(SUBSTITUTE(F$1,"standard",""),"|Float","")&amp;IF(OR($L1508=TRUE,$A1508=0,MOD($A1508,ChapterTable!$R$20)&lt;&gt;0),"","보스")&amp;"인게임누적합배수",ChapterTable!$R:$S,2,0)*D1508)
  )
  )
  )
)</f>
        <v>704.0830078125</v>
      </c>
      <c r="G1508" t="s">
        <v>719</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64"/>
        <v>2</v>
      </c>
      <c r="Q1508">
        <f t="shared" si="165"/>
        <v>2</v>
      </c>
      <c r="R1508" t="b">
        <f t="shared" ca="1" si="166"/>
        <v>1</v>
      </c>
      <c r="T1508" t="b">
        <f t="shared" ca="1" si="16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70"/>
        <v>0.5</v>
      </c>
      <c r="AJ1508">
        <f t="shared" si="168"/>
        <v>0.54666666600000002</v>
      </c>
      <c r="AK1508">
        <f t="shared" si="169"/>
        <v>1</v>
      </c>
      <c r="AL1508">
        <v>0</v>
      </c>
    </row>
    <row r="1509" spans="1:38" x14ac:dyDescent="0.3">
      <c r="A1509">
        <v>8</v>
      </c>
      <c r="B1509">
        <v>18</v>
      </c>
      <c r="C1509">
        <f>IF(OR($L1509=TRUE,$A1509=0,MOD($A1509,ChapterTable!$R$20)&lt;&gt;0),
MAX(0,INT(($B1509+ChapterTable!$P$26+VLOOKUP(SUBSTITUTE(C$1,"성장단계","")&amp;"단계오프셋",ChapterTable!$R:$S,2,0))/ChapterTable!$P$23)),
MAX(0,INT(($B1509+ChapterTable!$R$26+VLOOKUP(SUBSTITUTE(C$1,"성장단계","")&amp;"보스단계오프셋",ChapterTable!$R:$S,2,0))/ChapterTable!$R$23)))</f>
        <v>2</v>
      </c>
      <c r="D1509">
        <f>IF(OR($L1509=TRUE,$A1509=0,MOD($A1509,ChapterTable!$R$20)&lt;&gt;0),
MAX(0,INT(($B1509+ChapterTable!$P$26+VLOOKUP(SUBSTITUTE(D$1,"성장단계","")&amp;"단계오프셋",ChapterTable!$R:$S,2,0))/ChapterTable!$P$23)),
MAX(0,INT(($B1509+ChapterTable!$R$26+VLOOKUP(SUBSTITUTE(D$1,"성장단계","")&amp;"보스단계오프셋",ChapterTable!$R:$S,2,0))/ChapterTable!$R$23)))</f>
        <v>1</v>
      </c>
      <c r="E1509" s="1">
        <f ca="1">IF(AND($A1509=0,$B1509=1),
    VLOOKUP(1,ChapterTable!$1:$1048576,MATCH("최종"&amp;SUBSTITUTE(SUBSTITUTE(E$1,"standard",""),"|Float",""),ChapterTable!$1:$1,0),0)*ChapterTable!$P$17,
  IF(AND($A1509=0,$B1509=0),
    E1510,
  IF($B1509=0,
    VLOOKUP($A1509,ChapterTable!$1:$1048576,MATCH("최종"&amp;SUBSTITUTE(SUBSTITUTE(E$1,"standard",""),"|Float",""),ChapterTable!$1:$1,0),0),
  IF($B1509=1,
    IF($L1509=FALSE,
      VLOOKUP($A1509,ChapterTable!$1:$1048576,MATCH("최종"&amp;SUBSTITUTE(SUBSTITUTE(E$1,"standard",""),"|Float",""),ChapterTable!$1:$1,0),0),
      VLOOKUP($A1509-ChapterTable!$P$11,ChapterTable!$1:$1048576,MATCH("최종"&amp;SUBSTITUTE(SUBSTITUTE(E$1,"standard",""),"|Float",""),ChapterTable!$1:$1,0),0)*ChapterTable!$P$14
    ),
  OFFSET(E1509,-$B1509+IF($L1509,1,0),0)*IF($B1509&gt;OFFSET($B1509,1,0),ChapterTable!$R$17,1)*
    (VLOOKUP(SUBSTITUTE(SUBSTITUTE(E$1,"standard",""),"|Float","")&amp;IF(OR($L1509=TRUE,$A1509=0,MOD($A1509,ChapterTable!$R$20)&lt;&gt;0),"","보스")&amp;"인게임누적곱배수",ChapterTable!$R:$S,2,0)^C1509
    +VLOOKUP(SUBSTITUTE(SUBSTITUTE(E$1,"standard",""),"|Float","")&amp;IF(OR($L1509=TRUE,$A1509=0,MOD($A1509,ChapterTable!$R$20)&lt;&gt;0),"","보스")&amp;"인게임누적합배수",ChapterTable!$R:$S,2,0)*C1509)
  )
  )
  )
)</f>
        <v>2200.6687499999994</v>
      </c>
      <c r="F1509" s="1">
        <f ca="1">IF(AND($A1509=0,$B1509=1),
    VLOOKUP(1,ChapterTable!$1:$1048576,MATCH("최종"&amp;SUBSTITUTE(SUBSTITUTE(F$1,"standard",""),"|Float",""),ChapterTable!$1:$1,0),0)*ChapterTable!$P$17,
  IF(AND($A1509=0,$B1509=0),
    F1510,
  IF($B1509=0,
    VLOOKUP($A1509,ChapterTable!$1:$1048576,MATCH("최종"&amp;SUBSTITUTE(SUBSTITUTE(F$1,"standard",""),"|Float",""),ChapterTable!$1:$1,0),0),
  IF($B1509=1,
    IF($L1509=FALSE,
      VLOOKUP($A1509,ChapterTable!$1:$1048576,MATCH("최종"&amp;SUBSTITUTE(SUBSTITUTE(F$1,"standard",""),"|Float",""),ChapterTable!$1:$1,0),0),
      VLOOKUP($A1509-ChapterTable!$P$11,ChapterTable!$1:$1048576,MATCH("최종"&amp;SUBSTITUTE(SUBSTITUTE(F$1,"standard",""),"|Float",""),ChapterTable!$1:$1,0),0)*ChapterTable!$P$14
    ),
  OFFSET(F1509,-$B1509+IF($L1509,1,0),0)*
    (VLOOKUP(SUBSTITUTE(SUBSTITUTE(F$1,"standard",""),"|Float","")&amp;IF(OR($L1509=TRUE,$A1509=0,MOD($A1509,ChapterTable!$R$20)&lt;&gt;0),"","보스")&amp;"인게임누적곱배수",ChapterTable!$R:$S,2,0)^D1509
    +VLOOKUP(SUBSTITUTE(SUBSTITUTE(F$1,"standard",""),"|Float","")&amp;IF(OR($L1509=TRUE,$A1509=0,MOD($A1509,ChapterTable!$R$20)&lt;&gt;0),"","보스")&amp;"인게임누적합배수",ChapterTable!$R:$S,2,0)*D1509)
  )
  )
  )
)</f>
        <v>704.0830078125</v>
      </c>
      <c r="G1509" t="s">
        <v>719</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64"/>
        <v>2</v>
      </c>
      <c r="Q1509">
        <f t="shared" si="165"/>
        <v>2</v>
      </c>
      <c r="R1509" t="b">
        <f t="shared" ca="1" si="166"/>
        <v>1</v>
      </c>
      <c r="T1509" t="b">
        <f t="shared" ca="1" si="16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70"/>
        <v>0.5</v>
      </c>
      <c r="AJ1509">
        <f t="shared" si="168"/>
        <v>0.54666666600000002</v>
      </c>
      <c r="AK1509">
        <f t="shared" si="169"/>
        <v>1</v>
      </c>
      <c r="AL1509">
        <v>0</v>
      </c>
    </row>
    <row r="1510" spans="1:38" x14ac:dyDescent="0.3">
      <c r="A1510">
        <v>8</v>
      </c>
      <c r="B1510">
        <v>19</v>
      </c>
      <c r="C1510">
        <f>IF(OR($L1510=TRUE,$A1510=0,MOD($A1510,ChapterTable!$R$20)&lt;&gt;0),
MAX(0,INT(($B1510+ChapterTable!$P$26+VLOOKUP(SUBSTITUTE(C$1,"성장단계","")&amp;"단계오프셋",ChapterTable!$R:$S,2,0))/ChapterTable!$P$23)),
MAX(0,INT(($B1510+ChapterTable!$R$26+VLOOKUP(SUBSTITUTE(C$1,"성장단계","")&amp;"보스단계오프셋",ChapterTable!$R:$S,2,0))/ChapterTable!$R$23)))</f>
        <v>2</v>
      </c>
      <c r="D1510">
        <f>IF(OR($L1510=TRUE,$A1510=0,MOD($A1510,ChapterTable!$R$20)&lt;&gt;0),
MAX(0,INT(($B1510+ChapterTable!$P$26+VLOOKUP(SUBSTITUTE(D$1,"성장단계","")&amp;"단계오프셋",ChapterTable!$R:$S,2,0))/ChapterTable!$P$23)),
MAX(0,INT(($B1510+ChapterTable!$R$26+VLOOKUP(SUBSTITUTE(D$1,"성장단계","")&amp;"보스단계오프셋",ChapterTable!$R:$S,2,0))/ChapterTable!$R$23)))</f>
        <v>1</v>
      </c>
      <c r="E1510" s="1">
        <f ca="1">IF(AND($A1510=0,$B1510=1),
    VLOOKUP(1,ChapterTable!$1:$1048576,MATCH("최종"&amp;SUBSTITUTE(SUBSTITUTE(E$1,"standard",""),"|Float",""),ChapterTable!$1:$1,0),0)*ChapterTable!$P$17,
  IF(AND($A1510=0,$B1510=0),
    E1511,
  IF($B1510=0,
    VLOOKUP($A1510,ChapterTable!$1:$1048576,MATCH("최종"&amp;SUBSTITUTE(SUBSTITUTE(E$1,"standard",""),"|Float",""),ChapterTable!$1:$1,0),0),
  IF($B1510=1,
    IF($L1510=FALSE,
      VLOOKUP($A1510,ChapterTable!$1:$1048576,MATCH("최종"&amp;SUBSTITUTE(SUBSTITUTE(E$1,"standard",""),"|Float",""),ChapterTable!$1:$1,0),0),
      VLOOKUP($A1510-ChapterTable!$P$11,ChapterTable!$1:$1048576,MATCH("최종"&amp;SUBSTITUTE(SUBSTITUTE(E$1,"standard",""),"|Float",""),ChapterTable!$1:$1,0),0)*ChapterTable!$P$14
    ),
  OFFSET(E1510,-$B1510+IF($L1510,1,0),0)*IF($B1510&gt;OFFSET($B1510,1,0),ChapterTable!$R$17,1)*
    (VLOOKUP(SUBSTITUTE(SUBSTITUTE(E$1,"standard",""),"|Float","")&amp;IF(OR($L1510=TRUE,$A1510=0,MOD($A1510,ChapterTable!$R$20)&lt;&gt;0),"","보스")&amp;"인게임누적곱배수",ChapterTable!$R:$S,2,0)^C1510
    +VLOOKUP(SUBSTITUTE(SUBSTITUTE(E$1,"standard",""),"|Float","")&amp;IF(OR($L1510=TRUE,$A1510=0,MOD($A1510,ChapterTable!$R$20)&lt;&gt;0),"","보스")&amp;"인게임누적합배수",ChapterTable!$R:$S,2,0)*C1510)
  )
  )
  )
)</f>
        <v>2200.6687499999994</v>
      </c>
      <c r="F1510" s="1">
        <f ca="1">IF(AND($A1510=0,$B1510=1),
    VLOOKUP(1,ChapterTable!$1:$1048576,MATCH("최종"&amp;SUBSTITUTE(SUBSTITUTE(F$1,"standard",""),"|Float",""),ChapterTable!$1:$1,0),0)*ChapterTable!$P$17,
  IF(AND($A1510=0,$B1510=0),
    F1511,
  IF($B1510=0,
    VLOOKUP($A1510,ChapterTable!$1:$1048576,MATCH("최종"&amp;SUBSTITUTE(SUBSTITUTE(F$1,"standard",""),"|Float",""),ChapterTable!$1:$1,0),0),
  IF($B1510=1,
    IF($L1510=FALSE,
      VLOOKUP($A1510,ChapterTable!$1:$1048576,MATCH("최종"&amp;SUBSTITUTE(SUBSTITUTE(F$1,"standard",""),"|Float",""),ChapterTable!$1:$1,0),0),
      VLOOKUP($A1510-ChapterTable!$P$11,ChapterTable!$1:$1048576,MATCH("최종"&amp;SUBSTITUTE(SUBSTITUTE(F$1,"standard",""),"|Float",""),ChapterTable!$1:$1,0),0)*ChapterTable!$P$14
    ),
  OFFSET(F1510,-$B1510+IF($L1510,1,0),0)*
    (VLOOKUP(SUBSTITUTE(SUBSTITUTE(F$1,"standard",""),"|Float","")&amp;IF(OR($L1510=TRUE,$A1510=0,MOD($A1510,ChapterTable!$R$20)&lt;&gt;0),"","보스")&amp;"인게임누적곱배수",ChapterTable!$R:$S,2,0)^D1510
    +VLOOKUP(SUBSTITUTE(SUBSTITUTE(F$1,"standard",""),"|Float","")&amp;IF(OR($L1510=TRUE,$A1510=0,MOD($A1510,ChapterTable!$R$20)&lt;&gt;0),"","보스")&amp;"인게임누적합배수",ChapterTable!$R:$S,2,0)*D1510)
  )
  )
  )
)</f>
        <v>704.0830078125</v>
      </c>
      <c r="G1510" t="s">
        <v>719</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64"/>
        <v>92</v>
      </c>
      <c r="Q1510">
        <f t="shared" si="165"/>
        <v>92</v>
      </c>
      <c r="R1510" t="b">
        <f t="shared" ca="1" si="166"/>
        <v>1</v>
      </c>
      <c r="T1510" t="b">
        <f t="shared" ca="1" si="16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70"/>
        <v>0.5</v>
      </c>
      <c r="AJ1510">
        <f t="shared" si="168"/>
        <v>0.54666666600000002</v>
      </c>
      <c r="AK1510">
        <f t="shared" si="169"/>
        <v>1</v>
      </c>
      <c r="AL1510">
        <v>0</v>
      </c>
    </row>
    <row r="1511" spans="1:38" x14ac:dyDescent="0.3">
      <c r="A1511">
        <v>8</v>
      </c>
      <c r="B1511">
        <v>20</v>
      </c>
      <c r="C1511">
        <f>IF(OR($L1511=TRUE,$A1511=0,MOD($A1511,ChapterTable!$R$20)&lt;&gt;0),
MAX(0,INT(($B1511+ChapterTable!$P$26+VLOOKUP(SUBSTITUTE(C$1,"성장단계","")&amp;"단계오프셋",ChapterTable!$R:$S,2,0))/ChapterTable!$P$23)),
MAX(0,INT(($B1511+ChapterTable!$R$26+VLOOKUP(SUBSTITUTE(C$1,"성장단계","")&amp;"보스단계오프셋",ChapterTable!$R:$S,2,0))/ChapterTable!$R$23)))</f>
        <v>2</v>
      </c>
      <c r="D1511">
        <f>IF(OR($L1511=TRUE,$A1511=0,MOD($A1511,ChapterTable!$R$20)&lt;&gt;0),
MAX(0,INT(($B1511+ChapterTable!$P$26+VLOOKUP(SUBSTITUTE(D$1,"성장단계","")&amp;"단계오프셋",ChapterTable!$R:$S,2,0))/ChapterTable!$P$23)),
MAX(0,INT(($B1511+ChapterTable!$R$26+VLOOKUP(SUBSTITUTE(D$1,"성장단계","")&amp;"보스단계오프셋",ChapterTable!$R:$S,2,0))/ChapterTable!$R$23)))</f>
        <v>1</v>
      </c>
      <c r="E1511" s="1">
        <f ca="1">IF(AND($A1511=0,$B1511=1),
    VLOOKUP(1,ChapterTable!$1:$1048576,MATCH("최종"&amp;SUBSTITUTE(SUBSTITUTE(E$1,"standard",""),"|Float",""),ChapterTable!$1:$1,0),0)*ChapterTable!$P$17,
  IF(AND($A1511=0,$B1511=0),
    E1512,
  IF($B1511=0,
    VLOOKUP($A1511,ChapterTable!$1:$1048576,MATCH("최종"&amp;SUBSTITUTE(SUBSTITUTE(E$1,"standard",""),"|Float",""),ChapterTable!$1:$1,0),0),
  IF($B1511=1,
    IF($L1511=FALSE,
      VLOOKUP($A1511,ChapterTable!$1:$1048576,MATCH("최종"&amp;SUBSTITUTE(SUBSTITUTE(E$1,"standard",""),"|Float",""),ChapterTable!$1:$1,0),0),
      VLOOKUP($A1511-ChapterTable!$P$11,ChapterTable!$1:$1048576,MATCH("최종"&amp;SUBSTITUTE(SUBSTITUTE(E$1,"standard",""),"|Float",""),ChapterTable!$1:$1,0),0)*ChapterTable!$P$14
    ),
  OFFSET(E1511,-$B1511+IF($L1511,1,0),0)*IF($B1511&gt;OFFSET($B1511,1,0),ChapterTable!$R$17,1)*
    (VLOOKUP(SUBSTITUTE(SUBSTITUTE(E$1,"standard",""),"|Float","")&amp;IF(OR($L1511=TRUE,$A1511=0,MOD($A1511,ChapterTable!$R$20)&lt;&gt;0),"","보스")&amp;"인게임누적곱배수",ChapterTable!$R:$S,2,0)^C1511
    +VLOOKUP(SUBSTITUTE(SUBSTITUTE(E$1,"standard",""),"|Float","")&amp;IF(OR($L1511=TRUE,$A1511=0,MOD($A1511,ChapterTable!$R$20)&lt;&gt;0),"","보스")&amp;"인게임누적합배수",ChapterTable!$R:$S,2,0)*C1511)
  )
  )
  )
)</f>
        <v>2200.6687499999994</v>
      </c>
      <c r="F1511" s="1">
        <f ca="1">IF(AND($A1511=0,$B1511=1),
    VLOOKUP(1,ChapterTable!$1:$1048576,MATCH("최종"&amp;SUBSTITUTE(SUBSTITUTE(F$1,"standard",""),"|Float",""),ChapterTable!$1:$1,0),0)*ChapterTable!$P$17,
  IF(AND($A1511=0,$B1511=0),
    F1512,
  IF($B1511=0,
    VLOOKUP($A1511,ChapterTable!$1:$1048576,MATCH("최종"&amp;SUBSTITUTE(SUBSTITUTE(F$1,"standard",""),"|Float",""),ChapterTable!$1:$1,0),0),
  IF($B1511=1,
    IF($L1511=FALSE,
      VLOOKUP($A1511,ChapterTable!$1:$1048576,MATCH("최종"&amp;SUBSTITUTE(SUBSTITUTE(F$1,"standard",""),"|Float",""),ChapterTable!$1:$1,0),0),
      VLOOKUP($A1511-ChapterTable!$P$11,ChapterTable!$1:$1048576,MATCH("최종"&amp;SUBSTITUTE(SUBSTITUTE(F$1,"standard",""),"|Float",""),ChapterTable!$1:$1,0),0)*ChapterTable!$P$14
    ),
  OFFSET(F1511,-$B1511+IF($L1511,1,0),0)*
    (VLOOKUP(SUBSTITUTE(SUBSTITUTE(F$1,"standard",""),"|Float","")&amp;IF(OR($L1511=TRUE,$A1511=0,MOD($A1511,ChapterTable!$R$20)&lt;&gt;0),"","보스")&amp;"인게임누적곱배수",ChapterTable!$R:$S,2,0)^D1511
    +VLOOKUP(SUBSTITUTE(SUBSTITUTE(F$1,"standard",""),"|Float","")&amp;IF(OR($L1511=TRUE,$A1511=0,MOD($A1511,ChapterTable!$R$20)&lt;&gt;0),"","보스")&amp;"인게임누적합배수",ChapterTable!$R:$S,2,0)*D1511)
  )
  )
  )
)</f>
        <v>704.0830078125</v>
      </c>
      <c r="G1511" t="s">
        <v>719</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64"/>
        <v>22</v>
      </c>
      <c r="Q1511">
        <f t="shared" si="165"/>
        <v>22</v>
      </c>
      <c r="R1511" t="b">
        <f t="shared" ca="1" si="166"/>
        <v>1</v>
      </c>
      <c r="T1511" t="b">
        <f t="shared" ca="1" si="16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70"/>
        <v>0.5</v>
      </c>
      <c r="AJ1511">
        <f t="shared" si="168"/>
        <v>1</v>
      </c>
      <c r="AK1511">
        <f t="shared" si="169"/>
        <v>2</v>
      </c>
      <c r="AL1511">
        <v>0</v>
      </c>
    </row>
    <row r="1512" spans="1:38" x14ac:dyDescent="0.3">
      <c r="A1512">
        <v>8</v>
      </c>
      <c r="B1512">
        <v>21</v>
      </c>
      <c r="C1512">
        <f>IF(OR($L1512=TRUE,$A1512=0,MOD($A1512,ChapterTable!$R$20)&lt;&gt;0),
MAX(0,INT(($B1512+ChapterTable!$P$26+VLOOKUP(SUBSTITUTE(C$1,"성장단계","")&amp;"단계오프셋",ChapterTable!$R:$S,2,0))/ChapterTable!$P$23)),
MAX(0,INT(($B1512+ChapterTable!$R$26+VLOOKUP(SUBSTITUTE(C$1,"성장단계","")&amp;"보스단계오프셋",ChapterTable!$R:$S,2,0))/ChapterTable!$R$23)))</f>
        <v>2</v>
      </c>
      <c r="D1512">
        <f>IF(OR($L1512=TRUE,$A1512=0,MOD($A1512,ChapterTable!$R$20)&lt;&gt;0),
MAX(0,INT(($B1512+ChapterTable!$P$26+VLOOKUP(SUBSTITUTE(D$1,"성장단계","")&amp;"단계오프셋",ChapterTable!$R:$S,2,0))/ChapterTable!$P$23)),
MAX(0,INT(($B1512+ChapterTable!$R$26+VLOOKUP(SUBSTITUTE(D$1,"성장단계","")&amp;"보스단계오프셋",ChapterTable!$R:$S,2,0))/ChapterTable!$R$23)))</f>
        <v>2</v>
      </c>
      <c r="E1512" s="1">
        <f ca="1">IF(AND($A1512=0,$B1512=1),
    VLOOKUP(1,ChapterTable!$1:$1048576,MATCH("최종"&amp;SUBSTITUTE(SUBSTITUTE(E$1,"standard",""),"|Float",""),ChapterTable!$1:$1,0),0)*ChapterTable!$P$17,
  IF(AND($A1512=0,$B1512=0),
    E1513,
  IF($B1512=0,
    VLOOKUP($A1512,ChapterTable!$1:$1048576,MATCH("최종"&amp;SUBSTITUTE(SUBSTITUTE(E$1,"standard",""),"|Float",""),ChapterTable!$1:$1,0),0),
  IF($B1512=1,
    IF($L1512=FALSE,
      VLOOKUP($A1512,ChapterTable!$1:$1048576,MATCH("최종"&amp;SUBSTITUTE(SUBSTITUTE(E$1,"standard",""),"|Float",""),ChapterTable!$1:$1,0),0),
      VLOOKUP($A1512-ChapterTable!$P$11,ChapterTable!$1:$1048576,MATCH("최종"&amp;SUBSTITUTE(SUBSTITUTE(E$1,"standard",""),"|Float",""),ChapterTable!$1:$1,0),0)*ChapterTable!$P$14
    ),
  OFFSET(E1512,-$B1512+IF($L1512,1,0),0)*IF($B1512&gt;OFFSET($B1512,1,0),ChapterTable!$R$17,1)*
    (VLOOKUP(SUBSTITUTE(SUBSTITUTE(E$1,"standard",""),"|Float","")&amp;IF(OR($L1512=TRUE,$A1512=0,MOD($A1512,ChapterTable!$R$20)&lt;&gt;0),"","보스")&amp;"인게임누적곱배수",ChapterTable!$R:$S,2,0)^C1512
    +VLOOKUP(SUBSTITUTE(SUBSTITUTE(E$1,"standard",""),"|Float","")&amp;IF(OR($L1512=TRUE,$A1512=0,MOD($A1512,ChapterTable!$R$20)&lt;&gt;0),"","보스")&amp;"인게임누적합배수",ChapterTable!$R:$S,2,0)*C1512)
  )
  )
  )
)</f>
        <v>2200.6687499999994</v>
      </c>
      <c r="F1512" s="1">
        <f ca="1">IF(AND($A1512=0,$B1512=1),
    VLOOKUP(1,ChapterTable!$1:$1048576,MATCH("최종"&amp;SUBSTITUTE(SUBSTITUTE(F$1,"standard",""),"|Float",""),ChapterTable!$1:$1,0),0)*ChapterTable!$P$17,
  IF(AND($A1512=0,$B1512=0),
    F1513,
  IF($B1512=0,
    VLOOKUP($A1512,ChapterTable!$1:$1048576,MATCH("최종"&amp;SUBSTITUTE(SUBSTITUTE(F$1,"standard",""),"|Float",""),ChapterTable!$1:$1,0),0),
  IF($B1512=1,
    IF($L1512=FALSE,
      VLOOKUP($A1512,ChapterTable!$1:$1048576,MATCH("최종"&amp;SUBSTITUTE(SUBSTITUTE(F$1,"standard",""),"|Float",""),ChapterTable!$1:$1,0),0),
      VLOOKUP($A1512-ChapterTable!$P$11,ChapterTable!$1:$1048576,MATCH("최종"&amp;SUBSTITUTE(SUBSTITUTE(F$1,"standard",""),"|Float",""),ChapterTable!$1:$1,0),0)*ChapterTable!$P$14
    ),
  OFFSET(F1512,-$B1512+IF($L1512,1,0),0)*
    (VLOOKUP(SUBSTITUTE(SUBSTITUTE(F$1,"standard",""),"|Float","")&amp;IF(OR($L1512=TRUE,$A1512=0,MOD($A1512,ChapterTable!$R$20)&lt;&gt;0),"","보스")&amp;"인게임누적곱배수",ChapterTable!$R:$S,2,0)^D1512
    +VLOOKUP(SUBSTITUTE(SUBSTITUTE(F$1,"standard",""),"|Float","")&amp;IF(OR($L1512=TRUE,$A1512=0,MOD($A1512,ChapterTable!$R$20)&lt;&gt;0),"","보스")&amp;"인게임누적합배수",ChapterTable!$R:$S,2,0)*D1512)
  )
  )
  )
)</f>
        <v>753.20507812499989</v>
      </c>
      <c r="G1512" t="s">
        <v>719</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64"/>
        <v>3</v>
      </c>
      <c r="Q1512">
        <f t="shared" si="165"/>
        <v>3</v>
      </c>
      <c r="R1512" t="b">
        <f t="shared" ca="1" si="166"/>
        <v>1</v>
      </c>
      <c r="T1512" t="b">
        <f t="shared" ca="1" si="16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70"/>
        <v>0.33333333333333331</v>
      </c>
      <c r="AJ1512">
        <f t="shared" si="168"/>
        <v>0.395555555</v>
      </c>
      <c r="AK1512">
        <f t="shared" si="169"/>
        <v>1</v>
      </c>
      <c r="AL1512">
        <v>0</v>
      </c>
    </row>
    <row r="1513" spans="1:38" x14ac:dyDescent="0.3">
      <c r="A1513">
        <v>8</v>
      </c>
      <c r="B1513">
        <v>22</v>
      </c>
      <c r="C1513">
        <f>IF(OR($L1513=TRUE,$A1513=0,MOD($A1513,ChapterTable!$R$20)&lt;&gt;0),
MAX(0,INT(($B1513+ChapterTable!$P$26+VLOOKUP(SUBSTITUTE(C$1,"성장단계","")&amp;"단계오프셋",ChapterTable!$R:$S,2,0))/ChapterTable!$P$23)),
MAX(0,INT(($B1513+ChapterTable!$R$26+VLOOKUP(SUBSTITUTE(C$1,"성장단계","")&amp;"보스단계오프셋",ChapterTable!$R:$S,2,0))/ChapterTable!$R$23)))</f>
        <v>2</v>
      </c>
      <c r="D1513">
        <f>IF(OR($L1513=TRUE,$A1513=0,MOD($A1513,ChapterTable!$R$20)&lt;&gt;0),
MAX(0,INT(($B1513+ChapterTable!$P$26+VLOOKUP(SUBSTITUTE(D$1,"성장단계","")&amp;"단계오프셋",ChapterTable!$R:$S,2,0))/ChapterTable!$P$23)),
MAX(0,INT(($B1513+ChapterTable!$R$26+VLOOKUP(SUBSTITUTE(D$1,"성장단계","")&amp;"보스단계오프셋",ChapterTable!$R:$S,2,0))/ChapterTable!$R$23)))</f>
        <v>2</v>
      </c>
      <c r="E1513" s="1">
        <f ca="1">IF(AND($A1513=0,$B1513=1),
    VLOOKUP(1,ChapterTable!$1:$1048576,MATCH("최종"&amp;SUBSTITUTE(SUBSTITUTE(E$1,"standard",""),"|Float",""),ChapterTable!$1:$1,0),0)*ChapterTable!$P$17,
  IF(AND($A1513=0,$B1513=0),
    E1514,
  IF($B1513=0,
    VLOOKUP($A1513,ChapterTable!$1:$1048576,MATCH("최종"&amp;SUBSTITUTE(SUBSTITUTE(E$1,"standard",""),"|Float",""),ChapterTable!$1:$1,0),0),
  IF($B1513=1,
    IF($L1513=FALSE,
      VLOOKUP($A1513,ChapterTable!$1:$1048576,MATCH("최종"&amp;SUBSTITUTE(SUBSTITUTE(E$1,"standard",""),"|Float",""),ChapterTable!$1:$1,0),0),
      VLOOKUP($A1513-ChapterTable!$P$11,ChapterTable!$1:$1048576,MATCH("최종"&amp;SUBSTITUTE(SUBSTITUTE(E$1,"standard",""),"|Float",""),ChapterTable!$1:$1,0),0)*ChapterTable!$P$14
    ),
  OFFSET(E1513,-$B1513+IF($L1513,1,0),0)*IF($B1513&gt;OFFSET($B1513,1,0),ChapterTable!$R$17,1)*
    (VLOOKUP(SUBSTITUTE(SUBSTITUTE(E$1,"standard",""),"|Float","")&amp;IF(OR($L1513=TRUE,$A1513=0,MOD($A1513,ChapterTable!$R$20)&lt;&gt;0),"","보스")&amp;"인게임누적곱배수",ChapterTable!$R:$S,2,0)^C1513
    +VLOOKUP(SUBSTITUTE(SUBSTITUTE(E$1,"standard",""),"|Float","")&amp;IF(OR($L1513=TRUE,$A1513=0,MOD($A1513,ChapterTable!$R$20)&lt;&gt;0),"","보스")&amp;"인게임누적합배수",ChapterTable!$R:$S,2,0)*C1513)
  )
  )
  )
)</f>
        <v>2200.6687499999994</v>
      </c>
      <c r="F1513" s="1">
        <f ca="1">IF(AND($A1513=0,$B1513=1),
    VLOOKUP(1,ChapterTable!$1:$1048576,MATCH("최종"&amp;SUBSTITUTE(SUBSTITUTE(F$1,"standard",""),"|Float",""),ChapterTable!$1:$1,0),0)*ChapterTable!$P$17,
  IF(AND($A1513=0,$B1513=0),
    F1514,
  IF($B1513=0,
    VLOOKUP($A1513,ChapterTable!$1:$1048576,MATCH("최종"&amp;SUBSTITUTE(SUBSTITUTE(F$1,"standard",""),"|Float",""),ChapterTable!$1:$1,0),0),
  IF($B1513=1,
    IF($L1513=FALSE,
      VLOOKUP($A1513,ChapterTable!$1:$1048576,MATCH("최종"&amp;SUBSTITUTE(SUBSTITUTE(F$1,"standard",""),"|Float",""),ChapterTable!$1:$1,0),0),
      VLOOKUP($A1513-ChapterTable!$P$11,ChapterTable!$1:$1048576,MATCH("최종"&amp;SUBSTITUTE(SUBSTITUTE(F$1,"standard",""),"|Float",""),ChapterTable!$1:$1,0),0)*ChapterTable!$P$14
    ),
  OFFSET(F1513,-$B1513+IF($L1513,1,0),0)*
    (VLOOKUP(SUBSTITUTE(SUBSTITUTE(F$1,"standard",""),"|Float","")&amp;IF(OR($L1513=TRUE,$A1513=0,MOD($A1513,ChapterTable!$R$20)&lt;&gt;0),"","보스")&amp;"인게임누적곱배수",ChapterTable!$R:$S,2,0)^D1513
    +VLOOKUP(SUBSTITUTE(SUBSTITUTE(F$1,"standard",""),"|Float","")&amp;IF(OR($L1513=TRUE,$A1513=0,MOD($A1513,ChapterTable!$R$20)&lt;&gt;0),"","보스")&amp;"인게임누적합배수",ChapterTable!$R:$S,2,0)*D1513)
  )
  )
  )
)</f>
        <v>753.20507812499989</v>
      </c>
      <c r="G1513" t="s">
        <v>719</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64"/>
        <v>3</v>
      </c>
      <c r="Q1513">
        <f t="shared" si="165"/>
        <v>3</v>
      </c>
      <c r="R1513" t="b">
        <f t="shared" ca="1" si="166"/>
        <v>1</v>
      </c>
      <c r="T1513" t="b">
        <f t="shared" ca="1" si="16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70"/>
        <v>0.33333333333333331</v>
      </c>
      <c r="AJ1513">
        <f t="shared" si="168"/>
        <v>0.395555555</v>
      </c>
      <c r="AK1513">
        <f t="shared" si="169"/>
        <v>1</v>
      </c>
      <c r="AL1513">
        <v>0</v>
      </c>
    </row>
    <row r="1514" spans="1:38" x14ac:dyDescent="0.3">
      <c r="A1514">
        <v>8</v>
      </c>
      <c r="B1514">
        <v>23</v>
      </c>
      <c r="C1514">
        <f>IF(OR($L1514=TRUE,$A1514=0,MOD($A1514,ChapterTable!$R$20)&lt;&gt;0),
MAX(0,INT(($B1514+ChapterTable!$P$26+VLOOKUP(SUBSTITUTE(C$1,"성장단계","")&amp;"단계오프셋",ChapterTable!$R:$S,2,0))/ChapterTable!$P$23)),
MAX(0,INT(($B1514+ChapterTable!$R$26+VLOOKUP(SUBSTITUTE(C$1,"성장단계","")&amp;"보스단계오프셋",ChapterTable!$R:$S,2,0))/ChapterTable!$R$23)))</f>
        <v>2</v>
      </c>
      <c r="D1514">
        <f>IF(OR($L1514=TRUE,$A1514=0,MOD($A1514,ChapterTable!$R$20)&lt;&gt;0),
MAX(0,INT(($B1514+ChapterTable!$P$26+VLOOKUP(SUBSTITUTE(D$1,"성장단계","")&amp;"단계오프셋",ChapterTable!$R:$S,2,0))/ChapterTable!$P$23)),
MAX(0,INT(($B1514+ChapterTable!$R$26+VLOOKUP(SUBSTITUTE(D$1,"성장단계","")&amp;"보스단계오프셋",ChapterTable!$R:$S,2,0))/ChapterTable!$R$23)))</f>
        <v>2</v>
      </c>
      <c r="E1514" s="1">
        <f ca="1">IF(AND($A1514=0,$B1514=1),
    VLOOKUP(1,ChapterTable!$1:$1048576,MATCH("최종"&amp;SUBSTITUTE(SUBSTITUTE(E$1,"standard",""),"|Float",""),ChapterTable!$1:$1,0),0)*ChapterTable!$P$17,
  IF(AND($A1514=0,$B1514=0),
    E1515,
  IF($B1514=0,
    VLOOKUP($A1514,ChapterTable!$1:$1048576,MATCH("최종"&amp;SUBSTITUTE(SUBSTITUTE(E$1,"standard",""),"|Float",""),ChapterTable!$1:$1,0),0),
  IF($B1514=1,
    IF($L1514=FALSE,
      VLOOKUP($A1514,ChapterTable!$1:$1048576,MATCH("최종"&amp;SUBSTITUTE(SUBSTITUTE(E$1,"standard",""),"|Float",""),ChapterTable!$1:$1,0),0),
      VLOOKUP($A1514-ChapterTable!$P$11,ChapterTable!$1:$1048576,MATCH("최종"&amp;SUBSTITUTE(SUBSTITUTE(E$1,"standard",""),"|Float",""),ChapterTable!$1:$1,0),0)*ChapterTable!$P$14
    ),
  OFFSET(E1514,-$B1514+IF($L1514,1,0),0)*IF($B1514&gt;OFFSET($B1514,1,0),ChapterTable!$R$17,1)*
    (VLOOKUP(SUBSTITUTE(SUBSTITUTE(E$1,"standard",""),"|Float","")&amp;IF(OR($L1514=TRUE,$A1514=0,MOD($A1514,ChapterTable!$R$20)&lt;&gt;0),"","보스")&amp;"인게임누적곱배수",ChapterTable!$R:$S,2,0)^C1514
    +VLOOKUP(SUBSTITUTE(SUBSTITUTE(E$1,"standard",""),"|Float","")&amp;IF(OR($L1514=TRUE,$A1514=0,MOD($A1514,ChapterTable!$R$20)&lt;&gt;0),"","보스")&amp;"인게임누적합배수",ChapterTable!$R:$S,2,0)*C1514)
  )
  )
  )
)</f>
        <v>2200.6687499999994</v>
      </c>
      <c r="F1514" s="1">
        <f ca="1">IF(AND($A1514=0,$B1514=1),
    VLOOKUP(1,ChapterTable!$1:$1048576,MATCH("최종"&amp;SUBSTITUTE(SUBSTITUTE(F$1,"standard",""),"|Float",""),ChapterTable!$1:$1,0),0)*ChapterTable!$P$17,
  IF(AND($A1514=0,$B1514=0),
    F1515,
  IF($B1514=0,
    VLOOKUP($A1514,ChapterTable!$1:$1048576,MATCH("최종"&amp;SUBSTITUTE(SUBSTITUTE(F$1,"standard",""),"|Float",""),ChapterTable!$1:$1,0),0),
  IF($B1514=1,
    IF($L1514=FALSE,
      VLOOKUP($A1514,ChapterTable!$1:$1048576,MATCH("최종"&amp;SUBSTITUTE(SUBSTITUTE(F$1,"standard",""),"|Float",""),ChapterTable!$1:$1,0),0),
      VLOOKUP($A1514-ChapterTable!$P$11,ChapterTable!$1:$1048576,MATCH("최종"&amp;SUBSTITUTE(SUBSTITUTE(F$1,"standard",""),"|Float",""),ChapterTable!$1:$1,0),0)*ChapterTable!$P$14
    ),
  OFFSET(F1514,-$B1514+IF($L1514,1,0),0)*
    (VLOOKUP(SUBSTITUTE(SUBSTITUTE(F$1,"standard",""),"|Float","")&amp;IF(OR($L1514=TRUE,$A1514=0,MOD($A1514,ChapterTable!$R$20)&lt;&gt;0),"","보스")&amp;"인게임누적곱배수",ChapterTable!$R:$S,2,0)^D1514
    +VLOOKUP(SUBSTITUTE(SUBSTITUTE(F$1,"standard",""),"|Float","")&amp;IF(OR($L1514=TRUE,$A1514=0,MOD($A1514,ChapterTable!$R$20)&lt;&gt;0),"","보스")&amp;"인게임누적합배수",ChapterTable!$R:$S,2,0)*D1514)
  )
  )
  )
)</f>
        <v>753.20507812499989</v>
      </c>
      <c r="G1514" t="s">
        <v>719</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64"/>
        <v>3</v>
      </c>
      <c r="Q1514">
        <f t="shared" si="165"/>
        <v>3</v>
      </c>
      <c r="R1514" t="b">
        <f t="shared" ca="1" si="166"/>
        <v>1</v>
      </c>
      <c r="T1514" t="b">
        <f t="shared" ca="1" si="16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70"/>
        <v>0.33333333333333331</v>
      </c>
      <c r="AJ1514">
        <f t="shared" si="168"/>
        <v>0.395555555</v>
      </c>
      <c r="AK1514">
        <f t="shared" si="169"/>
        <v>1</v>
      </c>
      <c r="AL1514">
        <v>0</v>
      </c>
    </row>
    <row r="1515" spans="1:38" x14ac:dyDescent="0.3">
      <c r="A1515">
        <v>8</v>
      </c>
      <c r="B1515">
        <v>24</v>
      </c>
      <c r="C1515">
        <f>IF(OR($L1515=TRUE,$A1515=0,MOD($A1515,ChapterTable!$R$20)&lt;&gt;0),
MAX(0,INT(($B1515+ChapterTable!$P$26+VLOOKUP(SUBSTITUTE(C$1,"성장단계","")&amp;"단계오프셋",ChapterTable!$R:$S,2,0))/ChapterTable!$P$23)),
MAX(0,INT(($B1515+ChapterTable!$R$26+VLOOKUP(SUBSTITUTE(C$1,"성장단계","")&amp;"보스단계오프셋",ChapterTable!$R:$S,2,0))/ChapterTable!$R$23)))</f>
        <v>2</v>
      </c>
      <c r="D1515">
        <f>IF(OR($L1515=TRUE,$A1515=0,MOD($A1515,ChapterTable!$R$20)&lt;&gt;0),
MAX(0,INT(($B1515+ChapterTable!$P$26+VLOOKUP(SUBSTITUTE(D$1,"성장단계","")&amp;"단계오프셋",ChapterTable!$R:$S,2,0))/ChapterTable!$P$23)),
MAX(0,INT(($B1515+ChapterTable!$R$26+VLOOKUP(SUBSTITUTE(D$1,"성장단계","")&amp;"보스단계오프셋",ChapterTable!$R:$S,2,0))/ChapterTable!$R$23)))</f>
        <v>2</v>
      </c>
      <c r="E1515" s="1">
        <f ca="1">IF(AND($A1515=0,$B1515=1),
    VLOOKUP(1,ChapterTable!$1:$1048576,MATCH("최종"&amp;SUBSTITUTE(SUBSTITUTE(E$1,"standard",""),"|Float",""),ChapterTable!$1:$1,0),0)*ChapterTable!$P$17,
  IF(AND($A1515=0,$B1515=0),
    E1516,
  IF($B1515=0,
    VLOOKUP($A1515,ChapterTable!$1:$1048576,MATCH("최종"&amp;SUBSTITUTE(SUBSTITUTE(E$1,"standard",""),"|Float",""),ChapterTable!$1:$1,0),0),
  IF($B1515=1,
    IF($L1515=FALSE,
      VLOOKUP($A1515,ChapterTable!$1:$1048576,MATCH("최종"&amp;SUBSTITUTE(SUBSTITUTE(E$1,"standard",""),"|Float",""),ChapterTable!$1:$1,0),0),
      VLOOKUP($A1515-ChapterTable!$P$11,ChapterTable!$1:$1048576,MATCH("최종"&amp;SUBSTITUTE(SUBSTITUTE(E$1,"standard",""),"|Float",""),ChapterTable!$1:$1,0),0)*ChapterTable!$P$14
    ),
  OFFSET(E1515,-$B1515+IF($L1515,1,0),0)*IF($B1515&gt;OFFSET($B1515,1,0),ChapterTable!$R$17,1)*
    (VLOOKUP(SUBSTITUTE(SUBSTITUTE(E$1,"standard",""),"|Float","")&amp;IF(OR($L1515=TRUE,$A1515=0,MOD($A1515,ChapterTable!$R$20)&lt;&gt;0),"","보스")&amp;"인게임누적곱배수",ChapterTable!$R:$S,2,0)^C1515
    +VLOOKUP(SUBSTITUTE(SUBSTITUTE(E$1,"standard",""),"|Float","")&amp;IF(OR($L1515=TRUE,$A1515=0,MOD($A1515,ChapterTable!$R$20)&lt;&gt;0),"","보스")&amp;"인게임누적합배수",ChapterTable!$R:$S,2,0)*C1515)
  )
  )
  )
)</f>
        <v>2200.6687499999994</v>
      </c>
      <c r="F1515" s="1">
        <f ca="1">IF(AND($A1515=0,$B1515=1),
    VLOOKUP(1,ChapterTable!$1:$1048576,MATCH("최종"&amp;SUBSTITUTE(SUBSTITUTE(F$1,"standard",""),"|Float",""),ChapterTable!$1:$1,0),0)*ChapterTable!$P$17,
  IF(AND($A1515=0,$B1515=0),
    F1516,
  IF($B1515=0,
    VLOOKUP($A1515,ChapterTable!$1:$1048576,MATCH("최종"&amp;SUBSTITUTE(SUBSTITUTE(F$1,"standard",""),"|Float",""),ChapterTable!$1:$1,0),0),
  IF($B1515=1,
    IF($L1515=FALSE,
      VLOOKUP($A1515,ChapterTable!$1:$1048576,MATCH("최종"&amp;SUBSTITUTE(SUBSTITUTE(F$1,"standard",""),"|Float",""),ChapterTable!$1:$1,0),0),
      VLOOKUP($A1515-ChapterTable!$P$11,ChapterTable!$1:$1048576,MATCH("최종"&amp;SUBSTITUTE(SUBSTITUTE(F$1,"standard",""),"|Float",""),ChapterTable!$1:$1,0),0)*ChapterTable!$P$14
    ),
  OFFSET(F1515,-$B1515+IF($L1515,1,0),0)*
    (VLOOKUP(SUBSTITUTE(SUBSTITUTE(F$1,"standard",""),"|Float","")&amp;IF(OR($L1515=TRUE,$A1515=0,MOD($A1515,ChapterTable!$R$20)&lt;&gt;0),"","보스")&amp;"인게임누적곱배수",ChapterTable!$R:$S,2,0)^D1515
    +VLOOKUP(SUBSTITUTE(SUBSTITUTE(F$1,"standard",""),"|Float","")&amp;IF(OR($L1515=TRUE,$A1515=0,MOD($A1515,ChapterTable!$R$20)&lt;&gt;0),"","보스")&amp;"인게임누적합배수",ChapterTable!$R:$S,2,0)*D1515)
  )
  )
  )
)</f>
        <v>753.20507812499989</v>
      </c>
      <c r="G1515" t="s">
        <v>719</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64"/>
        <v>3</v>
      </c>
      <c r="Q1515">
        <f t="shared" si="165"/>
        <v>3</v>
      </c>
      <c r="R1515" t="b">
        <f t="shared" ca="1" si="166"/>
        <v>1</v>
      </c>
      <c r="T1515" t="b">
        <f t="shared" ca="1" si="16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70"/>
        <v>0.33333333333333331</v>
      </c>
      <c r="AJ1515">
        <f t="shared" si="168"/>
        <v>0.395555555</v>
      </c>
      <c r="AK1515">
        <f t="shared" si="169"/>
        <v>1</v>
      </c>
      <c r="AL1515">
        <v>0</v>
      </c>
    </row>
    <row r="1516" spans="1:38" x14ac:dyDescent="0.3">
      <c r="A1516">
        <v>8</v>
      </c>
      <c r="B1516">
        <v>25</v>
      </c>
      <c r="C1516">
        <f>IF(OR($L1516=TRUE,$A1516=0,MOD($A1516,ChapterTable!$R$20)&lt;&gt;0),
MAX(0,INT(($B1516+ChapterTable!$P$26+VLOOKUP(SUBSTITUTE(C$1,"성장단계","")&amp;"단계오프셋",ChapterTable!$R:$S,2,0))/ChapterTable!$P$23)),
MAX(0,INT(($B1516+ChapterTable!$R$26+VLOOKUP(SUBSTITUTE(C$1,"성장단계","")&amp;"보스단계오프셋",ChapterTable!$R:$S,2,0))/ChapterTable!$R$23)))</f>
        <v>2</v>
      </c>
      <c r="D1516">
        <f>IF(OR($L1516=TRUE,$A1516=0,MOD($A1516,ChapterTable!$R$20)&lt;&gt;0),
MAX(0,INT(($B1516+ChapterTable!$P$26+VLOOKUP(SUBSTITUTE(D$1,"성장단계","")&amp;"단계오프셋",ChapterTable!$R:$S,2,0))/ChapterTable!$P$23)),
MAX(0,INT(($B1516+ChapterTable!$R$26+VLOOKUP(SUBSTITUTE(D$1,"성장단계","")&amp;"보스단계오프셋",ChapterTable!$R:$S,2,0))/ChapterTable!$R$23)))</f>
        <v>2</v>
      </c>
      <c r="E1516" s="1">
        <f ca="1">IF(AND($A1516=0,$B1516=1),
    VLOOKUP(1,ChapterTable!$1:$1048576,MATCH("최종"&amp;SUBSTITUTE(SUBSTITUTE(E$1,"standard",""),"|Float",""),ChapterTable!$1:$1,0),0)*ChapterTable!$P$17,
  IF(AND($A1516=0,$B1516=0),
    E1517,
  IF($B1516=0,
    VLOOKUP($A1516,ChapterTable!$1:$1048576,MATCH("최종"&amp;SUBSTITUTE(SUBSTITUTE(E$1,"standard",""),"|Float",""),ChapterTable!$1:$1,0),0),
  IF($B1516=1,
    IF($L1516=FALSE,
      VLOOKUP($A1516,ChapterTable!$1:$1048576,MATCH("최종"&amp;SUBSTITUTE(SUBSTITUTE(E$1,"standard",""),"|Float",""),ChapterTable!$1:$1,0),0),
      VLOOKUP($A1516-ChapterTable!$P$11,ChapterTable!$1:$1048576,MATCH("최종"&amp;SUBSTITUTE(SUBSTITUTE(E$1,"standard",""),"|Float",""),ChapterTable!$1:$1,0),0)*ChapterTable!$P$14
    ),
  OFFSET(E1516,-$B1516+IF($L1516,1,0),0)*IF($B1516&gt;OFFSET($B1516,1,0),ChapterTable!$R$17,1)*
    (VLOOKUP(SUBSTITUTE(SUBSTITUTE(E$1,"standard",""),"|Float","")&amp;IF(OR($L1516=TRUE,$A1516=0,MOD($A1516,ChapterTable!$R$20)&lt;&gt;0),"","보스")&amp;"인게임누적곱배수",ChapterTable!$R:$S,2,0)^C1516
    +VLOOKUP(SUBSTITUTE(SUBSTITUTE(E$1,"standard",""),"|Float","")&amp;IF(OR($L1516=TRUE,$A1516=0,MOD($A1516,ChapterTable!$R$20)&lt;&gt;0),"","보스")&amp;"인게임누적합배수",ChapterTable!$R:$S,2,0)*C1516)
  )
  )
  )
)</f>
        <v>2200.6687499999994</v>
      </c>
      <c r="F1516" s="1">
        <f ca="1">IF(AND($A1516=0,$B1516=1),
    VLOOKUP(1,ChapterTable!$1:$1048576,MATCH("최종"&amp;SUBSTITUTE(SUBSTITUTE(F$1,"standard",""),"|Float",""),ChapterTable!$1:$1,0),0)*ChapterTable!$P$17,
  IF(AND($A1516=0,$B1516=0),
    F1517,
  IF($B1516=0,
    VLOOKUP($A1516,ChapterTable!$1:$1048576,MATCH("최종"&amp;SUBSTITUTE(SUBSTITUTE(F$1,"standard",""),"|Float",""),ChapterTable!$1:$1,0),0),
  IF($B1516=1,
    IF($L1516=FALSE,
      VLOOKUP($A1516,ChapterTable!$1:$1048576,MATCH("최종"&amp;SUBSTITUTE(SUBSTITUTE(F$1,"standard",""),"|Float",""),ChapterTable!$1:$1,0),0),
      VLOOKUP($A1516-ChapterTable!$P$11,ChapterTable!$1:$1048576,MATCH("최종"&amp;SUBSTITUTE(SUBSTITUTE(F$1,"standard",""),"|Float",""),ChapterTable!$1:$1,0),0)*ChapterTable!$P$14
    ),
  OFFSET(F1516,-$B1516+IF($L1516,1,0),0)*
    (VLOOKUP(SUBSTITUTE(SUBSTITUTE(F$1,"standard",""),"|Float","")&amp;IF(OR($L1516=TRUE,$A1516=0,MOD($A1516,ChapterTable!$R$20)&lt;&gt;0),"","보스")&amp;"인게임누적곱배수",ChapterTable!$R:$S,2,0)^D1516
    +VLOOKUP(SUBSTITUTE(SUBSTITUTE(F$1,"standard",""),"|Float","")&amp;IF(OR($L1516=TRUE,$A1516=0,MOD($A1516,ChapterTable!$R$20)&lt;&gt;0),"","보스")&amp;"인게임누적합배수",ChapterTable!$R:$S,2,0)*D1516)
  )
  )
  )
)</f>
        <v>753.20507812499989</v>
      </c>
      <c r="G1516" t="s">
        <v>719</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64"/>
        <v>11</v>
      </c>
      <c r="Q1516">
        <f t="shared" si="165"/>
        <v>11</v>
      </c>
      <c r="R1516" t="b">
        <f t="shared" ca="1" si="166"/>
        <v>1</v>
      </c>
      <c r="T1516" t="b">
        <f t="shared" ca="1" si="16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70"/>
        <v>0.33333333333333331</v>
      </c>
      <c r="AJ1516">
        <f t="shared" si="168"/>
        <v>0.395555555</v>
      </c>
      <c r="AK1516">
        <f t="shared" si="169"/>
        <v>1</v>
      </c>
      <c r="AL1516">
        <v>0</v>
      </c>
    </row>
    <row r="1517" spans="1:38" x14ac:dyDescent="0.3">
      <c r="A1517">
        <v>8</v>
      </c>
      <c r="B1517">
        <v>26</v>
      </c>
      <c r="C1517">
        <f>IF(OR($L1517=TRUE,$A1517=0,MOD($A1517,ChapterTable!$R$20)&lt;&gt;0),
MAX(0,INT(($B1517+ChapterTable!$P$26+VLOOKUP(SUBSTITUTE(C$1,"성장단계","")&amp;"단계오프셋",ChapterTable!$R:$S,2,0))/ChapterTable!$P$23)),
MAX(0,INT(($B1517+ChapterTable!$R$26+VLOOKUP(SUBSTITUTE(C$1,"성장단계","")&amp;"보스단계오프셋",ChapterTable!$R:$S,2,0))/ChapterTable!$R$23)))</f>
        <v>3</v>
      </c>
      <c r="D1517">
        <f>IF(OR($L1517=TRUE,$A1517=0,MOD($A1517,ChapterTable!$R$20)&lt;&gt;0),
MAX(0,INT(($B1517+ChapterTable!$P$26+VLOOKUP(SUBSTITUTE(D$1,"성장단계","")&amp;"단계오프셋",ChapterTable!$R:$S,2,0))/ChapterTable!$P$23)),
MAX(0,INT(($B1517+ChapterTable!$R$26+VLOOKUP(SUBSTITUTE(D$1,"성장단계","")&amp;"보스단계오프셋",ChapterTable!$R:$S,2,0))/ChapterTable!$R$23)))</f>
        <v>2</v>
      </c>
      <c r="E1517" s="1">
        <f ca="1">IF(AND($A1517=0,$B1517=1),
    VLOOKUP(1,ChapterTable!$1:$1048576,MATCH("최종"&amp;SUBSTITUTE(SUBSTITUTE(E$1,"standard",""),"|Float",""),ChapterTable!$1:$1,0),0)*ChapterTable!$P$17,
  IF(AND($A1517=0,$B1517=0),
    E1518,
  IF($B1517=0,
    VLOOKUP($A1517,ChapterTable!$1:$1048576,MATCH("최종"&amp;SUBSTITUTE(SUBSTITUTE(E$1,"standard",""),"|Float",""),ChapterTable!$1:$1,0),0),
  IF($B1517=1,
    IF($L1517=FALSE,
      VLOOKUP($A1517,ChapterTable!$1:$1048576,MATCH("최종"&amp;SUBSTITUTE(SUBSTITUTE(E$1,"standard",""),"|Float",""),ChapterTable!$1:$1,0),0),
      VLOOKUP($A1517-ChapterTable!$P$11,ChapterTable!$1:$1048576,MATCH("최종"&amp;SUBSTITUTE(SUBSTITUTE(E$1,"standard",""),"|Float",""),ChapterTable!$1:$1,0),0)*ChapterTable!$P$14
    ),
  OFFSET(E1517,-$B1517+IF($L1517,1,0),0)*IF($B1517&gt;OFFSET($B1517,1,0),ChapterTable!$R$17,1)*
    (VLOOKUP(SUBSTITUTE(SUBSTITUTE(E$1,"standard",""),"|Float","")&amp;IF(OR($L1517=TRUE,$A1517=0,MOD($A1517,ChapterTable!$R$20)&lt;&gt;0),"","보스")&amp;"인게임누적곱배수",ChapterTable!$R:$S,2,0)^C1517
    +VLOOKUP(SUBSTITUTE(SUBSTITUTE(E$1,"standard",""),"|Float","")&amp;IF(OR($L1517=TRUE,$A1517=0,MOD($A1517,ChapterTable!$R$20)&lt;&gt;0),"","보스")&amp;"인게임누적합배수",ChapterTable!$R:$S,2,0)*C1517)
  )
  )
  )
)</f>
        <v>2515.0499999999997</v>
      </c>
      <c r="F1517" s="1">
        <f ca="1">IF(AND($A1517=0,$B1517=1),
    VLOOKUP(1,ChapterTable!$1:$1048576,MATCH("최종"&amp;SUBSTITUTE(SUBSTITUTE(F$1,"standard",""),"|Float",""),ChapterTable!$1:$1,0),0)*ChapterTable!$P$17,
  IF(AND($A1517=0,$B1517=0),
    F1518,
  IF($B1517=0,
    VLOOKUP($A1517,ChapterTable!$1:$1048576,MATCH("최종"&amp;SUBSTITUTE(SUBSTITUTE(F$1,"standard",""),"|Float",""),ChapterTable!$1:$1,0),0),
  IF($B1517=1,
    IF($L1517=FALSE,
      VLOOKUP($A1517,ChapterTable!$1:$1048576,MATCH("최종"&amp;SUBSTITUTE(SUBSTITUTE(F$1,"standard",""),"|Float",""),ChapterTable!$1:$1,0),0),
      VLOOKUP($A1517-ChapterTable!$P$11,ChapterTable!$1:$1048576,MATCH("최종"&amp;SUBSTITUTE(SUBSTITUTE(F$1,"standard",""),"|Float",""),ChapterTable!$1:$1,0),0)*ChapterTable!$P$14
    ),
  OFFSET(F1517,-$B1517+IF($L1517,1,0),0)*
    (VLOOKUP(SUBSTITUTE(SUBSTITUTE(F$1,"standard",""),"|Float","")&amp;IF(OR($L1517=TRUE,$A1517=0,MOD($A1517,ChapterTable!$R$20)&lt;&gt;0),"","보스")&amp;"인게임누적곱배수",ChapterTable!$R:$S,2,0)^D1517
    +VLOOKUP(SUBSTITUTE(SUBSTITUTE(F$1,"standard",""),"|Float","")&amp;IF(OR($L1517=TRUE,$A1517=0,MOD($A1517,ChapterTable!$R$20)&lt;&gt;0),"","보스")&amp;"인게임누적합배수",ChapterTable!$R:$S,2,0)*D1517)
  )
  )
  )
)</f>
        <v>753.20507812499989</v>
      </c>
      <c r="G1517" t="s">
        <v>719</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64"/>
        <v>3</v>
      </c>
      <c r="Q1517">
        <f t="shared" si="165"/>
        <v>3</v>
      </c>
      <c r="R1517" t="b">
        <f t="shared" ca="1" si="166"/>
        <v>1</v>
      </c>
      <c r="T1517" t="b">
        <f t="shared" ca="1" si="16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70"/>
        <v>0.33333333333333331</v>
      </c>
      <c r="AJ1517">
        <f t="shared" si="168"/>
        <v>0.395555555</v>
      </c>
      <c r="AK1517">
        <f t="shared" si="169"/>
        <v>1</v>
      </c>
      <c r="AL1517">
        <v>0</v>
      </c>
    </row>
    <row r="1518" spans="1:38" x14ac:dyDescent="0.3">
      <c r="A1518">
        <v>8</v>
      </c>
      <c r="B1518">
        <v>27</v>
      </c>
      <c r="C1518">
        <f>IF(OR($L1518=TRUE,$A1518=0,MOD($A1518,ChapterTable!$R$20)&lt;&gt;0),
MAX(0,INT(($B1518+ChapterTable!$P$26+VLOOKUP(SUBSTITUTE(C$1,"성장단계","")&amp;"단계오프셋",ChapterTable!$R:$S,2,0))/ChapterTable!$P$23)),
MAX(0,INT(($B1518+ChapterTable!$R$26+VLOOKUP(SUBSTITUTE(C$1,"성장단계","")&amp;"보스단계오프셋",ChapterTable!$R:$S,2,0))/ChapterTable!$R$23)))</f>
        <v>3</v>
      </c>
      <c r="D1518">
        <f>IF(OR($L1518=TRUE,$A1518=0,MOD($A1518,ChapterTable!$R$20)&lt;&gt;0),
MAX(0,INT(($B1518+ChapterTable!$P$26+VLOOKUP(SUBSTITUTE(D$1,"성장단계","")&amp;"단계오프셋",ChapterTable!$R:$S,2,0))/ChapterTable!$P$23)),
MAX(0,INT(($B1518+ChapterTable!$R$26+VLOOKUP(SUBSTITUTE(D$1,"성장단계","")&amp;"보스단계오프셋",ChapterTable!$R:$S,2,0))/ChapterTable!$R$23)))</f>
        <v>2</v>
      </c>
      <c r="E1518" s="1">
        <f ca="1">IF(AND($A1518=0,$B1518=1),
    VLOOKUP(1,ChapterTable!$1:$1048576,MATCH("최종"&amp;SUBSTITUTE(SUBSTITUTE(E$1,"standard",""),"|Float",""),ChapterTable!$1:$1,0),0)*ChapterTable!$P$17,
  IF(AND($A1518=0,$B1518=0),
    E1519,
  IF($B1518=0,
    VLOOKUP($A1518,ChapterTable!$1:$1048576,MATCH("최종"&amp;SUBSTITUTE(SUBSTITUTE(E$1,"standard",""),"|Float",""),ChapterTable!$1:$1,0),0),
  IF($B1518=1,
    IF($L1518=FALSE,
      VLOOKUP($A1518,ChapterTable!$1:$1048576,MATCH("최종"&amp;SUBSTITUTE(SUBSTITUTE(E$1,"standard",""),"|Float",""),ChapterTable!$1:$1,0),0),
      VLOOKUP($A1518-ChapterTable!$P$11,ChapterTable!$1:$1048576,MATCH("최종"&amp;SUBSTITUTE(SUBSTITUTE(E$1,"standard",""),"|Float",""),ChapterTable!$1:$1,0),0)*ChapterTable!$P$14
    ),
  OFFSET(E1518,-$B1518+IF($L1518,1,0),0)*IF($B1518&gt;OFFSET($B1518,1,0),ChapterTable!$R$17,1)*
    (VLOOKUP(SUBSTITUTE(SUBSTITUTE(E$1,"standard",""),"|Float","")&amp;IF(OR($L1518=TRUE,$A1518=0,MOD($A1518,ChapterTable!$R$20)&lt;&gt;0),"","보스")&amp;"인게임누적곱배수",ChapterTable!$R:$S,2,0)^C1518
    +VLOOKUP(SUBSTITUTE(SUBSTITUTE(E$1,"standard",""),"|Float","")&amp;IF(OR($L1518=TRUE,$A1518=0,MOD($A1518,ChapterTable!$R$20)&lt;&gt;0),"","보스")&amp;"인게임누적합배수",ChapterTable!$R:$S,2,0)*C1518)
  )
  )
  )
)</f>
        <v>2515.0499999999997</v>
      </c>
      <c r="F1518" s="1">
        <f ca="1">IF(AND($A1518=0,$B1518=1),
    VLOOKUP(1,ChapterTable!$1:$1048576,MATCH("최종"&amp;SUBSTITUTE(SUBSTITUTE(F$1,"standard",""),"|Float",""),ChapterTable!$1:$1,0),0)*ChapterTable!$P$17,
  IF(AND($A1518=0,$B1518=0),
    F1519,
  IF($B1518=0,
    VLOOKUP($A1518,ChapterTable!$1:$1048576,MATCH("최종"&amp;SUBSTITUTE(SUBSTITUTE(F$1,"standard",""),"|Float",""),ChapterTable!$1:$1,0),0),
  IF($B1518=1,
    IF($L1518=FALSE,
      VLOOKUP($A1518,ChapterTable!$1:$1048576,MATCH("최종"&amp;SUBSTITUTE(SUBSTITUTE(F$1,"standard",""),"|Float",""),ChapterTable!$1:$1,0),0),
      VLOOKUP($A1518-ChapterTable!$P$11,ChapterTable!$1:$1048576,MATCH("최종"&amp;SUBSTITUTE(SUBSTITUTE(F$1,"standard",""),"|Float",""),ChapterTable!$1:$1,0),0)*ChapterTable!$P$14
    ),
  OFFSET(F1518,-$B1518+IF($L1518,1,0),0)*
    (VLOOKUP(SUBSTITUTE(SUBSTITUTE(F$1,"standard",""),"|Float","")&amp;IF(OR($L1518=TRUE,$A1518=0,MOD($A1518,ChapterTable!$R$20)&lt;&gt;0),"","보스")&amp;"인게임누적곱배수",ChapterTable!$R:$S,2,0)^D1518
    +VLOOKUP(SUBSTITUTE(SUBSTITUTE(F$1,"standard",""),"|Float","")&amp;IF(OR($L1518=TRUE,$A1518=0,MOD($A1518,ChapterTable!$R$20)&lt;&gt;0),"","보스")&amp;"인게임누적합배수",ChapterTable!$R:$S,2,0)*D1518)
  )
  )
  )
)</f>
        <v>753.20507812499989</v>
      </c>
      <c r="G1518" t="s">
        <v>719</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64"/>
        <v>3</v>
      </c>
      <c r="Q1518">
        <f t="shared" si="165"/>
        <v>3</v>
      </c>
      <c r="R1518" t="b">
        <f t="shared" ca="1" si="166"/>
        <v>1</v>
      </c>
      <c r="T1518" t="b">
        <f t="shared" ca="1" si="16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70"/>
        <v>0.33333333333333331</v>
      </c>
      <c r="AJ1518">
        <f t="shared" si="168"/>
        <v>0.395555555</v>
      </c>
      <c r="AK1518">
        <f t="shared" si="169"/>
        <v>1</v>
      </c>
      <c r="AL1518">
        <v>0</v>
      </c>
    </row>
    <row r="1519" spans="1:38" x14ac:dyDescent="0.3">
      <c r="A1519">
        <v>8</v>
      </c>
      <c r="B1519">
        <v>28</v>
      </c>
      <c r="C1519">
        <f>IF(OR($L1519=TRUE,$A1519=0,MOD($A1519,ChapterTable!$R$20)&lt;&gt;0),
MAX(0,INT(($B1519+ChapterTable!$P$26+VLOOKUP(SUBSTITUTE(C$1,"성장단계","")&amp;"단계오프셋",ChapterTable!$R:$S,2,0))/ChapterTable!$P$23)),
MAX(0,INT(($B1519+ChapterTable!$R$26+VLOOKUP(SUBSTITUTE(C$1,"성장단계","")&amp;"보스단계오프셋",ChapterTable!$R:$S,2,0))/ChapterTable!$R$23)))</f>
        <v>3</v>
      </c>
      <c r="D1519">
        <f>IF(OR($L1519=TRUE,$A1519=0,MOD($A1519,ChapterTable!$R$20)&lt;&gt;0),
MAX(0,INT(($B1519+ChapterTable!$P$26+VLOOKUP(SUBSTITUTE(D$1,"성장단계","")&amp;"단계오프셋",ChapterTable!$R:$S,2,0))/ChapterTable!$P$23)),
MAX(0,INT(($B1519+ChapterTable!$R$26+VLOOKUP(SUBSTITUTE(D$1,"성장단계","")&amp;"보스단계오프셋",ChapterTable!$R:$S,2,0))/ChapterTable!$R$23)))</f>
        <v>2</v>
      </c>
      <c r="E1519" s="1">
        <f ca="1">IF(AND($A1519=0,$B1519=1),
    VLOOKUP(1,ChapterTable!$1:$1048576,MATCH("최종"&amp;SUBSTITUTE(SUBSTITUTE(E$1,"standard",""),"|Float",""),ChapterTable!$1:$1,0),0)*ChapterTable!$P$17,
  IF(AND($A1519=0,$B1519=0),
    E1520,
  IF($B1519=0,
    VLOOKUP($A1519,ChapterTable!$1:$1048576,MATCH("최종"&amp;SUBSTITUTE(SUBSTITUTE(E$1,"standard",""),"|Float",""),ChapterTable!$1:$1,0),0),
  IF($B1519=1,
    IF($L1519=FALSE,
      VLOOKUP($A1519,ChapterTable!$1:$1048576,MATCH("최종"&amp;SUBSTITUTE(SUBSTITUTE(E$1,"standard",""),"|Float",""),ChapterTable!$1:$1,0),0),
      VLOOKUP($A1519-ChapterTable!$P$11,ChapterTable!$1:$1048576,MATCH("최종"&amp;SUBSTITUTE(SUBSTITUTE(E$1,"standard",""),"|Float",""),ChapterTable!$1:$1,0),0)*ChapterTable!$P$14
    ),
  OFFSET(E1519,-$B1519+IF($L1519,1,0),0)*IF($B1519&gt;OFFSET($B1519,1,0),ChapterTable!$R$17,1)*
    (VLOOKUP(SUBSTITUTE(SUBSTITUTE(E$1,"standard",""),"|Float","")&amp;IF(OR($L1519=TRUE,$A1519=0,MOD($A1519,ChapterTable!$R$20)&lt;&gt;0),"","보스")&amp;"인게임누적곱배수",ChapterTable!$R:$S,2,0)^C1519
    +VLOOKUP(SUBSTITUTE(SUBSTITUTE(E$1,"standard",""),"|Float","")&amp;IF(OR($L1519=TRUE,$A1519=0,MOD($A1519,ChapterTable!$R$20)&lt;&gt;0),"","보스")&amp;"인게임누적합배수",ChapterTable!$R:$S,2,0)*C1519)
  )
  )
  )
)</f>
        <v>2515.0499999999997</v>
      </c>
      <c r="F1519" s="1">
        <f ca="1">IF(AND($A1519=0,$B1519=1),
    VLOOKUP(1,ChapterTable!$1:$1048576,MATCH("최종"&amp;SUBSTITUTE(SUBSTITUTE(F$1,"standard",""),"|Float",""),ChapterTable!$1:$1,0),0)*ChapterTable!$P$17,
  IF(AND($A1519=0,$B1519=0),
    F1520,
  IF($B1519=0,
    VLOOKUP($A1519,ChapterTable!$1:$1048576,MATCH("최종"&amp;SUBSTITUTE(SUBSTITUTE(F$1,"standard",""),"|Float",""),ChapterTable!$1:$1,0),0),
  IF($B1519=1,
    IF($L1519=FALSE,
      VLOOKUP($A1519,ChapterTable!$1:$1048576,MATCH("최종"&amp;SUBSTITUTE(SUBSTITUTE(F$1,"standard",""),"|Float",""),ChapterTable!$1:$1,0),0),
      VLOOKUP($A1519-ChapterTable!$P$11,ChapterTable!$1:$1048576,MATCH("최종"&amp;SUBSTITUTE(SUBSTITUTE(F$1,"standard",""),"|Float",""),ChapterTable!$1:$1,0),0)*ChapterTable!$P$14
    ),
  OFFSET(F1519,-$B1519+IF($L1519,1,0),0)*
    (VLOOKUP(SUBSTITUTE(SUBSTITUTE(F$1,"standard",""),"|Float","")&amp;IF(OR($L1519=TRUE,$A1519=0,MOD($A1519,ChapterTable!$R$20)&lt;&gt;0),"","보스")&amp;"인게임누적곱배수",ChapterTable!$R:$S,2,0)^D1519
    +VLOOKUP(SUBSTITUTE(SUBSTITUTE(F$1,"standard",""),"|Float","")&amp;IF(OR($L1519=TRUE,$A1519=0,MOD($A1519,ChapterTable!$R$20)&lt;&gt;0),"","보스")&amp;"인게임누적합배수",ChapterTable!$R:$S,2,0)*D1519)
  )
  )
  )
)</f>
        <v>753.20507812499989</v>
      </c>
      <c r="G1519" t="s">
        <v>719</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64"/>
        <v>3</v>
      </c>
      <c r="Q1519">
        <f t="shared" si="165"/>
        <v>3</v>
      </c>
      <c r="R1519" t="b">
        <f t="shared" ca="1" si="166"/>
        <v>1</v>
      </c>
      <c r="T1519" t="b">
        <f t="shared" ca="1" si="16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70"/>
        <v>0.33333333333333331</v>
      </c>
      <c r="AJ1519">
        <f t="shared" si="168"/>
        <v>0.395555555</v>
      </c>
      <c r="AK1519">
        <f t="shared" si="169"/>
        <v>1</v>
      </c>
      <c r="AL1519">
        <v>0</v>
      </c>
    </row>
    <row r="1520" spans="1:38" x14ac:dyDescent="0.3">
      <c r="A1520">
        <v>8</v>
      </c>
      <c r="B1520">
        <v>29</v>
      </c>
      <c r="C1520">
        <f>IF(OR($L1520=TRUE,$A1520=0,MOD($A1520,ChapterTable!$R$20)&lt;&gt;0),
MAX(0,INT(($B1520+ChapterTable!$P$26+VLOOKUP(SUBSTITUTE(C$1,"성장단계","")&amp;"단계오프셋",ChapterTable!$R:$S,2,0))/ChapterTable!$P$23)),
MAX(0,INT(($B1520+ChapterTable!$R$26+VLOOKUP(SUBSTITUTE(C$1,"성장단계","")&amp;"보스단계오프셋",ChapterTable!$R:$S,2,0))/ChapterTable!$R$23)))</f>
        <v>3</v>
      </c>
      <c r="D1520">
        <f>IF(OR($L1520=TRUE,$A1520=0,MOD($A1520,ChapterTable!$R$20)&lt;&gt;0),
MAX(0,INT(($B1520+ChapterTable!$P$26+VLOOKUP(SUBSTITUTE(D$1,"성장단계","")&amp;"단계오프셋",ChapterTable!$R:$S,2,0))/ChapterTable!$P$23)),
MAX(0,INT(($B1520+ChapterTable!$R$26+VLOOKUP(SUBSTITUTE(D$1,"성장단계","")&amp;"보스단계오프셋",ChapterTable!$R:$S,2,0))/ChapterTable!$R$23)))</f>
        <v>2</v>
      </c>
      <c r="E1520" s="1">
        <f ca="1">IF(AND($A1520=0,$B1520=1),
    VLOOKUP(1,ChapterTable!$1:$1048576,MATCH("최종"&amp;SUBSTITUTE(SUBSTITUTE(E$1,"standard",""),"|Float",""),ChapterTable!$1:$1,0),0)*ChapterTable!$P$17,
  IF(AND($A1520=0,$B1520=0),
    E1521,
  IF($B1520=0,
    VLOOKUP($A1520,ChapterTable!$1:$1048576,MATCH("최종"&amp;SUBSTITUTE(SUBSTITUTE(E$1,"standard",""),"|Float",""),ChapterTable!$1:$1,0),0),
  IF($B1520=1,
    IF($L1520=FALSE,
      VLOOKUP($A1520,ChapterTable!$1:$1048576,MATCH("최종"&amp;SUBSTITUTE(SUBSTITUTE(E$1,"standard",""),"|Float",""),ChapterTable!$1:$1,0),0),
      VLOOKUP($A1520-ChapterTable!$P$11,ChapterTable!$1:$1048576,MATCH("최종"&amp;SUBSTITUTE(SUBSTITUTE(E$1,"standard",""),"|Float",""),ChapterTable!$1:$1,0),0)*ChapterTable!$P$14
    ),
  OFFSET(E1520,-$B1520+IF($L1520,1,0),0)*IF($B1520&gt;OFFSET($B1520,1,0),ChapterTable!$R$17,1)*
    (VLOOKUP(SUBSTITUTE(SUBSTITUTE(E$1,"standard",""),"|Float","")&amp;IF(OR($L1520=TRUE,$A1520=0,MOD($A1520,ChapterTable!$R$20)&lt;&gt;0),"","보스")&amp;"인게임누적곱배수",ChapterTable!$R:$S,2,0)^C1520
    +VLOOKUP(SUBSTITUTE(SUBSTITUTE(E$1,"standard",""),"|Float","")&amp;IF(OR($L1520=TRUE,$A1520=0,MOD($A1520,ChapterTable!$R$20)&lt;&gt;0),"","보스")&amp;"인게임누적합배수",ChapterTable!$R:$S,2,0)*C1520)
  )
  )
  )
)</f>
        <v>2515.0499999999997</v>
      </c>
      <c r="F1520" s="1">
        <f ca="1">IF(AND($A1520=0,$B1520=1),
    VLOOKUP(1,ChapterTable!$1:$1048576,MATCH("최종"&amp;SUBSTITUTE(SUBSTITUTE(F$1,"standard",""),"|Float",""),ChapterTable!$1:$1,0),0)*ChapterTable!$P$17,
  IF(AND($A1520=0,$B1520=0),
    F1521,
  IF($B1520=0,
    VLOOKUP($A1520,ChapterTable!$1:$1048576,MATCH("최종"&amp;SUBSTITUTE(SUBSTITUTE(F$1,"standard",""),"|Float",""),ChapterTable!$1:$1,0),0),
  IF($B1520=1,
    IF($L1520=FALSE,
      VLOOKUP($A1520,ChapterTable!$1:$1048576,MATCH("최종"&amp;SUBSTITUTE(SUBSTITUTE(F$1,"standard",""),"|Float",""),ChapterTable!$1:$1,0),0),
      VLOOKUP($A1520-ChapterTable!$P$11,ChapterTable!$1:$1048576,MATCH("최종"&amp;SUBSTITUTE(SUBSTITUTE(F$1,"standard",""),"|Float",""),ChapterTable!$1:$1,0),0)*ChapterTable!$P$14
    ),
  OFFSET(F1520,-$B1520+IF($L1520,1,0),0)*
    (VLOOKUP(SUBSTITUTE(SUBSTITUTE(F$1,"standard",""),"|Float","")&amp;IF(OR($L1520=TRUE,$A1520=0,MOD($A1520,ChapterTable!$R$20)&lt;&gt;0),"","보스")&amp;"인게임누적곱배수",ChapterTable!$R:$S,2,0)^D1520
    +VLOOKUP(SUBSTITUTE(SUBSTITUTE(F$1,"standard",""),"|Float","")&amp;IF(OR($L1520=TRUE,$A1520=0,MOD($A1520,ChapterTable!$R$20)&lt;&gt;0),"","보스")&amp;"인게임누적합배수",ChapterTable!$R:$S,2,0)*D1520)
  )
  )
  )
)</f>
        <v>753.20507812499989</v>
      </c>
      <c r="G1520" t="s">
        <v>719</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64"/>
        <v>93</v>
      </c>
      <c r="Q1520">
        <f t="shared" si="165"/>
        <v>93</v>
      </c>
      <c r="R1520" t="b">
        <f t="shared" ca="1" si="166"/>
        <v>1</v>
      </c>
      <c r="T1520" t="b">
        <f t="shared" ca="1" si="16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70"/>
        <v>0.33333333333333331</v>
      </c>
      <c r="AJ1520">
        <f t="shared" si="168"/>
        <v>0.395555555</v>
      </c>
      <c r="AK1520">
        <f t="shared" si="169"/>
        <v>1</v>
      </c>
      <c r="AL1520">
        <v>0</v>
      </c>
    </row>
    <row r="1521" spans="1:38" x14ac:dyDescent="0.3">
      <c r="A1521">
        <v>8</v>
      </c>
      <c r="B1521">
        <v>30</v>
      </c>
      <c r="C1521">
        <f>IF(OR($L1521=TRUE,$A1521=0,MOD($A1521,ChapterTable!$R$20)&lt;&gt;0),
MAX(0,INT(($B1521+ChapterTable!$P$26+VLOOKUP(SUBSTITUTE(C$1,"성장단계","")&amp;"단계오프셋",ChapterTable!$R:$S,2,0))/ChapterTable!$P$23)),
MAX(0,INT(($B1521+ChapterTable!$R$26+VLOOKUP(SUBSTITUTE(C$1,"성장단계","")&amp;"보스단계오프셋",ChapterTable!$R:$S,2,0))/ChapterTable!$R$23)))</f>
        <v>3</v>
      </c>
      <c r="D1521">
        <f>IF(OR($L1521=TRUE,$A1521=0,MOD($A1521,ChapterTable!$R$20)&lt;&gt;0),
MAX(0,INT(($B1521+ChapterTable!$P$26+VLOOKUP(SUBSTITUTE(D$1,"성장단계","")&amp;"단계오프셋",ChapterTable!$R:$S,2,0))/ChapterTable!$P$23)),
MAX(0,INT(($B1521+ChapterTable!$R$26+VLOOKUP(SUBSTITUTE(D$1,"성장단계","")&amp;"보스단계오프셋",ChapterTable!$R:$S,2,0))/ChapterTable!$R$23)))</f>
        <v>2</v>
      </c>
      <c r="E1521" s="1">
        <f ca="1">IF(AND($A1521=0,$B1521=1),
    VLOOKUP(1,ChapterTable!$1:$1048576,MATCH("최종"&amp;SUBSTITUTE(SUBSTITUTE(E$1,"standard",""),"|Float",""),ChapterTable!$1:$1,0),0)*ChapterTable!$P$17,
  IF(AND($A1521=0,$B1521=0),
    E1522,
  IF($B1521=0,
    VLOOKUP($A1521,ChapterTable!$1:$1048576,MATCH("최종"&amp;SUBSTITUTE(SUBSTITUTE(E$1,"standard",""),"|Float",""),ChapterTable!$1:$1,0),0),
  IF($B1521=1,
    IF($L1521=FALSE,
      VLOOKUP($A1521,ChapterTable!$1:$1048576,MATCH("최종"&amp;SUBSTITUTE(SUBSTITUTE(E$1,"standard",""),"|Float",""),ChapterTable!$1:$1,0),0),
      VLOOKUP($A1521-ChapterTable!$P$11,ChapterTable!$1:$1048576,MATCH("최종"&amp;SUBSTITUTE(SUBSTITUTE(E$1,"standard",""),"|Float",""),ChapterTable!$1:$1,0),0)*ChapterTable!$P$14
    ),
  OFFSET(E1521,-$B1521+IF($L1521,1,0),0)*IF($B1521&gt;OFFSET($B1521,1,0),ChapterTable!$R$17,1)*
    (VLOOKUP(SUBSTITUTE(SUBSTITUTE(E$1,"standard",""),"|Float","")&amp;IF(OR($L1521=TRUE,$A1521=0,MOD($A1521,ChapterTable!$R$20)&lt;&gt;0),"","보스")&amp;"인게임누적곱배수",ChapterTable!$R:$S,2,0)^C1521
    +VLOOKUP(SUBSTITUTE(SUBSTITUTE(E$1,"standard",""),"|Float","")&amp;IF(OR($L1521=TRUE,$A1521=0,MOD($A1521,ChapterTable!$R$20)&lt;&gt;0),"","보스")&amp;"인게임누적합배수",ChapterTable!$R:$S,2,0)*C1521)
  )
  )
  )
)</f>
        <v>2515.0499999999997</v>
      </c>
      <c r="F1521" s="1">
        <f ca="1">IF(AND($A1521=0,$B1521=1),
    VLOOKUP(1,ChapterTable!$1:$1048576,MATCH("최종"&amp;SUBSTITUTE(SUBSTITUTE(F$1,"standard",""),"|Float",""),ChapterTable!$1:$1,0),0)*ChapterTable!$P$17,
  IF(AND($A1521=0,$B1521=0),
    F1522,
  IF($B1521=0,
    VLOOKUP($A1521,ChapterTable!$1:$1048576,MATCH("최종"&amp;SUBSTITUTE(SUBSTITUTE(F$1,"standard",""),"|Float",""),ChapterTable!$1:$1,0),0),
  IF($B1521=1,
    IF($L1521=FALSE,
      VLOOKUP($A1521,ChapterTable!$1:$1048576,MATCH("최종"&amp;SUBSTITUTE(SUBSTITUTE(F$1,"standard",""),"|Float",""),ChapterTable!$1:$1,0),0),
      VLOOKUP($A1521-ChapterTable!$P$11,ChapterTable!$1:$1048576,MATCH("최종"&amp;SUBSTITUTE(SUBSTITUTE(F$1,"standard",""),"|Float",""),ChapterTable!$1:$1,0),0)*ChapterTable!$P$14
    ),
  OFFSET(F1521,-$B1521+IF($L1521,1,0),0)*
    (VLOOKUP(SUBSTITUTE(SUBSTITUTE(F$1,"standard",""),"|Float","")&amp;IF(OR($L1521=TRUE,$A1521=0,MOD($A1521,ChapterTable!$R$20)&lt;&gt;0),"","보스")&amp;"인게임누적곱배수",ChapterTable!$R:$S,2,0)^D1521
    +VLOOKUP(SUBSTITUTE(SUBSTITUTE(F$1,"standard",""),"|Float","")&amp;IF(OR($L1521=TRUE,$A1521=0,MOD($A1521,ChapterTable!$R$20)&lt;&gt;0),"","보스")&amp;"인게임누적합배수",ChapterTable!$R:$S,2,0)*D1521)
  )
  )
  )
)</f>
        <v>753.20507812499989</v>
      </c>
      <c r="G1521" t="s">
        <v>719</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64"/>
        <v>23</v>
      </c>
      <c r="Q1521">
        <f t="shared" si="165"/>
        <v>23</v>
      </c>
      <c r="R1521" t="b">
        <f t="shared" ca="1" si="166"/>
        <v>1</v>
      </c>
      <c r="T1521" t="b">
        <f t="shared" ca="1" si="16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70"/>
        <v>0.33333333333333331</v>
      </c>
      <c r="AJ1521">
        <f t="shared" si="168"/>
        <v>1</v>
      </c>
      <c r="AK1521">
        <f t="shared" si="169"/>
        <v>3</v>
      </c>
      <c r="AL1521">
        <v>0</v>
      </c>
    </row>
    <row r="1522" spans="1:38" x14ac:dyDescent="0.3">
      <c r="A1522">
        <v>8</v>
      </c>
      <c r="B1522">
        <v>31</v>
      </c>
      <c r="C1522">
        <f>IF(OR($L1522=TRUE,$A1522=0,MOD($A1522,ChapterTable!$R$20)&lt;&gt;0),
MAX(0,INT(($B1522+ChapterTable!$P$26+VLOOKUP(SUBSTITUTE(C$1,"성장단계","")&amp;"단계오프셋",ChapterTable!$R:$S,2,0))/ChapterTable!$P$23)),
MAX(0,INT(($B1522+ChapterTable!$R$26+VLOOKUP(SUBSTITUTE(C$1,"성장단계","")&amp;"보스단계오프셋",ChapterTable!$R:$S,2,0))/ChapterTable!$R$23)))</f>
        <v>3</v>
      </c>
      <c r="D1522">
        <f>IF(OR($L1522=TRUE,$A1522=0,MOD($A1522,ChapterTable!$R$20)&lt;&gt;0),
MAX(0,INT(($B1522+ChapterTable!$P$26+VLOOKUP(SUBSTITUTE(D$1,"성장단계","")&amp;"단계오프셋",ChapterTable!$R:$S,2,0))/ChapterTable!$P$23)),
MAX(0,INT(($B1522+ChapterTable!$R$26+VLOOKUP(SUBSTITUTE(D$1,"성장단계","")&amp;"보스단계오프셋",ChapterTable!$R:$S,2,0))/ChapterTable!$R$23)))</f>
        <v>3</v>
      </c>
      <c r="E1522" s="1">
        <f ca="1">IF(AND($A1522=0,$B1522=1),
    VLOOKUP(1,ChapterTable!$1:$1048576,MATCH("최종"&amp;SUBSTITUTE(SUBSTITUTE(E$1,"standard",""),"|Float",""),ChapterTable!$1:$1,0),0)*ChapterTable!$P$17,
  IF(AND($A1522=0,$B1522=0),
    E1523,
  IF($B1522=0,
    VLOOKUP($A1522,ChapterTable!$1:$1048576,MATCH("최종"&amp;SUBSTITUTE(SUBSTITUTE(E$1,"standard",""),"|Float",""),ChapterTable!$1:$1,0),0),
  IF($B1522=1,
    IF($L1522=FALSE,
      VLOOKUP($A1522,ChapterTable!$1:$1048576,MATCH("최종"&amp;SUBSTITUTE(SUBSTITUTE(E$1,"standard",""),"|Float",""),ChapterTable!$1:$1,0),0),
      VLOOKUP($A1522-ChapterTable!$P$11,ChapterTable!$1:$1048576,MATCH("최종"&amp;SUBSTITUTE(SUBSTITUTE(E$1,"standard",""),"|Float",""),ChapterTable!$1:$1,0),0)*ChapterTable!$P$14
    ),
  OFFSET(E1522,-$B1522+IF($L1522,1,0),0)*IF($B1522&gt;OFFSET($B1522,1,0),ChapterTable!$R$17,1)*
    (VLOOKUP(SUBSTITUTE(SUBSTITUTE(E$1,"standard",""),"|Float","")&amp;IF(OR($L1522=TRUE,$A1522=0,MOD($A1522,ChapterTable!$R$20)&lt;&gt;0),"","보스")&amp;"인게임누적곱배수",ChapterTable!$R:$S,2,0)^C1522
    +VLOOKUP(SUBSTITUTE(SUBSTITUTE(E$1,"standard",""),"|Float","")&amp;IF(OR($L1522=TRUE,$A1522=0,MOD($A1522,ChapterTable!$R$20)&lt;&gt;0),"","보스")&amp;"인게임누적합배수",ChapterTable!$R:$S,2,0)*C1522)
  )
  )
  )
)</f>
        <v>2515.0499999999997</v>
      </c>
      <c r="F1522" s="1">
        <f ca="1">IF(AND($A1522=0,$B1522=1),
    VLOOKUP(1,ChapterTable!$1:$1048576,MATCH("최종"&amp;SUBSTITUTE(SUBSTITUTE(F$1,"standard",""),"|Float",""),ChapterTable!$1:$1,0),0)*ChapterTable!$P$17,
  IF(AND($A1522=0,$B1522=0),
    F1523,
  IF($B1522=0,
    VLOOKUP($A1522,ChapterTable!$1:$1048576,MATCH("최종"&amp;SUBSTITUTE(SUBSTITUTE(F$1,"standard",""),"|Float",""),ChapterTable!$1:$1,0),0),
  IF($B1522=1,
    IF($L1522=FALSE,
      VLOOKUP($A1522,ChapterTable!$1:$1048576,MATCH("최종"&amp;SUBSTITUTE(SUBSTITUTE(F$1,"standard",""),"|Float",""),ChapterTable!$1:$1,0),0),
      VLOOKUP($A1522-ChapterTable!$P$11,ChapterTable!$1:$1048576,MATCH("최종"&amp;SUBSTITUTE(SUBSTITUTE(F$1,"standard",""),"|Float",""),ChapterTable!$1:$1,0),0)*ChapterTable!$P$14
    ),
  OFFSET(F1522,-$B1522+IF($L1522,1,0),0)*
    (VLOOKUP(SUBSTITUTE(SUBSTITUTE(F$1,"standard",""),"|Float","")&amp;IF(OR($L1522=TRUE,$A1522=0,MOD($A1522,ChapterTable!$R$20)&lt;&gt;0),"","보스")&amp;"인게임누적곱배수",ChapterTable!$R:$S,2,0)^D1522
    +VLOOKUP(SUBSTITUTE(SUBSTITUTE(F$1,"standard",""),"|Float","")&amp;IF(OR($L1522=TRUE,$A1522=0,MOD($A1522,ChapterTable!$R$20)&lt;&gt;0),"","보스")&amp;"인게임누적합배수",ChapterTable!$R:$S,2,0)*D1522)
  )
  )
  )
)</f>
        <v>802.32714843750011</v>
      </c>
      <c r="G1522" t="s">
        <v>719</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64"/>
        <v>4</v>
      </c>
      <c r="Q1522">
        <f t="shared" si="165"/>
        <v>4</v>
      </c>
      <c r="R1522" t="b">
        <f t="shared" ca="1" si="166"/>
        <v>1</v>
      </c>
      <c r="T1522" t="b">
        <f t="shared" ca="1" si="16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70"/>
        <v>0.25</v>
      </c>
      <c r="AJ1522">
        <f t="shared" si="168"/>
        <v>0.32</v>
      </c>
      <c r="AK1522">
        <f t="shared" si="169"/>
        <v>1</v>
      </c>
      <c r="AL1522">
        <v>0</v>
      </c>
    </row>
    <row r="1523" spans="1:38" x14ac:dyDescent="0.3">
      <c r="A1523">
        <v>8</v>
      </c>
      <c r="B1523">
        <v>32</v>
      </c>
      <c r="C1523">
        <f>IF(OR($L1523=TRUE,$A1523=0,MOD($A1523,ChapterTable!$R$20)&lt;&gt;0),
MAX(0,INT(($B1523+ChapterTable!$P$26+VLOOKUP(SUBSTITUTE(C$1,"성장단계","")&amp;"단계오프셋",ChapterTable!$R:$S,2,0))/ChapterTable!$P$23)),
MAX(0,INT(($B1523+ChapterTable!$R$26+VLOOKUP(SUBSTITUTE(C$1,"성장단계","")&amp;"보스단계오프셋",ChapterTable!$R:$S,2,0))/ChapterTable!$R$23)))</f>
        <v>3</v>
      </c>
      <c r="D1523">
        <f>IF(OR($L1523=TRUE,$A1523=0,MOD($A1523,ChapterTable!$R$20)&lt;&gt;0),
MAX(0,INT(($B1523+ChapterTable!$P$26+VLOOKUP(SUBSTITUTE(D$1,"성장단계","")&amp;"단계오프셋",ChapterTable!$R:$S,2,0))/ChapterTable!$P$23)),
MAX(0,INT(($B1523+ChapterTable!$R$26+VLOOKUP(SUBSTITUTE(D$1,"성장단계","")&amp;"보스단계오프셋",ChapterTable!$R:$S,2,0))/ChapterTable!$R$23)))</f>
        <v>3</v>
      </c>
      <c r="E1523" s="1">
        <f ca="1">IF(AND($A1523=0,$B1523=1),
    VLOOKUP(1,ChapterTable!$1:$1048576,MATCH("최종"&amp;SUBSTITUTE(SUBSTITUTE(E$1,"standard",""),"|Float",""),ChapterTable!$1:$1,0),0)*ChapterTable!$P$17,
  IF(AND($A1523=0,$B1523=0),
    E1524,
  IF($B1523=0,
    VLOOKUP($A1523,ChapterTable!$1:$1048576,MATCH("최종"&amp;SUBSTITUTE(SUBSTITUTE(E$1,"standard",""),"|Float",""),ChapterTable!$1:$1,0),0),
  IF($B1523=1,
    IF($L1523=FALSE,
      VLOOKUP($A1523,ChapterTable!$1:$1048576,MATCH("최종"&amp;SUBSTITUTE(SUBSTITUTE(E$1,"standard",""),"|Float",""),ChapterTable!$1:$1,0),0),
      VLOOKUP($A1523-ChapterTable!$P$11,ChapterTable!$1:$1048576,MATCH("최종"&amp;SUBSTITUTE(SUBSTITUTE(E$1,"standard",""),"|Float",""),ChapterTable!$1:$1,0),0)*ChapterTable!$P$14
    ),
  OFFSET(E1523,-$B1523+IF($L1523,1,0),0)*IF($B1523&gt;OFFSET($B1523,1,0),ChapterTable!$R$17,1)*
    (VLOOKUP(SUBSTITUTE(SUBSTITUTE(E$1,"standard",""),"|Float","")&amp;IF(OR($L1523=TRUE,$A1523=0,MOD($A1523,ChapterTable!$R$20)&lt;&gt;0),"","보스")&amp;"인게임누적곱배수",ChapterTable!$R:$S,2,0)^C1523
    +VLOOKUP(SUBSTITUTE(SUBSTITUTE(E$1,"standard",""),"|Float","")&amp;IF(OR($L1523=TRUE,$A1523=0,MOD($A1523,ChapterTable!$R$20)&lt;&gt;0),"","보스")&amp;"인게임누적합배수",ChapterTable!$R:$S,2,0)*C1523)
  )
  )
  )
)</f>
        <v>2515.0499999999997</v>
      </c>
      <c r="F1523" s="1">
        <f ca="1">IF(AND($A1523=0,$B1523=1),
    VLOOKUP(1,ChapterTable!$1:$1048576,MATCH("최종"&amp;SUBSTITUTE(SUBSTITUTE(F$1,"standard",""),"|Float",""),ChapterTable!$1:$1,0),0)*ChapterTable!$P$17,
  IF(AND($A1523=0,$B1523=0),
    F1524,
  IF($B1523=0,
    VLOOKUP($A1523,ChapterTable!$1:$1048576,MATCH("최종"&amp;SUBSTITUTE(SUBSTITUTE(F$1,"standard",""),"|Float",""),ChapterTable!$1:$1,0),0),
  IF($B1523=1,
    IF($L1523=FALSE,
      VLOOKUP($A1523,ChapterTable!$1:$1048576,MATCH("최종"&amp;SUBSTITUTE(SUBSTITUTE(F$1,"standard",""),"|Float",""),ChapterTable!$1:$1,0),0),
      VLOOKUP($A1523-ChapterTable!$P$11,ChapterTable!$1:$1048576,MATCH("최종"&amp;SUBSTITUTE(SUBSTITUTE(F$1,"standard",""),"|Float",""),ChapterTable!$1:$1,0),0)*ChapterTable!$P$14
    ),
  OFFSET(F1523,-$B1523+IF($L1523,1,0),0)*
    (VLOOKUP(SUBSTITUTE(SUBSTITUTE(F$1,"standard",""),"|Float","")&amp;IF(OR($L1523=TRUE,$A1523=0,MOD($A1523,ChapterTable!$R$20)&lt;&gt;0),"","보스")&amp;"인게임누적곱배수",ChapterTable!$R:$S,2,0)^D1523
    +VLOOKUP(SUBSTITUTE(SUBSTITUTE(F$1,"standard",""),"|Float","")&amp;IF(OR($L1523=TRUE,$A1523=0,MOD($A1523,ChapterTable!$R$20)&lt;&gt;0),"","보스")&amp;"인게임누적합배수",ChapterTable!$R:$S,2,0)*D1523)
  )
  )
  )
)</f>
        <v>802.32714843750011</v>
      </c>
      <c r="G1523" t="s">
        <v>719</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64"/>
        <v>4</v>
      </c>
      <c r="Q1523">
        <f t="shared" si="165"/>
        <v>4</v>
      </c>
      <c r="R1523" t="b">
        <f t="shared" ca="1" si="166"/>
        <v>1</v>
      </c>
      <c r="T1523" t="b">
        <f t="shared" ca="1" si="16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70"/>
        <v>0.25</v>
      </c>
      <c r="AJ1523">
        <f t="shared" si="168"/>
        <v>0.32</v>
      </c>
      <c r="AK1523">
        <f t="shared" si="169"/>
        <v>1</v>
      </c>
      <c r="AL1523">
        <v>0</v>
      </c>
    </row>
    <row r="1524" spans="1:38" x14ac:dyDescent="0.3">
      <c r="A1524">
        <v>8</v>
      </c>
      <c r="B1524">
        <v>33</v>
      </c>
      <c r="C1524">
        <f>IF(OR($L1524=TRUE,$A1524=0,MOD($A1524,ChapterTable!$R$20)&lt;&gt;0),
MAX(0,INT(($B1524+ChapterTable!$P$26+VLOOKUP(SUBSTITUTE(C$1,"성장단계","")&amp;"단계오프셋",ChapterTable!$R:$S,2,0))/ChapterTable!$P$23)),
MAX(0,INT(($B1524+ChapterTable!$R$26+VLOOKUP(SUBSTITUTE(C$1,"성장단계","")&amp;"보스단계오프셋",ChapterTable!$R:$S,2,0))/ChapterTable!$R$23)))</f>
        <v>3</v>
      </c>
      <c r="D1524">
        <f>IF(OR($L1524=TRUE,$A1524=0,MOD($A1524,ChapterTable!$R$20)&lt;&gt;0),
MAX(0,INT(($B1524+ChapterTable!$P$26+VLOOKUP(SUBSTITUTE(D$1,"성장단계","")&amp;"단계오프셋",ChapterTable!$R:$S,2,0))/ChapterTable!$P$23)),
MAX(0,INT(($B1524+ChapterTable!$R$26+VLOOKUP(SUBSTITUTE(D$1,"성장단계","")&amp;"보스단계오프셋",ChapterTable!$R:$S,2,0))/ChapterTable!$R$23)))</f>
        <v>3</v>
      </c>
      <c r="E1524" s="1">
        <f ca="1">IF(AND($A1524=0,$B1524=1),
    VLOOKUP(1,ChapterTable!$1:$1048576,MATCH("최종"&amp;SUBSTITUTE(SUBSTITUTE(E$1,"standard",""),"|Float",""),ChapterTable!$1:$1,0),0)*ChapterTable!$P$17,
  IF(AND($A1524=0,$B1524=0),
    E1525,
  IF($B1524=0,
    VLOOKUP($A1524,ChapterTable!$1:$1048576,MATCH("최종"&amp;SUBSTITUTE(SUBSTITUTE(E$1,"standard",""),"|Float",""),ChapterTable!$1:$1,0),0),
  IF($B1524=1,
    IF($L1524=FALSE,
      VLOOKUP($A1524,ChapterTable!$1:$1048576,MATCH("최종"&amp;SUBSTITUTE(SUBSTITUTE(E$1,"standard",""),"|Float",""),ChapterTable!$1:$1,0),0),
      VLOOKUP($A1524-ChapterTable!$P$11,ChapterTable!$1:$1048576,MATCH("최종"&amp;SUBSTITUTE(SUBSTITUTE(E$1,"standard",""),"|Float",""),ChapterTable!$1:$1,0),0)*ChapterTable!$P$14
    ),
  OFFSET(E1524,-$B1524+IF($L1524,1,0),0)*IF($B1524&gt;OFFSET($B1524,1,0),ChapterTable!$R$17,1)*
    (VLOOKUP(SUBSTITUTE(SUBSTITUTE(E$1,"standard",""),"|Float","")&amp;IF(OR($L1524=TRUE,$A1524=0,MOD($A1524,ChapterTable!$R$20)&lt;&gt;0),"","보스")&amp;"인게임누적곱배수",ChapterTable!$R:$S,2,0)^C1524
    +VLOOKUP(SUBSTITUTE(SUBSTITUTE(E$1,"standard",""),"|Float","")&amp;IF(OR($L1524=TRUE,$A1524=0,MOD($A1524,ChapterTable!$R$20)&lt;&gt;0),"","보스")&amp;"인게임누적합배수",ChapterTable!$R:$S,2,0)*C1524)
  )
  )
  )
)</f>
        <v>2515.0499999999997</v>
      </c>
      <c r="F1524" s="1">
        <f ca="1">IF(AND($A1524=0,$B1524=1),
    VLOOKUP(1,ChapterTable!$1:$1048576,MATCH("최종"&amp;SUBSTITUTE(SUBSTITUTE(F$1,"standard",""),"|Float",""),ChapterTable!$1:$1,0),0)*ChapterTable!$P$17,
  IF(AND($A1524=0,$B1524=0),
    F1525,
  IF($B1524=0,
    VLOOKUP($A1524,ChapterTable!$1:$1048576,MATCH("최종"&amp;SUBSTITUTE(SUBSTITUTE(F$1,"standard",""),"|Float",""),ChapterTable!$1:$1,0),0),
  IF($B1524=1,
    IF($L1524=FALSE,
      VLOOKUP($A1524,ChapterTable!$1:$1048576,MATCH("최종"&amp;SUBSTITUTE(SUBSTITUTE(F$1,"standard",""),"|Float",""),ChapterTable!$1:$1,0),0),
      VLOOKUP($A1524-ChapterTable!$P$11,ChapterTable!$1:$1048576,MATCH("최종"&amp;SUBSTITUTE(SUBSTITUTE(F$1,"standard",""),"|Float",""),ChapterTable!$1:$1,0),0)*ChapterTable!$P$14
    ),
  OFFSET(F1524,-$B1524+IF($L1524,1,0),0)*
    (VLOOKUP(SUBSTITUTE(SUBSTITUTE(F$1,"standard",""),"|Float","")&amp;IF(OR($L1524=TRUE,$A1524=0,MOD($A1524,ChapterTable!$R$20)&lt;&gt;0),"","보스")&amp;"인게임누적곱배수",ChapterTable!$R:$S,2,0)^D1524
    +VLOOKUP(SUBSTITUTE(SUBSTITUTE(F$1,"standard",""),"|Float","")&amp;IF(OR($L1524=TRUE,$A1524=0,MOD($A1524,ChapterTable!$R$20)&lt;&gt;0),"","보스")&amp;"인게임누적합배수",ChapterTable!$R:$S,2,0)*D1524)
  )
  )
  )
)</f>
        <v>802.32714843750011</v>
      </c>
      <c r="G1524" t="s">
        <v>719</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64"/>
        <v>4</v>
      </c>
      <c r="Q1524">
        <f t="shared" si="165"/>
        <v>4</v>
      </c>
      <c r="R1524" t="b">
        <f t="shared" ca="1" si="166"/>
        <v>1</v>
      </c>
      <c r="T1524" t="b">
        <f t="shared" ca="1" si="16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70"/>
        <v>0.25</v>
      </c>
      <c r="AJ1524">
        <f t="shared" si="168"/>
        <v>0.32</v>
      </c>
      <c r="AK1524">
        <f t="shared" si="169"/>
        <v>1</v>
      </c>
      <c r="AL1524">
        <v>0</v>
      </c>
    </row>
    <row r="1525" spans="1:38" x14ac:dyDescent="0.3">
      <c r="A1525">
        <v>8</v>
      </c>
      <c r="B1525">
        <v>34</v>
      </c>
      <c r="C1525">
        <f>IF(OR($L1525=TRUE,$A1525=0,MOD($A1525,ChapterTable!$R$20)&lt;&gt;0),
MAX(0,INT(($B1525+ChapterTable!$P$26+VLOOKUP(SUBSTITUTE(C$1,"성장단계","")&amp;"단계오프셋",ChapterTable!$R:$S,2,0))/ChapterTable!$P$23)),
MAX(0,INT(($B1525+ChapterTable!$R$26+VLOOKUP(SUBSTITUTE(C$1,"성장단계","")&amp;"보스단계오프셋",ChapterTable!$R:$S,2,0))/ChapterTable!$R$23)))</f>
        <v>3</v>
      </c>
      <c r="D1525">
        <f>IF(OR($L1525=TRUE,$A1525=0,MOD($A1525,ChapterTable!$R$20)&lt;&gt;0),
MAX(0,INT(($B1525+ChapterTable!$P$26+VLOOKUP(SUBSTITUTE(D$1,"성장단계","")&amp;"단계오프셋",ChapterTable!$R:$S,2,0))/ChapterTable!$P$23)),
MAX(0,INT(($B1525+ChapterTable!$R$26+VLOOKUP(SUBSTITUTE(D$1,"성장단계","")&amp;"보스단계오프셋",ChapterTable!$R:$S,2,0))/ChapterTable!$R$23)))</f>
        <v>3</v>
      </c>
      <c r="E1525" s="1">
        <f ca="1">IF(AND($A1525=0,$B1525=1),
    VLOOKUP(1,ChapterTable!$1:$1048576,MATCH("최종"&amp;SUBSTITUTE(SUBSTITUTE(E$1,"standard",""),"|Float",""),ChapterTable!$1:$1,0),0)*ChapterTable!$P$17,
  IF(AND($A1525=0,$B1525=0),
    E1526,
  IF($B1525=0,
    VLOOKUP($A1525,ChapterTable!$1:$1048576,MATCH("최종"&amp;SUBSTITUTE(SUBSTITUTE(E$1,"standard",""),"|Float",""),ChapterTable!$1:$1,0),0),
  IF($B1525=1,
    IF($L1525=FALSE,
      VLOOKUP($A1525,ChapterTable!$1:$1048576,MATCH("최종"&amp;SUBSTITUTE(SUBSTITUTE(E$1,"standard",""),"|Float",""),ChapterTable!$1:$1,0),0),
      VLOOKUP($A1525-ChapterTable!$P$11,ChapterTable!$1:$1048576,MATCH("최종"&amp;SUBSTITUTE(SUBSTITUTE(E$1,"standard",""),"|Float",""),ChapterTable!$1:$1,0),0)*ChapterTable!$P$14
    ),
  OFFSET(E1525,-$B1525+IF($L1525,1,0),0)*IF($B1525&gt;OFFSET($B1525,1,0),ChapterTable!$R$17,1)*
    (VLOOKUP(SUBSTITUTE(SUBSTITUTE(E$1,"standard",""),"|Float","")&amp;IF(OR($L1525=TRUE,$A1525=0,MOD($A1525,ChapterTable!$R$20)&lt;&gt;0),"","보스")&amp;"인게임누적곱배수",ChapterTable!$R:$S,2,0)^C1525
    +VLOOKUP(SUBSTITUTE(SUBSTITUTE(E$1,"standard",""),"|Float","")&amp;IF(OR($L1525=TRUE,$A1525=0,MOD($A1525,ChapterTable!$R$20)&lt;&gt;0),"","보스")&amp;"인게임누적합배수",ChapterTable!$R:$S,2,0)*C1525)
  )
  )
  )
)</f>
        <v>2515.0499999999997</v>
      </c>
      <c r="F1525" s="1">
        <f ca="1">IF(AND($A1525=0,$B1525=1),
    VLOOKUP(1,ChapterTable!$1:$1048576,MATCH("최종"&amp;SUBSTITUTE(SUBSTITUTE(F$1,"standard",""),"|Float",""),ChapterTable!$1:$1,0),0)*ChapterTable!$P$17,
  IF(AND($A1525=0,$B1525=0),
    F1526,
  IF($B1525=0,
    VLOOKUP($A1525,ChapterTable!$1:$1048576,MATCH("최종"&amp;SUBSTITUTE(SUBSTITUTE(F$1,"standard",""),"|Float",""),ChapterTable!$1:$1,0),0),
  IF($B1525=1,
    IF($L1525=FALSE,
      VLOOKUP($A1525,ChapterTable!$1:$1048576,MATCH("최종"&amp;SUBSTITUTE(SUBSTITUTE(F$1,"standard",""),"|Float",""),ChapterTable!$1:$1,0),0),
      VLOOKUP($A1525-ChapterTable!$P$11,ChapterTable!$1:$1048576,MATCH("최종"&amp;SUBSTITUTE(SUBSTITUTE(F$1,"standard",""),"|Float",""),ChapterTable!$1:$1,0),0)*ChapterTable!$P$14
    ),
  OFFSET(F1525,-$B1525+IF($L1525,1,0),0)*
    (VLOOKUP(SUBSTITUTE(SUBSTITUTE(F$1,"standard",""),"|Float","")&amp;IF(OR($L1525=TRUE,$A1525=0,MOD($A1525,ChapterTable!$R$20)&lt;&gt;0),"","보스")&amp;"인게임누적곱배수",ChapterTable!$R:$S,2,0)^D1525
    +VLOOKUP(SUBSTITUTE(SUBSTITUTE(F$1,"standard",""),"|Float","")&amp;IF(OR($L1525=TRUE,$A1525=0,MOD($A1525,ChapterTable!$R$20)&lt;&gt;0),"","보스")&amp;"인게임누적합배수",ChapterTable!$R:$S,2,0)*D1525)
  )
  )
  )
)</f>
        <v>802.32714843750011</v>
      </c>
      <c r="G1525" t="s">
        <v>719</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64"/>
        <v>4</v>
      </c>
      <c r="Q1525">
        <f t="shared" si="165"/>
        <v>4</v>
      </c>
      <c r="R1525" t="b">
        <f t="shared" ca="1" si="166"/>
        <v>1</v>
      </c>
      <c r="T1525" t="b">
        <f t="shared" ca="1" si="16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70"/>
        <v>0.25</v>
      </c>
      <c r="AJ1525">
        <f t="shared" si="168"/>
        <v>0.32</v>
      </c>
      <c r="AK1525">
        <f t="shared" si="169"/>
        <v>1</v>
      </c>
      <c r="AL1525">
        <v>0</v>
      </c>
    </row>
    <row r="1526" spans="1:38" x14ac:dyDescent="0.3">
      <c r="A1526">
        <v>8</v>
      </c>
      <c r="B1526">
        <v>35</v>
      </c>
      <c r="C1526">
        <f>IF(OR($L1526=TRUE,$A1526=0,MOD($A1526,ChapterTable!$R$20)&lt;&gt;0),
MAX(0,INT(($B1526+ChapterTable!$P$26+VLOOKUP(SUBSTITUTE(C$1,"성장단계","")&amp;"단계오프셋",ChapterTable!$R:$S,2,0))/ChapterTable!$P$23)),
MAX(0,INT(($B1526+ChapterTable!$R$26+VLOOKUP(SUBSTITUTE(C$1,"성장단계","")&amp;"보스단계오프셋",ChapterTable!$R:$S,2,0))/ChapterTable!$R$23)))</f>
        <v>3</v>
      </c>
      <c r="D1526">
        <f>IF(OR($L1526=TRUE,$A1526=0,MOD($A1526,ChapterTable!$R$20)&lt;&gt;0),
MAX(0,INT(($B1526+ChapterTable!$P$26+VLOOKUP(SUBSTITUTE(D$1,"성장단계","")&amp;"단계오프셋",ChapterTable!$R:$S,2,0))/ChapterTable!$P$23)),
MAX(0,INT(($B1526+ChapterTable!$R$26+VLOOKUP(SUBSTITUTE(D$1,"성장단계","")&amp;"보스단계오프셋",ChapterTable!$R:$S,2,0))/ChapterTable!$R$23)))</f>
        <v>3</v>
      </c>
      <c r="E1526" s="1">
        <f ca="1">IF(AND($A1526=0,$B1526=1),
    VLOOKUP(1,ChapterTable!$1:$1048576,MATCH("최종"&amp;SUBSTITUTE(SUBSTITUTE(E$1,"standard",""),"|Float",""),ChapterTable!$1:$1,0),0)*ChapterTable!$P$17,
  IF(AND($A1526=0,$B1526=0),
    E1527,
  IF($B1526=0,
    VLOOKUP($A1526,ChapterTable!$1:$1048576,MATCH("최종"&amp;SUBSTITUTE(SUBSTITUTE(E$1,"standard",""),"|Float",""),ChapterTable!$1:$1,0),0),
  IF($B1526=1,
    IF($L1526=FALSE,
      VLOOKUP($A1526,ChapterTable!$1:$1048576,MATCH("최종"&amp;SUBSTITUTE(SUBSTITUTE(E$1,"standard",""),"|Float",""),ChapterTable!$1:$1,0),0),
      VLOOKUP($A1526-ChapterTable!$P$11,ChapterTable!$1:$1048576,MATCH("최종"&amp;SUBSTITUTE(SUBSTITUTE(E$1,"standard",""),"|Float",""),ChapterTable!$1:$1,0),0)*ChapterTable!$P$14
    ),
  OFFSET(E1526,-$B1526+IF($L1526,1,0),0)*IF($B1526&gt;OFFSET($B1526,1,0),ChapterTable!$R$17,1)*
    (VLOOKUP(SUBSTITUTE(SUBSTITUTE(E$1,"standard",""),"|Float","")&amp;IF(OR($L1526=TRUE,$A1526=0,MOD($A1526,ChapterTable!$R$20)&lt;&gt;0),"","보스")&amp;"인게임누적곱배수",ChapterTable!$R:$S,2,0)^C1526
    +VLOOKUP(SUBSTITUTE(SUBSTITUTE(E$1,"standard",""),"|Float","")&amp;IF(OR($L1526=TRUE,$A1526=0,MOD($A1526,ChapterTable!$R$20)&lt;&gt;0),"","보스")&amp;"인게임누적합배수",ChapterTable!$R:$S,2,0)*C1526)
  )
  )
  )
)</f>
        <v>2515.0499999999997</v>
      </c>
      <c r="F1526" s="1">
        <f ca="1">IF(AND($A1526=0,$B1526=1),
    VLOOKUP(1,ChapterTable!$1:$1048576,MATCH("최종"&amp;SUBSTITUTE(SUBSTITUTE(F$1,"standard",""),"|Float",""),ChapterTable!$1:$1,0),0)*ChapterTable!$P$17,
  IF(AND($A1526=0,$B1526=0),
    F1527,
  IF($B1526=0,
    VLOOKUP($A1526,ChapterTable!$1:$1048576,MATCH("최종"&amp;SUBSTITUTE(SUBSTITUTE(F$1,"standard",""),"|Float",""),ChapterTable!$1:$1,0),0),
  IF($B1526=1,
    IF($L1526=FALSE,
      VLOOKUP($A1526,ChapterTable!$1:$1048576,MATCH("최종"&amp;SUBSTITUTE(SUBSTITUTE(F$1,"standard",""),"|Float",""),ChapterTable!$1:$1,0),0),
      VLOOKUP($A1526-ChapterTable!$P$11,ChapterTable!$1:$1048576,MATCH("최종"&amp;SUBSTITUTE(SUBSTITUTE(F$1,"standard",""),"|Float",""),ChapterTable!$1:$1,0),0)*ChapterTable!$P$14
    ),
  OFFSET(F1526,-$B1526+IF($L1526,1,0),0)*
    (VLOOKUP(SUBSTITUTE(SUBSTITUTE(F$1,"standard",""),"|Float","")&amp;IF(OR($L1526=TRUE,$A1526=0,MOD($A1526,ChapterTable!$R$20)&lt;&gt;0),"","보스")&amp;"인게임누적곱배수",ChapterTable!$R:$S,2,0)^D1526
    +VLOOKUP(SUBSTITUTE(SUBSTITUTE(F$1,"standard",""),"|Float","")&amp;IF(OR($L1526=TRUE,$A1526=0,MOD($A1526,ChapterTable!$R$20)&lt;&gt;0),"","보스")&amp;"인게임누적합배수",ChapterTable!$R:$S,2,0)*D1526)
  )
  )
  )
)</f>
        <v>802.32714843750011</v>
      </c>
      <c r="G1526" t="s">
        <v>719</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64"/>
        <v>11</v>
      </c>
      <c r="Q1526">
        <f t="shared" si="165"/>
        <v>11</v>
      </c>
      <c r="R1526" t="b">
        <f t="shared" ca="1" si="166"/>
        <v>1</v>
      </c>
      <c r="T1526" t="b">
        <f t="shared" ca="1" si="16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70"/>
        <v>0.25</v>
      </c>
      <c r="AJ1526">
        <f t="shared" si="168"/>
        <v>0.32</v>
      </c>
      <c r="AK1526">
        <f t="shared" si="169"/>
        <v>1</v>
      </c>
      <c r="AL1526">
        <v>0</v>
      </c>
    </row>
    <row r="1527" spans="1:38" x14ac:dyDescent="0.3">
      <c r="A1527">
        <v>8</v>
      </c>
      <c r="B1527">
        <v>36</v>
      </c>
      <c r="C1527">
        <f>IF(OR($L1527=TRUE,$A1527=0,MOD($A1527,ChapterTable!$R$20)&lt;&gt;0),
MAX(0,INT(($B1527+ChapterTable!$P$26+VLOOKUP(SUBSTITUTE(C$1,"성장단계","")&amp;"단계오프셋",ChapterTable!$R:$S,2,0))/ChapterTable!$P$23)),
MAX(0,INT(($B1527+ChapterTable!$R$26+VLOOKUP(SUBSTITUTE(C$1,"성장단계","")&amp;"보스단계오프셋",ChapterTable!$R:$S,2,0))/ChapterTable!$R$23)))</f>
        <v>4</v>
      </c>
      <c r="D1527">
        <f>IF(OR($L1527=TRUE,$A1527=0,MOD($A1527,ChapterTable!$R$20)&lt;&gt;0),
MAX(0,INT(($B1527+ChapterTable!$P$26+VLOOKUP(SUBSTITUTE(D$1,"성장단계","")&amp;"단계오프셋",ChapterTable!$R:$S,2,0))/ChapterTable!$P$23)),
MAX(0,INT(($B1527+ChapterTable!$R$26+VLOOKUP(SUBSTITUTE(D$1,"성장단계","")&amp;"보스단계오프셋",ChapterTable!$R:$S,2,0))/ChapterTable!$R$23)))</f>
        <v>3</v>
      </c>
      <c r="E1527" s="1">
        <f ca="1">IF(AND($A1527=0,$B1527=1),
    VLOOKUP(1,ChapterTable!$1:$1048576,MATCH("최종"&amp;SUBSTITUTE(SUBSTITUTE(E$1,"standard",""),"|Float",""),ChapterTable!$1:$1,0),0)*ChapterTable!$P$17,
  IF(AND($A1527=0,$B1527=0),
    E1528,
  IF($B1527=0,
    VLOOKUP($A1527,ChapterTable!$1:$1048576,MATCH("최종"&amp;SUBSTITUTE(SUBSTITUTE(E$1,"standard",""),"|Float",""),ChapterTable!$1:$1,0),0),
  IF($B1527=1,
    IF($L1527=FALSE,
      VLOOKUP($A1527,ChapterTable!$1:$1048576,MATCH("최종"&amp;SUBSTITUTE(SUBSTITUTE(E$1,"standard",""),"|Float",""),ChapterTable!$1:$1,0),0),
      VLOOKUP($A1527-ChapterTable!$P$11,ChapterTable!$1:$1048576,MATCH("최종"&amp;SUBSTITUTE(SUBSTITUTE(E$1,"standard",""),"|Float",""),ChapterTable!$1:$1,0),0)*ChapterTable!$P$14
    ),
  OFFSET(E1527,-$B1527+IF($L1527,1,0),0)*IF($B1527&gt;OFFSET($B1527,1,0),ChapterTable!$R$17,1)*
    (VLOOKUP(SUBSTITUTE(SUBSTITUTE(E$1,"standard",""),"|Float","")&amp;IF(OR($L1527=TRUE,$A1527=0,MOD($A1527,ChapterTable!$R$20)&lt;&gt;0),"","보스")&amp;"인게임누적곱배수",ChapterTable!$R:$S,2,0)^C1527
    +VLOOKUP(SUBSTITUTE(SUBSTITUTE(E$1,"standard",""),"|Float","")&amp;IF(OR($L1527=TRUE,$A1527=0,MOD($A1527,ChapterTable!$R$20)&lt;&gt;0),"","보스")&amp;"인게임누적합배수",ChapterTable!$R:$S,2,0)*C1527)
  )
  )
  )
)</f>
        <v>2829.4312499999996</v>
      </c>
      <c r="F1527" s="1">
        <f ca="1">IF(AND($A1527=0,$B1527=1),
    VLOOKUP(1,ChapterTable!$1:$1048576,MATCH("최종"&amp;SUBSTITUTE(SUBSTITUTE(F$1,"standard",""),"|Float",""),ChapterTable!$1:$1,0),0)*ChapterTable!$P$17,
  IF(AND($A1527=0,$B1527=0),
    F1528,
  IF($B1527=0,
    VLOOKUP($A1527,ChapterTable!$1:$1048576,MATCH("최종"&amp;SUBSTITUTE(SUBSTITUTE(F$1,"standard",""),"|Float",""),ChapterTable!$1:$1,0),0),
  IF($B1527=1,
    IF($L1527=FALSE,
      VLOOKUP($A1527,ChapterTable!$1:$1048576,MATCH("최종"&amp;SUBSTITUTE(SUBSTITUTE(F$1,"standard",""),"|Float",""),ChapterTable!$1:$1,0),0),
      VLOOKUP($A1527-ChapterTable!$P$11,ChapterTable!$1:$1048576,MATCH("최종"&amp;SUBSTITUTE(SUBSTITUTE(F$1,"standard",""),"|Float",""),ChapterTable!$1:$1,0),0)*ChapterTable!$P$14
    ),
  OFFSET(F1527,-$B1527+IF($L1527,1,0),0)*
    (VLOOKUP(SUBSTITUTE(SUBSTITUTE(F$1,"standard",""),"|Float","")&amp;IF(OR($L1527=TRUE,$A1527=0,MOD($A1527,ChapterTable!$R$20)&lt;&gt;0),"","보스")&amp;"인게임누적곱배수",ChapterTable!$R:$S,2,0)^D1527
    +VLOOKUP(SUBSTITUTE(SUBSTITUTE(F$1,"standard",""),"|Float","")&amp;IF(OR($L1527=TRUE,$A1527=0,MOD($A1527,ChapterTable!$R$20)&lt;&gt;0),"","보스")&amp;"인게임누적합배수",ChapterTable!$R:$S,2,0)*D1527)
  )
  )
  )
)</f>
        <v>802.32714843750011</v>
      </c>
      <c r="G1527" t="s">
        <v>719</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64"/>
        <v>4</v>
      </c>
      <c r="Q1527">
        <f t="shared" si="165"/>
        <v>4</v>
      </c>
      <c r="R1527" t="b">
        <f t="shared" ca="1" si="166"/>
        <v>1</v>
      </c>
      <c r="T1527" t="b">
        <f t="shared" ca="1" si="16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70"/>
        <v>0.25</v>
      </c>
      <c r="AJ1527">
        <f t="shared" si="168"/>
        <v>0.32</v>
      </c>
      <c r="AK1527">
        <f t="shared" si="169"/>
        <v>1</v>
      </c>
      <c r="AL1527">
        <v>0</v>
      </c>
    </row>
    <row r="1528" spans="1:38" x14ac:dyDescent="0.3">
      <c r="A1528">
        <v>8</v>
      </c>
      <c r="B1528">
        <v>37</v>
      </c>
      <c r="C1528">
        <f>IF(OR($L1528=TRUE,$A1528=0,MOD($A1528,ChapterTable!$R$20)&lt;&gt;0),
MAX(0,INT(($B1528+ChapterTable!$P$26+VLOOKUP(SUBSTITUTE(C$1,"성장단계","")&amp;"단계오프셋",ChapterTable!$R:$S,2,0))/ChapterTable!$P$23)),
MAX(0,INT(($B1528+ChapterTable!$R$26+VLOOKUP(SUBSTITUTE(C$1,"성장단계","")&amp;"보스단계오프셋",ChapterTable!$R:$S,2,0))/ChapterTable!$R$23)))</f>
        <v>4</v>
      </c>
      <c r="D1528">
        <f>IF(OR($L1528=TRUE,$A1528=0,MOD($A1528,ChapterTable!$R$20)&lt;&gt;0),
MAX(0,INT(($B1528+ChapterTable!$P$26+VLOOKUP(SUBSTITUTE(D$1,"성장단계","")&amp;"단계오프셋",ChapterTable!$R:$S,2,0))/ChapterTable!$P$23)),
MAX(0,INT(($B1528+ChapterTable!$R$26+VLOOKUP(SUBSTITUTE(D$1,"성장단계","")&amp;"보스단계오프셋",ChapterTable!$R:$S,2,0))/ChapterTable!$R$23)))</f>
        <v>3</v>
      </c>
      <c r="E1528" s="1">
        <f ca="1">IF(AND($A1528=0,$B1528=1),
    VLOOKUP(1,ChapterTable!$1:$1048576,MATCH("최종"&amp;SUBSTITUTE(SUBSTITUTE(E$1,"standard",""),"|Float",""),ChapterTable!$1:$1,0),0)*ChapterTable!$P$17,
  IF(AND($A1528=0,$B1528=0),
    E1529,
  IF($B1528=0,
    VLOOKUP($A1528,ChapterTable!$1:$1048576,MATCH("최종"&amp;SUBSTITUTE(SUBSTITUTE(E$1,"standard",""),"|Float",""),ChapterTable!$1:$1,0),0),
  IF($B1528=1,
    IF($L1528=FALSE,
      VLOOKUP($A1528,ChapterTable!$1:$1048576,MATCH("최종"&amp;SUBSTITUTE(SUBSTITUTE(E$1,"standard",""),"|Float",""),ChapterTable!$1:$1,0),0),
      VLOOKUP($A1528-ChapterTable!$P$11,ChapterTable!$1:$1048576,MATCH("최종"&amp;SUBSTITUTE(SUBSTITUTE(E$1,"standard",""),"|Float",""),ChapterTable!$1:$1,0),0)*ChapterTable!$P$14
    ),
  OFFSET(E1528,-$B1528+IF($L1528,1,0),0)*IF($B1528&gt;OFFSET($B1528,1,0),ChapterTable!$R$17,1)*
    (VLOOKUP(SUBSTITUTE(SUBSTITUTE(E$1,"standard",""),"|Float","")&amp;IF(OR($L1528=TRUE,$A1528=0,MOD($A1528,ChapterTable!$R$20)&lt;&gt;0),"","보스")&amp;"인게임누적곱배수",ChapterTable!$R:$S,2,0)^C1528
    +VLOOKUP(SUBSTITUTE(SUBSTITUTE(E$1,"standard",""),"|Float","")&amp;IF(OR($L1528=TRUE,$A1528=0,MOD($A1528,ChapterTable!$R$20)&lt;&gt;0),"","보스")&amp;"인게임누적합배수",ChapterTable!$R:$S,2,0)*C1528)
  )
  )
  )
)</f>
        <v>2829.4312499999996</v>
      </c>
      <c r="F1528" s="1">
        <f ca="1">IF(AND($A1528=0,$B1528=1),
    VLOOKUP(1,ChapterTable!$1:$1048576,MATCH("최종"&amp;SUBSTITUTE(SUBSTITUTE(F$1,"standard",""),"|Float",""),ChapterTable!$1:$1,0),0)*ChapterTable!$P$17,
  IF(AND($A1528=0,$B1528=0),
    F1529,
  IF($B1528=0,
    VLOOKUP($A1528,ChapterTable!$1:$1048576,MATCH("최종"&amp;SUBSTITUTE(SUBSTITUTE(F$1,"standard",""),"|Float",""),ChapterTable!$1:$1,0),0),
  IF($B1528=1,
    IF($L1528=FALSE,
      VLOOKUP($A1528,ChapterTable!$1:$1048576,MATCH("최종"&amp;SUBSTITUTE(SUBSTITUTE(F$1,"standard",""),"|Float",""),ChapterTable!$1:$1,0),0),
      VLOOKUP($A1528-ChapterTable!$P$11,ChapterTable!$1:$1048576,MATCH("최종"&amp;SUBSTITUTE(SUBSTITUTE(F$1,"standard",""),"|Float",""),ChapterTable!$1:$1,0),0)*ChapterTable!$P$14
    ),
  OFFSET(F1528,-$B1528+IF($L1528,1,0),0)*
    (VLOOKUP(SUBSTITUTE(SUBSTITUTE(F$1,"standard",""),"|Float","")&amp;IF(OR($L1528=TRUE,$A1528=0,MOD($A1528,ChapterTable!$R$20)&lt;&gt;0),"","보스")&amp;"인게임누적곱배수",ChapterTable!$R:$S,2,0)^D1528
    +VLOOKUP(SUBSTITUTE(SUBSTITUTE(F$1,"standard",""),"|Float","")&amp;IF(OR($L1528=TRUE,$A1528=0,MOD($A1528,ChapterTable!$R$20)&lt;&gt;0),"","보스")&amp;"인게임누적합배수",ChapterTable!$R:$S,2,0)*D1528)
  )
  )
  )
)</f>
        <v>802.32714843750011</v>
      </c>
      <c r="G1528" t="s">
        <v>719</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64"/>
        <v>4</v>
      </c>
      <c r="Q1528">
        <f t="shared" si="165"/>
        <v>4</v>
      </c>
      <c r="R1528" t="b">
        <f t="shared" ca="1" si="166"/>
        <v>1</v>
      </c>
      <c r="T1528" t="b">
        <f t="shared" ca="1" si="16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70"/>
        <v>0.25</v>
      </c>
      <c r="AJ1528">
        <f t="shared" si="168"/>
        <v>0.32</v>
      </c>
      <c r="AK1528">
        <f t="shared" si="169"/>
        <v>1</v>
      </c>
      <c r="AL1528">
        <v>0</v>
      </c>
    </row>
    <row r="1529" spans="1:38" x14ac:dyDescent="0.3">
      <c r="A1529">
        <v>8</v>
      </c>
      <c r="B1529">
        <v>38</v>
      </c>
      <c r="C1529">
        <f>IF(OR($L1529=TRUE,$A1529=0,MOD($A1529,ChapterTable!$R$20)&lt;&gt;0),
MAX(0,INT(($B1529+ChapterTable!$P$26+VLOOKUP(SUBSTITUTE(C$1,"성장단계","")&amp;"단계오프셋",ChapterTable!$R:$S,2,0))/ChapterTable!$P$23)),
MAX(0,INT(($B1529+ChapterTable!$R$26+VLOOKUP(SUBSTITUTE(C$1,"성장단계","")&amp;"보스단계오프셋",ChapterTable!$R:$S,2,0))/ChapterTable!$R$23)))</f>
        <v>4</v>
      </c>
      <c r="D1529">
        <f>IF(OR($L1529=TRUE,$A1529=0,MOD($A1529,ChapterTable!$R$20)&lt;&gt;0),
MAX(0,INT(($B1529+ChapterTable!$P$26+VLOOKUP(SUBSTITUTE(D$1,"성장단계","")&amp;"단계오프셋",ChapterTable!$R:$S,2,0))/ChapterTable!$P$23)),
MAX(0,INT(($B1529+ChapterTable!$R$26+VLOOKUP(SUBSTITUTE(D$1,"성장단계","")&amp;"보스단계오프셋",ChapterTable!$R:$S,2,0))/ChapterTable!$R$23)))</f>
        <v>3</v>
      </c>
      <c r="E1529" s="1">
        <f ca="1">IF(AND($A1529=0,$B1529=1),
    VLOOKUP(1,ChapterTable!$1:$1048576,MATCH("최종"&amp;SUBSTITUTE(SUBSTITUTE(E$1,"standard",""),"|Float",""),ChapterTable!$1:$1,0),0)*ChapterTable!$P$17,
  IF(AND($A1529=0,$B1529=0),
    E1530,
  IF($B1529=0,
    VLOOKUP($A1529,ChapterTable!$1:$1048576,MATCH("최종"&amp;SUBSTITUTE(SUBSTITUTE(E$1,"standard",""),"|Float",""),ChapterTable!$1:$1,0),0),
  IF($B1529=1,
    IF($L1529=FALSE,
      VLOOKUP($A1529,ChapterTable!$1:$1048576,MATCH("최종"&amp;SUBSTITUTE(SUBSTITUTE(E$1,"standard",""),"|Float",""),ChapterTable!$1:$1,0),0),
      VLOOKUP($A1529-ChapterTable!$P$11,ChapterTable!$1:$1048576,MATCH("최종"&amp;SUBSTITUTE(SUBSTITUTE(E$1,"standard",""),"|Float",""),ChapterTable!$1:$1,0),0)*ChapterTable!$P$14
    ),
  OFFSET(E1529,-$B1529+IF($L1529,1,0),0)*IF($B1529&gt;OFFSET($B1529,1,0),ChapterTable!$R$17,1)*
    (VLOOKUP(SUBSTITUTE(SUBSTITUTE(E$1,"standard",""),"|Float","")&amp;IF(OR($L1529=TRUE,$A1529=0,MOD($A1529,ChapterTable!$R$20)&lt;&gt;0),"","보스")&amp;"인게임누적곱배수",ChapterTable!$R:$S,2,0)^C1529
    +VLOOKUP(SUBSTITUTE(SUBSTITUTE(E$1,"standard",""),"|Float","")&amp;IF(OR($L1529=TRUE,$A1529=0,MOD($A1529,ChapterTable!$R$20)&lt;&gt;0),"","보스")&amp;"인게임누적합배수",ChapterTable!$R:$S,2,0)*C1529)
  )
  )
  )
)</f>
        <v>2829.4312499999996</v>
      </c>
      <c r="F1529" s="1">
        <f ca="1">IF(AND($A1529=0,$B1529=1),
    VLOOKUP(1,ChapterTable!$1:$1048576,MATCH("최종"&amp;SUBSTITUTE(SUBSTITUTE(F$1,"standard",""),"|Float",""),ChapterTable!$1:$1,0),0)*ChapterTable!$P$17,
  IF(AND($A1529=0,$B1529=0),
    F1530,
  IF($B1529=0,
    VLOOKUP($A1529,ChapterTable!$1:$1048576,MATCH("최종"&amp;SUBSTITUTE(SUBSTITUTE(F$1,"standard",""),"|Float",""),ChapterTable!$1:$1,0),0),
  IF($B1529=1,
    IF($L1529=FALSE,
      VLOOKUP($A1529,ChapterTable!$1:$1048576,MATCH("최종"&amp;SUBSTITUTE(SUBSTITUTE(F$1,"standard",""),"|Float",""),ChapterTable!$1:$1,0),0),
      VLOOKUP($A1529-ChapterTable!$P$11,ChapterTable!$1:$1048576,MATCH("최종"&amp;SUBSTITUTE(SUBSTITUTE(F$1,"standard",""),"|Float",""),ChapterTable!$1:$1,0),0)*ChapterTable!$P$14
    ),
  OFFSET(F1529,-$B1529+IF($L1529,1,0),0)*
    (VLOOKUP(SUBSTITUTE(SUBSTITUTE(F$1,"standard",""),"|Float","")&amp;IF(OR($L1529=TRUE,$A1529=0,MOD($A1529,ChapterTable!$R$20)&lt;&gt;0),"","보스")&amp;"인게임누적곱배수",ChapterTable!$R:$S,2,0)^D1529
    +VLOOKUP(SUBSTITUTE(SUBSTITUTE(F$1,"standard",""),"|Float","")&amp;IF(OR($L1529=TRUE,$A1529=0,MOD($A1529,ChapterTable!$R$20)&lt;&gt;0),"","보스")&amp;"인게임누적합배수",ChapterTable!$R:$S,2,0)*D1529)
  )
  )
  )
)</f>
        <v>802.32714843750011</v>
      </c>
      <c r="G1529" t="s">
        <v>719</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64"/>
        <v>4</v>
      </c>
      <c r="Q1529">
        <f t="shared" si="165"/>
        <v>4</v>
      </c>
      <c r="R1529" t="b">
        <f t="shared" ca="1" si="166"/>
        <v>1</v>
      </c>
      <c r="T1529" t="b">
        <f t="shared" ca="1" si="16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70"/>
        <v>0.25</v>
      </c>
      <c r="AJ1529">
        <f t="shared" si="168"/>
        <v>0.32</v>
      </c>
      <c r="AK1529">
        <f t="shared" si="169"/>
        <v>1</v>
      </c>
      <c r="AL1529">
        <v>0</v>
      </c>
    </row>
    <row r="1530" spans="1:38" x14ac:dyDescent="0.3">
      <c r="A1530">
        <v>8</v>
      </c>
      <c r="B1530">
        <v>39</v>
      </c>
      <c r="C1530">
        <f>IF(OR($L1530=TRUE,$A1530=0,MOD($A1530,ChapterTable!$R$20)&lt;&gt;0),
MAX(0,INT(($B1530+ChapterTable!$P$26+VLOOKUP(SUBSTITUTE(C$1,"성장단계","")&amp;"단계오프셋",ChapterTable!$R:$S,2,0))/ChapterTable!$P$23)),
MAX(0,INT(($B1530+ChapterTable!$R$26+VLOOKUP(SUBSTITUTE(C$1,"성장단계","")&amp;"보스단계오프셋",ChapterTable!$R:$S,2,0))/ChapterTable!$R$23)))</f>
        <v>4</v>
      </c>
      <c r="D1530">
        <f>IF(OR($L1530=TRUE,$A1530=0,MOD($A1530,ChapterTable!$R$20)&lt;&gt;0),
MAX(0,INT(($B1530+ChapterTable!$P$26+VLOOKUP(SUBSTITUTE(D$1,"성장단계","")&amp;"단계오프셋",ChapterTable!$R:$S,2,0))/ChapterTable!$P$23)),
MAX(0,INT(($B1530+ChapterTable!$R$26+VLOOKUP(SUBSTITUTE(D$1,"성장단계","")&amp;"보스단계오프셋",ChapterTable!$R:$S,2,0))/ChapterTable!$R$23)))</f>
        <v>3</v>
      </c>
      <c r="E1530" s="1">
        <f ca="1">IF(AND($A1530=0,$B1530=1),
    VLOOKUP(1,ChapterTable!$1:$1048576,MATCH("최종"&amp;SUBSTITUTE(SUBSTITUTE(E$1,"standard",""),"|Float",""),ChapterTable!$1:$1,0),0)*ChapterTable!$P$17,
  IF(AND($A1530=0,$B1530=0),
    E1531,
  IF($B1530=0,
    VLOOKUP($A1530,ChapterTable!$1:$1048576,MATCH("최종"&amp;SUBSTITUTE(SUBSTITUTE(E$1,"standard",""),"|Float",""),ChapterTable!$1:$1,0),0),
  IF($B1530=1,
    IF($L1530=FALSE,
      VLOOKUP($A1530,ChapterTable!$1:$1048576,MATCH("최종"&amp;SUBSTITUTE(SUBSTITUTE(E$1,"standard",""),"|Float",""),ChapterTable!$1:$1,0),0),
      VLOOKUP($A1530-ChapterTable!$P$11,ChapterTable!$1:$1048576,MATCH("최종"&amp;SUBSTITUTE(SUBSTITUTE(E$1,"standard",""),"|Float",""),ChapterTable!$1:$1,0),0)*ChapterTable!$P$14
    ),
  OFFSET(E1530,-$B1530+IF($L1530,1,0),0)*IF($B1530&gt;OFFSET($B1530,1,0),ChapterTable!$R$17,1)*
    (VLOOKUP(SUBSTITUTE(SUBSTITUTE(E$1,"standard",""),"|Float","")&amp;IF(OR($L1530=TRUE,$A1530=0,MOD($A1530,ChapterTable!$R$20)&lt;&gt;0),"","보스")&amp;"인게임누적곱배수",ChapterTable!$R:$S,2,0)^C1530
    +VLOOKUP(SUBSTITUTE(SUBSTITUTE(E$1,"standard",""),"|Float","")&amp;IF(OR($L1530=TRUE,$A1530=0,MOD($A1530,ChapterTable!$R$20)&lt;&gt;0),"","보스")&amp;"인게임누적합배수",ChapterTable!$R:$S,2,0)*C1530)
  )
  )
  )
)</f>
        <v>2829.4312499999996</v>
      </c>
      <c r="F1530" s="1">
        <f ca="1">IF(AND($A1530=0,$B1530=1),
    VLOOKUP(1,ChapterTable!$1:$1048576,MATCH("최종"&amp;SUBSTITUTE(SUBSTITUTE(F$1,"standard",""),"|Float",""),ChapterTable!$1:$1,0),0)*ChapterTable!$P$17,
  IF(AND($A1530=0,$B1530=0),
    F1531,
  IF($B1530=0,
    VLOOKUP($A1530,ChapterTable!$1:$1048576,MATCH("최종"&amp;SUBSTITUTE(SUBSTITUTE(F$1,"standard",""),"|Float",""),ChapterTable!$1:$1,0),0),
  IF($B1530=1,
    IF($L1530=FALSE,
      VLOOKUP($A1530,ChapterTable!$1:$1048576,MATCH("최종"&amp;SUBSTITUTE(SUBSTITUTE(F$1,"standard",""),"|Float",""),ChapterTable!$1:$1,0),0),
      VLOOKUP($A1530-ChapterTable!$P$11,ChapterTable!$1:$1048576,MATCH("최종"&amp;SUBSTITUTE(SUBSTITUTE(F$1,"standard",""),"|Float",""),ChapterTable!$1:$1,0),0)*ChapterTable!$P$14
    ),
  OFFSET(F1530,-$B1530+IF($L1530,1,0),0)*
    (VLOOKUP(SUBSTITUTE(SUBSTITUTE(F$1,"standard",""),"|Float","")&amp;IF(OR($L1530=TRUE,$A1530=0,MOD($A1530,ChapterTable!$R$20)&lt;&gt;0),"","보스")&amp;"인게임누적곱배수",ChapterTable!$R:$S,2,0)^D1530
    +VLOOKUP(SUBSTITUTE(SUBSTITUTE(F$1,"standard",""),"|Float","")&amp;IF(OR($L1530=TRUE,$A1530=0,MOD($A1530,ChapterTable!$R$20)&lt;&gt;0),"","보스")&amp;"인게임누적합배수",ChapterTable!$R:$S,2,0)*D1530)
  )
  )
  )
)</f>
        <v>802.32714843750011</v>
      </c>
      <c r="G1530" t="s">
        <v>719</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64"/>
        <v>94</v>
      </c>
      <c r="Q1530">
        <f t="shared" si="165"/>
        <v>94</v>
      </c>
      <c r="R1530" t="b">
        <f t="shared" ca="1" si="166"/>
        <v>1</v>
      </c>
      <c r="T1530" t="b">
        <f t="shared" ca="1" si="16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70"/>
        <v>0.25</v>
      </c>
      <c r="AJ1530">
        <f t="shared" si="168"/>
        <v>0.32</v>
      </c>
      <c r="AK1530">
        <f t="shared" si="169"/>
        <v>1</v>
      </c>
      <c r="AL1530">
        <v>0</v>
      </c>
    </row>
    <row r="1531" spans="1:38" x14ac:dyDescent="0.3">
      <c r="A1531">
        <v>8</v>
      </c>
      <c r="B1531">
        <v>40</v>
      </c>
      <c r="C1531">
        <f>IF(OR($L1531=TRUE,$A1531=0,MOD($A1531,ChapterTable!$R$20)&lt;&gt;0),
MAX(0,INT(($B1531+ChapterTable!$P$26+VLOOKUP(SUBSTITUTE(C$1,"성장단계","")&amp;"단계오프셋",ChapterTable!$R:$S,2,0))/ChapterTable!$P$23)),
MAX(0,INT(($B1531+ChapterTable!$R$26+VLOOKUP(SUBSTITUTE(C$1,"성장단계","")&amp;"보스단계오프셋",ChapterTable!$R:$S,2,0))/ChapterTable!$R$23)))</f>
        <v>4</v>
      </c>
      <c r="D1531">
        <f>IF(OR($L1531=TRUE,$A1531=0,MOD($A1531,ChapterTable!$R$20)&lt;&gt;0),
MAX(0,INT(($B1531+ChapterTable!$P$26+VLOOKUP(SUBSTITUTE(D$1,"성장단계","")&amp;"단계오프셋",ChapterTable!$R:$S,2,0))/ChapterTable!$P$23)),
MAX(0,INT(($B1531+ChapterTable!$R$26+VLOOKUP(SUBSTITUTE(D$1,"성장단계","")&amp;"보스단계오프셋",ChapterTable!$R:$S,2,0))/ChapterTable!$R$23)))</f>
        <v>3</v>
      </c>
      <c r="E1531" s="1">
        <f ca="1">IF(AND($A1531=0,$B1531=1),
    VLOOKUP(1,ChapterTable!$1:$1048576,MATCH("최종"&amp;SUBSTITUTE(SUBSTITUTE(E$1,"standard",""),"|Float",""),ChapterTable!$1:$1,0),0)*ChapterTable!$P$17,
  IF(AND($A1531=0,$B1531=0),
    E1532,
  IF($B1531=0,
    VLOOKUP($A1531,ChapterTable!$1:$1048576,MATCH("최종"&amp;SUBSTITUTE(SUBSTITUTE(E$1,"standard",""),"|Float",""),ChapterTable!$1:$1,0),0),
  IF($B1531=1,
    IF($L1531=FALSE,
      VLOOKUP($A1531,ChapterTable!$1:$1048576,MATCH("최종"&amp;SUBSTITUTE(SUBSTITUTE(E$1,"standard",""),"|Float",""),ChapterTable!$1:$1,0),0),
      VLOOKUP($A1531-ChapterTable!$P$11,ChapterTable!$1:$1048576,MATCH("최종"&amp;SUBSTITUTE(SUBSTITUTE(E$1,"standard",""),"|Float",""),ChapterTable!$1:$1,0),0)*ChapterTable!$P$14
    ),
  OFFSET(E1531,-$B1531+IF($L1531,1,0),0)*IF($B1531&gt;OFFSET($B1531,1,0),ChapterTable!$R$17,1)*
    (VLOOKUP(SUBSTITUTE(SUBSTITUTE(E$1,"standard",""),"|Float","")&amp;IF(OR($L1531=TRUE,$A1531=0,MOD($A1531,ChapterTable!$R$20)&lt;&gt;0),"","보스")&amp;"인게임누적곱배수",ChapterTable!$R:$S,2,0)^C1531
    +VLOOKUP(SUBSTITUTE(SUBSTITUTE(E$1,"standard",""),"|Float","")&amp;IF(OR($L1531=TRUE,$A1531=0,MOD($A1531,ChapterTable!$R$20)&lt;&gt;0),"","보스")&amp;"인게임누적합배수",ChapterTable!$R:$S,2,0)*C1531)
  )
  )
  )
)</f>
        <v>2829.4312499999996</v>
      </c>
      <c r="F1531" s="1">
        <f ca="1">IF(AND($A1531=0,$B1531=1),
    VLOOKUP(1,ChapterTable!$1:$1048576,MATCH("최종"&amp;SUBSTITUTE(SUBSTITUTE(F$1,"standard",""),"|Float",""),ChapterTable!$1:$1,0),0)*ChapterTable!$P$17,
  IF(AND($A1531=0,$B1531=0),
    F1532,
  IF($B1531=0,
    VLOOKUP($A1531,ChapterTable!$1:$1048576,MATCH("최종"&amp;SUBSTITUTE(SUBSTITUTE(F$1,"standard",""),"|Float",""),ChapterTable!$1:$1,0),0),
  IF($B1531=1,
    IF($L1531=FALSE,
      VLOOKUP($A1531,ChapterTable!$1:$1048576,MATCH("최종"&amp;SUBSTITUTE(SUBSTITUTE(F$1,"standard",""),"|Float",""),ChapterTable!$1:$1,0),0),
      VLOOKUP($A1531-ChapterTable!$P$11,ChapterTable!$1:$1048576,MATCH("최종"&amp;SUBSTITUTE(SUBSTITUTE(F$1,"standard",""),"|Float",""),ChapterTable!$1:$1,0),0)*ChapterTable!$P$14
    ),
  OFFSET(F1531,-$B1531+IF($L1531,1,0),0)*
    (VLOOKUP(SUBSTITUTE(SUBSTITUTE(F$1,"standard",""),"|Float","")&amp;IF(OR($L1531=TRUE,$A1531=0,MOD($A1531,ChapterTable!$R$20)&lt;&gt;0),"","보스")&amp;"인게임누적곱배수",ChapterTable!$R:$S,2,0)^D1531
    +VLOOKUP(SUBSTITUTE(SUBSTITUTE(F$1,"standard",""),"|Float","")&amp;IF(OR($L1531=TRUE,$A1531=0,MOD($A1531,ChapterTable!$R$20)&lt;&gt;0),"","보스")&amp;"인게임누적합배수",ChapterTable!$R:$S,2,0)*D1531)
  )
  )
  )
)</f>
        <v>802.32714843750011</v>
      </c>
      <c r="G1531" t="s">
        <v>719</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64"/>
        <v>24</v>
      </c>
      <c r="Q1531">
        <f t="shared" si="165"/>
        <v>24</v>
      </c>
      <c r="R1531" t="b">
        <f t="shared" ca="1" si="166"/>
        <v>1</v>
      </c>
      <c r="T1531" t="b">
        <f t="shared" ca="1" si="16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70"/>
        <v>0.25</v>
      </c>
      <c r="AJ1531">
        <f t="shared" si="168"/>
        <v>1</v>
      </c>
      <c r="AK1531">
        <f t="shared" si="169"/>
        <v>4</v>
      </c>
      <c r="AL1531">
        <v>0</v>
      </c>
    </row>
    <row r="1532" spans="1:38" x14ac:dyDescent="0.3">
      <c r="A1532">
        <v>8</v>
      </c>
      <c r="B1532">
        <v>41</v>
      </c>
      <c r="C1532">
        <f>IF(OR($L1532=TRUE,$A1532=0,MOD($A1532,ChapterTable!$R$20)&lt;&gt;0),
MAX(0,INT(($B1532+ChapterTable!$P$26+VLOOKUP(SUBSTITUTE(C$1,"성장단계","")&amp;"단계오프셋",ChapterTable!$R:$S,2,0))/ChapterTable!$P$23)),
MAX(0,INT(($B1532+ChapterTable!$R$26+VLOOKUP(SUBSTITUTE(C$1,"성장단계","")&amp;"보스단계오프셋",ChapterTable!$R:$S,2,0))/ChapterTable!$R$23)))</f>
        <v>4</v>
      </c>
      <c r="D1532">
        <f>IF(OR($L1532=TRUE,$A1532=0,MOD($A1532,ChapterTable!$R$20)&lt;&gt;0),
MAX(0,INT(($B1532+ChapterTable!$P$26+VLOOKUP(SUBSTITUTE(D$1,"성장단계","")&amp;"단계오프셋",ChapterTable!$R:$S,2,0))/ChapterTable!$P$23)),
MAX(0,INT(($B1532+ChapterTable!$R$26+VLOOKUP(SUBSTITUTE(D$1,"성장단계","")&amp;"보스단계오프셋",ChapterTable!$R:$S,2,0))/ChapterTable!$R$23)))</f>
        <v>4</v>
      </c>
      <c r="E1532" s="1">
        <f ca="1">IF(AND($A1532=0,$B1532=1),
    VLOOKUP(1,ChapterTable!$1:$1048576,MATCH("최종"&amp;SUBSTITUTE(SUBSTITUTE(E$1,"standard",""),"|Float",""),ChapterTable!$1:$1,0),0)*ChapterTable!$P$17,
  IF(AND($A1532=0,$B1532=0),
    E1533,
  IF($B1532=0,
    VLOOKUP($A1532,ChapterTable!$1:$1048576,MATCH("최종"&amp;SUBSTITUTE(SUBSTITUTE(E$1,"standard",""),"|Float",""),ChapterTable!$1:$1,0),0),
  IF($B1532=1,
    IF($L1532=FALSE,
      VLOOKUP($A1532,ChapterTable!$1:$1048576,MATCH("최종"&amp;SUBSTITUTE(SUBSTITUTE(E$1,"standard",""),"|Float",""),ChapterTable!$1:$1,0),0),
      VLOOKUP($A1532-ChapterTable!$P$11,ChapterTable!$1:$1048576,MATCH("최종"&amp;SUBSTITUTE(SUBSTITUTE(E$1,"standard",""),"|Float",""),ChapterTable!$1:$1,0),0)*ChapterTable!$P$14
    ),
  OFFSET(E1532,-$B1532+IF($L1532,1,0),0)*IF($B1532&gt;OFFSET($B1532,1,0),ChapterTable!$R$17,1)*
    (VLOOKUP(SUBSTITUTE(SUBSTITUTE(E$1,"standard",""),"|Float","")&amp;IF(OR($L1532=TRUE,$A1532=0,MOD($A1532,ChapterTable!$R$20)&lt;&gt;0),"","보스")&amp;"인게임누적곱배수",ChapterTable!$R:$S,2,0)^C1532
    +VLOOKUP(SUBSTITUTE(SUBSTITUTE(E$1,"standard",""),"|Float","")&amp;IF(OR($L1532=TRUE,$A1532=0,MOD($A1532,ChapterTable!$R$20)&lt;&gt;0),"","보스")&amp;"인게임누적합배수",ChapterTable!$R:$S,2,0)*C1532)
  )
  )
  )
)</f>
        <v>2829.4312499999996</v>
      </c>
      <c r="F1532" s="1">
        <f ca="1">IF(AND($A1532=0,$B1532=1),
    VLOOKUP(1,ChapterTable!$1:$1048576,MATCH("최종"&amp;SUBSTITUTE(SUBSTITUTE(F$1,"standard",""),"|Float",""),ChapterTable!$1:$1,0),0)*ChapterTable!$P$17,
  IF(AND($A1532=0,$B1532=0),
    F1533,
  IF($B1532=0,
    VLOOKUP($A1532,ChapterTable!$1:$1048576,MATCH("최종"&amp;SUBSTITUTE(SUBSTITUTE(F$1,"standard",""),"|Float",""),ChapterTable!$1:$1,0),0),
  IF($B1532=1,
    IF($L1532=FALSE,
      VLOOKUP($A1532,ChapterTable!$1:$1048576,MATCH("최종"&amp;SUBSTITUTE(SUBSTITUTE(F$1,"standard",""),"|Float",""),ChapterTable!$1:$1,0),0),
      VLOOKUP($A1532-ChapterTable!$P$11,ChapterTable!$1:$1048576,MATCH("최종"&amp;SUBSTITUTE(SUBSTITUTE(F$1,"standard",""),"|Float",""),ChapterTable!$1:$1,0),0)*ChapterTable!$P$14
    ),
  OFFSET(F1532,-$B1532+IF($L1532,1,0),0)*
    (VLOOKUP(SUBSTITUTE(SUBSTITUTE(F$1,"standard",""),"|Float","")&amp;IF(OR($L1532=TRUE,$A1532=0,MOD($A1532,ChapterTable!$R$20)&lt;&gt;0),"","보스")&amp;"인게임누적곱배수",ChapterTable!$R:$S,2,0)^D1532
    +VLOOKUP(SUBSTITUTE(SUBSTITUTE(F$1,"standard",""),"|Float","")&amp;IF(OR($L1532=TRUE,$A1532=0,MOD($A1532,ChapterTable!$R$20)&lt;&gt;0),"","보스")&amp;"인게임누적합배수",ChapterTable!$R:$S,2,0)*D1532)
  )
  )
  )
)</f>
        <v>851.44921875</v>
      </c>
      <c r="G1532" t="s">
        <v>719</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64"/>
        <v>5</v>
      </c>
      <c r="Q1532">
        <f t="shared" si="165"/>
        <v>5</v>
      </c>
      <c r="R1532" t="b">
        <f t="shared" ca="1" si="166"/>
        <v>1</v>
      </c>
      <c r="T1532" t="b">
        <f t="shared" ca="1" si="16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70"/>
        <v>0.2</v>
      </c>
      <c r="AJ1532">
        <f t="shared" si="168"/>
        <v>0.27466666000000001</v>
      </c>
      <c r="AK1532">
        <f t="shared" si="169"/>
        <v>1</v>
      </c>
      <c r="AL1532">
        <v>0</v>
      </c>
    </row>
    <row r="1533" spans="1:38" x14ac:dyDescent="0.3">
      <c r="A1533">
        <v>8</v>
      </c>
      <c r="B1533">
        <v>42</v>
      </c>
      <c r="C1533">
        <f>IF(OR($L1533=TRUE,$A1533=0,MOD($A1533,ChapterTable!$R$20)&lt;&gt;0),
MAX(0,INT(($B1533+ChapterTable!$P$26+VLOOKUP(SUBSTITUTE(C$1,"성장단계","")&amp;"단계오프셋",ChapterTable!$R:$S,2,0))/ChapterTable!$P$23)),
MAX(0,INT(($B1533+ChapterTable!$R$26+VLOOKUP(SUBSTITUTE(C$1,"성장단계","")&amp;"보스단계오프셋",ChapterTable!$R:$S,2,0))/ChapterTable!$R$23)))</f>
        <v>4</v>
      </c>
      <c r="D1533">
        <f>IF(OR($L1533=TRUE,$A1533=0,MOD($A1533,ChapterTable!$R$20)&lt;&gt;0),
MAX(0,INT(($B1533+ChapterTable!$P$26+VLOOKUP(SUBSTITUTE(D$1,"성장단계","")&amp;"단계오프셋",ChapterTable!$R:$S,2,0))/ChapterTable!$P$23)),
MAX(0,INT(($B1533+ChapterTable!$R$26+VLOOKUP(SUBSTITUTE(D$1,"성장단계","")&amp;"보스단계오프셋",ChapterTable!$R:$S,2,0))/ChapterTable!$R$23)))</f>
        <v>4</v>
      </c>
      <c r="E1533" s="1">
        <f ca="1">IF(AND($A1533=0,$B1533=1),
    VLOOKUP(1,ChapterTable!$1:$1048576,MATCH("최종"&amp;SUBSTITUTE(SUBSTITUTE(E$1,"standard",""),"|Float",""),ChapterTable!$1:$1,0),0)*ChapterTable!$P$17,
  IF(AND($A1533=0,$B1533=0),
    E1534,
  IF($B1533=0,
    VLOOKUP($A1533,ChapterTable!$1:$1048576,MATCH("최종"&amp;SUBSTITUTE(SUBSTITUTE(E$1,"standard",""),"|Float",""),ChapterTable!$1:$1,0),0),
  IF($B1533=1,
    IF($L1533=FALSE,
      VLOOKUP($A1533,ChapterTable!$1:$1048576,MATCH("최종"&amp;SUBSTITUTE(SUBSTITUTE(E$1,"standard",""),"|Float",""),ChapterTable!$1:$1,0),0),
      VLOOKUP($A1533-ChapterTable!$P$11,ChapterTable!$1:$1048576,MATCH("최종"&amp;SUBSTITUTE(SUBSTITUTE(E$1,"standard",""),"|Float",""),ChapterTable!$1:$1,0),0)*ChapterTable!$P$14
    ),
  OFFSET(E1533,-$B1533+IF($L1533,1,0),0)*IF($B1533&gt;OFFSET($B1533,1,0),ChapterTable!$R$17,1)*
    (VLOOKUP(SUBSTITUTE(SUBSTITUTE(E$1,"standard",""),"|Float","")&amp;IF(OR($L1533=TRUE,$A1533=0,MOD($A1533,ChapterTable!$R$20)&lt;&gt;0),"","보스")&amp;"인게임누적곱배수",ChapterTable!$R:$S,2,0)^C1533
    +VLOOKUP(SUBSTITUTE(SUBSTITUTE(E$1,"standard",""),"|Float","")&amp;IF(OR($L1533=TRUE,$A1533=0,MOD($A1533,ChapterTable!$R$20)&lt;&gt;0),"","보스")&amp;"인게임누적합배수",ChapterTable!$R:$S,2,0)*C1533)
  )
  )
  )
)</f>
        <v>2829.4312499999996</v>
      </c>
      <c r="F1533" s="1">
        <f ca="1">IF(AND($A1533=0,$B1533=1),
    VLOOKUP(1,ChapterTable!$1:$1048576,MATCH("최종"&amp;SUBSTITUTE(SUBSTITUTE(F$1,"standard",""),"|Float",""),ChapterTable!$1:$1,0),0)*ChapterTable!$P$17,
  IF(AND($A1533=0,$B1533=0),
    F1534,
  IF($B1533=0,
    VLOOKUP($A1533,ChapterTable!$1:$1048576,MATCH("최종"&amp;SUBSTITUTE(SUBSTITUTE(F$1,"standard",""),"|Float",""),ChapterTable!$1:$1,0),0),
  IF($B1533=1,
    IF($L1533=FALSE,
      VLOOKUP($A1533,ChapterTable!$1:$1048576,MATCH("최종"&amp;SUBSTITUTE(SUBSTITUTE(F$1,"standard",""),"|Float",""),ChapterTable!$1:$1,0),0),
      VLOOKUP($A1533-ChapterTable!$P$11,ChapterTable!$1:$1048576,MATCH("최종"&amp;SUBSTITUTE(SUBSTITUTE(F$1,"standard",""),"|Float",""),ChapterTable!$1:$1,0),0)*ChapterTable!$P$14
    ),
  OFFSET(F1533,-$B1533+IF($L1533,1,0),0)*
    (VLOOKUP(SUBSTITUTE(SUBSTITUTE(F$1,"standard",""),"|Float","")&amp;IF(OR($L1533=TRUE,$A1533=0,MOD($A1533,ChapterTable!$R$20)&lt;&gt;0),"","보스")&amp;"인게임누적곱배수",ChapterTable!$R:$S,2,0)^D1533
    +VLOOKUP(SUBSTITUTE(SUBSTITUTE(F$1,"standard",""),"|Float","")&amp;IF(OR($L1533=TRUE,$A1533=0,MOD($A1533,ChapterTable!$R$20)&lt;&gt;0),"","보스")&amp;"인게임누적합배수",ChapterTable!$R:$S,2,0)*D1533)
  )
  )
  )
)</f>
        <v>851.44921875</v>
      </c>
      <c r="G1533" t="s">
        <v>719</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64"/>
        <v>5</v>
      </c>
      <c r="Q1533">
        <f t="shared" si="165"/>
        <v>5</v>
      </c>
      <c r="R1533" t="b">
        <f t="shared" ca="1" si="166"/>
        <v>1</v>
      </c>
      <c r="T1533" t="b">
        <f t="shared" ca="1" si="16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70"/>
        <v>0.2</v>
      </c>
      <c r="AJ1533">
        <f t="shared" si="168"/>
        <v>0.27466666000000001</v>
      </c>
      <c r="AK1533">
        <f t="shared" si="169"/>
        <v>1</v>
      </c>
      <c r="AL1533">
        <v>0</v>
      </c>
    </row>
    <row r="1534" spans="1:38" x14ac:dyDescent="0.3">
      <c r="A1534">
        <v>8</v>
      </c>
      <c r="B1534">
        <v>43</v>
      </c>
      <c r="C1534">
        <f>IF(OR($L1534=TRUE,$A1534=0,MOD($A1534,ChapterTable!$R$20)&lt;&gt;0),
MAX(0,INT(($B1534+ChapterTable!$P$26+VLOOKUP(SUBSTITUTE(C$1,"성장단계","")&amp;"단계오프셋",ChapterTable!$R:$S,2,0))/ChapterTable!$P$23)),
MAX(0,INT(($B1534+ChapterTable!$R$26+VLOOKUP(SUBSTITUTE(C$1,"성장단계","")&amp;"보스단계오프셋",ChapterTable!$R:$S,2,0))/ChapterTable!$R$23)))</f>
        <v>4</v>
      </c>
      <c r="D1534">
        <f>IF(OR($L1534=TRUE,$A1534=0,MOD($A1534,ChapterTable!$R$20)&lt;&gt;0),
MAX(0,INT(($B1534+ChapterTable!$P$26+VLOOKUP(SUBSTITUTE(D$1,"성장단계","")&amp;"단계오프셋",ChapterTable!$R:$S,2,0))/ChapterTable!$P$23)),
MAX(0,INT(($B1534+ChapterTable!$R$26+VLOOKUP(SUBSTITUTE(D$1,"성장단계","")&amp;"보스단계오프셋",ChapterTable!$R:$S,2,0))/ChapterTable!$R$23)))</f>
        <v>4</v>
      </c>
      <c r="E1534" s="1">
        <f ca="1">IF(AND($A1534=0,$B1534=1),
    VLOOKUP(1,ChapterTable!$1:$1048576,MATCH("최종"&amp;SUBSTITUTE(SUBSTITUTE(E$1,"standard",""),"|Float",""),ChapterTable!$1:$1,0),0)*ChapterTable!$P$17,
  IF(AND($A1534=0,$B1534=0),
    E1535,
  IF($B1534=0,
    VLOOKUP($A1534,ChapterTable!$1:$1048576,MATCH("최종"&amp;SUBSTITUTE(SUBSTITUTE(E$1,"standard",""),"|Float",""),ChapterTable!$1:$1,0),0),
  IF($B1534=1,
    IF($L1534=FALSE,
      VLOOKUP($A1534,ChapterTable!$1:$1048576,MATCH("최종"&amp;SUBSTITUTE(SUBSTITUTE(E$1,"standard",""),"|Float",""),ChapterTable!$1:$1,0),0),
      VLOOKUP($A1534-ChapterTable!$P$11,ChapterTable!$1:$1048576,MATCH("최종"&amp;SUBSTITUTE(SUBSTITUTE(E$1,"standard",""),"|Float",""),ChapterTable!$1:$1,0),0)*ChapterTable!$P$14
    ),
  OFFSET(E1534,-$B1534+IF($L1534,1,0),0)*IF($B1534&gt;OFFSET($B1534,1,0),ChapterTable!$R$17,1)*
    (VLOOKUP(SUBSTITUTE(SUBSTITUTE(E$1,"standard",""),"|Float","")&amp;IF(OR($L1534=TRUE,$A1534=0,MOD($A1534,ChapterTable!$R$20)&lt;&gt;0),"","보스")&amp;"인게임누적곱배수",ChapterTable!$R:$S,2,0)^C1534
    +VLOOKUP(SUBSTITUTE(SUBSTITUTE(E$1,"standard",""),"|Float","")&amp;IF(OR($L1534=TRUE,$A1534=0,MOD($A1534,ChapterTable!$R$20)&lt;&gt;0),"","보스")&amp;"인게임누적합배수",ChapterTable!$R:$S,2,0)*C1534)
  )
  )
  )
)</f>
        <v>2829.4312499999996</v>
      </c>
      <c r="F1534" s="1">
        <f ca="1">IF(AND($A1534=0,$B1534=1),
    VLOOKUP(1,ChapterTable!$1:$1048576,MATCH("최종"&amp;SUBSTITUTE(SUBSTITUTE(F$1,"standard",""),"|Float",""),ChapterTable!$1:$1,0),0)*ChapterTable!$P$17,
  IF(AND($A1534=0,$B1534=0),
    F1535,
  IF($B1534=0,
    VLOOKUP($A1534,ChapterTable!$1:$1048576,MATCH("최종"&amp;SUBSTITUTE(SUBSTITUTE(F$1,"standard",""),"|Float",""),ChapterTable!$1:$1,0),0),
  IF($B1534=1,
    IF($L1534=FALSE,
      VLOOKUP($A1534,ChapterTable!$1:$1048576,MATCH("최종"&amp;SUBSTITUTE(SUBSTITUTE(F$1,"standard",""),"|Float",""),ChapterTable!$1:$1,0),0),
      VLOOKUP($A1534-ChapterTable!$P$11,ChapterTable!$1:$1048576,MATCH("최종"&amp;SUBSTITUTE(SUBSTITUTE(F$1,"standard",""),"|Float",""),ChapterTable!$1:$1,0),0)*ChapterTable!$P$14
    ),
  OFFSET(F1534,-$B1534+IF($L1534,1,0),0)*
    (VLOOKUP(SUBSTITUTE(SUBSTITUTE(F$1,"standard",""),"|Float","")&amp;IF(OR($L1534=TRUE,$A1534=0,MOD($A1534,ChapterTable!$R$20)&lt;&gt;0),"","보스")&amp;"인게임누적곱배수",ChapterTable!$R:$S,2,0)^D1534
    +VLOOKUP(SUBSTITUTE(SUBSTITUTE(F$1,"standard",""),"|Float","")&amp;IF(OR($L1534=TRUE,$A1534=0,MOD($A1534,ChapterTable!$R$20)&lt;&gt;0),"","보스")&amp;"인게임누적합배수",ChapterTable!$R:$S,2,0)*D1534)
  )
  )
  )
)</f>
        <v>851.44921875</v>
      </c>
      <c r="G1534" t="s">
        <v>719</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64"/>
        <v>5</v>
      </c>
      <c r="Q1534">
        <f t="shared" si="165"/>
        <v>5</v>
      </c>
      <c r="R1534" t="b">
        <f t="shared" ca="1" si="166"/>
        <v>1</v>
      </c>
      <c r="T1534" t="b">
        <f t="shared" ca="1" si="16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70"/>
        <v>0.2</v>
      </c>
      <c r="AJ1534">
        <f t="shared" si="168"/>
        <v>0.27466666000000001</v>
      </c>
      <c r="AK1534">
        <f t="shared" si="169"/>
        <v>1</v>
      </c>
      <c r="AL1534">
        <v>0</v>
      </c>
    </row>
    <row r="1535" spans="1:38" x14ac:dyDescent="0.3">
      <c r="A1535">
        <v>8</v>
      </c>
      <c r="B1535">
        <v>44</v>
      </c>
      <c r="C1535">
        <f>IF(OR($L1535=TRUE,$A1535=0,MOD($A1535,ChapterTable!$R$20)&lt;&gt;0),
MAX(0,INT(($B1535+ChapterTable!$P$26+VLOOKUP(SUBSTITUTE(C$1,"성장단계","")&amp;"단계오프셋",ChapterTable!$R:$S,2,0))/ChapterTable!$P$23)),
MAX(0,INT(($B1535+ChapterTable!$R$26+VLOOKUP(SUBSTITUTE(C$1,"성장단계","")&amp;"보스단계오프셋",ChapterTable!$R:$S,2,0))/ChapterTable!$R$23)))</f>
        <v>4</v>
      </c>
      <c r="D1535">
        <f>IF(OR($L1535=TRUE,$A1535=0,MOD($A1535,ChapterTable!$R$20)&lt;&gt;0),
MAX(0,INT(($B1535+ChapterTable!$P$26+VLOOKUP(SUBSTITUTE(D$1,"성장단계","")&amp;"단계오프셋",ChapterTable!$R:$S,2,0))/ChapterTable!$P$23)),
MAX(0,INT(($B1535+ChapterTable!$R$26+VLOOKUP(SUBSTITUTE(D$1,"성장단계","")&amp;"보스단계오프셋",ChapterTable!$R:$S,2,0))/ChapterTable!$R$23)))</f>
        <v>4</v>
      </c>
      <c r="E1535" s="1">
        <f ca="1">IF(AND($A1535=0,$B1535=1),
    VLOOKUP(1,ChapterTable!$1:$1048576,MATCH("최종"&amp;SUBSTITUTE(SUBSTITUTE(E$1,"standard",""),"|Float",""),ChapterTable!$1:$1,0),0)*ChapterTable!$P$17,
  IF(AND($A1535=0,$B1535=0),
    E1536,
  IF($B1535=0,
    VLOOKUP($A1535,ChapterTable!$1:$1048576,MATCH("최종"&amp;SUBSTITUTE(SUBSTITUTE(E$1,"standard",""),"|Float",""),ChapterTable!$1:$1,0),0),
  IF($B1535=1,
    IF($L1535=FALSE,
      VLOOKUP($A1535,ChapterTable!$1:$1048576,MATCH("최종"&amp;SUBSTITUTE(SUBSTITUTE(E$1,"standard",""),"|Float",""),ChapterTable!$1:$1,0),0),
      VLOOKUP($A1535-ChapterTable!$P$11,ChapterTable!$1:$1048576,MATCH("최종"&amp;SUBSTITUTE(SUBSTITUTE(E$1,"standard",""),"|Float",""),ChapterTable!$1:$1,0),0)*ChapterTable!$P$14
    ),
  OFFSET(E1535,-$B1535+IF($L1535,1,0),0)*IF($B1535&gt;OFFSET($B1535,1,0),ChapterTable!$R$17,1)*
    (VLOOKUP(SUBSTITUTE(SUBSTITUTE(E$1,"standard",""),"|Float","")&amp;IF(OR($L1535=TRUE,$A1535=0,MOD($A1535,ChapterTable!$R$20)&lt;&gt;0),"","보스")&amp;"인게임누적곱배수",ChapterTable!$R:$S,2,0)^C1535
    +VLOOKUP(SUBSTITUTE(SUBSTITUTE(E$1,"standard",""),"|Float","")&amp;IF(OR($L1535=TRUE,$A1535=0,MOD($A1535,ChapterTable!$R$20)&lt;&gt;0),"","보스")&amp;"인게임누적합배수",ChapterTable!$R:$S,2,0)*C1535)
  )
  )
  )
)</f>
        <v>2829.4312499999996</v>
      </c>
      <c r="F1535" s="1">
        <f ca="1">IF(AND($A1535=0,$B1535=1),
    VLOOKUP(1,ChapterTable!$1:$1048576,MATCH("최종"&amp;SUBSTITUTE(SUBSTITUTE(F$1,"standard",""),"|Float",""),ChapterTable!$1:$1,0),0)*ChapterTable!$P$17,
  IF(AND($A1535=0,$B1535=0),
    F1536,
  IF($B1535=0,
    VLOOKUP($A1535,ChapterTable!$1:$1048576,MATCH("최종"&amp;SUBSTITUTE(SUBSTITUTE(F$1,"standard",""),"|Float",""),ChapterTable!$1:$1,0),0),
  IF($B1535=1,
    IF($L1535=FALSE,
      VLOOKUP($A1535,ChapterTable!$1:$1048576,MATCH("최종"&amp;SUBSTITUTE(SUBSTITUTE(F$1,"standard",""),"|Float",""),ChapterTable!$1:$1,0),0),
      VLOOKUP($A1535-ChapterTable!$P$11,ChapterTable!$1:$1048576,MATCH("최종"&amp;SUBSTITUTE(SUBSTITUTE(F$1,"standard",""),"|Float",""),ChapterTable!$1:$1,0),0)*ChapterTable!$P$14
    ),
  OFFSET(F1535,-$B1535+IF($L1535,1,0),0)*
    (VLOOKUP(SUBSTITUTE(SUBSTITUTE(F$1,"standard",""),"|Float","")&amp;IF(OR($L1535=TRUE,$A1535=0,MOD($A1535,ChapterTable!$R$20)&lt;&gt;0),"","보스")&amp;"인게임누적곱배수",ChapterTable!$R:$S,2,0)^D1535
    +VLOOKUP(SUBSTITUTE(SUBSTITUTE(F$1,"standard",""),"|Float","")&amp;IF(OR($L1535=TRUE,$A1535=0,MOD($A1535,ChapterTable!$R$20)&lt;&gt;0),"","보스")&amp;"인게임누적합배수",ChapterTable!$R:$S,2,0)*D1535)
  )
  )
  )
)</f>
        <v>851.44921875</v>
      </c>
      <c r="G1535" t="s">
        <v>719</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64"/>
        <v>5</v>
      </c>
      <c r="Q1535">
        <f t="shared" si="165"/>
        <v>5</v>
      </c>
      <c r="R1535" t="b">
        <f t="shared" ca="1" si="166"/>
        <v>1</v>
      </c>
      <c r="T1535" t="b">
        <f t="shared" ca="1" si="16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70"/>
        <v>0.2</v>
      </c>
      <c r="AJ1535">
        <f t="shared" si="168"/>
        <v>0.27466666000000001</v>
      </c>
      <c r="AK1535">
        <f t="shared" si="169"/>
        <v>1</v>
      </c>
      <c r="AL1535">
        <v>0</v>
      </c>
    </row>
    <row r="1536" spans="1:38" x14ac:dyDescent="0.3">
      <c r="A1536">
        <v>8</v>
      </c>
      <c r="B1536">
        <v>45</v>
      </c>
      <c r="C1536">
        <f>IF(OR($L1536=TRUE,$A1536=0,MOD($A1536,ChapterTable!$R$20)&lt;&gt;0),
MAX(0,INT(($B1536+ChapterTable!$P$26+VLOOKUP(SUBSTITUTE(C$1,"성장단계","")&amp;"단계오프셋",ChapterTable!$R:$S,2,0))/ChapterTable!$P$23)),
MAX(0,INT(($B1536+ChapterTable!$R$26+VLOOKUP(SUBSTITUTE(C$1,"성장단계","")&amp;"보스단계오프셋",ChapterTable!$R:$S,2,0))/ChapterTable!$R$23)))</f>
        <v>4</v>
      </c>
      <c r="D1536">
        <f>IF(OR($L1536=TRUE,$A1536=0,MOD($A1536,ChapterTable!$R$20)&lt;&gt;0),
MAX(0,INT(($B1536+ChapterTable!$P$26+VLOOKUP(SUBSTITUTE(D$1,"성장단계","")&amp;"단계오프셋",ChapterTable!$R:$S,2,0))/ChapterTable!$P$23)),
MAX(0,INT(($B1536+ChapterTable!$R$26+VLOOKUP(SUBSTITUTE(D$1,"성장단계","")&amp;"보스단계오프셋",ChapterTable!$R:$S,2,0))/ChapterTable!$R$23)))</f>
        <v>4</v>
      </c>
      <c r="E1536" s="1">
        <f ca="1">IF(AND($A1536=0,$B1536=1),
    VLOOKUP(1,ChapterTable!$1:$1048576,MATCH("최종"&amp;SUBSTITUTE(SUBSTITUTE(E$1,"standard",""),"|Float",""),ChapterTable!$1:$1,0),0)*ChapterTable!$P$17,
  IF(AND($A1536=0,$B1536=0),
    E1537,
  IF($B1536=0,
    VLOOKUP($A1536,ChapterTable!$1:$1048576,MATCH("최종"&amp;SUBSTITUTE(SUBSTITUTE(E$1,"standard",""),"|Float",""),ChapterTable!$1:$1,0),0),
  IF($B1536=1,
    IF($L1536=FALSE,
      VLOOKUP($A1536,ChapterTable!$1:$1048576,MATCH("최종"&amp;SUBSTITUTE(SUBSTITUTE(E$1,"standard",""),"|Float",""),ChapterTable!$1:$1,0),0),
      VLOOKUP($A1536-ChapterTable!$P$11,ChapterTable!$1:$1048576,MATCH("최종"&amp;SUBSTITUTE(SUBSTITUTE(E$1,"standard",""),"|Float",""),ChapterTable!$1:$1,0),0)*ChapterTable!$P$14
    ),
  OFFSET(E1536,-$B1536+IF($L1536,1,0),0)*IF($B1536&gt;OFFSET($B1536,1,0),ChapterTable!$R$17,1)*
    (VLOOKUP(SUBSTITUTE(SUBSTITUTE(E$1,"standard",""),"|Float","")&amp;IF(OR($L1536=TRUE,$A1536=0,MOD($A1536,ChapterTable!$R$20)&lt;&gt;0),"","보스")&amp;"인게임누적곱배수",ChapterTable!$R:$S,2,0)^C1536
    +VLOOKUP(SUBSTITUTE(SUBSTITUTE(E$1,"standard",""),"|Float","")&amp;IF(OR($L1536=TRUE,$A1536=0,MOD($A1536,ChapterTable!$R$20)&lt;&gt;0),"","보스")&amp;"인게임누적합배수",ChapterTable!$R:$S,2,0)*C1536)
  )
  )
  )
)</f>
        <v>2829.4312499999996</v>
      </c>
      <c r="F1536" s="1">
        <f ca="1">IF(AND($A1536=0,$B1536=1),
    VLOOKUP(1,ChapterTable!$1:$1048576,MATCH("최종"&amp;SUBSTITUTE(SUBSTITUTE(F$1,"standard",""),"|Float",""),ChapterTable!$1:$1,0),0)*ChapterTable!$P$17,
  IF(AND($A1536=0,$B1536=0),
    F1537,
  IF($B1536=0,
    VLOOKUP($A1536,ChapterTable!$1:$1048576,MATCH("최종"&amp;SUBSTITUTE(SUBSTITUTE(F$1,"standard",""),"|Float",""),ChapterTable!$1:$1,0),0),
  IF($B1536=1,
    IF($L1536=FALSE,
      VLOOKUP($A1536,ChapterTable!$1:$1048576,MATCH("최종"&amp;SUBSTITUTE(SUBSTITUTE(F$1,"standard",""),"|Float",""),ChapterTable!$1:$1,0),0),
      VLOOKUP($A1536-ChapterTable!$P$11,ChapterTable!$1:$1048576,MATCH("최종"&amp;SUBSTITUTE(SUBSTITUTE(F$1,"standard",""),"|Float",""),ChapterTable!$1:$1,0),0)*ChapterTable!$P$14
    ),
  OFFSET(F1536,-$B1536+IF($L1536,1,0),0)*
    (VLOOKUP(SUBSTITUTE(SUBSTITUTE(F$1,"standard",""),"|Float","")&amp;IF(OR($L1536=TRUE,$A1536=0,MOD($A1536,ChapterTable!$R$20)&lt;&gt;0),"","보스")&amp;"인게임누적곱배수",ChapterTable!$R:$S,2,0)^D1536
    +VLOOKUP(SUBSTITUTE(SUBSTITUTE(F$1,"standard",""),"|Float","")&amp;IF(OR($L1536=TRUE,$A1536=0,MOD($A1536,ChapterTable!$R$20)&lt;&gt;0),"","보스")&amp;"인게임누적합배수",ChapterTable!$R:$S,2,0)*D1536)
  )
  )
  )
)</f>
        <v>851.44921875</v>
      </c>
      <c r="G1536" t="s">
        <v>719</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64"/>
        <v>11</v>
      </c>
      <c r="Q1536">
        <f t="shared" si="165"/>
        <v>11</v>
      </c>
      <c r="R1536" t="b">
        <f t="shared" ca="1" si="166"/>
        <v>1</v>
      </c>
      <c r="T1536" t="b">
        <f t="shared" ca="1" si="16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70"/>
        <v>0.2</v>
      </c>
      <c r="AJ1536">
        <f t="shared" si="168"/>
        <v>0.27466666000000001</v>
      </c>
      <c r="AK1536">
        <f t="shared" si="169"/>
        <v>1</v>
      </c>
      <c r="AL1536">
        <v>0</v>
      </c>
    </row>
    <row r="1537" spans="1:38" x14ac:dyDescent="0.3">
      <c r="A1537">
        <v>8</v>
      </c>
      <c r="B1537">
        <v>46</v>
      </c>
      <c r="C1537">
        <f>IF(OR($L1537=TRUE,$A1537=0,MOD($A1537,ChapterTable!$R$20)&lt;&gt;0),
MAX(0,INT(($B1537+ChapterTable!$P$26+VLOOKUP(SUBSTITUTE(C$1,"성장단계","")&amp;"단계오프셋",ChapterTable!$R:$S,2,0))/ChapterTable!$P$23)),
MAX(0,INT(($B1537+ChapterTable!$R$26+VLOOKUP(SUBSTITUTE(C$1,"성장단계","")&amp;"보스단계오프셋",ChapterTable!$R:$S,2,0))/ChapterTable!$R$23)))</f>
        <v>5</v>
      </c>
      <c r="D1537">
        <f>IF(OR($L1537=TRUE,$A1537=0,MOD($A1537,ChapterTable!$R$20)&lt;&gt;0),
MAX(0,INT(($B1537+ChapterTable!$P$26+VLOOKUP(SUBSTITUTE(D$1,"성장단계","")&amp;"단계오프셋",ChapterTable!$R:$S,2,0))/ChapterTable!$P$23)),
MAX(0,INT(($B1537+ChapterTable!$R$26+VLOOKUP(SUBSTITUTE(D$1,"성장단계","")&amp;"보스단계오프셋",ChapterTable!$R:$S,2,0))/ChapterTable!$R$23)))</f>
        <v>4</v>
      </c>
      <c r="E1537" s="1">
        <f ca="1">IF(AND($A1537=0,$B1537=1),
    VLOOKUP(1,ChapterTable!$1:$1048576,MATCH("최종"&amp;SUBSTITUTE(SUBSTITUTE(E$1,"standard",""),"|Float",""),ChapterTable!$1:$1,0),0)*ChapterTable!$P$17,
  IF(AND($A1537=0,$B1537=0),
    E1538,
  IF($B1537=0,
    VLOOKUP($A1537,ChapterTable!$1:$1048576,MATCH("최종"&amp;SUBSTITUTE(SUBSTITUTE(E$1,"standard",""),"|Float",""),ChapterTable!$1:$1,0),0),
  IF($B1537=1,
    IF($L1537=FALSE,
      VLOOKUP($A1537,ChapterTable!$1:$1048576,MATCH("최종"&amp;SUBSTITUTE(SUBSTITUTE(E$1,"standard",""),"|Float",""),ChapterTable!$1:$1,0),0),
      VLOOKUP($A1537-ChapterTable!$P$11,ChapterTable!$1:$1048576,MATCH("최종"&amp;SUBSTITUTE(SUBSTITUTE(E$1,"standard",""),"|Float",""),ChapterTable!$1:$1,0),0)*ChapterTable!$P$14
    ),
  OFFSET(E1537,-$B1537+IF($L1537,1,0),0)*IF($B1537&gt;OFFSET($B1537,1,0),ChapterTable!$R$17,1)*
    (VLOOKUP(SUBSTITUTE(SUBSTITUTE(E$1,"standard",""),"|Float","")&amp;IF(OR($L1537=TRUE,$A1537=0,MOD($A1537,ChapterTable!$R$20)&lt;&gt;0),"","보스")&amp;"인게임누적곱배수",ChapterTable!$R:$S,2,0)^C1537
    +VLOOKUP(SUBSTITUTE(SUBSTITUTE(E$1,"standard",""),"|Float","")&amp;IF(OR($L1537=TRUE,$A1537=0,MOD($A1537,ChapterTable!$R$20)&lt;&gt;0),"","보스")&amp;"인게임누적합배수",ChapterTable!$R:$S,2,0)*C1537)
  )
  )
  )
)</f>
        <v>3143.8124999999995</v>
      </c>
      <c r="F1537" s="1">
        <f ca="1">IF(AND($A1537=0,$B1537=1),
    VLOOKUP(1,ChapterTable!$1:$1048576,MATCH("최종"&amp;SUBSTITUTE(SUBSTITUTE(F$1,"standard",""),"|Float",""),ChapterTable!$1:$1,0),0)*ChapterTable!$P$17,
  IF(AND($A1537=0,$B1537=0),
    F1538,
  IF($B1537=0,
    VLOOKUP($A1537,ChapterTable!$1:$1048576,MATCH("최종"&amp;SUBSTITUTE(SUBSTITUTE(F$1,"standard",""),"|Float",""),ChapterTable!$1:$1,0),0),
  IF($B1537=1,
    IF($L1537=FALSE,
      VLOOKUP($A1537,ChapterTable!$1:$1048576,MATCH("최종"&amp;SUBSTITUTE(SUBSTITUTE(F$1,"standard",""),"|Float",""),ChapterTable!$1:$1,0),0),
      VLOOKUP($A1537-ChapterTable!$P$11,ChapterTable!$1:$1048576,MATCH("최종"&amp;SUBSTITUTE(SUBSTITUTE(F$1,"standard",""),"|Float",""),ChapterTable!$1:$1,0),0)*ChapterTable!$P$14
    ),
  OFFSET(F1537,-$B1537+IF($L1537,1,0),0)*
    (VLOOKUP(SUBSTITUTE(SUBSTITUTE(F$1,"standard",""),"|Float","")&amp;IF(OR($L1537=TRUE,$A1537=0,MOD($A1537,ChapterTable!$R$20)&lt;&gt;0),"","보스")&amp;"인게임누적곱배수",ChapterTable!$R:$S,2,0)^D1537
    +VLOOKUP(SUBSTITUTE(SUBSTITUTE(F$1,"standard",""),"|Float","")&amp;IF(OR($L1537=TRUE,$A1537=0,MOD($A1537,ChapterTable!$R$20)&lt;&gt;0),"","보스")&amp;"인게임누적합배수",ChapterTable!$R:$S,2,0)*D1537)
  )
  )
  )
)</f>
        <v>851.44921875</v>
      </c>
      <c r="G1537" t="s">
        <v>719</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64"/>
        <v>5</v>
      </c>
      <c r="Q1537">
        <f t="shared" si="165"/>
        <v>5</v>
      </c>
      <c r="R1537" t="b">
        <f t="shared" ca="1" si="166"/>
        <v>1</v>
      </c>
      <c r="T1537" t="b">
        <f t="shared" ca="1" si="16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70"/>
        <v>0.2</v>
      </c>
      <c r="AJ1537">
        <f t="shared" si="168"/>
        <v>0.27466666000000001</v>
      </c>
      <c r="AK1537">
        <f t="shared" si="169"/>
        <v>1</v>
      </c>
      <c r="AL1537">
        <v>0</v>
      </c>
    </row>
    <row r="1538" spans="1:38" x14ac:dyDescent="0.3">
      <c r="A1538">
        <v>8</v>
      </c>
      <c r="B1538">
        <v>47</v>
      </c>
      <c r="C1538">
        <f>IF(OR($L1538=TRUE,$A1538=0,MOD($A1538,ChapterTable!$R$20)&lt;&gt;0),
MAX(0,INT(($B1538+ChapterTable!$P$26+VLOOKUP(SUBSTITUTE(C$1,"성장단계","")&amp;"단계오프셋",ChapterTable!$R:$S,2,0))/ChapterTable!$P$23)),
MAX(0,INT(($B1538+ChapterTable!$R$26+VLOOKUP(SUBSTITUTE(C$1,"성장단계","")&amp;"보스단계오프셋",ChapterTable!$R:$S,2,0))/ChapterTable!$R$23)))</f>
        <v>5</v>
      </c>
      <c r="D1538">
        <f>IF(OR($L1538=TRUE,$A1538=0,MOD($A1538,ChapterTable!$R$20)&lt;&gt;0),
MAX(0,INT(($B1538+ChapterTable!$P$26+VLOOKUP(SUBSTITUTE(D$1,"성장단계","")&amp;"단계오프셋",ChapterTable!$R:$S,2,0))/ChapterTable!$P$23)),
MAX(0,INT(($B1538+ChapterTable!$R$26+VLOOKUP(SUBSTITUTE(D$1,"성장단계","")&amp;"보스단계오프셋",ChapterTable!$R:$S,2,0))/ChapterTable!$R$23)))</f>
        <v>4</v>
      </c>
      <c r="E1538" s="1">
        <f ca="1">IF(AND($A1538=0,$B1538=1),
    VLOOKUP(1,ChapterTable!$1:$1048576,MATCH("최종"&amp;SUBSTITUTE(SUBSTITUTE(E$1,"standard",""),"|Float",""),ChapterTable!$1:$1,0),0)*ChapterTable!$P$17,
  IF(AND($A1538=0,$B1538=0),
    E1539,
  IF($B1538=0,
    VLOOKUP($A1538,ChapterTable!$1:$1048576,MATCH("최종"&amp;SUBSTITUTE(SUBSTITUTE(E$1,"standard",""),"|Float",""),ChapterTable!$1:$1,0),0),
  IF($B1538=1,
    IF($L1538=FALSE,
      VLOOKUP($A1538,ChapterTable!$1:$1048576,MATCH("최종"&amp;SUBSTITUTE(SUBSTITUTE(E$1,"standard",""),"|Float",""),ChapterTable!$1:$1,0),0),
      VLOOKUP($A1538-ChapterTable!$P$11,ChapterTable!$1:$1048576,MATCH("최종"&amp;SUBSTITUTE(SUBSTITUTE(E$1,"standard",""),"|Float",""),ChapterTable!$1:$1,0),0)*ChapterTable!$P$14
    ),
  OFFSET(E1538,-$B1538+IF($L1538,1,0),0)*IF($B1538&gt;OFFSET($B1538,1,0),ChapterTable!$R$17,1)*
    (VLOOKUP(SUBSTITUTE(SUBSTITUTE(E$1,"standard",""),"|Float","")&amp;IF(OR($L1538=TRUE,$A1538=0,MOD($A1538,ChapterTable!$R$20)&lt;&gt;0),"","보스")&amp;"인게임누적곱배수",ChapterTable!$R:$S,2,0)^C1538
    +VLOOKUP(SUBSTITUTE(SUBSTITUTE(E$1,"standard",""),"|Float","")&amp;IF(OR($L1538=TRUE,$A1538=0,MOD($A1538,ChapterTable!$R$20)&lt;&gt;0),"","보스")&amp;"인게임누적합배수",ChapterTable!$R:$S,2,0)*C1538)
  )
  )
  )
)</f>
        <v>3143.8124999999995</v>
      </c>
      <c r="F1538" s="1">
        <f ca="1">IF(AND($A1538=0,$B1538=1),
    VLOOKUP(1,ChapterTable!$1:$1048576,MATCH("최종"&amp;SUBSTITUTE(SUBSTITUTE(F$1,"standard",""),"|Float",""),ChapterTable!$1:$1,0),0)*ChapterTable!$P$17,
  IF(AND($A1538=0,$B1538=0),
    F1539,
  IF($B1538=0,
    VLOOKUP($A1538,ChapterTable!$1:$1048576,MATCH("최종"&amp;SUBSTITUTE(SUBSTITUTE(F$1,"standard",""),"|Float",""),ChapterTable!$1:$1,0),0),
  IF($B1538=1,
    IF($L1538=FALSE,
      VLOOKUP($A1538,ChapterTable!$1:$1048576,MATCH("최종"&amp;SUBSTITUTE(SUBSTITUTE(F$1,"standard",""),"|Float",""),ChapterTable!$1:$1,0),0),
      VLOOKUP($A1538-ChapterTable!$P$11,ChapterTable!$1:$1048576,MATCH("최종"&amp;SUBSTITUTE(SUBSTITUTE(F$1,"standard",""),"|Float",""),ChapterTable!$1:$1,0),0)*ChapterTable!$P$14
    ),
  OFFSET(F1538,-$B1538+IF($L1538,1,0),0)*
    (VLOOKUP(SUBSTITUTE(SUBSTITUTE(F$1,"standard",""),"|Float","")&amp;IF(OR($L1538=TRUE,$A1538=0,MOD($A1538,ChapterTable!$R$20)&lt;&gt;0),"","보스")&amp;"인게임누적곱배수",ChapterTable!$R:$S,2,0)^D1538
    +VLOOKUP(SUBSTITUTE(SUBSTITUTE(F$1,"standard",""),"|Float","")&amp;IF(OR($L1538=TRUE,$A1538=0,MOD($A1538,ChapterTable!$R$20)&lt;&gt;0),"","보스")&amp;"인게임누적합배수",ChapterTable!$R:$S,2,0)*D1538)
  )
  )
  )
)</f>
        <v>851.44921875</v>
      </c>
      <c r="G1538" t="s">
        <v>719</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64"/>
        <v>5</v>
      </c>
      <c r="Q1538">
        <f t="shared" si="165"/>
        <v>5</v>
      </c>
      <c r="R1538" t="b">
        <f t="shared" ca="1" si="166"/>
        <v>1</v>
      </c>
      <c r="T1538" t="b">
        <f t="shared" ca="1" si="16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70"/>
        <v>0.2</v>
      </c>
      <c r="AJ1538">
        <f t="shared" si="168"/>
        <v>0.27466666000000001</v>
      </c>
      <c r="AK1538">
        <f t="shared" si="169"/>
        <v>1</v>
      </c>
      <c r="AL1538">
        <v>0</v>
      </c>
    </row>
    <row r="1539" spans="1:38" x14ac:dyDescent="0.3">
      <c r="A1539">
        <v>8</v>
      </c>
      <c r="B1539">
        <v>48</v>
      </c>
      <c r="C1539">
        <f>IF(OR($L1539=TRUE,$A1539=0,MOD($A1539,ChapterTable!$R$20)&lt;&gt;0),
MAX(0,INT(($B1539+ChapterTable!$P$26+VLOOKUP(SUBSTITUTE(C$1,"성장단계","")&amp;"단계오프셋",ChapterTable!$R:$S,2,0))/ChapterTable!$P$23)),
MAX(0,INT(($B1539+ChapterTable!$R$26+VLOOKUP(SUBSTITUTE(C$1,"성장단계","")&amp;"보스단계오프셋",ChapterTable!$R:$S,2,0))/ChapterTable!$R$23)))</f>
        <v>5</v>
      </c>
      <c r="D1539">
        <f>IF(OR($L1539=TRUE,$A1539=0,MOD($A1539,ChapterTable!$R$20)&lt;&gt;0),
MAX(0,INT(($B1539+ChapterTable!$P$26+VLOOKUP(SUBSTITUTE(D$1,"성장단계","")&amp;"단계오프셋",ChapterTable!$R:$S,2,0))/ChapterTable!$P$23)),
MAX(0,INT(($B1539+ChapterTable!$R$26+VLOOKUP(SUBSTITUTE(D$1,"성장단계","")&amp;"보스단계오프셋",ChapterTable!$R:$S,2,0))/ChapterTable!$R$23)))</f>
        <v>4</v>
      </c>
      <c r="E1539" s="1">
        <f ca="1">IF(AND($A1539=0,$B1539=1),
    VLOOKUP(1,ChapterTable!$1:$1048576,MATCH("최종"&amp;SUBSTITUTE(SUBSTITUTE(E$1,"standard",""),"|Float",""),ChapterTable!$1:$1,0),0)*ChapterTable!$P$17,
  IF(AND($A1539=0,$B1539=0),
    E1540,
  IF($B1539=0,
    VLOOKUP($A1539,ChapterTable!$1:$1048576,MATCH("최종"&amp;SUBSTITUTE(SUBSTITUTE(E$1,"standard",""),"|Float",""),ChapterTable!$1:$1,0),0),
  IF($B1539=1,
    IF($L1539=FALSE,
      VLOOKUP($A1539,ChapterTable!$1:$1048576,MATCH("최종"&amp;SUBSTITUTE(SUBSTITUTE(E$1,"standard",""),"|Float",""),ChapterTable!$1:$1,0),0),
      VLOOKUP($A1539-ChapterTable!$P$11,ChapterTable!$1:$1048576,MATCH("최종"&amp;SUBSTITUTE(SUBSTITUTE(E$1,"standard",""),"|Float",""),ChapterTable!$1:$1,0),0)*ChapterTable!$P$14
    ),
  OFFSET(E1539,-$B1539+IF($L1539,1,0),0)*IF($B1539&gt;OFFSET($B1539,1,0),ChapterTable!$R$17,1)*
    (VLOOKUP(SUBSTITUTE(SUBSTITUTE(E$1,"standard",""),"|Float","")&amp;IF(OR($L1539=TRUE,$A1539=0,MOD($A1539,ChapterTable!$R$20)&lt;&gt;0),"","보스")&amp;"인게임누적곱배수",ChapterTable!$R:$S,2,0)^C1539
    +VLOOKUP(SUBSTITUTE(SUBSTITUTE(E$1,"standard",""),"|Float","")&amp;IF(OR($L1539=TRUE,$A1539=0,MOD($A1539,ChapterTable!$R$20)&lt;&gt;0),"","보스")&amp;"인게임누적합배수",ChapterTable!$R:$S,2,0)*C1539)
  )
  )
  )
)</f>
        <v>3143.8124999999995</v>
      </c>
      <c r="F1539" s="1">
        <f ca="1">IF(AND($A1539=0,$B1539=1),
    VLOOKUP(1,ChapterTable!$1:$1048576,MATCH("최종"&amp;SUBSTITUTE(SUBSTITUTE(F$1,"standard",""),"|Float",""),ChapterTable!$1:$1,0),0)*ChapterTable!$P$17,
  IF(AND($A1539=0,$B1539=0),
    F1540,
  IF($B1539=0,
    VLOOKUP($A1539,ChapterTable!$1:$1048576,MATCH("최종"&amp;SUBSTITUTE(SUBSTITUTE(F$1,"standard",""),"|Float",""),ChapterTable!$1:$1,0),0),
  IF($B1539=1,
    IF($L1539=FALSE,
      VLOOKUP($A1539,ChapterTable!$1:$1048576,MATCH("최종"&amp;SUBSTITUTE(SUBSTITUTE(F$1,"standard",""),"|Float",""),ChapterTable!$1:$1,0),0),
      VLOOKUP($A1539-ChapterTable!$P$11,ChapterTable!$1:$1048576,MATCH("최종"&amp;SUBSTITUTE(SUBSTITUTE(F$1,"standard",""),"|Float",""),ChapterTable!$1:$1,0),0)*ChapterTable!$P$14
    ),
  OFFSET(F1539,-$B1539+IF($L1539,1,0),0)*
    (VLOOKUP(SUBSTITUTE(SUBSTITUTE(F$1,"standard",""),"|Float","")&amp;IF(OR($L1539=TRUE,$A1539=0,MOD($A1539,ChapterTable!$R$20)&lt;&gt;0),"","보스")&amp;"인게임누적곱배수",ChapterTable!$R:$S,2,0)^D1539
    +VLOOKUP(SUBSTITUTE(SUBSTITUTE(F$1,"standard",""),"|Float","")&amp;IF(OR($L1539=TRUE,$A1539=0,MOD($A1539,ChapterTable!$R$20)&lt;&gt;0),"","보스")&amp;"인게임누적합배수",ChapterTable!$R:$S,2,0)*D1539)
  )
  )
  )
)</f>
        <v>851.44921875</v>
      </c>
      <c r="G1539" t="s">
        <v>719</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71">IF(B1539=0,0,
  IF(AND(L1539=FALSE,A1539&lt;&gt;0,MOD(A1539,7)=0),21,
  IF(MOD(B1539,10)=0,INT(B1539/10)-1+21,
  IF(MOD(B1539,10)=5,11,
  IF(MOD(B1539,10)=9,INT(B1539/10)+91,
  INT(B1539/10+1))))))</f>
        <v>5</v>
      </c>
      <c r="Q1539">
        <f t="shared" ref="Q1539:Q1602" si="172">IF(ISBLANK(P1539),O1539,P1539)</f>
        <v>5</v>
      </c>
      <c r="R1539" t="b">
        <f t="shared" ref="R1539:R1602" ca="1" si="173">IF(OR(B1539=0,OFFSET(B1539,1,0)=0),FALSE,
IF(AND(L1539,B1539&lt;OFFSET(B1539,1,0)),TRUE,
IF(AND(OFFSET(O1539,1,0)&gt;=21,OFFSET(O1539,1,0)&lt;=25),TRUE,FALSE)))</f>
        <v>1</v>
      </c>
      <c r="T1539" t="b">
        <f t="shared" ref="T1539:T1602" ca="1" si="174">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70"/>
        <v>0.2</v>
      </c>
      <c r="AJ1539">
        <f t="shared" ref="AJ1539:AJ1602" si="175">IF(B1539=0,0,
IF(MOD(B1539,10)=0,1,
IF(INT((B1539-1)/10)+1=1,1,
IF(INT((B1539-1)/10)+1=2,0.546666666,
IF(INT((B1539-1)/10)+1=3,0.395555555,
IF(INT((B1539-1)/10)+1=4,0.32,
IF(INT((B1539-1)/10)+1=5,0.27466666,
"이상")))))))</f>
        <v>0.27466666000000001</v>
      </c>
      <c r="AK1539">
        <f t="shared" ref="AK1539:AK1602" si="176">IF(B1539=0,0,
IF(B1539=20,2,
IF(B1539=30,3,
IF(B1539=40,4,
1))))</f>
        <v>1</v>
      </c>
      <c r="AL1539">
        <v>0</v>
      </c>
    </row>
    <row r="1540" spans="1:38" x14ac:dyDescent="0.3">
      <c r="A1540">
        <v>8</v>
      </c>
      <c r="B1540">
        <v>49</v>
      </c>
      <c r="C1540">
        <f>IF(OR($L1540=TRUE,$A1540=0,MOD($A1540,ChapterTable!$R$20)&lt;&gt;0),
MAX(0,INT(($B1540+ChapterTable!$P$26+VLOOKUP(SUBSTITUTE(C$1,"성장단계","")&amp;"단계오프셋",ChapterTable!$R:$S,2,0))/ChapterTable!$P$23)),
MAX(0,INT(($B1540+ChapterTable!$R$26+VLOOKUP(SUBSTITUTE(C$1,"성장단계","")&amp;"보스단계오프셋",ChapterTable!$R:$S,2,0))/ChapterTable!$R$23)))</f>
        <v>5</v>
      </c>
      <c r="D1540">
        <f>IF(OR($L1540=TRUE,$A1540=0,MOD($A1540,ChapterTable!$R$20)&lt;&gt;0),
MAX(0,INT(($B1540+ChapterTable!$P$26+VLOOKUP(SUBSTITUTE(D$1,"성장단계","")&amp;"단계오프셋",ChapterTable!$R:$S,2,0))/ChapterTable!$P$23)),
MAX(0,INT(($B1540+ChapterTable!$R$26+VLOOKUP(SUBSTITUTE(D$1,"성장단계","")&amp;"보스단계오프셋",ChapterTable!$R:$S,2,0))/ChapterTable!$R$23)))</f>
        <v>4</v>
      </c>
      <c r="E1540" s="1">
        <f ca="1">IF(AND($A1540=0,$B1540=1),
    VLOOKUP(1,ChapterTable!$1:$1048576,MATCH("최종"&amp;SUBSTITUTE(SUBSTITUTE(E$1,"standard",""),"|Float",""),ChapterTable!$1:$1,0),0)*ChapterTable!$P$17,
  IF(AND($A1540=0,$B1540=0),
    E1541,
  IF($B1540=0,
    VLOOKUP($A1540,ChapterTable!$1:$1048576,MATCH("최종"&amp;SUBSTITUTE(SUBSTITUTE(E$1,"standard",""),"|Float",""),ChapterTable!$1:$1,0),0),
  IF($B1540=1,
    IF($L1540=FALSE,
      VLOOKUP($A1540,ChapterTable!$1:$1048576,MATCH("최종"&amp;SUBSTITUTE(SUBSTITUTE(E$1,"standard",""),"|Float",""),ChapterTable!$1:$1,0),0),
      VLOOKUP($A1540-ChapterTable!$P$11,ChapterTable!$1:$1048576,MATCH("최종"&amp;SUBSTITUTE(SUBSTITUTE(E$1,"standard",""),"|Float",""),ChapterTable!$1:$1,0),0)*ChapterTable!$P$14
    ),
  OFFSET(E1540,-$B1540+IF($L1540,1,0),0)*IF($B1540&gt;OFFSET($B1540,1,0),ChapterTable!$R$17,1)*
    (VLOOKUP(SUBSTITUTE(SUBSTITUTE(E$1,"standard",""),"|Float","")&amp;IF(OR($L1540=TRUE,$A1540=0,MOD($A1540,ChapterTable!$R$20)&lt;&gt;0),"","보스")&amp;"인게임누적곱배수",ChapterTable!$R:$S,2,0)^C1540
    +VLOOKUP(SUBSTITUTE(SUBSTITUTE(E$1,"standard",""),"|Float","")&amp;IF(OR($L1540=TRUE,$A1540=0,MOD($A1540,ChapterTable!$R$20)&lt;&gt;0),"","보스")&amp;"인게임누적합배수",ChapterTable!$R:$S,2,0)*C1540)
  )
  )
  )
)</f>
        <v>3143.8124999999995</v>
      </c>
      <c r="F1540" s="1">
        <f ca="1">IF(AND($A1540=0,$B1540=1),
    VLOOKUP(1,ChapterTable!$1:$1048576,MATCH("최종"&amp;SUBSTITUTE(SUBSTITUTE(F$1,"standard",""),"|Float",""),ChapterTable!$1:$1,0),0)*ChapterTable!$P$17,
  IF(AND($A1540=0,$B1540=0),
    F1541,
  IF($B1540=0,
    VLOOKUP($A1540,ChapterTable!$1:$1048576,MATCH("최종"&amp;SUBSTITUTE(SUBSTITUTE(F$1,"standard",""),"|Float",""),ChapterTable!$1:$1,0),0),
  IF($B1540=1,
    IF($L1540=FALSE,
      VLOOKUP($A1540,ChapterTable!$1:$1048576,MATCH("최종"&amp;SUBSTITUTE(SUBSTITUTE(F$1,"standard",""),"|Float",""),ChapterTable!$1:$1,0),0),
      VLOOKUP($A1540-ChapterTable!$P$11,ChapterTable!$1:$1048576,MATCH("최종"&amp;SUBSTITUTE(SUBSTITUTE(F$1,"standard",""),"|Float",""),ChapterTable!$1:$1,0),0)*ChapterTable!$P$14
    ),
  OFFSET(F1540,-$B1540+IF($L1540,1,0),0)*
    (VLOOKUP(SUBSTITUTE(SUBSTITUTE(F$1,"standard",""),"|Float","")&amp;IF(OR($L1540=TRUE,$A1540=0,MOD($A1540,ChapterTable!$R$20)&lt;&gt;0),"","보스")&amp;"인게임누적곱배수",ChapterTable!$R:$S,2,0)^D1540
    +VLOOKUP(SUBSTITUTE(SUBSTITUTE(F$1,"standard",""),"|Float","")&amp;IF(OR($L1540=TRUE,$A1540=0,MOD($A1540,ChapterTable!$R$20)&lt;&gt;0),"","보스")&amp;"인게임누적합배수",ChapterTable!$R:$S,2,0)*D1540)
  )
  )
  )
)</f>
        <v>851.44921875</v>
      </c>
      <c r="G1540" t="s">
        <v>719</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71"/>
        <v>95</v>
      </c>
      <c r="Q1540">
        <f t="shared" si="172"/>
        <v>95</v>
      </c>
      <c r="R1540" t="b">
        <f t="shared" ca="1" si="173"/>
        <v>1</v>
      </c>
      <c r="T1540" t="b">
        <f t="shared" ca="1" si="174"/>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77">IF(B1540=0,0,1/(INT((B1540-1)/10)+1))</f>
        <v>0.2</v>
      </c>
      <c r="AJ1540">
        <f t="shared" si="175"/>
        <v>0.27466666000000001</v>
      </c>
      <c r="AK1540">
        <f t="shared" si="176"/>
        <v>1</v>
      </c>
      <c r="AL1540">
        <v>0</v>
      </c>
    </row>
    <row r="1541" spans="1:38" x14ac:dyDescent="0.3">
      <c r="A1541">
        <v>8</v>
      </c>
      <c r="B1541">
        <v>50</v>
      </c>
      <c r="C1541">
        <f>IF(OR($L1541=TRUE,$A1541=0,MOD($A1541,ChapterTable!$R$20)&lt;&gt;0),
MAX(0,INT(($B1541+ChapterTable!$P$26+VLOOKUP(SUBSTITUTE(C$1,"성장단계","")&amp;"단계오프셋",ChapterTable!$R:$S,2,0))/ChapterTable!$P$23)),
MAX(0,INT(($B1541+ChapterTable!$R$26+VLOOKUP(SUBSTITUTE(C$1,"성장단계","")&amp;"보스단계오프셋",ChapterTable!$R:$S,2,0))/ChapterTable!$R$23)))</f>
        <v>5</v>
      </c>
      <c r="D1541">
        <f>IF(OR($L1541=TRUE,$A1541=0,MOD($A1541,ChapterTable!$R$20)&lt;&gt;0),
MAX(0,INT(($B1541+ChapterTable!$P$26+VLOOKUP(SUBSTITUTE(D$1,"성장단계","")&amp;"단계오프셋",ChapterTable!$R:$S,2,0))/ChapterTable!$P$23)),
MAX(0,INT(($B1541+ChapterTable!$R$26+VLOOKUP(SUBSTITUTE(D$1,"성장단계","")&amp;"보스단계오프셋",ChapterTable!$R:$S,2,0))/ChapterTable!$R$23)))</f>
        <v>4</v>
      </c>
      <c r="E1541" s="1">
        <f ca="1">IF(AND($A1541=0,$B1541=1),
    VLOOKUP(1,ChapterTable!$1:$1048576,MATCH("최종"&amp;SUBSTITUTE(SUBSTITUTE(E$1,"standard",""),"|Float",""),ChapterTable!$1:$1,0),0)*ChapterTable!$P$17,
  IF(AND($A1541=0,$B1541=0),
    E1542,
  IF($B1541=0,
    VLOOKUP($A1541,ChapterTable!$1:$1048576,MATCH("최종"&amp;SUBSTITUTE(SUBSTITUTE(E$1,"standard",""),"|Float",""),ChapterTable!$1:$1,0),0),
  IF($B1541=1,
    IF($L1541=FALSE,
      VLOOKUP($A1541,ChapterTable!$1:$1048576,MATCH("최종"&amp;SUBSTITUTE(SUBSTITUTE(E$1,"standard",""),"|Float",""),ChapterTable!$1:$1,0),0),
      VLOOKUP($A1541-ChapterTable!$P$11,ChapterTable!$1:$1048576,MATCH("최종"&amp;SUBSTITUTE(SUBSTITUTE(E$1,"standard",""),"|Float",""),ChapterTable!$1:$1,0),0)*ChapterTable!$P$14
    ),
  OFFSET(E1541,-$B1541+IF($L1541,1,0),0)*IF($B1541&gt;OFFSET($B1541,1,0),ChapterTable!$R$17,1)*
    (VLOOKUP(SUBSTITUTE(SUBSTITUTE(E$1,"standard",""),"|Float","")&amp;IF(OR($L1541=TRUE,$A1541=0,MOD($A1541,ChapterTable!$R$20)&lt;&gt;0),"","보스")&amp;"인게임누적곱배수",ChapterTable!$R:$S,2,0)^C1541
    +VLOOKUP(SUBSTITUTE(SUBSTITUTE(E$1,"standard",""),"|Float","")&amp;IF(OR($L1541=TRUE,$A1541=0,MOD($A1541,ChapterTable!$R$20)&lt;&gt;0),"","보스")&amp;"인게임누적합배수",ChapterTable!$R:$S,2,0)*C1541)
  )
  )
  )
)</f>
        <v>4086.9562499999997</v>
      </c>
      <c r="F1541" s="1">
        <f ca="1">IF(AND($A1541=0,$B1541=1),
    VLOOKUP(1,ChapterTable!$1:$1048576,MATCH("최종"&amp;SUBSTITUTE(SUBSTITUTE(F$1,"standard",""),"|Float",""),ChapterTable!$1:$1,0),0)*ChapterTable!$P$17,
  IF(AND($A1541=0,$B1541=0),
    F1542,
  IF($B1541=0,
    VLOOKUP($A1541,ChapterTable!$1:$1048576,MATCH("최종"&amp;SUBSTITUTE(SUBSTITUTE(F$1,"standard",""),"|Float",""),ChapterTable!$1:$1,0),0),
  IF($B1541=1,
    IF($L1541=FALSE,
      VLOOKUP($A1541,ChapterTable!$1:$1048576,MATCH("최종"&amp;SUBSTITUTE(SUBSTITUTE(F$1,"standard",""),"|Float",""),ChapterTable!$1:$1,0),0),
      VLOOKUP($A1541-ChapterTable!$P$11,ChapterTable!$1:$1048576,MATCH("최종"&amp;SUBSTITUTE(SUBSTITUTE(F$1,"standard",""),"|Float",""),ChapterTable!$1:$1,0),0)*ChapterTable!$P$14
    ),
  OFFSET(F1541,-$B1541+IF($L1541,1,0),0)*
    (VLOOKUP(SUBSTITUTE(SUBSTITUTE(F$1,"standard",""),"|Float","")&amp;IF(OR($L1541=TRUE,$A1541=0,MOD($A1541,ChapterTable!$R$20)&lt;&gt;0),"","보스")&amp;"인게임누적곱배수",ChapterTable!$R:$S,2,0)^D1541
    +VLOOKUP(SUBSTITUTE(SUBSTITUTE(F$1,"standard",""),"|Float","")&amp;IF(OR($L1541=TRUE,$A1541=0,MOD($A1541,ChapterTable!$R$20)&lt;&gt;0),"","보스")&amp;"인게임누적합배수",ChapterTable!$R:$S,2,0)*D1541)
  )
  )
  )
)</f>
        <v>851.44921875</v>
      </c>
      <c r="G1541" t="s">
        <v>719</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71"/>
        <v>25</v>
      </c>
      <c r="Q1541">
        <f t="shared" si="172"/>
        <v>25</v>
      </c>
      <c r="R1541" t="b">
        <f t="shared" ca="1" si="173"/>
        <v>0</v>
      </c>
      <c r="T1541" t="b">
        <f t="shared" ca="1" si="174"/>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77"/>
        <v>0.2</v>
      </c>
      <c r="AJ1541">
        <f t="shared" si="175"/>
        <v>1</v>
      </c>
      <c r="AK1541">
        <f t="shared" si="176"/>
        <v>1</v>
      </c>
      <c r="AL1541">
        <v>0</v>
      </c>
    </row>
    <row r="1542" spans="1:38" x14ac:dyDescent="0.3">
      <c r="A1542">
        <v>9</v>
      </c>
      <c r="B1542">
        <v>1</v>
      </c>
      <c r="C1542">
        <f>IF(OR($L1542=TRUE,$A1542=0,MOD($A1542,ChapterTable!$R$20)&lt;&gt;0),
MAX(0,INT(($B1542+ChapterTable!$P$26+VLOOKUP(SUBSTITUTE(C$1,"성장단계","")&amp;"단계오프셋",ChapterTable!$R:$S,2,0))/ChapterTable!$P$23)),
MAX(0,INT(($B1542+ChapterTable!$R$26+VLOOKUP(SUBSTITUTE(C$1,"성장단계","")&amp;"보스단계오프셋",ChapterTable!$R:$S,2,0))/ChapterTable!$R$23)))</f>
        <v>0</v>
      </c>
      <c r="D1542">
        <f>IF(OR($L1542=TRUE,$A1542=0,MOD($A1542,ChapterTable!$R$20)&lt;&gt;0),
MAX(0,INT(($B1542+ChapterTable!$P$26+VLOOKUP(SUBSTITUTE(D$1,"성장단계","")&amp;"단계오프셋",ChapterTable!$R:$S,2,0))/ChapterTable!$P$23)),
MAX(0,INT(($B1542+ChapterTable!$R$26+VLOOKUP(SUBSTITUTE(D$1,"성장단계","")&amp;"보스단계오프셋",ChapterTable!$R:$S,2,0))/ChapterTable!$R$23)))</f>
        <v>0</v>
      </c>
      <c r="E1542" s="1">
        <f ca="1">IF(AND($A1542=0,$B1542=1),
    VLOOKUP(1,ChapterTable!$1:$1048576,MATCH("최종"&amp;SUBSTITUTE(SUBSTITUTE(E$1,"standard",""),"|Float",""),ChapterTable!$1:$1,0),0)*ChapterTable!$P$17,
  IF(AND($A1542=0,$B1542=0),
    E1543,
  IF($B1542=0,
    VLOOKUP($A1542,ChapterTable!$1:$1048576,MATCH("최종"&amp;SUBSTITUTE(SUBSTITUTE(E$1,"standard",""),"|Float",""),ChapterTable!$1:$1,0),0),
  IF($B1542=1,
    IF($L1542=FALSE,
      VLOOKUP($A1542,ChapterTable!$1:$1048576,MATCH("최종"&amp;SUBSTITUTE(SUBSTITUTE(E$1,"standard",""),"|Float",""),ChapterTable!$1:$1,0),0),
      VLOOKUP($A1542-ChapterTable!$P$11,ChapterTable!$1:$1048576,MATCH("최종"&amp;SUBSTITUTE(SUBSTITUTE(E$1,"standard",""),"|Float",""),ChapterTable!$1:$1,0),0)*ChapterTable!$P$14
    ),
  OFFSET(E1542,-$B1542+IF($L1542,1,0),0)*IF($B1542&gt;OFFSET($B1542,1,0),ChapterTable!$R$17,1)*
    (VLOOKUP(SUBSTITUTE(SUBSTITUTE(E$1,"standard",""),"|Float","")&amp;IF(OR($L1542=TRUE,$A1542=0,MOD($A1542,ChapterTable!$R$20)&lt;&gt;0),"","보스")&amp;"인게임누적곱배수",ChapterTable!$R:$S,2,0)^C1542
    +VLOOKUP(SUBSTITUTE(SUBSTITUTE(E$1,"standard",""),"|Float","")&amp;IF(OR($L1542=TRUE,$A1542=0,MOD($A1542,ChapterTable!$R$20)&lt;&gt;0),"","보스")&amp;"인게임누적합배수",ChapterTable!$R:$S,2,0)*C1542)
  )
  )
  )
)</f>
        <v>2357.859375</v>
      </c>
      <c r="F1542" s="1">
        <f ca="1">IF(AND($A1542=0,$B1542=1),
    VLOOKUP(1,ChapterTable!$1:$1048576,MATCH("최종"&amp;SUBSTITUTE(SUBSTITUTE(F$1,"standard",""),"|Float",""),ChapterTable!$1:$1,0),0)*ChapterTable!$P$17,
  IF(AND($A1542=0,$B1542=0),
    F1543,
  IF($B1542=0,
    VLOOKUP($A1542,ChapterTable!$1:$1048576,MATCH("최종"&amp;SUBSTITUTE(SUBSTITUTE(F$1,"standard",""),"|Float",""),ChapterTable!$1:$1,0),0),
  IF($B1542=1,
    IF($L1542=FALSE,
      VLOOKUP($A1542,ChapterTable!$1:$1048576,MATCH("최종"&amp;SUBSTITUTE(SUBSTITUTE(F$1,"standard",""),"|Float",""),ChapterTable!$1:$1,0),0),
      VLOOKUP($A1542-ChapterTable!$P$11,ChapterTable!$1:$1048576,MATCH("최종"&amp;SUBSTITUTE(SUBSTITUTE(F$1,"standard",""),"|Float",""),ChapterTable!$1:$1,0),0)*ChapterTable!$P$14
    ),
  OFFSET(F1542,-$B1542+IF($L1542,1,0),0)*
    (VLOOKUP(SUBSTITUTE(SUBSTITUTE(F$1,"standard",""),"|Float","")&amp;IF(OR($L1542=TRUE,$A1542=0,MOD($A1542,ChapterTable!$R$20)&lt;&gt;0),"","보스")&amp;"인게임누적곱배수",ChapterTable!$R:$S,2,0)^D1542
    +VLOOKUP(SUBSTITUTE(SUBSTITUTE(F$1,"standard",""),"|Float","")&amp;IF(OR($L1542=TRUE,$A1542=0,MOD($A1542,ChapterTable!$R$20)&lt;&gt;0),"","보스")&amp;"인게임누적합배수",ChapterTable!$R:$S,2,0)*D1542)
  )
  )
  )
)</f>
        <v>982.44140624999989</v>
      </c>
      <c r="G1542" t="s">
        <v>719</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71"/>
        <v>1</v>
      </c>
      <c r="Q1542">
        <f t="shared" si="172"/>
        <v>1</v>
      </c>
      <c r="R1542" t="b">
        <f t="shared" ca="1" si="173"/>
        <v>1</v>
      </c>
      <c r="T1542" t="b">
        <f t="shared" ca="1" si="174"/>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77"/>
        <v>1</v>
      </c>
      <c r="AJ1542">
        <f t="shared" si="175"/>
        <v>1</v>
      </c>
      <c r="AK1542">
        <f t="shared" si="176"/>
        <v>1</v>
      </c>
      <c r="AL1542">
        <v>0</v>
      </c>
    </row>
    <row r="1543" spans="1:38" x14ac:dyDescent="0.3">
      <c r="A1543">
        <v>9</v>
      </c>
      <c r="B1543">
        <v>2</v>
      </c>
      <c r="C1543">
        <f>IF(OR($L1543=TRUE,$A1543=0,MOD($A1543,ChapterTable!$R$20)&lt;&gt;0),
MAX(0,INT(($B1543+ChapterTable!$P$26+VLOOKUP(SUBSTITUTE(C$1,"성장단계","")&amp;"단계오프셋",ChapterTable!$R:$S,2,0))/ChapterTable!$P$23)),
MAX(0,INT(($B1543+ChapterTable!$R$26+VLOOKUP(SUBSTITUTE(C$1,"성장단계","")&amp;"보스단계오프셋",ChapterTable!$R:$S,2,0))/ChapterTable!$R$23)))</f>
        <v>0</v>
      </c>
      <c r="D1543">
        <f>IF(OR($L1543=TRUE,$A1543=0,MOD($A1543,ChapterTable!$R$20)&lt;&gt;0),
MAX(0,INT(($B1543+ChapterTable!$P$26+VLOOKUP(SUBSTITUTE(D$1,"성장단계","")&amp;"단계오프셋",ChapterTable!$R:$S,2,0))/ChapterTable!$P$23)),
MAX(0,INT(($B1543+ChapterTable!$R$26+VLOOKUP(SUBSTITUTE(D$1,"성장단계","")&amp;"보스단계오프셋",ChapterTable!$R:$S,2,0))/ChapterTable!$R$23)))</f>
        <v>0</v>
      </c>
      <c r="E1543" s="1">
        <f ca="1">IF(AND($A1543=0,$B1543=1),
    VLOOKUP(1,ChapterTable!$1:$1048576,MATCH("최종"&amp;SUBSTITUTE(SUBSTITUTE(E$1,"standard",""),"|Float",""),ChapterTable!$1:$1,0),0)*ChapterTable!$P$17,
  IF(AND($A1543=0,$B1543=0),
    E1544,
  IF($B1543=0,
    VLOOKUP($A1543,ChapterTable!$1:$1048576,MATCH("최종"&amp;SUBSTITUTE(SUBSTITUTE(E$1,"standard",""),"|Float",""),ChapterTable!$1:$1,0),0),
  IF($B1543=1,
    IF($L1543=FALSE,
      VLOOKUP($A1543,ChapterTable!$1:$1048576,MATCH("최종"&amp;SUBSTITUTE(SUBSTITUTE(E$1,"standard",""),"|Float",""),ChapterTable!$1:$1,0),0),
      VLOOKUP($A1543-ChapterTable!$P$11,ChapterTable!$1:$1048576,MATCH("최종"&amp;SUBSTITUTE(SUBSTITUTE(E$1,"standard",""),"|Float",""),ChapterTable!$1:$1,0),0)*ChapterTable!$P$14
    ),
  OFFSET(E1543,-$B1543+IF($L1543,1,0),0)*IF($B1543&gt;OFFSET($B1543,1,0),ChapterTable!$R$17,1)*
    (VLOOKUP(SUBSTITUTE(SUBSTITUTE(E$1,"standard",""),"|Float","")&amp;IF(OR($L1543=TRUE,$A1543=0,MOD($A1543,ChapterTable!$R$20)&lt;&gt;0),"","보스")&amp;"인게임누적곱배수",ChapterTable!$R:$S,2,0)^C1543
    +VLOOKUP(SUBSTITUTE(SUBSTITUTE(E$1,"standard",""),"|Float","")&amp;IF(OR($L1543=TRUE,$A1543=0,MOD($A1543,ChapterTable!$R$20)&lt;&gt;0),"","보스")&amp;"인게임누적합배수",ChapterTable!$R:$S,2,0)*C1543)
  )
  )
  )
)</f>
        <v>2357.859375</v>
      </c>
      <c r="F1543" s="1">
        <f ca="1">IF(AND($A1543=0,$B1543=1),
    VLOOKUP(1,ChapterTable!$1:$1048576,MATCH("최종"&amp;SUBSTITUTE(SUBSTITUTE(F$1,"standard",""),"|Float",""),ChapterTable!$1:$1,0),0)*ChapterTable!$P$17,
  IF(AND($A1543=0,$B1543=0),
    F1544,
  IF($B1543=0,
    VLOOKUP($A1543,ChapterTable!$1:$1048576,MATCH("최종"&amp;SUBSTITUTE(SUBSTITUTE(F$1,"standard",""),"|Float",""),ChapterTable!$1:$1,0),0),
  IF($B1543=1,
    IF($L1543=FALSE,
      VLOOKUP($A1543,ChapterTable!$1:$1048576,MATCH("최종"&amp;SUBSTITUTE(SUBSTITUTE(F$1,"standard",""),"|Float",""),ChapterTable!$1:$1,0),0),
      VLOOKUP($A1543-ChapterTable!$P$11,ChapterTable!$1:$1048576,MATCH("최종"&amp;SUBSTITUTE(SUBSTITUTE(F$1,"standard",""),"|Float",""),ChapterTable!$1:$1,0),0)*ChapterTable!$P$14
    ),
  OFFSET(F1543,-$B1543+IF($L1543,1,0),0)*
    (VLOOKUP(SUBSTITUTE(SUBSTITUTE(F$1,"standard",""),"|Float","")&amp;IF(OR($L1543=TRUE,$A1543=0,MOD($A1543,ChapterTable!$R$20)&lt;&gt;0),"","보스")&amp;"인게임누적곱배수",ChapterTable!$R:$S,2,0)^D1543
    +VLOOKUP(SUBSTITUTE(SUBSTITUTE(F$1,"standard",""),"|Float","")&amp;IF(OR($L1543=TRUE,$A1543=0,MOD($A1543,ChapterTable!$R$20)&lt;&gt;0),"","보스")&amp;"인게임누적합배수",ChapterTable!$R:$S,2,0)*D1543)
  )
  )
  )
)</f>
        <v>982.44140624999989</v>
      </c>
      <c r="G1543" t="s">
        <v>719</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71"/>
        <v>1</v>
      </c>
      <c r="Q1543">
        <f t="shared" si="172"/>
        <v>1</v>
      </c>
      <c r="R1543" t="b">
        <f t="shared" ca="1" si="173"/>
        <v>1</v>
      </c>
      <c r="T1543" t="b">
        <f t="shared" ca="1" si="174"/>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77"/>
        <v>1</v>
      </c>
      <c r="AJ1543">
        <f t="shared" si="175"/>
        <v>1</v>
      </c>
      <c r="AK1543">
        <f t="shared" si="176"/>
        <v>1</v>
      </c>
      <c r="AL1543">
        <v>0</v>
      </c>
    </row>
    <row r="1544" spans="1:38" x14ac:dyDescent="0.3">
      <c r="A1544">
        <v>9</v>
      </c>
      <c r="B1544">
        <v>3</v>
      </c>
      <c r="C1544">
        <f>IF(OR($L1544=TRUE,$A1544=0,MOD($A1544,ChapterTable!$R$20)&lt;&gt;0),
MAX(0,INT(($B1544+ChapterTable!$P$26+VLOOKUP(SUBSTITUTE(C$1,"성장단계","")&amp;"단계오프셋",ChapterTable!$R:$S,2,0))/ChapterTable!$P$23)),
MAX(0,INT(($B1544+ChapterTable!$R$26+VLOOKUP(SUBSTITUTE(C$1,"성장단계","")&amp;"보스단계오프셋",ChapterTable!$R:$S,2,0))/ChapterTable!$R$23)))</f>
        <v>0</v>
      </c>
      <c r="D1544">
        <f>IF(OR($L1544=TRUE,$A1544=0,MOD($A1544,ChapterTable!$R$20)&lt;&gt;0),
MAX(0,INT(($B1544+ChapterTable!$P$26+VLOOKUP(SUBSTITUTE(D$1,"성장단계","")&amp;"단계오프셋",ChapterTable!$R:$S,2,0))/ChapterTable!$P$23)),
MAX(0,INT(($B1544+ChapterTable!$R$26+VLOOKUP(SUBSTITUTE(D$1,"성장단계","")&amp;"보스단계오프셋",ChapterTable!$R:$S,2,0))/ChapterTable!$R$23)))</f>
        <v>0</v>
      </c>
      <c r="E1544" s="1">
        <f ca="1">IF(AND($A1544=0,$B1544=1),
    VLOOKUP(1,ChapterTable!$1:$1048576,MATCH("최종"&amp;SUBSTITUTE(SUBSTITUTE(E$1,"standard",""),"|Float",""),ChapterTable!$1:$1,0),0)*ChapterTable!$P$17,
  IF(AND($A1544=0,$B1544=0),
    E1545,
  IF($B1544=0,
    VLOOKUP($A1544,ChapterTable!$1:$1048576,MATCH("최종"&amp;SUBSTITUTE(SUBSTITUTE(E$1,"standard",""),"|Float",""),ChapterTable!$1:$1,0),0),
  IF($B1544=1,
    IF($L1544=FALSE,
      VLOOKUP($A1544,ChapterTable!$1:$1048576,MATCH("최종"&amp;SUBSTITUTE(SUBSTITUTE(E$1,"standard",""),"|Float",""),ChapterTable!$1:$1,0),0),
      VLOOKUP($A1544-ChapterTable!$P$11,ChapterTable!$1:$1048576,MATCH("최종"&amp;SUBSTITUTE(SUBSTITUTE(E$1,"standard",""),"|Float",""),ChapterTable!$1:$1,0),0)*ChapterTable!$P$14
    ),
  OFFSET(E1544,-$B1544+IF($L1544,1,0),0)*IF($B1544&gt;OFFSET($B1544,1,0),ChapterTable!$R$17,1)*
    (VLOOKUP(SUBSTITUTE(SUBSTITUTE(E$1,"standard",""),"|Float","")&amp;IF(OR($L1544=TRUE,$A1544=0,MOD($A1544,ChapterTable!$R$20)&lt;&gt;0),"","보스")&amp;"인게임누적곱배수",ChapterTable!$R:$S,2,0)^C1544
    +VLOOKUP(SUBSTITUTE(SUBSTITUTE(E$1,"standard",""),"|Float","")&amp;IF(OR($L1544=TRUE,$A1544=0,MOD($A1544,ChapterTable!$R$20)&lt;&gt;0),"","보스")&amp;"인게임누적합배수",ChapterTable!$R:$S,2,0)*C1544)
  )
  )
  )
)</f>
        <v>2357.859375</v>
      </c>
      <c r="F1544" s="1">
        <f ca="1">IF(AND($A1544=0,$B1544=1),
    VLOOKUP(1,ChapterTable!$1:$1048576,MATCH("최종"&amp;SUBSTITUTE(SUBSTITUTE(F$1,"standard",""),"|Float",""),ChapterTable!$1:$1,0),0)*ChapterTable!$P$17,
  IF(AND($A1544=0,$B1544=0),
    F1545,
  IF($B1544=0,
    VLOOKUP($A1544,ChapterTable!$1:$1048576,MATCH("최종"&amp;SUBSTITUTE(SUBSTITUTE(F$1,"standard",""),"|Float",""),ChapterTable!$1:$1,0),0),
  IF($B1544=1,
    IF($L1544=FALSE,
      VLOOKUP($A1544,ChapterTable!$1:$1048576,MATCH("최종"&amp;SUBSTITUTE(SUBSTITUTE(F$1,"standard",""),"|Float",""),ChapterTable!$1:$1,0),0),
      VLOOKUP($A1544-ChapterTable!$P$11,ChapterTable!$1:$1048576,MATCH("최종"&amp;SUBSTITUTE(SUBSTITUTE(F$1,"standard",""),"|Float",""),ChapterTable!$1:$1,0),0)*ChapterTable!$P$14
    ),
  OFFSET(F1544,-$B1544+IF($L1544,1,0),0)*
    (VLOOKUP(SUBSTITUTE(SUBSTITUTE(F$1,"standard",""),"|Float","")&amp;IF(OR($L1544=TRUE,$A1544=0,MOD($A1544,ChapterTable!$R$20)&lt;&gt;0),"","보스")&amp;"인게임누적곱배수",ChapterTable!$R:$S,2,0)^D1544
    +VLOOKUP(SUBSTITUTE(SUBSTITUTE(F$1,"standard",""),"|Float","")&amp;IF(OR($L1544=TRUE,$A1544=0,MOD($A1544,ChapterTable!$R$20)&lt;&gt;0),"","보스")&amp;"인게임누적합배수",ChapterTable!$R:$S,2,0)*D1544)
  )
  )
  )
)</f>
        <v>982.44140624999989</v>
      </c>
      <c r="G1544" t="s">
        <v>719</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71"/>
        <v>1</v>
      </c>
      <c r="Q1544">
        <f t="shared" si="172"/>
        <v>1</v>
      </c>
      <c r="R1544" t="b">
        <f t="shared" ca="1" si="173"/>
        <v>1</v>
      </c>
      <c r="T1544" t="b">
        <f t="shared" ca="1" si="174"/>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77"/>
        <v>1</v>
      </c>
      <c r="AJ1544">
        <f t="shared" si="175"/>
        <v>1</v>
      </c>
      <c r="AK1544">
        <f t="shared" si="176"/>
        <v>1</v>
      </c>
      <c r="AL1544">
        <v>0</v>
      </c>
    </row>
    <row r="1545" spans="1:38" x14ac:dyDescent="0.3">
      <c r="A1545">
        <v>9</v>
      </c>
      <c r="B1545">
        <v>4</v>
      </c>
      <c r="C1545">
        <f>IF(OR($L1545=TRUE,$A1545=0,MOD($A1545,ChapterTable!$R$20)&lt;&gt;0),
MAX(0,INT(($B1545+ChapterTable!$P$26+VLOOKUP(SUBSTITUTE(C$1,"성장단계","")&amp;"단계오프셋",ChapterTable!$R:$S,2,0))/ChapterTable!$P$23)),
MAX(0,INT(($B1545+ChapterTable!$R$26+VLOOKUP(SUBSTITUTE(C$1,"성장단계","")&amp;"보스단계오프셋",ChapterTable!$R:$S,2,0))/ChapterTable!$R$23)))</f>
        <v>0</v>
      </c>
      <c r="D1545">
        <f>IF(OR($L1545=TRUE,$A1545=0,MOD($A1545,ChapterTable!$R$20)&lt;&gt;0),
MAX(0,INT(($B1545+ChapterTable!$P$26+VLOOKUP(SUBSTITUTE(D$1,"성장단계","")&amp;"단계오프셋",ChapterTable!$R:$S,2,0))/ChapterTable!$P$23)),
MAX(0,INT(($B1545+ChapterTable!$R$26+VLOOKUP(SUBSTITUTE(D$1,"성장단계","")&amp;"보스단계오프셋",ChapterTable!$R:$S,2,0))/ChapterTable!$R$23)))</f>
        <v>0</v>
      </c>
      <c r="E1545" s="1">
        <f ca="1">IF(AND($A1545=0,$B1545=1),
    VLOOKUP(1,ChapterTable!$1:$1048576,MATCH("최종"&amp;SUBSTITUTE(SUBSTITUTE(E$1,"standard",""),"|Float",""),ChapterTable!$1:$1,0),0)*ChapterTable!$P$17,
  IF(AND($A1545=0,$B1545=0),
    E1546,
  IF($B1545=0,
    VLOOKUP($A1545,ChapterTable!$1:$1048576,MATCH("최종"&amp;SUBSTITUTE(SUBSTITUTE(E$1,"standard",""),"|Float",""),ChapterTable!$1:$1,0),0),
  IF($B1545=1,
    IF($L1545=FALSE,
      VLOOKUP($A1545,ChapterTable!$1:$1048576,MATCH("최종"&amp;SUBSTITUTE(SUBSTITUTE(E$1,"standard",""),"|Float",""),ChapterTable!$1:$1,0),0),
      VLOOKUP($A1545-ChapterTable!$P$11,ChapterTable!$1:$1048576,MATCH("최종"&amp;SUBSTITUTE(SUBSTITUTE(E$1,"standard",""),"|Float",""),ChapterTable!$1:$1,0),0)*ChapterTable!$P$14
    ),
  OFFSET(E1545,-$B1545+IF($L1545,1,0),0)*IF($B1545&gt;OFFSET($B1545,1,0),ChapterTable!$R$17,1)*
    (VLOOKUP(SUBSTITUTE(SUBSTITUTE(E$1,"standard",""),"|Float","")&amp;IF(OR($L1545=TRUE,$A1545=0,MOD($A1545,ChapterTable!$R$20)&lt;&gt;0),"","보스")&amp;"인게임누적곱배수",ChapterTable!$R:$S,2,0)^C1545
    +VLOOKUP(SUBSTITUTE(SUBSTITUTE(E$1,"standard",""),"|Float","")&amp;IF(OR($L1545=TRUE,$A1545=0,MOD($A1545,ChapterTable!$R$20)&lt;&gt;0),"","보스")&amp;"인게임누적합배수",ChapterTable!$R:$S,2,0)*C1545)
  )
  )
  )
)</f>
        <v>2357.859375</v>
      </c>
      <c r="F1545" s="1">
        <f ca="1">IF(AND($A1545=0,$B1545=1),
    VLOOKUP(1,ChapterTable!$1:$1048576,MATCH("최종"&amp;SUBSTITUTE(SUBSTITUTE(F$1,"standard",""),"|Float",""),ChapterTable!$1:$1,0),0)*ChapterTable!$P$17,
  IF(AND($A1545=0,$B1545=0),
    F1546,
  IF($B1545=0,
    VLOOKUP($A1545,ChapterTable!$1:$1048576,MATCH("최종"&amp;SUBSTITUTE(SUBSTITUTE(F$1,"standard",""),"|Float",""),ChapterTable!$1:$1,0),0),
  IF($B1545=1,
    IF($L1545=FALSE,
      VLOOKUP($A1545,ChapterTable!$1:$1048576,MATCH("최종"&amp;SUBSTITUTE(SUBSTITUTE(F$1,"standard",""),"|Float",""),ChapterTable!$1:$1,0),0),
      VLOOKUP($A1545-ChapterTable!$P$11,ChapterTable!$1:$1048576,MATCH("최종"&amp;SUBSTITUTE(SUBSTITUTE(F$1,"standard",""),"|Float",""),ChapterTable!$1:$1,0),0)*ChapterTable!$P$14
    ),
  OFFSET(F1545,-$B1545+IF($L1545,1,0),0)*
    (VLOOKUP(SUBSTITUTE(SUBSTITUTE(F$1,"standard",""),"|Float","")&amp;IF(OR($L1545=TRUE,$A1545=0,MOD($A1545,ChapterTable!$R$20)&lt;&gt;0),"","보스")&amp;"인게임누적곱배수",ChapterTable!$R:$S,2,0)^D1545
    +VLOOKUP(SUBSTITUTE(SUBSTITUTE(F$1,"standard",""),"|Float","")&amp;IF(OR($L1545=TRUE,$A1545=0,MOD($A1545,ChapterTable!$R$20)&lt;&gt;0),"","보스")&amp;"인게임누적합배수",ChapterTable!$R:$S,2,0)*D1545)
  )
  )
  )
)</f>
        <v>982.44140624999989</v>
      </c>
      <c r="G1545" t="s">
        <v>719</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71"/>
        <v>1</v>
      </c>
      <c r="Q1545">
        <f t="shared" si="172"/>
        <v>1</v>
      </c>
      <c r="R1545" t="b">
        <f t="shared" ca="1" si="173"/>
        <v>1</v>
      </c>
      <c r="T1545" t="b">
        <f t="shared" ca="1" si="174"/>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77"/>
        <v>1</v>
      </c>
      <c r="AJ1545">
        <f t="shared" si="175"/>
        <v>1</v>
      </c>
      <c r="AK1545">
        <f t="shared" si="176"/>
        <v>1</v>
      </c>
      <c r="AL1545">
        <v>0</v>
      </c>
    </row>
    <row r="1546" spans="1:38" x14ac:dyDescent="0.3">
      <c r="A1546">
        <v>9</v>
      </c>
      <c r="B1546">
        <v>5</v>
      </c>
      <c r="C1546">
        <f>IF(OR($L1546=TRUE,$A1546=0,MOD($A1546,ChapterTable!$R$20)&lt;&gt;0),
MAX(0,INT(($B1546+ChapterTable!$P$26+VLOOKUP(SUBSTITUTE(C$1,"성장단계","")&amp;"단계오프셋",ChapterTable!$R:$S,2,0))/ChapterTable!$P$23)),
MAX(0,INT(($B1546+ChapterTable!$R$26+VLOOKUP(SUBSTITUTE(C$1,"성장단계","")&amp;"보스단계오프셋",ChapterTable!$R:$S,2,0))/ChapterTable!$R$23)))</f>
        <v>0</v>
      </c>
      <c r="D1546">
        <f>IF(OR($L1546=TRUE,$A1546=0,MOD($A1546,ChapterTable!$R$20)&lt;&gt;0),
MAX(0,INT(($B1546+ChapterTable!$P$26+VLOOKUP(SUBSTITUTE(D$1,"성장단계","")&amp;"단계오프셋",ChapterTable!$R:$S,2,0))/ChapterTable!$P$23)),
MAX(0,INT(($B1546+ChapterTable!$R$26+VLOOKUP(SUBSTITUTE(D$1,"성장단계","")&amp;"보스단계오프셋",ChapterTable!$R:$S,2,0))/ChapterTable!$R$23)))</f>
        <v>0</v>
      </c>
      <c r="E1546" s="1">
        <f ca="1">IF(AND($A1546=0,$B1546=1),
    VLOOKUP(1,ChapterTable!$1:$1048576,MATCH("최종"&amp;SUBSTITUTE(SUBSTITUTE(E$1,"standard",""),"|Float",""),ChapterTable!$1:$1,0),0)*ChapterTable!$P$17,
  IF(AND($A1546=0,$B1546=0),
    E1547,
  IF($B1546=0,
    VLOOKUP($A1546,ChapterTable!$1:$1048576,MATCH("최종"&amp;SUBSTITUTE(SUBSTITUTE(E$1,"standard",""),"|Float",""),ChapterTable!$1:$1,0),0),
  IF($B1546=1,
    IF($L1546=FALSE,
      VLOOKUP($A1546,ChapterTable!$1:$1048576,MATCH("최종"&amp;SUBSTITUTE(SUBSTITUTE(E$1,"standard",""),"|Float",""),ChapterTable!$1:$1,0),0),
      VLOOKUP($A1546-ChapterTable!$P$11,ChapterTable!$1:$1048576,MATCH("최종"&amp;SUBSTITUTE(SUBSTITUTE(E$1,"standard",""),"|Float",""),ChapterTable!$1:$1,0),0)*ChapterTable!$P$14
    ),
  OFFSET(E1546,-$B1546+IF($L1546,1,0),0)*IF($B1546&gt;OFFSET($B1546,1,0),ChapterTable!$R$17,1)*
    (VLOOKUP(SUBSTITUTE(SUBSTITUTE(E$1,"standard",""),"|Float","")&amp;IF(OR($L1546=TRUE,$A1546=0,MOD($A1546,ChapterTable!$R$20)&lt;&gt;0),"","보스")&amp;"인게임누적곱배수",ChapterTable!$R:$S,2,0)^C1546
    +VLOOKUP(SUBSTITUTE(SUBSTITUTE(E$1,"standard",""),"|Float","")&amp;IF(OR($L1546=TRUE,$A1546=0,MOD($A1546,ChapterTable!$R$20)&lt;&gt;0),"","보스")&amp;"인게임누적합배수",ChapterTable!$R:$S,2,0)*C1546)
  )
  )
  )
)</f>
        <v>2357.859375</v>
      </c>
      <c r="F1546" s="1">
        <f ca="1">IF(AND($A1546=0,$B1546=1),
    VLOOKUP(1,ChapterTable!$1:$1048576,MATCH("최종"&amp;SUBSTITUTE(SUBSTITUTE(F$1,"standard",""),"|Float",""),ChapterTable!$1:$1,0),0)*ChapterTable!$P$17,
  IF(AND($A1546=0,$B1546=0),
    F1547,
  IF($B1546=0,
    VLOOKUP($A1546,ChapterTable!$1:$1048576,MATCH("최종"&amp;SUBSTITUTE(SUBSTITUTE(F$1,"standard",""),"|Float",""),ChapterTable!$1:$1,0),0),
  IF($B1546=1,
    IF($L1546=FALSE,
      VLOOKUP($A1546,ChapterTable!$1:$1048576,MATCH("최종"&amp;SUBSTITUTE(SUBSTITUTE(F$1,"standard",""),"|Float",""),ChapterTable!$1:$1,0),0),
      VLOOKUP($A1546-ChapterTable!$P$11,ChapterTable!$1:$1048576,MATCH("최종"&amp;SUBSTITUTE(SUBSTITUTE(F$1,"standard",""),"|Float",""),ChapterTable!$1:$1,0),0)*ChapterTable!$P$14
    ),
  OFFSET(F1546,-$B1546+IF($L1546,1,0),0)*
    (VLOOKUP(SUBSTITUTE(SUBSTITUTE(F$1,"standard",""),"|Float","")&amp;IF(OR($L1546=TRUE,$A1546=0,MOD($A1546,ChapterTable!$R$20)&lt;&gt;0),"","보스")&amp;"인게임누적곱배수",ChapterTable!$R:$S,2,0)^D1546
    +VLOOKUP(SUBSTITUTE(SUBSTITUTE(F$1,"standard",""),"|Float","")&amp;IF(OR($L1546=TRUE,$A1546=0,MOD($A1546,ChapterTable!$R$20)&lt;&gt;0),"","보스")&amp;"인게임누적합배수",ChapterTable!$R:$S,2,0)*D1546)
  )
  )
  )
)</f>
        <v>982.44140624999989</v>
      </c>
      <c r="G1546" t="s">
        <v>719</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71"/>
        <v>11</v>
      </c>
      <c r="Q1546">
        <f t="shared" si="172"/>
        <v>11</v>
      </c>
      <c r="R1546" t="b">
        <f t="shared" ca="1" si="173"/>
        <v>1</v>
      </c>
      <c r="T1546" t="b">
        <f t="shared" ca="1" si="174"/>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77"/>
        <v>1</v>
      </c>
      <c r="AJ1546">
        <f t="shared" si="175"/>
        <v>1</v>
      </c>
      <c r="AK1546">
        <f t="shared" si="176"/>
        <v>1</v>
      </c>
      <c r="AL1546">
        <v>0</v>
      </c>
    </row>
    <row r="1547" spans="1:38" x14ac:dyDescent="0.3">
      <c r="A1547">
        <v>9</v>
      </c>
      <c r="B1547">
        <v>6</v>
      </c>
      <c r="C1547">
        <f>IF(OR($L1547=TRUE,$A1547=0,MOD($A1547,ChapterTable!$R$20)&lt;&gt;0),
MAX(0,INT(($B1547+ChapterTable!$P$26+VLOOKUP(SUBSTITUTE(C$1,"성장단계","")&amp;"단계오프셋",ChapterTable!$R:$S,2,0))/ChapterTable!$P$23)),
MAX(0,INT(($B1547+ChapterTable!$R$26+VLOOKUP(SUBSTITUTE(C$1,"성장단계","")&amp;"보스단계오프셋",ChapterTable!$R:$S,2,0))/ChapterTable!$R$23)))</f>
        <v>1</v>
      </c>
      <c r="D1547">
        <f>IF(OR($L1547=TRUE,$A1547=0,MOD($A1547,ChapterTable!$R$20)&lt;&gt;0),
MAX(0,INT(($B1547+ChapterTable!$P$26+VLOOKUP(SUBSTITUTE(D$1,"성장단계","")&amp;"단계오프셋",ChapterTable!$R:$S,2,0))/ChapterTable!$P$23)),
MAX(0,INT(($B1547+ChapterTable!$R$26+VLOOKUP(SUBSTITUTE(D$1,"성장단계","")&amp;"보스단계오프셋",ChapterTable!$R:$S,2,0))/ChapterTable!$R$23)))</f>
        <v>0</v>
      </c>
      <c r="E1547" s="1">
        <f ca="1">IF(AND($A1547=0,$B1547=1),
    VLOOKUP(1,ChapterTable!$1:$1048576,MATCH("최종"&amp;SUBSTITUTE(SUBSTITUTE(E$1,"standard",""),"|Float",""),ChapterTable!$1:$1,0),0)*ChapterTable!$P$17,
  IF(AND($A1547=0,$B1547=0),
    E1548,
  IF($B1547=0,
    VLOOKUP($A1547,ChapterTable!$1:$1048576,MATCH("최종"&amp;SUBSTITUTE(SUBSTITUTE(E$1,"standard",""),"|Float",""),ChapterTable!$1:$1,0),0),
  IF($B1547=1,
    IF($L1547=FALSE,
      VLOOKUP($A1547,ChapterTable!$1:$1048576,MATCH("최종"&amp;SUBSTITUTE(SUBSTITUTE(E$1,"standard",""),"|Float",""),ChapterTable!$1:$1,0),0),
      VLOOKUP($A1547-ChapterTable!$P$11,ChapterTable!$1:$1048576,MATCH("최종"&amp;SUBSTITUTE(SUBSTITUTE(E$1,"standard",""),"|Float",""),ChapterTable!$1:$1,0),0)*ChapterTable!$P$14
    ),
  OFFSET(E1547,-$B1547+IF($L1547,1,0),0)*IF($B1547&gt;OFFSET($B1547,1,0),ChapterTable!$R$17,1)*
    (VLOOKUP(SUBSTITUTE(SUBSTITUTE(E$1,"standard",""),"|Float","")&amp;IF(OR($L1547=TRUE,$A1547=0,MOD($A1547,ChapterTable!$R$20)&lt;&gt;0),"","보스")&amp;"인게임누적곱배수",ChapterTable!$R:$S,2,0)^C1547
    +VLOOKUP(SUBSTITUTE(SUBSTITUTE(E$1,"standard",""),"|Float","")&amp;IF(OR($L1547=TRUE,$A1547=0,MOD($A1547,ChapterTable!$R$20)&lt;&gt;0),"","보스")&amp;"인게임누적합배수",ChapterTable!$R:$S,2,0)*C1547)
  )
  )
  )
)</f>
        <v>2829.4312500000001</v>
      </c>
      <c r="F1547" s="1">
        <f ca="1">IF(AND($A1547=0,$B1547=1),
    VLOOKUP(1,ChapterTable!$1:$1048576,MATCH("최종"&amp;SUBSTITUTE(SUBSTITUTE(F$1,"standard",""),"|Float",""),ChapterTable!$1:$1,0),0)*ChapterTable!$P$17,
  IF(AND($A1547=0,$B1547=0),
    F1548,
  IF($B1547=0,
    VLOOKUP($A1547,ChapterTable!$1:$1048576,MATCH("최종"&amp;SUBSTITUTE(SUBSTITUTE(F$1,"standard",""),"|Float",""),ChapterTable!$1:$1,0),0),
  IF($B1547=1,
    IF($L1547=FALSE,
      VLOOKUP($A1547,ChapterTable!$1:$1048576,MATCH("최종"&amp;SUBSTITUTE(SUBSTITUTE(F$1,"standard",""),"|Float",""),ChapterTable!$1:$1,0),0),
      VLOOKUP($A1547-ChapterTable!$P$11,ChapterTable!$1:$1048576,MATCH("최종"&amp;SUBSTITUTE(SUBSTITUTE(F$1,"standard",""),"|Float",""),ChapterTable!$1:$1,0),0)*ChapterTable!$P$14
    ),
  OFFSET(F1547,-$B1547+IF($L1547,1,0),0)*
    (VLOOKUP(SUBSTITUTE(SUBSTITUTE(F$1,"standard",""),"|Float","")&amp;IF(OR($L1547=TRUE,$A1547=0,MOD($A1547,ChapterTable!$R$20)&lt;&gt;0),"","보스")&amp;"인게임누적곱배수",ChapterTable!$R:$S,2,0)^D1547
    +VLOOKUP(SUBSTITUTE(SUBSTITUTE(F$1,"standard",""),"|Float","")&amp;IF(OR($L1547=TRUE,$A1547=0,MOD($A1547,ChapterTable!$R$20)&lt;&gt;0),"","보스")&amp;"인게임누적합배수",ChapterTable!$R:$S,2,0)*D1547)
  )
  )
  )
)</f>
        <v>982.44140624999989</v>
      </c>
      <c r="G1547" t="s">
        <v>719</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71"/>
        <v>1</v>
      </c>
      <c r="Q1547">
        <f t="shared" si="172"/>
        <v>1</v>
      </c>
      <c r="R1547" t="b">
        <f t="shared" ca="1" si="173"/>
        <v>1</v>
      </c>
      <c r="T1547" t="b">
        <f t="shared" ca="1" si="174"/>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77"/>
        <v>1</v>
      </c>
      <c r="AJ1547">
        <f t="shared" si="175"/>
        <v>1</v>
      </c>
      <c r="AK1547">
        <f t="shared" si="176"/>
        <v>1</v>
      </c>
      <c r="AL1547">
        <v>0</v>
      </c>
    </row>
    <row r="1548" spans="1:38" x14ac:dyDescent="0.3">
      <c r="A1548">
        <v>9</v>
      </c>
      <c r="B1548">
        <v>7</v>
      </c>
      <c r="C1548">
        <f>IF(OR($L1548=TRUE,$A1548=0,MOD($A1548,ChapterTable!$R$20)&lt;&gt;0),
MAX(0,INT(($B1548+ChapterTable!$P$26+VLOOKUP(SUBSTITUTE(C$1,"성장단계","")&amp;"단계오프셋",ChapterTable!$R:$S,2,0))/ChapterTable!$P$23)),
MAX(0,INT(($B1548+ChapterTable!$R$26+VLOOKUP(SUBSTITUTE(C$1,"성장단계","")&amp;"보스단계오프셋",ChapterTable!$R:$S,2,0))/ChapterTable!$R$23)))</f>
        <v>1</v>
      </c>
      <c r="D1548">
        <f>IF(OR($L1548=TRUE,$A1548=0,MOD($A1548,ChapterTable!$R$20)&lt;&gt;0),
MAX(0,INT(($B1548+ChapterTable!$P$26+VLOOKUP(SUBSTITUTE(D$1,"성장단계","")&amp;"단계오프셋",ChapterTable!$R:$S,2,0))/ChapterTable!$P$23)),
MAX(0,INT(($B1548+ChapterTable!$R$26+VLOOKUP(SUBSTITUTE(D$1,"성장단계","")&amp;"보스단계오프셋",ChapterTable!$R:$S,2,0))/ChapterTable!$R$23)))</f>
        <v>0</v>
      </c>
      <c r="E1548" s="1">
        <f ca="1">IF(AND($A1548=0,$B1548=1),
    VLOOKUP(1,ChapterTable!$1:$1048576,MATCH("최종"&amp;SUBSTITUTE(SUBSTITUTE(E$1,"standard",""),"|Float",""),ChapterTable!$1:$1,0),0)*ChapterTable!$P$17,
  IF(AND($A1548=0,$B1548=0),
    E1549,
  IF($B1548=0,
    VLOOKUP($A1548,ChapterTable!$1:$1048576,MATCH("최종"&amp;SUBSTITUTE(SUBSTITUTE(E$1,"standard",""),"|Float",""),ChapterTable!$1:$1,0),0),
  IF($B1548=1,
    IF($L1548=FALSE,
      VLOOKUP($A1548,ChapterTable!$1:$1048576,MATCH("최종"&amp;SUBSTITUTE(SUBSTITUTE(E$1,"standard",""),"|Float",""),ChapterTable!$1:$1,0),0),
      VLOOKUP($A1548-ChapterTable!$P$11,ChapterTable!$1:$1048576,MATCH("최종"&amp;SUBSTITUTE(SUBSTITUTE(E$1,"standard",""),"|Float",""),ChapterTable!$1:$1,0),0)*ChapterTable!$P$14
    ),
  OFFSET(E1548,-$B1548+IF($L1548,1,0),0)*IF($B1548&gt;OFFSET($B1548,1,0),ChapterTable!$R$17,1)*
    (VLOOKUP(SUBSTITUTE(SUBSTITUTE(E$1,"standard",""),"|Float","")&amp;IF(OR($L1548=TRUE,$A1548=0,MOD($A1548,ChapterTable!$R$20)&lt;&gt;0),"","보스")&amp;"인게임누적곱배수",ChapterTable!$R:$S,2,0)^C1548
    +VLOOKUP(SUBSTITUTE(SUBSTITUTE(E$1,"standard",""),"|Float","")&amp;IF(OR($L1548=TRUE,$A1548=0,MOD($A1548,ChapterTable!$R$20)&lt;&gt;0),"","보스")&amp;"인게임누적합배수",ChapterTable!$R:$S,2,0)*C1548)
  )
  )
  )
)</f>
        <v>2829.4312500000001</v>
      </c>
      <c r="F1548" s="1">
        <f ca="1">IF(AND($A1548=0,$B1548=1),
    VLOOKUP(1,ChapterTable!$1:$1048576,MATCH("최종"&amp;SUBSTITUTE(SUBSTITUTE(F$1,"standard",""),"|Float",""),ChapterTable!$1:$1,0),0)*ChapterTable!$P$17,
  IF(AND($A1548=0,$B1548=0),
    F1549,
  IF($B1548=0,
    VLOOKUP($A1548,ChapterTable!$1:$1048576,MATCH("최종"&amp;SUBSTITUTE(SUBSTITUTE(F$1,"standard",""),"|Float",""),ChapterTable!$1:$1,0),0),
  IF($B1548=1,
    IF($L1548=FALSE,
      VLOOKUP($A1548,ChapterTable!$1:$1048576,MATCH("최종"&amp;SUBSTITUTE(SUBSTITUTE(F$1,"standard",""),"|Float",""),ChapterTable!$1:$1,0),0),
      VLOOKUP($A1548-ChapterTable!$P$11,ChapterTable!$1:$1048576,MATCH("최종"&amp;SUBSTITUTE(SUBSTITUTE(F$1,"standard",""),"|Float",""),ChapterTable!$1:$1,0),0)*ChapterTable!$P$14
    ),
  OFFSET(F1548,-$B1548+IF($L1548,1,0),0)*
    (VLOOKUP(SUBSTITUTE(SUBSTITUTE(F$1,"standard",""),"|Float","")&amp;IF(OR($L1548=TRUE,$A1548=0,MOD($A1548,ChapterTable!$R$20)&lt;&gt;0),"","보스")&amp;"인게임누적곱배수",ChapterTable!$R:$S,2,0)^D1548
    +VLOOKUP(SUBSTITUTE(SUBSTITUTE(F$1,"standard",""),"|Float","")&amp;IF(OR($L1548=TRUE,$A1548=0,MOD($A1548,ChapterTable!$R$20)&lt;&gt;0),"","보스")&amp;"인게임누적합배수",ChapterTable!$R:$S,2,0)*D1548)
  )
  )
  )
)</f>
        <v>982.44140624999989</v>
      </c>
      <c r="G1548" t="s">
        <v>719</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71"/>
        <v>1</v>
      </c>
      <c r="Q1548">
        <f t="shared" si="172"/>
        <v>1</v>
      </c>
      <c r="R1548" t="b">
        <f t="shared" ca="1" si="173"/>
        <v>1</v>
      </c>
      <c r="T1548" t="b">
        <f t="shared" ca="1" si="174"/>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77"/>
        <v>1</v>
      </c>
      <c r="AJ1548">
        <f t="shared" si="175"/>
        <v>1</v>
      </c>
      <c r="AK1548">
        <f t="shared" si="176"/>
        <v>1</v>
      </c>
      <c r="AL1548">
        <v>0</v>
      </c>
    </row>
    <row r="1549" spans="1:38" x14ac:dyDescent="0.3">
      <c r="A1549">
        <v>9</v>
      </c>
      <c r="B1549">
        <v>8</v>
      </c>
      <c r="C1549">
        <f>IF(OR($L1549=TRUE,$A1549=0,MOD($A1549,ChapterTable!$R$20)&lt;&gt;0),
MAX(0,INT(($B1549+ChapterTable!$P$26+VLOOKUP(SUBSTITUTE(C$1,"성장단계","")&amp;"단계오프셋",ChapterTable!$R:$S,2,0))/ChapterTable!$P$23)),
MAX(0,INT(($B1549+ChapterTable!$R$26+VLOOKUP(SUBSTITUTE(C$1,"성장단계","")&amp;"보스단계오프셋",ChapterTable!$R:$S,2,0))/ChapterTable!$R$23)))</f>
        <v>1</v>
      </c>
      <c r="D1549">
        <f>IF(OR($L1549=TRUE,$A1549=0,MOD($A1549,ChapterTable!$R$20)&lt;&gt;0),
MAX(0,INT(($B1549+ChapterTable!$P$26+VLOOKUP(SUBSTITUTE(D$1,"성장단계","")&amp;"단계오프셋",ChapterTable!$R:$S,2,0))/ChapterTable!$P$23)),
MAX(0,INT(($B1549+ChapterTable!$R$26+VLOOKUP(SUBSTITUTE(D$1,"성장단계","")&amp;"보스단계오프셋",ChapterTable!$R:$S,2,0))/ChapterTable!$R$23)))</f>
        <v>0</v>
      </c>
      <c r="E1549" s="1">
        <f ca="1">IF(AND($A1549=0,$B1549=1),
    VLOOKUP(1,ChapterTable!$1:$1048576,MATCH("최종"&amp;SUBSTITUTE(SUBSTITUTE(E$1,"standard",""),"|Float",""),ChapterTable!$1:$1,0),0)*ChapterTable!$P$17,
  IF(AND($A1549=0,$B1549=0),
    E1550,
  IF($B1549=0,
    VLOOKUP($A1549,ChapterTable!$1:$1048576,MATCH("최종"&amp;SUBSTITUTE(SUBSTITUTE(E$1,"standard",""),"|Float",""),ChapterTable!$1:$1,0),0),
  IF($B1549=1,
    IF($L1549=FALSE,
      VLOOKUP($A1549,ChapterTable!$1:$1048576,MATCH("최종"&amp;SUBSTITUTE(SUBSTITUTE(E$1,"standard",""),"|Float",""),ChapterTable!$1:$1,0),0),
      VLOOKUP($A1549-ChapterTable!$P$11,ChapterTable!$1:$1048576,MATCH("최종"&amp;SUBSTITUTE(SUBSTITUTE(E$1,"standard",""),"|Float",""),ChapterTable!$1:$1,0),0)*ChapterTable!$P$14
    ),
  OFFSET(E1549,-$B1549+IF($L1549,1,0),0)*IF($B1549&gt;OFFSET($B1549,1,0),ChapterTable!$R$17,1)*
    (VLOOKUP(SUBSTITUTE(SUBSTITUTE(E$1,"standard",""),"|Float","")&amp;IF(OR($L1549=TRUE,$A1549=0,MOD($A1549,ChapterTable!$R$20)&lt;&gt;0),"","보스")&amp;"인게임누적곱배수",ChapterTable!$R:$S,2,0)^C1549
    +VLOOKUP(SUBSTITUTE(SUBSTITUTE(E$1,"standard",""),"|Float","")&amp;IF(OR($L1549=TRUE,$A1549=0,MOD($A1549,ChapterTable!$R$20)&lt;&gt;0),"","보스")&amp;"인게임누적합배수",ChapterTable!$R:$S,2,0)*C1549)
  )
  )
  )
)</f>
        <v>2829.4312500000001</v>
      </c>
      <c r="F1549" s="1">
        <f ca="1">IF(AND($A1549=0,$B1549=1),
    VLOOKUP(1,ChapterTable!$1:$1048576,MATCH("최종"&amp;SUBSTITUTE(SUBSTITUTE(F$1,"standard",""),"|Float",""),ChapterTable!$1:$1,0),0)*ChapterTable!$P$17,
  IF(AND($A1549=0,$B1549=0),
    F1550,
  IF($B1549=0,
    VLOOKUP($A1549,ChapterTable!$1:$1048576,MATCH("최종"&amp;SUBSTITUTE(SUBSTITUTE(F$1,"standard",""),"|Float",""),ChapterTable!$1:$1,0),0),
  IF($B1549=1,
    IF($L1549=FALSE,
      VLOOKUP($A1549,ChapterTable!$1:$1048576,MATCH("최종"&amp;SUBSTITUTE(SUBSTITUTE(F$1,"standard",""),"|Float",""),ChapterTable!$1:$1,0),0),
      VLOOKUP($A1549-ChapterTable!$P$11,ChapterTable!$1:$1048576,MATCH("최종"&amp;SUBSTITUTE(SUBSTITUTE(F$1,"standard",""),"|Float",""),ChapterTable!$1:$1,0),0)*ChapterTable!$P$14
    ),
  OFFSET(F1549,-$B1549+IF($L1549,1,0),0)*
    (VLOOKUP(SUBSTITUTE(SUBSTITUTE(F$1,"standard",""),"|Float","")&amp;IF(OR($L1549=TRUE,$A1549=0,MOD($A1549,ChapterTable!$R$20)&lt;&gt;0),"","보스")&amp;"인게임누적곱배수",ChapterTable!$R:$S,2,0)^D1549
    +VLOOKUP(SUBSTITUTE(SUBSTITUTE(F$1,"standard",""),"|Float","")&amp;IF(OR($L1549=TRUE,$A1549=0,MOD($A1549,ChapterTable!$R$20)&lt;&gt;0),"","보스")&amp;"인게임누적합배수",ChapterTable!$R:$S,2,0)*D1549)
  )
  )
  )
)</f>
        <v>982.44140624999989</v>
      </c>
      <c r="G1549" t="s">
        <v>719</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71"/>
        <v>1</v>
      </c>
      <c r="Q1549">
        <f t="shared" si="172"/>
        <v>1</v>
      </c>
      <c r="R1549" t="b">
        <f t="shared" ca="1" si="173"/>
        <v>1</v>
      </c>
      <c r="T1549" t="b">
        <f t="shared" ca="1" si="174"/>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77"/>
        <v>1</v>
      </c>
      <c r="AJ1549">
        <f t="shared" si="175"/>
        <v>1</v>
      </c>
      <c r="AK1549">
        <f t="shared" si="176"/>
        <v>1</v>
      </c>
      <c r="AL1549">
        <v>0</v>
      </c>
    </row>
    <row r="1550" spans="1:38" x14ac:dyDescent="0.3">
      <c r="A1550">
        <v>9</v>
      </c>
      <c r="B1550">
        <v>9</v>
      </c>
      <c r="C1550">
        <f>IF(OR($L1550=TRUE,$A1550=0,MOD($A1550,ChapterTable!$R$20)&lt;&gt;0),
MAX(0,INT(($B1550+ChapterTable!$P$26+VLOOKUP(SUBSTITUTE(C$1,"성장단계","")&amp;"단계오프셋",ChapterTable!$R:$S,2,0))/ChapterTable!$P$23)),
MAX(0,INT(($B1550+ChapterTable!$R$26+VLOOKUP(SUBSTITUTE(C$1,"성장단계","")&amp;"보스단계오프셋",ChapterTable!$R:$S,2,0))/ChapterTable!$R$23)))</f>
        <v>1</v>
      </c>
      <c r="D1550">
        <f>IF(OR($L1550=TRUE,$A1550=0,MOD($A1550,ChapterTable!$R$20)&lt;&gt;0),
MAX(0,INT(($B1550+ChapterTable!$P$26+VLOOKUP(SUBSTITUTE(D$1,"성장단계","")&amp;"단계오프셋",ChapterTable!$R:$S,2,0))/ChapterTable!$P$23)),
MAX(0,INT(($B1550+ChapterTable!$R$26+VLOOKUP(SUBSTITUTE(D$1,"성장단계","")&amp;"보스단계오프셋",ChapterTable!$R:$S,2,0))/ChapterTable!$R$23)))</f>
        <v>0</v>
      </c>
      <c r="E1550" s="1">
        <f ca="1">IF(AND($A1550=0,$B1550=1),
    VLOOKUP(1,ChapterTable!$1:$1048576,MATCH("최종"&amp;SUBSTITUTE(SUBSTITUTE(E$1,"standard",""),"|Float",""),ChapterTable!$1:$1,0),0)*ChapterTable!$P$17,
  IF(AND($A1550=0,$B1550=0),
    E1551,
  IF($B1550=0,
    VLOOKUP($A1550,ChapterTable!$1:$1048576,MATCH("최종"&amp;SUBSTITUTE(SUBSTITUTE(E$1,"standard",""),"|Float",""),ChapterTable!$1:$1,0),0),
  IF($B1550=1,
    IF($L1550=FALSE,
      VLOOKUP($A1550,ChapterTable!$1:$1048576,MATCH("최종"&amp;SUBSTITUTE(SUBSTITUTE(E$1,"standard",""),"|Float",""),ChapterTable!$1:$1,0),0),
      VLOOKUP($A1550-ChapterTable!$P$11,ChapterTable!$1:$1048576,MATCH("최종"&amp;SUBSTITUTE(SUBSTITUTE(E$1,"standard",""),"|Float",""),ChapterTable!$1:$1,0),0)*ChapterTable!$P$14
    ),
  OFFSET(E1550,-$B1550+IF($L1550,1,0),0)*IF($B1550&gt;OFFSET($B1550,1,0),ChapterTable!$R$17,1)*
    (VLOOKUP(SUBSTITUTE(SUBSTITUTE(E$1,"standard",""),"|Float","")&amp;IF(OR($L1550=TRUE,$A1550=0,MOD($A1550,ChapterTable!$R$20)&lt;&gt;0),"","보스")&amp;"인게임누적곱배수",ChapterTable!$R:$S,2,0)^C1550
    +VLOOKUP(SUBSTITUTE(SUBSTITUTE(E$1,"standard",""),"|Float","")&amp;IF(OR($L1550=TRUE,$A1550=0,MOD($A1550,ChapterTable!$R$20)&lt;&gt;0),"","보스")&amp;"인게임누적합배수",ChapterTable!$R:$S,2,0)*C1550)
  )
  )
  )
)</f>
        <v>2829.4312500000001</v>
      </c>
      <c r="F1550" s="1">
        <f ca="1">IF(AND($A1550=0,$B1550=1),
    VLOOKUP(1,ChapterTable!$1:$1048576,MATCH("최종"&amp;SUBSTITUTE(SUBSTITUTE(F$1,"standard",""),"|Float",""),ChapterTable!$1:$1,0),0)*ChapterTable!$P$17,
  IF(AND($A1550=0,$B1550=0),
    F1551,
  IF($B1550=0,
    VLOOKUP($A1550,ChapterTable!$1:$1048576,MATCH("최종"&amp;SUBSTITUTE(SUBSTITUTE(F$1,"standard",""),"|Float",""),ChapterTable!$1:$1,0),0),
  IF($B1550=1,
    IF($L1550=FALSE,
      VLOOKUP($A1550,ChapterTable!$1:$1048576,MATCH("최종"&amp;SUBSTITUTE(SUBSTITUTE(F$1,"standard",""),"|Float",""),ChapterTable!$1:$1,0),0),
      VLOOKUP($A1550-ChapterTable!$P$11,ChapterTable!$1:$1048576,MATCH("최종"&amp;SUBSTITUTE(SUBSTITUTE(F$1,"standard",""),"|Float",""),ChapterTable!$1:$1,0),0)*ChapterTable!$P$14
    ),
  OFFSET(F1550,-$B1550+IF($L1550,1,0),0)*
    (VLOOKUP(SUBSTITUTE(SUBSTITUTE(F$1,"standard",""),"|Float","")&amp;IF(OR($L1550=TRUE,$A1550=0,MOD($A1550,ChapterTable!$R$20)&lt;&gt;0),"","보스")&amp;"인게임누적곱배수",ChapterTable!$R:$S,2,0)^D1550
    +VLOOKUP(SUBSTITUTE(SUBSTITUTE(F$1,"standard",""),"|Float","")&amp;IF(OR($L1550=TRUE,$A1550=0,MOD($A1550,ChapterTable!$R$20)&lt;&gt;0),"","보스")&amp;"인게임누적합배수",ChapterTable!$R:$S,2,0)*D1550)
  )
  )
  )
)</f>
        <v>982.44140624999989</v>
      </c>
      <c r="G1550" t="s">
        <v>719</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71"/>
        <v>91</v>
      </c>
      <c r="Q1550">
        <f t="shared" si="172"/>
        <v>91</v>
      </c>
      <c r="R1550" t="b">
        <f t="shared" ca="1" si="173"/>
        <v>1</v>
      </c>
      <c r="T1550" t="b">
        <f t="shared" ca="1" si="174"/>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77"/>
        <v>1</v>
      </c>
      <c r="AJ1550">
        <f t="shared" si="175"/>
        <v>1</v>
      </c>
      <c r="AK1550">
        <f t="shared" si="176"/>
        <v>1</v>
      </c>
      <c r="AL1550">
        <v>0</v>
      </c>
    </row>
    <row r="1551" spans="1:38" x14ac:dyDescent="0.3">
      <c r="A1551">
        <v>9</v>
      </c>
      <c r="B1551">
        <v>10</v>
      </c>
      <c r="C1551">
        <f>IF(OR($L1551=TRUE,$A1551=0,MOD($A1551,ChapterTable!$R$20)&lt;&gt;0),
MAX(0,INT(($B1551+ChapterTable!$P$26+VLOOKUP(SUBSTITUTE(C$1,"성장단계","")&amp;"단계오프셋",ChapterTable!$R:$S,2,0))/ChapterTable!$P$23)),
MAX(0,INT(($B1551+ChapterTable!$R$26+VLOOKUP(SUBSTITUTE(C$1,"성장단계","")&amp;"보스단계오프셋",ChapterTable!$R:$S,2,0))/ChapterTable!$R$23)))</f>
        <v>1</v>
      </c>
      <c r="D1551">
        <f>IF(OR($L1551=TRUE,$A1551=0,MOD($A1551,ChapterTable!$R$20)&lt;&gt;0),
MAX(0,INT(($B1551+ChapterTable!$P$26+VLOOKUP(SUBSTITUTE(D$1,"성장단계","")&amp;"단계오프셋",ChapterTable!$R:$S,2,0))/ChapterTable!$P$23)),
MAX(0,INT(($B1551+ChapterTable!$R$26+VLOOKUP(SUBSTITUTE(D$1,"성장단계","")&amp;"보스단계오프셋",ChapterTable!$R:$S,2,0))/ChapterTable!$R$23)))</f>
        <v>0</v>
      </c>
      <c r="E1551" s="1">
        <f ca="1">IF(AND($A1551=0,$B1551=1),
    VLOOKUP(1,ChapterTable!$1:$1048576,MATCH("최종"&amp;SUBSTITUTE(SUBSTITUTE(E$1,"standard",""),"|Float",""),ChapterTable!$1:$1,0),0)*ChapterTable!$P$17,
  IF(AND($A1551=0,$B1551=0),
    E1552,
  IF($B1551=0,
    VLOOKUP($A1551,ChapterTable!$1:$1048576,MATCH("최종"&amp;SUBSTITUTE(SUBSTITUTE(E$1,"standard",""),"|Float",""),ChapterTable!$1:$1,0),0),
  IF($B1551=1,
    IF($L1551=FALSE,
      VLOOKUP($A1551,ChapterTable!$1:$1048576,MATCH("최종"&amp;SUBSTITUTE(SUBSTITUTE(E$1,"standard",""),"|Float",""),ChapterTable!$1:$1,0),0),
      VLOOKUP($A1551-ChapterTable!$P$11,ChapterTable!$1:$1048576,MATCH("최종"&amp;SUBSTITUTE(SUBSTITUTE(E$1,"standard",""),"|Float",""),ChapterTable!$1:$1,0),0)*ChapterTable!$P$14
    ),
  OFFSET(E1551,-$B1551+IF($L1551,1,0),0)*IF($B1551&gt;OFFSET($B1551,1,0),ChapterTable!$R$17,1)*
    (VLOOKUP(SUBSTITUTE(SUBSTITUTE(E$1,"standard",""),"|Float","")&amp;IF(OR($L1551=TRUE,$A1551=0,MOD($A1551,ChapterTable!$R$20)&lt;&gt;0),"","보스")&amp;"인게임누적곱배수",ChapterTable!$R:$S,2,0)^C1551
    +VLOOKUP(SUBSTITUTE(SUBSTITUTE(E$1,"standard",""),"|Float","")&amp;IF(OR($L1551=TRUE,$A1551=0,MOD($A1551,ChapterTable!$R$20)&lt;&gt;0),"","보스")&amp;"인게임누적합배수",ChapterTable!$R:$S,2,0)*C1551)
  )
  )
  )
)</f>
        <v>2829.4312500000001</v>
      </c>
      <c r="F1551" s="1">
        <f ca="1">IF(AND($A1551=0,$B1551=1),
    VLOOKUP(1,ChapterTable!$1:$1048576,MATCH("최종"&amp;SUBSTITUTE(SUBSTITUTE(F$1,"standard",""),"|Float",""),ChapterTable!$1:$1,0),0)*ChapterTable!$P$17,
  IF(AND($A1551=0,$B1551=0),
    F1552,
  IF($B1551=0,
    VLOOKUP($A1551,ChapterTable!$1:$1048576,MATCH("최종"&amp;SUBSTITUTE(SUBSTITUTE(F$1,"standard",""),"|Float",""),ChapterTable!$1:$1,0),0),
  IF($B1551=1,
    IF($L1551=FALSE,
      VLOOKUP($A1551,ChapterTable!$1:$1048576,MATCH("최종"&amp;SUBSTITUTE(SUBSTITUTE(F$1,"standard",""),"|Float",""),ChapterTable!$1:$1,0),0),
      VLOOKUP($A1551-ChapterTable!$P$11,ChapterTable!$1:$1048576,MATCH("최종"&amp;SUBSTITUTE(SUBSTITUTE(F$1,"standard",""),"|Float",""),ChapterTable!$1:$1,0),0)*ChapterTable!$P$14
    ),
  OFFSET(F1551,-$B1551+IF($L1551,1,0),0)*
    (VLOOKUP(SUBSTITUTE(SUBSTITUTE(F$1,"standard",""),"|Float","")&amp;IF(OR($L1551=TRUE,$A1551=0,MOD($A1551,ChapterTable!$R$20)&lt;&gt;0),"","보스")&amp;"인게임누적곱배수",ChapterTable!$R:$S,2,0)^D1551
    +VLOOKUP(SUBSTITUTE(SUBSTITUTE(F$1,"standard",""),"|Float","")&amp;IF(OR($L1551=TRUE,$A1551=0,MOD($A1551,ChapterTable!$R$20)&lt;&gt;0),"","보스")&amp;"인게임누적합배수",ChapterTable!$R:$S,2,0)*D1551)
  )
  )
  )
)</f>
        <v>982.44140624999989</v>
      </c>
      <c r="G1551" t="s">
        <v>719</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71"/>
        <v>21</v>
      </c>
      <c r="Q1551">
        <f t="shared" si="172"/>
        <v>21</v>
      </c>
      <c r="R1551" t="b">
        <f t="shared" ca="1" si="173"/>
        <v>1</v>
      </c>
      <c r="T1551" t="b">
        <f t="shared" ca="1" si="174"/>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77"/>
        <v>1</v>
      </c>
      <c r="AJ1551">
        <f t="shared" si="175"/>
        <v>1</v>
      </c>
      <c r="AK1551">
        <f t="shared" si="176"/>
        <v>1</v>
      </c>
      <c r="AL1551">
        <v>0</v>
      </c>
    </row>
    <row r="1552" spans="1:38" x14ac:dyDescent="0.3">
      <c r="A1552">
        <v>9</v>
      </c>
      <c r="B1552">
        <v>11</v>
      </c>
      <c r="C1552">
        <f>IF(OR($L1552=TRUE,$A1552=0,MOD($A1552,ChapterTable!$R$20)&lt;&gt;0),
MAX(0,INT(($B1552+ChapterTable!$P$26+VLOOKUP(SUBSTITUTE(C$1,"성장단계","")&amp;"단계오프셋",ChapterTable!$R:$S,2,0))/ChapterTable!$P$23)),
MAX(0,INT(($B1552+ChapterTable!$R$26+VLOOKUP(SUBSTITUTE(C$1,"성장단계","")&amp;"보스단계오프셋",ChapterTable!$R:$S,2,0))/ChapterTable!$R$23)))</f>
        <v>1</v>
      </c>
      <c r="D1552">
        <f>IF(OR($L1552=TRUE,$A1552=0,MOD($A1552,ChapterTable!$R$20)&lt;&gt;0),
MAX(0,INT(($B1552+ChapterTable!$P$26+VLOOKUP(SUBSTITUTE(D$1,"성장단계","")&amp;"단계오프셋",ChapterTable!$R:$S,2,0))/ChapterTable!$P$23)),
MAX(0,INT(($B1552+ChapterTable!$R$26+VLOOKUP(SUBSTITUTE(D$1,"성장단계","")&amp;"보스단계오프셋",ChapterTable!$R:$S,2,0))/ChapterTable!$R$23)))</f>
        <v>1</v>
      </c>
      <c r="E1552" s="1">
        <f ca="1">IF(AND($A1552=0,$B1552=1),
    VLOOKUP(1,ChapterTable!$1:$1048576,MATCH("최종"&amp;SUBSTITUTE(SUBSTITUTE(E$1,"standard",""),"|Float",""),ChapterTable!$1:$1,0),0)*ChapterTable!$P$17,
  IF(AND($A1552=0,$B1552=0),
    E1553,
  IF($B1552=0,
    VLOOKUP($A1552,ChapterTable!$1:$1048576,MATCH("최종"&amp;SUBSTITUTE(SUBSTITUTE(E$1,"standard",""),"|Float",""),ChapterTable!$1:$1,0),0),
  IF($B1552=1,
    IF($L1552=FALSE,
      VLOOKUP($A1552,ChapterTable!$1:$1048576,MATCH("최종"&amp;SUBSTITUTE(SUBSTITUTE(E$1,"standard",""),"|Float",""),ChapterTable!$1:$1,0),0),
      VLOOKUP($A1552-ChapterTable!$P$11,ChapterTable!$1:$1048576,MATCH("최종"&amp;SUBSTITUTE(SUBSTITUTE(E$1,"standard",""),"|Float",""),ChapterTable!$1:$1,0),0)*ChapterTable!$P$14
    ),
  OFFSET(E1552,-$B1552+IF($L1552,1,0),0)*IF($B1552&gt;OFFSET($B1552,1,0),ChapterTable!$R$17,1)*
    (VLOOKUP(SUBSTITUTE(SUBSTITUTE(E$1,"standard",""),"|Float","")&amp;IF(OR($L1552=TRUE,$A1552=0,MOD($A1552,ChapterTable!$R$20)&lt;&gt;0),"","보스")&amp;"인게임누적곱배수",ChapterTable!$R:$S,2,0)^C1552
    +VLOOKUP(SUBSTITUTE(SUBSTITUTE(E$1,"standard",""),"|Float","")&amp;IF(OR($L1552=TRUE,$A1552=0,MOD($A1552,ChapterTable!$R$20)&lt;&gt;0),"","보스")&amp;"인게임누적합배수",ChapterTable!$R:$S,2,0)*C1552)
  )
  )
  )
)</f>
        <v>2829.4312500000001</v>
      </c>
      <c r="F1552" s="1">
        <f ca="1">IF(AND($A1552=0,$B1552=1),
    VLOOKUP(1,ChapterTable!$1:$1048576,MATCH("최종"&amp;SUBSTITUTE(SUBSTITUTE(F$1,"standard",""),"|Float",""),ChapterTable!$1:$1,0),0)*ChapterTable!$P$17,
  IF(AND($A1552=0,$B1552=0),
    F1553,
  IF($B1552=0,
    VLOOKUP($A1552,ChapterTable!$1:$1048576,MATCH("최종"&amp;SUBSTITUTE(SUBSTITUTE(F$1,"standard",""),"|Float",""),ChapterTable!$1:$1,0),0),
  IF($B1552=1,
    IF($L1552=FALSE,
      VLOOKUP($A1552,ChapterTable!$1:$1048576,MATCH("최종"&amp;SUBSTITUTE(SUBSTITUTE(F$1,"standard",""),"|Float",""),ChapterTable!$1:$1,0),0),
      VLOOKUP($A1552-ChapterTable!$P$11,ChapterTable!$1:$1048576,MATCH("최종"&amp;SUBSTITUTE(SUBSTITUTE(F$1,"standard",""),"|Float",""),ChapterTable!$1:$1,0),0)*ChapterTable!$P$14
    ),
  OFFSET(F1552,-$B1552+IF($L1552,1,0),0)*
    (VLOOKUP(SUBSTITUTE(SUBSTITUTE(F$1,"standard",""),"|Float","")&amp;IF(OR($L1552=TRUE,$A1552=0,MOD($A1552,ChapterTable!$R$20)&lt;&gt;0),"","보스")&amp;"인게임누적곱배수",ChapterTable!$R:$S,2,0)^D1552
    +VLOOKUP(SUBSTITUTE(SUBSTITUTE(F$1,"standard",""),"|Float","")&amp;IF(OR($L1552=TRUE,$A1552=0,MOD($A1552,ChapterTable!$R$20)&lt;&gt;0),"","보스")&amp;"인게임누적합배수",ChapterTable!$R:$S,2,0)*D1552)
  )
  )
  )
)</f>
        <v>1056.1245117187498</v>
      </c>
      <c r="G1552" t="s">
        <v>719</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71"/>
        <v>2</v>
      </c>
      <c r="Q1552">
        <f t="shared" si="172"/>
        <v>2</v>
      </c>
      <c r="R1552" t="b">
        <f t="shared" ca="1" si="173"/>
        <v>1</v>
      </c>
      <c r="T1552" t="b">
        <f t="shared" ca="1" si="174"/>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77"/>
        <v>0.5</v>
      </c>
      <c r="AJ1552">
        <f t="shared" si="175"/>
        <v>0.54666666600000002</v>
      </c>
      <c r="AK1552">
        <f t="shared" si="176"/>
        <v>1</v>
      </c>
      <c r="AL1552">
        <v>0</v>
      </c>
    </row>
    <row r="1553" spans="1:38" x14ac:dyDescent="0.3">
      <c r="A1553">
        <v>9</v>
      </c>
      <c r="B1553">
        <v>12</v>
      </c>
      <c r="C1553">
        <f>IF(OR($L1553=TRUE,$A1553=0,MOD($A1553,ChapterTable!$R$20)&lt;&gt;0),
MAX(0,INT(($B1553+ChapterTable!$P$26+VLOOKUP(SUBSTITUTE(C$1,"성장단계","")&amp;"단계오프셋",ChapterTable!$R:$S,2,0))/ChapterTable!$P$23)),
MAX(0,INT(($B1553+ChapterTable!$R$26+VLOOKUP(SUBSTITUTE(C$1,"성장단계","")&amp;"보스단계오프셋",ChapterTable!$R:$S,2,0))/ChapterTable!$R$23)))</f>
        <v>1</v>
      </c>
      <c r="D1553">
        <f>IF(OR($L1553=TRUE,$A1553=0,MOD($A1553,ChapterTable!$R$20)&lt;&gt;0),
MAX(0,INT(($B1553+ChapterTable!$P$26+VLOOKUP(SUBSTITUTE(D$1,"성장단계","")&amp;"단계오프셋",ChapterTable!$R:$S,2,0))/ChapterTable!$P$23)),
MAX(0,INT(($B1553+ChapterTable!$R$26+VLOOKUP(SUBSTITUTE(D$1,"성장단계","")&amp;"보스단계오프셋",ChapterTable!$R:$S,2,0))/ChapterTable!$R$23)))</f>
        <v>1</v>
      </c>
      <c r="E1553" s="1">
        <f ca="1">IF(AND($A1553=0,$B1553=1),
    VLOOKUP(1,ChapterTable!$1:$1048576,MATCH("최종"&amp;SUBSTITUTE(SUBSTITUTE(E$1,"standard",""),"|Float",""),ChapterTable!$1:$1,0),0)*ChapterTable!$P$17,
  IF(AND($A1553=0,$B1553=0),
    E1554,
  IF($B1553=0,
    VLOOKUP($A1553,ChapterTable!$1:$1048576,MATCH("최종"&amp;SUBSTITUTE(SUBSTITUTE(E$1,"standard",""),"|Float",""),ChapterTable!$1:$1,0),0),
  IF($B1553=1,
    IF($L1553=FALSE,
      VLOOKUP($A1553,ChapterTable!$1:$1048576,MATCH("최종"&amp;SUBSTITUTE(SUBSTITUTE(E$1,"standard",""),"|Float",""),ChapterTable!$1:$1,0),0),
      VLOOKUP($A1553-ChapterTable!$P$11,ChapterTable!$1:$1048576,MATCH("최종"&amp;SUBSTITUTE(SUBSTITUTE(E$1,"standard",""),"|Float",""),ChapterTable!$1:$1,0),0)*ChapterTable!$P$14
    ),
  OFFSET(E1553,-$B1553+IF($L1553,1,0),0)*IF($B1553&gt;OFFSET($B1553,1,0),ChapterTable!$R$17,1)*
    (VLOOKUP(SUBSTITUTE(SUBSTITUTE(E$1,"standard",""),"|Float","")&amp;IF(OR($L1553=TRUE,$A1553=0,MOD($A1553,ChapterTable!$R$20)&lt;&gt;0),"","보스")&amp;"인게임누적곱배수",ChapterTable!$R:$S,2,0)^C1553
    +VLOOKUP(SUBSTITUTE(SUBSTITUTE(E$1,"standard",""),"|Float","")&amp;IF(OR($L1553=TRUE,$A1553=0,MOD($A1553,ChapterTable!$R$20)&lt;&gt;0),"","보스")&amp;"인게임누적합배수",ChapterTable!$R:$S,2,0)*C1553)
  )
  )
  )
)</f>
        <v>2829.4312500000001</v>
      </c>
      <c r="F1553" s="1">
        <f ca="1">IF(AND($A1553=0,$B1553=1),
    VLOOKUP(1,ChapterTable!$1:$1048576,MATCH("최종"&amp;SUBSTITUTE(SUBSTITUTE(F$1,"standard",""),"|Float",""),ChapterTable!$1:$1,0),0)*ChapterTable!$P$17,
  IF(AND($A1553=0,$B1553=0),
    F1554,
  IF($B1553=0,
    VLOOKUP($A1553,ChapterTable!$1:$1048576,MATCH("최종"&amp;SUBSTITUTE(SUBSTITUTE(F$1,"standard",""),"|Float",""),ChapterTable!$1:$1,0),0),
  IF($B1553=1,
    IF($L1553=FALSE,
      VLOOKUP($A1553,ChapterTable!$1:$1048576,MATCH("최종"&amp;SUBSTITUTE(SUBSTITUTE(F$1,"standard",""),"|Float",""),ChapterTable!$1:$1,0),0),
      VLOOKUP($A1553-ChapterTable!$P$11,ChapterTable!$1:$1048576,MATCH("최종"&amp;SUBSTITUTE(SUBSTITUTE(F$1,"standard",""),"|Float",""),ChapterTable!$1:$1,0),0)*ChapterTable!$P$14
    ),
  OFFSET(F1553,-$B1553+IF($L1553,1,0),0)*
    (VLOOKUP(SUBSTITUTE(SUBSTITUTE(F$1,"standard",""),"|Float","")&amp;IF(OR($L1553=TRUE,$A1553=0,MOD($A1553,ChapterTable!$R$20)&lt;&gt;0),"","보스")&amp;"인게임누적곱배수",ChapterTable!$R:$S,2,0)^D1553
    +VLOOKUP(SUBSTITUTE(SUBSTITUTE(F$1,"standard",""),"|Float","")&amp;IF(OR($L1553=TRUE,$A1553=0,MOD($A1553,ChapterTable!$R$20)&lt;&gt;0),"","보스")&amp;"인게임누적합배수",ChapterTable!$R:$S,2,0)*D1553)
  )
  )
  )
)</f>
        <v>1056.1245117187498</v>
      </c>
      <c r="G1553" t="s">
        <v>719</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71"/>
        <v>2</v>
      </c>
      <c r="Q1553">
        <f t="shared" si="172"/>
        <v>2</v>
      </c>
      <c r="R1553" t="b">
        <f t="shared" ca="1" si="173"/>
        <v>1</v>
      </c>
      <c r="T1553" t="b">
        <f t="shared" ca="1" si="174"/>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77"/>
        <v>0.5</v>
      </c>
      <c r="AJ1553">
        <f t="shared" si="175"/>
        <v>0.54666666600000002</v>
      </c>
      <c r="AK1553">
        <f t="shared" si="176"/>
        <v>1</v>
      </c>
      <c r="AL1553">
        <v>0</v>
      </c>
    </row>
    <row r="1554" spans="1:38" x14ac:dyDescent="0.3">
      <c r="A1554">
        <v>9</v>
      </c>
      <c r="B1554">
        <v>13</v>
      </c>
      <c r="C1554">
        <f>IF(OR($L1554=TRUE,$A1554=0,MOD($A1554,ChapterTable!$R$20)&lt;&gt;0),
MAX(0,INT(($B1554+ChapterTable!$P$26+VLOOKUP(SUBSTITUTE(C$1,"성장단계","")&amp;"단계오프셋",ChapterTable!$R:$S,2,0))/ChapterTable!$P$23)),
MAX(0,INT(($B1554+ChapterTable!$R$26+VLOOKUP(SUBSTITUTE(C$1,"성장단계","")&amp;"보스단계오프셋",ChapterTable!$R:$S,2,0))/ChapterTable!$R$23)))</f>
        <v>1</v>
      </c>
      <c r="D1554">
        <f>IF(OR($L1554=TRUE,$A1554=0,MOD($A1554,ChapterTable!$R$20)&lt;&gt;0),
MAX(0,INT(($B1554+ChapterTable!$P$26+VLOOKUP(SUBSTITUTE(D$1,"성장단계","")&amp;"단계오프셋",ChapterTable!$R:$S,2,0))/ChapterTable!$P$23)),
MAX(0,INT(($B1554+ChapterTable!$R$26+VLOOKUP(SUBSTITUTE(D$1,"성장단계","")&amp;"보스단계오프셋",ChapterTable!$R:$S,2,0))/ChapterTable!$R$23)))</f>
        <v>1</v>
      </c>
      <c r="E1554" s="1">
        <f ca="1">IF(AND($A1554=0,$B1554=1),
    VLOOKUP(1,ChapterTable!$1:$1048576,MATCH("최종"&amp;SUBSTITUTE(SUBSTITUTE(E$1,"standard",""),"|Float",""),ChapterTable!$1:$1,0),0)*ChapterTable!$P$17,
  IF(AND($A1554=0,$B1554=0),
    E1555,
  IF($B1554=0,
    VLOOKUP($A1554,ChapterTable!$1:$1048576,MATCH("최종"&amp;SUBSTITUTE(SUBSTITUTE(E$1,"standard",""),"|Float",""),ChapterTable!$1:$1,0),0),
  IF($B1554=1,
    IF($L1554=FALSE,
      VLOOKUP($A1554,ChapterTable!$1:$1048576,MATCH("최종"&amp;SUBSTITUTE(SUBSTITUTE(E$1,"standard",""),"|Float",""),ChapterTable!$1:$1,0),0),
      VLOOKUP($A1554-ChapterTable!$P$11,ChapterTable!$1:$1048576,MATCH("최종"&amp;SUBSTITUTE(SUBSTITUTE(E$1,"standard",""),"|Float",""),ChapterTable!$1:$1,0),0)*ChapterTable!$P$14
    ),
  OFFSET(E1554,-$B1554+IF($L1554,1,0),0)*IF($B1554&gt;OFFSET($B1554,1,0),ChapterTable!$R$17,1)*
    (VLOOKUP(SUBSTITUTE(SUBSTITUTE(E$1,"standard",""),"|Float","")&amp;IF(OR($L1554=TRUE,$A1554=0,MOD($A1554,ChapterTable!$R$20)&lt;&gt;0),"","보스")&amp;"인게임누적곱배수",ChapterTable!$R:$S,2,0)^C1554
    +VLOOKUP(SUBSTITUTE(SUBSTITUTE(E$1,"standard",""),"|Float","")&amp;IF(OR($L1554=TRUE,$A1554=0,MOD($A1554,ChapterTable!$R$20)&lt;&gt;0),"","보스")&amp;"인게임누적합배수",ChapterTable!$R:$S,2,0)*C1554)
  )
  )
  )
)</f>
        <v>2829.4312500000001</v>
      </c>
      <c r="F1554" s="1">
        <f ca="1">IF(AND($A1554=0,$B1554=1),
    VLOOKUP(1,ChapterTable!$1:$1048576,MATCH("최종"&amp;SUBSTITUTE(SUBSTITUTE(F$1,"standard",""),"|Float",""),ChapterTable!$1:$1,0),0)*ChapterTable!$P$17,
  IF(AND($A1554=0,$B1554=0),
    F1555,
  IF($B1554=0,
    VLOOKUP($A1554,ChapterTable!$1:$1048576,MATCH("최종"&amp;SUBSTITUTE(SUBSTITUTE(F$1,"standard",""),"|Float",""),ChapterTable!$1:$1,0),0),
  IF($B1554=1,
    IF($L1554=FALSE,
      VLOOKUP($A1554,ChapterTable!$1:$1048576,MATCH("최종"&amp;SUBSTITUTE(SUBSTITUTE(F$1,"standard",""),"|Float",""),ChapterTable!$1:$1,0),0),
      VLOOKUP($A1554-ChapterTable!$P$11,ChapterTable!$1:$1048576,MATCH("최종"&amp;SUBSTITUTE(SUBSTITUTE(F$1,"standard",""),"|Float",""),ChapterTable!$1:$1,0),0)*ChapterTable!$P$14
    ),
  OFFSET(F1554,-$B1554+IF($L1554,1,0),0)*
    (VLOOKUP(SUBSTITUTE(SUBSTITUTE(F$1,"standard",""),"|Float","")&amp;IF(OR($L1554=TRUE,$A1554=0,MOD($A1554,ChapterTable!$R$20)&lt;&gt;0),"","보스")&amp;"인게임누적곱배수",ChapterTable!$R:$S,2,0)^D1554
    +VLOOKUP(SUBSTITUTE(SUBSTITUTE(F$1,"standard",""),"|Float","")&amp;IF(OR($L1554=TRUE,$A1554=0,MOD($A1554,ChapterTable!$R$20)&lt;&gt;0),"","보스")&amp;"인게임누적합배수",ChapterTable!$R:$S,2,0)*D1554)
  )
  )
  )
)</f>
        <v>1056.1245117187498</v>
      </c>
      <c r="G1554" t="s">
        <v>719</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71"/>
        <v>2</v>
      </c>
      <c r="Q1554">
        <f t="shared" si="172"/>
        <v>2</v>
      </c>
      <c r="R1554" t="b">
        <f t="shared" ca="1" si="173"/>
        <v>1</v>
      </c>
      <c r="T1554" t="b">
        <f t="shared" ca="1" si="174"/>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77"/>
        <v>0.5</v>
      </c>
      <c r="AJ1554">
        <f t="shared" si="175"/>
        <v>0.54666666600000002</v>
      </c>
      <c r="AK1554">
        <f t="shared" si="176"/>
        <v>1</v>
      </c>
      <c r="AL1554">
        <v>0</v>
      </c>
    </row>
    <row r="1555" spans="1:38" x14ac:dyDescent="0.3">
      <c r="A1555">
        <v>9</v>
      </c>
      <c r="B1555">
        <v>14</v>
      </c>
      <c r="C1555">
        <f>IF(OR($L1555=TRUE,$A1555=0,MOD($A1555,ChapterTable!$R$20)&lt;&gt;0),
MAX(0,INT(($B1555+ChapterTable!$P$26+VLOOKUP(SUBSTITUTE(C$1,"성장단계","")&amp;"단계오프셋",ChapterTable!$R:$S,2,0))/ChapterTable!$P$23)),
MAX(0,INT(($B1555+ChapterTable!$R$26+VLOOKUP(SUBSTITUTE(C$1,"성장단계","")&amp;"보스단계오프셋",ChapterTable!$R:$S,2,0))/ChapterTable!$R$23)))</f>
        <v>1</v>
      </c>
      <c r="D1555">
        <f>IF(OR($L1555=TRUE,$A1555=0,MOD($A1555,ChapterTable!$R$20)&lt;&gt;0),
MAX(0,INT(($B1555+ChapterTable!$P$26+VLOOKUP(SUBSTITUTE(D$1,"성장단계","")&amp;"단계오프셋",ChapterTable!$R:$S,2,0))/ChapterTable!$P$23)),
MAX(0,INT(($B1555+ChapterTable!$R$26+VLOOKUP(SUBSTITUTE(D$1,"성장단계","")&amp;"보스단계오프셋",ChapterTable!$R:$S,2,0))/ChapterTable!$R$23)))</f>
        <v>1</v>
      </c>
      <c r="E1555" s="1">
        <f ca="1">IF(AND($A1555=0,$B1555=1),
    VLOOKUP(1,ChapterTable!$1:$1048576,MATCH("최종"&amp;SUBSTITUTE(SUBSTITUTE(E$1,"standard",""),"|Float",""),ChapterTable!$1:$1,0),0)*ChapterTable!$P$17,
  IF(AND($A1555=0,$B1555=0),
    E1556,
  IF($B1555=0,
    VLOOKUP($A1555,ChapterTable!$1:$1048576,MATCH("최종"&amp;SUBSTITUTE(SUBSTITUTE(E$1,"standard",""),"|Float",""),ChapterTable!$1:$1,0),0),
  IF($B1555=1,
    IF($L1555=FALSE,
      VLOOKUP($A1555,ChapterTable!$1:$1048576,MATCH("최종"&amp;SUBSTITUTE(SUBSTITUTE(E$1,"standard",""),"|Float",""),ChapterTable!$1:$1,0),0),
      VLOOKUP($A1555-ChapterTable!$P$11,ChapterTable!$1:$1048576,MATCH("최종"&amp;SUBSTITUTE(SUBSTITUTE(E$1,"standard",""),"|Float",""),ChapterTable!$1:$1,0),0)*ChapterTable!$P$14
    ),
  OFFSET(E1555,-$B1555+IF($L1555,1,0),0)*IF($B1555&gt;OFFSET($B1555,1,0),ChapterTable!$R$17,1)*
    (VLOOKUP(SUBSTITUTE(SUBSTITUTE(E$1,"standard",""),"|Float","")&amp;IF(OR($L1555=TRUE,$A1555=0,MOD($A1555,ChapterTable!$R$20)&lt;&gt;0),"","보스")&amp;"인게임누적곱배수",ChapterTable!$R:$S,2,0)^C1555
    +VLOOKUP(SUBSTITUTE(SUBSTITUTE(E$1,"standard",""),"|Float","")&amp;IF(OR($L1555=TRUE,$A1555=0,MOD($A1555,ChapterTable!$R$20)&lt;&gt;0),"","보스")&amp;"인게임누적합배수",ChapterTable!$R:$S,2,0)*C1555)
  )
  )
  )
)</f>
        <v>2829.4312500000001</v>
      </c>
      <c r="F1555" s="1">
        <f ca="1">IF(AND($A1555=0,$B1555=1),
    VLOOKUP(1,ChapterTable!$1:$1048576,MATCH("최종"&amp;SUBSTITUTE(SUBSTITUTE(F$1,"standard",""),"|Float",""),ChapterTable!$1:$1,0),0)*ChapterTable!$P$17,
  IF(AND($A1555=0,$B1555=0),
    F1556,
  IF($B1555=0,
    VLOOKUP($A1555,ChapterTable!$1:$1048576,MATCH("최종"&amp;SUBSTITUTE(SUBSTITUTE(F$1,"standard",""),"|Float",""),ChapterTable!$1:$1,0),0),
  IF($B1555=1,
    IF($L1555=FALSE,
      VLOOKUP($A1555,ChapterTable!$1:$1048576,MATCH("최종"&amp;SUBSTITUTE(SUBSTITUTE(F$1,"standard",""),"|Float",""),ChapterTable!$1:$1,0),0),
      VLOOKUP($A1555-ChapterTable!$P$11,ChapterTable!$1:$1048576,MATCH("최종"&amp;SUBSTITUTE(SUBSTITUTE(F$1,"standard",""),"|Float",""),ChapterTable!$1:$1,0),0)*ChapterTable!$P$14
    ),
  OFFSET(F1555,-$B1555+IF($L1555,1,0),0)*
    (VLOOKUP(SUBSTITUTE(SUBSTITUTE(F$1,"standard",""),"|Float","")&amp;IF(OR($L1555=TRUE,$A1555=0,MOD($A1555,ChapterTable!$R$20)&lt;&gt;0),"","보스")&amp;"인게임누적곱배수",ChapterTable!$R:$S,2,0)^D1555
    +VLOOKUP(SUBSTITUTE(SUBSTITUTE(F$1,"standard",""),"|Float","")&amp;IF(OR($L1555=TRUE,$A1555=0,MOD($A1555,ChapterTable!$R$20)&lt;&gt;0),"","보스")&amp;"인게임누적합배수",ChapterTable!$R:$S,2,0)*D1555)
  )
  )
  )
)</f>
        <v>1056.1245117187498</v>
      </c>
      <c r="G1555" t="s">
        <v>719</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71"/>
        <v>2</v>
      </c>
      <c r="Q1555">
        <f t="shared" si="172"/>
        <v>2</v>
      </c>
      <c r="R1555" t="b">
        <f t="shared" ca="1" si="173"/>
        <v>1</v>
      </c>
      <c r="T1555" t="b">
        <f t="shared" ca="1" si="174"/>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77"/>
        <v>0.5</v>
      </c>
      <c r="AJ1555">
        <f t="shared" si="175"/>
        <v>0.54666666600000002</v>
      </c>
      <c r="AK1555">
        <f t="shared" si="176"/>
        <v>1</v>
      </c>
      <c r="AL1555">
        <v>0</v>
      </c>
    </row>
    <row r="1556" spans="1:38" x14ac:dyDescent="0.3">
      <c r="A1556">
        <v>9</v>
      </c>
      <c r="B1556">
        <v>15</v>
      </c>
      <c r="C1556">
        <f>IF(OR($L1556=TRUE,$A1556=0,MOD($A1556,ChapterTable!$R$20)&lt;&gt;0),
MAX(0,INT(($B1556+ChapterTable!$P$26+VLOOKUP(SUBSTITUTE(C$1,"성장단계","")&amp;"단계오프셋",ChapterTable!$R:$S,2,0))/ChapterTable!$P$23)),
MAX(0,INT(($B1556+ChapterTable!$R$26+VLOOKUP(SUBSTITUTE(C$1,"성장단계","")&amp;"보스단계오프셋",ChapterTable!$R:$S,2,0))/ChapterTable!$R$23)))</f>
        <v>1</v>
      </c>
      <c r="D1556">
        <f>IF(OR($L1556=TRUE,$A1556=0,MOD($A1556,ChapterTable!$R$20)&lt;&gt;0),
MAX(0,INT(($B1556+ChapterTable!$P$26+VLOOKUP(SUBSTITUTE(D$1,"성장단계","")&amp;"단계오프셋",ChapterTable!$R:$S,2,0))/ChapterTable!$P$23)),
MAX(0,INT(($B1556+ChapterTable!$R$26+VLOOKUP(SUBSTITUTE(D$1,"성장단계","")&amp;"보스단계오프셋",ChapterTable!$R:$S,2,0))/ChapterTable!$R$23)))</f>
        <v>1</v>
      </c>
      <c r="E1556" s="1">
        <f ca="1">IF(AND($A1556=0,$B1556=1),
    VLOOKUP(1,ChapterTable!$1:$1048576,MATCH("최종"&amp;SUBSTITUTE(SUBSTITUTE(E$1,"standard",""),"|Float",""),ChapterTable!$1:$1,0),0)*ChapterTable!$P$17,
  IF(AND($A1556=0,$B1556=0),
    E1557,
  IF($B1556=0,
    VLOOKUP($A1556,ChapterTable!$1:$1048576,MATCH("최종"&amp;SUBSTITUTE(SUBSTITUTE(E$1,"standard",""),"|Float",""),ChapterTable!$1:$1,0),0),
  IF($B1556=1,
    IF($L1556=FALSE,
      VLOOKUP($A1556,ChapterTable!$1:$1048576,MATCH("최종"&amp;SUBSTITUTE(SUBSTITUTE(E$1,"standard",""),"|Float",""),ChapterTable!$1:$1,0),0),
      VLOOKUP($A1556-ChapterTable!$P$11,ChapterTable!$1:$1048576,MATCH("최종"&amp;SUBSTITUTE(SUBSTITUTE(E$1,"standard",""),"|Float",""),ChapterTable!$1:$1,0),0)*ChapterTable!$P$14
    ),
  OFFSET(E1556,-$B1556+IF($L1556,1,0),0)*IF($B1556&gt;OFFSET($B1556,1,0),ChapterTable!$R$17,1)*
    (VLOOKUP(SUBSTITUTE(SUBSTITUTE(E$1,"standard",""),"|Float","")&amp;IF(OR($L1556=TRUE,$A1556=0,MOD($A1556,ChapterTable!$R$20)&lt;&gt;0),"","보스")&amp;"인게임누적곱배수",ChapterTable!$R:$S,2,0)^C1556
    +VLOOKUP(SUBSTITUTE(SUBSTITUTE(E$1,"standard",""),"|Float","")&amp;IF(OR($L1556=TRUE,$A1556=0,MOD($A1556,ChapterTable!$R$20)&lt;&gt;0),"","보스")&amp;"인게임누적합배수",ChapterTable!$R:$S,2,0)*C1556)
  )
  )
  )
)</f>
        <v>2829.4312500000001</v>
      </c>
      <c r="F1556" s="1">
        <f ca="1">IF(AND($A1556=0,$B1556=1),
    VLOOKUP(1,ChapterTable!$1:$1048576,MATCH("최종"&amp;SUBSTITUTE(SUBSTITUTE(F$1,"standard",""),"|Float",""),ChapterTable!$1:$1,0),0)*ChapterTable!$P$17,
  IF(AND($A1556=0,$B1556=0),
    F1557,
  IF($B1556=0,
    VLOOKUP($A1556,ChapterTable!$1:$1048576,MATCH("최종"&amp;SUBSTITUTE(SUBSTITUTE(F$1,"standard",""),"|Float",""),ChapterTable!$1:$1,0),0),
  IF($B1556=1,
    IF($L1556=FALSE,
      VLOOKUP($A1556,ChapterTable!$1:$1048576,MATCH("최종"&amp;SUBSTITUTE(SUBSTITUTE(F$1,"standard",""),"|Float",""),ChapterTable!$1:$1,0),0),
      VLOOKUP($A1556-ChapterTable!$P$11,ChapterTable!$1:$1048576,MATCH("최종"&amp;SUBSTITUTE(SUBSTITUTE(F$1,"standard",""),"|Float",""),ChapterTable!$1:$1,0),0)*ChapterTable!$P$14
    ),
  OFFSET(F1556,-$B1556+IF($L1556,1,0),0)*
    (VLOOKUP(SUBSTITUTE(SUBSTITUTE(F$1,"standard",""),"|Float","")&amp;IF(OR($L1556=TRUE,$A1556=0,MOD($A1556,ChapterTable!$R$20)&lt;&gt;0),"","보스")&amp;"인게임누적곱배수",ChapterTable!$R:$S,2,0)^D1556
    +VLOOKUP(SUBSTITUTE(SUBSTITUTE(F$1,"standard",""),"|Float","")&amp;IF(OR($L1556=TRUE,$A1556=0,MOD($A1556,ChapterTable!$R$20)&lt;&gt;0),"","보스")&amp;"인게임누적합배수",ChapterTable!$R:$S,2,0)*D1556)
  )
  )
  )
)</f>
        <v>1056.1245117187498</v>
      </c>
      <c r="G1556" t="s">
        <v>719</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71"/>
        <v>11</v>
      </c>
      <c r="Q1556">
        <f t="shared" si="172"/>
        <v>11</v>
      </c>
      <c r="R1556" t="b">
        <f t="shared" ca="1" si="173"/>
        <v>1</v>
      </c>
      <c r="T1556" t="b">
        <f t="shared" ca="1" si="174"/>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77"/>
        <v>0.5</v>
      </c>
      <c r="AJ1556">
        <f t="shared" si="175"/>
        <v>0.54666666600000002</v>
      </c>
      <c r="AK1556">
        <f t="shared" si="176"/>
        <v>1</v>
      </c>
      <c r="AL1556">
        <v>0</v>
      </c>
    </row>
    <row r="1557" spans="1:38" x14ac:dyDescent="0.3">
      <c r="A1557">
        <v>9</v>
      </c>
      <c r="B1557">
        <v>16</v>
      </c>
      <c r="C1557">
        <f>IF(OR($L1557=TRUE,$A1557=0,MOD($A1557,ChapterTable!$R$20)&lt;&gt;0),
MAX(0,INT(($B1557+ChapterTable!$P$26+VLOOKUP(SUBSTITUTE(C$1,"성장단계","")&amp;"단계오프셋",ChapterTable!$R:$S,2,0))/ChapterTable!$P$23)),
MAX(0,INT(($B1557+ChapterTable!$R$26+VLOOKUP(SUBSTITUTE(C$1,"성장단계","")&amp;"보스단계오프셋",ChapterTable!$R:$S,2,0))/ChapterTable!$R$23)))</f>
        <v>2</v>
      </c>
      <c r="D1557">
        <f>IF(OR($L1557=TRUE,$A1557=0,MOD($A1557,ChapterTable!$R$20)&lt;&gt;0),
MAX(0,INT(($B1557+ChapterTable!$P$26+VLOOKUP(SUBSTITUTE(D$1,"성장단계","")&amp;"단계오프셋",ChapterTable!$R:$S,2,0))/ChapterTable!$P$23)),
MAX(0,INT(($B1557+ChapterTable!$R$26+VLOOKUP(SUBSTITUTE(D$1,"성장단계","")&amp;"보스단계오프셋",ChapterTable!$R:$S,2,0))/ChapterTable!$R$23)))</f>
        <v>1</v>
      </c>
      <c r="E1557" s="1">
        <f ca="1">IF(AND($A1557=0,$B1557=1),
    VLOOKUP(1,ChapterTable!$1:$1048576,MATCH("최종"&amp;SUBSTITUTE(SUBSTITUTE(E$1,"standard",""),"|Float",""),ChapterTable!$1:$1,0),0)*ChapterTable!$P$17,
  IF(AND($A1557=0,$B1557=0),
    E1558,
  IF($B1557=0,
    VLOOKUP($A1557,ChapterTable!$1:$1048576,MATCH("최종"&amp;SUBSTITUTE(SUBSTITUTE(E$1,"standard",""),"|Float",""),ChapterTable!$1:$1,0),0),
  IF($B1557=1,
    IF($L1557=FALSE,
      VLOOKUP($A1557,ChapterTable!$1:$1048576,MATCH("최종"&amp;SUBSTITUTE(SUBSTITUTE(E$1,"standard",""),"|Float",""),ChapterTable!$1:$1,0),0),
      VLOOKUP($A1557-ChapterTable!$P$11,ChapterTable!$1:$1048576,MATCH("최종"&amp;SUBSTITUTE(SUBSTITUTE(E$1,"standard",""),"|Float",""),ChapterTable!$1:$1,0),0)*ChapterTable!$P$14
    ),
  OFFSET(E1557,-$B1557+IF($L1557,1,0),0)*IF($B1557&gt;OFFSET($B1557,1,0),ChapterTable!$R$17,1)*
    (VLOOKUP(SUBSTITUTE(SUBSTITUTE(E$1,"standard",""),"|Float","")&amp;IF(OR($L1557=TRUE,$A1557=0,MOD($A1557,ChapterTable!$R$20)&lt;&gt;0),"","보스")&amp;"인게임누적곱배수",ChapterTable!$R:$S,2,0)^C1557
    +VLOOKUP(SUBSTITUTE(SUBSTITUTE(E$1,"standard",""),"|Float","")&amp;IF(OR($L1557=TRUE,$A1557=0,MOD($A1557,ChapterTable!$R$20)&lt;&gt;0),"","보스")&amp;"인게임누적합배수",ChapterTable!$R:$S,2,0)*C1557)
  )
  )
  )
)</f>
        <v>3301.0031249999997</v>
      </c>
      <c r="F1557" s="1">
        <f ca="1">IF(AND($A1557=0,$B1557=1),
    VLOOKUP(1,ChapterTable!$1:$1048576,MATCH("최종"&amp;SUBSTITUTE(SUBSTITUTE(F$1,"standard",""),"|Float",""),ChapterTable!$1:$1,0),0)*ChapterTable!$P$17,
  IF(AND($A1557=0,$B1557=0),
    F1558,
  IF($B1557=0,
    VLOOKUP($A1557,ChapterTable!$1:$1048576,MATCH("최종"&amp;SUBSTITUTE(SUBSTITUTE(F$1,"standard",""),"|Float",""),ChapterTable!$1:$1,0),0),
  IF($B1557=1,
    IF($L1557=FALSE,
      VLOOKUP($A1557,ChapterTable!$1:$1048576,MATCH("최종"&amp;SUBSTITUTE(SUBSTITUTE(F$1,"standard",""),"|Float",""),ChapterTable!$1:$1,0),0),
      VLOOKUP($A1557-ChapterTable!$P$11,ChapterTable!$1:$1048576,MATCH("최종"&amp;SUBSTITUTE(SUBSTITUTE(F$1,"standard",""),"|Float",""),ChapterTable!$1:$1,0),0)*ChapterTable!$P$14
    ),
  OFFSET(F1557,-$B1557+IF($L1557,1,0),0)*
    (VLOOKUP(SUBSTITUTE(SUBSTITUTE(F$1,"standard",""),"|Float","")&amp;IF(OR($L1557=TRUE,$A1557=0,MOD($A1557,ChapterTable!$R$20)&lt;&gt;0),"","보스")&amp;"인게임누적곱배수",ChapterTable!$R:$S,2,0)^D1557
    +VLOOKUP(SUBSTITUTE(SUBSTITUTE(F$1,"standard",""),"|Float","")&amp;IF(OR($L1557=TRUE,$A1557=0,MOD($A1557,ChapterTable!$R$20)&lt;&gt;0),"","보스")&amp;"인게임누적합배수",ChapterTable!$R:$S,2,0)*D1557)
  )
  )
  )
)</f>
        <v>1056.1245117187498</v>
      </c>
      <c r="G1557" t="s">
        <v>719</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71"/>
        <v>2</v>
      </c>
      <c r="Q1557">
        <f t="shared" si="172"/>
        <v>2</v>
      </c>
      <c r="R1557" t="b">
        <f t="shared" ca="1" si="173"/>
        <v>1</v>
      </c>
      <c r="T1557" t="b">
        <f t="shared" ca="1" si="174"/>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77"/>
        <v>0.5</v>
      </c>
      <c r="AJ1557">
        <f t="shared" si="175"/>
        <v>0.54666666600000002</v>
      </c>
      <c r="AK1557">
        <f t="shared" si="176"/>
        <v>1</v>
      </c>
      <c r="AL1557">
        <v>0</v>
      </c>
    </row>
    <row r="1558" spans="1:38" x14ac:dyDescent="0.3">
      <c r="A1558">
        <v>9</v>
      </c>
      <c r="B1558">
        <v>17</v>
      </c>
      <c r="C1558">
        <f>IF(OR($L1558=TRUE,$A1558=0,MOD($A1558,ChapterTable!$R$20)&lt;&gt;0),
MAX(0,INT(($B1558+ChapterTable!$P$26+VLOOKUP(SUBSTITUTE(C$1,"성장단계","")&amp;"단계오프셋",ChapterTable!$R:$S,2,0))/ChapterTable!$P$23)),
MAX(0,INT(($B1558+ChapterTable!$R$26+VLOOKUP(SUBSTITUTE(C$1,"성장단계","")&amp;"보스단계오프셋",ChapterTable!$R:$S,2,0))/ChapterTable!$R$23)))</f>
        <v>2</v>
      </c>
      <c r="D1558">
        <f>IF(OR($L1558=TRUE,$A1558=0,MOD($A1558,ChapterTable!$R$20)&lt;&gt;0),
MAX(0,INT(($B1558+ChapterTable!$P$26+VLOOKUP(SUBSTITUTE(D$1,"성장단계","")&amp;"단계오프셋",ChapterTable!$R:$S,2,0))/ChapterTable!$P$23)),
MAX(0,INT(($B1558+ChapterTable!$R$26+VLOOKUP(SUBSTITUTE(D$1,"성장단계","")&amp;"보스단계오프셋",ChapterTable!$R:$S,2,0))/ChapterTable!$R$23)))</f>
        <v>1</v>
      </c>
      <c r="E1558" s="1">
        <f ca="1">IF(AND($A1558=0,$B1558=1),
    VLOOKUP(1,ChapterTable!$1:$1048576,MATCH("최종"&amp;SUBSTITUTE(SUBSTITUTE(E$1,"standard",""),"|Float",""),ChapterTable!$1:$1,0),0)*ChapterTable!$P$17,
  IF(AND($A1558=0,$B1558=0),
    E1559,
  IF($B1558=0,
    VLOOKUP($A1558,ChapterTable!$1:$1048576,MATCH("최종"&amp;SUBSTITUTE(SUBSTITUTE(E$1,"standard",""),"|Float",""),ChapterTable!$1:$1,0),0),
  IF($B1558=1,
    IF($L1558=FALSE,
      VLOOKUP($A1558,ChapterTable!$1:$1048576,MATCH("최종"&amp;SUBSTITUTE(SUBSTITUTE(E$1,"standard",""),"|Float",""),ChapterTable!$1:$1,0),0),
      VLOOKUP($A1558-ChapterTable!$P$11,ChapterTable!$1:$1048576,MATCH("최종"&amp;SUBSTITUTE(SUBSTITUTE(E$1,"standard",""),"|Float",""),ChapterTable!$1:$1,0),0)*ChapterTable!$P$14
    ),
  OFFSET(E1558,-$B1558+IF($L1558,1,0),0)*IF($B1558&gt;OFFSET($B1558,1,0),ChapterTable!$R$17,1)*
    (VLOOKUP(SUBSTITUTE(SUBSTITUTE(E$1,"standard",""),"|Float","")&amp;IF(OR($L1558=TRUE,$A1558=0,MOD($A1558,ChapterTable!$R$20)&lt;&gt;0),"","보스")&amp;"인게임누적곱배수",ChapterTable!$R:$S,2,0)^C1558
    +VLOOKUP(SUBSTITUTE(SUBSTITUTE(E$1,"standard",""),"|Float","")&amp;IF(OR($L1558=TRUE,$A1558=0,MOD($A1558,ChapterTable!$R$20)&lt;&gt;0),"","보스")&amp;"인게임누적합배수",ChapterTable!$R:$S,2,0)*C1558)
  )
  )
  )
)</f>
        <v>3301.0031249999997</v>
      </c>
      <c r="F1558" s="1">
        <f ca="1">IF(AND($A1558=0,$B1558=1),
    VLOOKUP(1,ChapterTable!$1:$1048576,MATCH("최종"&amp;SUBSTITUTE(SUBSTITUTE(F$1,"standard",""),"|Float",""),ChapterTable!$1:$1,0),0)*ChapterTable!$P$17,
  IF(AND($A1558=0,$B1558=0),
    F1559,
  IF($B1558=0,
    VLOOKUP($A1558,ChapterTable!$1:$1048576,MATCH("최종"&amp;SUBSTITUTE(SUBSTITUTE(F$1,"standard",""),"|Float",""),ChapterTable!$1:$1,0),0),
  IF($B1558=1,
    IF($L1558=FALSE,
      VLOOKUP($A1558,ChapterTable!$1:$1048576,MATCH("최종"&amp;SUBSTITUTE(SUBSTITUTE(F$1,"standard",""),"|Float",""),ChapterTable!$1:$1,0),0),
      VLOOKUP($A1558-ChapterTable!$P$11,ChapterTable!$1:$1048576,MATCH("최종"&amp;SUBSTITUTE(SUBSTITUTE(F$1,"standard",""),"|Float",""),ChapterTable!$1:$1,0),0)*ChapterTable!$P$14
    ),
  OFFSET(F1558,-$B1558+IF($L1558,1,0),0)*
    (VLOOKUP(SUBSTITUTE(SUBSTITUTE(F$1,"standard",""),"|Float","")&amp;IF(OR($L1558=TRUE,$A1558=0,MOD($A1558,ChapterTable!$R$20)&lt;&gt;0),"","보스")&amp;"인게임누적곱배수",ChapterTable!$R:$S,2,0)^D1558
    +VLOOKUP(SUBSTITUTE(SUBSTITUTE(F$1,"standard",""),"|Float","")&amp;IF(OR($L1558=TRUE,$A1558=0,MOD($A1558,ChapterTable!$R$20)&lt;&gt;0),"","보스")&amp;"인게임누적합배수",ChapterTable!$R:$S,2,0)*D1558)
  )
  )
  )
)</f>
        <v>1056.1245117187498</v>
      </c>
      <c r="G1558" t="s">
        <v>719</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71"/>
        <v>2</v>
      </c>
      <c r="Q1558">
        <f t="shared" si="172"/>
        <v>2</v>
      </c>
      <c r="R1558" t="b">
        <f t="shared" ca="1" si="173"/>
        <v>1</v>
      </c>
      <c r="T1558" t="b">
        <f t="shared" ca="1" si="174"/>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77"/>
        <v>0.5</v>
      </c>
      <c r="AJ1558">
        <f t="shared" si="175"/>
        <v>0.54666666600000002</v>
      </c>
      <c r="AK1558">
        <f t="shared" si="176"/>
        <v>1</v>
      </c>
      <c r="AL1558">
        <v>0</v>
      </c>
    </row>
    <row r="1559" spans="1:38" x14ac:dyDescent="0.3">
      <c r="A1559">
        <v>9</v>
      </c>
      <c r="B1559">
        <v>18</v>
      </c>
      <c r="C1559">
        <f>IF(OR($L1559=TRUE,$A1559=0,MOD($A1559,ChapterTable!$R$20)&lt;&gt;0),
MAX(0,INT(($B1559+ChapterTable!$P$26+VLOOKUP(SUBSTITUTE(C$1,"성장단계","")&amp;"단계오프셋",ChapterTable!$R:$S,2,0))/ChapterTable!$P$23)),
MAX(0,INT(($B1559+ChapterTable!$R$26+VLOOKUP(SUBSTITUTE(C$1,"성장단계","")&amp;"보스단계오프셋",ChapterTable!$R:$S,2,0))/ChapterTable!$R$23)))</f>
        <v>2</v>
      </c>
      <c r="D1559">
        <f>IF(OR($L1559=TRUE,$A1559=0,MOD($A1559,ChapterTable!$R$20)&lt;&gt;0),
MAX(0,INT(($B1559+ChapterTable!$P$26+VLOOKUP(SUBSTITUTE(D$1,"성장단계","")&amp;"단계오프셋",ChapterTable!$R:$S,2,0))/ChapterTable!$P$23)),
MAX(0,INT(($B1559+ChapterTable!$R$26+VLOOKUP(SUBSTITUTE(D$1,"성장단계","")&amp;"보스단계오프셋",ChapterTable!$R:$S,2,0))/ChapterTable!$R$23)))</f>
        <v>1</v>
      </c>
      <c r="E1559" s="1">
        <f ca="1">IF(AND($A1559=0,$B1559=1),
    VLOOKUP(1,ChapterTable!$1:$1048576,MATCH("최종"&amp;SUBSTITUTE(SUBSTITUTE(E$1,"standard",""),"|Float",""),ChapterTable!$1:$1,0),0)*ChapterTable!$P$17,
  IF(AND($A1559=0,$B1559=0),
    E1560,
  IF($B1559=0,
    VLOOKUP($A1559,ChapterTable!$1:$1048576,MATCH("최종"&amp;SUBSTITUTE(SUBSTITUTE(E$1,"standard",""),"|Float",""),ChapterTable!$1:$1,0),0),
  IF($B1559=1,
    IF($L1559=FALSE,
      VLOOKUP($A1559,ChapterTable!$1:$1048576,MATCH("최종"&amp;SUBSTITUTE(SUBSTITUTE(E$1,"standard",""),"|Float",""),ChapterTable!$1:$1,0),0),
      VLOOKUP($A1559-ChapterTable!$P$11,ChapterTable!$1:$1048576,MATCH("최종"&amp;SUBSTITUTE(SUBSTITUTE(E$1,"standard",""),"|Float",""),ChapterTable!$1:$1,0),0)*ChapterTable!$P$14
    ),
  OFFSET(E1559,-$B1559+IF($L1559,1,0),0)*IF($B1559&gt;OFFSET($B1559,1,0),ChapterTable!$R$17,1)*
    (VLOOKUP(SUBSTITUTE(SUBSTITUTE(E$1,"standard",""),"|Float","")&amp;IF(OR($L1559=TRUE,$A1559=0,MOD($A1559,ChapterTable!$R$20)&lt;&gt;0),"","보스")&amp;"인게임누적곱배수",ChapterTable!$R:$S,2,0)^C1559
    +VLOOKUP(SUBSTITUTE(SUBSTITUTE(E$1,"standard",""),"|Float","")&amp;IF(OR($L1559=TRUE,$A1559=0,MOD($A1559,ChapterTable!$R$20)&lt;&gt;0),"","보스")&amp;"인게임누적합배수",ChapterTable!$R:$S,2,0)*C1559)
  )
  )
  )
)</f>
        <v>3301.0031249999997</v>
      </c>
      <c r="F1559" s="1">
        <f ca="1">IF(AND($A1559=0,$B1559=1),
    VLOOKUP(1,ChapterTable!$1:$1048576,MATCH("최종"&amp;SUBSTITUTE(SUBSTITUTE(F$1,"standard",""),"|Float",""),ChapterTable!$1:$1,0),0)*ChapterTable!$P$17,
  IF(AND($A1559=0,$B1559=0),
    F1560,
  IF($B1559=0,
    VLOOKUP($A1559,ChapterTable!$1:$1048576,MATCH("최종"&amp;SUBSTITUTE(SUBSTITUTE(F$1,"standard",""),"|Float",""),ChapterTable!$1:$1,0),0),
  IF($B1559=1,
    IF($L1559=FALSE,
      VLOOKUP($A1559,ChapterTable!$1:$1048576,MATCH("최종"&amp;SUBSTITUTE(SUBSTITUTE(F$1,"standard",""),"|Float",""),ChapterTable!$1:$1,0),0),
      VLOOKUP($A1559-ChapterTable!$P$11,ChapterTable!$1:$1048576,MATCH("최종"&amp;SUBSTITUTE(SUBSTITUTE(F$1,"standard",""),"|Float",""),ChapterTable!$1:$1,0),0)*ChapterTable!$P$14
    ),
  OFFSET(F1559,-$B1559+IF($L1559,1,0),0)*
    (VLOOKUP(SUBSTITUTE(SUBSTITUTE(F$1,"standard",""),"|Float","")&amp;IF(OR($L1559=TRUE,$A1559=0,MOD($A1559,ChapterTable!$R$20)&lt;&gt;0),"","보스")&amp;"인게임누적곱배수",ChapterTable!$R:$S,2,0)^D1559
    +VLOOKUP(SUBSTITUTE(SUBSTITUTE(F$1,"standard",""),"|Float","")&amp;IF(OR($L1559=TRUE,$A1559=0,MOD($A1559,ChapterTable!$R$20)&lt;&gt;0),"","보스")&amp;"인게임누적합배수",ChapterTable!$R:$S,2,0)*D1559)
  )
  )
  )
)</f>
        <v>1056.1245117187498</v>
      </c>
      <c r="G1559" t="s">
        <v>719</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71"/>
        <v>2</v>
      </c>
      <c r="Q1559">
        <f t="shared" si="172"/>
        <v>2</v>
      </c>
      <c r="R1559" t="b">
        <f t="shared" ca="1" si="173"/>
        <v>1</v>
      </c>
      <c r="T1559" t="b">
        <f t="shared" ca="1" si="174"/>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77"/>
        <v>0.5</v>
      </c>
      <c r="AJ1559">
        <f t="shared" si="175"/>
        <v>0.54666666600000002</v>
      </c>
      <c r="AK1559">
        <f t="shared" si="176"/>
        <v>1</v>
      </c>
      <c r="AL1559">
        <v>0</v>
      </c>
    </row>
    <row r="1560" spans="1:38" x14ac:dyDescent="0.3">
      <c r="A1560">
        <v>9</v>
      </c>
      <c r="B1560">
        <v>19</v>
      </c>
      <c r="C1560">
        <f>IF(OR($L1560=TRUE,$A1560=0,MOD($A1560,ChapterTable!$R$20)&lt;&gt;0),
MAX(0,INT(($B1560+ChapterTable!$P$26+VLOOKUP(SUBSTITUTE(C$1,"성장단계","")&amp;"단계오프셋",ChapterTable!$R:$S,2,0))/ChapterTable!$P$23)),
MAX(0,INT(($B1560+ChapterTable!$R$26+VLOOKUP(SUBSTITUTE(C$1,"성장단계","")&amp;"보스단계오프셋",ChapterTable!$R:$S,2,0))/ChapterTable!$R$23)))</f>
        <v>2</v>
      </c>
      <c r="D1560">
        <f>IF(OR($L1560=TRUE,$A1560=0,MOD($A1560,ChapterTable!$R$20)&lt;&gt;0),
MAX(0,INT(($B1560+ChapterTable!$P$26+VLOOKUP(SUBSTITUTE(D$1,"성장단계","")&amp;"단계오프셋",ChapterTable!$R:$S,2,0))/ChapterTable!$P$23)),
MAX(0,INT(($B1560+ChapterTable!$R$26+VLOOKUP(SUBSTITUTE(D$1,"성장단계","")&amp;"보스단계오프셋",ChapterTable!$R:$S,2,0))/ChapterTable!$R$23)))</f>
        <v>1</v>
      </c>
      <c r="E1560" s="1">
        <f ca="1">IF(AND($A1560=0,$B1560=1),
    VLOOKUP(1,ChapterTable!$1:$1048576,MATCH("최종"&amp;SUBSTITUTE(SUBSTITUTE(E$1,"standard",""),"|Float",""),ChapterTable!$1:$1,0),0)*ChapterTable!$P$17,
  IF(AND($A1560=0,$B1560=0),
    E1561,
  IF($B1560=0,
    VLOOKUP($A1560,ChapterTable!$1:$1048576,MATCH("최종"&amp;SUBSTITUTE(SUBSTITUTE(E$1,"standard",""),"|Float",""),ChapterTable!$1:$1,0),0),
  IF($B1560=1,
    IF($L1560=FALSE,
      VLOOKUP($A1560,ChapterTable!$1:$1048576,MATCH("최종"&amp;SUBSTITUTE(SUBSTITUTE(E$1,"standard",""),"|Float",""),ChapterTable!$1:$1,0),0),
      VLOOKUP($A1560-ChapterTable!$P$11,ChapterTable!$1:$1048576,MATCH("최종"&amp;SUBSTITUTE(SUBSTITUTE(E$1,"standard",""),"|Float",""),ChapterTable!$1:$1,0),0)*ChapterTable!$P$14
    ),
  OFFSET(E1560,-$B1560+IF($L1560,1,0),0)*IF($B1560&gt;OFFSET($B1560,1,0),ChapterTable!$R$17,1)*
    (VLOOKUP(SUBSTITUTE(SUBSTITUTE(E$1,"standard",""),"|Float","")&amp;IF(OR($L1560=TRUE,$A1560=0,MOD($A1560,ChapterTable!$R$20)&lt;&gt;0),"","보스")&amp;"인게임누적곱배수",ChapterTable!$R:$S,2,0)^C1560
    +VLOOKUP(SUBSTITUTE(SUBSTITUTE(E$1,"standard",""),"|Float","")&amp;IF(OR($L1560=TRUE,$A1560=0,MOD($A1560,ChapterTable!$R$20)&lt;&gt;0),"","보스")&amp;"인게임누적합배수",ChapterTable!$R:$S,2,0)*C1560)
  )
  )
  )
)</f>
        <v>3301.0031249999997</v>
      </c>
      <c r="F1560" s="1">
        <f ca="1">IF(AND($A1560=0,$B1560=1),
    VLOOKUP(1,ChapterTable!$1:$1048576,MATCH("최종"&amp;SUBSTITUTE(SUBSTITUTE(F$1,"standard",""),"|Float",""),ChapterTable!$1:$1,0),0)*ChapterTable!$P$17,
  IF(AND($A1560=0,$B1560=0),
    F1561,
  IF($B1560=0,
    VLOOKUP($A1560,ChapterTable!$1:$1048576,MATCH("최종"&amp;SUBSTITUTE(SUBSTITUTE(F$1,"standard",""),"|Float",""),ChapterTable!$1:$1,0),0),
  IF($B1560=1,
    IF($L1560=FALSE,
      VLOOKUP($A1560,ChapterTable!$1:$1048576,MATCH("최종"&amp;SUBSTITUTE(SUBSTITUTE(F$1,"standard",""),"|Float",""),ChapterTable!$1:$1,0),0),
      VLOOKUP($A1560-ChapterTable!$P$11,ChapterTable!$1:$1048576,MATCH("최종"&amp;SUBSTITUTE(SUBSTITUTE(F$1,"standard",""),"|Float",""),ChapterTable!$1:$1,0),0)*ChapterTable!$P$14
    ),
  OFFSET(F1560,-$B1560+IF($L1560,1,0),0)*
    (VLOOKUP(SUBSTITUTE(SUBSTITUTE(F$1,"standard",""),"|Float","")&amp;IF(OR($L1560=TRUE,$A1560=0,MOD($A1560,ChapterTable!$R$20)&lt;&gt;0),"","보스")&amp;"인게임누적곱배수",ChapterTable!$R:$S,2,0)^D1560
    +VLOOKUP(SUBSTITUTE(SUBSTITUTE(F$1,"standard",""),"|Float","")&amp;IF(OR($L1560=TRUE,$A1560=0,MOD($A1560,ChapterTable!$R$20)&lt;&gt;0),"","보스")&amp;"인게임누적합배수",ChapterTable!$R:$S,2,0)*D1560)
  )
  )
  )
)</f>
        <v>1056.1245117187498</v>
      </c>
      <c r="G1560" t="s">
        <v>719</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71"/>
        <v>92</v>
      </c>
      <c r="Q1560">
        <f t="shared" si="172"/>
        <v>92</v>
      </c>
      <c r="R1560" t="b">
        <f t="shared" ca="1" si="173"/>
        <v>1</v>
      </c>
      <c r="T1560" t="b">
        <f t="shared" ca="1" si="174"/>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77"/>
        <v>0.5</v>
      </c>
      <c r="AJ1560">
        <f t="shared" si="175"/>
        <v>0.54666666600000002</v>
      </c>
      <c r="AK1560">
        <f t="shared" si="176"/>
        <v>1</v>
      </c>
      <c r="AL1560">
        <v>0</v>
      </c>
    </row>
    <row r="1561" spans="1:38" x14ac:dyDescent="0.3">
      <c r="A1561">
        <v>9</v>
      </c>
      <c r="B1561">
        <v>20</v>
      </c>
      <c r="C1561">
        <f>IF(OR($L1561=TRUE,$A1561=0,MOD($A1561,ChapterTable!$R$20)&lt;&gt;0),
MAX(0,INT(($B1561+ChapterTable!$P$26+VLOOKUP(SUBSTITUTE(C$1,"성장단계","")&amp;"단계오프셋",ChapterTable!$R:$S,2,0))/ChapterTable!$P$23)),
MAX(0,INT(($B1561+ChapterTable!$R$26+VLOOKUP(SUBSTITUTE(C$1,"성장단계","")&amp;"보스단계오프셋",ChapterTable!$R:$S,2,0))/ChapterTable!$R$23)))</f>
        <v>2</v>
      </c>
      <c r="D1561">
        <f>IF(OR($L1561=TRUE,$A1561=0,MOD($A1561,ChapterTable!$R$20)&lt;&gt;0),
MAX(0,INT(($B1561+ChapterTable!$P$26+VLOOKUP(SUBSTITUTE(D$1,"성장단계","")&amp;"단계오프셋",ChapterTable!$R:$S,2,0))/ChapterTable!$P$23)),
MAX(0,INT(($B1561+ChapterTable!$R$26+VLOOKUP(SUBSTITUTE(D$1,"성장단계","")&amp;"보스단계오프셋",ChapterTable!$R:$S,2,0))/ChapterTable!$R$23)))</f>
        <v>1</v>
      </c>
      <c r="E1561" s="1">
        <f ca="1">IF(AND($A1561=0,$B1561=1),
    VLOOKUP(1,ChapterTable!$1:$1048576,MATCH("최종"&amp;SUBSTITUTE(SUBSTITUTE(E$1,"standard",""),"|Float",""),ChapterTable!$1:$1,0),0)*ChapterTable!$P$17,
  IF(AND($A1561=0,$B1561=0),
    E1562,
  IF($B1561=0,
    VLOOKUP($A1561,ChapterTable!$1:$1048576,MATCH("최종"&amp;SUBSTITUTE(SUBSTITUTE(E$1,"standard",""),"|Float",""),ChapterTable!$1:$1,0),0),
  IF($B1561=1,
    IF($L1561=FALSE,
      VLOOKUP($A1561,ChapterTable!$1:$1048576,MATCH("최종"&amp;SUBSTITUTE(SUBSTITUTE(E$1,"standard",""),"|Float",""),ChapterTable!$1:$1,0),0),
      VLOOKUP($A1561-ChapterTable!$P$11,ChapterTable!$1:$1048576,MATCH("최종"&amp;SUBSTITUTE(SUBSTITUTE(E$1,"standard",""),"|Float",""),ChapterTable!$1:$1,0),0)*ChapterTable!$P$14
    ),
  OFFSET(E1561,-$B1561+IF($L1561,1,0),0)*IF($B1561&gt;OFFSET($B1561,1,0),ChapterTable!$R$17,1)*
    (VLOOKUP(SUBSTITUTE(SUBSTITUTE(E$1,"standard",""),"|Float","")&amp;IF(OR($L1561=TRUE,$A1561=0,MOD($A1561,ChapterTable!$R$20)&lt;&gt;0),"","보스")&amp;"인게임누적곱배수",ChapterTable!$R:$S,2,0)^C1561
    +VLOOKUP(SUBSTITUTE(SUBSTITUTE(E$1,"standard",""),"|Float","")&amp;IF(OR($L1561=TRUE,$A1561=0,MOD($A1561,ChapterTable!$R$20)&lt;&gt;0),"","보스")&amp;"인게임누적합배수",ChapterTable!$R:$S,2,0)*C1561)
  )
  )
  )
)</f>
        <v>3301.0031249999997</v>
      </c>
      <c r="F1561" s="1">
        <f ca="1">IF(AND($A1561=0,$B1561=1),
    VLOOKUP(1,ChapterTable!$1:$1048576,MATCH("최종"&amp;SUBSTITUTE(SUBSTITUTE(F$1,"standard",""),"|Float",""),ChapterTable!$1:$1,0),0)*ChapterTable!$P$17,
  IF(AND($A1561=0,$B1561=0),
    F1562,
  IF($B1561=0,
    VLOOKUP($A1561,ChapterTable!$1:$1048576,MATCH("최종"&amp;SUBSTITUTE(SUBSTITUTE(F$1,"standard",""),"|Float",""),ChapterTable!$1:$1,0),0),
  IF($B1561=1,
    IF($L1561=FALSE,
      VLOOKUP($A1561,ChapterTable!$1:$1048576,MATCH("최종"&amp;SUBSTITUTE(SUBSTITUTE(F$1,"standard",""),"|Float",""),ChapterTable!$1:$1,0),0),
      VLOOKUP($A1561-ChapterTable!$P$11,ChapterTable!$1:$1048576,MATCH("최종"&amp;SUBSTITUTE(SUBSTITUTE(F$1,"standard",""),"|Float",""),ChapterTable!$1:$1,0),0)*ChapterTable!$P$14
    ),
  OFFSET(F1561,-$B1561+IF($L1561,1,0),0)*
    (VLOOKUP(SUBSTITUTE(SUBSTITUTE(F$1,"standard",""),"|Float","")&amp;IF(OR($L1561=TRUE,$A1561=0,MOD($A1561,ChapterTable!$R$20)&lt;&gt;0),"","보스")&amp;"인게임누적곱배수",ChapterTable!$R:$S,2,0)^D1561
    +VLOOKUP(SUBSTITUTE(SUBSTITUTE(F$1,"standard",""),"|Float","")&amp;IF(OR($L1561=TRUE,$A1561=0,MOD($A1561,ChapterTable!$R$20)&lt;&gt;0),"","보스")&amp;"인게임누적합배수",ChapterTable!$R:$S,2,0)*D1561)
  )
  )
  )
)</f>
        <v>1056.1245117187498</v>
      </c>
      <c r="G1561" t="s">
        <v>719</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71"/>
        <v>22</v>
      </c>
      <c r="Q1561">
        <f t="shared" si="172"/>
        <v>22</v>
      </c>
      <c r="R1561" t="b">
        <f t="shared" ca="1" si="173"/>
        <v>1</v>
      </c>
      <c r="T1561" t="b">
        <f t="shared" ca="1" si="174"/>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77"/>
        <v>0.5</v>
      </c>
      <c r="AJ1561">
        <f t="shared" si="175"/>
        <v>1</v>
      </c>
      <c r="AK1561">
        <f t="shared" si="176"/>
        <v>2</v>
      </c>
      <c r="AL1561">
        <v>0</v>
      </c>
    </row>
    <row r="1562" spans="1:38" x14ac:dyDescent="0.3">
      <c r="A1562">
        <v>9</v>
      </c>
      <c r="B1562">
        <v>21</v>
      </c>
      <c r="C1562">
        <f>IF(OR($L1562=TRUE,$A1562=0,MOD($A1562,ChapterTable!$R$20)&lt;&gt;0),
MAX(0,INT(($B1562+ChapterTable!$P$26+VLOOKUP(SUBSTITUTE(C$1,"성장단계","")&amp;"단계오프셋",ChapterTable!$R:$S,2,0))/ChapterTable!$P$23)),
MAX(0,INT(($B1562+ChapterTable!$R$26+VLOOKUP(SUBSTITUTE(C$1,"성장단계","")&amp;"보스단계오프셋",ChapterTable!$R:$S,2,0))/ChapterTable!$R$23)))</f>
        <v>2</v>
      </c>
      <c r="D1562">
        <f>IF(OR($L1562=TRUE,$A1562=0,MOD($A1562,ChapterTable!$R$20)&lt;&gt;0),
MAX(0,INT(($B1562+ChapterTable!$P$26+VLOOKUP(SUBSTITUTE(D$1,"성장단계","")&amp;"단계오프셋",ChapterTable!$R:$S,2,0))/ChapterTable!$P$23)),
MAX(0,INT(($B1562+ChapterTable!$R$26+VLOOKUP(SUBSTITUTE(D$1,"성장단계","")&amp;"보스단계오프셋",ChapterTable!$R:$S,2,0))/ChapterTable!$R$23)))</f>
        <v>2</v>
      </c>
      <c r="E1562" s="1">
        <f ca="1">IF(AND($A1562=0,$B1562=1),
    VLOOKUP(1,ChapterTable!$1:$1048576,MATCH("최종"&amp;SUBSTITUTE(SUBSTITUTE(E$1,"standard",""),"|Float",""),ChapterTable!$1:$1,0),0)*ChapterTable!$P$17,
  IF(AND($A1562=0,$B1562=0),
    E1563,
  IF($B1562=0,
    VLOOKUP($A1562,ChapterTable!$1:$1048576,MATCH("최종"&amp;SUBSTITUTE(SUBSTITUTE(E$1,"standard",""),"|Float",""),ChapterTable!$1:$1,0),0),
  IF($B1562=1,
    IF($L1562=FALSE,
      VLOOKUP($A1562,ChapterTable!$1:$1048576,MATCH("최종"&amp;SUBSTITUTE(SUBSTITUTE(E$1,"standard",""),"|Float",""),ChapterTable!$1:$1,0),0),
      VLOOKUP($A1562-ChapterTable!$P$11,ChapterTable!$1:$1048576,MATCH("최종"&amp;SUBSTITUTE(SUBSTITUTE(E$1,"standard",""),"|Float",""),ChapterTable!$1:$1,0),0)*ChapterTable!$P$14
    ),
  OFFSET(E1562,-$B1562+IF($L1562,1,0),0)*IF($B1562&gt;OFFSET($B1562,1,0),ChapterTable!$R$17,1)*
    (VLOOKUP(SUBSTITUTE(SUBSTITUTE(E$1,"standard",""),"|Float","")&amp;IF(OR($L1562=TRUE,$A1562=0,MOD($A1562,ChapterTable!$R$20)&lt;&gt;0),"","보스")&amp;"인게임누적곱배수",ChapterTable!$R:$S,2,0)^C1562
    +VLOOKUP(SUBSTITUTE(SUBSTITUTE(E$1,"standard",""),"|Float","")&amp;IF(OR($L1562=TRUE,$A1562=0,MOD($A1562,ChapterTable!$R$20)&lt;&gt;0),"","보스")&amp;"인게임누적합배수",ChapterTable!$R:$S,2,0)*C1562)
  )
  )
  )
)</f>
        <v>3301.0031249999997</v>
      </c>
      <c r="F1562" s="1">
        <f ca="1">IF(AND($A1562=0,$B1562=1),
    VLOOKUP(1,ChapterTable!$1:$1048576,MATCH("최종"&amp;SUBSTITUTE(SUBSTITUTE(F$1,"standard",""),"|Float",""),ChapterTable!$1:$1,0),0)*ChapterTable!$P$17,
  IF(AND($A1562=0,$B1562=0),
    F1563,
  IF($B1562=0,
    VLOOKUP($A1562,ChapterTable!$1:$1048576,MATCH("최종"&amp;SUBSTITUTE(SUBSTITUTE(F$1,"standard",""),"|Float",""),ChapterTable!$1:$1,0),0),
  IF($B1562=1,
    IF($L1562=FALSE,
      VLOOKUP($A1562,ChapterTable!$1:$1048576,MATCH("최종"&amp;SUBSTITUTE(SUBSTITUTE(F$1,"standard",""),"|Float",""),ChapterTable!$1:$1,0),0),
      VLOOKUP($A1562-ChapterTable!$P$11,ChapterTable!$1:$1048576,MATCH("최종"&amp;SUBSTITUTE(SUBSTITUTE(F$1,"standard",""),"|Float",""),ChapterTable!$1:$1,0),0)*ChapterTable!$P$14
    ),
  OFFSET(F1562,-$B1562+IF($L1562,1,0),0)*
    (VLOOKUP(SUBSTITUTE(SUBSTITUTE(F$1,"standard",""),"|Float","")&amp;IF(OR($L1562=TRUE,$A1562=0,MOD($A1562,ChapterTable!$R$20)&lt;&gt;0),"","보스")&amp;"인게임누적곱배수",ChapterTable!$R:$S,2,0)^D1562
    +VLOOKUP(SUBSTITUTE(SUBSTITUTE(F$1,"standard",""),"|Float","")&amp;IF(OR($L1562=TRUE,$A1562=0,MOD($A1562,ChapterTable!$R$20)&lt;&gt;0),"","보스")&amp;"인게임누적합배수",ChapterTable!$R:$S,2,0)*D1562)
  )
  )
  )
)</f>
        <v>1129.8076171874998</v>
      </c>
      <c r="G1562" t="s">
        <v>719</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71"/>
        <v>3</v>
      </c>
      <c r="Q1562">
        <f t="shared" si="172"/>
        <v>3</v>
      </c>
      <c r="R1562" t="b">
        <f t="shared" ca="1" si="173"/>
        <v>1</v>
      </c>
      <c r="T1562" t="b">
        <f t="shared" ca="1" si="174"/>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77"/>
        <v>0.33333333333333331</v>
      </c>
      <c r="AJ1562">
        <f t="shared" si="175"/>
        <v>0.395555555</v>
      </c>
      <c r="AK1562">
        <f t="shared" si="176"/>
        <v>1</v>
      </c>
      <c r="AL1562">
        <v>0</v>
      </c>
    </row>
    <row r="1563" spans="1:38" x14ac:dyDescent="0.3">
      <c r="A1563">
        <v>9</v>
      </c>
      <c r="B1563">
        <v>22</v>
      </c>
      <c r="C1563">
        <f>IF(OR($L1563=TRUE,$A1563=0,MOD($A1563,ChapterTable!$R$20)&lt;&gt;0),
MAX(0,INT(($B1563+ChapterTable!$P$26+VLOOKUP(SUBSTITUTE(C$1,"성장단계","")&amp;"단계오프셋",ChapterTable!$R:$S,2,0))/ChapterTable!$P$23)),
MAX(0,INT(($B1563+ChapterTable!$R$26+VLOOKUP(SUBSTITUTE(C$1,"성장단계","")&amp;"보스단계오프셋",ChapterTable!$R:$S,2,0))/ChapterTable!$R$23)))</f>
        <v>2</v>
      </c>
      <c r="D1563">
        <f>IF(OR($L1563=TRUE,$A1563=0,MOD($A1563,ChapterTable!$R$20)&lt;&gt;0),
MAX(0,INT(($B1563+ChapterTable!$P$26+VLOOKUP(SUBSTITUTE(D$1,"성장단계","")&amp;"단계오프셋",ChapterTable!$R:$S,2,0))/ChapterTable!$P$23)),
MAX(0,INT(($B1563+ChapterTable!$R$26+VLOOKUP(SUBSTITUTE(D$1,"성장단계","")&amp;"보스단계오프셋",ChapterTable!$R:$S,2,0))/ChapterTable!$R$23)))</f>
        <v>2</v>
      </c>
      <c r="E1563" s="1">
        <f ca="1">IF(AND($A1563=0,$B1563=1),
    VLOOKUP(1,ChapterTable!$1:$1048576,MATCH("최종"&amp;SUBSTITUTE(SUBSTITUTE(E$1,"standard",""),"|Float",""),ChapterTable!$1:$1,0),0)*ChapterTable!$P$17,
  IF(AND($A1563=0,$B1563=0),
    E1564,
  IF($B1563=0,
    VLOOKUP($A1563,ChapterTable!$1:$1048576,MATCH("최종"&amp;SUBSTITUTE(SUBSTITUTE(E$1,"standard",""),"|Float",""),ChapterTable!$1:$1,0),0),
  IF($B1563=1,
    IF($L1563=FALSE,
      VLOOKUP($A1563,ChapterTable!$1:$1048576,MATCH("최종"&amp;SUBSTITUTE(SUBSTITUTE(E$1,"standard",""),"|Float",""),ChapterTable!$1:$1,0),0),
      VLOOKUP($A1563-ChapterTable!$P$11,ChapterTable!$1:$1048576,MATCH("최종"&amp;SUBSTITUTE(SUBSTITUTE(E$1,"standard",""),"|Float",""),ChapterTable!$1:$1,0),0)*ChapterTable!$P$14
    ),
  OFFSET(E1563,-$B1563+IF($L1563,1,0),0)*IF($B1563&gt;OFFSET($B1563,1,0),ChapterTable!$R$17,1)*
    (VLOOKUP(SUBSTITUTE(SUBSTITUTE(E$1,"standard",""),"|Float","")&amp;IF(OR($L1563=TRUE,$A1563=0,MOD($A1563,ChapterTable!$R$20)&lt;&gt;0),"","보스")&amp;"인게임누적곱배수",ChapterTable!$R:$S,2,0)^C1563
    +VLOOKUP(SUBSTITUTE(SUBSTITUTE(E$1,"standard",""),"|Float","")&amp;IF(OR($L1563=TRUE,$A1563=0,MOD($A1563,ChapterTable!$R$20)&lt;&gt;0),"","보스")&amp;"인게임누적합배수",ChapterTable!$R:$S,2,0)*C1563)
  )
  )
  )
)</f>
        <v>3301.0031249999997</v>
      </c>
      <c r="F1563" s="1">
        <f ca="1">IF(AND($A1563=0,$B1563=1),
    VLOOKUP(1,ChapterTable!$1:$1048576,MATCH("최종"&amp;SUBSTITUTE(SUBSTITUTE(F$1,"standard",""),"|Float",""),ChapterTable!$1:$1,0),0)*ChapterTable!$P$17,
  IF(AND($A1563=0,$B1563=0),
    F1564,
  IF($B1563=0,
    VLOOKUP($A1563,ChapterTable!$1:$1048576,MATCH("최종"&amp;SUBSTITUTE(SUBSTITUTE(F$1,"standard",""),"|Float",""),ChapterTable!$1:$1,0),0),
  IF($B1563=1,
    IF($L1563=FALSE,
      VLOOKUP($A1563,ChapterTable!$1:$1048576,MATCH("최종"&amp;SUBSTITUTE(SUBSTITUTE(F$1,"standard",""),"|Float",""),ChapterTable!$1:$1,0),0),
      VLOOKUP($A1563-ChapterTable!$P$11,ChapterTable!$1:$1048576,MATCH("최종"&amp;SUBSTITUTE(SUBSTITUTE(F$1,"standard",""),"|Float",""),ChapterTable!$1:$1,0),0)*ChapterTable!$P$14
    ),
  OFFSET(F1563,-$B1563+IF($L1563,1,0),0)*
    (VLOOKUP(SUBSTITUTE(SUBSTITUTE(F$1,"standard",""),"|Float","")&amp;IF(OR($L1563=TRUE,$A1563=0,MOD($A1563,ChapterTable!$R$20)&lt;&gt;0),"","보스")&amp;"인게임누적곱배수",ChapterTable!$R:$S,2,0)^D1563
    +VLOOKUP(SUBSTITUTE(SUBSTITUTE(F$1,"standard",""),"|Float","")&amp;IF(OR($L1563=TRUE,$A1563=0,MOD($A1563,ChapterTable!$R$20)&lt;&gt;0),"","보스")&amp;"인게임누적합배수",ChapterTable!$R:$S,2,0)*D1563)
  )
  )
  )
)</f>
        <v>1129.8076171874998</v>
      </c>
      <c r="G1563" t="s">
        <v>719</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71"/>
        <v>3</v>
      </c>
      <c r="Q1563">
        <f t="shared" si="172"/>
        <v>3</v>
      </c>
      <c r="R1563" t="b">
        <f t="shared" ca="1" si="173"/>
        <v>1</v>
      </c>
      <c r="T1563" t="b">
        <f t="shared" ca="1" si="174"/>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77"/>
        <v>0.33333333333333331</v>
      </c>
      <c r="AJ1563">
        <f t="shared" si="175"/>
        <v>0.395555555</v>
      </c>
      <c r="AK1563">
        <f t="shared" si="176"/>
        <v>1</v>
      </c>
      <c r="AL1563">
        <v>0</v>
      </c>
    </row>
    <row r="1564" spans="1:38" x14ac:dyDescent="0.3">
      <c r="A1564">
        <v>9</v>
      </c>
      <c r="B1564">
        <v>23</v>
      </c>
      <c r="C1564">
        <f>IF(OR($L1564=TRUE,$A1564=0,MOD($A1564,ChapterTable!$R$20)&lt;&gt;0),
MAX(0,INT(($B1564+ChapterTable!$P$26+VLOOKUP(SUBSTITUTE(C$1,"성장단계","")&amp;"단계오프셋",ChapterTable!$R:$S,2,0))/ChapterTable!$P$23)),
MAX(0,INT(($B1564+ChapterTable!$R$26+VLOOKUP(SUBSTITUTE(C$1,"성장단계","")&amp;"보스단계오프셋",ChapterTable!$R:$S,2,0))/ChapterTable!$R$23)))</f>
        <v>2</v>
      </c>
      <c r="D1564">
        <f>IF(OR($L1564=TRUE,$A1564=0,MOD($A1564,ChapterTable!$R$20)&lt;&gt;0),
MAX(0,INT(($B1564+ChapterTable!$P$26+VLOOKUP(SUBSTITUTE(D$1,"성장단계","")&amp;"단계오프셋",ChapterTable!$R:$S,2,0))/ChapterTable!$P$23)),
MAX(0,INT(($B1564+ChapterTable!$R$26+VLOOKUP(SUBSTITUTE(D$1,"성장단계","")&amp;"보스단계오프셋",ChapterTable!$R:$S,2,0))/ChapterTable!$R$23)))</f>
        <v>2</v>
      </c>
      <c r="E1564" s="1">
        <f ca="1">IF(AND($A1564=0,$B1564=1),
    VLOOKUP(1,ChapterTable!$1:$1048576,MATCH("최종"&amp;SUBSTITUTE(SUBSTITUTE(E$1,"standard",""),"|Float",""),ChapterTable!$1:$1,0),0)*ChapterTable!$P$17,
  IF(AND($A1564=0,$B1564=0),
    E1565,
  IF($B1564=0,
    VLOOKUP($A1564,ChapterTable!$1:$1048576,MATCH("최종"&amp;SUBSTITUTE(SUBSTITUTE(E$1,"standard",""),"|Float",""),ChapterTable!$1:$1,0),0),
  IF($B1564=1,
    IF($L1564=FALSE,
      VLOOKUP($A1564,ChapterTable!$1:$1048576,MATCH("최종"&amp;SUBSTITUTE(SUBSTITUTE(E$1,"standard",""),"|Float",""),ChapterTable!$1:$1,0),0),
      VLOOKUP($A1564-ChapterTable!$P$11,ChapterTable!$1:$1048576,MATCH("최종"&amp;SUBSTITUTE(SUBSTITUTE(E$1,"standard",""),"|Float",""),ChapterTable!$1:$1,0),0)*ChapterTable!$P$14
    ),
  OFFSET(E1564,-$B1564+IF($L1564,1,0),0)*IF($B1564&gt;OFFSET($B1564,1,0),ChapterTable!$R$17,1)*
    (VLOOKUP(SUBSTITUTE(SUBSTITUTE(E$1,"standard",""),"|Float","")&amp;IF(OR($L1564=TRUE,$A1564=0,MOD($A1564,ChapterTable!$R$20)&lt;&gt;0),"","보스")&amp;"인게임누적곱배수",ChapterTable!$R:$S,2,0)^C1564
    +VLOOKUP(SUBSTITUTE(SUBSTITUTE(E$1,"standard",""),"|Float","")&amp;IF(OR($L1564=TRUE,$A1564=0,MOD($A1564,ChapterTable!$R$20)&lt;&gt;0),"","보스")&amp;"인게임누적합배수",ChapterTable!$R:$S,2,0)*C1564)
  )
  )
  )
)</f>
        <v>3301.0031249999997</v>
      </c>
      <c r="F1564" s="1">
        <f ca="1">IF(AND($A1564=0,$B1564=1),
    VLOOKUP(1,ChapterTable!$1:$1048576,MATCH("최종"&amp;SUBSTITUTE(SUBSTITUTE(F$1,"standard",""),"|Float",""),ChapterTable!$1:$1,0),0)*ChapterTable!$P$17,
  IF(AND($A1564=0,$B1564=0),
    F1565,
  IF($B1564=0,
    VLOOKUP($A1564,ChapterTable!$1:$1048576,MATCH("최종"&amp;SUBSTITUTE(SUBSTITUTE(F$1,"standard",""),"|Float",""),ChapterTable!$1:$1,0),0),
  IF($B1564=1,
    IF($L1564=FALSE,
      VLOOKUP($A1564,ChapterTable!$1:$1048576,MATCH("최종"&amp;SUBSTITUTE(SUBSTITUTE(F$1,"standard",""),"|Float",""),ChapterTable!$1:$1,0),0),
      VLOOKUP($A1564-ChapterTable!$P$11,ChapterTable!$1:$1048576,MATCH("최종"&amp;SUBSTITUTE(SUBSTITUTE(F$1,"standard",""),"|Float",""),ChapterTable!$1:$1,0),0)*ChapterTable!$P$14
    ),
  OFFSET(F1564,-$B1564+IF($L1564,1,0),0)*
    (VLOOKUP(SUBSTITUTE(SUBSTITUTE(F$1,"standard",""),"|Float","")&amp;IF(OR($L1564=TRUE,$A1564=0,MOD($A1564,ChapterTable!$R$20)&lt;&gt;0),"","보스")&amp;"인게임누적곱배수",ChapterTable!$R:$S,2,0)^D1564
    +VLOOKUP(SUBSTITUTE(SUBSTITUTE(F$1,"standard",""),"|Float","")&amp;IF(OR($L1564=TRUE,$A1564=0,MOD($A1564,ChapterTable!$R$20)&lt;&gt;0),"","보스")&amp;"인게임누적합배수",ChapterTable!$R:$S,2,0)*D1564)
  )
  )
  )
)</f>
        <v>1129.8076171874998</v>
      </c>
      <c r="G1564" t="s">
        <v>719</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71"/>
        <v>3</v>
      </c>
      <c r="Q1564">
        <f t="shared" si="172"/>
        <v>3</v>
      </c>
      <c r="R1564" t="b">
        <f t="shared" ca="1" si="173"/>
        <v>1</v>
      </c>
      <c r="T1564" t="b">
        <f t="shared" ca="1" si="174"/>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77"/>
        <v>0.33333333333333331</v>
      </c>
      <c r="AJ1564">
        <f t="shared" si="175"/>
        <v>0.395555555</v>
      </c>
      <c r="AK1564">
        <f t="shared" si="176"/>
        <v>1</v>
      </c>
      <c r="AL1564">
        <v>0</v>
      </c>
    </row>
    <row r="1565" spans="1:38" x14ac:dyDescent="0.3">
      <c r="A1565">
        <v>9</v>
      </c>
      <c r="B1565">
        <v>24</v>
      </c>
      <c r="C1565">
        <f>IF(OR($L1565=TRUE,$A1565=0,MOD($A1565,ChapterTable!$R$20)&lt;&gt;0),
MAX(0,INT(($B1565+ChapterTable!$P$26+VLOOKUP(SUBSTITUTE(C$1,"성장단계","")&amp;"단계오프셋",ChapterTable!$R:$S,2,0))/ChapterTable!$P$23)),
MAX(0,INT(($B1565+ChapterTable!$R$26+VLOOKUP(SUBSTITUTE(C$1,"성장단계","")&amp;"보스단계오프셋",ChapterTable!$R:$S,2,0))/ChapterTable!$R$23)))</f>
        <v>2</v>
      </c>
      <c r="D1565">
        <f>IF(OR($L1565=TRUE,$A1565=0,MOD($A1565,ChapterTable!$R$20)&lt;&gt;0),
MAX(0,INT(($B1565+ChapterTable!$P$26+VLOOKUP(SUBSTITUTE(D$1,"성장단계","")&amp;"단계오프셋",ChapterTable!$R:$S,2,0))/ChapterTable!$P$23)),
MAX(0,INT(($B1565+ChapterTable!$R$26+VLOOKUP(SUBSTITUTE(D$1,"성장단계","")&amp;"보스단계오프셋",ChapterTable!$R:$S,2,0))/ChapterTable!$R$23)))</f>
        <v>2</v>
      </c>
      <c r="E1565" s="1">
        <f ca="1">IF(AND($A1565=0,$B1565=1),
    VLOOKUP(1,ChapterTable!$1:$1048576,MATCH("최종"&amp;SUBSTITUTE(SUBSTITUTE(E$1,"standard",""),"|Float",""),ChapterTable!$1:$1,0),0)*ChapterTable!$P$17,
  IF(AND($A1565=0,$B1565=0),
    E1566,
  IF($B1565=0,
    VLOOKUP($A1565,ChapterTable!$1:$1048576,MATCH("최종"&amp;SUBSTITUTE(SUBSTITUTE(E$1,"standard",""),"|Float",""),ChapterTable!$1:$1,0),0),
  IF($B1565=1,
    IF($L1565=FALSE,
      VLOOKUP($A1565,ChapterTable!$1:$1048576,MATCH("최종"&amp;SUBSTITUTE(SUBSTITUTE(E$1,"standard",""),"|Float",""),ChapterTable!$1:$1,0),0),
      VLOOKUP($A1565-ChapterTable!$P$11,ChapterTable!$1:$1048576,MATCH("최종"&amp;SUBSTITUTE(SUBSTITUTE(E$1,"standard",""),"|Float",""),ChapterTable!$1:$1,0),0)*ChapterTable!$P$14
    ),
  OFFSET(E1565,-$B1565+IF($L1565,1,0),0)*IF($B1565&gt;OFFSET($B1565,1,0),ChapterTable!$R$17,1)*
    (VLOOKUP(SUBSTITUTE(SUBSTITUTE(E$1,"standard",""),"|Float","")&amp;IF(OR($L1565=TRUE,$A1565=0,MOD($A1565,ChapterTable!$R$20)&lt;&gt;0),"","보스")&amp;"인게임누적곱배수",ChapterTable!$R:$S,2,0)^C1565
    +VLOOKUP(SUBSTITUTE(SUBSTITUTE(E$1,"standard",""),"|Float","")&amp;IF(OR($L1565=TRUE,$A1565=0,MOD($A1565,ChapterTable!$R$20)&lt;&gt;0),"","보스")&amp;"인게임누적합배수",ChapterTable!$R:$S,2,0)*C1565)
  )
  )
  )
)</f>
        <v>3301.0031249999997</v>
      </c>
      <c r="F1565" s="1">
        <f ca="1">IF(AND($A1565=0,$B1565=1),
    VLOOKUP(1,ChapterTable!$1:$1048576,MATCH("최종"&amp;SUBSTITUTE(SUBSTITUTE(F$1,"standard",""),"|Float",""),ChapterTable!$1:$1,0),0)*ChapterTable!$P$17,
  IF(AND($A1565=0,$B1565=0),
    F1566,
  IF($B1565=0,
    VLOOKUP($A1565,ChapterTable!$1:$1048576,MATCH("최종"&amp;SUBSTITUTE(SUBSTITUTE(F$1,"standard",""),"|Float",""),ChapterTable!$1:$1,0),0),
  IF($B1565=1,
    IF($L1565=FALSE,
      VLOOKUP($A1565,ChapterTable!$1:$1048576,MATCH("최종"&amp;SUBSTITUTE(SUBSTITUTE(F$1,"standard",""),"|Float",""),ChapterTable!$1:$1,0),0),
      VLOOKUP($A1565-ChapterTable!$P$11,ChapterTable!$1:$1048576,MATCH("최종"&amp;SUBSTITUTE(SUBSTITUTE(F$1,"standard",""),"|Float",""),ChapterTable!$1:$1,0),0)*ChapterTable!$P$14
    ),
  OFFSET(F1565,-$B1565+IF($L1565,1,0),0)*
    (VLOOKUP(SUBSTITUTE(SUBSTITUTE(F$1,"standard",""),"|Float","")&amp;IF(OR($L1565=TRUE,$A1565=0,MOD($A1565,ChapterTable!$R$20)&lt;&gt;0),"","보스")&amp;"인게임누적곱배수",ChapterTable!$R:$S,2,0)^D1565
    +VLOOKUP(SUBSTITUTE(SUBSTITUTE(F$1,"standard",""),"|Float","")&amp;IF(OR($L1565=TRUE,$A1565=0,MOD($A1565,ChapterTable!$R$20)&lt;&gt;0),"","보스")&amp;"인게임누적합배수",ChapterTable!$R:$S,2,0)*D1565)
  )
  )
  )
)</f>
        <v>1129.8076171874998</v>
      </c>
      <c r="G1565" t="s">
        <v>719</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71"/>
        <v>3</v>
      </c>
      <c r="Q1565">
        <f t="shared" si="172"/>
        <v>3</v>
      </c>
      <c r="R1565" t="b">
        <f t="shared" ca="1" si="173"/>
        <v>1</v>
      </c>
      <c r="T1565" t="b">
        <f t="shared" ca="1" si="174"/>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77"/>
        <v>0.33333333333333331</v>
      </c>
      <c r="AJ1565">
        <f t="shared" si="175"/>
        <v>0.395555555</v>
      </c>
      <c r="AK1565">
        <f t="shared" si="176"/>
        <v>1</v>
      </c>
      <c r="AL1565">
        <v>0</v>
      </c>
    </row>
    <row r="1566" spans="1:38" x14ac:dyDescent="0.3">
      <c r="A1566">
        <v>9</v>
      </c>
      <c r="B1566">
        <v>25</v>
      </c>
      <c r="C1566">
        <f>IF(OR($L1566=TRUE,$A1566=0,MOD($A1566,ChapterTable!$R$20)&lt;&gt;0),
MAX(0,INT(($B1566+ChapterTable!$P$26+VLOOKUP(SUBSTITUTE(C$1,"성장단계","")&amp;"단계오프셋",ChapterTable!$R:$S,2,0))/ChapterTable!$P$23)),
MAX(0,INT(($B1566+ChapterTable!$R$26+VLOOKUP(SUBSTITUTE(C$1,"성장단계","")&amp;"보스단계오프셋",ChapterTable!$R:$S,2,0))/ChapterTable!$R$23)))</f>
        <v>2</v>
      </c>
      <c r="D1566">
        <f>IF(OR($L1566=TRUE,$A1566=0,MOD($A1566,ChapterTable!$R$20)&lt;&gt;0),
MAX(0,INT(($B1566+ChapterTable!$P$26+VLOOKUP(SUBSTITUTE(D$1,"성장단계","")&amp;"단계오프셋",ChapterTable!$R:$S,2,0))/ChapterTable!$P$23)),
MAX(0,INT(($B1566+ChapterTable!$R$26+VLOOKUP(SUBSTITUTE(D$1,"성장단계","")&amp;"보스단계오프셋",ChapterTable!$R:$S,2,0))/ChapterTable!$R$23)))</f>
        <v>2</v>
      </c>
      <c r="E1566" s="1">
        <f ca="1">IF(AND($A1566=0,$B1566=1),
    VLOOKUP(1,ChapterTable!$1:$1048576,MATCH("최종"&amp;SUBSTITUTE(SUBSTITUTE(E$1,"standard",""),"|Float",""),ChapterTable!$1:$1,0),0)*ChapterTable!$P$17,
  IF(AND($A1566=0,$B1566=0),
    E1567,
  IF($B1566=0,
    VLOOKUP($A1566,ChapterTable!$1:$1048576,MATCH("최종"&amp;SUBSTITUTE(SUBSTITUTE(E$1,"standard",""),"|Float",""),ChapterTable!$1:$1,0),0),
  IF($B1566=1,
    IF($L1566=FALSE,
      VLOOKUP($A1566,ChapterTable!$1:$1048576,MATCH("최종"&amp;SUBSTITUTE(SUBSTITUTE(E$1,"standard",""),"|Float",""),ChapterTable!$1:$1,0),0),
      VLOOKUP($A1566-ChapterTable!$P$11,ChapterTable!$1:$1048576,MATCH("최종"&amp;SUBSTITUTE(SUBSTITUTE(E$1,"standard",""),"|Float",""),ChapterTable!$1:$1,0),0)*ChapterTable!$P$14
    ),
  OFFSET(E1566,-$B1566+IF($L1566,1,0),0)*IF($B1566&gt;OFFSET($B1566,1,0),ChapterTable!$R$17,1)*
    (VLOOKUP(SUBSTITUTE(SUBSTITUTE(E$1,"standard",""),"|Float","")&amp;IF(OR($L1566=TRUE,$A1566=0,MOD($A1566,ChapterTable!$R$20)&lt;&gt;0),"","보스")&amp;"인게임누적곱배수",ChapterTable!$R:$S,2,0)^C1566
    +VLOOKUP(SUBSTITUTE(SUBSTITUTE(E$1,"standard",""),"|Float","")&amp;IF(OR($L1566=TRUE,$A1566=0,MOD($A1566,ChapterTable!$R$20)&lt;&gt;0),"","보스")&amp;"인게임누적합배수",ChapterTable!$R:$S,2,0)*C1566)
  )
  )
  )
)</f>
        <v>3301.0031249999997</v>
      </c>
      <c r="F1566" s="1">
        <f ca="1">IF(AND($A1566=0,$B1566=1),
    VLOOKUP(1,ChapterTable!$1:$1048576,MATCH("최종"&amp;SUBSTITUTE(SUBSTITUTE(F$1,"standard",""),"|Float",""),ChapterTable!$1:$1,0),0)*ChapterTable!$P$17,
  IF(AND($A1566=0,$B1566=0),
    F1567,
  IF($B1566=0,
    VLOOKUP($A1566,ChapterTable!$1:$1048576,MATCH("최종"&amp;SUBSTITUTE(SUBSTITUTE(F$1,"standard",""),"|Float",""),ChapterTable!$1:$1,0),0),
  IF($B1566=1,
    IF($L1566=FALSE,
      VLOOKUP($A1566,ChapterTable!$1:$1048576,MATCH("최종"&amp;SUBSTITUTE(SUBSTITUTE(F$1,"standard",""),"|Float",""),ChapterTable!$1:$1,0),0),
      VLOOKUP($A1566-ChapterTable!$P$11,ChapterTable!$1:$1048576,MATCH("최종"&amp;SUBSTITUTE(SUBSTITUTE(F$1,"standard",""),"|Float",""),ChapterTable!$1:$1,0),0)*ChapterTable!$P$14
    ),
  OFFSET(F1566,-$B1566+IF($L1566,1,0),0)*
    (VLOOKUP(SUBSTITUTE(SUBSTITUTE(F$1,"standard",""),"|Float","")&amp;IF(OR($L1566=TRUE,$A1566=0,MOD($A1566,ChapterTable!$R$20)&lt;&gt;0),"","보스")&amp;"인게임누적곱배수",ChapterTable!$R:$S,2,0)^D1566
    +VLOOKUP(SUBSTITUTE(SUBSTITUTE(F$1,"standard",""),"|Float","")&amp;IF(OR($L1566=TRUE,$A1566=0,MOD($A1566,ChapterTable!$R$20)&lt;&gt;0),"","보스")&amp;"인게임누적합배수",ChapterTable!$R:$S,2,0)*D1566)
  )
  )
  )
)</f>
        <v>1129.8076171874998</v>
      </c>
      <c r="G1566" t="s">
        <v>719</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71"/>
        <v>11</v>
      </c>
      <c r="Q1566">
        <f t="shared" si="172"/>
        <v>11</v>
      </c>
      <c r="R1566" t="b">
        <f t="shared" ca="1" si="173"/>
        <v>1</v>
      </c>
      <c r="T1566" t="b">
        <f t="shared" ca="1" si="174"/>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77"/>
        <v>0.33333333333333331</v>
      </c>
      <c r="AJ1566">
        <f t="shared" si="175"/>
        <v>0.395555555</v>
      </c>
      <c r="AK1566">
        <f t="shared" si="176"/>
        <v>1</v>
      </c>
      <c r="AL1566">
        <v>0</v>
      </c>
    </row>
    <row r="1567" spans="1:38" x14ac:dyDescent="0.3">
      <c r="A1567">
        <v>9</v>
      </c>
      <c r="B1567">
        <v>26</v>
      </c>
      <c r="C1567">
        <f>IF(OR($L1567=TRUE,$A1567=0,MOD($A1567,ChapterTable!$R$20)&lt;&gt;0),
MAX(0,INT(($B1567+ChapterTable!$P$26+VLOOKUP(SUBSTITUTE(C$1,"성장단계","")&amp;"단계오프셋",ChapterTable!$R:$S,2,0))/ChapterTable!$P$23)),
MAX(0,INT(($B1567+ChapterTable!$R$26+VLOOKUP(SUBSTITUTE(C$1,"성장단계","")&amp;"보스단계오프셋",ChapterTable!$R:$S,2,0))/ChapterTable!$R$23)))</f>
        <v>3</v>
      </c>
      <c r="D1567">
        <f>IF(OR($L1567=TRUE,$A1567=0,MOD($A1567,ChapterTable!$R$20)&lt;&gt;0),
MAX(0,INT(($B1567+ChapterTable!$P$26+VLOOKUP(SUBSTITUTE(D$1,"성장단계","")&amp;"단계오프셋",ChapterTable!$R:$S,2,0))/ChapterTable!$P$23)),
MAX(0,INT(($B1567+ChapterTable!$R$26+VLOOKUP(SUBSTITUTE(D$1,"성장단계","")&amp;"보스단계오프셋",ChapterTable!$R:$S,2,0))/ChapterTable!$R$23)))</f>
        <v>2</v>
      </c>
      <c r="E1567" s="1">
        <f ca="1">IF(AND($A1567=0,$B1567=1),
    VLOOKUP(1,ChapterTable!$1:$1048576,MATCH("최종"&amp;SUBSTITUTE(SUBSTITUTE(E$1,"standard",""),"|Float",""),ChapterTable!$1:$1,0),0)*ChapterTable!$P$17,
  IF(AND($A1567=0,$B1567=0),
    E1568,
  IF($B1567=0,
    VLOOKUP($A1567,ChapterTable!$1:$1048576,MATCH("최종"&amp;SUBSTITUTE(SUBSTITUTE(E$1,"standard",""),"|Float",""),ChapterTable!$1:$1,0),0),
  IF($B1567=1,
    IF($L1567=FALSE,
      VLOOKUP($A1567,ChapterTable!$1:$1048576,MATCH("최종"&amp;SUBSTITUTE(SUBSTITUTE(E$1,"standard",""),"|Float",""),ChapterTable!$1:$1,0),0),
      VLOOKUP($A1567-ChapterTable!$P$11,ChapterTable!$1:$1048576,MATCH("최종"&amp;SUBSTITUTE(SUBSTITUTE(E$1,"standard",""),"|Float",""),ChapterTable!$1:$1,0),0)*ChapterTable!$P$14
    ),
  OFFSET(E1567,-$B1567+IF($L1567,1,0),0)*IF($B1567&gt;OFFSET($B1567,1,0),ChapterTable!$R$17,1)*
    (VLOOKUP(SUBSTITUTE(SUBSTITUTE(E$1,"standard",""),"|Float","")&amp;IF(OR($L1567=TRUE,$A1567=0,MOD($A1567,ChapterTable!$R$20)&lt;&gt;0),"","보스")&amp;"인게임누적곱배수",ChapterTable!$R:$S,2,0)^C1567
    +VLOOKUP(SUBSTITUTE(SUBSTITUTE(E$1,"standard",""),"|Float","")&amp;IF(OR($L1567=TRUE,$A1567=0,MOD($A1567,ChapterTable!$R$20)&lt;&gt;0),"","보스")&amp;"인게임누적합배수",ChapterTable!$R:$S,2,0)*C1567)
  )
  )
  )
)</f>
        <v>3772.5750000000003</v>
      </c>
      <c r="F1567" s="1">
        <f ca="1">IF(AND($A1567=0,$B1567=1),
    VLOOKUP(1,ChapterTable!$1:$1048576,MATCH("최종"&amp;SUBSTITUTE(SUBSTITUTE(F$1,"standard",""),"|Float",""),ChapterTable!$1:$1,0),0)*ChapterTable!$P$17,
  IF(AND($A1567=0,$B1567=0),
    F1568,
  IF($B1567=0,
    VLOOKUP($A1567,ChapterTable!$1:$1048576,MATCH("최종"&amp;SUBSTITUTE(SUBSTITUTE(F$1,"standard",""),"|Float",""),ChapterTable!$1:$1,0),0),
  IF($B1567=1,
    IF($L1567=FALSE,
      VLOOKUP($A1567,ChapterTable!$1:$1048576,MATCH("최종"&amp;SUBSTITUTE(SUBSTITUTE(F$1,"standard",""),"|Float",""),ChapterTable!$1:$1,0),0),
      VLOOKUP($A1567-ChapterTable!$P$11,ChapterTable!$1:$1048576,MATCH("최종"&amp;SUBSTITUTE(SUBSTITUTE(F$1,"standard",""),"|Float",""),ChapterTable!$1:$1,0),0)*ChapterTable!$P$14
    ),
  OFFSET(F1567,-$B1567+IF($L1567,1,0),0)*
    (VLOOKUP(SUBSTITUTE(SUBSTITUTE(F$1,"standard",""),"|Float","")&amp;IF(OR($L1567=TRUE,$A1567=0,MOD($A1567,ChapterTable!$R$20)&lt;&gt;0),"","보스")&amp;"인게임누적곱배수",ChapterTable!$R:$S,2,0)^D1567
    +VLOOKUP(SUBSTITUTE(SUBSTITUTE(F$1,"standard",""),"|Float","")&amp;IF(OR($L1567=TRUE,$A1567=0,MOD($A1567,ChapterTable!$R$20)&lt;&gt;0),"","보스")&amp;"인게임누적합배수",ChapterTable!$R:$S,2,0)*D1567)
  )
  )
  )
)</f>
        <v>1129.8076171874998</v>
      </c>
      <c r="G1567" t="s">
        <v>719</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71"/>
        <v>3</v>
      </c>
      <c r="Q1567">
        <f t="shared" si="172"/>
        <v>3</v>
      </c>
      <c r="R1567" t="b">
        <f t="shared" ca="1" si="173"/>
        <v>1</v>
      </c>
      <c r="T1567" t="b">
        <f t="shared" ca="1" si="174"/>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77"/>
        <v>0.33333333333333331</v>
      </c>
      <c r="AJ1567">
        <f t="shared" si="175"/>
        <v>0.395555555</v>
      </c>
      <c r="AK1567">
        <f t="shared" si="176"/>
        <v>1</v>
      </c>
      <c r="AL1567">
        <v>0</v>
      </c>
    </row>
    <row r="1568" spans="1:38" x14ac:dyDescent="0.3">
      <c r="A1568">
        <v>9</v>
      </c>
      <c r="B1568">
        <v>27</v>
      </c>
      <c r="C1568">
        <f>IF(OR($L1568=TRUE,$A1568=0,MOD($A1568,ChapterTable!$R$20)&lt;&gt;0),
MAX(0,INT(($B1568+ChapterTable!$P$26+VLOOKUP(SUBSTITUTE(C$1,"성장단계","")&amp;"단계오프셋",ChapterTable!$R:$S,2,0))/ChapterTable!$P$23)),
MAX(0,INT(($B1568+ChapterTable!$R$26+VLOOKUP(SUBSTITUTE(C$1,"성장단계","")&amp;"보스단계오프셋",ChapterTable!$R:$S,2,0))/ChapterTable!$R$23)))</f>
        <v>3</v>
      </c>
      <c r="D1568">
        <f>IF(OR($L1568=TRUE,$A1568=0,MOD($A1568,ChapterTable!$R$20)&lt;&gt;0),
MAX(0,INT(($B1568+ChapterTable!$P$26+VLOOKUP(SUBSTITUTE(D$1,"성장단계","")&amp;"단계오프셋",ChapterTable!$R:$S,2,0))/ChapterTable!$P$23)),
MAX(0,INT(($B1568+ChapterTable!$R$26+VLOOKUP(SUBSTITUTE(D$1,"성장단계","")&amp;"보스단계오프셋",ChapterTable!$R:$S,2,0))/ChapterTable!$R$23)))</f>
        <v>2</v>
      </c>
      <c r="E1568" s="1">
        <f ca="1">IF(AND($A1568=0,$B1568=1),
    VLOOKUP(1,ChapterTable!$1:$1048576,MATCH("최종"&amp;SUBSTITUTE(SUBSTITUTE(E$1,"standard",""),"|Float",""),ChapterTable!$1:$1,0),0)*ChapterTable!$P$17,
  IF(AND($A1568=0,$B1568=0),
    E1569,
  IF($B1568=0,
    VLOOKUP($A1568,ChapterTable!$1:$1048576,MATCH("최종"&amp;SUBSTITUTE(SUBSTITUTE(E$1,"standard",""),"|Float",""),ChapterTable!$1:$1,0),0),
  IF($B1568=1,
    IF($L1568=FALSE,
      VLOOKUP($A1568,ChapterTable!$1:$1048576,MATCH("최종"&amp;SUBSTITUTE(SUBSTITUTE(E$1,"standard",""),"|Float",""),ChapterTable!$1:$1,0),0),
      VLOOKUP($A1568-ChapterTable!$P$11,ChapterTable!$1:$1048576,MATCH("최종"&amp;SUBSTITUTE(SUBSTITUTE(E$1,"standard",""),"|Float",""),ChapterTable!$1:$1,0),0)*ChapterTable!$P$14
    ),
  OFFSET(E1568,-$B1568+IF($L1568,1,0),0)*IF($B1568&gt;OFFSET($B1568,1,0),ChapterTable!$R$17,1)*
    (VLOOKUP(SUBSTITUTE(SUBSTITUTE(E$1,"standard",""),"|Float","")&amp;IF(OR($L1568=TRUE,$A1568=0,MOD($A1568,ChapterTable!$R$20)&lt;&gt;0),"","보스")&amp;"인게임누적곱배수",ChapterTable!$R:$S,2,0)^C1568
    +VLOOKUP(SUBSTITUTE(SUBSTITUTE(E$1,"standard",""),"|Float","")&amp;IF(OR($L1568=TRUE,$A1568=0,MOD($A1568,ChapterTable!$R$20)&lt;&gt;0),"","보스")&amp;"인게임누적합배수",ChapterTable!$R:$S,2,0)*C1568)
  )
  )
  )
)</f>
        <v>3772.5750000000003</v>
      </c>
      <c r="F1568" s="1">
        <f ca="1">IF(AND($A1568=0,$B1568=1),
    VLOOKUP(1,ChapterTable!$1:$1048576,MATCH("최종"&amp;SUBSTITUTE(SUBSTITUTE(F$1,"standard",""),"|Float",""),ChapterTable!$1:$1,0),0)*ChapterTable!$P$17,
  IF(AND($A1568=0,$B1568=0),
    F1569,
  IF($B1568=0,
    VLOOKUP($A1568,ChapterTable!$1:$1048576,MATCH("최종"&amp;SUBSTITUTE(SUBSTITUTE(F$1,"standard",""),"|Float",""),ChapterTable!$1:$1,0),0),
  IF($B1568=1,
    IF($L1568=FALSE,
      VLOOKUP($A1568,ChapterTable!$1:$1048576,MATCH("최종"&amp;SUBSTITUTE(SUBSTITUTE(F$1,"standard",""),"|Float",""),ChapterTable!$1:$1,0),0),
      VLOOKUP($A1568-ChapterTable!$P$11,ChapterTable!$1:$1048576,MATCH("최종"&amp;SUBSTITUTE(SUBSTITUTE(F$1,"standard",""),"|Float",""),ChapterTable!$1:$1,0),0)*ChapterTable!$P$14
    ),
  OFFSET(F1568,-$B1568+IF($L1568,1,0),0)*
    (VLOOKUP(SUBSTITUTE(SUBSTITUTE(F$1,"standard",""),"|Float","")&amp;IF(OR($L1568=TRUE,$A1568=0,MOD($A1568,ChapterTable!$R$20)&lt;&gt;0),"","보스")&amp;"인게임누적곱배수",ChapterTable!$R:$S,2,0)^D1568
    +VLOOKUP(SUBSTITUTE(SUBSTITUTE(F$1,"standard",""),"|Float","")&amp;IF(OR($L1568=TRUE,$A1568=0,MOD($A1568,ChapterTable!$R$20)&lt;&gt;0),"","보스")&amp;"인게임누적합배수",ChapterTable!$R:$S,2,0)*D1568)
  )
  )
  )
)</f>
        <v>1129.8076171874998</v>
      </c>
      <c r="G1568" t="s">
        <v>719</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71"/>
        <v>3</v>
      </c>
      <c r="Q1568">
        <f t="shared" si="172"/>
        <v>3</v>
      </c>
      <c r="R1568" t="b">
        <f t="shared" ca="1" si="173"/>
        <v>1</v>
      </c>
      <c r="T1568" t="b">
        <f t="shared" ca="1" si="174"/>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77"/>
        <v>0.33333333333333331</v>
      </c>
      <c r="AJ1568">
        <f t="shared" si="175"/>
        <v>0.395555555</v>
      </c>
      <c r="AK1568">
        <f t="shared" si="176"/>
        <v>1</v>
      </c>
      <c r="AL1568">
        <v>0</v>
      </c>
    </row>
    <row r="1569" spans="1:38" x14ac:dyDescent="0.3">
      <c r="A1569">
        <v>9</v>
      </c>
      <c r="B1569">
        <v>28</v>
      </c>
      <c r="C1569">
        <f>IF(OR($L1569=TRUE,$A1569=0,MOD($A1569,ChapterTable!$R$20)&lt;&gt;0),
MAX(0,INT(($B1569+ChapterTable!$P$26+VLOOKUP(SUBSTITUTE(C$1,"성장단계","")&amp;"단계오프셋",ChapterTable!$R:$S,2,0))/ChapterTable!$P$23)),
MAX(0,INT(($B1569+ChapterTable!$R$26+VLOOKUP(SUBSTITUTE(C$1,"성장단계","")&amp;"보스단계오프셋",ChapterTable!$R:$S,2,0))/ChapterTable!$R$23)))</f>
        <v>3</v>
      </c>
      <c r="D1569">
        <f>IF(OR($L1569=TRUE,$A1569=0,MOD($A1569,ChapterTable!$R$20)&lt;&gt;0),
MAX(0,INT(($B1569+ChapterTable!$P$26+VLOOKUP(SUBSTITUTE(D$1,"성장단계","")&amp;"단계오프셋",ChapterTable!$R:$S,2,0))/ChapterTable!$P$23)),
MAX(0,INT(($B1569+ChapterTable!$R$26+VLOOKUP(SUBSTITUTE(D$1,"성장단계","")&amp;"보스단계오프셋",ChapterTable!$R:$S,2,0))/ChapterTable!$R$23)))</f>
        <v>2</v>
      </c>
      <c r="E1569" s="1">
        <f ca="1">IF(AND($A1569=0,$B1569=1),
    VLOOKUP(1,ChapterTable!$1:$1048576,MATCH("최종"&amp;SUBSTITUTE(SUBSTITUTE(E$1,"standard",""),"|Float",""),ChapterTable!$1:$1,0),0)*ChapterTable!$P$17,
  IF(AND($A1569=0,$B1569=0),
    E1570,
  IF($B1569=0,
    VLOOKUP($A1569,ChapterTable!$1:$1048576,MATCH("최종"&amp;SUBSTITUTE(SUBSTITUTE(E$1,"standard",""),"|Float",""),ChapterTable!$1:$1,0),0),
  IF($B1569=1,
    IF($L1569=FALSE,
      VLOOKUP($A1569,ChapterTable!$1:$1048576,MATCH("최종"&amp;SUBSTITUTE(SUBSTITUTE(E$1,"standard",""),"|Float",""),ChapterTable!$1:$1,0),0),
      VLOOKUP($A1569-ChapterTable!$P$11,ChapterTable!$1:$1048576,MATCH("최종"&amp;SUBSTITUTE(SUBSTITUTE(E$1,"standard",""),"|Float",""),ChapterTable!$1:$1,0),0)*ChapterTable!$P$14
    ),
  OFFSET(E1569,-$B1569+IF($L1569,1,0),0)*IF($B1569&gt;OFFSET($B1569,1,0),ChapterTable!$R$17,1)*
    (VLOOKUP(SUBSTITUTE(SUBSTITUTE(E$1,"standard",""),"|Float","")&amp;IF(OR($L1569=TRUE,$A1569=0,MOD($A1569,ChapterTable!$R$20)&lt;&gt;0),"","보스")&amp;"인게임누적곱배수",ChapterTable!$R:$S,2,0)^C1569
    +VLOOKUP(SUBSTITUTE(SUBSTITUTE(E$1,"standard",""),"|Float","")&amp;IF(OR($L1569=TRUE,$A1569=0,MOD($A1569,ChapterTable!$R$20)&lt;&gt;0),"","보스")&amp;"인게임누적합배수",ChapterTable!$R:$S,2,0)*C1569)
  )
  )
  )
)</f>
        <v>3772.5750000000003</v>
      </c>
      <c r="F1569" s="1">
        <f ca="1">IF(AND($A1569=0,$B1569=1),
    VLOOKUP(1,ChapterTable!$1:$1048576,MATCH("최종"&amp;SUBSTITUTE(SUBSTITUTE(F$1,"standard",""),"|Float",""),ChapterTable!$1:$1,0),0)*ChapterTable!$P$17,
  IF(AND($A1569=0,$B1569=0),
    F1570,
  IF($B1569=0,
    VLOOKUP($A1569,ChapterTable!$1:$1048576,MATCH("최종"&amp;SUBSTITUTE(SUBSTITUTE(F$1,"standard",""),"|Float",""),ChapterTable!$1:$1,0),0),
  IF($B1569=1,
    IF($L1569=FALSE,
      VLOOKUP($A1569,ChapterTable!$1:$1048576,MATCH("최종"&amp;SUBSTITUTE(SUBSTITUTE(F$1,"standard",""),"|Float",""),ChapterTable!$1:$1,0),0),
      VLOOKUP($A1569-ChapterTable!$P$11,ChapterTable!$1:$1048576,MATCH("최종"&amp;SUBSTITUTE(SUBSTITUTE(F$1,"standard",""),"|Float",""),ChapterTable!$1:$1,0),0)*ChapterTable!$P$14
    ),
  OFFSET(F1569,-$B1569+IF($L1569,1,0),0)*
    (VLOOKUP(SUBSTITUTE(SUBSTITUTE(F$1,"standard",""),"|Float","")&amp;IF(OR($L1569=TRUE,$A1569=0,MOD($A1569,ChapterTable!$R$20)&lt;&gt;0),"","보스")&amp;"인게임누적곱배수",ChapterTable!$R:$S,2,0)^D1569
    +VLOOKUP(SUBSTITUTE(SUBSTITUTE(F$1,"standard",""),"|Float","")&amp;IF(OR($L1569=TRUE,$A1569=0,MOD($A1569,ChapterTable!$R$20)&lt;&gt;0),"","보스")&amp;"인게임누적합배수",ChapterTable!$R:$S,2,0)*D1569)
  )
  )
  )
)</f>
        <v>1129.8076171874998</v>
      </c>
      <c r="G1569" t="s">
        <v>719</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71"/>
        <v>3</v>
      </c>
      <c r="Q1569">
        <f t="shared" si="172"/>
        <v>3</v>
      </c>
      <c r="R1569" t="b">
        <f t="shared" ca="1" si="173"/>
        <v>1</v>
      </c>
      <c r="T1569" t="b">
        <f t="shared" ca="1" si="174"/>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77"/>
        <v>0.33333333333333331</v>
      </c>
      <c r="AJ1569">
        <f t="shared" si="175"/>
        <v>0.395555555</v>
      </c>
      <c r="AK1569">
        <f t="shared" si="176"/>
        <v>1</v>
      </c>
      <c r="AL1569">
        <v>0</v>
      </c>
    </row>
    <row r="1570" spans="1:38" x14ac:dyDescent="0.3">
      <c r="A1570">
        <v>9</v>
      </c>
      <c r="B1570">
        <v>29</v>
      </c>
      <c r="C1570">
        <f>IF(OR($L1570=TRUE,$A1570=0,MOD($A1570,ChapterTable!$R$20)&lt;&gt;0),
MAX(0,INT(($B1570+ChapterTable!$P$26+VLOOKUP(SUBSTITUTE(C$1,"성장단계","")&amp;"단계오프셋",ChapterTable!$R:$S,2,0))/ChapterTable!$P$23)),
MAX(0,INT(($B1570+ChapterTable!$R$26+VLOOKUP(SUBSTITUTE(C$1,"성장단계","")&amp;"보스단계오프셋",ChapterTable!$R:$S,2,0))/ChapterTable!$R$23)))</f>
        <v>3</v>
      </c>
      <c r="D1570">
        <f>IF(OR($L1570=TRUE,$A1570=0,MOD($A1570,ChapterTable!$R$20)&lt;&gt;0),
MAX(0,INT(($B1570+ChapterTable!$P$26+VLOOKUP(SUBSTITUTE(D$1,"성장단계","")&amp;"단계오프셋",ChapterTable!$R:$S,2,0))/ChapterTable!$P$23)),
MAX(0,INT(($B1570+ChapterTable!$R$26+VLOOKUP(SUBSTITUTE(D$1,"성장단계","")&amp;"보스단계오프셋",ChapterTable!$R:$S,2,0))/ChapterTable!$R$23)))</f>
        <v>2</v>
      </c>
      <c r="E1570" s="1">
        <f ca="1">IF(AND($A1570=0,$B1570=1),
    VLOOKUP(1,ChapterTable!$1:$1048576,MATCH("최종"&amp;SUBSTITUTE(SUBSTITUTE(E$1,"standard",""),"|Float",""),ChapterTable!$1:$1,0),0)*ChapterTable!$P$17,
  IF(AND($A1570=0,$B1570=0),
    E1571,
  IF($B1570=0,
    VLOOKUP($A1570,ChapterTable!$1:$1048576,MATCH("최종"&amp;SUBSTITUTE(SUBSTITUTE(E$1,"standard",""),"|Float",""),ChapterTable!$1:$1,0),0),
  IF($B1570=1,
    IF($L1570=FALSE,
      VLOOKUP($A1570,ChapterTable!$1:$1048576,MATCH("최종"&amp;SUBSTITUTE(SUBSTITUTE(E$1,"standard",""),"|Float",""),ChapterTable!$1:$1,0),0),
      VLOOKUP($A1570-ChapterTable!$P$11,ChapterTable!$1:$1048576,MATCH("최종"&amp;SUBSTITUTE(SUBSTITUTE(E$1,"standard",""),"|Float",""),ChapterTable!$1:$1,0),0)*ChapterTable!$P$14
    ),
  OFFSET(E1570,-$B1570+IF($L1570,1,0),0)*IF($B1570&gt;OFFSET($B1570,1,0),ChapterTable!$R$17,1)*
    (VLOOKUP(SUBSTITUTE(SUBSTITUTE(E$1,"standard",""),"|Float","")&amp;IF(OR($L1570=TRUE,$A1570=0,MOD($A1570,ChapterTable!$R$20)&lt;&gt;0),"","보스")&amp;"인게임누적곱배수",ChapterTable!$R:$S,2,0)^C1570
    +VLOOKUP(SUBSTITUTE(SUBSTITUTE(E$1,"standard",""),"|Float","")&amp;IF(OR($L1570=TRUE,$A1570=0,MOD($A1570,ChapterTable!$R$20)&lt;&gt;0),"","보스")&amp;"인게임누적합배수",ChapterTable!$R:$S,2,0)*C1570)
  )
  )
  )
)</f>
        <v>3772.5750000000003</v>
      </c>
      <c r="F1570" s="1">
        <f ca="1">IF(AND($A1570=0,$B1570=1),
    VLOOKUP(1,ChapterTable!$1:$1048576,MATCH("최종"&amp;SUBSTITUTE(SUBSTITUTE(F$1,"standard",""),"|Float",""),ChapterTable!$1:$1,0),0)*ChapterTable!$P$17,
  IF(AND($A1570=0,$B1570=0),
    F1571,
  IF($B1570=0,
    VLOOKUP($A1570,ChapterTable!$1:$1048576,MATCH("최종"&amp;SUBSTITUTE(SUBSTITUTE(F$1,"standard",""),"|Float",""),ChapterTable!$1:$1,0),0),
  IF($B1570=1,
    IF($L1570=FALSE,
      VLOOKUP($A1570,ChapterTable!$1:$1048576,MATCH("최종"&amp;SUBSTITUTE(SUBSTITUTE(F$1,"standard",""),"|Float",""),ChapterTable!$1:$1,0),0),
      VLOOKUP($A1570-ChapterTable!$P$11,ChapterTable!$1:$1048576,MATCH("최종"&amp;SUBSTITUTE(SUBSTITUTE(F$1,"standard",""),"|Float",""),ChapterTable!$1:$1,0),0)*ChapterTable!$P$14
    ),
  OFFSET(F1570,-$B1570+IF($L1570,1,0),0)*
    (VLOOKUP(SUBSTITUTE(SUBSTITUTE(F$1,"standard",""),"|Float","")&amp;IF(OR($L1570=TRUE,$A1570=0,MOD($A1570,ChapterTable!$R$20)&lt;&gt;0),"","보스")&amp;"인게임누적곱배수",ChapterTable!$R:$S,2,0)^D1570
    +VLOOKUP(SUBSTITUTE(SUBSTITUTE(F$1,"standard",""),"|Float","")&amp;IF(OR($L1570=TRUE,$A1570=0,MOD($A1570,ChapterTable!$R$20)&lt;&gt;0),"","보스")&amp;"인게임누적합배수",ChapterTable!$R:$S,2,0)*D1570)
  )
  )
  )
)</f>
        <v>1129.8076171874998</v>
      </c>
      <c r="G1570" t="s">
        <v>719</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71"/>
        <v>93</v>
      </c>
      <c r="Q1570">
        <f t="shared" si="172"/>
        <v>93</v>
      </c>
      <c r="R1570" t="b">
        <f t="shared" ca="1" si="173"/>
        <v>1</v>
      </c>
      <c r="T1570" t="b">
        <f t="shared" ca="1" si="174"/>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77"/>
        <v>0.33333333333333331</v>
      </c>
      <c r="AJ1570">
        <f t="shared" si="175"/>
        <v>0.395555555</v>
      </c>
      <c r="AK1570">
        <f t="shared" si="176"/>
        <v>1</v>
      </c>
      <c r="AL1570">
        <v>0</v>
      </c>
    </row>
    <row r="1571" spans="1:38" x14ac:dyDescent="0.3">
      <c r="A1571">
        <v>9</v>
      </c>
      <c r="B1571">
        <v>30</v>
      </c>
      <c r="C1571">
        <f>IF(OR($L1571=TRUE,$A1571=0,MOD($A1571,ChapterTable!$R$20)&lt;&gt;0),
MAX(0,INT(($B1571+ChapterTable!$P$26+VLOOKUP(SUBSTITUTE(C$1,"성장단계","")&amp;"단계오프셋",ChapterTable!$R:$S,2,0))/ChapterTable!$P$23)),
MAX(0,INT(($B1571+ChapterTable!$R$26+VLOOKUP(SUBSTITUTE(C$1,"성장단계","")&amp;"보스단계오프셋",ChapterTable!$R:$S,2,0))/ChapterTable!$R$23)))</f>
        <v>3</v>
      </c>
      <c r="D1571">
        <f>IF(OR($L1571=TRUE,$A1571=0,MOD($A1571,ChapterTable!$R$20)&lt;&gt;0),
MAX(0,INT(($B1571+ChapterTable!$P$26+VLOOKUP(SUBSTITUTE(D$1,"성장단계","")&amp;"단계오프셋",ChapterTable!$R:$S,2,0))/ChapterTable!$P$23)),
MAX(0,INT(($B1571+ChapterTable!$R$26+VLOOKUP(SUBSTITUTE(D$1,"성장단계","")&amp;"보스단계오프셋",ChapterTable!$R:$S,2,0))/ChapterTable!$R$23)))</f>
        <v>2</v>
      </c>
      <c r="E1571" s="1">
        <f ca="1">IF(AND($A1571=0,$B1571=1),
    VLOOKUP(1,ChapterTable!$1:$1048576,MATCH("최종"&amp;SUBSTITUTE(SUBSTITUTE(E$1,"standard",""),"|Float",""),ChapterTable!$1:$1,0),0)*ChapterTable!$P$17,
  IF(AND($A1571=0,$B1571=0),
    E1572,
  IF($B1571=0,
    VLOOKUP($A1571,ChapterTable!$1:$1048576,MATCH("최종"&amp;SUBSTITUTE(SUBSTITUTE(E$1,"standard",""),"|Float",""),ChapterTable!$1:$1,0),0),
  IF($B1571=1,
    IF($L1571=FALSE,
      VLOOKUP($A1571,ChapterTable!$1:$1048576,MATCH("최종"&amp;SUBSTITUTE(SUBSTITUTE(E$1,"standard",""),"|Float",""),ChapterTable!$1:$1,0),0),
      VLOOKUP($A1571-ChapterTable!$P$11,ChapterTable!$1:$1048576,MATCH("최종"&amp;SUBSTITUTE(SUBSTITUTE(E$1,"standard",""),"|Float",""),ChapterTable!$1:$1,0),0)*ChapterTable!$P$14
    ),
  OFFSET(E1571,-$B1571+IF($L1571,1,0),0)*IF($B1571&gt;OFFSET($B1571,1,0),ChapterTable!$R$17,1)*
    (VLOOKUP(SUBSTITUTE(SUBSTITUTE(E$1,"standard",""),"|Float","")&amp;IF(OR($L1571=TRUE,$A1571=0,MOD($A1571,ChapterTable!$R$20)&lt;&gt;0),"","보스")&amp;"인게임누적곱배수",ChapterTable!$R:$S,2,0)^C1571
    +VLOOKUP(SUBSTITUTE(SUBSTITUTE(E$1,"standard",""),"|Float","")&amp;IF(OR($L1571=TRUE,$A1571=0,MOD($A1571,ChapterTable!$R$20)&lt;&gt;0),"","보스")&amp;"인게임누적합배수",ChapterTable!$R:$S,2,0)*C1571)
  )
  )
  )
)</f>
        <v>3772.5750000000003</v>
      </c>
      <c r="F1571" s="1">
        <f ca="1">IF(AND($A1571=0,$B1571=1),
    VLOOKUP(1,ChapterTable!$1:$1048576,MATCH("최종"&amp;SUBSTITUTE(SUBSTITUTE(F$1,"standard",""),"|Float",""),ChapterTable!$1:$1,0),0)*ChapterTable!$P$17,
  IF(AND($A1571=0,$B1571=0),
    F1572,
  IF($B1571=0,
    VLOOKUP($A1571,ChapterTable!$1:$1048576,MATCH("최종"&amp;SUBSTITUTE(SUBSTITUTE(F$1,"standard",""),"|Float",""),ChapterTable!$1:$1,0),0),
  IF($B1571=1,
    IF($L1571=FALSE,
      VLOOKUP($A1571,ChapterTable!$1:$1048576,MATCH("최종"&amp;SUBSTITUTE(SUBSTITUTE(F$1,"standard",""),"|Float",""),ChapterTable!$1:$1,0),0),
      VLOOKUP($A1571-ChapterTable!$P$11,ChapterTable!$1:$1048576,MATCH("최종"&amp;SUBSTITUTE(SUBSTITUTE(F$1,"standard",""),"|Float",""),ChapterTable!$1:$1,0),0)*ChapterTable!$P$14
    ),
  OFFSET(F1571,-$B1571+IF($L1571,1,0),0)*
    (VLOOKUP(SUBSTITUTE(SUBSTITUTE(F$1,"standard",""),"|Float","")&amp;IF(OR($L1571=TRUE,$A1571=0,MOD($A1571,ChapterTable!$R$20)&lt;&gt;0),"","보스")&amp;"인게임누적곱배수",ChapterTable!$R:$S,2,0)^D1571
    +VLOOKUP(SUBSTITUTE(SUBSTITUTE(F$1,"standard",""),"|Float","")&amp;IF(OR($L1571=TRUE,$A1571=0,MOD($A1571,ChapterTable!$R$20)&lt;&gt;0),"","보스")&amp;"인게임누적합배수",ChapterTable!$R:$S,2,0)*D1571)
  )
  )
  )
)</f>
        <v>1129.8076171874998</v>
      </c>
      <c r="G1571" t="s">
        <v>719</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71"/>
        <v>23</v>
      </c>
      <c r="Q1571">
        <f t="shared" si="172"/>
        <v>23</v>
      </c>
      <c r="R1571" t="b">
        <f t="shared" ca="1" si="173"/>
        <v>1</v>
      </c>
      <c r="T1571" t="b">
        <f t="shared" ca="1" si="174"/>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77"/>
        <v>0.33333333333333331</v>
      </c>
      <c r="AJ1571">
        <f t="shared" si="175"/>
        <v>1</v>
      </c>
      <c r="AK1571">
        <f t="shared" si="176"/>
        <v>3</v>
      </c>
      <c r="AL1571">
        <v>0</v>
      </c>
    </row>
    <row r="1572" spans="1:38" x14ac:dyDescent="0.3">
      <c r="A1572">
        <v>9</v>
      </c>
      <c r="B1572">
        <v>31</v>
      </c>
      <c r="C1572">
        <f>IF(OR($L1572=TRUE,$A1572=0,MOD($A1572,ChapterTable!$R$20)&lt;&gt;0),
MAX(0,INT(($B1572+ChapterTable!$P$26+VLOOKUP(SUBSTITUTE(C$1,"성장단계","")&amp;"단계오프셋",ChapterTable!$R:$S,2,0))/ChapterTable!$P$23)),
MAX(0,INT(($B1572+ChapterTable!$R$26+VLOOKUP(SUBSTITUTE(C$1,"성장단계","")&amp;"보스단계오프셋",ChapterTable!$R:$S,2,0))/ChapterTable!$R$23)))</f>
        <v>3</v>
      </c>
      <c r="D1572">
        <f>IF(OR($L1572=TRUE,$A1572=0,MOD($A1572,ChapterTable!$R$20)&lt;&gt;0),
MAX(0,INT(($B1572+ChapterTable!$P$26+VLOOKUP(SUBSTITUTE(D$1,"성장단계","")&amp;"단계오프셋",ChapterTable!$R:$S,2,0))/ChapterTable!$P$23)),
MAX(0,INT(($B1572+ChapterTable!$R$26+VLOOKUP(SUBSTITUTE(D$1,"성장단계","")&amp;"보스단계오프셋",ChapterTable!$R:$S,2,0))/ChapterTable!$R$23)))</f>
        <v>3</v>
      </c>
      <c r="E1572" s="1">
        <f ca="1">IF(AND($A1572=0,$B1572=1),
    VLOOKUP(1,ChapterTable!$1:$1048576,MATCH("최종"&amp;SUBSTITUTE(SUBSTITUTE(E$1,"standard",""),"|Float",""),ChapterTable!$1:$1,0),0)*ChapterTable!$P$17,
  IF(AND($A1572=0,$B1572=0),
    E1573,
  IF($B1572=0,
    VLOOKUP($A1572,ChapterTable!$1:$1048576,MATCH("최종"&amp;SUBSTITUTE(SUBSTITUTE(E$1,"standard",""),"|Float",""),ChapterTable!$1:$1,0),0),
  IF($B1572=1,
    IF($L1572=FALSE,
      VLOOKUP($A1572,ChapterTable!$1:$1048576,MATCH("최종"&amp;SUBSTITUTE(SUBSTITUTE(E$1,"standard",""),"|Float",""),ChapterTable!$1:$1,0),0),
      VLOOKUP($A1572-ChapterTable!$P$11,ChapterTable!$1:$1048576,MATCH("최종"&amp;SUBSTITUTE(SUBSTITUTE(E$1,"standard",""),"|Float",""),ChapterTable!$1:$1,0),0)*ChapterTable!$P$14
    ),
  OFFSET(E1572,-$B1572+IF($L1572,1,0),0)*IF($B1572&gt;OFFSET($B1572,1,0),ChapterTable!$R$17,1)*
    (VLOOKUP(SUBSTITUTE(SUBSTITUTE(E$1,"standard",""),"|Float","")&amp;IF(OR($L1572=TRUE,$A1572=0,MOD($A1572,ChapterTable!$R$20)&lt;&gt;0),"","보스")&amp;"인게임누적곱배수",ChapterTable!$R:$S,2,0)^C1572
    +VLOOKUP(SUBSTITUTE(SUBSTITUTE(E$1,"standard",""),"|Float","")&amp;IF(OR($L1572=TRUE,$A1572=0,MOD($A1572,ChapterTable!$R$20)&lt;&gt;0),"","보스")&amp;"인게임누적합배수",ChapterTable!$R:$S,2,0)*C1572)
  )
  )
  )
)</f>
        <v>3772.5750000000003</v>
      </c>
      <c r="F1572" s="1">
        <f ca="1">IF(AND($A1572=0,$B1572=1),
    VLOOKUP(1,ChapterTable!$1:$1048576,MATCH("최종"&amp;SUBSTITUTE(SUBSTITUTE(F$1,"standard",""),"|Float",""),ChapterTable!$1:$1,0),0)*ChapterTable!$P$17,
  IF(AND($A1572=0,$B1572=0),
    F1573,
  IF($B1572=0,
    VLOOKUP($A1572,ChapterTable!$1:$1048576,MATCH("최종"&amp;SUBSTITUTE(SUBSTITUTE(F$1,"standard",""),"|Float",""),ChapterTable!$1:$1,0),0),
  IF($B1572=1,
    IF($L1572=FALSE,
      VLOOKUP($A1572,ChapterTable!$1:$1048576,MATCH("최종"&amp;SUBSTITUTE(SUBSTITUTE(F$1,"standard",""),"|Float",""),ChapterTable!$1:$1,0),0),
      VLOOKUP($A1572-ChapterTable!$P$11,ChapterTable!$1:$1048576,MATCH("최종"&amp;SUBSTITUTE(SUBSTITUTE(F$1,"standard",""),"|Float",""),ChapterTable!$1:$1,0),0)*ChapterTable!$P$14
    ),
  OFFSET(F1572,-$B1572+IF($L1572,1,0),0)*
    (VLOOKUP(SUBSTITUTE(SUBSTITUTE(F$1,"standard",""),"|Float","")&amp;IF(OR($L1572=TRUE,$A1572=0,MOD($A1572,ChapterTable!$R$20)&lt;&gt;0),"","보스")&amp;"인게임누적곱배수",ChapterTable!$R:$S,2,0)^D1572
    +VLOOKUP(SUBSTITUTE(SUBSTITUTE(F$1,"standard",""),"|Float","")&amp;IF(OR($L1572=TRUE,$A1572=0,MOD($A1572,ChapterTable!$R$20)&lt;&gt;0),"","보스")&amp;"인게임누적합배수",ChapterTable!$R:$S,2,0)*D1572)
  )
  )
  )
)</f>
        <v>1203.49072265625</v>
      </c>
      <c r="G1572" t="s">
        <v>719</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71"/>
        <v>4</v>
      </c>
      <c r="Q1572">
        <f t="shared" si="172"/>
        <v>4</v>
      </c>
      <c r="R1572" t="b">
        <f t="shared" ca="1" si="173"/>
        <v>1</v>
      </c>
      <c r="T1572" t="b">
        <f t="shared" ca="1" si="174"/>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77"/>
        <v>0.25</v>
      </c>
      <c r="AJ1572">
        <f t="shared" si="175"/>
        <v>0.32</v>
      </c>
      <c r="AK1572">
        <f t="shared" si="176"/>
        <v>1</v>
      </c>
      <c r="AL1572">
        <v>0</v>
      </c>
    </row>
    <row r="1573" spans="1:38" x14ac:dyDescent="0.3">
      <c r="A1573">
        <v>9</v>
      </c>
      <c r="B1573">
        <v>32</v>
      </c>
      <c r="C1573">
        <f>IF(OR($L1573=TRUE,$A1573=0,MOD($A1573,ChapterTable!$R$20)&lt;&gt;0),
MAX(0,INT(($B1573+ChapterTable!$P$26+VLOOKUP(SUBSTITUTE(C$1,"성장단계","")&amp;"단계오프셋",ChapterTable!$R:$S,2,0))/ChapterTable!$P$23)),
MAX(0,INT(($B1573+ChapterTable!$R$26+VLOOKUP(SUBSTITUTE(C$1,"성장단계","")&amp;"보스단계오프셋",ChapterTable!$R:$S,2,0))/ChapterTable!$R$23)))</f>
        <v>3</v>
      </c>
      <c r="D1573">
        <f>IF(OR($L1573=TRUE,$A1573=0,MOD($A1573,ChapterTable!$R$20)&lt;&gt;0),
MAX(0,INT(($B1573+ChapterTable!$P$26+VLOOKUP(SUBSTITUTE(D$1,"성장단계","")&amp;"단계오프셋",ChapterTable!$R:$S,2,0))/ChapterTable!$P$23)),
MAX(0,INT(($B1573+ChapterTable!$R$26+VLOOKUP(SUBSTITUTE(D$1,"성장단계","")&amp;"보스단계오프셋",ChapterTable!$R:$S,2,0))/ChapterTable!$R$23)))</f>
        <v>3</v>
      </c>
      <c r="E1573" s="1">
        <f ca="1">IF(AND($A1573=0,$B1573=1),
    VLOOKUP(1,ChapterTable!$1:$1048576,MATCH("최종"&amp;SUBSTITUTE(SUBSTITUTE(E$1,"standard",""),"|Float",""),ChapterTable!$1:$1,0),0)*ChapterTable!$P$17,
  IF(AND($A1573=0,$B1573=0),
    E1574,
  IF($B1573=0,
    VLOOKUP($A1573,ChapterTable!$1:$1048576,MATCH("최종"&amp;SUBSTITUTE(SUBSTITUTE(E$1,"standard",""),"|Float",""),ChapterTable!$1:$1,0),0),
  IF($B1573=1,
    IF($L1573=FALSE,
      VLOOKUP($A1573,ChapterTable!$1:$1048576,MATCH("최종"&amp;SUBSTITUTE(SUBSTITUTE(E$1,"standard",""),"|Float",""),ChapterTable!$1:$1,0),0),
      VLOOKUP($A1573-ChapterTable!$P$11,ChapterTable!$1:$1048576,MATCH("최종"&amp;SUBSTITUTE(SUBSTITUTE(E$1,"standard",""),"|Float",""),ChapterTable!$1:$1,0),0)*ChapterTable!$P$14
    ),
  OFFSET(E1573,-$B1573+IF($L1573,1,0),0)*IF($B1573&gt;OFFSET($B1573,1,0),ChapterTable!$R$17,1)*
    (VLOOKUP(SUBSTITUTE(SUBSTITUTE(E$1,"standard",""),"|Float","")&amp;IF(OR($L1573=TRUE,$A1573=0,MOD($A1573,ChapterTable!$R$20)&lt;&gt;0),"","보스")&amp;"인게임누적곱배수",ChapterTable!$R:$S,2,0)^C1573
    +VLOOKUP(SUBSTITUTE(SUBSTITUTE(E$1,"standard",""),"|Float","")&amp;IF(OR($L1573=TRUE,$A1573=0,MOD($A1573,ChapterTable!$R$20)&lt;&gt;0),"","보스")&amp;"인게임누적합배수",ChapterTable!$R:$S,2,0)*C1573)
  )
  )
  )
)</f>
        <v>3772.5750000000003</v>
      </c>
      <c r="F1573" s="1">
        <f ca="1">IF(AND($A1573=0,$B1573=1),
    VLOOKUP(1,ChapterTable!$1:$1048576,MATCH("최종"&amp;SUBSTITUTE(SUBSTITUTE(F$1,"standard",""),"|Float",""),ChapterTable!$1:$1,0),0)*ChapterTable!$P$17,
  IF(AND($A1573=0,$B1573=0),
    F1574,
  IF($B1573=0,
    VLOOKUP($A1573,ChapterTable!$1:$1048576,MATCH("최종"&amp;SUBSTITUTE(SUBSTITUTE(F$1,"standard",""),"|Float",""),ChapterTable!$1:$1,0),0),
  IF($B1573=1,
    IF($L1573=FALSE,
      VLOOKUP($A1573,ChapterTable!$1:$1048576,MATCH("최종"&amp;SUBSTITUTE(SUBSTITUTE(F$1,"standard",""),"|Float",""),ChapterTable!$1:$1,0),0),
      VLOOKUP($A1573-ChapterTable!$P$11,ChapterTable!$1:$1048576,MATCH("최종"&amp;SUBSTITUTE(SUBSTITUTE(F$1,"standard",""),"|Float",""),ChapterTable!$1:$1,0),0)*ChapterTable!$P$14
    ),
  OFFSET(F1573,-$B1573+IF($L1573,1,0),0)*
    (VLOOKUP(SUBSTITUTE(SUBSTITUTE(F$1,"standard",""),"|Float","")&amp;IF(OR($L1573=TRUE,$A1573=0,MOD($A1573,ChapterTable!$R$20)&lt;&gt;0),"","보스")&amp;"인게임누적곱배수",ChapterTable!$R:$S,2,0)^D1573
    +VLOOKUP(SUBSTITUTE(SUBSTITUTE(F$1,"standard",""),"|Float","")&amp;IF(OR($L1573=TRUE,$A1573=0,MOD($A1573,ChapterTable!$R$20)&lt;&gt;0),"","보스")&amp;"인게임누적합배수",ChapterTable!$R:$S,2,0)*D1573)
  )
  )
  )
)</f>
        <v>1203.49072265625</v>
      </c>
      <c r="G1573" t="s">
        <v>719</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71"/>
        <v>4</v>
      </c>
      <c r="Q1573">
        <f t="shared" si="172"/>
        <v>4</v>
      </c>
      <c r="R1573" t="b">
        <f t="shared" ca="1" si="173"/>
        <v>1</v>
      </c>
      <c r="T1573" t="b">
        <f t="shared" ca="1" si="174"/>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77"/>
        <v>0.25</v>
      </c>
      <c r="AJ1573">
        <f t="shared" si="175"/>
        <v>0.32</v>
      </c>
      <c r="AK1573">
        <f t="shared" si="176"/>
        <v>1</v>
      </c>
      <c r="AL1573">
        <v>0</v>
      </c>
    </row>
    <row r="1574" spans="1:38" x14ac:dyDescent="0.3">
      <c r="A1574">
        <v>9</v>
      </c>
      <c r="B1574">
        <v>33</v>
      </c>
      <c r="C1574">
        <f>IF(OR($L1574=TRUE,$A1574=0,MOD($A1574,ChapterTable!$R$20)&lt;&gt;0),
MAX(0,INT(($B1574+ChapterTable!$P$26+VLOOKUP(SUBSTITUTE(C$1,"성장단계","")&amp;"단계오프셋",ChapterTable!$R:$S,2,0))/ChapterTable!$P$23)),
MAX(0,INT(($B1574+ChapterTable!$R$26+VLOOKUP(SUBSTITUTE(C$1,"성장단계","")&amp;"보스단계오프셋",ChapterTable!$R:$S,2,0))/ChapterTable!$R$23)))</f>
        <v>3</v>
      </c>
      <c r="D1574">
        <f>IF(OR($L1574=TRUE,$A1574=0,MOD($A1574,ChapterTable!$R$20)&lt;&gt;0),
MAX(0,INT(($B1574+ChapterTable!$P$26+VLOOKUP(SUBSTITUTE(D$1,"성장단계","")&amp;"단계오프셋",ChapterTable!$R:$S,2,0))/ChapterTable!$P$23)),
MAX(0,INT(($B1574+ChapterTable!$R$26+VLOOKUP(SUBSTITUTE(D$1,"성장단계","")&amp;"보스단계오프셋",ChapterTable!$R:$S,2,0))/ChapterTable!$R$23)))</f>
        <v>3</v>
      </c>
      <c r="E1574" s="1">
        <f ca="1">IF(AND($A1574=0,$B1574=1),
    VLOOKUP(1,ChapterTable!$1:$1048576,MATCH("최종"&amp;SUBSTITUTE(SUBSTITUTE(E$1,"standard",""),"|Float",""),ChapterTable!$1:$1,0),0)*ChapterTable!$P$17,
  IF(AND($A1574=0,$B1574=0),
    E1575,
  IF($B1574=0,
    VLOOKUP($A1574,ChapterTable!$1:$1048576,MATCH("최종"&amp;SUBSTITUTE(SUBSTITUTE(E$1,"standard",""),"|Float",""),ChapterTable!$1:$1,0),0),
  IF($B1574=1,
    IF($L1574=FALSE,
      VLOOKUP($A1574,ChapterTable!$1:$1048576,MATCH("최종"&amp;SUBSTITUTE(SUBSTITUTE(E$1,"standard",""),"|Float",""),ChapterTable!$1:$1,0),0),
      VLOOKUP($A1574-ChapterTable!$P$11,ChapterTable!$1:$1048576,MATCH("최종"&amp;SUBSTITUTE(SUBSTITUTE(E$1,"standard",""),"|Float",""),ChapterTable!$1:$1,0),0)*ChapterTable!$P$14
    ),
  OFFSET(E1574,-$B1574+IF($L1574,1,0),0)*IF($B1574&gt;OFFSET($B1574,1,0),ChapterTable!$R$17,1)*
    (VLOOKUP(SUBSTITUTE(SUBSTITUTE(E$1,"standard",""),"|Float","")&amp;IF(OR($L1574=TRUE,$A1574=0,MOD($A1574,ChapterTable!$R$20)&lt;&gt;0),"","보스")&amp;"인게임누적곱배수",ChapterTable!$R:$S,2,0)^C1574
    +VLOOKUP(SUBSTITUTE(SUBSTITUTE(E$1,"standard",""),"|Float","")&amp;IF(OR($L1574=TRUE,$A1574=0,MOD($A1574,ChapterTable!$R$20)&lt;&gt;0),"","보스")&amp;"인게임누적합배수",ChapterTable!$R:$S,2,0)*C1574)
  )
  )
  )
)</f>
        <v>3772.5750000000003</v>
      </c>
      <c r="F1574" s="1">
        <f ca="1">IF(AND($A1574=0,$B1574=1),
    VLOOKUP(1,ChapterTable!$1:$1048576,MATCH("최종"&amp;SUBSTITUTE(SUBSTITUTE(F$1,"standard",""),"|Float",""),ChapterTable!$1:$1,0),0)*ChapterTable!$P$17,
  IF(AND($A1574=0,$B1574=0),
    F1575,
  IF($B1574=0,
    VLOOKUP($A1574,ChapterTable!$1:$1048576,MATCH("최종"&amp;SUBSTITUTE(SUBSTITUTE(F$1,"standard",""),"|Float",""),ChapterTable!$1:$1,0),0),
  IF($B1574=1,
    IF($L1574=FALSE,
      VLOOKUP($A1574,ChapterTable!$1:$1048576,MATCH("최종"&amp;SUBSTITUTE(SUBSTITUTE(F$1,"standard",""),"|Float",""),ChapterTable!$1:$1,0),0),
      VLOOKUP($A1574-ChapterTable!$P$11,ChapterTable!$1:$1048576,MATCH("최종"&amp;SUBSTITUTE(SUBSTITUTE(F$1,"standard",""),"|Float",""),ChapterTable!$1:$1,0),0)*ChapterTable!$P$14
    ),
  OFFSET(F1574,-$B1574+IF($L1574,1,0),0)*
    (VLOOKUP(SUBSTITUTE(SUBSTITUTE(F$1,"standard",""),"|Float","")&amp;IF(OR($L1574=TRUE,$A1574=0,MOD($A1574,ChapterTable!$R$20)&lt;&gt;0),"","보스")&amp;"인게임누적곱배수",ChapterTable!$R:$S,2,0)^D1574
    +VLOOKUP(SUBSTITUTE(SUBSTITUTE(F$1,"standard",""),"|Float","")&amp;IF(OR($L1574=TRUE,$A1574=0,MOD($A1574,ChapterTable!$R$20)&lt;&gt;0),"","보스")&amp;"인게임누적합배수",ChapterTable!$R:$S,2,0)*D1574)
  )
  )
  )
)</f>
        <v>1203.49072265625</v>
      </c>
      <c r="G1574" t="s">
        <v>719</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71"/>
        <v>4</v>
      </c>
      <c r="Q1574">
        <f t="shared" si="172"/>
        <v>4</v>
      </c>
      <c r="R1574" t="b">
        <f t="shared" ca="1" si="173"/>
        <v>1</v>
      </c>
      <c r="T1574" t="b">
        <f t="shared" ca="1" si="174"/>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77"/>
        <v>0.25</v>
      </c>
      <c r="AJ1574">
        <f t="shared" si="175"/>
        <v>0.32</v>
      </c>
      <c r="AK1574">
        <f t="shared" si="176"/>
        <v>1</v>
      </c>
      <c r="AL1574">
        <v>0</v>
      </c>
    </row>
    <row r="1575" spans="1:38" x14ac:dyDescent="0.3">
      <c r="A1575">
        <v>9</v>
      </c>
      <c r="B1575">
        <v>34</v>
      </c>
      <c r="C1575">
        <f>IF(OR($L1575=TRUE,$A1575=0,MOD($A1575,ChapterTable!$R$20)&lt;&gt;0),
MAX(0,INT(($B1575+ChapterTable!$P$26+VLOOKUP(SUBSTITUTE(C$1,"성장단계","")&amp;"단계오프셋",ChapterTable!$R:$S,2,0))/ChapterTable!$P$23)),
MAX(0,INT(($B1575+ChapterTable!$R$26+VLOOKUP(SUBSTITUTE(C$1,"성장단계","")&amp;"보스단계오프셋",ChapterTable!$R:$S,2,0))/ChapterTable!$R$23)))</f>
        <v>3</v>
      </c>
      <c r="D1575">
        <f>IF(OR($L1575=TRUE,$A1575=0,MOD($A1575,ChapterTable!$R$20)&lt;&gt;0),
MAX(0,INT(($B1575+ChapterTable!$P$26+VLOOKUP(SUBSTITUTE(D$1,"성장단계","")&amp;"단계오프셋",ChapterTable!$R:$S,2,0))/ChapterTable!$P$23)),
MAX(0,INT(($B1575+ChapterTable!$R$26+VLOOKUP(SUBSTITUTE(D$1,"성장단계","")&amp;"보스단계오프셋",ChapterTable!$R:$S,2,0))/ChapterTable!$R$23)))</f>
        <v>3</v>
      </c>
      <c r="E1575" s="1">
        <f ca="1">IF(AND($A1575=0,$B1575=1),
    VLOOKUP(1,ChapterTable!$1:$1048576,MATCH("최종"&amp;SUBSTITUTE(SUBSTITUTE(E$1,"standard",""),"|Float",""),ChapterTable!$1:$1,0),0)*ChapterTable!$P$17,
  IF(AND($A1575=0,$B1575=0),
    E1576,
  IF($B1575=0,
    VLOOKUP($A1575,ChapterTable!$1:$1048576,MATCH("최종"&amp;SUBSTITUTE(SUBSTITUTE(E$1,"standard",""),"|Float",""),ChapterTable!$1:$1,0),0),
  IF($B1575=1,
    IF($L1575=FALSE,
      VLOOKUP($A1575,ChapterTable!$1:$1048576,MATCH("최종"&amp;SUBSTITUTE(SUBSTITUTE(E$1,"standard",""),"|Float",""),ChapterTable!$1:$1,0),0),
      VLOOKUP($A1575-ChapterTable!$P$11,ChapterTable!$1:$1048576,MATCH("최종"&amp;SUBSTITUTE(SUBSTITUTE(E$1,"standard",""),"|Float",""),ChapterTable!$1:$1,0),0)*ChapterTable!$P$14
    ),
  OFFSET(E1575,-$B1575+IF($L1575,1,0),0)*IF($B1575&gt;OFFSET($B1575,1,0),ChapterTable!$R$17,1)*
    (VLOOKUP(SUBSTITUTE(SUBSTITUTE(E$1,"standard",""),"|Float","")&amp;IF(OR($L1575=TRUE,$A1575=0,MOD($A1575,ChapterTable!$R$20)&lt;&gt;0),"","보스")&amp;"인게임누적곱배수",ChapterTable!$R:$S,2,0)^C1575
    +VLOOKUP(SUBSTITUTE(SUBSTITUTE(E$1,"standard",""),"|Float","")&amp;IF(OR($L1575=TRUE,$A1575=0,MOD($A1575,ChapterTable!$R$20)&lt;&gt;0),"","보스")&amp;"인게임누적합배수",ChapterTable!$R:$S,2,0)*C1575)
  )
  )
  )
)</f>
        <v>3772.5750000000003</v>
      </c>
      <c r="F1575" s="1">
        <f ca="1">IF(AND($A1575=0,$B1575=1),
    VLOOKUP(1,ChapterTable!$1:$1048576,MATCH("최종"&amp;SUBSTITUTE(SUBSTITUTE(F$1,"standard",""),"|Float",""),ChapterTable!$1:$1,0),0)*ChapterTable!$P$17,
  IF(AND($A1575=0,$B1575=0),
    F1576,
  IF($B1575=0,
    VLOOKUP($A1575,ChapterTable!$1:$1048576,MATCH("최종"&amp;SUBSTITUTE(SUBSTITUTE(F$1,"standard",""),"|Float",""),ChapterTable!$1:$1,0),0),
  IF($B1575=1,
    IF($L1575=FALSE,
      VLOOKUP($A1575,ChapterTable!$1:$1048576,MATCH("최종"&amp;SUBSTITUTE(SUBSTITUTE(F$1,"standard",""),"|Float",""),ChapterTable!$1:$1,0),0),
      VLOOKUP($A1575-ChapterTable!$P$11,ChapterTable!$1:$1048576,MATCH("최종"&amp;SUBSTITUTE(SUBSTITUTE(F$1,"standard",""),"|Float",""),ChapterTable!$1:$1,0),0)*ChapterTable!$P$14
    ),
  OFFSET(F1575,-$B1575+IF($L1575,1,0),0)*
    (VLOOKUP(SUBSTITUTE(SUBSTITUTE(F$1,"standard",""),"|Float","")&amp;IF(OR($L1575=TRUE,$A1575=0,MOD($A1575,ChapterTable!$R$20)&lt;&gt;0),"","보스")&amp;"인게임누적곱배수",ChapterTable!$R:$S,2,0)^D1575
    +VLOOKUP(SUBSTITUTE(SUBSTITUTE(F$1,"standard",""),"|Float","")&amp;IF(OR($L1575=TRUE,$A1575=0,MOD($A1575,ChapterTable!$R$20)&lt;&gt;0),"","보스")&amp;"인게임누적합배수",ChapterTable!$R:$S,2,0)*D1575)
  )
  )
  )
)</f>
        <v>1203.49072265625</v>
      </c>
      <c r="G1575" t="s">
        <v>719</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71"/>
        <v>4</v>
      </c>
      <c r="Q1575">
        <f t="shared" si="172"/>
        <v>4</v>
      </c>
      <c r="R1575" t="b">
        <f t="shared" ca="1" si="173"/>
        <v>1</v>
      </c>
      <c r="T1575" t="b">
        <f t="shared" ca="1" si="174"/>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77"/>
        <v>0.25</v>
      </c>
      <c r="AJ1575">
        <f t="shared" si="175"/>
        <v>0.32</v>
      </c>
      <c r="AK1575">
        <f t="shared" si="176"/>
        <v>1</v>
      </c>
      <c r="AL1575">
        <v>0</v>
      </c>
    </row>
    <row r="1576" spans="1:38" x14ac:dyDescent="0.3">
      <c r="A1576">
        <v>9</v>
      </c>
      <c r="B1576">
        <v>35</v>
      </c>
      <c r="C1576">
        <f>IF(OR($L1576=TRUE,$A1576=0,MOD($A1576,ChapterTable!$R$20)&lt;&gt;0),
MAX(0,INT(($B1576+ChapterTable!$P$26+VLOOKUP(SUBSTITUTE(C$1,"성장단계","")&amp;"단계오프셋",ChapterTable!$R:$S,2,0))/ChapterTable!$P$23)),
MAX(0,INT(($B1576+ChapterTable!$R$26+VLOOKUP(SUBSTITUTE(C$1,"성장단계","")&amp;"보스단계오프셋",ChapterTable!$R:$S,2,0))/ChapterTable!$R$23)))</f>
        <v>3</v>
      </c>
      <c r="D1576">
        <f>IF(OR($L1576=TRUE,$A1576=0,MOD($A1576,ChapterTable!$R$20)&lt;&gt;0),
MAX(0,INT(($B1576+ChapterTable!$P$26+VLOOKUP(SUBSTITUTE(D$1,"성장단계","")&amp;"단계오프셋",ChapterTable!$R:$S,2,0))/ChapterTable!$P$23)),
MAX(0,INT(($B1576+ChapterTable!$R$26+VLOOKUP(SUBSTITUTE(D$1,"성장단계","")&amp;"보스단계오프셋",ChapterTable!$R:$S,2,0))/ChapterTable!$R$23)))</f>
        <v>3</v>
      </c>
      <c r="E1576" s="1">
        <f ca="1">IF(AND($A1576=0,$B1576=1),
    VLOOKUP(1,ChapterTable!$1:$1048576,MATCH("최종"&amp;SUBSTITUTE(SUBSTITUTE(E$1,"standard",""),"|Float",""),ChapterTable!$1:$1,0),0)*ChapterTable!$P$17,
  IF(AND($A1576=0,$B1576=0),
    E1577,
  IF($B1576=0,
    VLOOKUP($A1576,ChapterTable!$1:$1048576,MATCH("최종"&amp;SUBSTITUTE(SUBSTITUTE(E$1,"standard",""),"|Float",""),ChapterTable!$1:$1,0),0),
  IF($B1576=1,
    IF($L1576=FALSE,
      VLOOKUP($A1576,ChapterTable!$1:$1048576,MATCH("최종"&amp;SUBSTITUTE(SUBSTITUTE(E$1,"standard",""),"|Float",""),ChapterTable!$1:$1,0),0),
      VLOOKUP($A1576-ChapterTable!$P$11,ChapterTable!$1:$1048576,MATCH("최종"&amp;SUBSTITUTE(SUBSTITUTE(E$1,"standard",""),"|Float",""),ChapterTable!$1:$1,0),0)*ChapterTable!$P$14
    ),
  OFFSET(E1576,-$B1576+IF($L1576,1,0),0)*IF($B1576&gt;OFFSET($B1576,1,0),ChapterTable!$R$17,1)*
    (VLOOKUP(SUBSTITUTE(SUBSTITUTE(E$1,"standard",""),"|Float","")&amp;IF(OR($L1576=TRUE,$A1576=0,MOD($A1576,ChapterTable!$R$20)&lt;&gt;0),"","보스")&amp;"인게임누적곱배수",ChapterTable!$R:$S,2,0)^C1576
    +VLOOKUP(SUBSTITUTE(SUBSTITUTE(E$1,"standard",""),"|Float","")&amp;IF(OR($L1576=TRUE,$A1576=0,MOD($A1576,ChapterTable!$R$20)&lt;&gt;0),"","보스")&amp;"인게임누적합배수",ChapterTable!$R:$S,2,0)*C1576)
  )
  )
  )
)</f>
        <v>3772.5750000000003</v>
      </c>
      <c r="F1576" s="1">
        <f ca="1">IF(AND($A1576=0,$B1576=1),
    VLOOKUP(1,ChapterTable!$1:$1048576,MATCH("최종"&amp;SUBSTITUTE(SUBSTITUTE(F$1,"standard",""),"|Float",""),ChapterTable!$1:$1,0),0)*ChapterTable!$P$17,
  IF(AND($A1576=0,$B1576=0),
    F1577,
  IF($B1576=0,
    VLOOKUP($A1576,ChapterTable!$1:$1048576,MATCH("최종"&amp;SUBSTITUTE(SUBSTITUTE(F$1,"standard",""),"|Float",""),ChapterTable!$1:$1,0),0),
  IF($B1576=1,
    IF($L1576=FALSE,
      VLOOKUP($A1576,ChapterTable!$1:$1048576,MATCH("최종"&amp;SUBSTITUTE(SUBSTITUTE(F$1,"standard",""),"|Float",""),ChapterTable!$1:$1,0),0),
      VLOOKUP($A1576-ChapterTable!$P$11,ChapterTable!$1:$1048576,MATCH("최종"&amp;SUBSTITUTE(SUBSTITUTE(F$1,"standard",""),"|Float",""),ChapterTable!$1:$1,0),0)*ChapterTable!$P$14
    ),
  OFFSET(F1576,-$B1576+IF($L1576,1,0),0)*
    (VLOOKUP(SUBSTITUTE(SUBSTITUTE(F$1,"standard",""),"|Float","")&amp;IF(OR($L1576=TRUE,$A1576=0,MOD($A1576,ChapterTable!$R$20)&lt;&gt;0),"","보스")&amp;"인게임누적곱배수",ChapterTable!$R:$S,2,0)^D1576
    +VLOOKUP(SUBSTITUTE(SUBSTITUTE(F$1,"standard",""),"|Float","")&amp;IF(OR($L1576=TRUE,$A1576=0,MOD($A1576,ChapterTable!$R$20)&lt;&gt;0),"","보스")&amp;"인게임누적합배수",ChapterTable!$R:$S,2,0)*D1576)
  )
  )
  )
)</f>
        <v>1203.49072265625</v>
      </c>
      <c r="G1576" t="s">
        <v>719</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71"/>
        <v>11</v>
      </c>
      <c r="Q1576">
        <f t="shared" si="172"/>
        <v>11</v>
      </c>
      <c r="R1576" t="b">
        <f t="shared" ca="1" si="173"/>
        <v>1</v>
      </c>
      <c r="T1576" t="b">
        <f t="shared" ca="1" si="174"/>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77"/>
        <v>0.25</v>
      </c>
      <c r="AJ1576">
        <f t="shared" si="175"/>
        <v>0.32</v>
      </c>
      <c r="AK1576">
        <f t="shared" si="176"/>
        <v>1</v>
      </c>
      <c r="AL1576">
        <v>0</v>
      </c>
    </row>
    <row r="1577" spans="1:38" x14ac:dyDescent="0.3">
      <c r="A1577">
        <v>9</v>
      </c>
      <c r="B1577">
        <v>36</v>
      </c>
      <c r="C1577">
        <f>IF(OR($L1577=TRUE,$A1577=0,MOD($A1577,ChapterTable!$R$20)&lt;&gt;0),
MAX(0,INT(($B1577+ChapterTable!$P$26+VLOOKUP(SUBSTITUTE(C$1,"성장단계","")&amp;"단계오프셋",ChapterTable!$R:$S,2,0))/ChapterTable!$P$23)),
MAX(0,INT(($B1577+ChapterTable!$R$26+VLOOKUP(SUBSTITUTE(C$1,"성장단계","")&amp;"보스단계오프셋",ChapterTable!$R:$S,2,0))/ChapterTable!$R$23)))</f>
        <v>4</v>
      </c>
      <c r="D1577">
        <f>IF(OR($L1577=TRUE,$A1577=0,MOD($A1577,ChapterTable!$R$20)&lt;&gt;0),
MAX(0,INT(($B1577+ChapterTable!$P$26+VLOOKUP(SUBSTITUTE(D$1,"성장단계","")&amp;"단계오프셋",ChapterTable!$R:$S,2,0))/ChapterTable!$P$23)),
MAX(0,INT(($B1577+ChapterTable!$R$26+VLOOKUP(SUBSTITUTE(D$1,"성장단계","")&amp;"보스단계오프셋",ChapterTable!$R:$S,2,0))/ChapterTable!$R$23)))</f>
        <v>3</v>
      </c>
      <c r="E1577" s="1">
        <f ca="1">IF(AND($A1577=0,$B1577=1),
    VLOOKUP(1,ChapterTable!$1:$1048576,MATCH("최종"&amp;SUBSTITUTE(SUBSTITUTE(E$1,"standard",""),"|Float",""),ChapterTable!$1:$1,0),0)*ChapterTable!$P$17,
  IF(AND($A1577=0,$B1577=0),
    E1578,
  IF($B1577=0,
    VLOOKUP($A1577,ChapterTable!$1:$1048576,MATCH("최종"&amp;SUBSTITUTE(SUBSTITUTE(E$1,"standard",""),"|Float",""),ChapterTable!$1:$1,0),0),
  IF($B1577=1,
    IF($L1577=FALSE,
      VLOOKUP($A1577,ChapterTable!$1:$1048576,MATCH("최종"&amp;SUBSTITUTE(SUBSTITUTE(E$1,"standard",""),"|Float",""),ChapterTable!$1:$1,0),0),
      VLOOKUP($A1577-ChapterTable!$P$11,ChapterTable!$1:$1048576,MATCH("최종"&amp;SUBSTITUTE(SUBSTITUTE(E$1,"standard",""),"|Float",""),ChapterTable!$1:$1,0),0)*ChapterTable!$P$14
    ),
  OFFSET(E1577,-$B1577+IF($L1577,1,0),0)*IF($B1577&gt;OFFSET($B1577,1,0),ChapterTable!$R$17,1)*
    (VLOOKUP(SUBSTITUTE(SUBSTITUTE(E$1,"standard",""),"|Float","")&amp;IF(OR($L1577=TRUE,$A1577=0,MOD($A1577,ChapterTable!$R$20)&lt;&gt;0),"","보스")&amp;"인게임누적곱배수",ChapterTable!$R:$S,2,0)^C1577
    +VLOOKUP(SUBSTITUTE(SUBSTITUTE(E$1,"standard",""),"|Float","")&amp;IF(OR($L1577=TRUE,$A1577=0,MOD($A1577,ChapterTable!$R$20)&lt;&gt;0),"","보스")&amp;"인게임누적합배수",ChapterTable!$R:$S,2,0)*C1577)
  )
  )
  )
)</f>
        <v>4244.1468750000004</v>
      </c>
      <c r="F1577" s="1">
        <f ca="1">IF(AND($A1577=0,$B1577=1),
    VLOOKUP(1,ChapterTable!$1:$1048576,MATCH("최종"&amp;SUBSTITUTE(SUBSTITUTE(F$1,"standard",""),"|Float",""),ChapterTable!$1:$1,0),0)*ChapterTable!$P$17,
  IF(AND($A1577=0,$B1577=0),
    F1578,
  IF($B1577=0,
    VLOOKUP($A1577,ChapterTable!$1:$1048576,MATCH("최종"&amp;SUBSTITUTE(SUBSTITUTE(F$1,"standard",""),"|Float",""),ChapterTable!$1:$1,0),0),
  IF($B1577=1,
    IF($L1577=FALSE,
      VLOOKUP($A1577,ChapterTable!$1:$1048576,MATCH("최종"&amp;SUBSTITUTE(SUBSTITUTE(F$1,"standard",""),"|Float",""),ChapterTable!$1:$1,0),0),
      VLOOKUP($A1577-ChapterTable!$P$11,ChapterTable!$1:$1048576,MATCH("최종"&amp;SUBSTITUTE(SUBSTITUTE(F$1,"standard",""),"|Float",""),ChapterTable!$1:$1,0),0)*ChapterTable!$P$14
    ),
  OFFSET(F1577,-$B1577+IF($L1577,1,0),0)*
    (VLOOKUP(SUBSTITUTE(SUBSTITUTE(F$1,"standard",""),"|Float","")&amp;IF(OR($L1577=TRUE,$A1577=0,MOD($A1577,ChapterTable!$R$20)&lt;&gt;0),"","보스")&amp;"인게임누적곱배수",ChapterTable!$R:$S,2,0)^D1577
    +VLOOKUP(SUBSTITUTE(SUBSTITUTE(F$1,"standard",""),"|Float","")&amp;IF(OR($L1577=TRUE,$A1577=0,MOD($A1577,ChapterTable!$R$20)&lt;&gt;0),"","보스")&amp;"인게임누적합배수",ChapterTable!$R:$S,2,0)*D1577)
  )
  )
  )
)</f>
        <v>1203.49072265625</v>
      </c>
      <c r="G1577" t="s">
        <v>719</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71"/>
        <v>4</v>
      </c>
      <c r="Q1577">
        <f t="shared" si="172"/>
        <v>4</v>
      </c>
      <c r="R1577" t="b">
        <f t="shared" ca="1" si="173"/>
        <v>1</v>
      </c>
      <c r="T1577" t="b">
        <f t="shared" ca="1" si="174"/>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77"/>
        <v>0.25</v>
      </c>
      <c r="AJ1577">
        <f t="shared" si="175"/>
        <v>0.32</v>
      </c>
      <c r="AK1577">
        <f t="shared" si="176"/>
        <v>1</v>
      </c>
      <c r="AL1577">
        <v>0</v>
      </c>
    </row>
    <row r="1578" spans="1:38" x14ac:dyDescent="0.3">
      <c r="A1578">
        <v>9</v>
      </c>
      <c r="B1578">
        <v>37</v>
      </c>
      <c r="C1578">
        <f>IF(OR($L1578=TRUE,$A1578=0,MOD($A1578,ChapterTable!$R$20)&lt;&gt;0),
MAX(0,INT(($B1578+ChapterTable!$P$26+VLOOKUP(SUBSTITUTE(C$1,"성장단계","")&amp;"단계오프셋",ChapterTable!$R:$S,2,0))/ChapterTable!$P$23)),
MAX(0,INT(($B1578+ChapterTable!$R$26+VLOOKUP(SUBSTITUTE(C$1,"성장단계","")&amp;"보스단계오프셋",ChapterTable!$R:$S,2,0))/ChapterTable!$R$23)))</f>
        <v>4</v>
      </c>
      <c r="D1578">
        <f>IF(OR($L1578=TRUE,$A1578=0,MOD($A1578,ChapterTable!$R$20)&lt;&gt;0),
MAX(0,INT(($B1578+ChapterTable!$P$26+VLOOKUP(SUBSTITUTE(D$1,"성장단계","")&amp;"단계오프셋",ChapterTable!$R:$S,2,0))/ChapterTable!$P$23)),
MAX(0,INT(($B1578+ChapterTable!$R$26+VLOOKUP(SUBSTITUTE(D$1,"성장단계","")&amp;"보스단계오프셋",ChapterTable!$R:$S,2,0))/ChapterTable!$R$23)))</f>
        <v>3</v>
      </c>
      <c r="E1578" s="1">
        <f ca="1">IF(AND($A1578=0,$B1578=1),
    VLOOKUP(1,ChapterTable!$1:$1048576,MATCH("최종"&amp;SUBSTITUTE(SUBSTITUTE(E$1,"standard",""),"|Float",""),ChapterTable!$1:$1,0),0)*ChapterTable!$P$17,
  IF(AND($A1578=0,$B1578=0),
    E1579,
  IF($B1578=0,
    VLOOKUP($A1578,ChapterTable!$1:$1048576,MATCH("최종"&amp;SUBSTITUTE(SUBSTITUTE(E$1,"standard",""),"|Float",""),ChapterTable!$1:$1,0),0),
  IF($B1578=1,
    IF($L1578=FALSE,
      VLOOKUP($A1578,ChapterTable!$1:$1048576,MATCH("최종"&amp;SUBSTITUTE(SUBSTITUTE(E$1,"standard",""),"|Float",""),ChapterTable!$1:$1,0),0),
      VLOOKUP($A1578-ChapterTable!$P$11,ChapterTable!$1:$1048576,MATCH("최종"&amp;SUBSTITUTE(SUBSTITUTE(E$1,"standard",""),"|Float",""),ChapterTable!$1:$1,0),0)*ChapterTable!$P$14
    ),
  OFFSET(E1578,-$B1578+IF($L1578,1,0),0)*IF($B1578&gt;OFFSET($B1578,1,0),ChapterTable!$R$17,1)*
    (VLOOKUP(SUBSTITUTE(SUBSTITUTE(E$1,"standard",""),"|Float","")&amp;IF(OR($L1578=TRUE,$A1578=0,MOD($A1578,ChapterTable!$R$20)&lt;&gt;0),"","보스")&amp;"인게임누적곱배수",ChapterTable!$R:$S,2,0)^C1578
    +VLOOKUP(SUBSTITUTE(SUBSTITUTE(E$1,"standard",""),"|Float","")&amp;IF(OR($L1578=TRUE,$A1578=0,MOD($A1578,ChapterTable!$R$20)&lt;&gt;0),"","보스")&amp;"인게임누적합배수",ChapterTable!$R:$S,2,0)*C1578)
  )
  )
  )
)</f>
        <v>4244.1468750000004</v>
      </c>
      <c r="F1578" s="1">
        <f ca="1">IF(AND($A1578=0,$B1578=1),
    VLOOKUP(1,ChapterTable!$1:$1048576,MATCH("최종"&amp;SUBSTITUTE(SUBSTITUTE(F$1,"standard",""),"|Float",""),ChapterTable!$1:$1,0),0)*ChapterTable!$P$17,
  IF(AND($A1578=0,$B1578=0),
    F1579,
  IF($B1578=0,
    VLOOKUP($A1578,ChapterTable!$1:$1048576,MATCH("최종"&amp;SUBSTITUTE(SUBSTITUTE(F$1,"standard",""),"|Float",""),ChapterTable!$1:$1,0),0),
  IF($B1578=1,
    IF($L1578=FALSE,
      VLOOKUP($A1578,ChapterTable!$1:$1048576,MATCH("최종"&amp;SUBSTITUTE(SUBSTITUTE(F$1,"standard",""),"|Float",""),ChapterTable!$1:$1,0),0),
      VLOOKUP($A1578-ChapterTable!$P$11,ChapterTable!$1:$1048576,MATCH("최종"&amp;SUBSTITUTE(SUBSTITUTE(F$1,"standard",""),"|Float",""),ChapterTable!$1:$1,0),0)*ChapterTable!$P$14
    ),
  OFFSET(F1578,-$B1578+IF($L1578,1,0),0)*
    (VLOOKUP(SUBSTITUTE(SUBSTITUTE(F$1,"standard",""),"|Float","")&amp;IF(OR($L1578=TRUE,$A1578=0,MOD($A1578,ChapterTable!$R$20)&lt;&gt;0),"","보스")&amp;"인게임누적곱배수",ChapterTable!$R:$S,2,0)^D1578
    +VLOOKUP(SUBSTITUTE(SUBSTITUTE(F$1,"standard",""),"|Float","")&amp;IF(OR($L1578=TRUE,$A1578=0,MOD($A1578,ChapterTable!$R$20)&lt;&gt;0),"","보스")&amp;"인게임누적합배수",ChapterTable!$R:$S,2,0)*D1578)
  )
  )
  )
)</f>
        <v>1203.49072265625</v>
      </c>
      <c r="G1578" t="s">
        <v>719</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71"/>
        <v>4</v>
      </c>
      <c r="Q1578">
        <f t="shared" si="172"/>
        <v>4</v>
      </c>
      <c r="R1578" t="b">
        <f t="shared" ca="1" si="173"/>
        <v>1</v>
      </c>
      <c r="T1578" t="b">
        <f t="shared" ca="1" si="174"/>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77"/>
        <v>0.25</v>
      </c>
      <c r="AJ1578">
        <f t="shared" si="175"/>
        <v>0.32</v>
      </c>
      <c r="AK1578">
        <f t="shared" si="176"/>
        <v>1</v>
      </c>
      <c r="AL1578">
        <v>0</v>
      </c>
    </row>
    <row r="1579" spans="1:38" x14ac:dyDescent="0.3">
      <c r="A1579">
        <v>9</v>
      </c>
      <c r="B1579">
        <v>38</v>
      </c>
      <c r="C1579">
        <f>IF(OR($L1579=TRUE,$A1579=0,MOD($A1579,ChapterTable!$R$20)&lt;&gt;0),
MAX(0,INT(($B1579+ChapterTable!$P$26+VLOOKUP(SUBSTITUTE(C$1,"성장단계","")&amp;"단계오프셋",ChapterTable!$R:$S,2,0))/ChapterTable!$P$23)),
MAX(0,INT(($B1579+ChapterTable!$R$26+VLOOKUP(SUBSTITUTE(C$1,"성장단계","")&amp;"보스단계오프셋",ChapterTable!$R:$S,2,0))/ChapterTable!$R$23)))</f>
        <v>4</v>
      </c>
      <c r="D1579">
        <f>IF(OR($L1579=TRUE,$A1579=0,MOD($A1579,ChapterTable!$R$20)&lt;&gt;0),
MAX(0,INT(($B1579+ChapterTable!$P$26+VLOOKUP(SUBSTITUTE(D$1,"성장단계","")&amp;"단계오프셋",ChapterTable!$R:$S,2,0))/ChapterTable!$P$23)),
MAX(0,INT(($B1579+ChapterTable!$R$26+VLOOKUP(SUBSTITUTE(D$1,"성장단계","")&amp;"보스단계오프셋",ChapterTable!$R:$S,2,0))/ChapterTable!$R$23)))</f>
        <v>3</v>
      </c>
      <c r="E1579" s="1">
        <f ca="1">IF(AND($A1579=0,$B1579=1),
    VLOOKUP(1,ChapterTable!$1:$1048576,MATCH("최종"&amp;SUBSTITUTE(SUBSTITUTE(E$1,"standard",""),"|Float",""),ChapterTable!$1:$1,0),0)*ChapterTable!$P$17,
  IF(AND($A1579=0,$B1579=0),
    E1580,
  IF($B1579=0,
    VLOOKUP($A1579,ChapterTable!$1:$1048576,MATCH("최종"&amp;SUBSTITUTE(SUBSTITUTE(E$1,"standard",""),"|Float",""),ChapterTable!$1:$1,0),0),
  IF($B1579=1,
    IF($L1579=FALSE,
      VLOOKUP($A1579,ChapterTable!$1:$1048576,MATCH("최종"&amp;SUBSTITUTE(SUBSTITUTE(E$1,"standard",""),"|Float",""),ChapterTable!$1:$1,0),0),
      VLOOKUP($A1579-ChapterTable!$P$11,ChapterTable!$1:$1048576,MATCH("최종"&amp;SUBSTITUTE(SUBSTITUTE(E$1,"standard",""),"|Float",""),ChapterTable!$1:$1,0),0)*ChapterTable!$P$14
    ),
  OFFSET(E1579,-$B1579+IF($L1579,1,0),0)*IF($B1579&gt;OFFSET($B1579,1,0),ChapterTable!$R$17,1)*
    (VLOOKUP(SUBSTITUTE(SUBSTITUTE(E$1,"standard",""),"|Float","")&amp;IF(OR($L1579=TRUE,$A1579=0,MOD($A1579,ChapterTable!$R$20)&lt;&gt;0),"","보스")&amp;"인게임누적곱배수",ChapterTable!$R:$S,2,0)^C1579
    +VLOOKUP(SUBSTITUTE(SUBSTITUTE(E$1,"standard",""),"|Float","")&amp;IF(OR($L1579=TRUE,$A1579=0,MOD($A1579,ChapterTable!$R$20)&lt;&gt;0),"","보스")&amp;"인게임누적합배수",ChapterTable!$R:$S,2,0)*C1579)
  )
  )
  )
)</f>
        <v>4244.1468750000004</v>
      </c>
      <c r="F1579" s="1">
        <f ca="1">IF(AND($A1579=0,$B1579=1),
    VLOOKUP(1,ChapterTable!$1:$1048576,MATCH("최종"&amp;SUBSTITUTE(SUBSTITUTE(F$1,"standard",""),"|Float",""),ChapterTable!$1:$1,0),0)*ChapterTable!$P$17,
  IF(AND($A1579=0,$B1579=0),
    F1580,
  IF($B1579=0,
    VLOOKUP($A1579,ChapterTable!$1:$1048576,MATCH("최종"&amp;SUBSTITUTE(SUBSTITUTE(F$1,"standard",""),"|Float",""),ChapterTable!$1:$1,0),0),
  IF($B1579=1,
    IF($L1579=FALSE,
      VLOOKUP($A1579,ChapterTable!$1:$1048576,MATCH("최종"&amp;SUBSTITUTE(SUBSTITUTE(F$1,"standard",""),"|Float",""),ChapterTable!$1:$1,0),0),
      VLOOKUP($A1579-ChapterTable!$P$11,ChapterTable!$1:$1048576,MATCH("최종"&amp;SUBSTITUTE(SUBSTITUTE(F$1,"standard",""),"|Float",""),ChapterTable!$1:$1,0),0)*ChapterTable!$P$14
    ),
  OFFSET(F1579,-$B1579+IF($L1579,1,0),0)*
    (VLOOKUP(SUBSTITUTE(SUBSTITUTE(F$1,"standard",""),"|Float","")&amp;IF(OR($L1579=TRUE,$A1579=0,MOD($A1579,ChapterTable!$R$20)&lt;&gt;0),"","보스")&amp;"인게임누적곱배수",ChapterTable!$R:$S,2,0)^D1579
    +VLOOKUP(SUBSTITUTE(SUBSTITUTE(F$1,"standard",""),"|Float","")&amp;IF(OR($L1579=TRUE,$A1579=0,MOD($A1579,ChapterTable!$R$20)&lt;&gt;0),"","보스")&amp;"인게임누적합배수",ChapterTable!$R:$S,2,0)*D1579)
  )
  )
  )
)</f>
        <v>1203.49072265625</v>
      </c>
      <c r="G1579" t="s">
        <v>719</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71"/>
        <v>4</v>
      </c>
      <c r="Q1579">
        <f t="shared" si="172"/>
        <v>4</v>
      </c>
      <c r="R1579" t="b">
        <f t="shared" ca="1" si="173"/>
        <v>1</v>
      </c>
      <c r="T1579" t="b">
        <f t="shared" ca="1" si="174"/>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77"/>
        <v>0.25</v>
      </c>
      <c r="AJ1579">
        <f t="shared" si="175"/>
        <v>0.32</v>
      </c>
      <c r="AK1579">
        <f t="shared" si="176"/>
        <v>1</v>
      </c>
      <c r="AL1579">
        <v>0</v>
      </c>
    </row>
    <row r="1580" spans="1:38" x14ac:dyDescent="0.3">
      <c r="A1580">
        <v>9</v>
      </c>
      <c r="B1580">
        <v>39</v>
      </c>
      <c r="C1580">
        <f>IF(OR($L1580=TRUE,$A1580=0,MOD($A1580,ChapterTable!$R$20)&lt;&gt;0),
MAX(0,INT(($B1580+ChapterTable!$P$26+VLOOKUP(SUBSTITUTE(C$1,"성장단계","")&amp;"단계오프셋",ChapterTable!$R:$S,2,0))/ChapterTable!$P$23)),
MAX(0,INT(($B1580+ChapterTable!$R$26+VLOOKUP(SUBSTITUTE(C$1,"성장단계","")&amp;"보스단계오프셋",ChapterTable!$R:$S,2,0))/ChapterTable!$R$23)))</f>
        <v>4</v>
      </c>
      <c r="D1580">
        <f>IF(OR($L1580=TRUE,$A1580=0,MOD($A1580,ChapterTable!$R$20)&lt;&gt;0),
MAX(0,INT(($B1580+ChapterTable!$P$26+VLOOKUP(SUBSTITUTE(D$1,"성장단계","")&amp;"단계오프셋",ChapterTable!$R:$S,2,0))/ChapterTable!$P$23)),
MAX(0,INT(($B1580+ChapterTable!$R$26+VLOOKUP(SUBSTITUTE(D$1,"성장단계","")&amp;"보스단계오프셋",ChapterTable!$R:$S,2,0))/ChapterTable!$R$23)))</f>
        <v>3</v>
      </c>
      <c r="E1580" s="1">
        <f ca="1">IF(AND($A1580=0,$B1580=1),
    VLOOKUP(1,ChapterTable!$1:$1048576,MATCH("최종"&amp;SUBSTITUTE(SUBSTITUTE(E$1,"standard",""),"|Float",""),ChapterTable!$1:$1,0),0)*ChapterTable!$P$17,
  IF(AND($A1580=0,$B1580=0),
    E1581,
  IF($B1580=0,
    VLOOKUP($A1580,ChapterTable!$1:$1048576,MATCH("최종"&amp;SUBSTITUTE(SUBSTITUTE(E$1,"standard",""),"|Float",""),ChapterTable!$1:$1,0),0),
  IF($B1580=1,
    IF($L1580=FALSE,
      VLOOKUP($A1580,ChapterTable!$1:$1048576,MATCH("최종"&amp;SUBSTITUTE(SUBSTITUTE(E$1,"standard",""),"|Float",""),ChapterTable!$1:$1,0),0),
      VLOOKUP($A1580-ChapterTable!$P$11,ChapterTable!$1:$1048576,MATCH("최종"&amp;SUBSTITUTE(SUBSTITUTE(E$1,"standard",""),"|Float",""),ChapterTable!$1:$1,0),0)*ChapterTable!$P$14
    ),
  OFFSET(E1580,-$B1580+IF($L1580,1,0),0)*IF($B1580&gt;OFFSET($B1580,1,0),ChapterTable!$R$17,1)*
    (VLOOKUP(SUBSTITUTE(SUBSTITUTE(E$1,"standard",""),"|Float","")&amp;IF(OR($L1580=TRUE,$A1580=0,MOD($A1580,ChapterTable!$R$20)&lt;&gt;0),"","보스")&amp;"인게임누적곱배수",ChapterTable!$R:$S,2,0)^C1580
    +VLOOKUP(SUBSTITUTE(SUBSTITUTE(E$1,"standard",""),"|Float","")&amp;IF(OR($L1580=TRUE,$A1580=0,MOD($A1580,ChapterTable!$R$20)&lt;&gt;0),"","보스")&amp;"인게임누적합배수",ChapterTable!$R:$S,2,0)*C1580)
  )
  )
  )
)</f>
        <v>4244.1468750000004</v>
      </c>
      <c r="F1580" s="1">
        <f ca="1">IF(AND($A1580=0,$B1580=1),
    VLOOKUP(1,ChapterTable!$1:$1048576,MATCH("최종"&amp;SUBSTITUTE(SUBSTITUTE(F$1,"standard",""),"|Float",""),ChapterTable!$1:$1,0),0)*ChapterTable!$P$17,
  IF(AND($A1580=0,$B1580=0),
    F1581,
  IF($B1580=0,
    VLOOKUP($A1580,ChapterTable!$1:$1048576,MATCH("최종"&amp;SUBSTITUTE(SUBSTITUTE(F$1,"standard",""),"|Float",""),ChapterTable!$1:$1,0),0),
  IF($B1580=1,
    IF($L1580=FALSE,
      VLOOKUP($A1580,ChapterTable!$1:$1048576,MATCH("최종"&amp;SUBSTITUTE(SUBSTITUTE(F$1,"standard",""),"|Float",""),ChapterTable!$1:$1,0),0),
      VLOOKUP($A1580-ChapterTable!$P$11,ChapterTable!$1:$1048576,MATCH("최종"&amp;SUBSTITUTE(SUBSTITUTE(F$1,"standard",""),"|Float",""),ChapterTable!$1:$1,0),0)*ChapterTable!$P$14
    ),
  OFFSET(F1580,-$B1580+IF($L1580,1,0),0)*
    (VLOOKUP(SUBSTITUTE(SUBSTITUTE(F$1,"standard",""),"|Float","")&amp;IF(OR($L1580=TRUE,$A1580=0,MOD($A1580,ChapterTable!$R$20)&lt;&gt;0),"","보스")&amp;"인게임누적곱배수",ChapterTable!$R:$S,2,0)^D1580
    +VLOOKUP(SUBSTITUTE(SUBSTITUTE(F$1,"standard",""),"|Float","")&amp;IF(OR($L1580=TRUE,$A1580=0,MOD($A1580,ChapterTable!$R$20)&lt;&gt;0),"","보스")&amp;"인게임누적합배수",ChapterTable!$R:$S,2,0)*D1580)
  )
  )
  )
)</f>
        <v>1203.49072265625</v>
      </c>
      <c r="G1580" t="s">
        <v>719</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71"/>
        <v>94</v>
      </c>
      <c r="Q1580">
        <f t="shared" si="172"/>
        <v>94</v>
      </c>
      <c r="R1580" t="b">
        <f t="shared" ca="1" si="173"/>
        <v>1</v>
      </c>
      <c r="T1580" t="b">
        <f t="shared" ca="1" si="174"/>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77"/>
        <v>0.25</v>
      </c>
      <c r="AJ1580">
        <f t="shared" si="175"/>
        <v>0.32</v>
      </c>
      <c r="AK1580">
        <f t="shared" si="176"/>
        <v>1</v>
      </c>
      <c r="AL1580">
        <v>0</v>
      </c>
    </row>
    <row r="1581" spans="1:38" x14ac:dyDescent="0.3">
      <c r="A1581">
        <v>9</v>
      </c>
      <c r="B1581">
        <v>40</v>
      </c>
      <c r="C1581">
        <f>IF(OR($L1581=TRUE,$A1581=0,MOD($A1581,ChapterTable!$R$20)&lt;&gt;0),
MAX(0,INT(($B1581+ChapterTable!$P$26+VLOOKUP(SUBSTITUTE(C$1,"성장단계","")&amp;"단계오프셋",ChapterTable!$R:$S,2,0))/ChapterTable!$P$23)),
MAX(0,INT(($B1581+ChapterTable!$R$26+VLOOKUP(SUBSTITUTE(C$1,"성장단계","")&amp;"보스단계오프셋",ChapterTable!$R:$S,2,0))/ChapterTable!$R$23)))</f>
        <v>4</v>
      </c>
      <c r="D1581">
        <f>IF(OR($L1581=TRUE,$A1581=0,MOD($A1581,ChapterTable!$R$20)&lt;&gt;0),
MAX(0,INT(($B1581+ChapterTable!$P$26+VLOOKUP(SUBSTITUTE(D$1,"성장단계","")&amp;"단계오프셋",ChapterTable!$R:$S,2,0))/ChapterTable!$P$23)),
MAX(0,INT(($B1581+ChapterTable!$R$26+VLOOKUP(SUBSTITUTE(D$1,"성장단계","")&amp;"보스단계오프셋",ChapterTable!$R:$S,2,0))/ChapterTable!$R$23)))</f>
        <v>3</v>
      </c>
      <c r="E1581" s="1">
        <f ca="1">IF(AND($A1581=0,$B1581=1),
    VLOOKUP(1,ChapterTable!$1:$1048576,MATCH("최종"&amp;SUBSTITUTE(SUBSTITUTE(E$1,"standard",""),"|Float",""),ChapterTable!$1:$1,0),0)*ChapterTable!$P$17,
  IF(AND($A1581=0,$B1581=0),
    E1582,
  IF($B1581=0,
    VLOOKUP($A1581,ChapterTable!$1:$1048576,MATCH("최종"&amp;SUBSTITUTE(SUBSTITUTE(E$1,"standard",""),"|Float",""),ChapterTable!$1:$1,0),0),
  IF($B1581=1,
    IF($L1581=FALSE,
      VLOOKUP($A1581,ChapterTable!$1:$1048576,MATCH("최종"&amp;SUBSTITUTE(SUBSTITUTE(E$1,"standard",""),"|Float",""),ChapterTable!$1:$1,0),0),
      VLOOKUP($A1581-ChapterTable!$P$11,ChapterTable!$1:$1048576,MATCH("최종"&amp;SUBSTITUTE(SUBSTITUTE(E$1,"standard",""),"|Float",""),ChapterTable!$1:$1,0),0)*ChapterTable!$P$14
    ),
  OFFSET(E1581,-$B1581+IF($L1581,1,0),0)*IF($B1581&gt;OFFSET($B1581,1,0),ChapterTable!$R$17,1)*
    (VLOOKUP(SUBSTITUTE(SUBSTITUTE(E$1,"standard",""),"|Float","")&amp;IF(OR($L1581=TRUE,$A1581=0,MOD($A1581,ChapterTable!$R$20)&lt;&gt;0),"","보스")&amp;"인게임누적곱배수",ChapterTable!$R:$S,2,0)^C1581
    +VLOOKUP(SUBSTITUTE(SUBSTITUTE(E$1,"standard",""),"|Float","")&amp;IF(OR($L1581=TRUE,$A1581=0,MOD($A1581,ChapterTable!$R$20)&lt;&gt;0),"","보스")&amp;"인게임누적합배수",ChapterTable!$R:$S,2,0)*C1581)
  )
  )
  )
)</f>
        <v>4244.1468750000004</v>
      </c>
      <c r="F1581" s="1">
        <f ca="1">IF(AND($A1581=0,$B1581=1),
    VLOOKUP(1,ChapterTable!$1:$1048576,MATCH("최종"&amp;SUBSTITUTE(SUBSTITUTE(F$1,"standard",""),"|Float",""),ChapterTable!$1:$1,0),0)*ChapterTable!$P$17,
  IF(AND($A1581=0,$B1581=0),
    F1582,
  IF($B1581=0,
    VLOOKUP($A1581,ChapterTable!$1:$1048576,MATCH("최종"&amp;SUBSTITUTE(SUBSTITUTE(F$1,"standard",""),"|Float",""),ChapterTable!$1:$1,0),0),
  IF($B1581=1,
    IF($L1581=FALSE,
      VLOOKUP($A1581,ChapterTable!$1:$1048576,MATCH("최종"&amp;SUBSTITUTE(SUBSTITUTE(F$1,"standard",""),"|Float",""),ChapterTable!$1:$1,0),0),
      VLOOKUP($A1581-ChapterTable!$P$11,ChapterTable!$1:$1048576,MATCH("최종"&amp;SUBSTITUTE(SUBSTITUTE(F$1,"standard",""),"|Float",""),ChapterTable!$1:$1,0),0)*ChapterTable!$P$14
    ),
  OFFSET(F1581,-$B1581+IF($L1581,1,0),0)*
    (VLOOKUP(SUBSTITUTE(SUBSTITUTE(F$1,"standard",""),"|Float","")&amp;IF(OR($L1581=TRUE,$A1581=0,MOD($A1581,ChapterTable!$R$20)&lt;&gt;0),"","보스")&amp;"인게임누적곱배수",ChapterTable!$R:$S,2,0)^D1581
    +VLOOKUP(SUBSTITUTE(SUBSTITUTE(F$1,"standard",""),"|Float","")&amp;IF(OR($L1581=TRUE,$A1581=0,MOD($A1581,ChapterTable!$R$20)&lt;&gt;0),"","보스")&amp;"인게임누적합배수",ChapterTable!$R:$S,2,0)*D1581)
  )
  )
  )
)</f>
        <v>1203.49072265625</v>
      </c>
      <c r="G1581" t="s">
        <v>719</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71"/>
        <v>24</v>
      </c>
      <c r="Q1581">
        <f t="shared" si="172"/>
        <v>24</v>
      </c>
      <c r="R1581" t="b">
        <f t="shared" ca="1" si="173"/>
        <v>1</v>
      </c>
      <c r="T1581" t="b">
        <f t="shared" ca="1" si="174"/>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77"/>
        <v>0.25</v>
      </c>
      <c r="AJ1581">
        <f t="shared" si="175"/>
        <v>1</v>
      </c>
      <c r="AK1581">
        <f t="shared" si="176"/>
        <v>4</v>
      </c>
      <c r="AL1581">
        <v>0</v>
      </c>
    </row>
    <row r="1582" spans="1:38" x14ac:dyDescent="0.3">
      <c r="A1582">
        <v>9</v>
      </c>
      <c r="B1582">
        <v>41</v>
      </c>
      <c r="C1582">
        <f>IF(OR($L1582=TRUE,$A1582=0,MOD($A1582,ChapterTable!$R$20)&lt;&gt;0),
MAX(0,INT(($B1582+ChapterTable!$P$26+VLOOKUP(SUBSTITUTE(C$1,"성장단계","")&amp;"단계오프셋",ChapterTable!$R:$S,2,0))/ChapterTable!$P$23)),
MAX(0,INT(($B1582+ChapterTable!$R$26+VLOOKUP(SUBSTITUTE(C$1,"성장단계","")&amp;"보스단계오프셋",ChapterTable!$R:$S,2,0))/ChapterTable!$R$23)))</f>
        <v>4</v>
      </c>
      <c r="D1582">
        <f>IF(OR($L1582=TRUE,$A1582=0,MOD($A1582,ChapterTable!$R$20)&lt;&gt;0),
MAX(0,INT(($B1582+ChapterTable!$P$26+VLOOKUP(SUBSTITUTE(D$1,"성장단계","")&amp;"단계오프셋",ChapterTable!$R:$S,2,0))/ChapterTable!$P$23)),
MAX(0,INT(($B1582+ChapterTable!$R$26+VLOOKUP(SUBSTITUTE(D$1,"성장단계","")&amp;"보스단계오프셋",ChapterTable!$R:$S,2,0))/ChapterTable!$R$23)))</f>
        <v>4</v>
      </c>
      <c r="E1582" s="1">
        <f ca="1">IF(AND($A1582=0,$B1582=1),
    VLOOKUP(1,ChapterTable!$1:$1048576,MATCH("최종"&amp;SUBSTITUTE(SUBSTITUTE(E$1,"standard",""),"|Float",""),ChapterTable!$1:$1,0),0)*ChapterTable!$P$17,
  IF(AND($A1582=0,$B1582=0),
    E1583,
  IF($B1582=0,
    VLOOKUP($A1582,ChapterTable!$1:$1048576,MATCH("최종"&amp;SUBSTITUTE(SUBSTITUTE(E$1,"standard",""),"|Float",""),ChapterTable!$1:$1,0),0),
  IF($B1582=1,
    IF($L1582=FALSE,
      VLOOKUP($A1582,ChapterTable!$1:$1048576,MATCH("최종"&amp;SUBSTITUTE(SUBSTITUTE(E$1,"standard",""),"|Float",""),ChapterTable!$1:$1,0),0),
      VLOOKUP($A1582-ChapterTable!$P$11,ChapterTable!$1:$1048576,MATCH("최종"&amp;SUBSTITUTE(SUBSTITUTE(E$1,"standard",""),"|Float",""),ChapterTable!$1:$1,0),0)*ChapterTable!$P$14
    ),
  OFFSET(E1582,-$B1582+IF($L1582,1,0),0)*IF($B1582&gt;OFFSET($B1582,1,0),ChapterTable!$R$17,1)*
    (VLOOKUP(SUBSTITUTE(SUBSTITUTE(E$1,"standard",""),"|Float","")&amp;IF(OR($L1582=TRUE,$A1582=0,MOD($A1582,ChapterTable!$R$20)&lt;&gt;0),"","보스")&amp;"인게임누적곱배수",ChapterTable!$R:$S,2,0)^C1582
    +VLOOKUP(SUBSTITUTE(SUBSTITUTE(E$1,"standard",""),"|Float","")&amp;IF(OR($L1582=TRUE,$A1582=0,MOD($A1582,ChapterTable!$R$20)&lt;&gt;0),"","보스")&amp;"인게임누적합배수",ChapterTable!$R:$S,2,0)*C1582)
  )
  )
  )
)</f>
        <v>4244.1468750000004</v>
      </c>
      <c r="F1582" s="1">
        <f ca="1">IF(AND($A1582=0,$B1582=1),
    VLOOKUP(1,ChapterTable!$1:$1048576,MATCH("최종"&amp;SUBSTITUTE(SUBSTITUTE(F$1,"standard",""),"|Float",""),ChapterTable!$1:$1,0),0)*ChapterTable!$P$17,
  IF(AND($A1582=0,$B1582=0),
    F1583,
  IF($B1582=0,
    VLOOKUP($A1582,ChapterTable!$1:$1048576,MATCH("최종"&amp;SUBSTITUTE(SUBSTITUTE(F$1,"standard",""),"|Float",""),ChapterTable!$1:$1,0),0),
  IF($B1582=1,
    IF($L1582=FALSE,
      VLOOKUP($A1582,ChapterTable!$1:$1048576,MATCH("최종"&amp;SUBSTITUTE(SUBSTITUTE(F$1,"standard",""),"|Float",""),ChapterTable!$1:$1,0),0),
      VLOOKUP($A1582-ChapterTable!$P$11,ChapterTable!$1:$1048576,MATCH("최종"&amp;SUBSTITUTE(SUBSTITUTE(F$1,"standard",""),"|Float",""),ChapterTable!$1:$1,0),0)*ChapterTable!$P$14
    ),
  OFFSET(F1582,-$B1582+IF($L1582,1,0),0)*
    (VLOOKUP(SUBSTITUTE(SUBSTITUTE(F$1,"standard",""),"|Float","")&amp;IF(OR($L1582=TRUE,$A1582=0,MOD($A1582,ChapterTable!$R$20)&lt;&gt;0),"","보스")&amp;"인게임누적곱배수",ChapterTable!$R:$S,2,0)^D1582
    +VLOOKUP(SUBSTITUTE(SUBSTITUTE(F$1,"standard",""),"|Float","")&amp;IF(OR($L1582=TRUE,$A1582=0,MOD($A1582,ChapterTable!$R$20)&lt;&gt;0),"","보스")&amp;"인게임누적합배수",ChapterTable!$R:$S,2,0)*D1582)
  )
  )
  )
)</f>
        <v>1277.173828125</v>
      </c>
      <c r="G1582" t="s">
        <v>719</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71"/>
        <v>5</v>
      </c>
      <c r="Q1582">
        <f t="shared" si="172"/>
        <v>5</v>
      </c>
      <c r="R1582" t="b">
        <f t="shared" ca="1" si="173"/>
        <v>1</v>
      </c>
      <c r="T1582" t="b">
        <f t="shared" ca="1" si="174"/>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77"/>
        <v>0.2</v>
      </c>
      <c r="AJ1582">
        <f t="shared" si="175"/>
        <v>0.27466666000000001</v>
      </c>
      <c r="AK1582">
        <f t="shared" si="176"/>
        <v>1</v>
      </c>
      <c r="AL1582">
        <v>0</v>
      </c>
    </row>
    <row r="1583" spans="1:38" x14ac:dyDescent="0.3">
      <c r="A1583">
        <v>9</v>
      </c>
      <c r="B1583">
        <v>42</v>
      </c>
      <c r="C1583">
        <f>IF(OR($L1583=TRUE,$A1583=0,MOD($A1583,ChapterTable!$R$20)&lt;&gt;0),
MAX(0,INT(($B1583+ChapterTable!$P$26+VLOOKUP(SUBSTITUTE(C$1,"성장단계","")&amp;"단계오프셋",ChapterTable!$R:$S,2,0))/ChapterTable!$P$23)),
MAX(0,INT(($B1583+ChapterTable!$R$26+VLOOKUP(SUBSTITUTE(C$1,"성장단계","")&amp;"보스단계오프셋",ChapterTable!$R:$S,2,0))/ChapterTable!$R$23)))</f>
        <v>4</v>
      </c>
      <c r="D1583">
        <f>IF(OR($L1583=TRUE,$A1583=0,MOD($A1583,ChapterTable!$R$20)&lt;&gt;0),
MAX(0,INT(($B1583+ChapterTable!$P$26+VLOOKUP(SUBSTITUTE(D$1,"성장단계","")&amp;"단계오프셋",ChapterTable!$R:$S,2,0))/ChapterTable!$P$23)),
MAX(0,INT(($B1583+ChapterTable!$R$26+VLOOKUP(SUBSTITUTE(D$1,"성장단계","")&amp;"보스단계오프셋",ChapterTable!$R:$S,2,0))/ChapterTable!$R$23)))</f>
        <v>4</v>
      </c>
      <c r="E1583" s="1">
        <f ca="1">IF(AND($A1583=0,$B1583=1),
    VLOOKUP(1,ChapterTable!$1:$1048576,MATCH("최종"&amp;SUBSTITUTE(SUBSTITUTE(E$1,"standard",""),"|Float",""),ChapterTable!$1:$1,0),0)*ChapterTable!$P$17,
  IF(AND($A1583=0,$B1583=0),
    E1584,
  IF($B1583=0,
    VLOOKUP($A1583,ChapterTable!$1:$1048576,MATCH("최종"&amp;SUBSTITUTE(SUBSTITUTE(E$1,"standard",""),"|Float",""),ChapterTable!$1:$1,0),0),
  IF($B1583=1,
    IF($L1583=FALSE,
      VLOOKUP($A1583,ChapterTable!$1:$1048576,MATCH("최종"&amp;SUBSTITUTE(SUBSTITUTE(E$1,"standard",""),"|Float",""),ChapterTable!$1:$1,0),0),
      VLOOKUP($A1583-ChapterTable!$P$11,ChapterTable!$1:$1048576,MATCH("최종"&amp;SUBSTITUTE(SUBSTITUTE(E$1,"standard",""),"|Float",""),ChapterTable!$1:$1,0),0)*ChapterTable!$P$14
    ),
  OFFSET(E1583,-$B1583+IF($L1583,1,0),0)*IF($B1583&gt;OFFSET($B1583,1,0),ChapterTable!$R$17,1)*
    (VLOOKUP(SUBSTITUTE(SUBSTITUTE(E$1,"standard",""),"|Float","")&amp;IF(OR($L1583=TRUE,$A1583=0,MOD($A1583,ChapterTable!$R$20)&lt;&gt;0),"","보스")&amp;"인게임누적곱배수",ChapterTable!$R:$S,2,0)^C1583
    +VLOOKUP(SUBSTITUTE(SUBSTITUTE(E$1,"standard",""),"|Float","")&amp;IF(OR($L1583=TRUE,$A1583=0,MOD($A1583,ChapterTable!$R$20)&lt;&gt;0),"","보스")&amp;"인게임누적합배수",ChapterTable!$R:$S,2,0)*C1583)
  )
  )
  )
)</f>
        <v>4244.1468750000004</v>
      </c>
      <c r="F1583" s="1">
        <f ca="1">IF(AND($A1583=0,$B1583=1),
    VLOOKUP(1,ChapterTable!$1:$1048576,MATCH("최종"&amp;SUBSTITUTE(SUBSTITUTE(F$1,"standard",""),"|Float",""),ChapterTable!$1:$1,0),0)*ChapterTable!$P$17,
  IF(AND($A1583=0,$B1583=0),
    F1584,
  IF($B1583=0,
    VLOOKUP($A1583,ChapterTable!$1:$1048576,MATCH("최종"&amp;SUBSTITUTE(SUBSTITUTE(F$1,"standard",""),"|Float",""),ChapterTable!$1:$1,0),0),
  IF($B1583=1,
    IF($L1583=FALSE,
      VLOOKUP($A1583,ChapterTable!$1:$1048576,MATCH("최종"&amp;SUBSTITUTE(SUBSTITUTE(F$1,"standard",""),"|Float",""),ChapterTable!$1:$1,0),0),
      VLOOKUP($A1583-ChapterTable!$P$11,ChapterTable!$1:$1048576,MATCH("최종"&amp;SUBSTITUTE(SUBSTITUTE(F$1,"standard",""),"|Float",""),ChapterTable!$1:$1,0),0)*ChapterTable!$P$14
    ),
  OFFSET(F1583,-$B1583+IF($L1583,1,0),0)*
    (VLOOKUP(SUBSTITUTE(SUBSTITUTE(F$1,"standard",""),"|Float","")&amp;IF(OR($L1583=TRUE,$A1583=0,MOD($A1583,ChapterTable!$R$20)&lt;&gt;0),"","보스")&amp;"인게임누적곱배수",ChapterTable!$R:$S,2,0)^D1583
    +VLOOKUP(SUBSTITUTE(SUBSTITUTE(F$1,"standard",""),"|Float","")&amp;IF(OR($L1583=TRUE,$A1583=0,MOD($A1583,ChapterTable!$R$20)&lt;&gt;0),"","보스")&amp;"인게임누적합배수",ChapterTable!$R:$S,2,0)*D1583)
  )
  )
  )
)</f>
        <v>1277.173828125</v>
      </c>
      <c r="G1583" t="s">
        <v>719</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71"/>
        <v>5</v>
      </c>
      <c r="Q1583">
        <f t="shared" si="172"/>
        <v>5</v>
      </c>
      <c r="R1583" t="b">
        <f t="shared" ca="1" si="173"/>
        <v>1</v>
      </c>
      <c r="T1583" t="b">
        <f t="shared" ca="1" si="174"/>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77"/>
        <v>0.2</v>
      </c>
      <c r="AJ1583">
        <f t="shared" si="175"/>
        <v>0.27466666000000001</v>
      </c>
      <c r="AK1583">
        <f t="shared" si="176"/>
        <v>1</v>
      </c>
      <c r="AL1583">
        <v>0</v>
      </c>
    </row>
    <row r="1584" spans="1:38" x14ac:dyDescent="0.3">
      <c r="A1584">
        <v>9</v>
      </c>
      <c r="B1584">
        <v>43</v>
      </c>
      <c r="C1584">
        <f>IF(OR($L1584=TRUE,$A1584=0,MOD($A1584,ChapterTable!$R$20)&lt;&gt;0),
MAX(0,INT(($B1584+ChapterTable!$P$26+VLOOKUP(SUBSTITUTE(C$1,"성장단계","")&amp;"단계오프셋",ChapterTable!$R:$S,2,0))/ChapterTable!$P$23)),
MAX(0,INT(($B1584+ChapterTable!$R$26+VLOOKUP(SUBSTITUTE(C$1,"성장단계","")&amp;"보스단계오프셋",ChapterTable!$R:$S,2,0))/ChapterTable!$R$23)))</f>
        <v>4</v>
      </c>
      <c r="D1584">
        <f>IF(OR($L1584=TRUE,$A1584=0,MOD($A1584,ChapterTable!$R$20)&lt;&gt;0),
MAX(0,INT(($B1584+ChapterTable!$P$26+VLOOKUP(SUBSTITUTE(D$1,"성장단계","")&amp;"단계오프셋",ChapterTable!$R:$S,2,0))/ChapterTable!$P$23)),
MAX(0,INT(($B1584+ChapterTable!$R$26+VLOOKUP(SUBSTITUTE(D$1,"성장단계","")&amp;"보스단계오프셋",ChapterTable!$R:$S,2,0))/ChapterTable!$R$23)))</f>
        <v>4</v>
      </c>
      <c r="E1584" s="1">
        <f ca="1">IF(AND($A1584=0,$B1584=1),
    VLOOKUP(1,ChapterTable!$1:$1048576,MATCH("최종"&amp;SUBSTITUTE(SUBSTITUTE(E$1,"standard",""),"|Float",""),ChapterTable!$1:$1,0),0)*ChapterTable!$P$17,
  IF(AND($A1584=0,$B1584=0),
    E1585,
  IF($B1584=0,
    VLOOKUP($A1584,ChapterTable!$1:$1048576,MATCH("최종"&amp;SUBSTITUTE(SUBSTITUTE(E$1,"standard",""),"|Float",""),ChapterTable!$1:$1,0),0),
  IF($B1584=1,
    IF($L1584=FALSE,
      VLOOKUP($A1584,ChapterTable!$1:$1048576,MATCH("최종"&amp;SUBSTITUTE(SUBSTITUTE(E$1,"standard",""),"|Float",""),ChapterTable!$1:$1,0),0),
      VLOOKUP($A1584-ChapterTable!$P$11,ChapterTable!$1:$1048576,MATCH("최종"&amp;SUBSTITUTE(SUBSTITUTE(E$1,"standard",""),"|Float",""),ChapterTable!$1:$1,0),0)*ChapterTable!$P$14
    ),
  OFFSET(E1584,-$B1584+IF($L1584,1,0),0)*IF($B1584&gt;OFFSET($B1584,1,0),ChapterTable!$R$17,1)*
    (VLOOKUP(SUBSTITUTE(SUBSTITUTE(E$1,"standard",""),"|Float","")&amp;IF(OR($L1584=TRUE,$A1584=0,MOD($A1584,ChapterTable!$R$20)&lt;&gt;0),"","보스")&amp;"인게임누적곱배수",ChapterTable!$R:$S,2,0)^C1584
    +VLOOKUP(SUBSTITUTE(SUBSTITUTE(E$1,"standard",""),"|Float","")&amp;IF(OR($L1584=TRUE,$A1584=0,MOD($A1584,ChapterTable!$R$20)&lt;&gt;0),"","보스")&amp;"인게임누적합배수",ChapterTable!$R:$S,2,0)*C1584)
  )
  )
  )
)</f>
        <v>4244.1468750000004</v>
      </c>
      <c r="F1584" s="1">
        <f ca="1">IF(AND($A1584=0,$B1584=1),
    VLOOKUP(1,ChapterTable!$1:$1048576,MATCH("최종"&amp;SUBSTITUTE(SUBSTITUTE(F$1,"standard",""),"|Float",""),ChapterTable!$1:$1,0),0)*ChapterTable!$P$17,
  IF(AND($A1584=0,$B1584=0),
    F1585,
  IF($B1584=0,
    VLOOKUP($A1584,ChapterTable!$1:$1048576,MATCH("최종"&amp;SUBSTITUTE(SUBSTITUTE(F$1,"standard",""),"|Float",""),ChapterTable!$1:$1,0),0),
  IF($B1584=1,
    IF($L1584=FALSE,
      VLOOKUP($A1584,ChapterTable!$1:$1048576,MATCH("최종"&amp;SUBSTITUTE(SUBSTITUTE(F$1,"standard",""),"|Float",""),ChapterTable!$1:$1,0),0),
      VLOOKUP($A1584-ChapterTable!$P$11,ChapterTable!$1:$1048576,MATCH("최종"&amp;SUBSTITUTE(SUBSTITUTE(F$1,"standard",""),"|Float",""),ChapterTable!$1:$1,0),0)*ChapterTable!$P$14
    ),
  OFFSET(F1584,-$B1584+IF($L1584,1,0),0)*
    (VLOOKUP(SUBSTITUTE(SUBSTITUTE(F$1,"standard",""),"|Float","")&amp;IF(OR($L1584=TRUE,$A1584=0,MOD($A1584,ChapterTable!$R$20)&lt;&gt;0),"","보스")&amp;"인게임누적곱배수",ChapterTable!$R:$S,2,0)^D1584
    +VLOOKUP(SUBSTITUTE(SUBSTITUTE(F$1,"standard",""),"|Float","")&amp;IF(OR($L1584=TRUE,$A1584=0,MOD($A1584,ChapterTable!$R$20)&lt;&gt;0),"","보스")&amp;"인게임누적합배수",ChapterTable!$R:$S,2,0)*D1584)
  )
  )
  )
)</f>
        <v>1277.173828125</v>
      </c>
      <c r="G1584" t="s">
        <v>719</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71"/>
        <v>5</v>
      </c>
      <c r="Q1584">
        <f t="shared" si="172"/>
        <v>5</v>
      </c>
      <c r="R1584" t="b">
        <f t="shared" ca="1" si="173"/>
        <v>1</v>
      </c>
      <c r="T1584" t="b">
        <f t="shared" ca="1" si="174"/>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77"/>
        <v>0.2</v>
      </c>
      <c r="AJ1584">
        <f t="shared" si="175"/>
        <v>0.27466666000000001</v>
      </c>
      <c r="AK1584">
        <f t="shared" si="176"/>
        <v>1</v>
      </c>
      <c r="AL1584">
        <v>0</v>
      </c>
    </row>
    <row r="1585" spans="1:38" x14ac:dyDescent="0.3">
      <c r="A1585">
        <v>9</v>
      </c>
      <c r="B1585">
        <v>44</v>
      </c>
      <c r="C1585">
        <f>IF(OR($L1585=TRUE,$A1585=0,MOD($A1585,ChapterTable!$R$20)&lt;&gt;0),
MAX(0,INT(($B1585+ChapterTable!$P$26+VLOOKUP(SUBSTITUTE(C$1,"성장단계","")&amp;"단계오프셋",ChapterTable!$R:$S,2,0))/ChapterTable!$P$23)),
MAX(0,INT(($B1585+ChapterTable!$R$26+VLOOKUP(SUBSTITUTE(C$1,"성장단계","")&amp;"보스단계오프셋",ChapterTable!$R:$S,2,0))/ChapterTable!$R$23)))</f>
        <v>4</v>
      </c>
      <c r="D1585">
        <f>IF(OR($L1585=TRUE,$A1585=0,MOD($A1585,ChapterTable!$R$20)&lt;&gt;0),
MAX(0,INT(($B1585+ChapterTable!$P$26+VLOOKUP(SUBSTITUTE(D$1,"성장단계","")&amp;"단계오프셋",ChapterTable!$R:$S,2,0))/ChapterTable!$P$23)),
MAX(0,INT(($B1585+ChapterTable!$R$26+VLOOKUP(SUBSTITUTE(D$1,"성장단계","")&amp;"보스단계오프셋",ChapterTable!$R:$S,2,0))/ChapterTable!$R$23)))</f>
        <v>4</v>
      </c>
      <c r="E1585" s="1">
        <f ca="1">IF(AND($A1585=0,$B1585=1),
    VLOOKUP(1,ChapterTable!$1:$1048576,MATCH("최종"&amp;SUBSTITUTE(SUBSTITUTE(E$1,"standard",""),"|Float",""),ChapterTable!$1:$1,0),0)*ChapterTable!$P$17,
  IF(AND($A1585=0,$B1585=0),
    E1586,
  IF($B1585=0,
    VLOOKUP($A1585,ChapterTable!$1:$1048576,MATCH("최종"&amp;SUBSTITUTE(SUBSTITUTE(E$1,"standard",""),"|Float",""),ChapterTable!$1:$1,0),0),
  IF($B1585=1,
    IF($L1585=FALSE,
      VLOOKUP($A1585,ChapterTable!$1:$1048576,MATCH("최종"&amp;SUBSTITUTE(SUBSTITUTE(E$1,"standard",""),"|Float",""),ChapterTable!$1:$1,0),0),
      VLOOKUP($A1585-ChapterTable!$P$11,ChapterTable!$1:$1048576,MATCH("최종"&amp;SUBSTITUTE(SUBSTITUTE(E$1,"standard",""),"|Float",""),ChapterTable!$1:$1,0),0)*ChapterTable!$P$14
    ),
  OFFSET(E1585,-$B1585+IF($L1585,1,0),0)*IF($B1585&gt;OFFSET($B1585,1,0),ChapterTable!$R$17,1)*
    (VLOOKUP(SUBSTITUTE(SUBSTITUTE(E$1,"standard",""),"|Float","")&amp;IF(OR($L1585=TRUE,$A1585=0,MOD($A1585,ChapterTable!$R$20)&lt;&gt;0),"","보스")&amp;"인게임누적곱배수",ChapterTable!$R:$S,2,0)^C1585
    +VLOOKUP(SUBSTITUTE(SUBSTITUTE(E$1,"standard",""),"|Float","")&amp;IF(OR($L1585=TRUE,$A1585=0,MOD($A1585,ChapterTable!$R$20)&lt;&gt;0),"","보스")&amp;"인게임누적합배수",ChapterTable!$R:$S,2,0)*C1585)
  )
  )
  )
)</f>
        <v>4244.1468750000004</v>
      </c>
      <c r="F1585" s="1">
        <f ca="1">IF(AND($A1585=0,$B1585=1),
    VLOOKUP(1,ChapterTable!$1:$1048576,MATCH("최종"&amp;SUBSTITUTE(SUBSTITUTE(F$1,"standard",""),"|Float",""),ChapterTable!$1:$1,0),0)*ChapterTable!$P$17,
  IF(AND($A1585=0,$B1585=0),
    F1586,
  IF($B1585=0,
    VLOOKUP($A1585,ChapterTable!$1:$1048576,MATCH("최종"&amp;SUBSTITUTE(SUBSTITUTE(F$1,"standard",""),"|Float",""),ChapterTable!$1:$1,0),0),
  IF($B1585=1,
    IF($L1585=FALSE,
      VLOOKUP($A1585,ChapterTable!$1:$1048576,MATCH("최종"&amp;SUBSTITUTE(SUBSTITUTE(F$1,"standard",""),"|Float",""),ChapterTable!$1:$1,0),0),
      VLOOKUP($A1585-ChapterTable!$P$11,ChapterTable!$1:$1048576,MATCH("최종"&amp;SUBSTITUTE(SUBSTITUTE(F$1,"standard",""),"|Float",""),ChapterTable!$1:$1,0),0)*ChapterTable!$P$14
    ),
  OFFSET(F1585,-$B1585+IF($L1585,1,0),0)*
    (VLOOKUP(SUBSTITUTE(SUBSTITUTE(F$1,"standard",""),"|Float","")&amp;IF(OR($L1585=TRUE,$A1585=0,MOD($A1585,ChapterTable!$R$20)&lt;&gt;0),"","보스")&amp;"인게임누적곱배수",ChapterTable!$R:$S,2,0)^D1585
    +VLOOKUP(SUBSTITUTE(SUBSTITUTE(F$1,"standard",""),"|Float","")&amp;IF(OR($L1585=TRUE,$A1585=0,MOD($A1585,ChapterTable!$R$20)&lt;&gt;0),"","보스")&amp;"인게임누적합배수",ChapterTable!$R:$S,2,0)*D1585)
  )
  )
  )
)</f>
        <v>1277.173828125</v>
      </c>
      <c r="G1585" t="s">
        <v>719</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71"/>
        <v>5</v>
      </c>
      <c r="Q1585">
        <f t="shared" si="172"/>
        <v>5</v>
      </c>
      <c r="R1585" t="b">
        <f t="shared" ca="1" si="173"/>
        <v>1</v>
      </c>
      <c r="T1585" t="b">
        <f t="shared" ca="1" si="174"/>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77"/>
        <v>0.2</v>
      </c>
      <c r="AJ1585">
        <f t="shared" si="175"/>
        <v>0.27466666000000001</v>
      </c>
      <c r="AK1585">
        <f t="shared" si="176"/>
        <v>1</v>
      </c>
      <c r="AL1585">
        <v>0</v>
      </c>
    </row>
    <row r="1586" spans="1:38" x14ac:dyDescent="0.3">
      <c r="A1586">
        <v>9</v>
      </c>
      <c r="B1586">
        <v>45</v>
      </c>
      <c r="C1586">
        <f>IF(OR($L1586=TRUE,$A1586=0,MOD($A1586,ChapterTable!$R$20)&lt;&gt;0),
MAX(0,INT(($B1586+ChapterTable!$P$26+VLOOKUP(SUBSTITUTE(C$1,"성장단계","")&amp;"단계오프셋",ChapterTable!$R:$S,2,0))/ChapterTable!$P$23)),
MAX(0,INT(($B1586+ChapterTable!$R$26+VLOOKUP(SUBSTITUTE(C$1,"성장단계","")&amp;"보스단계오프셋",ChapterTable!$R:$S,2,0))/ChapterTable!$R$23)))</f>
        <v>4</v>
      </c>
      <c r="D1586">
        <f>IF(OR($L1586=TRUE,$A1586=0,MOD($A1586,ChapterTable!$R$20)&lt;&gt;0),
MAX(0,INT(($B1586+ChapterTable!$P$26+VLOOKUP(SUBSTITUTE(D$1,"성장단계","")&amp;"단계오프셋",ChapterTable!$R:$S,2,0))/ChapterTable!$P$23)),
MAX(0,INT(($B1586+ChapterTable!$R$26+VLOOKUP(SUBSTITUTE(D$1,"성장단계","")&amp;"보스단계오프셋",ChapterTable!$R:$S,2,0))/ChapterTable!$R$23)))</f>
        <v>4</v>
      </c>
      <c r="E1586" s="1">
        <f ca="1">IF(AND($A1586=0,$B1586=1),
    VLOOKUP(1,ChapterTable!$1:$1048576,MATCH("최종"&amp;SUBSTITUTE(SUBSTITUTE(E$1,"standard",""),"|Float",""),ChapterTable!$1:$1,0),0)*ChapterTable!$P$17,
  IF(AND($A1586=0,$B1586=0),
    E1587,
  IF($B1586=0,
    VLOOKUP($A1586,ChapterTable!$1:$1048576,MATCH("최종"&amp;SUBSTITUTE(SUBSTITUTE(E$1,"standard",""),"|Float",""),ChapterTable!$1:$1,0),0),
  IF($B1586=1,
    IF($L1586=FALSE,
      VLOOKUP($A1586,ChapterTable!$1:$1048576,MATCH("최종"&amp;SUBSTITUTE(SUBSTITUTE(E$1,"standard",""),"|Float",""),ChapterTable!$1:$1,0),0),
      VLOOKUP($A1586-ChapterTable!$P$11,ChapterTable!$1:$1048576,MATCH("최종"&amp;SUBSTITUTE(SUBSTITUTE(E$1,"standard",""),"|Float",""),ChapterTable!$1:$1,0),0)*ChapterTable!$P$14
    ),
  OFFSET(E1586,-$B1586+IF($L1586,1,0),0)*IF($B1586&gt;OFFSET($B1586,1,0),ChapterTable!$R$17,1)*
    (VLOOKUP(SUBSTITUTE(SUBSTITUTE(E$1,"standard",""),"|Float","")&amp;IF(OR($L1586=TRUE,$A1586=0,MOD($A1586,ChapterTable!$R$20)&lt;&gt;0),"","보스")&amp;"인게임누적곱배수",ChapterTable!$R:$S,2,0)^C1586
    +VLOOKUP(SUBSTITUTE(SUBSTITUTE(E$1,"standard",""),"|Float","")&amp;IF(OR($L1586=TRUE,$A1586=0,MOD($A1586,ChapterTable!$R$20)&lt;&gt;0),"","보스")&amp;"인게임누적합배수",ChapterTable!$R:$S,2,0)*C1586)
  )
  )
  )
)</f>
        <v>4244.1468750000004</v>
      </c>
      <c r="F1586" s="1">
        <f ca="1">IF(AND($A1586=0,$B1586=1),
    VLOOKUP(1,ChapterTable!$1:$1048576,MATCH("최종"&amp;SUBSTITUTE(SUBSTITUTE(F$1,"standard",""),"|Float",""),ChapterTable!$1:$1,0),0)*ChapterTable!$P$17,
  IF(AND($A1586=0,$B1586=0),
    F1587,
  IF($B1586=0,
    VLOOKUP($A1586,ChapterTable!$1:$1048576,MATCH("최종"&amp;SUBSTITUTE(SUBSTITUTE(F$1,"standard",""),"|Float",""),ChapterTable!$1:$1,0),0),
  IF($B1586=1,
    IF($L1586=FALSE,
      VLOOKUP($A1586,ChapterTable!$1:$1048576,MATCH("최종"&amp;SUBSTITUTE(SUBSTITUTE(F$1,"standard",""),"|Float",""),ChapterTable!$1:$1,0),0),
      VLOOKUP($A1586-ChapterTable!$P$11,ChapterTable!$1:$1048576,MATCH("최종"&amp;SUBSTITUTE(SUBSTITUTE(F$1,"standard",""),"|Float",""),ChapterTable!$1:$1,0),0)*ChapterTable!$P$14
    ),
  OFFSET(F1586,-$B1586+IF($L1586,1,0),0)*
    (VLOOKUP(SUBSTITUTE(SUBSTITUTE(F$1,"standard",""),"|Float","")&amp;IF(OR($L1586=TRUE,$A1586=0,MOD($A1586,ChapterTable!$R$20)&lt;&gt;0),"","보스")&amp;"인게임누적곱배수",ChapterTable!$R:$S,2,0)^D1586
    +VLOOKUP(SUBSTITUTE(SUBSTITUTE(F$1,"standard",""),"|Float","")&amp;IF(OR($L1586=TRUE,$A1586=0,MOD($A1586,ChapterTable!$R$20)&lt;&gt;0),"","보스")&amp;"인게임누적합배수",ChapterTable!$R:$S,2,0)*D1586)
  )
  )
  )
)</f>
        <v>1277.173828125</v>
      </c>
      <c r="G1586" t="s">
        <v>719</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71"/>
        <v>11</v>
      </c>
      <c r="Q1586">
        <f t="shared" si="172"/>
        <v>11</v>
      </c>
      <c r="R1586" t="b">
        <f t="shared" ca="1" si="173"/>
        <v>1</v>
      </c>
      <c r="T1586" t="b">
        <f t="shared" ca="1" si="174"/>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77"/>
        <v>0.2</v>
      </c>
      <c r="AJ1586">
        <f t="shared" si="175"/>
        <v>0.27466666000000001</v>
      </c>
      <c r="AK1586">
        <f t="shared" si="176"/>
        <v>1</v>
      </c>
      <c r="AL1586">
        <v>0</v>
      </c>
    </row>
    <row r="1587" spans="1:38" x14ac:dyDescent="0.3">
      <c r="A1587">
        <v>9</v>
      </c>
      <c r="B1587">
        <v>46</v>
      </c>
      <c r="C1587">
        <f>IF(OR($L1587=TRUE,$A1587=0,MOD($A1587,ChapterTable!$R$20)&lt;&gt;0),
MAX(0,INT(($B1587+ChapterTable!$P$26+VLOOKUP(SUBSTITUTE(C$1,"성장단계","")&amp;"단계오프셋",ChapterTable!$R:$S,2,0))/ChapterTable!$P$23)),
MAX(0,INT(($B1587+ChapterTable!$R$26+VLOOKUP(SUBSTITUTE(C$1,"성장단계","")&amp;"보스단계오프셋",ChapterTable!$R:$S,2,0))/ChapterTable!$R$23)))</f>
        <v>5</v>
      </c>
      <c r="D1587">
        <f>IF(OR($L1587=TRUE,$A1587=0,MOD($A1587,ChapterTable!$R$20)&lt;&gt;0),
MAX(0,INT(($B1587+ChapterTable!$P$26+VLOOKUP(SUBSTITUTE(D$1,"성장단계","")&amp;"단계오프셋",ChapterTable!$R:$S,2,0))/ChapterTable!$P$23)),
MAX(0,INT(($B1587+ChapterTable!$R$26+VLOOKUP(SUBSTITUTE(D$1,"성장단계","")&amp;"보스단계오프셋",ChapterTable!$R:$S,2,0))/ChapterTable!$R$23)))</f>
        <v>4</v>
      </c>
      <c r="E1587" s="1">
        <f ca="1">IF(AND($A1587=0,$B1587=1),
    VLOOKUP(1,ChapterTable!$1:$1048576,MATCH("최종"&amp;SUBSTITUTE(SUBSTITUTE(E$1,"standard",""),"|Float",""),ChapterTable!$1:$1,0),0)*ChapterTable!$P$17,
  IF(AND($A1587=0,$B1587=0),
    E1588,
  IF($B1587=0,
    VLOOKUP($A1587,ChapterTable!$1:$1048576,MATCH("최종"&amp;SUBSTITUTE(SUBSTITUTE(E$1,"standard",""),"|Float",""),ChapterTable!$1:$1,0),0),
  IF($B1587=1,
    IF($L1587=FALSE,
      VLOOKUP($A1587,ChapterTable!$1:$1048576,MATCH("최종"&amp;SUBSTITUTE(SUBSTITUTE(E$1,"standard",""),"|Float",""),ChapterTable!$1:$1,0),0),
      VLOOKUP($A1587-ChapterTable!$P$11,ChapterTable!$1:$1048576,MATCH("최종"&amp;SUBSTITUTE(SUBSTITUTE(E$1,"standard",""),"|Float",""),ChapterTable!$1:$1,0),0)*ChapterTable!$P$14
    ),
  OFFSET(E1587,-$B1587+IF($L1587,1,0),0)*IF($B1587&gt;OFFSET($B1587,1,0),ChapterTable!$R$17,1)*
    (VLOOKUP(SUBSTITUTE(SUBSTITUTE(E$1,"standard",""),"|Float","")&amp;IF(OR($L1587=TRUE,$A1587=0,MOD($A1587,ChapterTable!$R$20)&lt;&gt;0),"","보스")&amp;"인게임누적곱배수",ChapterTable!$R:$S,2,0)^C1587
    +VLOOKUP(SUBSTITUTE(SUBSTITUTE(E$1,"standard",""),"|Float","")&amp;IF(OR($L1587=TRUE,$A1587=0,MOD($A1587,ChapterTable!$R$20)&lt;&gt;0),"","보스")&amp;"인게임누적합배수",ChapterTable!$R:$S,2,0)*C1587)
  )
  )
  )
)</f>
        <v>4715.71875</v>
      </c>
      <c r="F1587" s="1">
        <f ca="1">IF(AND($A1587=0,$B1587=1),
    VLOOKUP(1,ChapterTable!$1:$1048576,MATCH("최종"&amp;SUBSTITUTE(SUBSTITUTE(F$1,"standard",""),"|Float",""),ChapterTable!$1:$1,0),0)*ChapterTable!$P$17,
  IF(AND($A1587=0,$B1587=0),
    F1588,
  IF($B1587=0,
    VLOOKUP($A1587,ChapterTable!$1:$1048576,MATCH("최종"&amp;SUBSTITUTE(SUBSTITUTE(F$1,"standard",""),"|Float",""),ChapterTable!$1:$1,0),0),
  IF($B1587=1,
    IF($L1587=FALSE,
      VLOOKUP($A1587,ChapterTable!$1:$1048576,MATCH("최종"&amp;SUBSTITUTE(SUBSTITUTE(F$1,"standard",""),"|Float",""),ChapterTable!$1:$1,0),0),
      VLOOKUP($A1587-ChapterTable!$P$11,ChapterTable!$1:$1048576,MATCH("최종"&amp;SUBSTITUTE(SUBSTITUTE(F$1,"standard",""),"|Float",""),ChapterTable!$1:$1,0),0)*ChapterTable!$P$14
    ),
  OFFSET(F1587,-$B1587+IF($L1587,1,0),0)*
    (VLOOKUP(SUBSTITUTE(SUBSTITUTE(F$1,"standard",""),"|Float","")&amp;IF(OR($L1587=TRUE,$A1587=0,MOD($A1587,ChapterTable!$R$20)&lt;&gt;0),"","보스")&amp;"인게임누적곱배수",ChapterTable!$R:$S,2,0)^D1587
    +VLOOKUP(SUBSTITUTE(SUBSTITUTE(F$1,"standard",""),"|Float","")&amp;IF(OR($L1587=TRUE,$A1587=0,MOD($A1587,ChapterTable!$R$20)&lt;&gt;0),"","보스")&amp;"인게임누적합배수",ChapterTable!$R:$S,2,0)*D1587)
  )
  )
  )
)</f>
        <v>1277.173828125</v>
      </c>
      <c r="G1587" t="s">
        <v>719</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71"/>
        <v>5</v>
      </c>
      <c r="Q1587">
        <f t="shared" si="172"/>
        <v>5</v>
      </c>
      <c r="R1587" t="b">
        <f t="shared" ca="1" si="173"/>
        <v>1</v>
      </c>
      <c r="T1587" t="b">
        <f t="shared" ca="1" si="174"/>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77"/>
        <v>0.2</v>
      </c>
      <c r="AJ1587">
        <f t="shared" si="175"/>
        <v>0.27466666000000001</v>
      </c>
      <c r="AK1587">
        <f t="shared" si="176"/>
        <v>1</v>
      </c>
      <c r="AL1587">
        <v>0</v>
      </c>
    </row>
    <row r="1588" spans="1:38" x14ac:dyDescent="0.3">
      <c r="A1588">
        <v>9</v>
      </c>
      <c r="B1588">
        <v>47</v>
      </c>
      <c r="C1588">
        <f>IF(OR($L1588=TRUE,$A1588=0,MOD($A1588,ChapterTable!$R$20)&lt;&gt;0),
MAX(0,INT(($B1588+ChapterTable!$P$26+VLOOKUP(SUBSTITUTE(C$1,"성장단계","")&amp;"단계오프셋",ChapterTable!$R:$S,2,0))/ChapterTable!$P$23)),
MAX(0,INT(($B1588+ChapterTable!$R$26+VLOOKUP(SUBSTITUTE(C$1,"성장단계","")&amp;"보스단계오프셋",ChapterTable!$R:$S,2,0))/ChapterTable!$R$23)))</f>
        <v>5</v>
      </c>
      <c r="D1588">
        <f>IF(OR($L1588=TRUE,$A1588=0,MOD($A1588,ChapterTable!$R$20)&lt;&gt;0),
MAX(0,INT(($B1588+ChapterTable!$P$26+VLOOKUP(SUBSTITUTE(D$1,"성장단계","")&amp;"단계오프셋",ChapterTable!$R:$S,2,0))/ChapterTable!$P$23)),
MAX(0,INT(($B1588+ChapterTable!$R$26+VLOOKUP(SUBSTITUTE(D$1,"성장단계","")&amp;"보스단계오프셋",ChapterTable!$R:$S,2,0))/ChapterTable!$R$23)))</f>
        <v>4</v>
      </c>
      <c r="E1588" s="1">
        <f ca="1">IF(AND($A1588=0,$B1588=1),
    VLOOKUP(1,ChapterTable!$1:$1048576,MATCH("최종"&amp;SUBSTITUTE(SUBSTITUTE(E$1,"standard",""),"|Float",""),ChapterTable!$1:$1,0),0)*ChapterTable!$P$17,
  IF(AND($A1588=0,$B1588=0),
    E1589,
  IF($B1588=0,
    VLOOKUP($A1588,ChapterTable!$1:$1048576,MATCH("최종"&amp;SUBSTITUTE(SUBSTITUTE(E$1,"standard",""),"|Float",""),ChapterTable!$1:$1,0),0),
  IF($B1588=1,
    IF($L1588=FALSE,
      VLOOKUP($A1588,ChapterTable!$1:$1048576,MATCH("최종"&amp;SUBSTITUTE(SUBSTITUTE(E$1,"standard",""),"|Float",""),ChapterTable!$1:$1,0),0),
      VLOOKUP($A1588-ChapterTable!$P$11,ChapterTable!$1:$1048576,MATCH("최종"&amp;SUBSTITUTE(SUBSTITUTE(E$1,"standard",""),"|Float",""),ChapterTable!$1:$1,0),0)*ChapterTable!$P$14
    ),
  OFFSET(E1588,-$B1588+IF($L1588,1,0),0)*IF($B1588&gt;OFFSET($B1588,1,0),ChapterTable!$R$17,1)*
    (VLOOKUP(SUBSTITUTE(SUBSTITUTE(E$1,"standard",""),"|Float","")&amp;IF(OR($L1588=TRUE,$A1588=0,MOD($A1588,ChapterTable!$R$20)&lt;&gt;0),"","보스")&amp;"인게임누적곱배수",ChapterTable!$R:$S,2,0)^C1588
    +VLOOKUP(SUBSTITUTE(SUBSTITUTE(E$1,"standard",""),"|Float","")&amp;IF(OR($L1588=TRUE,$A1588=0,MOD($A1588,ChapterTable!$R$20)&lt;&gt;0),"","보스")&amp;"인게임누적합배수",ChapterTable!$R:$S,2,0)*C1588)
  )
  )
  )
)</f>
        <v>4715.71875</v>
      </c>
      <c r="F1588" s="1">
        <f ca="1">IF(AND($A1588=0,$B1588=1),
    VLOOKUP(1,ChapterTable!$1:$1048576,MATCH("최종"&amp;SUBSTITUTE(SUBSTITUTE(F$1,"standard",""),"|Float",""),ChapterTable!$1:$1,0),0)*ChapterTable!$P$17,
  IF(AND($A1588=0,$B1588=0),
    F1589,
  IF($B1588=0,
    VLOOKUP($A1588,ChapterTable!$1:$1048576,MATCH("최종"&amp;SUBSTITUTE(SUBSTITUTE(F$1,"standard",""),"|Float",""),ChapterTable!$1:$1,0),0),
  IF($B1588=1,
    IF($L1588=FALSE,
      VLOOKUP($A1588,ChapterTable!$1:$1048576,MATCH("최종"&amp;SUBSTITUTE(SUBSTITUTE(F$1,"standard",""),"|Float",""),ChapterTable!$1:$1,0),0),
      VLOOKUP($A1588-ChapterTable!$P$11,ChapterTable!$1:$1048576,MATCH("최종"&amp;SUBSTITUTE(SUBSTITUTE(F$1,"standard",""),"|Float",""),ChapterTable!$1:$1,0),0)*ChapterTable!$P$14
    ),
  OFFSET(F1588,-$B1588+IF($L1588,1,0),0)*
    (VLOOKUP(SUBSTITUTE(SUBSTITUTE(F$1,"standard",""),"|Float","")&amp;IF(OR($L1588=TRUE,$A1588=0,MOD($A1588,ChapterTable!$R$20)&lt;&gt;0),"","보스")&amp;"인게임누적곱배수",ChapterTable!$R:$S,2,0)^D1588
    +VLOOKUP(SUBSTITUTE(SUBSTITUTE(F$1,"standard",""),"|Float","")&amp;IF(OR($L1588=TRUE,$A1588=0,MOD($A1588,ChapterTable!$R$20)&lt;&gt;0),"","보스")&amp;"인게임누적합배수",ChapterTable!$R:$S,2,0)*D1588)
  )
  )
  )
)</f>
        <v>1277.173828125</v>
      </c>
      <c r="G1588" t="s">
        <v>719</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71"/>
        <v>5</v>
      </c>
      <c r="Q1588">
        <f t="shared" si="172"/>
        <v>5</v>
      </c>
      <c r="R1588" t="b">
        <f t="shared" ca="1" si="173"/>
        <v>1</v>
      </c>
      <c r="T1588" t="b">
        <f t="shared" ca="1" si="174"/>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77"/>
        <v>0.2</v>
      </c>
      <c r="AJ1588">
        <f t="shared" si="175"/>
        <v>0.27466666000000001</v>
      </c>
      <c r="AK1588">
        <f t="shared" si="176"/>
        <v>1</v>
      </c>
      <c r="AL1588">
        <v>0</v>
      </c>
    </row>
    <row r="1589" spans="1:38" x14ac:dyDescent="0.3">
      <c r="A1589">
        <v>9</v>
      </c>
      <c r="B1589">
        <v>48</v>
      </c>
      <c r="C1589">
        <f>IF(OR($L1589=TRUE,$A1589=0,MOD($A1589,ChapterTable!$R$20)&lt;&gt;0),
MAX(0,INT(($B1589+ChapterTable!$P$26+VLOOKUP(SUBSTITUTE(C$1,"성장단계","")&amp;"단계오프셋",ChapterTable!$R:$S,2,0))/ChapterTable!$P$23)),
MAX(0,INT(($B1589+ChapterTable!$R$26+VLOOKUP(SUBSTITUTE(C$1,"성장단계","")&amp;"보스단계오프셋",ChapterTable!$R:$S,2,0))/ChapterTable!$R$23)))</f>
        <v>5</v>
      </c>
      <c r="D1589">
        <f>IF(OR($L1589=TRUE,$A1589=0,MOD($A1589,ChapterTable!$R$20)&lt;&gt;0),
MAX(0,INT(($B1589+ChapterTable!$P$26+VLOOKUP(SUBSTITUTE(D$1,"성장단계","")&amp;"단계오프셋",ChapterTable!$R:$S,2,0))/ChapterTable!$P$23)),
MAX(0,INT(($B1589+ChapterTable!$R$26+VLOOKUP(SUBSTITUTE(D$1,"성장단계","")&amp;"보스단계오프셋",ChapterTable!$R:$S,2,0))/ChapterTable!$R$23)))</f>
        <v>4</v>
      </c>
      <c r="E1589" s="1">
        <f ca="1">IF(AND($A1589=0,$B1589=1),
    VLOOKUP(1,ChapterTable!$1:$1048576,MATCH("최종"&amp;SUBSTITUTE(SUBSTITUTE(E$1,"standard",""),"|Float",""),ChapterTable!$1:$1,0),0)*ChapterTable!$P$17,
  IF(AND($A1589=0,$B1589=0),
    E1590,
  IF($B1589=0,
    VLOOKUP($A1589,ChapterTable!$1:$1048576,MATCH("최종"&amp;SUBSTITUTE(SUBSTITUTE(E$1,"standard",""),"|Float",""),ChapterTable!$1:$1,0),0),
  IF($B1589=1,
    IF($L1589=FALSE,
      VLOOKUP($A1589,ChapterTable!$1:$1048576,MATCH("최종"&amp;SUBSTITUTE(SUBSTITUTE(E$1,"standard",""),"|Float",""),ChapterTable!$1:$1,0),0),
      VLOOKUP($A1589-ChapterTable!$P$11,ChapterTable!$1:$1048576,MATCH("최종"&amp;SUBSTITUTE(SUBSTITUTE(E$1,"standard",""),"|Float",""),ChapterTable!$1:$1,0),0)*ChapterTable!$P$14
    ),
  OFFSET(E1589,-$B1589+IF($L1589,1,0),0)*IF($B1589&gt;OFFSET($B1589,1,0),ChapterTable!$R$17,1)*
    (VLOOKUP(SUBSTITUTE(SUBSTITUTE(E$1,"standard",""),"|Float","")&amp;IF(OR($L1589=TRUE,$A1589=0,MOD($A1589,ChapterTable!$R$20)&lt;&gt;0),"","보스")&amp;"인게임누적곱배수",ChapterTable!$R:$S,2,0)^C1589
    +VLOOKUP(SUBSTITUTE(SUBSTITUTE(E$1,"standard",""),"|Float","")&amp;IF(OR($L1589=TRUE,$A1589=0,MOD($A1589,ChapterTable!$R$20)&lt;&gt;0),"","보스")&amp;"인게임누적합배수",ChapterTable!$R:$S,2,0)*C1589)
  )
  )
  )
)</f>
        <v>4715.71875</v>
      </c>
      <c r="F1589" s="1">
        <f ca="1">IF(AND($A1589=0,$B1589=1),
    VLOOKUP(1,ChapterTable!$1:$1048576,MATCH("최종"&amp;SUBSTITUTE(SUBSTITUTE(F$1,"standard",""),"|Float",""),ChapterTable!$1:$1,0),0)*ChapterTable!$P$17,
  IF(AND($A1589=0,$B1589=0),
    F1590,
  IF($B1589=0,
    VLOOKUP($A1589,ChapterTable!$1:$1048576,MATCH("최종"&amp;SUBSTITUTE(SUBSTITUTE(F$1,"standard",""),"|Float",""),ChapterTable!$1:$1,0),0),
  IF($B1589=1,
    IF($L1589=FALSE,
      VLOOKUP($A1589,ChapterTable!$1:$1048576,MATCH("최종"&amp;SUBSTITUTE(SUBSTITUTE(F$1,"standard",""),"|Float",""),ChapterTable!$1:$1,0),0),
      VLOOKUP($A1589-ChapterTable!$P$11,ChapterTable!$1:$1048576,MATCH("최종"&amp;SUBSTITUTE(SUBSTITUTE(F$1,"standard",""),"|Float",""),ChapterTable!$1:$1,0),0)*ChapterTable!$P$14
    ),
  OFFSET(F1589,-$B1589+IF($L1589,1,0),0)*
    (VLOOKUP(SUBSTITUTE(SUBSTITUTE(F$1,"standard",""),"|Float","")&amp;IF(OR($L1589=TRUE,$A1589=0,MOD($A1589,ChapterTable!$R$20)&lt;&gt;0),"","보스")&amp;"인게임누적곱배수",ChapterTable!$R:$S,2,0)^D1589
    +VLOOKUP(SUBSTITUTE(SUBSTITUTE(F$1,"standard",""),"|Float","")&amp;IF(OR($L1589=TRUE,$A1589=0,MOD($A1589,ChapterTable!$R$20)&lt;&gt;0),"","보스")&amp;"인게임누적합배수",ChapterTable!$R:$S,2,0)*D1589)
  )
  )
  )
)</f>
        <v>1277.173828125</v>
      </c>
      <c r="G1589" t="s">
        <v>719</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71"/>
        <v>5</v>
      </c>
      <c r="Q1589">
        <f t="shared" si="172"/>
        <v>5</v>
      </c>
      <c r="R1589" t="b">
        <f t="shared" ca="1" si="173"/>
        <v>1</v>
      </c>
      <c r="T1589" t="b">
        <f t="shared" ca="1" si="174"/>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77"/>
        <v>0.2</v>
      </c>
      <c r="AJ1589">
        <f t="shared" si="175"/>
        <v>0.27466666000000001</v>
      </c>
      <c r="AK1589">
        <f t="shared" si="176"/>
        <v>1</v>
      </c>
      <c r="AL1589">
        <v>0</v>
      </c>
    </row>
    <row r="1590" spans="1:38" x14ac:dyDescent="0.3">
      <c r="A1590">
        <v>9</v>
      </c>
      <c r="B1590">
        <v>49</v>
      </c>
      <c r="C1590">
        <f>IF(OR($L1590=TRUE,$A1590=0,MOD($A1590,ChapterTable!$R$20)&lt;&gt;0),
MAX(0,INT(($B1590+ChapterTable!$P$26+VLOOKUP(SUBSTITUTE(C$1,"성장단계","")&amp;"단계오프셋",ChapterTable!$R:$S,2,0))/ChapterTable!$P$23)),
MAX(0,INT(($B1590+ChapterTable!$R$26+VLOOKUP(SUBSTITUTE(C$1,"성장단계","")&amp;"보스단계오프셋",ChapterTable!$R:$S,2,0))/ChapterTable!$R$23)))</f>
        <v>5</v>
      </c>
      <c r="D1590">
        <f>IF(OR($L1590=TRUE,$A1590=0,MOD($A1590,ChapterTable!$R$20)&lt;&gt;0),
MAX(0,INT(($B1590+ChapterTable!$P$26+VLOOKUP(SUBSTITUTE(D$1,"성장단계","")&amp;"단계오프셋",ChapterTable!$R:$S,2,0))/ChapterTable!$P$23)),
MAX(0,INT(($B1590+ChapterTable!$R$26+VLOOKUP(SUBSTITUTE(D$1,"성장단계","")&amp;"보스단계오프셋",ChapterTable!$R:$S,2,0))/ChapterTable!$R$23)))</f>
        <v>4</v>
      </c>
      <c r="E1590" s="1">
        <f ca="1">IF(AND($A1590=0,$B1590=1),
    VLOOKUP(1,ChapterTable!$1:$1048576,MATCH("최종"&amp;SUBSTITUTE(SUBSTITUTE(E$1,"standard",""),"|Float",""),ChapterTable!$1:$1,0),0)*ChapterTable!$P$17,
  IF(AND($A1590=0,$B1590=0),
    E1591,
  IF($B1590=0,
    VLOOKUP($A1590,ChapterTable!$1:$1048576,MATCH("최종"&amp;SUBSTITUTE(SUBSTITUTE(E$1,"standard",""),"|Float",""),ChapterTable!$1:$1,0),0),
  IF($B1590=1,
    IF($L1590=FALSE,
      VLOOKUP($A1590,ChapterTable!$1:$1048576,MATCH("최종"&amp;SUBSTITUTE(SUBSTITUTE(E$1,"standard",""),"|Float",""),ChapterTable!$1:$1,0),0),
      VLOOKUP($A1590-ChapterTable!$P$11,ChapterTable!$1:$1048576,MATCH("최종"&amp;SUBSTITUTE(SUBSTITUTE(E$1,"standard",""),"|Float",""),ChapterTable!$1:$1,0),0)*ChapterTable!$P$14
    ),
  OFFSET(E1590,-$B1590+IF($L1590,1,0),0)*IF($B1590&gt;OFFSET($B1590,1,0),ChapterTable!$R$17,1)*
    (VLOOKUP(SUBSTITUTE(SUBSTITUTE(E$1,"standard",""),"|Float","")&amp;IF(OR($L1590=TRUE,$A1590=0,MOD($A1590,ChapterTable!$R$20)&lt;&gt;0),"","보스")&amp;"인게임누적곱배수",ChapterTable!$R:$S,2,0)^C1590
    +VLOOKUP(SUBSTITUTE(SUBSTITUTE(E$1,"standard",""),"|Float","")&amp;IF(OR($L1590=TRUE,$A1590=0,MOD($A1590,ChapterTable!$R$20)&lt;&gt;0),"","보스")&amp;"인게임누적합배수",ChapterTable!$R:$S,2,0)*C1590)
  )
  )
  )
)</f>
        <v>4715.71875</v>
      </c>
      <c r="F1590" s="1">
        <f ca="1">IF(AND($A1590=0,$B1590=1),
    VLOOKUP(1,ChapterTable!$1:$1048576,MATCH("최종"&amp;SUBSTITUTE(SUBSTITUTE(F$1,"standard",""),"|Float",""),ChapterTable!$1:$1,0),0)*ChapterTable!$P$17,
  IF(AND($A1590=0,$B1590=0),
    F1591,
  IF($B1590=0,
    VLOOKUP($A1590,ChapterTable!$1:$1048576,MATCH("최종"&amp;SUBSTITUTE(SUBSTITUTE(F$1,"standard",""),"|Float",""),ChapterTable!$1:$1,0),0),
  IF($B1590=1,
    IF($L1590=FALSE,
      VLOOKUP($A1590,ChapterTable!$1:$1048576,MATCH("최종"&amp;SUBSTITUTE(SUBSTITUTE(F$1,"standard",""),"|Float",""),ChapterTable!$1:$1,0),0),
      VLOOKUP($A1590-ChapterTable!$P$11,ChapterTable!$1:$1048576,MATCH("최종"&amp;SUBSTITUTE(SUBSTITUTE(F$1,"standard",""),"|Float",""),ChapterTable!$1:$1,0),0)*ChapterTable!$P$14
    ),
  OFFSET(F1590,-$B1590+IF($L1590,1,0),0)*
    (VLOOKUP(SUBSTITUTE(SUBSTITUTE(F$1,"standard",""),"|Float","")&amp;IF(OR($L1590=TRUE,$A1590=0,MOD($A1590,ChapterTable!$R$20)&lt;&gt;0),"","보스")&amp;"인게임누적곱배수",ChapterTable!$R:$S,2,0)^D1590
    +VLOOKUP(SUBSTITUTE(SUBSTITUTE(F$1,"standard",""),"|Float","")&amp;IF(OR($L1590=TRUE,$A1590=0,MOD($A1590,ChapterTable!$R$20)&lt;&gt;0),"","보스")&amp;"인게임누적합배수",ChapterTable!$R:$S,2,0)*D1590)
  )
  )
  )
)</f>
        <v>1277.173828125</v>
      </c>
      <c r="G1590" t="s">
        <v>719</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71"/>
        <v>95</v>
      </c>
      <c r="Q1590">
        <f t="shared" si="172"/>
        <v>95</v>
      </c>
      <c r="R1590" t="b">
        <f t="shared" ca="1" si="173"/>
        <v>1</v>
      </c>
      <c r="T1590" t="b">
        <f t="shared" ca="1" si="174"/>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77"/>
        <v>0.2</v>
      </c>
      <c r="AJ1590">
        <f t="shared" si="175"/>
        <v>0.27466666000000001</v>
      </c>
      <c r="AK1590">
        <f t="shared" si="176"/>
        <v>1</v>
      </c>
      <c r="AL1590">
        <v>0</v>
      </c>
    </row>
    <row r="1591" spans="1:38" x14ac:dyDescent="0.3">
      <c r="A1591">
        <v>9</v>
      </c>
      <c r="B1591">
        <v>50</v>
      </c>
      <c r="C1591">
        <f>IF(OR($L1591=TRUE,$A1591=0,MOD($A1591,ChapterTable!$R$20)&lt;&gt;0),
MAX(0,INT(($B1591+ChapterTable!$P$26+VLOOKUP(SUBSTITUTE(C$1,"성장단계","")&amp;"단계오프셋",ChapterTable!$R:$S,2,0))/ChapterTable!$P$23)),
MAX(0,INT(($B1591+ChapterTable!$R$26+VLOOKUP(SUBSTITUTE(C$1,"성장단계","")&amp;"보스단계오프셋",ChapterTable!$R:$S,2,0))/ChapterTable!$R$23)))</f>
        <v>5</v>
      </c>
      <c r="D1591">
        <f>IF(OR($L1591=TRUE,$A1591=0,MOD($A1591,ChapterTable!$R$20)&lt;&gt;0),
MAX(0,INT(($B1591+ChapterTable!$P$26+VLOOKUP(SUBSTITUTE(D$1,"성장단계","")&amp;"단계오프셋",ChapterTable!$R:$S,2,0))/ChapterTable!$P$23)),
MAX(0,INT(($B1591+ChapterTable!$R$26+VLOOKUP(SUBSTITUTE(D$1,"성장단계","")&amp;"보스단계오프셋",ChapterTable!$R:$S,2,0))/ChapterTable!$R$23)))</f>
        <v>4</v>
      </c>
      <c r="E1591" s="1">
        <f ca="1">IF(AND($A1591=0,$B1591=1),
    VLOOKUP(1,ChapterTable!$1:$1048576,MATCH("최종"&amp;SUBSTITUTE(SUBSTITUTE(E$1,"standard",""),"|Float",""),ChapterTable!$1:$1,0),0)*ChapterTable!$P$17,
  IF(AND($A1591=0,$B1591=0),
    E1592,
  IF($B1591=0,
    VLOOKUP($A1591,ChapterTable!$1:$1048576,MATCH("최종"&amp;SUBSTITUTE(SUBSTITUTE(E$1,"standard",""),"|Float",""),ChapterTable!$1:$1,0),0),
  IF($B1591=1,
    IF($L1591=FALSE,
      VLOOKUP($A1591,ChapterTable!$1:$1048576,MATCH("최종"&amp;SUBSTITUTE(SUBSTITUTE(E$1,"standard",""),"|Float",""),ChapterTable!$1:$1,0),0),
      VLOOKUP($A1591-ChapterTable!$P$11,ChapterTable!$1:$1048576,MATCH("최종"&amp;SUBSTITUTE(SUBSTITUTE(E$1,"standard",""),"|Float",""),ChapterTable!$1:$1,0),0)*ChapterTable!$P$14
    ),
  OFFSET(E1591,-$B1591+IF($L1591,1,0),0)*IF($B1591&gt;OFFSET($B1591,1,0),ChapterTable!$R$17,1)*
    (VLOOKUP(SUBSTITUTE(SUBSTITUTE(E$1,"standard",""),"|Float","")&amp;IF(OR($L1591=TRUE,$A1591=0,MOD($A1591,ChapterTable!$R$20)&lt;&gt;0),"","보스")&amp;"인게임누적곱배수",ChapterTable!$R:$S,2,0)^C1591
    +VLOOKUP(SUBSTITUTE(SUBSTITUTE(E$1,"standard",""),"|Float","")&amp;IF(OR($L1591=TRUE,$A1591=0,MOD($A1591,ChapterTable!$R$20)&lt;&gt;0),"","보스")&amp;"인게임누적합배수",ChapterTable!$R:$S,2,0)*C1591)
  )
  )
  )
)</f>
        <v>6130.4343749999998</v>
      </c>
      <c r="F1591" s="1">
        <f ca="1">IF(AND($A1591=0,$B1591=1),
    VLOOKUP(1,ChapterTable!$1:$1048576,MATCH("최종"&amp;SUBSTITUTE(SUBSTITUTE(F$1,"standard",""),"|Float",""),ChapterTable!$1:$1,0),0)*ChapterTable!$P$17,
  IF(AND($A1591=0,$B1591=0),
    F1592,
  IF($B1591=0,
    VLOOKUP($A1591,ChapterTable!$1:$1048576,MATCH("최종"&amp;SUBSTITUTE(SUBSTITUTE(F$1,"standard",""),"|Float",""),ChapterTable!$1:$1,0),0),
  IF($B1591=1,
    IF($L1591=FALSE,
      VLOOKUP($A1591,ChapterTable!$1:$1048576,MATCH("최종"&amp;SUBSTITUTE(SUBSTITUTE(F$1,"standard",""),"|Float",""),ChapterTable!$1:$1,0),0),
      VLOOKUP($A1591-ChapterTable!$P$11,ChapterTable!$1:$1048576,MATCH("최종"&amp;SUBSTITUTE(SUBSTITUTE(F$1,"standard",""),"|Float",""),ChapterTable!$1:$1,0),0)*ChapterTable!$P$14
    ),
  OFFSET(F1591,-$B1591+IF($L1591,1,0),0)*
    (VLOOKUP(SUBSTITUTE(SUBSTITUTE(F$1,"standard",""),"|Float","")&amp;IF(OR($L1591=TRUE,$A1591=0,MOD($A1591,ChapterTable!$R$20)&lt;&gt;0),"","보스")&amp;"인게임누적곱배수",ChapterTable!$R:$S,2,0)^D1591
    +VLOOKUP(SUBSTITUTE(SUBSTITUTE(F$1,"standard",""),"|Float","")&amp;IF(OR($L1591=TRUE,$A1591=0,MOD($A1591,ChapterTable!$R$20)&lt;&gt;0),"","보스")&amp;"인게임누적합배수",ChapterTable!$R:$S,2,0)*D1591)
  )
  )
  )
)</f>
        <v>1277.173828125</v>
      </c>
      <c r="G1591" t="s">
        <v>719</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71"/>
        <v>25</v>
      </c>
      <c r="Q1591">
        <f t="shared" si="172"/>
        <v>25</v>
      </c>
      <c r="R1591" t="b">
        <f t="shared" ca="1" si="173"/>
        <v>0</v>
      </c>
      <c r="T1591" t="b">
        <f t="shared" ca="1" si="174"/>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77"/>
        <v>0.2</v>
      </c>
      <c r="AJ1591">
        <f t="shared" si="175"/>
        <v>1</v>
      </c>
      <c r="AK1591">
        <f t="shared" si="176"/>
        <v>1</v>
      </c>
      <c r="AL1591">
        <v>0</v>
      </c>
    </row>
    <row r="1592" spans="1:38" x14ac:dyDescent="0.3">
      <c r="A1592">
        <v>10</v>
      </c>
      <c r="B1592">
        <v>1</v>
      </c>
      <c r="C1592">
        <f>IF(OR($L1592=TRUE,$A1592=0,MOD($A1592,ChapterTable!$R$20)&lt;&gt;0),
MAX(0,INT(($B1592+ChapterTable!$P$26+VLOOKUP(SUBSTITUTE(C$1,"성장단계","")&amp;"단계오프셋",ChapterTable!$R:$S,2,0))/ChapterTable!$P$23)),
MAX(0,INT(($B1592+ChapterTable!$R$26+VLOOKUP(SUBSTITUTE(C$1,"성장단계","")&amp;"보스단계오프셋",ChapterTable!$R:$S,2,0))/ChapterTable!$R$23)))</f>
        <v>0</v>
      </c>
      <c r="D1592">
        <f>IF(OR($L1592=TRUE,$A1592=0,MOD($A1592,ChapterTable!$R$20)&lt;&gt;0),
MAX(0,INT(($B1592+ChapterTable!$P$26+VLOOKUP(SUBSTITUTE(D$1,"성장단계","")&amp;"단계오프셋",ChapterTable!$R:$S,2,0))/ChapterTable!$P$23)),
MAX(0,INT(($B1592+ChapterTable!$R$26+VLOOKUP(SUBSTITUTE(D$1,"성장단계","")&amp;"보스단계오프셋",ChapterTable!$R:$S,2,0))/ChapterTable!$R$23)))</f>
        <v>0</v>
      </c>
      <c r="E1592" s="1">
        <f ca="1">IF(AND($A1592=0,$B1592=1),
    VLOOKUP(1,ChapterTable!$1:$1048576,MATCH("최종"&amp;SUBSTITUTE(SUBSTITUTE(E$1,"standard",""),"|Float",""),ChapterTable!$1:$1,0),0)*ChapterTable!$P$17,
  IF(AND($A1592=0,$B1592=0),
    E1593,
  IF($B1592=0,
    VLOOKUP($A1592,ChapterTable!$1:$1048576,MATCH("최종"&amp;SUBSTITUTE(SUBSTITUTE(E$1,"standard",""),"|Float",""),ChapterTable!$1:$1,0),0),
  IF($B1592=1,
    IF($L1592=FALSE,
      VLOOKUP($A1592,ChapterTable!$1:$1048576,MATCH("최종"&amp;SUBSTITUTE(SUBSTITUTE(E$1,"standard",""),"|Float",""),ChapterTable!$1:$1,0),0),
      VLOOKUP($A1592-ChapterTable!$P$11,ChapterTable!$1:$1048576,MATCH("최종"&amp;SUBSTITUTE(SUBSTITUTE(E$1,"standard",""),"|Float",""),ChapterTable!$1:$1,0),0)*ChapterTable!$P$14
    ),
  OFFSET(E1592,-$B1592+IF($L1592,1,0),0)*IF($B1592&gt;OFFSET($B1592,1,0),ChapterTable!$R$17,1)*
    (VLOOKUP(SUBSTITUTE(SUBSTITUTE(E$1,"standard",""),"|Float","")&amp;IF(OR($L1592=TRUE,$A1592=0,MOD($A1592,ChapterTable!$R$20)&lt;&gt;0),"","보스")&amp;"인게임누적곱배수",ChapterTable!$R:$S,2,0)^C1592
    +VLOOKUP(SUBSTITUTE(SUBSTITUTE(E$1,"standard",""),"|Float","")&amp;IF(OR($L1592=TRUE,$A1592=0,MOD($A1592,ChapterTable!$R$20)&lt;&gt;0),"","보스")&amp;"인게임누적합배수",ChapterTable!$R:$S,2,0)*C1592)
  )
  )
  )
)</f>
        <v>3536.7890624999995</v>
      </c>
      <c r="F1592" s="1">
        <f ca="1">IF(AND($A1592=0,$B1592=1),
    VLOOKUP(1,ChapterTable!$1:$1048576,MATCH("최종"&amp;SUBSTITUTE(SUBSTITUTE(F$1,"standard",""),"|Float",""),ChapterTable!$1:$1,0),0)*ChapterTable!$P$17,
  IF(AND($A1592=0,$B1592=0),
    F1593,
  IF($B1592=0,
    VLOOKUP($A1592,ChapterTable!$1:$1048576,MATCH("최종"&amp;SUBSTITUTE(SUBSTITUTE(F$1,"standard",""),"|Float",""),ChapterTable!$1:$1,0),0),
  IF($B1592=1,
    IF($L1592=FALSE,
      VLOOKUP($A1592,ChapterTable!$1:$1048576,MATCH("최종"&amp;SUBSTITUTE(SUBSTITUTE(F$1,"standard",""),"|Float",""),ChapterTable!$1:$1,0),0),
      VLOOKUP($A1592-ChapterTable!$P$11,ChapterTable!$1:$1048576,MATCH("최종"&amp;SUBSTITUTE(SUBSTITUTE(F$1,"standard",""),"|Float",""),ChapterTable!$1:$1,0),0)*ChapterTable!$P$14
    ),
  OFFSET(F1592,-$B1592+IF($L1592,1,0),0)*
    (VLOOKUP(SUBSTITUTE(SUBSTITUTE(F$1,"standard",""),"|Float","")&amp;IF(OR($L1592=TRUE,$A1592=0,MOD($A1592,ChapterTable!$R$20)&lt;&gt;0),"","보스")&amp;"인게임누적곱배수",ChapterTable!$R:$S,2,0)^D1592
    +VLOOKUP(SUBSTITUTE(SUBSTITUTE(F$1,"standard",""),"|Float","")&amp;IF(OR($L1592=TRUE,$A1592=0,MOD($A1592,ChapterTable!$R$20)&lt;&gt;0),"","보스")&amp;"인게임누적합배수",ChapterTable!$R:$S,2,0)*D1592)
  )
  )
  )
)</f>
        <v>1473.6621093749998</v>
      </c>
      <c r="G1592" t="s">
        <v>719</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71"/>
        <v>1</v>
      </c>
      <c r="Q1592">
        <f t="shared" si="172"/>
        <v>1</v>
      </c>
      <c r="R1592" t="b">
        <f t="shared" ca="1" si="173"/>
        <v>1</v>
      </c>
      <c r="T1592" t="b">
        <f t="shared" ca="1" si="174"/>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77"/>
        <v>1</v>
      </c>
      <c r="AJ1592">
        <f t="shared" si="175"/>
        <v>1</v>
      </c>
      <c r="AK1592">
        <f t="shared" si="176"/>
        <v>1</v>
      </c>
      <c r="AL1592">
        <v>0</v>
      </c>
    </row>
    <row r="1593" spans="1:38" x14ac:dyDescent="0.3">
      <c r="A1593">
        <v>10</v>
      </c>
      <c r="B1593">
        <v>2</v>
      </c>
      <c r="C1593">
        <f>IF(OR($L1593=TRUE,$A1593=0,MOD($A1593,ChapterTable!$R$20)&lt;&gt;0),
MAX(0,INT(($B1593+ChapterTable!$P$26+VLOOKUP(SUBSTITUTE(C$1,"성장단계","")&amp;"단계오프셋",ChapterTable!$R:$S,2,0))/ChapterTable!$P$23)),
MAX(0,INT(($B1593+ChapterTable!$R$26+VLOOKUP(SUBSTITUTE(C$1,"성장단계","")&amp;"보스단계오프셋",ChapterTable!$R:$S,2,0))/ChapterTable!$R$23)))</f>
        <v>0</v>
      </c>
      <c r="D1593">
        <f>IF(OR($L1593=TRUE,$A1593=0,MOD($A1593,ChapterTable!$R$20)&lt;&gt;0),
MAX(0,INT(($B1593+ChapterTable!$P$26+VLOOKUP(SUBSTITUTE(D$1,"성장단계","")&amp;"단계오프셋",ChapterTable!$R:$S,2,0))/ChapterTable!$P$23)),
MAX(0,INT(($B1593+ChapterTable!$R$26+VLOOKUP(SUBSTITUTE(D$1,"성장단계","")&amp;"보스단계오프셋",ChapterTable!$R:$S,2,0))/ChapterTable!$R$23)))</f>
        <v>0</v>
      </c>
      <c r="E1593" s="1">
        <f ca="1">IF(AND($A1593=0,$B1593=1),
    VLOOKUP(1,ChapterTable!$1:$1048576,MATCH("최종"&amp;SUBSTITUTE(SUBSTITUTE(E$1,"standard",""),"|Float",""),ChapterTable!$1:$1,0),0)*ChapterTable!$P$17,
  IF(AND($A1593=0,$B1593=0),
    E1594,
  IF($B1593=0,
    VLOOKUP($A1593,ChapterTable!$1:$1048576,MATCH("최종"&amp;SUBSTITUTE(SUBSTITUTE(E$1,"standard",""),"|Float",""),ChapterTable!$1:$1,0),0),
  IF($B1593=1,
    IF($L1593=FALSE,
      VLOOKUP($A1593,ChapterTable!$1:$1048576,MATCH("최종"&amp;SUBSTITUTE(SUBSTITUTE(E$1,"standard",""),"|Float",""),ChapterTable!$1:$1,0),0),
      VLOOKUP($A1593-ChapterTable!$P$11,ChapterTable!$1:$1048576,MATCH("최종"&amp;SUBSTITUTE(SUBSTITUTE(E$1,"standard",""),"|Float",""),ChapterTable!$1:$1,0),0)*ChapterTable!$P$14
    ),
  OFFSET(E1593,-$B1593+IF($L1593,1,0),0)*IF($B1593&gt;OFFSET($B1593,1,0),ChapterTable!$R$17,1)*
    (VLOOKUP(SUBSTITUTE(SUBSTITUTE(E$1,"standard",""),"|Float","")&amp;IF(OR($L1593=TRUE,$A1593=0,MOD($A1593,ChapterTable!$R$20)&lt;&gt;0),"","보스")&amp;"인게임누적곱배수",ChapterTable!$R:$S,2,0)^C1593
    +VLOOKUP(SUBSTITUTE(SUBSTITUTE(E$1,"standard",""),"|Float","")&amp;IF(OR($L1593=TRUE,$A1593=0,MOD($A1593,ChapterTable!$R$20)&lt;&gt;0),"","보스")&amp;"인게임누적합배수",ChapterTable!$R:$S,2,0)*C1593)
  )
  )
  )
)</f>
        <v>3536.7890624999995</v>
      </c>
      <c r="F1593" s="1">
        <f ca="1">IF(AND($A1593=0,$B1593=1),
    VLOOKUP(1,ChapterTable!$1:$1048576,MATCH("최종"&amp;SUBSTITUTE(SUBSTITUTE(F$1,"standard",""),"|Float",""),ChapterTable!$1:$1,0),0)*ChapterTable!$P$17,
  IF(AND($A1593=0,$B1593=0),
    F1594,
  IF($B1593=0,
    VLOOKUP($A1593,ChapterTable!$1:$1048576,MATCH("최종"&amp;SUBSTITUTE(SUBSTITUTE(F$1,"standard",""),"|Float",""),ChapterTable!$1:$1,0),0),
  IF($B1593=1,
    IF($L1593=FALSE,
      VLOOKUP($A1593,ChapterTable!$1:$1048576,MATCH("최종"&amp;SUBSTITUTE(SUBSTITUTE(F$1,"standard",""),"|Float",""),ChapterTable!$1:$1,0),0),
      VLOOKUP($A1593-ChapterTable!$P$11,ChapterTable!$1:$1048576,MATCH("최종"&amp;SUBSTITUTE(SUBSTITUTE(F$1,"standard",""),"|Float",""),ChapterTable!$1:$1,0),0)*ChapterTable!$P$14
    ),
  OFFSET(F1593,-$B1593+IF($L1593,1,0),0)*
    (VLOOKUP(SUBSTITUTE(SUBSTITUTE(F$1,"standard",""),"|Float","")&amp;IF(OR($L1593=TRUE,$A1593=0,MOD($A1593,ChapterTable!$R$20)&lt;&gt;0),"","보스")&amp;"인게임누적곱배수",ChapterTable!$R:$S,2,0)^D1593
    +VLOOKUP(SUBSTITUTE(SUBSTITUTE(F$1,"standard",""),"|Float","")&amp;IF(OR($L1593=TRUE,$A1593=0,MOD($A1593,ChapterTable!$R$20)&lt;&gt;0),"","보스")&amp;"인게임누적합배수",ChapterTable!$R:$S,2,0)*D1593)
  )
  )
  )
)</f>
        <v>1473.6621093749998</v>
      </c>
      <c r="G1593" t="s">
        <v>719</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71"/>
        <v>1</v>
      </c>
      <c r="Q1593">
        <f t="shared" si="172"/>
        <v>1</v>
      </c>
      <c r="R1593" t="b">
        <f t="shared" ca="1" si="173"/>
        <v>1</v>
      </c>
      <c r="T1593" t="b">
        <f t="shared" ca="1" si="174"/>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77"/>
        <v>1</v>
      </c>
      <c r="AJ1593">
        <f t="shared" si="175"/>
        <v>1</v>
      </c>
      <c r="AK1593">
        <f t="shared" si="176"/>
        <v>1</v>
      </c>
      <c r="AL1593">
        <v>0</v>
      </c>
    </row>
    <row r="1594" spans="1:38" x14ac:dyDescent="0.3">
      <c r="A1594">
        <v>10</v>
      </c>
      <c r="B1594">
        <v>3</v>
      </c>
      <c r="C1594">
        <f>IF(OR($L1594=TRUE,$A1594=0,MOD($A1594,ChapterTable!$R$20)&lt;&gt;0),
MAX(0,INT(($B1594+ChapterTable!$P$26+VLOOKUP(SUBSTITUTE(C$1,"성장단계","")&amp;"단계오프셋",ChapterTable!$R:$S,2,0))/ChapterTable!$P$23)),
MAX(0,INT(($B1594+ChapterTable!$R$26+VLOOKUP(SUBSTITUTE(C$1,"성장단계","")&amp;"보스단계오프셋",ChapterTable!$R:$S,2,0))/ChapterTable!$R$23)))</f>
        <v>0</v>
      </c>
      <c r="D1594">
        <f>IF(OR($L1594=TRUE,$A1594=0,MOD($A1594,ChapterTable!$R$20)&lt;&gt;0),
MAX(0,INT(($B1594+ChapterTable!$P$26+VLOOKUP(SUBSTITUTE(D$1,"성장단계","")&amp;"단계오프셋",ChapterTable!$R:$S,2,0))/ChapterTable!$P$23)),
MAX(0,INT(($B1594+ChapterTable!$R$26+VLOOKUP(SUBSTITUTE(D$1,"성장단계","")&amp;"보스단계오프셋",ChapterTable!$R:$S,2,0))/ChapterTable!$R$23)))</f>
        <v>0</v>
      </c>
      <c r="E1594" s="1">
        <f ca="1">IF(AND($A1594=0,$B1594=1),
    VLOOKUP(1,ChapterTable!$1:$1048576,MATCH("최종"&amp;SUBSTITUTE(SUBSTITUTE(E$1,"standard",""),"|Float",""),ChapterTable!$1:$1,0),0)*ChapterTable!$P$17,
  IF(AND($A1594=0,$B1594=0),
    E1595,
  IF($B1594=0,
    VLOOKUP($A1594,ChapterTable!$1:$1048576,MATCH("최종"&amp;SUBSTITUTE(SUBSTITUTE(E$1,"standard",""),"|Float",""),ChapterTable!$1:$1,0),0),
  IF($B1594=1,
    IF($L1594=FALSE,
      VLOOKUP($A1594,ChapterTable!$1:$1048576,MATCH("최종"&amp;SUBSTITUTE(SUBSTITUTE(E$1,"standard",""),"|Float",""),ChapterTable!$1:$1,0),0),
      VLOOKUP($A1594-ChapterTable!$P$11,ChapterTable!$1:$1048576,MATCH("최종"&amp;SUBSTITUTE(SUBSTITUTE(E$1,"standard",""),"|Float",""),ChapterTable!$1:$1,0),0)*ChapterTable!$P$14
    ),
  OFFSET(E1594,-$B1594+IF($L1594,1,0),0)*IF($B1594&gt;OFFSET($B1594,1,0),ChapterTable!$R$17,1)*
    (VLOOKUP(SUBSTITUTE(SUBSTITUTE(E$1,"standard",""),"|Float","")&amp;IF(OR($L1594=TRUE,$A1594=0,MOD($A1594,ChapterTable!$R$20)&lt;&gt;0),"","보스")&amp;"인게임누적곱배수",ChapterTable!$R:$S,2,0)^C1594
    +VLOOKUP(SUBSTITUTE(SUBSTITUTE(E$1,"standard",""),"|Float","")&amp;IF(OR($L1594=TRUE,$A1594=0,MOD($A1594,ChapterTable!$R$20)&lt;&gt;0),"","보스")&amp;"인게임누적합배수",ChapterTable!$R:$S,2,0)*C1594)
  )
  )
  )
)</f>
        <v>3536.7890624999995</v>
      </c>
      <c r="F1594" s="1">
        <f ca="1">IF(AND($A1594=0,$B1594=1),
    VLOOKUP(1,ChapterTable!$1:$1048576,MATCH("최종"&amp;SUBSTITUTE(SUBSTITUTE(F$1,"standard",""),"|Float",""),ChapterTable!$1:$1,0),0)*ChapterTable!$P$17,
  IF(AND($A1594=0,$B1594=0),
    F1595,
  IF($B1594=0,
    VLOOKUP($A1594,ChapterTable!$1:$1048576,MATCH("최종"&amp;SUBSTITUTE(SUBSTITUTE(F$1,"standard",""),"|Float",""),ChapterTable!$1:$1,0),0),
  IF($B1594=1,
    IF($L1594=FALSE,
      VLOOKUP($A1594,ChapterTable!$1:$1048576,MATCH("최종"&amp;SUBSTITUTE(SUBSTITUTE(F$1,"standard",""),"|Float",""),ChapterTable!$1:$1,0),0),
      VLOOKUP($A1594-ChapterTable!$P$11,ChapterTable!$1:$1048576,MATCH("최종"&amp;SUBSTITUTE(SUBSTITUTE(F$1,"standard",""),"|Float",""),ChapterTable!$1:$1,0),0)*ChapterTable!$P$14
    ),
  OFFSET(F1594,-$B1594+IF($L1594,1,0),0)*
    (VLOOKUP(SUBSTITUTE(SUBSTITUTE(F$1,"standard",""),"|Float","")&amp;IF(OR($L1594=TRUE,$A1594=0,MOD($A1594,ChapterTable!$R$20)&lt;&gt;0),"","보스")&amp;"인게임누적곱배수",ChapterTable!$R:$S,2,0)^D1594
    +VLOOKUP(SUBSTITUTE(SUBSTITUTE(F$1,"standard",""),"|Float","")&amp;IF(OR($L1594=TRUE,$A1594=0,MOD($A1594,ChapterTable!$R$20)&lt;&gt;0),"","보스")&amp;"인게임누적합배수",ChapterTable!$R:$S,2,0)*D1594)
  )
  )
  )
)</f>
        <v>1473.6621093749998</v>
      </c>
      <c r="G1594" t="s">
        <v>719</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71"/>
        <v>1</v>
      </c>
      <c r="Q1594">
        <f t="shared" si="172"/>
        <v>1</v>
      </c>
      <c r="R1594" t="b">
        <f t="shared" ca="1" si="173"/>
        <v>1</v>
      </c>
      <c r="T1594" t="b">
        <f t="shared" ca="1" si="174"/>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77"/>
        <v>1</v>
      </c>
      <c r="AJ1594">
        <f t="shared" si="175"/>
        <v>1</v>
      </c>
      <c r="AK1594">
        <f t="shared" si="176"/>
        <v>1</v>
      </c>
      <c r="AL1594">
        <v>0</v>
      </c>
    </row>
    <row r="1595" spans="1:38" x14ac:dyDescent="0.3">
      <c r="A1595">
        <v>10</v>
      </c>
      <c r="B1595">
        <v>4</v>
      </c>
      <c r="C1595">
        <f>IF(OR($L1595=TRUE,$A1595=0,MOD($A1595,ChapterTable!$R$20)&lt;&gt;0),
MAX(0,INT(($B1595+ChapterTable!$P$26+VLOOKUP(SUBSTITUTE(C$1,"성장단계","")&amp;"단계오프셋",ChapterTable!$R:$S,2,0))/ChapterTable!$P$23)),
MAX(0,INT(($B1595+ChapterTable!$R$26+VLOOKUP(SUBSTITUTE(C$1,"성장단계","")&amp;"보스단계오프셋",ChapterTable!$R:$S,2,0))/ChapterTable!$R$23)))</f>
        <v>0</v>
      </c>
      <c r="D1595">
        <f>IF(OR($L1595=TRUE,$A1595=0,MOD($A1595,ChapterTable!$R$20)&lt;&gt;0),
MAX(0,INT(($B1595+ChapterTable!$P$26+VLOOKUP(SUBSTITUTE(D$1,"성장단계","")&amp;"단계오프셋",ChapterTable!$R:$S,2,0))/ChapterTable!$P$23)),
MAX(0,INT(($B1595+ChapterTable!$R$26+VLOOKUP(SUBSTITUTE(D$1,"성장단계","")&amp;"보스단계오프셋",ChapterTable!$R:$S,2,0))/ChapterTable!$R$23)))</f>
        <v>0</v>
      </c>
      <c r="E1595" s="1">
        <f ca="1">IF(AND($A1595=0,$B1595=1),
    VLOOKUP(1,ChapterTable!$1:$1048576,MATCH("최종"&amp;SUBSTITUTE(SUBSTITUTE(E$1,"standard",""),"|Float",""),ChapterTable!$1:$1,0),0)*ChapterTable!$P$17,
  IF(AND($A1595=0,$B1595=0),
    E1596,
  IF($B1595=0,
    VLOOKUP($A1595,ChapterTable!$1:$1048576,MATCH("최종"&amp;SUBSTITUTE(SUBSTITUTE(E$1,"standard",""),"|Float",""),ChapterTable!$1:$1,0),0),
  IF($B1595=1,
    IF($L1595=FALSE,
      VLOOKUP($A1595,ChapterTable!$1:$1048576,MATCH("최종"&amp;SUBSTITUTE(SUBSTITUTE(E$1,"standard",""),"|Float",""),ChapterTable!$1:$1,0),0),
      VLOOKUP($A1595-ChapterTable!$P$11,ChapterTable!$1:$1048576,MATCH("최종"&amp;SUBSTITUTE(SUBSTITUTE(E$1,"standard",""),"|Float",""),ChapterTable!$1:$1,0),0)*ChapterTable!$P$14
    ),
  OFFSET(E1595,-$B1595+IF($L1595,1,0),0)*IF($B1595&gt;OFFSET($B1595,1,0),ChapterTable!$R$17,1)*
    (VLOOKUP(SUBSTITUTE(SUBSTITUTE(E$1,"standard",""),"|Float","")&amp;IF(OR($L1595=TRUE,$A1595=0,MOD($A1595,ChapterTable!$R$20)&lt;&gt;0),"","보스")&amp;"인게임누적곱배수",ChapterTable!$R:$S,2,0)^C1595
    +VLOOKUP(SUBSTITUTE(SUBSTITUTE(E$1,"standard",""),"|Float","")&amp;IF(OR($L1595=TRUE,$A1595=0,MOD($A1595,ChapterTable!$R$20)&lt;&gt;0),"","보스")&amp;"인게임누적합배수",ChapterTable!$R:$S,2,0)*C1595)
  )
  )
  )
)</f>
        <v>3536.7890624999995</v>
      </c>
      <c r="F1595" s="1">
        <f ca="1">IF(AND($A1595=0,$B1595=1),
    VLOOKUP(1,ChapterTable!$1:$1048576,MATCH("최종"&amp;SUBSTITUTE(SUBSTITUTE(F$1,"standard",""),"|Float",""),ChapterTable!$1:$1,0),0)*ChapterTable!$P$17,
  IF(AND($A1595=0,$B1595=0),
    F1596,
  IF($B1595=0,
    VLOOKUP($A1595,ChapterTable!$1:$1048576,MATCH("최종"&amp;SUBSTITUTE(SUBSTITUTE(F$1,"standard",""),"|Float",""),ChapterTable!$1:$1,0),0),
  IF($B1595=1,
    IF($L1595=FALSE,
      VLOOKUP($A1595,ChapterTable!$1:$1048576,MATCH("최종"&amp;SUBSTITUTE(SUBSTITUTE(F$1,"standard",""),"|Float",""),ChapterTable!$1:$1,0),0),
      VLOOKUP($A1595-ChapterTable!$P$11,ChapterTable!$1:$1048576,MATCH("최종"&amp;SUBSTITUTE(SUBSTITUTE(F$1,"standard",""),"|Float",""),ChapterTable!$1:$1,0),0)*ChapterTable!$P$14
    ),
  OFFSET(F1595,-$B1595+IF($L1595,1,0),0)*
    (VLOOKUP(SUBSTITUTE(SUBSTITUTE(F$1,"standard",""),"|Float","")&amp;IF(OR($L1595=TRUE,$A1595=0,MOD($A1595,ChapterTable!$R$20)&lt;&gt;0),"","보스")&amp;"인게임누적곱배수",ChapterTable!$R:$S,2,0)^D1595
    +VLOOKUP(SUBSTITUTE(SUBSTITUTE(F$1,"standard",""),"|Float","")&amp;IF(OR($L1595=TRUE,$A1595=0,MOD($A1595,ChapterTable!$R$20)&lt;&gt;0),"","보스")&amp;"인게임누적합배수",ChapterTable!$R:$S,2,0)*D1595)
  )
  )
  )
)</f>
        <v>1473.6621093749998</v>
      </c>
      <c r="G1595" t="s">
        <v>719</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71"/>
        <v>1</v>
      </c>
      <c r="Q1595">
        <f t="shared" si="172"/>
        <v>1</v>
      </c>
      <c r="R1595" t="b">
        <f t="shared" ca="1" si="173"/>
        <v>1</v>
      </c>
      <c r="T1595" t="b">
        <f t="shared" ca="1" si="174"/>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77"/>
        <v>1</v>
      </c>
      <c r="AJ1595">
        <f t="shared" si="175"/>
        <v>1</v>
      </c>
      <c r="AK1595">
        <f t="shared" si="176"/>
        <v>1</v>
      </c>
      <c r="AL1595">
        <v>0</v>
      </c>
    </row>
    <row r="1596" spans="1:38" x14ac:dyDescent="0.3">
      <c r="A1596">
        <v>10</v>
      </c>
      <c r="B1596">
        <v>5</v>
      </c>
      <c r="C1596">
        <f>IF(OR($L1596=TRUE,$A1596=0,MOD($A1596,ChapterTable!$R$20)&lt;&gt;0),
MAX(0,INT(($B1596+ChapterTable!$P$26+VLOOKUP(SUBSTITUTE(C$1,"성장단계","")&amp;"단계오프셋",ChapterTable!$R:$S,2,0))/ChapterTable!$P$23)),
MAX(0,INT(($B1596+ChapterTable!$R$26+VLOOKUP(SUBSTITUTE(C$1,"성장단계","")&amp;"보스단계오프셋",ChapterTable!$R:$S,2,0))/ChapterTable!$R$23)))</f>
        <v>0</v>
      </c>
      <c r="D1596">
        <f>IF(OR($L1596=TRUE,$A1596=0,MOD($A1596,ChapterTable!$R$20)&lt;&gt;0),
MAX(0,INT(($B1596+ChapterTable!$P$26+VLOOKUP(SUBSTITUTE(D$1,"성장단계","")&amp;"단계오프셋",ChapterTable!$R:$S,2,0))/ChapterTable!$P$23)),
MAX(0,INT(($B1596+ChapterTable!$R$26+VLOOKUP(SUBSTITUTE(D$1,"성장단계","")&amp;"보스단계오프셋",ChapterTable!$R:$S,2,0))/ChapterTable!$R$23)))</f>
        <v>0</v>
      </c>
      <c r="E1596" s="1">
        <f ca="1">IF(AND($A1596=0,$B1596=1),
    VLOOKUP(1,ChapterTable!$1:$1048576,MATCH("최종"&amp;SUBSTITUTE(SUBSTITUTE(E$1,"standard",""),"|Float",""),ChapterTable!$1:$1,0),0)*ChapterTable!$P$17,
  IF(AND($A1596=0,$B1596=0),
    E1597,
  IF($B1596=0,
    VLOOKUP($A1596,ChapterTable!$1:$1048576,MATCH("최종"&amp;SUBSTITUTE(SUBSTITUTE(E$1,"standard",""),"|Float",""),ChapterTable!$1:$1,0),0),
  IF($B1596=1,
    IF($L1596=FALSE,
      VLOOKUP($A1596,ChapterTable!$1:$1048576,MATCH("최종"&amp;SUBSTITUTE(SUBSTITUTE(E$1,"standard",""),"|Float",""),ChapterTable!$1:$1,0),0),
      VLOOKUP($A1596-ChapterTable!$P$11,ChapterTable!$1:$1048576,MATCH("최종"&amp;SUBSTITUTE(SUBSTITUTE(E$1,"standard",""),"|Float",""),ChapterTable!$1:$1,0),0)*ChapterTable!$P$14
    ),
  OFFSET(E1596,-$B1596+IF($L1596,1,0),0)*IF($B1596&gt;OFFSET($B1596,1,0),ChapterTable!$R$17,1)*
    (VLOOKUP(SUBSTITUTE(SUBSTITUTE(E$1,"standard",""),"|Float","")&amp;IF(OR($L1596=TRUE,$A1596=0,MOD($A1596,ChapterTable!$R$20)&lt;&gt;0),"","보스")&amp;"인게임누적곱배수",ChapterTable!$R:$S,2,0)^C1596
    +VLOOKUP(SUBSTITUTE(SUBSTITUTE(E$1,"standard",""),"|Float","")&amp;IF(OR($L1596=TRUE,$A1596=0,MOD($A1596,ChapterTable!$R$20)&lt;&gt;0),"","보스")&amp;"인게임누적합배수",ChapterTable!$R:$S,2,0)*C1596)
  )
  )
  )
)</f>
        <v>3536.7890624999995</v>
      </c>
      <c r="F1596" s="1">
        <f ca="1">IF(AND($A1596=0,$B1596=1),
    VLOOKUP(1,ChapterTable!$1:$1048576,MATCH("최종"&amp;SUBSTITUTE(SUBSTITUTE(F$1,"standard",""),"|Float",""),ChapterTable!$1:$1,0),0)*ChapterTable!$P$17,
  IF(AND($A1596=0,$B1596=0),
    F1597,
  IF($B1596=0,
    VLOOKUP($A1596,ChapterTable!$1:$1048576,MATCH("최종"&amp;SUBSTITUTE(SUBSTITUTE(F$1,"standard",""),"|Float",""),ChapterTable!$1:$1,0),0),
  IF($B1596=1,
    IF($L1596=FALSE,
      VLOOKUP($A1596,ChapterTable!$1:$1048576,MATCH("최종"&amp;SUBSTITUTE(SUBSTITUTE(F$1,"standard",""),"|Float",""),ChapterTable!$1:$1,0),0),
      VLOOKUP($A1596-ChapterTable!$P$11,ChapterTable!$1:$1048576,MATCH("최종"&amp;SUBSTITUTE(SUBSTITUTE(F$1,"standard",""),"|Float",""),ChapterTable!$1:$1,0),0)*ChapterTable!$P$14
    ),
  OFFSET(F1596,-$B1596+IF($L1596,1,0),0)*
    (VLOOKUP(SUBSTITUTE(SUBSTITUTE(F$1,"standard",""),"|Float","")&amp;IF(OR($L1596=TRUE,$A1596=0,MOD($A1596,ChapterTable!$R$20)&lt;&gt;0),"","보스")&amp;"인게임누적곱배수",ChapterTable!$R:$S,2,0)^D1596
    +VLOOKUP(SUBSTITUTE(SUBSTITUTE(F$1,"standard",""),"|Float","")&amp;IF(OR($L1596=TRUE,$A1596=0,MOD($A1596,ChapterTable!$R$20)&lt;&gt;0),"","보스")&amp;"인게임누적합배수",ChapterTable!$R:$S,2,0)*D1596)
  )
  )
  )
)</f>
        <v>1473.6621093749998</v>
      </c>
      <c r="G1596" t="s">
        <v>719</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71"/>
        <v>11</v>
      </c>
      <c r="Q1596">
        <f t="shared" si="172"/>
        <v>11</v>
      </c>
      <c r="R1596" t="b">
        <f t="shared" ca="1" si="173"/>
        <v>1</v>
      </c>
      <c r="T1596" t="b">
        <f t="shared" ca="1" si="174"/>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77"/>
        <v>1</v>
      </c>
      <c r="AJ1596">
        <f t="shared" si="175"/>
        <v>1</v>
      </c>
      <c r="AK1596">
        <f t="shared" si="176"/>
        <v>1</v>
      </c>
      <c r="AL1596">
        <v>0</v>
      </c>
    </row>
    <row r="1597" spans="1:38" x14ac:dyDescent="0.3">
      <c r="A1597">
        <v>10</v>
      </c>
      <c r="B1597">
        <v>6</v>
      </c>
      <c r="C1597">
        <f>IF(OR($L1597=TRUE,$A1597=0,MOD($A1597,ChapterTable!$R$20)&lt;&gt;0),
MAX(0,INT(($B1597+ChapterTable!$P$26+VLOOKUP(SUBSTITUTE(C$1,"성장단계","")&amp;"단계오프셋",ChapterTable!$R:$S,2,0))/ChapterTable!$P$23)),
MAX(0,INT(($B1597+ChapterTable!$R$26+VLOOKUP(SUBSTITUTE(C$1,"성장단계","")&amp;"보스단계오프셋",ChapterTable!$R:$S,2,0))/ChapterTable!$R$23)))</f>
        <v>1</v>
      </c>
      <c r="D1597">
        <f>IF(OR($L1597=TRUE,$A1597=0,MOD($A1597,ChapterTable!$R$20)&lt;&gt;0),
MAX(0,INT(($B1597+ChapterTable!$P$26+VLOOKUP(SUBSTITUTE(D$1,"성장단계","")&amp;"단계오프셋",ChapterTable!$R:$S,2,0))/ChapterTable!$P$23)),
MAX(0,INT(($B1597+ChapterTable!$R$26+VLOOKUP(SUBSTITUTE(D$1,"성장단계","")&amp;"보스단계오프셋",ChapterTable!$R:$S,2,0))/ChapterTable!$R$23)))</f>
        <v>0</v>
      </c>
      <c r="E1597" s="1">
        <f ca="1">IF(AND($A1597=0,$B1597=1),
    VLOOKUP(1,ChapterTable!$1:$1048576,MATCH("최종"&amp;SUBSTITUTE(SUBSTITUTE(E$1,"standard",""),"|Float",""),ChapterTable!$1:$1,0),0)*ChapterTable!$P$17,
  IF(AND($A1597=0,$B1597=0),
    E1598,
  IF($B1597=0,
    VLOOKUP($A1597,ChapterTable!$1:$1048576,MATCH("최종"&amp;SUBSTITUTE(SUBSTITUTE(E$1,"standard",""),"|Float",""),ChapterTable!$1:$1,0),0),
  IF($B1597=1,
    IF($L1597=FALSE,
      VLOOKUP($A1597,ChapterTable!$1:$1048576,MATCH("최종"&amp;SUBSTITUTE(SUBSTITUTE(E$1,"standard",""),"|Float",""),ChapterTable!$1:$1,0),0),
      VLOOKUP($A1597-ChapterTable!$P$11,ChapterTable!$1:$1048576,MATCH("최종"&amp;SUBSTITUTE(SUBSTITUTE(E$1,"standard",""),"|Float",""),ChapterTable!$1:$1,0),0)*ChapterTable!$P$14
    ),
  OFFSET(E1597,-$B1597+IF($L1597,1,0),0)*IF($B1597&gt;OFFSET($B1597,1,0),ChapterTable!$R$17,1)*
    (VLOOKUP(SUBSTITUTE(SUBSTITUTE(E$1,"standard",""),"|Float","")&amp;IF(OR($L1597=TRUE,$A1597=0,MOD($A1597,ChapterTable!$R$20)&lt;&gt;0),"","보스")&amp;"인게임누적곱배수",ChapterTable!$R:$S,2,0)^C1597
    +VLOOKUP(SUBSTITUTE(SUBSTITUTE(E$1,"standard",""),"|Float","")&amp;IF(OR($L1597=TRUE,$A1597=0,MOD($A1597,ChapterTable!$R$20)&lt;&gt;0),"","보스")&amp;"인게임누적합배수",ChapterTable!$R:$S,2,0)*C1597)
  )
  )
  )
)</f>
        <v>4244.1468749999995</v>
      </c>
      <c r="F1597" s="1">
        <f ca="1">IF(AND($A1597=0,$B1597=1),
    VLOOKUP(1,ChapterTable!$1:$1048576,MATCH("최종"&amp;SUBSTITUTE(SUBSTITUTE(F$1,"standard",""),"|Float",""),ChapterTable!$1:$1,0),0)*ChapterTable!$P$17,
  IF(AND($A1597=0,$B1597=0),
    F1598,
  IF($B1597=0,
    VLOOKUP($A1597,ChapterTable!$1:$1048576,MATCH("최종"&amp;SUBSTITUTE(SUBSTITUTE(F$1,"standard",""),"|Float",""),ChapterTable!$1:$1,0),0),
  IF($B1597=1,
    IF($L1597=FALSE,
      VLOOKUP($A1597,ChapterTable!$1:$1048576,MATCH("최종"&amp;SUBSTITUTE(SUBSTITUTE(F$1,"standard",""),"|Float",""),ChapterTable!$1:$1,0),0),
      VLOOKUP($A1597-ChapterTable!$P$11,ChapterTable!$1:$1048576,MATCH("최종"&amp;SUBSTITUTE(SUBSTITUTE(F$1,"standard",""),"|Float",""),ChapterTable!$1:$1,0),0)*ChapterTable!$P$14
    ),
  OFFSET(F1597,-$B1597+IF($L1597,1,0),0)*
    (VLOOKUP(SUBSTITUTE(SUBSTITUTE(F$1,"standard",""),"|Float","")&amp;IF(OR($L1597=TRUE,$A1597=0,MOD($A1597,ChapterTable!$R$20)&lt;&gt;0),"","보스")&amp;"인게임누적곱배수",ChapterTable!$R:$S,2,0)^D1597
    +VLOOKUP(SUBSTITUTE(SUBSTITUTE(F$1,"standard",""),"|Float","")&amp;IF(OR($L1597=TRUE,$A1597=0,MOD($A1597,ChapterTable!$R$20)&lt;&gt;0),"","보스")&amp;"인게임누적합배수",ChapterTable!$R:$S,2,0)*D1597)
  )
  )
  )
)</f>
        <v>1473.6621093749998</v>
      </c>
      <c r="G1597" t="s">
        <v>719</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71"/>
        <v>1</v>
      </c>
      <c r="Q1597">
        <f t="shared" si="172"/>
        <v>1</v>
      </c>
      <c r="R1597" t="b">
        <f t="shared" ca="1" si="173"/>
        <v>1</v>
      </c>
      <c r="T1597" t="b">
        <f t="shared" ca="1" si="174"/>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77"/>
        <v>1</v>
      </c>
      <c r="AJ1597">
        <f t="shared" si="175"/>
        <v>1</v>
      </c>
      <c r="AK1597">
        <f t="shared" si="176"/>
        <v>1</v>
      </c>
      <c r="AL1597">
        <v>0</v>
      </c>
    </row>
    <row r="1598" spans="1:38" x14ac:dyDescent="0.3">
      <c r="A1598">
        <v>10</v>
      </c>
      <c r="B1598">
        <v>7</v>
      </c>
      <c r="C1598">
        <f>IF(OR($L1598=TRUE,$A1598=0,MOD($A1598,ChapterTable!$R$20)&lt;&gt;0),
MAX(0,INT(($B1598+ChapterTable!$P$26+VLOOKUP(SUBSTITUTE(C$1,"성장단계","")&amp;"단계오프셋",ChapterTable!$R:$S,2,0))/ChapterTable!$P$23)),
MAX(0,INT(($B1598+ChapterTable!$R$26+VLOOKUP(SUBSTITUTE(C$1,"성장단계","")&amp;"보스단계오프셋",ChapterTable!$R:$S,2,0))/ChapterTable!$R$23)))</f>
        <v>1</v>
      </c>
      <c r="D1598">
        <f>IF(OR($L1598=TRUE,$A1598=0,MOD($A1598,ChapterTable!$R$20)&lt;&gt;0),
MAX(0,INT(($B1598+ChapterTable!$P$26+VLOOKUP(SUBSTITUTE(D$1,"성장단계","")&amp;"단계오프셋",ChapterTable!$R:$S,2,0))/ChapterTable!$P$23)),
MAX(0,INT(($B1598+ChapterTable!$R$26+VLOOKUP(SUBSTITUTE(D$1,"성장단계","")&amp;"보스단계오프셋",ChapterTable!$R:$S,2,0))/ChapterTable!$R$23)))</f>
        <v>0</v>
      </c>
      <c r="E1598" s="1">
        <f ca="1">IF(AND($A1598=0,$B1598=1),
    VLOOKUP(1,ChapterTable!$1:$1048576,MATCH("최종"&amp;SUBSTITUTE(SUBSTITUTE(E$1,"standard",""),"|Float",""),ChapterTable!$1:$1,0),0)*ChapterTable!$P$17,
  IF(AND($A1598=0,$B1598=0),
    E1599,
  IF($B1598=0,
    VLOOKUP($A1598,ChapterTable!$1:$1048576,MATCH("최종"&amp;SUBSTITUTE(SUBSTITUTE(E$1,"standard",""),"|Float",""),ChapterTable!$1:$1,0),0),
  IF($B1598=1,
    IF($L1598=FALSE,
      VLOOKUP($A1598,ChapterTable!$1:$1048576,MATCH("최종"&amp;SUBSTITUTE(SUBSTITUTE(E$1,"standard",""),"|Float",""),ChapterTable!$1:$1,0),0),
      VLOOKUP($A1598-ChapterTable!$P$11,ChapterTable!$1:$1048576,MATCH("최종"&amp;SUBSTITUTE(SUBSTITUTE(E$1,"standard",""),"|Float",""),ChapterTable!$1:$1,0),0)*ChapterTable!$P$14
    ),
  OFFSET(E1598,-$B1598+IF($L1598,1,0),0)*IF($B1598&gt;OFFSET($B1598,1,0),ChapterTable!$R$17,1)*
    (VLOOKUP(SUBSTITUTE(SUBSTITUTE(E$1,"standard",""),"|Float","")&amp;IF(OR($L1598=TRUE,$A1598=0,MOD($A1598,ChapterTable!$R$20)&lt;&gt;0),"","보스")&amp;"인게임누적곱배수",ChapterTable!$R:$S,2,0)^C1598
    +VLOOKUP(SUBSTITUTE(SUBSTITUTE(E$1,"standard",""),"|Float","")&amp;IF(OR($L1598=TRUE,$A1598=0,MOD($A1598,ChapterTable!$R$20)&lt;&gt;0),"","보스")&amp;"인게임누적합배수",ChapterTable!$R:$S,2,0)*C1598)
  )
  )
  )
)</f>
        <v>4244.1468749999995</v>
      </c>
      <c r="F1598" s="1">
        <f ca="1">IF(AND($A1598=0,$B1598=1),
    VLOOKUP(1,ChapterTable!$1:$1048576,MATCH("최종"&amp;SUBSTITUTE(SUBSTITUTE(F$1,"standard",""),"|Float",""),ChapterTable!$1:$1,0),0)*ChapterTable!$P$17,
  IF(AND($A1598=0,$B1598=0),
    F1599,
  IF($B1598=0,
    VLOOKUP($A1598,ChapterTable!$1:$1048576,MATCH("최종"&amp;SUBSTITUTE(SUBSTITUTE(F$1,"standard",""),"|Float",""),ChapterTable!$1:$1,0),0),
  IF($B1598=1,
    IF($L1598=FALSE,
      VLOOKUP($A1598,ChapterTable!$1:$1048576,MATCH("최종"&amp;SUBSTITUTE(SUBSTITUTE(F$1,"standard",""),"|Float",""),ChapterTable!$1:$1,0),0),
      VLOOKUP($A1598-ChapterTable!$P$11,ChapterTable!$1:$1048576,MATCH("최종"&amp;SUBSTITUTE(SUBSTITUTE(F$1,"standard",""),"|Float",""),ChapterTable!$1:$1,0),0)*ChapterTable!$P$14
    ),
  OFFSET(F1598,-$B1598+IF($L1598,1,0),0)*
    (VLOOKUP(SUBSTITUTE(SUBSTITUTE(F$1,"standard",""),"|Float","")&amp;IF(OR($L1598=TRUE,$A1598=0,MOD($A1598,ChapterTable!$R$20)&lt;&gt;0),"","보스")&amp;"인게임누적곱배수",ChapterTable!$R:$S,2,0)^D1598
    +VLOOKUP(SUBSTITUTE(SUBSTITUTE(F$1,"standard",""),"|Float","")&amp;IF(OR($L1598=TRUE,$A1598=0,MOD($A1598,ChapterTable!$R$20)&lt;&gt;0),"","보스")&amp;"인게임누적합배수",ChapterTable!$R:$S,2,0)*D1598)
  )
  )
  )
)</f>
        <v>1473.6621093749998</v>
      </c>
      <c r="G1598" t="s">
        <v>719</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71"/>
        <v>1</v>
      </c>
      <c r="Q1598">
        <f t="shared" si="172"/>
        <v>1</v>
      </c>
      <c r="R1598" t="b">
        <f t="shared" ca="1" si="173"/>
        <v>1</v>
      </c>
      <c r="T1598" t="b">
        <f t="shared" ca="1" si="174"/>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77"/>
        <v>1</v>
      </c>
      <c r="AJ1598">
        <f t="shared" si="175"/>
        <v>1</v>
      </c>
      <c r="AK1598">
        <f t="shared" si="176"/>
        <v>1</v>
      </c>
      <c r="AL1598">
        <v>0</v>
      </c>
    </row>
    <row r="1599" spans="1:38" x14ac:dyDescent="0.3">
      <c r="A1599">
        <v>10</v>
      </c>
      <c r="B1599">
        <v>8</v>
      </c>
      <c r="C1599">
        <f>IF(OR($L1599=TRUE,$A1599=0,MOD($A1599,ChapterTable!$R$20)&lt;&gt;0),
MAX(0,INT(($B1599+ChapterTable!$P$26+VLOOKUP(SUBSTITUTE(C$1,"성장단계","")&amp;"단계오프셋",ChapterTable!$R:$S,2,0))/ChapterTable!$P$23)),
MAX(0,INT(($B1599+ChapterTable!$R$26+VLOOKUP(SUBSTITUTE(C$1,"성장단계","")&amp;"보스단계오프셋",ChapterTable!$R:$S,2,0))/ChapterTable!$R$23)))</f>
        <v>1</v>
      </c>
      <c r="D1599">
        <f>IF(OR($L1599=TRUE,$A1599=0,MOD($A1599,ChapterTable!$R$20)&lt;&gt;0),
MAX(0,INT(($B1599+ChapterTable!$P$26+VLOOKUP(SUBSTITUTE(D$1,"성장단계","")&amp;"단계오프셋",ChapterTable!$R:$S,2,0))/ChapterTable!$P$23)),
MAX(0,INT(($B1599+ChapterTable!$R$26+VLOOKUP(SUBSTITUTE(D$1,"성장단계","")&amp;"보스단계오프셋",ChapterTable!$R:$S,2,0))/ChapterTable!$R$23)))</f>
        <v>0</v>
      </c>
      <c r="E1599" s="1">
        <f ca="1">IF(AND($A1599=0,$B1599=1),
    VLOOKUP(1,ChapterTable!$1:$1048576,MATCH("최종"&amp;SUBSTITUTE(SUBSTITUTE(E$1,"standard",""),"|Float",""),ChapterTable!$1:$1,0),0)*ChapterTable!$P$17,
  IF(AND($A1599=0,$B1599=0),
    E1600,
  IF($B1599=0,
    VLOOKUP($A1599,ChapterTable!$1:$1048576,MATCH("최종"&amp;SUBSTITUTE(SUBSTITUTE(E$1,"standard",""),"|Float",""),ChapterTable!$1:$1,0),0),
  IF($B1599=1,
    IF($L1599=FALSE,
      VLOOKUP($A1599,ChapterTable!$1:$1048576,MATCH("최종"&amp;SUBSTITUTE(SUBSTITUTE(E$1,"standard",""),"|Float",""),ChapterTable!$1:$1,0),0),
      VLOOKUP($A1599-ChapterTable!$P$11,ChapterTable!$1:$1048576,MATCH("최종"&amp;SUBSTITUTE(SUBSTITUTE(E$1,"standard",""),"|Float",""),ChapterTable!$1:$1,0),0)*ChapterTable!$P$14
    ),
  OFFSET(E1599,-$B1599+IF($L1599,1,0),0)*IF($B1599&gt;OFFSET($B1599,1,0),ChapterTable!$R$17,1)*
    (VLOOKUP(SUBSTITUTE(SUBSTITUTE(E$1,"standard",""),"|Float","")&amp;IF(OR($L1599=TRUE,$A1599=0,MOD($A1599,ChapterTable!$R$20)&lt;&gt;0),"","보스")&amp;"인게임누적곱배수",ChapterTable!$R:$S,2,0)^C1599
    +VLOOKUP(SUBSTITUTE(SUBSTITUTE(E$1,"standard",""),"|Float","")&amp;IF(OR($L1599=TRUE,$A1599=0,MOD($A1599,ChapterTable!$R$20)&lt;&gt;0),"","보스")&amp;"인게임누적합배수",ChapterTable!$R:$S,2,0)*C1599)
  )
  )
  )
)</f>
        <v>4244.1468749999995</v>
      </c>
      <c r="F1599" s="1">
        <f ca="1">IF(AND($A1599=0,$B1599=1),
    VLOOKUP(1,ChapterTable!$1:$1048576,MATCH("최종"&amp;SUBSTITUTE(SUBSTITUTE(F$1,"standard",""),"|Float",""),ChapterTable!$1:$1,0),0)*ChapterTable!$P$17,
  IF(AND($A1599=0,$B1599=0),
    F1600,
  IF($B1599=0,
    VLOOKUP($A1599,ChapterTable!$1:$1048576,MATCH("최종"&amp;SUBSTITUTE(SUBSTITUTE(F$1,"standard",""),"|Float",""),ChapterTable!$1:$1,0),0),
  IF($B1599=1,
    IF($L1599=FALSE,
      VLOOKUP($A1599,ChapterTable!$1:$1048576,MATCH("최종"&amp;SUBSTITUTE(SUBSTITUTE(F$1,"standard",""),"|Float",""),ChapterTable!$1:$1,0),0),
      VLOOKUP($A1599-ChapterTable!$P$11,ChapterTable!$1:$1048576,MATCH("최종"&amp;SUBSTITUTE(SUBSTITUTE(F$1,"standard",""),"|Float",""),ChapterTable!$1:$1,0),0)*ChapterTable!$P$14
    ),
  OFFSET(F1599,-$B1599+IF($L1599,1,0),0)*
    (VLOOKUP(SUBSTITUTE(SUBSTITUTE(F$1,"standard",""),"|Float","")&amp;IF(OR($L1599=TRUE,$A1599=0,MOD($A1599,ChapterTable!$R$20)&lt;&gt;0),"","보스")&amp;"인게임누적곱배수",ChapterTable!$R:$S,2,0)^D1599
    +VLOOKUP(SUBSTITUTE(SUBSTITUTE(F$1,"standard",""),"|Float","")&amp;IF(OR($L1599=TRUE,$A1599=0,MOD($A1599,ChapterTable!$R$20)&lt;&gt;0),"","보스")&amp;"인게임누적합배수",ChapterTable!$R:$S,2,0)*D1599)
  )
  )
  )
)</f>
        <v>1473.6621093749998</v>
      </c>
      <c r="G1599" t="s">
        <v>719</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71"/>
        <v>1</v>
      </c>
      <c r="Q1599">
        <f t="shared" si="172"/>
        <v>1</v>
      </c>
      <c r="R1599" t="b">
        <f t="shared" ca="1" si="173"/>
        <v>1</v>
      </c>
      <c r="T1599" t="b">
        <f t="shared" ca="1" si="174"/>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77"/>
        <v>1</v>
      </c>
      <c r="AJ1599">
        <f t="shared" si="175"/>
        <v>1</v>
      </c>
      <c r="AK1599">
        <f t="shared" si="176"/>
        <v>1</v>
      </c>
      <c r="AL1599">
        <v>0</v>
      </c>
    </row>
    <row r="1600" spans="1:38" x14ac:dyDescent="0.3">
      <c r="A1600">
        <v>10</v>
      </c>
      <c r="B1600">
        <v>9</v>
      </c>
      <c r="C1600">
        <f>IF(OR($L1600=TRUE,$A1600=0,MOD($A1600,ChapterTable!$R$20)&lt;&gt;0),
MAX(0,INT(($B1600+ChapterTable!$P$26+VLOOKUP(SUBSTITUTE(C$1,"성장단계","")&amp;"단계오프셋",ChapterTable!$R:$S,2,0))/ChapterTable!$P$23)),
MAX(0,INT(($B1600+ChapterTable!$R$26+VLOOKUP(SUBSTITUTE(C$1,"성장단계","")&amp;"보스단계오프셋",ChapterTable!$R:$S,2,0))/ChapterTable!$R$23)))</f>
        <v>1</v>
      </c>
      <c r="D1600">
        <f>IF(OR($L1600=TRUE,$A1600=0,MOD($A1600,ChapterTable!$R$20)&lt;&gt;0),
MAX(0,INT(($B1600+ChapterTable!$P$26+VLOOKUP(SUBSTITUTE(D$1,"성장단계","")&amp;"단계오프셋",ChapterTable!$R:$S,2,0))/ChapterTable!$P$23)),
MAX(0,INT(($B1600+ChapterTable!$R$26+VLOOKUP(SUBSTITUTE(D$1,"성장단계","")&amp;"보스단계오프셋",ChapterTable!$R:$S,2,0))/ChapterTable!$R$23)))</f>
        <v>0</v>
      </c>
      <c r="E1600" s="1">
        <f ca="1">IF(AND($A1600=0,$B1600=1),
    VLOOKUP(1,ChapterTable!$1:$1048576,MATCH("최종"&amp;SUBSTITUTE(SUBSTITUTE(E$1,"standard",""),"|Float",""),ChapterTable!$1:$1,0),0)*ChapterTable!$P$17,
  IF(AND($A1600=0,$B1600=0),
    E1601,
  IF($B1600=0,
    VLOOKUP($A1600,ChapterTable!$1:$1048576,MATCH("최종"&amp;SUBSTITUTE(SUBSTITUTE(E$1,"standard",""),"|Float",""),ChapterTable!$1:$1,0),0),
  IF($B1600=1,
    IF($L1600=FALSE,
      VLOOKUP($A1600,ChapterTable!$1:$1048576,MATCH("최종"&amp;SUBSTITUTE(SUBSTITUTE(E$1,"standard",""),"|Float",""),ChapterTable!$1:$1,0),0),
      VLOOKUP($A1600-ChapterTable!$P$11,ChapterTable!$1:$1048576,MATCH("최종"&amp;SUBSTITUTE(SUBSTITUTE(E$1,"standard",""),"|Float",""),ChapterTable!$1:$1,0),0)*ChapterTable!$P$14
    ),
  OFFSET(E1600,-$B1600+IF($L1600,1,0),0)*IF($B1600&gt;OFFSET($B1600,1,0),ChapterTable!$R$17,1)*
    (VLOOKUP(SUBSTITUTE(SUBSTITUTE(E$1,"standard",""),"|Float","")&amp;IF(OR($L1600=TRUE,$A1600=0,MOD($A1600,ChapterTable!$R$20)&lt;&gt;0),"","보스")&amp;"인게임누적곱배수",ChapterTable!$R:$S,2,0)^C1600
    +VLOOKUP(SUBSTITUTE(SUBSTITUTE(E$1,"standard",""),"|Float","")&amp;IF(OR($L1600=TRUE,$A1600=0,MOD($A1600,ChapterTable!$R$20)&lt;&gt;0),"","보스")&amp;"인게임누적합배수",ChapterTable!$R:$S,2,0)*C1600)
  )
  )
  )
)</f>
        <v>4244.1468749999995</v>
      </c>
      <c r="F1600" s="1">
        <f ca="1">IF(AND($A1600=0,$B1600=1),
    VLOOKUP(1,ChapterTable!$1:$1048576,MATCH("최종"&amp;SUBSTITUTE(SUBSTITUTE(F$1,"standard",""),"|Float",""),ChapterTable!$1:$1,0),0)*ChapterTable!$P$17,
  IF(AND($A1600=0,$B1600=0),
    F1601,
  IF($B1600=0,
    VLOOKUP($A1600,ChapterTable!$1:$1048576,MATCH("최종"&amp;SUBSTITUTE(SUBSTITUTE(F$1,"standard",""),"|Float",""),ChapterTable!$1:$1,0),0),
  IF($B1600=1,
    IF($L1600=FALSE,
      VLOOKUP($A1600,ChapterTable!$1:$1048576,MATCH("최종"&amp;SUBSTITUTE(SUBSTITUTE(F$1,"standard",""),"|Float",""),ChapterTable!$1:$1,0),0),
      VLOOKUP($A1600-ChapterTable!$P$11,ChapterTable!$1:$1048576,MATCH("최종"&amp;SUBSTITUTE(SUBSTITUTE(F$1,"standard",""),"|Float",""),ChapterTable!$1:$1,0),0)*ChapterTable!$P$14
    ),
  OFFSET(F1600,-$B1600+IF($L1600,1,0),0)*
    (VLOOKUP(SUBSTITUTE(SUBSTITUTE(F$1,"standard",""),"|Float","")&amp;IF(OR($L1600=TRUE,$A1600=0,MOD($A1600,ChapterTable!$R$20)&lt;&gt;0),"","보스")&amp;"인게임누적곱배수",ChapterTable!$R:$S,2,0)^D1600
    +VLOOKUP(SUBSTITUTE(SUBSTITUTE(F$1,"standard",""),"|Float","")&amp;IF(OR($L1600=TRUE,$A1600=0,MOD($A1600,ChapterTable!$R$20)&lt;&gt;0),"","보스")&amp;"인게임누적합배수",ChapterTable!$R:$S,2,0)*D1600)
  )
  )
  )
)</f>
        <v>1473.6621093749998</v>
      </c>
      <c r="G1600" t="s">
        <v>719</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71"/>
        <v>91</v>
      </c>
      <c r="Q1600">
        <f t="shared" si="172"/>
        <v>91</v>
      </c>
      <c r="R1600" t="b">
        <f t="shared" ca="1" si="173"/>
        <v>1</v>
      </c>
      <c r="T1600" t="b">
        <f t="shared" ca="1" si="174"/>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77"/>
        <v>1</v>
      </c>
      <c r="AJ1600">
        <f t="shared" si="175"/>
        <v>1</v>
      </c>
      <c r="AK1600">
        <f t="shared" si="176"/>
        <v>1</v>
      </c>
      <c r="AL1600">
        <v>0</v>
      </c>
    </row>
    <row r="1601" spans="1:38" x14ac:dyDescent="0.3">
      <c r="A1601">
        <v>10</v>
      </c>
      <c r="B1601">
        <v>10</v>
      </c>
      <c r="C1601">
        <f>IF(OR($L1601=TRUE,$A1601=0,MOD($A1601,ChapterTable!$R$20)&lt;&gt;0),
MAX(0,INT(($B1601+ChapterTable!$P$26+VLOOKUP(SUBSTITUTE(C$1,"성장단계","")&amp;"단계오프셋",ChapterTable!$R:$S,2,0))/ChapterTable!$P$23)),
MAX(0,INT(($B1601+ChapterTable!$R$26+VLOOKUP(SUBSTITUTE(C$1,"성장단계","")&amp;"보스단계오프셋",ChapterTable!$R:$S,2,0))/ChapterTable!$R$23)))</f>
        <v>1</v>
      </c>
      <c r="D1601">
        <f>IF(OR($L1601=TRUE,$A1601=0,MOD($A1601,ChapterTable!$R$20)&lt;&gt;0),
MAX(0,INT(($B1601+ChapterTable!$P$26+VLOOKUP(SUBSTITUTE(D$1,"성장단계","")&amp;"단계오프셋",ChapterTable!$R:$S,2,0))/ChapterTable!$P$23)),
MAX(0,INT(($B1601+ChapterTable!$R$26+VLOOKUP(SUBSTITUTE(D$1,"성장단계","")&amp;"보스단계오프셋",ChapterTable!$R:$S,2,0))/ChapterTable!$R$23)))</f>
        <v>0</v>
      </c>
      <c r="E1601" s="1">
        <f ca="1">IF(AND($A1601=0,$B1601=1),
    VLOOKUP(1,ChapterTable!$1:$1048576,MATCH("최종"&amp;SUBSTITUTE(SUBSTITUTE(E$1,"standard",""),"|Float",""),ChapterTable!$1:$1,0),0)*ChapterTable!$P$17,
  IF(AND($A1601=0,$B1601=0),
    E1602,
  IF($B1601=0,
    VLOOKUP($A1601,ChapterTable!$1:$1048576,MATCH("최종"&amp;SUBSTITUTE(SUBSTITUTE(E$1,"standard",""),"|Float",""),ChapterTable!$1:$1,0),0),
  IF($B1601=1,
    IF($L1601=FALSE,
      VLOOKUP($A1601,ChapterTable!$1:$1048576,MATCH("최종"&amp;SUBSTITUTE(SUBSTITUTE(E$1,"standard",""),"|Float",""),ChapterTable!$1:$1,0),0),
      VLOOKUP($A1601-ChapterTable!$P$11,ChapterTable!$1:$1048576,MATCH("최종"&amp;SUBSTITUTE(SUBSTITUTE(E$1,"standard",""),"|Float",""),ChapterTable!$1:$1,0),0)*ChapterTable!$P$14
    ),
  OFFSET(E1601,-$B1601+IF($L1601,1,0),0)*IF($B1601&gt;OFFSET($B1601,1,0),ChapterTable!$R$17,1)*
    (VLOOKUP(SUBSTITUTE(SUBSTITUTE(E$1,"standard",""),"|Float","")&amp;IF(OR($L1601=TRUE,$A1601=0,MOD($A1601,ChapterTable!$R$20)&lt;&gt;0),"","보스")&amp;"인게임누적곱배수",ChapterTable!$R:$S,2,0)^C1601
    +VLOOKUP(SUBSTITUTE(SUBSTITUTE(E$1,"standard",""),"|Float","")&amp;IF(OR($L1601=TRUE,$A1601=0,MOD($A1601,ChapterTable!$R$20)&lt;&gt;0),"","보스")&amp;"인게임누적합배수",ChapterTable!$R:$S,2,0)*C1601)
  )
  )
  )
)</f>
        <v>4244.1468749999995</v>
      </c>
      <c r="F1601" s="1">
        <f ca="1">IF(AND($A1601=0,$B1601=1),
    VLOOKUP(1,ChapterTable!$1:$1048576,MATCH("최종"&amp;SUBSTITUTE(SUBSTITUTE(F$1,"standard",""),"|Float",""),ChapterTable!$1:$1,0),0)*ChapterTable!$P$17,
  IF(AND($A1601=0,$B1601=0),
    F1602,
  IF($B1601=0,
    VLOOKUP($A1601,ChapterTable!$1:$1048576,MATCH("최종"&amp;SUBSTITUTE(SUBSTITUTE(F$1,"standard",""),"|Float",""),ChapterTable!$1:$1,0),0),
  IF($B1601=1,
    IF($L1601=FALSE,
      VLOOKUP($A1601,ChapterTable!$1:$1048576,MATCH("최종"&amp;SUBSTITUTE(SUBSTITUTE(F$1,"standard",""),"|Float",""),ChapterTable!$1:$1,0),0),
      VLOOKUP($A1601-ChapterTable!$P$11,ChapterTable!$1:$1048576,MATCH("최종"&amp;SUBSTITUTE(SUBSTITUTE(F$1,"standard",""),"|Float",""),ChapterTable!$1:$1,0),0)*ChapterTable!$P$14
    ),
  OFFSET(F1601,-$B1601+IF($L1601,1,0),0)*
    (VLOOKUP(SUBSTITUTE(SUBSTITUTE(F$1,"standard",""),"|Float","")&amp;IF(OR($L1601=TRUE,$A1601=0,MOD($A1601,ChapterTable!$R$20)&lt;&gt;0),"","보스")&amp;"인게임누적곱배수",ChapterTable!$R:$S,2,0)^D1601
    +VLOOKUP(SUBSTITUTE(SUBSTITUTE(F$1,"standard",""),"|Float","")&amp;IF(OR($L1601=TRUE,$A1601=0,MOD($A1601,ChapterTable!$R$20)&lt;&gt;0),"","보스")&amp;"인게임누적합배수",ChapterTable!$R:$S,2,0)*D1601)
  )
  )
  )
)</f>
        <v>1473.6621093749998</v>
      </c>
      <c r="G1601" t="s">
        <v>719</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71"/>
        <v>21</v>
      </c>
      <c r="Q1601">
        <f t="shared" si="172"/>
        <v>21</v>
      </c>
      <c r="R1601" t="b">
        <f t="shared" ca="1" si="173"/>
        <v>1</v>
      </c>
      <c r="T1601" t="b">
        <f t="shared" ca="1" si="174"/>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77"/>
        <v>1</v>
      </c>
      <c r="AJ1601">
        <f t="shared" si="175"/>
        <v>1</v>
      </c>
      <c r="AK1601">
        <f t="shared" si="176"/>
        <v>1</v>
      </c>
      <c r="AL1601">
        <v>0</v>
      </c>
    </row>
    <row r="1602" spans="1:38" x14ac:dyDescent="0.3">
      <c r="A1602">
        <v>10</v>
      </c>
      <c r="B1602">
        <v>11</v>
      </c>
      <c r="C1602">
        <f>IF(OR($L1602=TRUE,$A1602=0,MOD($A1602,ChapterTable!$R$20)&lt;&gt;0),
MAX(0,INT(($B1602+ChapterTable!$P$26+VLOOKUP(SUBSTITUTE(C$1,"성장단계","")&amp;"단계오프셋",ChapterTable!$R:$S,2,0))/ChapterTable!$P$23)),
MAX(0,INT(($B1602+ChapterTable!$R$26+VLOOKUP(SUBSTITUTE(C$1,"성장단계","")&amp;"보스단계오프셋",ChapterTable!$R:$S,2,0))/ChapterTable!$R$23)))</f>
        <v>1</v>
      </c>
      <c r="D1602">
        <f>IF(OR($L1602=TRUE,$A1602=0,MOD($A1602,ChapterTable!$R$20)&lt;&gt;0),
MAX(0,INT(($B1602+ChapterTable!$P$26+VLOOKUP(SUBSTITUTE(D$1,"성장단계","")&amp;"단계오프셋",ChapterTable!$R:$S,2,0))/ChapterTable!$P$23)),
MAX(0,INT(($B1602+ChapterTable!$R$26+VLOOKUP(SUBSTITUTE(D$1,"성장단계","")&amp;"보스단계오프셋",ChapterTable!$R:$S,2,0))/ChapterTable!$R$23)))</f>
        <v>1</v>
      </c>
      <c r="E1602" s="1">
        <f ca="1">IF(AND($A1602=0,$B1602=1),
    VLOOKUP(1,ChapterTable!$1:$1048576,MATCH("최종"&amp;SUBSTITUTE(SUBSTITUTE(E$1,"standard",""),"|Float",""),ChapterTable!$1:$1,0),0)*ChapterTable!$P$17,
  IF(AND($A1602=0,$B1602=0),
    E1603,
  IF($B1602=0,
    VLOOKUP($A1602,ChapterTable!$1:$1048576,MATCH("최종"&amp;SUBSTITUTE(SUBSTITUTE(E$1,"standard",""),"|Float",""),ChapterTable!$1:$1,0),0),
  IF($B1602=1,
    IF($L1602=FALSE,
      VLOOKUP($A1602,ChapterTable!$1:$1048576,MATCH("최종"&amp;SUBSTITUTE(SUBSTITUTE(E$1,"standard",""),"|Float",""),ChapterTable!$1:$1,0),0),
      VLOOKUP($A1602-ChapterTable!$P$11,ChapterTable!$1:$1048576,MATCH("최종"&amp;SUBSTITUTE(SUBSTITUTE(E$1,"standard",""),"|Float",""),ChapterTable!$1:$1,0),0)*ChapterTable!$P$14
    ),
  OFFSET(E1602,-$B1602+IF($L1602,1,0),0)*IF($B1602&gt;OFFSET($B1602,1,0),ChapterTable!$R$17,1)*
    (VLOOKUP(SUBSTITUTE(SUBSTITUTE(E$1,"standard",""),"|Float","")&amp;IF(OR($L1602=TRUE,$A1602=0,MOD($A1602,ChapterTable!$R$20)&lt;&gt;0),"","보스")&amp;"인게임누적곱배수",ChapterTable!$R:$S,2,0)^C1602
    +VLOOKUP(SUBSTITUTE(SUBSTITUTE(E$1,"standard",""),"|Float","")&amp;IF(OR($L1602=TRUE,$A1602=0,MOD($A1602,ChapterTable!$R$20)&lt;&gt;0),"","보스")&amp;"인게임누적합배수",ChapterTable!$R:$S,2,0)*C1602)
  )
  )
  )
)</f>
        <v>4244.1468749999995</v>
      </c>
      <c r="F1602" s="1">
        <f ca="1">IF(AND($A1602=0,$B1602=1),
    VLOOKUP(1,ChapterTable!$1:$1048576,MATCH("최종"&amp;SUBSTITUTE(SUBSTITUTE(F$1,"standard",""),"|Float",""),ChapterTable!$1:$1,0),0)*ChapterTable!$P$17,
  IF(AND($A1602=0,$B1602=0),
    F1603,
  IF($B1602=0,
    VLOOKUP($A1602,ChapterTable!$1:$1048576,MATCH("최종"&amp;SUBSTITUTE(SUBSTITUTE(F$1,"standard",""),"|Float",""),ChapterTable!$1:$1,0),0),
  IF($B1602=1,
    IF($L1602=FALSE,
      VLOOKUP($A1602,ChapterTable!$1:$1048576,MATCH("최종"&amp;SUBSTITUTE(SUBSTITUTE(F$1,"standard",""),"|Float",""),ChapterTable!$1:$1,0),0),
      VLOOKUP($A1602-ChapterTable!$P$11,ChapterTable!$1:$1048576,MATCH("최종"&amp;SUBSTITUTE(SUBSTITUTE(F$1,"standard",""),"|Float",""),ChapterTable!$1:$1,0),0)*ChapterTable!$P$14
    ),
  OFFSET(F1602,-$B1602+IF($L1602,1,0),0)*
    (VLOOKUP(SUBSTITUTE(SUBSTITUTE(F$1,"standard",""),"|Float","")&amp;IF(OR($L1602=TRUE,$A1602=0,MOD($A1602,ChapterTable!$R$20)&lt;&gt;0),"","보스")&amp;"인게임누적곱배수",ChapterTable!$R:$S,2,0)^D1602
    +VLOOKUP(SUBSTITUTE(SUBSTITUTE(F$1,"standard",""),"|Float","")&amp;IF(OR($L1602=TRUE,$A1602=0,MOD($A1602,ChapterTable!$R$20)&lt;&gt;0),"","보스")&amp;"인게임누적합배수",ChapterTable!$R:$S,2,0)*D1602)
  )
  )
  )
)</f>
        <v>1584.1867675781248</v>
      </c>
      <c r="G1602" t="s">
        <v>719</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71"/>
        <v>2</v>
      </c>
      <c r="Q1602">
        <f t="shared" si="172"/>
        <v>2</v>
      </c>
      <c r="R1602" t="b">
        <f t="shared" ca="1" si="173"/>
        <v>1</v>
      </c>
      <c r="T1602" t="b">
        <f t="shared" ca="1" si="174"/>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77"/>
        <v>0.5</v>
      </c>
      <c r="AJ1602">
        <f t="shared" si="175"/>
        <v>0.54666666600000002</v>
      </c>
      <c r="AK1602">
        <f t="shared" si="176"/>
        <v>1</v>
      </c>
      <c r="AL1602">
        <v>0</v>
      </c>
    </row>
    <row r="1603" spans="1:38" x14ac:dyDescent="0.3">
      <c r="A1603">
        <v>10</v>
      </c>
      <c r="B1603">
        <v>12</v>
      </c>
      <c r="C1603">
        <f>IF(OR($L1603=TRUE,$A1603=0,MOD($A1603,ChapterTable!$R$20)&lt;&gt;0),
MAX(0,INT(($B1603+ChapterTable!$P$26+VLOOKUP(SUBSTITUTE(C$1,"성장단계","")&amp;"단계오프셋",ChapterTable!$R:$S,2,0))/ChapterTable!$P$23)),
MAX(0,INT(($B1603+ChapterTable!$R$26+VLOOKUP(SUBSTITUTE(C$1,"성장단계","")&amp;"보스단계오프셋",ChapterTable!$R:$S,2,0))/ChapterTable!$R$23)))</f>
        <v>1</v>
      </c>
      <c r="D1603">
        <f>IF(OR($L1603=TRUE,$A1603=0,MOD($A1603,ChapterTable!$R$20)&lt;&gt;0),
MAX(0,INT(($B1603+ChapterTable!$P$26+VLOOKUP(SUBSTITUTE(D$1,"성장단계","")&amp;"단계오프셋",ChapterTable!$R:$S,2,0))/ChapterTable!$P$23)),
MAX(0,INT(($B1603+ChapterTable!$R$26+VLOOKUP(SUBSTITUTE(D$1,"성장단계","")&amp;"보스단계오프셋",ChapterTable!$R:$S,2,0))/ChapterTable!$R$23)))</f>
        <v>1</v>
      </c>
      <c r="E1603" s="1">
        <f ca="1">IF(AND($A1603=0,$B1603=1),
    VLOOKUP(1,ChapterTable!$1:$1048576,MATCH("최종"&amp;SUBSTITUTE(SUBSTITUTE(E$1,"standard",""),"|Float",""),ChapterTable!$1:$1,0),0)*ChapterTable!$P$17,
  IF(AND($A1603=0,$B1603=0),
    E1604,
  IF($B1603=0,
    VLOOKUP($A1603,ChapterTable!$1:$1048576,MATCH("최종"&amp;SUBSTITUTE(SUBSTITUTE(E$1,"standard",""),"|Float",""),ChapterTable!$1:$1,0),0),
  IF($B1603=1,
    IF($L1603=FALSE,
      VLOOKUP($A1603,ChapterTable!$1:$1048576,MATCH("최종"&amp;SUBSTITUTE(SUBSTITUTE(E$1,"standard",""),"|Float",""),ChapterTable!$1:$1,0),0),
      VLOOKUP($A1603-ChapterTable!$P$11,ChapterTable!$1:$1048576,MATCH("최종"&amp;SUBSTITUTE(SUBSTITUTE(E$1,"standard",""),"|Float",""),ChapterTable!$1:$1,0),0)*ChapterTable!$P$14
    ),
  OFFSET(E1603,-$B1603+IF($L1603,1,0),0)*IF($B1603&gt;OFFSET($B1603,1,0),ChapterTable!$R$17,1)*
    (VLOOKUP(SUBSTITUTE(SUBSTITUTE(E$1,"standard",""),"|Float","")&amp;IF(OR($L1603=TRUE,$A1603=0,MOD($A1603,ChapterTable!$R$20)&lt;&gt;0),"","보스")&amp;"인게임누적곱배수",ChapterTable!$R:$S,2,0)^C1603
    +VLOOKUP(SUBSTITUTE(SUBSTITUTE(E$1,"standard",""),"|Float","")&amp;IF(OR($L1603=TRUE,$A1603=0,MOD($A1603,ChapterTable!$R$20)&lt;&gt;0),"","보스")&amp;"인게임누적합배수",ChapterTable!$R:$S,2,0)*C1603)
  )
  )
  )
)</f>
        <v>4244.1468749999995</v>
      </c>
      <c r="F1603" s="1">
        <f ca="1">IF(AND($A1603=0,$B1603=1),
    VLOOKUP(1,ChapterTable!$1:$1048576,MATCH("최종"&amp;SUBSTITUTE(SUBSTITUTE(F$1,"standard",""),"|Float",""),ChapterTable!$1:$1,0),0)*ChapterTable!$P$17,
  IF(AND($A1603=0,$B1603=0),
    F1604,
  IF($B1603=0,
    VLOOKUP($A1603,ChapterTable!$1:$1048576,MATCH("최종"&amp;SUBSTITUTE(SUBSTITUTE(F$1,"standard",""),"|Float",""),ChapterTable!$1:$1,0),0),
  IF($B1603=1,
    IF($L1603=FALSE,
      VLOOKUP($A1603,ChapterTable!$1:$1048576,MATCH("최종"&amp;SUBSTITUTE(SUBSTITUTE(F$1,"standard",""),"|Float",""),ChapterTable!$1:$1,0),0),
      VLOOKUP($A1603-ChapterTable!$P$11,ChapterTable!$1:$1048576,MATCH("최종"&amp;SUBSTITUTE(SUBSTITUTE(F$1,"standard",""),"|Float",""),ChapterTable!$1:$1,0),0)*ChapterTable!$P$14
    ),
  OFFSET(F1603,-$B1603+IF($L1603,1,0),0)*
    (VLOOKUP(SUBSTITUTE(SUBSTITUTE(F$1,"standard",""),"|Float","")&amp;IF(OR($L1603=TRUE,$A1603=0,MOD($A1603,ChapterTable!$R$20)&lt;&gt;0),"","보스")&amp;"인게임누적곱배수",ChapterTable!$R:$S,2,0)^D1603
    +VLOOKUP(SUBSTITUTE(SUBSTITUTE(F$1,"standard",""),"|Float","")&amp;IF(OR($L1603=TRUE,$A1603=0,MOD($A1603,ChapterTable!$R$20)&lt;&gt;0),"","보스")&amp;"인게임누적합배수",ChapterTable!$R:$S,2,0)*D1603)
  )
  )
  )
)</f>
        <v>1584.1867675781248</v>
      </c>
      <c r="G1603" t="s">
        <v>719</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78">IF(B1603=0,0,
  IF(AND(L1603=FALSE,A1603&lt;&gt;0,MOD(A1603,7)=0),21,
  IF(MOD(B1603,10)=0,INT(B1603/10)-1+21,
  IF(MOD(B1603,10)=5,11,
  IF(MOD(B1603,10)=9,INT(B1603/10)+91,
  INT(B1603/10+1))))))</f>
        <v>2</v>
      </c>
      <c r="Q1603">
        <f t="shared" ref="Q1603:Q1666" si="179">IF(ISBLANK(P1603),O1603,P1603)</f>
        <v>2</v>
      </c>
      <c r="R1603" t="b">
        <f t="shared" ref="R1603:R1666" ca="1" si="180">IF(OR(B1603=0,OFFSET(B1603,1,0)=0),FALSE,
IF(AND(L1603,B1603&lt;OFFSET(B1603,1,0)),TRUE,
IF(AND(OFFSET(O1603,1,0)&gt;=21,OFFSET(O1603,1,0)&lt;=25),TRUE,FALSE)))</f>
        <v>1</v>
      </c>
      <c r="T1603" t="b">
        <f t="shared" ref="T1603:T1666" ca="1" si="18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77"/>
        <v>0.5</v>
      </c>
      <c r="AJ1603">
        <f t="shared" ref="AJ1603:AJ1666" si="182">IF(B1603=0,0,
IF(MOD(B1603,10)=0,1,
IF(INT((B1603-1)/10)+1=1,1,
IF(INT((B1603-1)/10)+1=2,0.546666666,
IF(INT((B1603-1)/10)+1=3,0.395555555,
IF(INT((B1603-1)/10)+1=4,0.32,
IF(INT((B1603-1)/10)+1=5,0.27466666,
"이상")))))))</f>
        <v>0.54666666600000002</v>
      </c>
      <c r="AK1603">
        <f t="shared" ref="AK1603:AK1666" si="183">IF(B1603=0,0,
IF(B1603=20,2,
IF(B1603=30,3,
IF(B1603=40,4,
1))))</f>
        <v>1</v>
      </c>
      <c r="AL1603">
        <v>0</v>
      </c>
    </row>
    <row r="1604" spans="1:38" x14ac:dyDescent="0.3">
      <c r="A1604">
        <v>10</v>
      </c>
      <c r="B1604">
        <v>13</v>
      </c>
      <c r="C1604">
        <f>IF(OR($L1604=TRUE,$A1604=0,MOD($A1604,ChapterTable!$R$20)&lt;&gt;0),
MAX(0,INT(($B1604+ChapterTable!$P$26+VLOOKUP(SUBSTITUTE(C$1,"성장단계","")&amp;"단계오프셋",ChapterTable!$R:$S,2,0))/ChapterTable!$P$23)),
MAX(0,INT(($B1604+ChapterTable!$R$26+VLOOKUP(SUBSTITUTE(C$1,"성장단계","")&amp;"보스단계오프셋",ChapterTable!$R:$S,2,0))/ChapterTable!$R$23)))</f>
        <v>1</v>
      </c>
      <c r="D1604">
        <f>IF(OR($L1604=TRUE,$A1604=0,MOD($A1604,ChapterTable!$R$20)&lt;&gt;0),
MAX(0,INT(($B1604+ChapterTable!$P$26+VLOOKUP(SUBSTITUTE(D$1,"성장단계","")&amp;"단계오프셋",ChapterTable!$R:$S,2,0))/ChapterTable!$P$23)),
MAX(0,INT(($B1604+ChapterTable!$R$26+VLOOKUP(SUBSTITUTE(D$1,"성장단계","")&amp;"보스단계오프셋",ChapterTable!$R:$S,2,0))/ChapterTable!$R$23)))</f>
        <v>1</v>
      </c>
      <c r="E1604" s="1">
        <f ca="1">IF(AND($A1604=0,$B1604=1),
    VLOOKUP(1,ChapterTable!$1:$1048576,MATCH("최종"&amp;SUBSTITUTE(SUBSTITUTE(E$1,"standard",""),"|Float",""),ChapterTable!$1:$1,0),0)*ChapterTable!$P$17,
  IF(AND($A1604=0,$B1604=0),
    E1605,
  IF($B1604=0,
    VLOOKUP($A1604,ChapterTable!$1:$1048576,MATCH("최종"&amp;SUBSTITUTE(SUBSTITUTE(E$1,"standard",""),"|Float",""),ChapterTable!$1:$1,0),0),
  IF($B1604=1,
    IF($L1604=FALSE,
      VLOOKUP($A1604,ChapterTable!$1:$1048576,MATCH("최종"&amp;SUBSTITUTE(SUBSTITUTE(E$1,"standard",""),"|Float",""),ChapterTable!$1:$1,0),0),
      VLOOKUP($A1604-ChapterTable!$P$11,ChapterTable!$1:$1048576,MATCH("최종"&amp;SUBSTITUTE(SUBSTITUTE(E$1,"standard",""),"|Float",""),ChapterTable!$1:$1,0),0)*ChapterTable!$P$14
    ),
  OFFSET(E1604,-$B1604+IF($L1604,1,0),0)*IF($B1604&gt;OFFSET($B1604,1,0),ChapterTable!$R$17,1)*
    (VLOOKUP(SUBSTITUTE(SUBSTITUTE(E$1,"standard",""),"|Float","")&amp;IF(OR($L1604=TRUE,$A1604=0,MOD($A1604,ChapterTable!$R$20)&lt;&gt;0),"","보스")&amp;"인게임누적곱배수",ChapterTable!$R:$S,2,0)^C1604
    +VLOOKUP(SUBSTITUTE(SUBSTITUTE(E$1,"standard",""),"|Float","")&amp;IF(OR($L1604=TRUE,$A1604=0,MOD($A1604,ChapterTable!$R$20)&lt;&gt;0),"","보스")&amp;"인게임누적합배수",ChapterTable!$R:$S,2,0)*C1604)
  )
  )
  )
)</f>
        <v>4244.1468749999995</v>
      </c>
      <c r="F1604" s="1">
        <f ca="1">IF(AND($A1604=0,$B1604=1),
    VLOOKUP(1,ChapterTable!$1:$1048576,MATCH("최종"&amp;SUBSTITUTE(SUBSTITUTE(F$1,"standard",""),"|Float",""),ChapterTable!$1:$1,0),0)*ChapterTable!$P$17,
  IF(AND($A1604=0,$B1604=0),
    F1605,
  IF($B1604=0,
    VLOOKUP($A1604,ChapterTable!$1:$1048576,MATCH("최종"&amp;SUBSTITUTE(SUBSTITUTE(F$1,"standard",""),"|Float",""),ChapterTable!$1:$1,0),0),
  IF($B1604=1,
    IF($L1604=FALSE,
      VLOOKUP($A1604,ChapterTable!$1:$1048576,MATCH("최종"&amp;SUBSTITUTE(SUBSTITUTE(F$1,"standard",""),"|Float",""),ChapterTable!$1:$1,0),0),
      VLOOKUP($A1604-ChapterTable!$P$11,ChapterTable!$1:$1048576,MATCH("최종"&amp;SUBSTITUTE(SUBSTITUTE(F$1,"standard",""),"|Float",""),ChapterTable!$1:$1,0),0)*ChapterTable!$P$14
    ),
  OFFSET(F1604,-$B1604+IF($L1604,1,0),0)*
    (VLOOKUP(SUBSTITUTE(SUBSTITUTE(F$1,"standard",""),"|Float","")&amp;IF(OR($L1604=TRUE,$A1604=0,MOD($A1604,ChapterTable!$R$20)&lt;&gt;0),"","보스")&amp;"인게임누적곱배수",ChapterTable!$R:$S,2,0)^D1604
    +VLOOKUP(SUBSTITUTE(SUBSTITUTE(F$1,"standard",""),"|Float","")&amp;IF(OR($L1604=TRUE,$A1604=0,MOD($A1604,ChapterTable!$R$20)&lt;&gt;0),"","보스")&amp;"인게임누적합배수",ChapterTable!$R:$S,2,0)*D1604)
  )
  )
  )
)</f>
        <v>1584.1867675781248</v>
      </c>
      <c r="G1604" t="s">
        <v>719</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78"/>
        <v>2</v>
      </c>
      <c r="Q1604">
        <f t="shared" si="179"/>
        <v>2</v>
      </c>
      <c r="R1604" t="b">
        <f t="shared" ca="1" si="180"/>
        <v>1</v>
      </c>
      <c r="T1604" t="b">
        <f t="shared" ca="1" si="18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84">IF(B1604=0,0,1/(INT((B1604-1)/10)+1))</f>
        <v>0.5</v>
      </c>
      <c r="AJ1604">
        <f t="shared" si="182"/>
        <v>0.54666666600000002</v>
      </c>
      <c r="AK1604">
        <f t="shared" si="183"/>
        <v>1</v>
      </c>
      <c r="AL1604">
        <v>0</v>
      </c>
    </row>
    <row r="1605" spans="1:38" x14ac:dyDescent="0.3">
      <c r="A1605">
        <v>10</v>
      </c>
      <c r="B1605">
        <v>14</v>
      </c>
      <c r="C1605">
        <f>IF(OR($L1605=TRUE,$A1605=0,MOD($A1605,ChapterTable!$R$20)&lt;&gt;0),
MAX(0,INT(($B1605+ChapterTable!$P$26+VLOOKUP(SUBSTITUTE(C$1,"성장단계","")&amp;"단계오프셋",ChapterTable!$R:$S,2,0))/ChapterTable!$P$23)),
MAX(0,INT(($B1605+ChapterTable!$R$26+VLOOKUP(SUBSTITUTE(C$1,"성장단계","")&amp;"보스단계오프셋",ChapterTable!$R:$S,2,0))/ChapterTable!$R$23)))</f>
        <v>1</v>
      </c>
      <c r="D1605">
        <f>IF(OR($L1605=TRUE,$A1605=0,MOD($A1605,ChapterTable!$R$20)&lt;&gt;0),
MAX(0,INT(($B1605+ChapterTable!$P$26+VLOOKUP(SUBSTITUTE(D$1,"성장단계","")&amp;"단계오프셋",ChapterTable!$R:$S,2,0))/ChapterTable!$P$23)),
MAX(0,INT(($B1605+ChapterTable!$R$26+VLOOKUP(SUBSTITUTE(D$1,"성장단계","")&amp;"보스단계오프셋",ChapterTable!$R:$S,2,0))/ChapterTable!$R$23)))</f>
        <v>1</v>
      </c>
      <c r="E1605" s="1">
        <f ca="1">IF(AND($A1605=0,$B1605=1),
    VLOOKUP(1,ChapterTable!$1:$1048576,MATCH("최종"&amp;SUBSTITUTE(SUBSTITUTE(E$1,"standard",""),"|Float",""),ChapterTable!$1:$1,0),0)*ChapterTable!$P$17,
  IF(AND($A1605=0,$B1605=0),
    E1606,
  IF($B1605=0,
    VLOOKUP($A1605,ChapterTable!$1:$1048576,MATCH("최종"&amp;SUBSTITUTE(SUBSTITUTE(E$1,"standard",""),"|Float",""),ChapterTable!$1:$1,0),0),
  IF($B1605=1,
    IF($L1605=FALSE,
      VLOOKUP($A1605,ChapterTable!$1:$1048576,MATCH("최종"&amp;SUBSTITUTE(SUBSTITUTE(E$1,"standard",""),"|Float",""),ChapterTable!$1:$1,0),0),
      VLOOKUP($A1605-ChapterTable!$P$11,ChapterTable!$1:$1048576,MATCH("최종"&amp;SUBSTITUTE(SUBSTITUTE(E$1,"standard",""),"|Float",""),ChapterTable!$1:$1,0),0)*ChapterTable!$P$14
    ),
  OFFSET(E1605,-$B1605+IF($L1605,1,0),0)*IF($B1605&gt;OFFSET($B1605,1,0),ChapterTable!$R$17,1)*
    (VLOOKUP(SUBSTITUTE(SUBSTITUTE(E$1,"standard",""),"|Float","")&amp;IF(OR($L1605=TRUE,$A1605=0,MOD($A1605,ChapterTable!$R$20)&lt;&gt;0),"","보스")&amp;"인게임누적곱배수",ChapterTable!$R:$S,2,0)^C1605
    +VLOOKUP(SUBSTITUTE(SUBSTITUTE(E$1,"standard",""),"|Float","")&amp;IF(OR($L1605=TRUE,$A1605=0,MOD($A1605,ChapterTable!$R$20)&lt;&gt;0),"","보스")&amp;"인게임누적합배수",ChapterTable!$R:$S,2,0)*C1605)
  )
  )
  )
)</f>
        <v>4244.1468749999995</v>
      </c>
      <c r="F1605" s="1">
        <f ca="1">IF(AND($A1605=0,$B1605=1),
    VLOOKUP(1,ChapterTable!$1:$1048576,MATCH("최종"&amp;SUBSTITUTE(SUBSTITUTE(F$1,"standard",""),"|Float",""),ChapterTable!$1:$1,0),0)*ChapterTable!$P$17,
  IF(AND($A1605=0,$B1605=0),
    F1606,
  IF($B1605=0,
    VLOOKUP($A1605,ChapterTable!$1:$1048576,MATCH("최종"&amp;SUBSTITUTE(SUBSTITUTE(F$1,"standard",""),"|Float",""),ChapterTable!$1:$1,0),0),
  IF($B1605=1,
    IF($L1605=FALSE,
      VLOOKUP($A1605,ChapterTable!$1:$1048576,MATCH("최종"&amp;SUBSTITUTE(SUBSTITUTE(F$1,"standard",""),"|Float",""),ChapterTable!$1:$1,0),0),
      VLOOKUP($A1605-ChapterTable!$P$11,ChapterTable!$1:$1048576,MATCH("최종"&amp;SUBSTITUTE(SUBSTITUTE(F$1,"standard",""),"|Float",""),ChapterTable!$1:$1,0),0)*ChapterTable!$P$14
    ),
  OFFSET(F1605,-$B1605+IF($L1605,1,0),0)*
    (VLOOKUP(SUBSTITUTE(SUBSTITUTE(F$1,"standard",""),"|Float","")&amp;IF(OR($L1605=TRUE,$A1605=0,MOD($A1605,ChapterTable!$R$20)&lt;&gt;0),"","보스")&amp;"인게임누적곱배수",ChapterTable!$R:$S,2,0)^D1605
    +VLOOKUP(SUBSTITUTE(SUBSTITUTE(F$1,"standard",""),"|Float","")&amp;IF(OR($L1605=TRUE,$A1605=0,MOD($A1605,ChapterTable!$R$20)&lt;&gt;0),"","보스")&amp;"인게임누적합배수",ChapterTable!$R:$S,2,0)*D1605)
  )
  )
  )
)</f>
        <v>1584.1867675781248</v>
      </c>
      <c r="G1605" t="s">
        <v>719</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78"/>
        <v>2</v>
      </c>
      <c r="Q1605">
        <f t="shared" si="179"/>
        <v>2</v>
      </c>
      <c r="R1605" t="b">
        <f t="shared" ca="1" si="180"/>
        <v>1</v>
      </c>
      <c r="T1605" t="b">
        <f t="shared" ca="1" si="18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84"/>
        <v>0.5</v>
      </c>
      <c r="AJ1605">
        <f t="shared" si="182"/>
        <v>0.54666666600000002</v>
      </c>
      <c r="AK1605">
        <f t="shared" si="183"/>
        <v>1</v>
      </c>
      <c r="AL1605">
        <v>0</v>
      </c>
    </row>
    <row r="1606" spans="1:38" x14ac:dyDescent="0.3">
      <c r="A1606">
        <v>10</v>
      </c>
      <c r="B1606">
        <v>15</v>
      </c>
      <c r="C1606">
        <f>IF(OR($L1606=TRUE,$A1606=0,MOD($A1606,ChapterTable!$R$20)&lt;&gt;0),
MAX(0,INT(($B1606+ChapterTable!$P$26+VLOOKUP(SUBSTITUTE(C$1,"성장단계","")&amp;"단계오프셋",ChapterTable!$R:$S,2,0))/ChapterTable!$P$23)),
MAX(0,INT(($B1606+ChapterTable!$R$26+VLOOKUP(SUBSTITUTE(C$1,"성장단계","")&amp;"보스단계오프셋",ChapterTable!$R:$S,2,0))/ChapterTable!$R$23)))</f>
        <v>1</v>
      </c>
      <c r="D1606">
        <f>IF(OR($L1606=TRUE,$A1606=0,MOD($A1606,ChapterTable!$R$20)&lt;&gt;0),
MAX(0,INT(($B1606+ChapterTable!$P$26+VLOOKUP(SUBSTITUTE(D$1,"성장단계","")&amp;"단계오프셋",ChapterTable!$R:$S,2,0))/ChapterTable!$P$23)),
MAX(0,INT(($B1606+ChapterTable!$R$26+VLOOKUP(SUBSTITUTE(D$1,"성장단계","")&amp;"보스단계오프셋",ChapterTable!$R:$S,2,0))/ChapterTable!$R$23)))</f>
        <v>1</v>
      </c>
      <c r="E1606" s="1">
        <f ca="1">IF(AND($A1606=0,$B1606=1),
    VLOOKUP(1,ChapterTable!$1:$1048576,MATCH("최종"&amp;SUBSTITUTE(SUBSTITUTE(E$1,"standard",""),"|Float",""),ChapterTable!$1:$1,0),0)*ChapterTable!$P$17,
  IF(AND($A1606=0,$B1606=0),
    E1607,
  IF($B1606=0,
    VLOOKUP($A1606,ChapterTable!$1:$1048576,MATCH("최종"&amp;SUBSTITUTE(SUBSTITUTE(E$1,"standard",""),"|Float",""),ChapterTable!$1:$1,0),0),
  IF($B1606=1,
    IF($L1606=FALSE,
      VLOOKUP($A1606,ChapterTable!$1:$1048576,MATCH("최종"&amp;SUBSTITUTE(SUBSTITUTE(E$1,"standard",""),"|Float",""),ChapterTable!$1:$1,0),0),
      VLOOKUP($A1606-ChapterTable!$P$11,ChapterTable!$1:$1048576,MATCH("최종"&amp;SUBSTITUTE(SUBSTITUTE(E$1,"standard",""),"|Float",""),ChapterTable!$1:$1,0),0)*ChapterTable!$P$14
    ),
  OFFSET(E1606,-$B1606+IF($L1606,1,0),0)*IF($B1606&gt;OFFSET($B1606,1,0),ChapterTable!$R$17,1)*
    (VLOOKUP(SUBSTITUTE(SUBSTITUTE(E$1,"standard",""),"|Float","")&amp;IF(OR($L1606=TRUE,$A1606=0,MOD($A1606,ChapterTable!$R$20)&lt;&gt;0),"","보스")&amp;"인게임누적곱배수",ChapterTable!$R:$S,2,0)^C1606
    +VLOOKUP(SUBSTITUTE(SUBSTITUTE(E$1,"standard",""),"|Float","")&amp;IF(OR($L1606=TRUE,$A1606=0,MOD($A1606,ChapterTable!$R$20)&lt;&gt;0),"","보스")&amp;"인게임누적합배수",ChapterTable!$R:$S,2,0)*C1606)
  )
  )
  )
)</f>
        <v>4244.1468749999995</v>
      </c>
      <c r="F1606" s="1">
        <f ca="1">IF(AND($A1606=0,$B1606=1),
    VLOOKUP(1,ChapterTable!$1:$1048576,MATCH("최종"&amp;SUBSTITUTE(SUBSTITUTE(F$1,"standard",""),"|Float",""),ChapterTable!$1:$1,0),0)*ChapterTable!$P$17,
  IF(AND($A1606=0,$B1606=0),
    F1607,
  IF($B1606=0,
    VLOOKUP($A1606,ChapterTable!$1:$1048576,MATCH("최종"&amp;SUBSTITUTE(SUBSTITUTE(F$1,"standard",""),"|Float",""),ChapterTable!$1:$1,0),0),
  IF($B1606=1,
    IF($L1606=FALSE,
      VLOOKUP($A1606,ChapterTable!$1:$1048576,MATCH("최종"&amp;SUBSTITUTE(SUBSTITUTE(F$1,"standard",""),"|Float",""),ChapterTable!$1:$1,0),0),
      VLOOKUP($A1606-ChapterTable!$P$11,ChapterTable!$1:$1048576,MATCH("최종"&amp;SUBSTITUTE(SUBSTITUTE(F$1,"standard",""),"|Float",""),ChapterTable!$1:$1,0),0)*ChapterTable!$P$14
    ),
  OFFSET(F1606,-$B1606+IF($L1606,1,0),0)*
    (VLOOKUP(SUBSTITUTE(SUBSTITUTE(F$1,"standard",""),"|Float","")&amp;IF(OR($L1606=TRUE,$A1606=0,MOD($A1606,ChapterTable!$R$20)&lt;&gt;0),"","보스")&amp;"인게임누적곱배수",ChapterTable!$R:$S,2,0)^D1606
    +VLOOKUP(SUBSTITUTE(SUBSTITUTE(F$1,"standard",""),"|Float","")&amp;IF(OR($L1606=TRUE,$A1606=0,MOD($A1606,ChapterTable!$R$20)&lt;&gt;0),"","보스")&amp;"인게임누적합배수",ChapterTable!$R:$S,2,0)*D1606)
  )
  )
  )
)</f>
        <v>1584.1867675781248</v>
      </c>
      <c r="G1606" t="s">
        <v>719</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78"/>
        <v>11</v>
      </c>
      <c r="Q1606">
        <f t="shared" si="179"/>
        <v>11</v>
      </c>
      <c r="R1606" t="b">
        <f t="shared" ca="1" si="180"/>
        <v>1</v>
      </c>
      <c r="T1606" t="b">
        <f t="shared" ca="1" si="18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84"/>
        <v>0.5</v>
      </c>
      <c r="AJ1606">
        <f t="shared" si="182"/>
        <v>0.54666666600000002</v>
      </c>
      <c r="AK1606">
        <f t="shared" si="183"/>
        <v>1</v>
      </c>
      <c r="AL1606">
        <v>0</v>
      </c>
    </row>
    <row r="1607" spans="1:38" x14ac:dyDescent="0.3">
      <c r="A1607">
        <v>10</v>
      </c>
      <c r="B1607">
        <v>16</v>
      </c>
      <c r="C1607">
        <f>IF(OR($L1607=TRUE,$A1607=0,MOD($A1607,ChapterTable!$R$20)&lt;&gt;0),
MAX(0,INT(($B1607+ChapterTable!$P$26+VLOOKUP(SUBSTITUTE(C$1,"성장단계","")&amp;"단계오프셋",ChapterTable!$R:$S,2,0))/ChapterTable!$P$23)),
MAX(0,INT(($B1607+ChapterTable!$R$26+VLOOKUP(SUBSTITUTE(C$1,"성장단계","")&amp;"보스단계오프셋",ChapterTable!$R:$S,2,0))/ChapterTable!$R$23)))</f>
        <v>2</v>
      </c>
      <c r="D1607">
        <f>IF(OR($L1607=TRUE,$A1607=0,MOD($A1607,ChapterTable!$R$20)&lt;&gt;0),
MAX(0,INT(($B1607+ChapterTable!$P$26+VLOOKUP(SUBSTITUTE(D$1,"성장단계","")&amp;"단계오프셋",ChapterTable!$R:$S,2,0))/ChapterTable!$P$23)),
MAX(0,INT(($B1607+ChapterTable!$R$26+VLOOKUP(SUBSTITUTE(D$1,"성장단계","")&amp;"보스단계오프셋",ChapterTable!$R:$S,2,0))/ChapterTable!$R$23)))</f>
        <v>1</v>
      </c>
      <c r="E1607" s="1">
        <f ca="1">IF(AND($A1607=0,$B1607=1),
    VLOOKUP(1,ChapterTable!$1:$1048576,MATCH("최종"&amp;SUBSTITUTE(SUBSTITUTE(E$1,"standard",""),"|Float",""),ChapterTable!$1:$1,0),0)*ChapterTable!$P$17,
  IF(AND($A1607=0,$B1607=0),
    E1608,
  IF($B1607=0,
    VLOOKUP($A1607,ChapterTable!$1:$1048576,MATCH("최종"&amp;SUBSTITUTE(SUBSTITUTE(E$1,"standard",""),"|Float",""),ChapterTable!$1:$1,0),0),
  IF($B1607=1,
    IF($L1607=FALSE,
      VLOOKUP($A1607,ChapterTable!$1:$1048576,MATCH("최종"&amp;SUBSTITUTE(SUBSTITUTE(E$1,"standard",""),"|Float",""),ChapterTable!$1:$1,0),0),
      VLOOKUP($A1607-ChapterTable!$P$11,ChapterTable!$1:$1048576,MATCH("최종"&amp;SUBSTITUTE(SUBSTITUTE(E$1,"standard",""),"|Float",""),ChapterTable!$1:$1,0),0)*ChapterTable!$P$14
    ),
  OFFSET(E1607,-$B1607+IF($L1607,1,0),0)*IF($B1607&gt;OFFSET($B1607,1,0),ChapterTable!$R$17,1)*
    (VLOOKUP(SUBSTITUTE(SUBSTITUTE(E$1,"standard",""),"|Float","")&amp;IF(OR($L1607=TRUE,$A1607=0,MOD($A1607,ChapterTable!$R$20)&lt;&gt;0),"","보스")&amp;"인게임누적곱배수",ChapterTable!$R:$S,2,0)^C1607
    +VLOOKUP(SUBSTITUTE(SUBSTITUTE(E$1,"standard",""),"|Float","")&amp;IF(OR($L1607=TRUE,$A1607=0,MOD($A1607,ChapterTable!$R$20)&lt;&gt;0),"","보스")&amp;"인게임누적합배수",ChapterTable!$R:$S,2,0)*C1607)
  )
  )
  )
)</f>
        <v>4951.5046874999989</v>
      </c>
      <c r="F1607" s="1">
        <f ca="1">IF(AND($A1607=0,$B1607=1),
    VLOOKUP(1,ChapterTable!$1:$1048576,MATCH("최종"&amp;SUBSTITUTE(SUBSTITUTE(F$1,"standard",""),"|Float",""),ChapterTable!$1:$1,0),0)*ChapterTable!$P$17,
  IF(AND($A1607=0,$B1607=0),
    F1608,
  IF($B1607=0,
    VLOOKUP($A1607,ChapterTable!$1:$1048576,MATCH("최종"&amp;SUBSTITUTE(SUBSTITUTE(F$1,"standard",""),"|Float",""),ChapterTable!$1:$1,0),0),
  IF($B1607=1,
    IF($L1607=FALSE,
      VLOOKUP($A1607,ChapterTable!$1:$1048576,MATCH("최종"&amp;SUBSTITUTE(SUBSTITUTE(F$1,"standard",""),"|Float",""),ChapterTable!$1:$1,0),0),
      VLOOKUP($A1607-ChapterTable!$P$11,ChapterTable!$1:$1048576,MATCH("최종"&amp;SUBSTITUTE(SUBSTITUTE(F$1,"standard",""),"|Float",""),ChapterTable!$1:$1,0),0)*ChapterTable!$P$14
    ),
  OFFSET(F1607,-$B1607+IF($L1607,1,0),0)*
    (VLOOKUP(SUBSTITUTE(SUBSTITUTE(F$1,"standard",""),"|Float","")&amp;IF(OR($L1607=TRUE,$A1607=0,MOD($A1607,ChapterTable!$R$20)&lt;&gt;0),"","보스")&amp;"인게임누적곱배수",ChapterTable!$R:$S,2,0)^D1607
    +VLOOKUP(SUBSTITUTE(SUBSTITUTE(F$1,"standard",""),"|Float","")&amp;IF(OR($L1607=TRUE,$A1607=0,MOD($A1607,ChapterTable!$R$20)&lt;&gt;0),"","보스")&amp;"인게임누적합배수",ChapterTable!$R:$S,2,0)*D1607)
  )
  )
  )
)</f>
        <v>1584.1867675781248</v>
      </c>
      <c r="G1607" t="s">
        <v>719</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78"/>
        <v>2</v>
      </c>
      <c r="Q1607">
        <f t="shared" si="179"/>
        <v>2</v>
      </c>
      <c r="R1607" t="b">
        <f t="shared" ca="1" si="180"/>
        <v>1</v>
      </c>
      <c r="T1607" t="b">
        <f t="shared" ca="1" si="18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84"/>
        <v>0.5</v>
      </c>
      <c r="AJ1607">
        <f t="shared" si="182"/>
        <v>0.54666666600000002</v>
      </c>
      <c r="AK1607">
        <f t="shared" si="183"/>
        <v>1</v>
      </c>
      <c r="AL1607">
        <v>0</v>
      </c>
    </row>
    <row r="1608" spans="1:38" x14ac:dyDescent="0.3">
      <c r="A1608">
        <v>10</v>
      </c>
      <c r="B1608">
        <v>17</v>
      </c>
      <c r="C1608">
        <f>IF(OR($L1608=TRUE,$A1608=0,MOD($A1608,ChapterTable!$R$20)&lt;&gt;0),
MAX(0,INT(($B1608+ChapterTable!$P$26+VLOOKUP(SUBSTITUTE(C$1,"성장단계","")&amp;"단계오프셋",ChapterTable!$R:$S,2,0))/ChapterTable!$P$23)),
MAX(0,INT(($B1608+ChapterTable!$R$26+VLOOKUP(SUBSTITUTE(C$1,"성장단계","")&amp;"보스단계오프셋",ChapterTable!$R:$S,2,0))/ChapterTable!$R$23)))</f>
        <v>2</v>
      </c>
      <c r="D1608">
        <f>IF(OR($L1608=TRUE,$A1608=0,MOD($A1608,ChapterTable!$R$20)&lt;&gt;0),
MAX(0,INT(($B1608+ChapterTable!$P$26+VLOOKUP(SUBSTITUTE(D$1,"성장단계","")&amp;"단계오프셋",ChapterTable!$R:$S,2,0))/ChapterTable!$P$23)),
MAX(0,INT(($B1608+ChapterTable!$R$26+VLOOKUP(SUBSTITUTE(D$1,"성장단계","")&amp;"보스단계오프셋",ChapterTable!$R:$S,2,0))/ChapterTable!$R$23)))</f>
        <v>1</v>
      </c>
      <c r="E1608" s="1">
        <f ca="1">IF(AND($A1608=0,$B1608=1),
    VLOOKUP(1,ChapterTable!$1:$1048576,MATCH("최종"&amp;SUBSTITUTE(SUBSTITUTE(E$1,"standard",""),"|Float",""),ChapterTable!$1:$1,0),0)*ChapterTable!$P$17,
  IF(AND($A1608=0,$B1608=0),
    E1609,
  IF($B1608=0,
    VLOOKUP($A1608,ChapterTable!$1:$1048576,MATCH("최종"&amp;SUBSTITUTE(SUBSTITUTE(E$1,"standard",""),"|Float",""),ChapterTable!$1:$1,0),0),
  IF($B1608=1,
    IF($L1608=FALSE,
      VLOOKUP($A1608,ChapterTable!$1:$1048576,MATCH("최종"&amp;SUBSTITUTE(SUBSTITUTE(E$1,"standard",""),"|Float",""),ChapterTable!$1:$1,0),0),
      VLOOKUP($A1608-ChapterTable!$P$11,ChapterTable!$1:$1048576,MATCH("최종"&amp;SUBSTITUTE(SUBSTITUTE(E$1,"standard",""),"|Float",""),ChapterTable!$1:$1,0),0)*ChapterTable!$P$14
    ),
  OFFSET(E1608,-$B1608+IF($L1608,1,0),0)*IF($B1608&gt;OFFSET($B1608,1,0),ChapterTable!$R$17,1)*
    (VLOOKUP(SUBSTITUTE(SUBSTITUTE(E$1,"standard",""),"|Float","")&amp;IF(OR($L1608=TRUE,$A1608=0,MOD($A1608,ChapterTable!$R$20)&lt;&gt;0),"","보스")&amp;"인게임누적곱배수",ChapterTable!$R:$S,2,0)^C1608
    +VLOOKUP(SUBSTITUTE(SUBSTITUTE(E$1,"standard",""),"|Float","")&amp;IF(OR($L1608=TRUE,$A1608=0,MOD($A1608,ChapterTable!$R$20)&lt;&gt;0),"","보스")&amp;"인게임누적합배수",ChapterTable!$R:$S,2,0)*C1608)
  )
  )
  )
)</f>
        <v>4951.5046874999989</v>
      </c>
      <c r="F1608" s="1">
        <f ca="1">IF(AND($A1608=0,$B1608=1),
    VLOOKUP(1,ChapterTable!$1:$1048576,MATCH("최종"&amp;SUBSTITUTE(SUBSTITUTE(F$1,"standard",""),"|Float",""),ChapterTable!$1:$1,0),0)*ChapterTable!$P$17,
  IF(AND($A1608=0,$B1608=0),
    F1609,
  IF($B1608=0,
    VLOOKUP($A1608,ChapterTable!$1:$1048576,MATCH("최종"&amp;SUBSTITUTE(SUBSTITUTE(F$1,"standard",""),"|Float",""),ChapterTable!$1:$1,0),0),
  IF($B1608=1,
    IF($L1608=FALSE,
      VLOOKUP($A1608,ChapterTable!$1:$1048576,MATCH("최종"&amp;SUBSTITUTE(SUBSTITUTE(F$1,"standard",""),"|Float",""),ChapterTable!$1:$1,0),0),
      VLOOKUP($A1608-ChapterTable!$P$11,ChapterTable!$1:$1048576,MATCH("최종"&amp;SUBSTITUTE(SUBSTITUTE(F$1,"standard",""),"|Float",""),ChapterTable!$1:$1,0),0)*ChapterTable!$P$14
    ),
  OFFSET(F1608,-$B1608+IF($L1608,1,0),0)*
    (VLOOKUP(SUBSTITUTE(SUBSTITUTE(F$1,"standard",""),"|Float","")&amp;IF(OR($L1608=TRUE,$A1608=0,MOD($A1608,ChapterTable!$R$20)&lt;&gt;0),"","보스")&amp;"인게임누적곱배수",ChapterTable!$R:$S,2,0)^D1608
    +VLOOKUP(SUBSTITUTE(SUBSTITUTE(F$1,"standard",""),"|Float","")&amp;IF(OR($L1608=TRUE,$A1608=0,MOD($A1608,ChapterTable!$R$20)&lt;&gt;0),"","보스")&amp;"인게임누적합배수",ChapterTable!$R:$S,2,0)*D1608)
  )
  )
  )
)</f>
        <v>1584.1867675781248</v>
      </c>
      <c r="G1608" t="s">
        <v>719</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78"/>
        <v>2</v>
      </c>
      <c r="Q1608">
        <f t="shared" si="179"/>
        <v>2</v>
      </c>
      <c r="R1608" t="b">
        <f t="shared" ca="1" si="180"/>
        <v>1</v>
      </c>
      <c r="T1608" t="b">
        <f t="shared" ca="1" si="18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84"/>
        <v>0.5</v>
      </c>
      <c r="AJ1608">
        <f t="shared" si="182"/>
        <v>0.54666666600000002</v>
      </c>
      <c r="AK1608">
        <f t="shared" si="183"/>
        <v>1</v>
      </c>
      <c r="AL1608">
        <v>0</v>
      </c>
    </row>
    <row r="1609" spans="1:38" x14ac:dyDescent="0.3">
      <c r="A1609">
        <v>10</v>
      </c>
      <c r="B1609">
        <v>18</v>
      </c>
      <c r="C1609">
        <f>IF(OR($L1609=TRUE,$A1609=0,MOD($A1609,ChapterTable!$R$20)&lt;&gt;0),
MAX(0,INT(($B1609+ChapterTable!$P$26+VLOOKUP(SUBSTITUTE(C$1,"성장단계","")&amp;"단계오프셋",ChapterTable!$R:$S,2,0))/ChapterTable!$P$23)),
MAX(0,INT(($B1609+ChapterTable!$R$26+VLOOKUP(SUBSTITUTE(C$1,"성장단계","")&amp;"보스단계오프셋",ChapterTable!$R:$S,2,0))/ChapterTable!$R$23)))</f>
        <v>2</v>
      </c>
      <c r="D1609">
        <f>IF(OR($L1609=TRUE,$A1609=0,MOD($A1609,ChapterTable!$R$20)&lt;&gt;0),
MAX(0,INT(($B1609+ChapterTable!$P$26+VLOOKUP(SUBSTITUTE(D$1,"성장단계","")&amp;"단계오프셋",ChapterTable!$R:$S,2,0))/ChapterTable!$P$23)),
MAX(0,INT(($B1609+ChapterTable!$R$26+VLOOKUP(SUBSTITUTE(D$1,"성장단계","")&amp;"보스단계오프셋",ChapterTable!$R:$S,2,0))/ChapterTable!$R$23)))</f>
        <v>1</v>
      </c>
      <c r="E1609" s="1">
        <f ca="1">IF(AND($A1609=0,$B1609=1),
    VLOOKUP(1,ChapterTable!$1:$1048576,MATCH("최종"&amp;SUBSTITUTE(SUBSTITUTE(E$1,"standard",""),"|Float",""),ChapterTable!$1:$1,0),0)*ChapterTable!$P$17,
  IF(AND($A1609=0,$B1609=0),
    E1610,
  IF($B1609=0,
    VLOOKUP($A1609,ChapterTable!$1:$1048576,MATCH("최종"&amp;SUBSTITUTE(SUBSTITUTE(E$1,"standard",""),"|Float",""),ChapterTable!$1:$1,0),0),
  IF($B1609=1,
    IF($L1609=FALSE,
      VLOOKUP($A1609,ChapterTable!$1:$1048576,MATCH("최종"&amp;SUBSTITUTE(SUBSTITUTE(E$1,"standard",""),"|Float",""),ChapterTable!$1:$1,0),0),
      VLOOKUP($A1609-ChapterTable!$P$11,ChapterTable!$1:$1048576,MATCH("최종"&amp;SUBSTITUTE(SUBSTITUTE(E$1,"standard",""),"|Float",""),ChapterTable!$1:$1,0),0)*ChapterTable!$P$14
    ),
  OFFSET(E1609,-$B1609+IF($L1609,1,0),0)*IF($B1609&gt;OFFSET($B1609,1,0),ChapterTable!$R$17,1)*
    (VLOOKUP(SUBSTITUTE(SUBSTITUTE(E$1,"standard",""),"|Float","")&amp;IF(OR($L1609=TRUE,$A1609=0,MOD($A1609,ChapterTable!$R$20)&lt;&gt;0),"","보스")&amp;"인게임누적곱배수",ChapterTable!$R:$S,2,0)^C1609
    +VLOOKUP(SUBSTITUTE(SUBSTITUTE(E$1,"standard",""),"|Float","")&amp;IF(OR($L1609=TRUE,$A1609=0,MOD($A1609,ChapterTable!$R$20)&lt;&gt;0),"","보스")&amp;"인게임누적합배수",ChapterTable!$R:$S,2,0)*C1609)
  )
  )
  )
)</f>
        <v>4951.5046874999989</v>
      </c>
      <c r="F1609" s="1">
        <f ca="1">IF(AND($A1609=0,$B1609=1),
    VLOOKUP(1,ChapterTable!$1:$1048576,MATCH("최종"&amp;SUBSTITUTE(SUBSTITUTE(F$1,"standard",""),"|Float",""),ChapterTable!$1:$1,0),0)*ChapterTable!$P$17,
  IF(AND($A1609=0,$B1609=0),
    F1610,
  IF($B1609=0,
    VLOOKUP($A1609,ChapterTable!$1:$1048576,MATCH("최종"&amp;SUBSTITUTE(SUBSTITUTE(F$1,"standard",""),"|Float",""),ChapterTable!$1:$1,0),0),
  IF($B1609=1,
    IF($L1609=FALSE,
      VLOOKUP($A1609,ChapterTable!$1:$1048576,MATCH("최종"&amp;SUBSTITUTE(SUBSTITUTE(F$1,"standard",""),"|Float",""),ChapterTable!$1:$1,0),0),
      VLOOKUP($A1609-ChapterTable!$P$11,ChapterTable!$1:$1048576,MATCH("최종"&amp;SUBSTITUTE(SUBSTITUTE(F$1,"standard",""),"|Float",""),ChapterTable!$1:$1,0),0)*ChapterTable!$P$14
    ),
  OFFSET(F1609,-$B1609+IF($L1609,1,0),0)*
    (VLOOKUP(SUBSTITUTE(SUBSTITUTE(F$1,"standard",""),"|Float","")&amp;IF(OR($L1609=TRUE,$A1609=0,MOD($A1609,ChapterTable!$R$20)&lt;&gt;0),"","보스")&amp;"인게임누적곱배수",ChapterTable!$R:$S,2,0)^D1609
    +VLOOKUP(SUBSTITUTE(SUBSTITUTE(F$1,"standard",""),"|Float","")&amp;IF(OR($L1609=TRUE,$A1609=0,MOD($A1609,ChapterTable!$R$20)&lt;&gt;0),"","보스")&amp;"인게임누적합배수",ChapterTable!$R:$S,2,0)*D1609)
  )
  )
  )
)</f>
        <v>1584.1867675781248</v>
      </c>
      <c r="G1609" t="s">
        <v>719</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78"/>
        <v>2</v>
      </c>
      <c r="Q1609">
        <f t="shared" si="179"/>
        <v>2</v>
      </c>
      <c r="R1609" t="b">
        <f t="shared" ca="1" si="180"/>
        <v>1</v>
      </c>
      <c r="T1609" t="b">
        <f t="shared" ca="1" si="18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84"/>
        <v>0.5</v>
      </c>
      <c r="AJ1609">
        <f t="shared" si="182"/>
        <v>0.54666666600000002</v>
      </c>
      <c r="AK1609">
        <f t="shared" si="183"/>
        <v>1</v>
      </c>
      <c r="AL1609">
        <v>0</v>
      </c>
    </row>
    <row r="1610" spans="1:38" x14ac:dyDescent="0.3">
      <c r="A1610">
        <v>10</v>
      </c>
      <c r="B1610">
        <v>19</v>
      </c>
      <c r="C1610">
        <f>IF(OR($L1610=TRUE,$A1610=0,MOD($A1610,ChapterTable!$R$20)&lt;&gt;0),
MAX(0,INT(($B1610+ChapterTable!$P$26+VLOOKUP(SUBSTITUTE(C$1,"성장단계","")&amp;"단계오프셋",ChapterTable!$R:$S,2,0))/ChapterTable!$P$23)),
MAX(0,INT(($B1610+ChapterTable!$R$26+VLOOKUP(SUBSTITUTE(C$1,"성장단계","")&amp;"보스단계오프셋",ChapterTable!$R:$S,2,0))/ChapterTable!$R$23)))</f>
        <v>2</v>
      </c>
      <c r="D1610">
        <f>IF(OR($L1610=TRUE,$A1610=0,MOD($A1610,ChapterTable!$R$20)&lt;&gt;0),
MAX(0,INT(($B1610+ChapterTable!$P$26+VLOOKUP(SUBSTITUTE(D$1,"성장단계","")&amp;"단계오프셋",ChapterTable!$R:$S,2,0))/ChapterTable!$P$23)),
MAX(0,INT(($B1610+ChapterTable!$R$26+VLOOKUP(SUBSTITUTE(D$1,"성장단계","")&amp;"보스단계오프셋",ChapterTable!$R:$S,2,0))/ChapterTable!$R$23)))</f>
        <v>1</v>
      </c>
      <c r="E1610" s="1">
        <f ca="1">IF(AND($A1610=0,$B1610=1),
    VLOOKUP(1,ChapterTable!$1:$1048576,MATCH("최종"&amp;SUBSTITUTE(SUBSTITUTE(E$1,"standard",""),"|Float",""),ChapterTable!$1:$1,0),0)*ChapterTable!$P$17,
  IF(AND($A1610=0,$B1610=0),
    E1611,
  IF($B1610=0,
    VLOOKUP($A1610,ChapterTable!$1:$1048576,MATCH("최종"&amp;SUBSTITUTE(SUBSTITUTE(E$1,"standard",""),"|Float",""),ChapterTable!$1:$1,0),0),
  IF($B1610=1,
    IF($L1610=FALSE,
      VLOOKUP($A1610,ChapterTable!$1:$1048576,MATCH("최종"&amp;SUBSTITUTE(SUBSTITUTE(E$1,"standard",""),"|Float",""),ChapterTable!$1:$1,0),0),
      VLOOKUP($A1610-ChapterTable!$P$11,ChapterTable!$1:$1048576,MATCH("최종"&amp;SUBSTITUTE(SUBSTITUTE(E$1,"standard",""),"|Float",""),ChapterTable!$1:$1,0),0)*ChapterTable!$P$14
    ),
  OFFSET(E1610,-$B1610+IF($L1610,1,0),0)*IF($B1610&gt;OFFSET($B1610,1,0),ChapterTable!$R$17,1)*
    (VLOOKUP(SUBSTITUTE(SUBSTITUTE(E$1,"standard",""),"|Float","")&amp;IF(OR($L1610=TRUE,$A1610=0,MOD($A1610,ChapterTable!$R$20)&lt;&gt;0),"","보스")&amp;"인게임누적곱배수",ChapterTable!$R:$S,2,0)^C1610
    +VLOOKUP(SUBSTITUTE(SUBSTITUTE(E$1,"standard",""),"|Float","")&amp;IF(OR($L1610=TRUE,$A1610=0,MOD($A1610,ChapterTable!$R$20)&lt;&gt;0),"","보스")&amp;"인게임누적합배수",ChapterTable!$R:$S,2,0)*C1610)
  )
  )
  )
)</f>
        <v>4951.5046874999989</v>
      </c>
      <c r="F1610" s="1">
        <f ca="1">IF(AND($A1610=0,$B1610=1),
    VLOOKUP(1,ChapterTable!$1:$1048576,MATCH("최종"&amp;SUBSTITUTE(SUBSTITUTE(F$1,"standard",""),"|Float",""),ChapterTable!$1:$1,0),0)*ChapterTable!$P$17,
  IF(AND($A1610=0,$B1610=0),
    F1611,
  IF($B1610=0,
    VLOOKUP($A1610,ChapterTable!$1:$1048576,MATCH("최종"&amp;SUBSTITUTE(SUBSTITUTE(F$1,"standard",""),"|Float",""),ChapterTable!$1:$1,0),0),
  IF($B1610=1,
    IF($L1610=FALSE,
      VLOOKUP($A1610,ChapterTable!$1:$1048576,MATCH("최종"&amp;SUBSTITUTE(SUBSTITUTE(F$1,"standard",""),"|Float",""),ChapterTable!$1:$1,0),0),
      VLOOKUP($A1610-ChapterTable!$P$11,ChapterTable!$1:$1048576,MATCH("최종"&amp;SUBSTITUTE(SUBSTITUTE(F$1,"standard",""),"|Float",""),ChapterTable!$1:$1,0),0)*ChapterTable!$P$14
    ),
  OFFSET(F1610,-$B1610+IF($L1610,1,0),0)*
    (VLOOKUP(SUBSTITUTE(SUBSTITUTE(F$1,"standard",""),"|Float","")&amp;IF(OR($L1610=TRUE,$A1610=0,MOD($A1610,ChapterTable!$R$20)&lt;&gt;0),"","보스")&amp;"인게임누적곱배수",ChapterTable!$R:$S,2,0)^D1610
    +VLOOKUP(SUBSTITUTE(SUBSTITUTE(F$1,"standard",""),"|Float","")&amp;IF(OR($L1610=TRUE,$A1610=0,MOD($A1610,ChapterTable!$R$20)&lt;&gt;0),"","보스")&amp;"인게임누적합배수",ChapterTable!$R:$S,2,0)*D1610)
  )
  )
  )
)</f>
        <v>1584.1867675781248</v>
      </c>
      <c r="G1610" t="s">
        <v>719</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78"/>
        <v>92</v>
      </c>
      <c r="Q1610">
        <f t="shared" si="179"/>
        <v>92</v>
      </c>
      <c r="R1610" t="b">
        <f t="shared" ca="1" si="180"/>
        <v>1</v>
      </c>
      <c r="T1610" t="b">
        <f t="shared" ca="1" si="18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84"/>
        <v>0.5</v>
      </c>
      <c r="AJ1610">
        <f t="shared" si="182"/>
        <v>0.54666666600000002</v>
      </c>
      <c r="AK1610">
        <f t="shared" si="183"/>
        <v>1</v>
      </c>
      <c r="AL1610">
        <v>0</v>
      </c>
    </row>
    <row r="1611" spans="1:38" x14ac:dyDescent="0.3">
      <c r="A1611">
        <v>10</v>
      </c>
      <c r="B1611">
        <v>20</v>
      </c>
      <c r="C1611">
        <f>IF(OR($L1611=TRUE,$A1611=0,MOD($A1611,ChapterTable!$R$20)&lt;&gt;0),
MAX(0,INT(($B1611+ChapterTable!$P$26+VLOOKUP(SUBSTITUTE(C$1,"성장단계","")&amp;"단계오프셋",ChapterTable!$R:$S,2,0))/ChapterTable!$P$23)),
MAX(0,INT(($B1611+ChapterTable!$R$26+VLOOKUP(SUBSTITUTE(C$1,"성장단계","")&amp;"보스단계오프셋",ChapterTable!$R:$S,2,0))/ChapterTable!$R$23)))</f>
        <v>2</v>
      </c>
      <c r="D1611">
        <f>IF(OR($L1611=TRUE,$A1611=0,MOD($A1611,ChapterTable!$R$20)&lt;&gt;0),
MAX(0,INT(($B1611+ChapterTable!$P$26+VLOOKUP(SUBSTITUTE(D$1,"성장단계","")&amp;"단계오프셋",ChapterTable!$R:$S,2,0))/ChapterTable!$P$23)),
MAX(0,INT(($B1611+ChapterTable!$R$26+VLOOKUP(SUBSTITUTE(D$1,"성장단계","")&amp;"보스단계오프셋",ChapterTable!$R:$S,2,0))/ChapterTable!$R$23)))</f>
        <v>1</v>
      </c>
      <c r="E1611" s="1">
        <f ca="1">IF(AND($A1611=0,$B1611=1),
    VLOOKUP(1,ChapterTable!$1:$1048576,MATCH("최종"&amp;SUBSTITUTE(SUBSTITUTE(E$1,"standard",""),"|Float",""),ChapterTable!$1:$1,0),0)*ChapterTable!$P$17,
  IF(AND($A1611=0,$B1611=0),
    E1612,
  IF($B1611=0,
    VLOOKUP($A1611,ChapterTable!$1:$1048576,MATCH("최종"&amp;SUBSTITUTE(SUBSTITUTE(E$1,"standard",""),"|Float",""),ChapterTable!$1:$1,0),0),
  IF($B1611=1,
    IF($L1611=FALSE,
      VLOOKUP($A1611,ChapterTable!$1:$1048576,MATCH("최종"&amp;SUBSTITUTE(SUBSTITUTE(E$1,"standard",""),"|Float",""),ChapterTable!$1:$1,0),0),
      VLOOKUP($A1611-ChapterTable!$P$11,ChapterTable!$1:$1048576,MATCH("최종"&amp;SUBSTITUTE(SUBSTITUTE(E$1,"standard",""),"|Float",""),ChapterTable!$1:$1,0),0)*ChapterTable!$P$14
    ),
  OFFSET(E1611,-$B1611+IF($L1611,1,0),0)*IF($B1611&gt;OFFSET($B1611,1,0),ChapterTable!$R$17,1)*
    (VLOOKUP(SUBSTITUTE(SUBSTITUTE(E$1,"standard",""),"|Float","")&amp;IF(OR($L1611=TRUE,$A1611=0,MOD($A1611,ChapterTable!$R$20)&lt;&gt;0),"","보스")&amp;"인게임누적곱배수",ChapterTable!$R:$S,2,0)^C1611
    +VLOOKUP(SUBSTITUTE(SUBSTITUTE(E$1,"standard",""),"|Float","")&amp;IF(OR($L1611=TRUE,$A1611=0,MOD($A1611,ChapterTable!$R$20)&lt;&gt;0),"","보스")&amp;"인게임누적합배수",ChapterTable!$R:$S,2,0)*C1611)
  )
  )
  )
)</f>
        <v>4951.5046874999989</v>
      </c>
      <c r="F1611" s="1">
        <f ca="1">IF(AND($A1611=0,$B1611=1),
    VLOOKUP(1,ChapterTable!$1:$1048576,MATCH("최종"&amp;SUBSTITUTE(SUBSTITUTE(F$1,"standard",""),"|Float",""),ChapterTable!$1:$1,0),0)*ChapterTable!$P$17,
  IF(AND($A1611=0,$B1611=0),
    F1612,
  IF($B1611=0,
    VLOOKUP($A1611,ChapterTable!$1:$1048576,MATCH("최종"&amp;SUBSTITUTE(SUBSTITUTE(F$1,"standard",""),"|Float",""),ChapterTable!$1:$1,0),0),
  IF($B1611=1,
    IF($L1611=FALSE,
      VLOOKUP($A1611,ChapterTable!$1:$1048576,MATCH("최종"&amp;SUBSTITUTE(SUBSTITUTE(F$1,"standard",""),"|Float",""),ChapterTable!$1:$1,0),0),
      VLOOKUP($A1611-ChapterTable!$P$11,ChapterTable!$1:$1048576,MATCH("최종"&amp;SUBSTITUTE(SUBSTITUTE(F$1,"standard",""),"|Float",""),ChapterTable!$1:$1,0),0)*ChapterTable!$P$14
    ),
  OFFSET(F1611,-$B1611+IF($L1611,1,0),0)*
    (VLOOKUP(SUBSTITUTE(SUBSTITUTE(F$1,"standard",""),"|Float","")&amp;IF(OR($L1611=TRUE,$A1611=0,MOD($A1611,ChapterTable!$R$20)&lt;&gt;0),"","보스")&amp;"인게임누적곱배수",ChapterTable!$R:$S,2,0)^D1611
    +VLOOKUP(SUBSTITUTE(SUBSTITUTE(F$1,"standard",""),"|Float","")&amp;IF(OR($L1611=TRUE,$A1611=0,MOD($A1611,ChapterTable!$R$20)&lt;&gt;0),"","보스")&amp;"인게임누적합배수",ChapterTable!$R:$S,2,0)*D1611)
  )
  )
  )
)</f>
        <v>1584.1867675781248</v>
      </c>
      <c r="G1611" t="s">
        <v>719</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78"/>
        <v>22</v>
      </c>
      <c r="Q1611">
        <f t="shared" si="179"/>
        <v>22</v>
      </c>
      <c r="R1611" t="b">
        <f t="shared" ca="1" si="180"/>
        <v>1</v>
      </c>
      <c r="T1611" t="b">
        <f t="shared" ca="1" si="18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84"/>
        <v>0.5</v>
      </c>
      <c r="AJ1611">
        <f t="shared" si="182"/>
        <v>1</v>
      </c>
      <c r="AK1611">
        <f t="shared" si="183"/>
        <v>2</v>
      </c>
      <c r="AL1611">
        <v>0</v>
      </c>
    </row>
    <row r="1612" spans="1:38" x14ac:dyDescent="0.3">
      <c r="A1612">
        <v>10</v>
      </c>
      <c r="B1612">
        <v>21</v>
      </c>
      <c r="C1612">
        <f>IF(OR($L1612=TRUE,$A1612=0,MOD($A1612,ChapterTable!$R$20)&lt;&gt;0),
MAX(0,INT(($B1612+ChapterTable!$P$26+VLOOKUP(SUBSTITUTE(C$1,"성장단계","")&amp;"단계오프셋",ChapterTable!$R:$S,2,0))/ChapterTable!$P$23)),
MAX(0,INT(($B1612+ChapterTable!$R$26+VLOOKUP(SUBSTITUTE(C$1,"성장단계","")&amp;"보스단계오프셋",ChapterTable!$R:$S,2,0))/ChapterTable!$R$23)))</f>
        <v>2</v>
      </c>
      <c r="D1612">
        <f>IF(OR($L1612=TRUE,$A1612=0,MOD($A1612,ChapterTable!$R$20)&lt;&gt;0),
MAX(0,INT(($B1612+ChapterTable!$P$26+VLOOKUP(SUBSTITUTE(D$1,"성장단계","")&amp;"단계오프셋",ChapterTable!$R:$S,2,0))/ChapterTable!$P$23)),
MAX(0,INT(($B1612+ChapterTable!$R$26+VLOOKUP(SUBSTITUTE(D$1,"성장단계","")&amp;"보스단계오프셋",ChapterTable!$R:$S,2,0))/ChapterTable!$R$23)))</f>
        <v>2</v>
      </c>
      <c r="E1612" s="1">
        <f ca="1">IF(AND($A1612=0,$B1612=1),
    VLOOKUP(1,ChapterTable!$1:$1048576,MATCH("최종"&amp;SUBSTITUTE(SUBSTITUTE(E$1,"standard",""),"|Float",""),ChapterTable!$1:$1,0),0)*ChapterTable!$P$17,
  IF(AND($A1612=0,$B1612=0),
    E1613,
  IF($B1612=0,
    VLOOKUP($A1612,ChapterTable!$1:$1048576,MATCH("최종"&amp;SUBSTITUTE(SUBSTITUTE(E$1,"standard",""),"|Float",""),ChapterTable!$1:$1,0),0),
  IF($B1612=1,
    IF($L1612=FALSE,
      VLOOKUP($A1612,ChapterTable!$1:$1048576,MATCH("최종"&amp;SUBSTITUTE(SUBSTITUTE(E$1,"standard",""),"|Float",""),ChapterTable!$1:$1,0),0),
      VLOOKUP($A1612-ChapterTable!$P$11,ChapterTable!$1:$1048576,MATCH("최종"&amp;SUBSTITUTE(SUBSTITUTE(E$1,"standard",""),"|Float",""),ChapterTable!$1:$1,0),0)*ChapterTable!$P$14
    ),
  OFFSET(E1612,-$B1612+IF($L1612,1,0),0)*IF($B1612&gt;OFFSET($B1612,1,0),ChapterTable!$R$17,1)*
    (VLOOKUP(SUBSTITUTE(SUBSTITUTE(E$1,"standard",""),"|Float","")&amp;IF(OR($L1612=TRUE,$A1612=0,MOD($A1612,ChapterTable!$R$20)&lt;&gt;0),"","보스")&amp;"인게임누적곱배수",ChapterTable!$R:$S,2,0)^C1612
    +VLOOKUP(SUBSTITUTE(SUBSTITUTE(E$1,"standard",""),"|Float","")&amp;IF(OR($L1612=TRUE,$A1612=0,MOD($A1612,ChapterTable!$R$20)&lt;&gt;0),"","보스")&amp;"인게임누적합배수",ChapterTable!$R:$S,2,0)*C1612)
  )
  )
  )
)</f>
        <v>4951.5046874999989</v>
      </c>
      <c r="F1612" s="1">
        <f ca="1">IF(AND($A1612=0,$B1612=1),
    VLOOKUP(1,ChapterTable!$1:$1048576,MATCH("최종"&amp;SUBSTITUTE(SUBSTITUTE(F$1,"standard",""),"|Float",""),ChapterTable!$1:$1,0),0)*ChapterTable!$P$17,
  IF(AND($A1612=0,$B1612=0),
    F1613,
  IF($B1612=0,
    VLOOKUP($A1612,ChapterTable!$1:$1048576,MATCH("최종"&amp;SUBSTITUTE(SUBSTITUTE(F$1,"standard",""),"|Float",""),ChapterTable!$1:$1,0),0),
  IF($B1612=1,
    IF($L1612=FALSE,
      VLOOKUP($A1612,ChapterTable!$1:$1048576,MATCH("최종"&amp;SUBSTITUTE(SUBSTITUTE(F$1,"standard",""),"|Float",""),ChapterTable!$1:$1,0),0),
      VLOOKUP($A1612-ChapterTable!$P$11,ChapterTable!$1:$1048576,MATCH("최종"&amp;SUBSTITUTE(SUBSTITUTE(F$1,"standard",""),"|Float",""),ChapterTable!$1:$1,0),0)*ChapterTable!$P$14
    ),
  OFFSET(F1612,-$B1612+IF($L1612,1,0),0)*
    (VLOOKUP(SUBSTITUTE(SUBSTITUTE(F$1,"standard",""),"|Float","")&amp;IF(OR($L1612=TRUE,$A1612=0,MOD($A1612,ChapterTable!$R$20)&lt;&gt;0),"","보스")&amp;"인게임누적곱배수",ChapterTable!$R:$S,2,0)^D1612
    +VLOOKUP(SUBSTITUTE(SUBSTITUTE(F$1,"standard",""),"|Float","")&amp;IF(OR($L1612=TRUE,$A1612=0,MOD($A1612,ChapterTable!$R$20)&lt;&gt;0),"","보스")&amp;"인게임누적합배수",ChapterTable!$R:$S,2,0)*D1612)
  )
  )
  )
)</f>
        <v>1694.7114257812495</v>
      </c>
      <c r="G1612" t="s">
        <v>719</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78"/>
        <v>3</v>
      </c>
      <c r="Q1612">
        <f t="shared" si="179"/>
        <v>3</v>
      </c>
      <c r="R1612" t="b">
        <f t="shared" ca="1" si="180"/>
        <v>1</v>
      </c>
      <c r="T1612" t="b">
        <f t="shared" ca="1" si="18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84"/>
        <v>0.33333333333333331</v>
      </c>
      <c r="AJ1612">
        <f t="shared" si="182"/>
        <v>0.395555555</v>
      </c>
      <c r="AK1612">
        <f t="shared" si="183"/>
        <v>1</v>
      </c>
      <c r="AL1612">
        <v>0</v>
      </c>
    </row>
    <row r="1613" spans="1:38" x14ac:dyDescent="0.3">
      <c r="A1613">
        <v>10</v>
      </c>
      <c r="B1613">
        <v>22</v>
      </c>
      <c r="C1613">
        <f>IF(OR($L1613=TRUE,$A1613=0,MOD($A1613,ChapterTable!$R$20)&lt;&gt;0),
MAX(0,INT(($B1613+ChapterTable!$P$26+VLOOKUP(SUBSTITUTE(C$1,"성장단계","")&amp;"단계오프셋",ChapterTable!$R:$S,2,0))/ChapterTable!$P$23)),
MAX(0,INT(($B1613+ChapterTable!$R$26+VLOOKUP(SUBSTITUTE(C$1,"성장단계","")&amp;"보스단계오프셋",ChapterTable!$R:$S,2,0))/ChapterTable!$R$23)))</f>
        <v>2</v>
      </c>
      <c r="D1613">
        <f>IF(OR($L1613=TRUE,$A1613=0,MOD($A1613,ChapterTable!$R$20)&lt;&gt;0),
MAX(0,INT(($B1613+ChapterTable!$P$26+VLOOKUP(SUBSTITUTE(D$1,"성장단계","")&amp;"단계오프셋",ChapterTable!$R:$S,2,0))/ChapterTable!$P$23)),
MAX(0,INT(($B1613+ChapterTable!$R$26+VLOOKUP(SUBSTITUTE(D$1,"성장단계","")&amp;"보스단계오프셋",ChapterTable!$R:$S,2,0))/ChapterTable!$R$23)))</f>
        <v>2</v>
      </c>
      <c r="E1613" s="1">
        <f ca="1">IF(AND($A1613=0,$B1613=1),
    VLOOKUP(1,ChapterTable!$1:$1048576,MATCH("최종"&amp;SUBSTITUTE(SUBSTITUTE(E$1,"standard",""),"|Float",""),ChapterTable!$1:$1,0),0)*ChapterTable!$P$17,
  IF(AND($A1613=0,$B1613=0),
    E1614,
  IF($B1613=0,
    VLOOKUP($A1613,ChapterTable!$1:$1048576,MATCH("최종"&amp;SUBSTITUTE(SUBSTITUTE(E$1,"standard",""),"|Float",""),ChapterTable!$1:$1,0),0),
  IF($B1613=1,
    IF($L1613=FALSE,
      VLOOKUP($A1613,ChapterTable!$1:$1048576,MATCH("최종"&amp;SUBSTITUTE(SUBSTITUTE(E$1,"standard",""),"|Float",""),ChapterTable!$1:$1,0),0),
      VLOOKUP($A1613-ChapterTable!$P$11,ChapterTable!$1:$1048576,MATCH("최종"&amp;SUBSTITUTE(SUBSTITUTE(E$1,"standard",""),"|Float",""),ChapterTable!$1:$1,0),0)*ChapterTable!$P$14
    ),
  OFFSET(E1613,-$B1613+IF($L1613,1,0),0)*IF($B1613&gt;OFFSET($B1613,1,0),ChapterTable!$R$17,1)*
    (VLOOKUP(SUBSTITUTE(SUBSTITUTE(E$1,"standard",""),"|Float","")&amp;IF(OR($L1613=TRUE,$A1613=0,MOD($A1613,ChapterTable!$R$20)&lt;&gt;0),"","보스")&amp;"인게임누적곱배수",ChapterTable!$R:$S,2,0)^C1613
    +VLOOKUP(SUBSTITUTE(SUBSTITUTE(E$1,"standard",""),"|Float","")&amp;IF(OR($L1613=TRUE,$A1613=0,MOD($A1613,ChapterTable!$R$20)&lt;&gt;0),"","보스")&amp;"인게임누적합배수",ChapterTable!$R:$S,2,0)*C1613)
  )
  )
  )
)</f>
        <v>4951.5046874999989</v>
      </c>
      <c r="F1613" s="1">
        <f ca="1">IF(AND($A1613=0,$B1613=1),
    VLOOKUP(1,ChapterTable!$1:$1048576,MATCH("최종"&amp;SUBSTITUTE(SUBSTITUTE(F$1,"standard",""),"|Float",""),ChapterTable!$1:$1,0),0)*ChapterTable!$P$17,
  IF(AND($A1613=0,$B1613=0),
    F1614,
  IF($B1613=0,
    VLOOKUP($A1613,ChapterTable!$1:$1048576,MATCH("최종"&amp;SUBSTITUTE(SUBSTITUTE(F$1,"standard",""),"|Float",""),ChapterTable!$1:$1,0),0),
  IF($B1613=1,
    IF($L1613=FALSE,
      VLOOKUP($A1613,ChapterTable!$1:$1048576,MATCH("최종"&amp;SUBSTITUTE(SUBSTITUTE(F$1,"standard",""),"|Float",""),ChapterTable!$1:$1,0),0),
      VLOOKUP($A1613-ChapterTable!$P$11,ChapterTable!$1:$1048576,MATCH("최종"&amp;SUBSTITUTE(SUBSTITUTE(F$1,"standard",""),"|Float",""),ChapterTable!$1:$1,0),0)*ChapterTable!$P$14
    ),
  OFFSET(F1613,-$B1613+IF($L1613,1,0),0)*
    (VLOOKUP(SUBSTITUTE(SUBSTITUTE(F$1,"standard",""),"|Float","")&amp;IF(OR($L1613=TRUE,$A1613=0,MOD($A1613,ChapterTable!$R$20)&lt;&gt;0),"","보스")&amp;"인게임누적곱배수",ChapterTable!$R:$S,2,0)^D1613
    +VLOOKUP(SUBSTITUTE(SUBSTITUTE(F$1,"standard",""),"|Float","")&amp;IF(OR($L1613=TRUE,$A1613=0,MOD($A1613,ChapterTable!$R$20)&lt;&gt;0),"","보스")&amp;"인게임누적합배수",ChapterTable!$R:$S,2,0)*D1613)
  )
  )
  )
)</f>
        <v>1694.7114257812495</v>
      </c>
      <c r="G1613" t="s">
        <v>719</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78"/>
        <v>3</v>
      </c>
      <c r="Q1613">
        <f t="shared" si="179"/>
        <v>3</v>
      </c>
      <c r="R1613" t="b">
        <f t="shared" ca="1" si="180"/>
        <v>1</v>
      </c>
      <c r="T1613" t="b">
        <f t="shared" ca="1" si="18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84"/>
        <v>0.33333333333333331</v>
      </c>
      <c r="AJ1613">
        <f t="shared" si="182"/>
        <v>0.395555555</v>
      </c>
      <c r="AK1613">
        <f t="shared" si="183"/>
        <v>1</v>
      </c>
      <c r="AL1613">
        <v>0</v>
      </c>
    </row>
    <row r="1614" spans="1:38" x14ac:dyDescent="0.3">
      <c r="A1614">
        <v>10</v>
      </c>
      <c r="B1614">
        <v>23</v>
      </c>
      <c r="C1614">
        <f>IF(OR($L1614=TRUE,$A1614=0,MOD($A1614,ChapterTable!$R$20)&lt;&gt;0),
MAX(0,INT(($B1614+ChapterTable!$P$26+VLOOKUP(SUBSTITUTE(C$1,"성장단계","")&amp;"단계오프셋",ChapterTable!$R:$S,2,0))/ChapterTable!$P$23)),
MAX(0,INT(($B1614+ChapterTable!$R$26+VLOOKUP(SUBSTITUTE(C$1,"성장단계","")&amp;"보스단계오프셋",ChapterTable!$R:$S,2,0))/ChapterTable!$R$23)))</f>
        <v>2</v>
      </c>
      <c r="D1614">
        <f>IF(OR($L1614=TRUE,$A1614=0,MOD($A1614,ChapterTable!$R$20)&lt;&gt;0),
MAX(0,INT(($B1614+ChapterTable!$P$26+VLOOKUP(SUBSTITUTE(D$1,"성장단계","")&amp;"단계오프셋",ChapterTable!$R:$S,2,0))/ChapterTable!$P$23)),
MAX(0,INT(($B1614+ChapterTable!$R$26+VLOOKUP(SUBSTITUTE(D$1,"성장단계","")&amp;"보스단계오프셋",ChapterTable!$R:$S,2,0))/ChapterTable!$R$23)))</f>
        <v>2</v>
      </c>
      <c r="E1614" s="1">
        <f ca="1">IF(AND($A1614=0,$B1614=1),
    VLOOKUP(1,ChapterTable!$1:$1048576,MATCH("최종"&amp;SUBSTITUTE(SUBSTITUTE(E$1,"standard",""),"|Float",""),ChapterTable!$1:$1,0),0)*ChapterTable!$P$17,
  IF(AND($A1614=0,$B1614=0),
    E1615,
  IF($B1614=0,
    VLOOKUP($A1614,ChapterTable!$1:$1048576,MATCH("최종"&amp;SUBSTITUTE(SUBSTITUTE(E$1,"standard",""),"|Float",""),ChapterTable!$1:$1,0),0),
  IF($B1614=1,
    IF($L1614=FALSE,
      VLOOKUP($A1614,ChapterTable!$1:$1048576,MATCH("최종"&amp;SUBSTITUTE(SUBSTITUTE(E$1,"standard",""),"|Float",""),ChapterTable!$1:$1,0),0),
      VLOOKUP($A1614-ChapterTable!$P$11,ChapterTable!$1:$1048576,MATCH("최종"&amp;SUBSTITUTE(SUBSTITUTE(E$1,"standard",""),"|Float",""),ChapterTable!$1:$1,0),0)*ChapterTable!$P$14
    ),
  OFFSET(E1614,-$B1614+IF($L1614,1,0),0)*IF($B1614&gt;OFFSET($B1614,1,0),ChapterTable!$R$17,1)*
    (VLOOKUP(SUBSTITUTE(SUBSTITUTE(E$1,"standard",""),"|Float","")&amp;IF(OR($L1614=TRUE,$A1614=0,MOD($A1614,ChapterTable!$R$20)&lt;&gt;0),"","보스")&amp;"인게임누적곱배수",ChapterTable!$R:$S,2,0)^C1614
    +VLOOKUP(SUBSTITUTE(SUBSTITUTE(E$1,"standard",""),"|Float","")&amp;IF(OR($L1614=TRUE,$A1614=0,MOD($A1614,ChapterTable!$R$20)&lt;&gt;0),"","보스")&amp;"인게임누적합배수",ChapterTable!$R:$S,2,0)*C1614)
  )
  )
  )
)</f>
        <v>4951.5046874999989</v>
      </c>
      <c r="F1614" s="1">
        <f ca="1">IF(AND($A1614=0,$B1614=1),
    VLOOKUP(1,ChapterTable!$1:$1048576,MATCH("최종"&amp;SUBSTITUTE(SUBSTITUTE(F$1,"standard",""),"|Float",""),ChapterTable!$1:$1,0),0)*ChapterTable!$P$17,
  IF(AND($A1614=0,$B1614=0),
    F1615,
  IF($B1614=0,
    VLOOKUP($A1614,ChapterTable!$1:$1048576,MATCH("최종"&amp;SUBSTITUTE(SUBSTITUTE(F$1,"standard",""),"|Float",""),ChapterTable!$1:$1,0),0),
  IF($B1614=1,
    IF($L1614=FALSE,
      VLOOKUP($A1614,ChapterTable!$1:$1048576,MATCH("최종"&amp;SUBSTITUTE(SUBSTITUTE(F$1,"standard",""),"|Float",""),ChapterTable!$1:$1,0),0),
      VLOOKUP($A1614-ChapterTable!$P$11,ChapterTable!$1:$1048576,MATCH("최종"&amp;SUBSTITUTE(SUBSTITUTE(F$1,"standard",""),"|Float",""),ChapterTable!$1:$1,0),0)*ChapterTable!$P$14
    ),
  OFFSET(F1614,-$B1614+IF($L1614,1,0),0)*
    (VLOOKUP(SUBSTITUTE(SUBSTITUTE(F$1,"standard",""),"|Float","")&amp;IF(OR($L1614=TRUE,$A1614=0,MOD($A1614,ChapterTable!$R$20)&lt;&gt;0),"","보스")&amp;"인게임누적곱배수",ChapterTable!$R:$S,2,0)^D1614
    +VLOOKUP(SUBSTITUTE(SUBSTITUTE(F$1,"standard",""),"|Float","")&amp;IF(OR($L1614=TRUE,$A1614=0,MOD($A1614,ChapterTable!$R$20)&lt;&gt;0),"","보스")&amp;"인게임누적합배수",ChapterTable!$R:$S,2,0)*D1614)
  )
  )
  )
)</f>
        <v>1694.7114257812495</v>
      </c>
      <c r="G1614" t="s">
        <v>719</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78"/>
        <v>3</v>
      </c>
      <c r="Q1614">
        <f t="shared" si="179"/>
        <v>3</v>
      </c>
      <c r="R1614" t="b">
        <f t="shared" ca="1" si="180"/>
        <v>1</v>
      </c>
      <c r="T1614" t="b">
        <f t="shared" ca="1" si="18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84"/>
        <v>0.33333333333333331</v>
      </c>
      <c r="AJ1614">
        <f t="shared" si="182"/>
        <v>0.395555555</v>
      </c>
      <c r="AK1614">
        <f t="shared" si="183"/>
        <v>1</v>
      </c>
      <c r="AL1614">
        <v>0</v>
      </c>
    </row>
    <row r="1615" spans="1:38" x14ac:dyDescent="0.3">
      <c r="A1615">
        <v>10</v>
      </c>
      <c r="B1615">
        <v>24</v>
      </c>
      <c r="C1615">
        <f>IF(OR($L1615=TRUE,$A1615=0,MOD($A1615,ChapterTable!$R$20)&lt;&gt;0),
MAX(0,INT(($B1615+ChapterTable!$P$26+VLOOKUP(SUBSTITUTE(C$1,"성장단계","")&amp;"단계오프셋",ChapterTable!$R:$S,2,0))/ChapterTable!$P$23)),
MAX(0,INT(($B1615+ChapterTable!$R$26+VLOOKUP(SUBSTITUTE(C$1,"성장단계","")&amp;"보스단계오프셋",ChapterTable!$R:$S,2,0))/ChapterTable!$R$23)))</f>
        <v>2</v>
      </c>
      <c r="D1615">
        <f>IF(OR($L1615=TRUE,$A1615=0,MOD($A1615,ChapterTable!$R$20)&lt;&gt;0),
MAX(0,INT(($B1615+ChapterTable!$P$26+VLOOKUP(SUBSTITUTE(D$1,"성장단계","")&amp;"단계오프셋",ChapterTable!$R:$S,2,0))/ChapterTable!$P$23)),
MAX(0,INT(($B1615+ChapterTable!$R$26+VLOOKUP(SUBSTITUTE(D$1,"성장단계","")&amp;"보스단계오프셋",ChapterTable!$R:$S,2,0))/ChapterTable!$R$23)))</f>
        <v>2</v>
      </c>
      <c r="E1615" s="1">
        <f ca="1">IF(AND($A1615=0,$B1615=1),
    VLOOKUP(1,ChapterTable!$1:$1048576,MATCH("최종"&amp;SUBSTITUTE(SUBSTITUTE(E$1,"standard",""),"|Float",""),ChapterTable!$1:$1,0),0)*ChapterTable!$P$17,
  IF(AND($A1615=0,$B1615=0),
    E1616,
  IF($B1615=0,
    VLOOKUP($A1615,ChapterTable!$1:$1048576,MATCH("최종"&amp;SUBSTITUTE(SUBSTITUTE(E$1,"standard",""),"|Float",""),ChapterTable!$1:$1,0),0),
  IF($B1615=1,
    IF($L1615=FALSE,
      VLOOKUP($A1615,ChapterTable!$1:$1048576,MATCH("최종"&amp;SUBSTITUTE(SUBSTITUTE(E$1,"standard",""),"|Float",""),ChapterTable!$1:$1,0),0),
      VLOOKUP($A1615-ChapterTable!$P$11,ChapterTable!$1:$1048576,MATCH("최종"&amp;SUBSTITUTE(SUBSTITUTE(E$1,"standard",""),"|Float",""),ChapterTable!$1:$1,0),0)*ChapterTable!$P$14
    ),
  OFFSET(E1615,-$B1615+IF($L1615,1,0),0)*IF($B1615&gt;OFFSET($B1615,1,0),ChapterTable!$R$17,1)*
    (VLOOKUP(SUBSTITUTE(SUBSTITUTE(E$1,"standard",""),"|Float","")&amp;IF(OR($L1615=TRUE,$A1615=0,MOD($A1615,ChapterTable!$R$20)&lt;&gt;0),"","보스")&amp;"인게임누적곱배수",ChapterTable!$R:$S,2,0)^C1615
    +VLOOKUP(SUBSTITUTE(SUBSTITUTE(E$1,"standard",""),"|Float","")&amp;IF(OR($L1615=TRUE,$A1615=0,MOD($A1615,ChapterTable!$R$20)&lt;&gt;0),"","보스")&amp;"인게임누적합배수",ChapterTable!$R:$S,2,0)*C1615)
  )
  )
  )
)</f>
        <v>4951.5046874999989</v>
      </c>
      <c r="F1615" s="1">
        <f ca="1">IF(AND($A1615=0,$B1615=1),
    VLOOKUP(1,ChapterTable!$1:$1048576,MATCH("최종"&amp;SUBSTITUTE(SUBSTITUTE(F$1,"standard",""),"|Float",""),ChapterTable!$1:$1,0),0)*ChapterTable!$P$17,
  IF(AND($A1615=0,$B1615=0),
    F1616,
  IF($B1615=0,
    VLOOKUP($A1615,ChapterTable!$1:$1048576,MATCH("최종"&amp;SUBSTITUTE(SUBSTITUTE(F$1,"standard",""),"|Float",""),ChapterTable!$1:$1,0),0),
  IF($B1615=1,
    IF($L1615=FALSE,
      VLOOKUP($A1615,ChapterTable!$1:$1048576,MATCH("최종"&amp;SUBSTITUTE(SUBSTITUTE(F$1,"standard",""),"|Float",""),ChapterTable!$1:$1,0),0),
      VLOOKUP($A1615-ChapterTable!$P$11,ChapterTable!$1:$1048576,MATCH("최종"&amp;SUBSTITUTE(SUBSTITUTE(F$1,"standard",""),"|Float",""),ChapterTable!$1:$1,0),0)*ChapterTable!$P$14
    ),
  OFFSET(F1615,-$B1615+IF($L1615,1,0),0)*
    (VLOOKUP(SUBSTITUTE(SUBSTITUTE(F$1,"standard",""),"|Float","")&amp;IF(OR($L1615=TRUE,$A1615=0,MOD($A1615,ChapterTable!$R$20)&lt;&gt;0),"","보스")&amp;"인게임누적곱배수",ChapterTable!$R:$S,2,0)^D1615
    +VLOOKUP(SUBSTITUTE(SUBSTITUTE(F$1,"standard",""),"|Float","")&amp;IF(OR($L1615=TRUE,$A1615=0,MOD($A1615,ChapterTable!$R$20)&lt;&gt;0),"","보스")&amp;"인게임누적합배수",ChapterTable!$R:$S,2,0)*D1615)
  )
  )
  )
)</f>
        <v>1694.7114257812495</v>
      </c>
      <c r="G1615" t="s">
        <v>719</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78"/>
        <v>3</v>
      </c>
      <c r="Q1615">
        <f t="shared" si="179"/>
        <v>3</v>
      </c>
      <c r="R1615" t="b">
        <f t="shared" ca="1" si="180"/>
        <v>1</v>
      </c>
      <c r="T1615" t="b">
        <f t="shared" ca="1" si="18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84"/>
        <v>0.33333333333333331</v>
      </c>
      <c r="AJ1615">
        <f t="shared" si="182"/>
        <v>0.395555555</v>
      </c>
      <c r="AK1615">
        <f t="shared" si="183"/>
        <v>1</v>
      </c>
      <c r="AL1615">
        <v>0</v>
      </c>
    </row>
    <row r="1616" spans="1:38" x14ac:dyDescent="0.3">
      <c r="A1616">
        <v>10</v>
      </c>
      <c r="B1616">
        <v>25</v>
      </c>
      <c r="C1616">
        <f>IF(OR($L1616=TRUE,$A1616=0,MOD($A1616,ChapterTable!$R$20)&lt;&gt;0),
MAX(0,INT(($B1616+ChapterTable!$P$26+VLOOKUP(SUBSTITUTE(C$1,"성장단계","")&amp;"단계오프셋",ChapterTable!$R:$S,2,0))/ChapterTable!$P$23)),
MAX(0,INT(($B1616+ChapterTable!$R$26+VLOOKUP(SUBSTITUTE(C$1,"성장단계","")&amp;"보스단계오프셋",ChapterTable!$R:$S,2,0))/ChapterTable!$R$23)))</f>
        <v>2</v>
      </c>
      <c r="D1616">
        <f>IF(OR($L1616=TRUE,$A1616=0,MOD($A1616,ChapterTable!$R$20)&lt;&gt;0),
MAX(0,INT(($B1616+ChapterTable!$P$26+VLOOKUP(SUBSTITUTE(D$1,"성장단계","")&amp;"단계오프셋",ChapterTable!$R:$S,2,0))/ChapterTable!$P$23)),
MAX(0,INT(($B1616+ChapterTable!$R$26+VLOOKUP(SUBSTITUTE(D$1,"성장단계","")&amp;"보스단계오프셋",ChapterTable!$R:$S,2,0))/ChapterTable!$R$23)))</f>
        <v>2</v>
      </c>
      <c r="E1616" s="1">
        <f ca="1">IF(AND($A1616=0,$B1616=1),
    VLOOKUP(1,ChapterTable!$1:$1048576,MATCH("최종"&amp;SUBSTITUTE(SUBSTITUTE(E$1,"standard",""),"|Float",""),ChapterTable!$1:$1,0),0)*ChapterTable!$P$17,
  IF(AND($A1616=0,$B1616=0),
    E1617,
  IF($B1616=0,
    VLOOKUP($A1616,ChapterTable!$1:$1048576,MATCH("최종"&amp;SUBSTITUTE(SUBSTITUTE(E$1,"standard",""),"|Float",""),ChapterTable!$1:$1,0),0),
  IF($B1616=1,
    IF($L1616=FALSE,
      VLOOKUP($A1616,ChapterTable!$1:$1048576,MATCH("최종"&amp;SUBSTITUTE(SUBSTITUTE(E$1,"standard",""),"|Float",""),ChapterTable!$1:$1,0),0),
      VLOOKUP($A1616-ChapterTable!$P$11,ChapterTable!$1:$1048576,MATCH("최종"&amp;SUBSTITUTE(SUBSTITUTE(E$1,"standard",""),"|Float",""),ChapterTable!$1:$1,0),0)*ChapterTable!$P$14
    ),
  OFFSET(E1616,-$B1616+IF($L1616,1,0),0)*IF($B1616&gt;OFFSET($B1616,1,0),ChapterTable!$R$17,1)*
    (VLOOKUP(SUBSTITUTE(SUBSTITUTE(E$1,"standard",""),"|Float","")&amp;IF(OR($L1616=TRUE,$A1616=0,MOD($A1616,ChapterTable!$R$20)&lt;&gt;0),"","보스")&amp;"인게임누적곱배수",ChapterTable!$R:$S,2,0)^C1616
    +VLOOKUP(SUBSTITUTE(SUBSTITUTE(E$1,"standard",""),"|Float","")&amp;IF(OR($L1616=TRUE,$A1616=0,MOD($A1616,ChapterTable!$R$20)&lt;&gt;0),"","보스")&amp;"인게임누적합배수",ChapterTable!$R:$S,2,0)*C1616)
  )
  )
  )
)</f>
        <v>4951.5046874999989</v>
      </c>
      <c r="F1616" s="1">
        <f ca="1">IF(AND($A1616=0,$B1616=1),
    VLOOKUP(1,ChapterTable!$1:$1048576,MATCH("최종"&amp;SUBSTITUTE(SUBSTITUTE(F$1,"standard",""),"|Float",""),ChapterTable!$1:$1,0),0)*ChapterTable!$P$17,
  IF(AND($A1616=0,$B1616=0),
    F1617,
  IF($B1616=0,
    VLOOKUP($A1616,ChapterTable!$1:$1048576,MATCH("최종"&amp;SUBSTITUTE(SUBSTITUTE(F$1,"standard",""),"|Float",""),ChapterTable!$1:$1,0),0),
  IF($B1616=1,
    IF($L1616=FALSE,
      VLOOKUP($A1616,ChapterTable!$1:$1048576,MATCH("최종"&amp;SUBSTITUTE(SUBSTITUTE(F$1,"standard",""),"|Float",""),ChapterTable!$1:$1,0),0),
      VLOOKUP($A1616-ChapterTable!$P$11,ChapterTable!$1:$1048576,MATCH("최종"&amp;SUBSTITUTE(SUBSTITUTE(F$1,"standard",""),"|Float",""),ChapterTable!$1:$1,0),0)*ChapterTable!$P$14
    ),
  OFFSET(F1616,-$B1616+IF($L1616,1,0),0)*
    (VLOOKUP(SUBSTITUTE(SUBSTITUTE(F$1,"standard",""),"|Float","")&amp;IF(OR($L1616=TRUE,$A1616=0,MOD($A1616,ChapterTable!$R$20)&lt;&gt;0),"","보스")&amp;"인게임누적곱배수",ChapterTable!$R:$S,2,0)^D1616
    +VLOOKUP(SUBSTITUTE(SUBSTITUTE(F$1,"standard",""),"|Float","")&amp;IF(OR($L1616=TRUE,$A1616=0,MOD($A1616,ChapterTable!$R$20)&lt;&gt;0),"","보스")&amp;"인게임누적합배수",ChapterTable!$R:$S,2,0)*D1616)
  )
  )
  )
)</f>
        <v>1694.7114257812495</v>
      </c>
      <c r="G1616" t="s">
        <v>719</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78"/>
        <v>11</v>
      </c>
      <c r="Q1616">
        <f t="shared" si="179"/>
        <v>11</v>
      </c>
      <c r="R1616" t="b">
        <f t="shared" ca="1" si="180"/>
        <v>1</v>
      </c>
      <c r="T1616" t="b">
        <f t="shared" ca="1" si="18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84"/>
        <v>0.33333333333333331</v>
      </c>
      <c r="AJ1616">
        <f t="shared" si="182"/>
        <v>0.395555555</v>
      </c>
      <c r="AK1616">
        <f t="shared" si="183"/>
        <v>1</v>
      </c>
      <c r="AL1616">
        <v>0</v>
      </c>
    </row>
    <row r="1617" spans="1:38" x14ac:dyDescent="0.3">
      <c r="A1617">
        <v>10</v>
      </c>
      <c r="B1617">
        <v>26</v>
      </c>
      <c r="C1617">
        <f>IF(OR($L1617=TRUE,$A1617=0,MOD($A1617,ChapterTable!$R$20)&lt;&gt;0),
MAX(0,INT(($B1617+ChapterTable!$P$26+VLOOKUP(SUBSTITUTE(C$1,"성장단계","")&amp;"단계오프셋",ChapterTable!$R:$S,2,0))/ChapterTable!$P$23)),
MAX(0,INT(($B1617+ChapterTable!$R$26+VLOOKUP(SUBSTITUTE(C$1,"성장단계","")&amp;"보스단계오프셋",ChapterTable!$R:$S,2,0))/ChapterTable!$R$23)))</f>
        <v>3</v>
      </c>
      <c r="D1617">
        <f>IF(OR($L1617=TRUE,$A1617=0,MOD($A1617,ChapterTable!$R$20)&lt;&gt;0),
MAX(0,INT(($B1617+ChapterTable!$P$26+VLOOKUP(SUBSTITUTE(D$1,"성장단계","")&amp;"단계오프셋",ChapterTable!$R:$S,2,0))/ChapterTable!$P$23)),
MAX(0,INT(($B1617+ChapterTable!$R$26+VLOOKUP(SUBSTITUTE(D$1,"성장단계","")&amp;"보스단계오프셋",ChapterTable!$R:$S,2,0))/ChapterTable!$R$23)))</f>
        <v>2</v>
      </c>
      <c r="E1617" s="1">
        <f ca="1">IF(AND($A1617=0,$B1617=1),
    VLOOKUP(1,ChapterTable!$1:$1048576,MATCH("최종"&amp;SUBSTITUTE(SUBSTITUTE(E$1,"standard",""),"|Float",""),ChapterTable!$1:$1,0),0)*ChapterTable!$P$17,
  IF(AND($A1617=0,$B1617=0),
    E1618,
  IF($B1617=0,
    VLOOKUP($A1617,ChapterTable!$1:$1048576,MATCH("최종"&amp;SUBSTITUTE(SUBSTITUTE(E$1,"standard",""),"|Float",""),ChapterTable!$1:$1,0),0),
  IF($B1617=1,
    IF($L1617=FALSE,
      VLOOKUP($A1617,ChapterTable!$1:$1048576,MATCH("최종"&amp;SUBSTITUTE(SUBSTITUTE(E$1,"standard",""),"|Float",""),ChapterTable!$1:$1,0),0),
      VLOOKUP($A1617-ChapterTable!$P$11,ChapterTable!$1:$1048576,MATCH("최종"&amp;SUBSTITUTE(SUBSTITUTE(E$1,"standard",""),"|Float",""),ChapterTable!$1:$1,0),0)*ChapterTable!$P$14
    ),
  OFFSET(E1617,-$B1617+IF($L1617,1,0),0)*IF($B1617&gt;OFFSET($B1617,1,0),ChapterTable!$R$17,1)*
    (VLOOKUP(SUBSTITUTE(SUBSTITUTE(E$1,"standard",""),"|Float","")&amp;IF(OR($L1617=TRUE,$A1617=0,MOD($A1617,ChapterTable!$R$20)&lt;&gt;0),"","보스")&amp;"인게임누적곱배수",ChapterTable!$R:$S,2,0)^C1617
    +VLOOKUP(SUBSTITUTE(SUBSTITUTE(E$1,"standard",""),"|Float","")&amp;IF(OR($L1617=TRUE,$A1617=0,MOD($A1617,ChapterTable!$R$20)&lt;&gt;0),"","보스")&amp;"인게임누적합배수",ChapterTable!$R:$S,2,0)*C1617)
  )
  )
  )
)</f>
        <v>5658.8624999999993</v>
      </c>
      <c r="F1617" s="1">
        <f ca="1">IF(AND($A1617=0,$B1617=1),
    VLOOKUP(1,ChapterTable!$1:$1048576,MATCH("최종"&amp;SUBSTITUTE(SUBSTITUTE(F$1,"standard",""),"|Float",""),ChapterTable!$1:$1,0),0)*ChapterTable!$P$17,
  IF(AND($A1617=0,$B1617=0),
    F1618,
  IF($B1617=0,
    VLOOKUP($A1617,ChapterTable!$1:$1048576,MATCH("최종"&amp;SUBSTITUTE(SUBSTITUTE(F$1,"standard",""),"|Float",""),ChapterTable!$1:$1,0),0),
  IF($B1617=1,
    IF($L1617=FALSE,
      VLOOKUP($A1617,ChapterTable!$1:$1048576,MATCH("최종"&amp;SUBSTITUTE(SUBSTITUTE(F$1,"standard",""),"|Float",""),ChapterTable!$1:$1,0),0),
      VLOOKUP($A1617-ChapterTable!$P$11,ChapterTable!$1:$1048576,MATCH("최종"&amp;SUBSTITUTE(SUBSTITUTE(F$1,"standard",""),"|Float",""),ChapterTable!$1:$1,0),0)*ChapterTable!$P$14
    ),
  OFFSET(F1617,-$B1617+IF($L1617,1,0),0)*
    (VLOOKUP(SUBSTITUTE(SUBSTITUTE(F$1,"standard",""),"|Float","")&amp;IF(OR($L1617=TRUE,$A1617=0,MOD($A1617,ChapterTable!$R$20)&lt;&gt;0),"","보스")&amp;"인게임누적곱배수",ChapterTable!$R:$S,2,0)^D1617
    +VLOOKUP(SUBSTITUTE(SUBSTITUTE(F$1,"standard",""),"|Float","")&amp;IF(OR($L1617=TRUE,$A1617=0,MOD($A1617,ChapterTable!$R$20)&lt;&gt;0),"","보스")&amp;"인게임누적합배수",ChapterTable!$R:$S,2,0)*D1617)
  )
  )
  )
)</f>
        <v>1694.7114257812495</v>
      </c>
      <c r="G1617" t="s">
        <v>719</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78"/>
        <v>3</v>
      </c>
      <c r="Q1617">
        <f t="shared" si="179"/>
        <v>3</v>
      </c>
      <c r="R1617" t="b">
        <f t="shared" ca="1" si="180"/>
        <v>1</v>
      </c>
      <c r="T1617" t="b">
        <f t="shared" ca="1" si="18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84"/>
        <v>0.33333333333333331</v>
      </c>
      <c r="AJ1617">
        <f t="shared" si="182"/>
        <v>0.395555555</v>
      </c>
      <c r="AK1617">
        <f t="shared" si="183"/>
        <v>1</v>
      </c>
      <c r="AL1617">
        <v>0</v>
      </c>
    </row>
    <row r="1618" spans="1:38" x14ac:dyDescent="0.3">
      <c r="A1618">
        <v>10</v>
      </c>
      <c r="B1618">
        <v>27</v>
      </c>
      <c r="C1618">
        <f>IF(OR($L1618=TRUE,$A1618=0,MOD($A1618,ChapterTable!$R$20)&lt;&gt;0),
MAX(0,INT(($B1618+ChapterTable!$P$26+VLOOKUP(SUBSTITUTE(C$1,"성장단계","")&amp;"단계오프셋",ChapterTable!$R:$S,2,0))/ChapterTable!$P$23)),
MAX(0,INT(($B1618+ChapterTable!$R$26+VLOOKUP(SUBSTITUTE(C$1,"성장단계","")&amp;"보스단계오프셋",ChapterTable!$R:$S,2,0))/ChapterTable!$R$23)))</f>
        <v>3</v>
      </c>
      <c r="D1618">
        <f>IF(OR($L1618=TRUE,$A1618=0,MOD($A1618,ChapterTable!$R$20)&lt;&gt;0),
MAX(0,INT(($B1618+ChapterTable!$P$26+VLOOKUP(SUBSTITUTE(D$1,"성장단계","")&amp;"단계오프셋",ChapterTable!$R:$S,2,0))/ChapterTable!$P$23)),
MAX(0,INT(($B1618+ChapterTable!$R$26+VLOOKUP(SUBSTITUTE(D$1,"성장단계","")&amp;"보스단계오프셋",ChapterTable!$R:$S,2,0))/ChapterTable!$R$23)))</f>
        <v>2</v>
      </c>
      <c r="E1618" s="1">
        <f ca="1">IF(AND($A1618=0,$B1618=1),
    VLOOKUP(1,ChapterTable!$1:$1048576,MATCH("최종"&amp;SUBSTITUTE(SUBSTITUTE(E$1,"standard",""),"|Float",""),ChapterTable!$1:$1,0),0)*ChapterTable!$P$17,
  IF(AND($A1618=0,$B1618=0),
    E1619,
  IF($B1618=0,
    VLOOKUP($A1618,ChapterTable!$1:$1048576,MATCH("최종"&amp;SUBSTITUTE(SUBSTITUTE(E$1,"standard",""),"|Float",""),ChapterTable!$1:$1,0),0),
  IF($B1618=1,
    IF($L1618=FALSE,
      VLOOKUP($A1618,ChapterTable!$1:$1048576,MATCH("최종"&amp;SUBSTITUTE(SUBSTITUTE(E$1,"standard",""),"|Float",""),ChapterTable!$1:$1,0),0),
      VLOOKUP($A1618-ChapterTable!$P$11,ChapterTable!$1:$1048576,MATCH("최종"&amp;SUBSTITUTE(SUBSTITUTE(E$1,"standard",""),"|Float",""),ChapterTable!$1:$1,0),0)*ChapterTable!$P$14
    ),
  OFFSET(E1618,-$B1618+IF($L1618,1,0),0)*IF($B1618&gt;OFFSET($B1618,1,0),ChapterTable!$R$17,1)*
    (VLOOKUP(SUBSTITUTE(SUBSTITUTE(E$1,"standard",""),"|Float","")&amp;IF(OR($L1618=TRUE,$A1618=0,MOD($A1618,ChapterTable!$R$20)&lt;&gt;0),"","보스")&amp;"인게임누적곱배수",ChapterTable!$R:$S,2,0)^C1618
    +VLOOKUP(SUBSTITUTE(SUBSTITUTE(E$1,"standard",""),"|Float","")&amp;IF(OR($L1618=TRUE,$A1618=0,MOD($A1618,ChapterTable!$R$20)&lt;&gt;0),"","보스")&amp;"인게임누적합배수",ChapterTable!$R:$S,2,0)*C1618)
  )
  )
  )
)</f>
        <v>5658.8624999999993</v>
      </c>
      <c r="F1618" s="1">
        <f ca="1">IF(AND($A1618=0,$B1618=1),
    VLOOKUP(1,ChapterTable!$1:$1048576,MATCH("최종"&amp;SUBSTITUTE(SUBSTITUTE(F$1,"standard",""),"|Float",""),ChapterTable!$1:$1,0),0)*ChapterTable!$P$17,
  IF(AND($A1618=0,$B1618=0),
    F1619,
  IF($B1618=0,
    VLOOKUP($A1618,ChapterTable!$1:$1048576,MATCH("최종"&amp;SUBSTITUTE(SUBSTITUTE(F$1,"standard",""),"|Float",""),ChapterTable!$1:$1,0),0),
  IF($B1618=1,
    IF($L1618=FALSE,
      VLOOKUP($A1618,ChapterTable!$1:$1048576,MATCH("최종"&amp;SUBSTITUTE(SUBSTITUTE(F$1,"standard",""),"|Float",""),ChapterTable!$1:$1,0),0),
      VLOOKUP($A1618-ChapterTable!$P$11,ChapterTable!$1:$1048576,MATCH("최종"&amp;SUBSTITUTE(SUBSTITUTE(F$1,"standard",""),"|Float",""),ChapterTable!$1:$1,0),0)*ChapterTable!$P$14
    ),
  OFFSET(F1618,-$B1618+IF($L1618,1,0),0)*
    (VLOOKUP(SUBSTITUTE(SUBSTITUTE(F$1,"standard",""),"|Float","")&amp;IF(OR($L1618=TRUE,$A1618=0,MOD($A1618,ChapterTable!$R$20)&lt;&gt;0),"","보스")&amp;"인게임누적곱배수",ChapterTable!$R:$S,2,0)^D1618
    +VLOOKUP(SUBSTITUTE(SUBSTITUTE(F$1,"standard",""),"|Float","")&amp;IF(OR($L1618=TRUE,$A1618=0,MOD($A1618,ChapterTable!$R$20)&lt;&gt;0),"","보스")&amp;"인게임누적합배수",ChapterTable!$R:$S,2,0)*D1618)
  )
  )
  )
)</f>
        <v>1694.7114257812495</v>
      </c>
      <c r="G1618" t="s">
        <v>719</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78"/>
        <v>3</v>
      </c>
      <c r="Q1618">
        <f t="shared" si="179"/>
        <v>3</v>
      </c>
      <c r="R1618" t="b">
        <f t="shared" ca="1" si="180"/>
        <v>1</v>
      </c>
      <c r="T1618" t="b">
        <f t="shared" ca="1" si="18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84"/>
        <v>0.33333333333333331</v>
      </c>
      <c r="AJ1618">
        <f t="shared" si="182"/>
        <v>0.395555555</v>
      </c>
      <c r="AK1618">
        <f t="shared" si="183"/>
        <v>1</v>
      </c>
      <c r="AL1618">
        <v>0</v>
      </c>
    </row>
    <row r="1619" spans="1:38" x14ac:dyDescent="0.3">
      <c r="A1619">
        <v>10</v>
      </c>
      <c r="B1619">
        <v>28</v>
      </c>
      <c r="C1619">
        <f>IF(OR($L1619=TRUE,$A1619=0,MOD($A1619,ChapterTable!$R$20)&lt;&gt;0),
MAX(0,INT(($B1619+ChapterTable!$P$26+VLOOKUP(SUBSTITUTE(C$1,"성장단계","")&amp;"단계오프셋",ChapterTable!$R:$S,2,0))/ChapterTable!$P$23)),
MAX(0,INT(($B1619+ChapterTable!$R$26+VLOOKUP(SUBSTITUTE(C$1,"성장단계","")&amp;"보스단계오프셋",ChapterTable!$R:$S,2,0))/ChapterTable!$R$23)))</f>
        <v>3</v>
      </c>
      <c r="D1619">
        <f>IF(OR($L1619=TRUE,$A1619=0,MOD($A1619,ChapterTable!$R$20)&lt;&gt;0),
MAX(0,INT(($B1619+ChapterTable!$P$26+VLOOKUP(SUBSTITUTE(D$1,"성장단계","")&amp;"단계오프셋",ChapterTable!$R:$S,2,0))/ChapterTable!$P$23)),
MAX(0,INT(($B1619+ChapterTable!$R$26+VLOOKUP(SUBSTITUTE(D$1,"성장단계","")&amp;"보스단계오프셋",ChapterTable!$R:$S,2,0))/ChapterTable!$R$23)))</f>
        <v>2</v>
      </c>
      <c r="E1619" s="1">
        <f ca="1">IF(AND($A1619=0,$B1619=1),
    VLOOKUP(1,ChapterTable!$1:$1048576,MATCH("최종"&amp;SUBSTITUTE(SUBSTITUTE(E$1,"standard",""),"|Float",""),ChapterTable!$1:$1,0),0)*ChapterTable!$P$17,
  IF(AND($A1619=0,$B1619=0),
    E1620,
  IF($B1619=0,
    VLOOKUP($A1619,ChapterTable!$1:$1048576,MATCH("최종"&amp;SUBSTITUTE(SUBSTITUTE(E$1,"standard",""),"|Float",""),ChapterTable!$1:$1,0),0),
  IF($B1619=1,
    IF($L1619=FALSE,
      VLOOKUP($A1619,ChapterTable!$1:$1048576,MATCH("최종"&amp;SUBSTITUTE(SUBSTITUTE(E$1,"standard",""),"|Float",""),ChapterTable!$1:$1,0),0),
      VLOOKUP($A1619-ChapterTable!$P$11,ChapterTable!$1:$1048576,MATCH("최종"&amp;SUBSTITUTE(SUBSTITUTE(E$1,"standard",""),"|Float",""),ChapterTable!$1:$1,0),0)*ChapterTable!$P$14
    ),
  OFFSET(E1619,-$B1619+IF($L1619,1,0),0)*IF($B1619&gt;OFFSET($B1619,1,0),ChapterTable!$R$17,1)*
    (VLOOKUP(SUBSTITUTE(SUBSTITUTE(E$1,"standard",""),"|Float","")&amp;IF(OR($L1619=TRUE,$A1619=0,MOD($A1619,ChapterTable!$R$20)&lt;&gt;0),"","보스")&amp;"인게임누적곱배수",ChapterTable!$R:$S,2,0)^C1619
    +VLOOKUP(SUBSTITUTE(SUBSTITUTE(E$1,"standard",""),"|Float","")&amp;IF(OR($L1619=TRUE,$A1619=0,MOD($A1619,ChapterTable!$R$20)&lt;&gt;0),"","보스")&amp;"인게임누적합배수",ChapterTable!$R:$S,2,0)*C1619)
  )
  )
  )
)</f>
        <v>5658.8624999999993</v>
      </c>
      <c r="F1619" s="1">
        <f ca="1">IF(AND($A1619=0,$B1619=1),
    VLOOKUP(1,ChapterTable!$1:$1048576,MATCH("최종"&amp;SUBSTITUTE(SUBSTITUTE(F$1,"standard",""),"|Float",""),ChapterTable!$1:$1,0),0)*ChapterTable!$P$17,
  IF(AND($A1619=0,$B1619=0),
    F1620,
  IF($B1619=0,
    VLOOKUP($A1619,ChapterTable!$1:$1048576,MATCH("최종"&amp;SUBSTITUTE(SUBSTITUTE(F$1,"standard",""),"|Float",""),ChapterTable!$1:$1,0),0),
  IF($B1619=1,
    IF($L1619=FALSE,
      VLOOKUP($A1619,ChapterTable!$1:$1048576,MATCH("최종"&amp;SUBSTITUTE(SUBSTITUTE(F$1,"standard",""),"|Float",""),ChapterTable!$1:$1,0),0),
      VLOOKUP($A1619-ChapterTable!$P$11,ChapterTable!$1:$1048576,MATCH("최종"&amp;SUBSTITUTE(SUBSTITUTE(F$1,"standard",""),"|Float",""),ChapterTable!$1:$1,0),0)*ChapterTable!$P$14
    ),
  OFFSET(F1619,-$B1619+IF($L1619,1,0),0)*
    (VLOOKUP(SUBSTITUTE(SUBSTITUTE(F$1,"standard",""),"|Float","")&amp;IF(OR($L1619=TRUE,$A1619=0,MOD($A1619,ChapterTable!$R$20)&lt;&gt;0),"","보스")&amp;"인게임누적곱배수",ChapterTable!$R:$S,2,0)^D1619
    +VLOOKUP(SUBSTITUTE(SUBSTITUTE(F$1,"standard",""),"|Float","")&amp;IF(OR($L1619=TRUE,$A1619=0,MOD($A1619,ChapterTable!$R$20)&lt;&gt;0),"","보스")&amp;"인게임누적합배수",ChapterTable!$R:$S,2,0)*D1619)
  )
  )
  )
)</f>
        <v>1694.7114257812495</v>
      </c>
      <c r="G1619" t="s">
        <v>719</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78"/>
        <v>3</v>
      </c>
      <c r="Q1619">
        <f t="shared" si="179"/>
        <v>3</v>
      </c>
      <c r="R1619" t="b">
        <f t="shared" ca="1" si="180"/>
        <v>1</v>
      </c>
      <c r="T1619" t="b">
        <f t="shared" ca="1" si="18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84"/>
        <v>0.33333333333333331</v>
      </c>
      <c r="AJ1619">
        <f t="shared" si="182"/>
        <v>0.395555555</v>
      </c>
      <c r="AK1619">
        <f t="shared" si="183"/>
        <v>1</v>
      </c>
      <c r="AL1619">
        <v>0</v>
      </c>
    </row>
    <row r="1620" spans="1:38" x14ac:dyDescent="0.3">
      <c r="A1620">
        <v>10</v>
      </c>
      <c r="B1620">
        <v>29</v>
      </c>
      <c r="C1620">
        <f>IF(OR($L1620=TRUE,$A1620=0,MOD($A1620,ChapterTable!$R$20)&lt;&gt;0),
MAX(0,INT(($B1620+ChapterTable!$P$26+VLOOKUP(SUBSTITUTE(C$1,"성장단계","")&amp;"단계오프셋",ChapterTable!$R:$S,2,0))/ChapterTable!$P$23)),
MAX(0,INT(($B1620+ChapterTable!$R$26+VLOOKUP(SUBSTITUTE(C$1,"성장단계","")&amp;"보스단계오프셋",ChapterTable!$R:$S,2,0))/ChapterTable!$R$23)))</f>
        <v>3</v>
      </c>
      <c r="D1620">
        <f>IF(OR($L1620=TRUE,$A1620=0,MOD($A1620,ChapterTable!$R$20)&lt;&gt;0),
MAX(0,INT(($B1620+ChapterTable!$P$26+VLOOKUP(SUBSTITUTE(D$1,"성장단계","")&amp;"단계오프셋",ChapterTable!$R:$S,2,0))/ChapterTable!$P$23)),
MAX(0,INT(($B1620+ChapterTable!$R$26+VLOOKUP(SUBSTITUTE(D$1,"성장단계","")&amp;"보스단계오프셋",ChapterTable!$R:$S,2,0))/ChapterTable!$R$23)))</f>
        <v>2</v>
      </c>
      <c r="E1620" s="1">
        <f ca="1">IF(AND($A1620=0,$B1620=1),
    VLOOKUP(1,ChapterTable!$1:$1048576,MATCH("최종"&amp;SUBSTITUTE(SUBSTITUTE(E$1,"standard",""),"|Float",""),ChapterTable!$1:$1,0),0)*ChapterTable!$P$17,
  IF(AND($A1620=0,$B1620=0),
    E1621,
  IF($B1620=0,
    VLOOKUP($A1620,ChapterTable!$1:$1048576,MATCH("최종"&amp;SUBSTITUTE(SUBSTITUTE(E$1,"standard",""),"|Float",""),ChapterTable!$1:$1,0),0),
  IF($B1620=1,
    IF($L1620=FALSE,
      VLOOKUP($A1620,ChapterTable!$1:$1048576,MATCH("최종"&amp;SUBSTITUTE(SUBSTITUTE(E$1,"standard",""),"|Float",""),ChapterTable!$1:$1,0),0),
      VLOOKUP($A1620-ChapterTable!$P$11,ChapterTable!$1:$1048576,MATCH("최종"&amp;SUBSTITUTE(SUBSTITUTE(E$1,"standard",""),"|Float",""),ChapterTable!$1:$1,0),0)*ChapterTable!$P$14
    ),
  OFFSET(E1620,-$B1620+IF($L1620,1,0),0)*IF($B1620&gt;OFFSET($B1620,1,0),ChapterTable!$R$17,1)*
    (VLOOKUP(SUBSTITUTE(SUBSTITUTE(E$1,"standard",""),"|Float","")&amp;IF(OR($L1620=TRUE,$A1620=0,MOD($A1620,ChapterTable!$R$20)&lt;&gt;0),"","보스")&amp;"인게임누적곱배수",ChapterTable!$R:$S,2,0)^C1620
    +VLOOKUP(SUBSTITUTE(SUBSTITUTE(E$1,"standard",""),"|Float","")&amp;IF(OR($L1620=TRUE,$A1620=0,MOD($A1620,ChapterTable!$R$20)&lt;&gt;0),"","보스")&amp;"인게임누적합배수",ChapterTable!$R:$S,2,0)*C1620)
  )
  )
  )
)</f>
        <v>5658.8624999999993</v>
      </c>
      <c r="F1620" s="1">
        <f ca="1">IF(AND($A1620=0,$B1620=1),
    VLOOKUP(1,ChapterTable!$1:$1048576,MATCH("최종"&amp;SUBSTITUTE(SUBSTITUTE(F$1,"standard",""),"|Float",""),ChapterTable!$1:$1,0),0)*ChapterTable!$P$17,
  IF(AND($A1620=0,$B1620=0),
    F1621,
  IF($B1620=0,
    VLOOKUP($A1620,ChapterTable!$1:$1048576,MATCH("최종"&amp;SUBSTITUTE(SUBSTITUTE(F$1,"standard",""),"|Float",""),ChapterTable!$1:$1,0),0),
  IF($B1620=1,
    IF($L1620=FALSE,
      VLOOKUP($A1620,ChapterTable!$1:$1048576,MATCH("최종"&amp;SUBSTITUTE(SUBSTITUTE(F$1,"standard",""),"|Float",""),ChapterTable!$1:$1,0),0),
      VLOOKUP($A1620-ChapterTable!$P$11,ChapterTable!$1:$1048576,MATCH("최종"&amp;SUBSTITUTE(SUBSTITUTE(F$1,"standard",""),"|Float",""),ChapterTable!$1:$1,0),0)*ChapterTable!$P$14
    ),
  OFFSET(F1620,-$B1620+IF($L1620,1,0),0)*
    (VLOOKUP(SUBSTITUTE(SUBSTITUTE(F$1,"standard",""),"|Float","")&amp;IF(OR($L1620=TRUE,$A1620=0,MOD($A1620,ChapterTable!$R$20)&lt;&gt;0),"","보스")&amp;"인게임누적곱배수",ChapterTable!$R:$S,2,0)^D1620
    +VLOOKUP(SUBSTITUTE(SUBSTITUTE(F$1,"standard",""),"|Float","")&amp;IF(OR($L1620=TRUE,$A1620=0,MOD($A1620,ChapterTable!$R$20)&lt;&gt;0),"","보스")&amp;"인게임누적합배수",ChapterTable!$R:$S,2,0)*D1620)
  )
  )
  )
)</f>
        <v>1694.7114257812495</v>
      </c>
      <c r="G1620" t="s">
        <v>719</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78"/>
        <v>93</v>
      </c>
      <c r="Q1620">
        <f t="shared" si="179"/>
        <v>93</v>
      </c>
      <c r="R1620" t="b">
        <f t="shared" ca="1" si="180"/>
        <v>1</v>
      </c>
      <c r="T1620" t="b">
        <f t="shared" ca="1" si="18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84"/>
        <v>0.33333333333333331</v>
      </c>
      <c r="AJ1620">
        <f t="shared" si="182"/>
        <v>0.395555555</v>
      </c>
      <c r="AK1620">
        <f t="shared" si="183"/>
        <v>1</v>
      </c>
      <c r="AL1620">
        <v>0</v>
      </c>
    </row>
    <row r="1621" spans="1:38" x14ac:dyDescent="0.3">
      <c r="A1621">
        <v>10</v>
      </c>
      <c r="B1621">
        <v>30</v>
      </c>
      <c r="C1621">
        <f>IF(OR($L1621=TRUE,$A1621=0,MOD($A1621,ChapterTable!$R$20)&lt;&gt;0),
MAX(0,INT(($B1621+ChapterTable!$P$26+VLOOKUP(SUBSTITUTE(C$1,"성장단계","")&amp;"단계오프셋",ChapterTable!$R:$S,2,0))/ChapterTable!$P$23)),
MAX(0,INT(($B1621+ChapterTable!$R$26+VLOOKUP(SUBSTITUTE(C$1,"성장단계","")&amp;"보스단계오프셋",ChapterTable!$R:$S,2,0))/ChapterTable!$R$23)))</f>
        <v>3</v>
      </c>
      <c r="D1621">
        <f>IF(OR($L1621=TRUE,$A1621=0,MOD($A1621,ChapterTable!$R$20)&lt;&gt;0),
MAX(0,INT(($B1621+ChapterTable!$P$26+VLOOKUP(SUBSTITUTE(D$1,"성장단계","")&amp;"단계오프셋",ChapterTable!$R:$S,2,0))/ChapterTable!$P$23)),
MAX(0,INT(($B1621+ChapterTable!$R$26+VLOOKUP(SUBSTITUTE(D$1,"성장단계","")&amp;"보스단계오프셋",ChapterTable!$R:$S,2,0))/ChapterTable!$R$23)))</f>
        <v>2</v>
      </c>
      <c r="E1621" s="1">
        <f ca="1">IF(AND($A1621=0,$B1621=1),
    VLOOKUP(1,ChapterTable!$1:$1048576,MATCH("최종"&amp;SUBSTITUTE(SUBSTITUTE(E$1,"standard",""),"|Float",""),ChapterTable!$1:$1,0),0)*ChapterTable!$P$17,
  IF(AND($A1621=0,$B1621=0),
    E1622,
  IF($B1621=0,
    VLOOKUP($A1621,ChapterTable!$1:$1048576,MATCH("최종"&amp;SUBSTITUTE(SUBSTITUTE(E$1,"standard",""),"|Float",""),ChapterTable!$1:$1,0),0),
  IF($B1621=1,
    IF($L1621=FALSE,
      VLOOKUP($A1621,ChapterTable!$1:$1048576,MATCH("최종"&amp;SUBSTITUTE(SUBSTITUTE(E$1,"standard",""),"|Float",""),ChapterTable!$1:$1,0),0),
      VLOOKUP($A1621-ChapterTable!$P$11,ChapterTable!$1:$1048576,MATCH("최종"&amp;SUBSTITUTE(SUBSTITUTE(E$1,"standard",""),"|Float",""),ChapterTable!$1:$1,0),0)*ChapterTable!$P$14
    ),
  OFFSET(E1621,-$B1621+IF($L1621,1,0),0)*IF($B1621&gt;OFFSET($B1621,1,0),ChapterTable!$R$17,1)*
    (VLOOKUP(SUBSTITUTE(SUBSTITUTE(E$1,"standard",""),"|Float","")&amp;IF(OR($L1621=TRUE,$A1621=0,MOD($A1621,ChapterTable!$R$20)&lt;&gt;0),"","보스")&amp;"인게임누적곱배수",ChapterTable!$R:$S,2,0)^C1621
    +VLOOKUP(SUBSTITUTE(SUBSTITUTE(E$1,"standard",""),"|Float","")&amp;IF(OR($L1621=TRUE,$A1621=0,MOD($A1621,ChapterTable!$R$20)&lt;&gt;0),"","보스")&amp;"인게임누적합배수",ChapterTable!$R:$S,2,0)*C1621)
  )
  )
  )
)</f>
        <v>5658.8624999999993</v>
      </c>
      <c r="F1621" s="1">
        <f ca="1">IF(AND($A1621=0,$B1621=1),
    VLOOKUP(1,ChapterTable!$1:$1048576,MATCH("최종"&amp;SUBSTITUTE(SUBSTITUTE(F$1,"standard",""),"|Float",""),ChapterTable!$1:$1,0),0)*ChapterTable!$P$17,
  IF(AND($A1621=0,$B1621=0),
    F1622,
  IF($B1621=0,
    VLOOKUP($A1621,ChapterTable!$1:$1048576,MATCH("최종"&amp;SUBSTITUTE(SUBSTITUTE(F$1,"standard",""),"|Float",""),ChapterTable!$1:$1,0),0),
  IF($B1621=1,
    IF($L1621=FALSE,
      VLOOKUP($A1621,ChapterTable!$1:$1048576,MATCH("최종"&amp;SUBSTITUTE(SUBSTITUTE(F$1,"standard",""),"|Float",""),ChapterTable!$1:$1,0),0),
      VLOOKUP($A1621-ChapterTable!$P$11,ChapterTable!$1:$1048576,MATCH("최종"&amp;SUBSTITUTE(SUBSTITUTE(F$1,"standard",""),"|Float",""),ChapterTable!$1:$1,0),0)*ChapterTable!$P$14
    ),
  OFFSET(F1621,-$B1621+IF($L1621,1,0),0)*
    (VLOOKUP(SUBSTITUTE(SUBSTITUTE(F$1,"standard",""),"|Float","")&amp;IF(OR($L1621=TRUE,$A1621=0,MOD($A1621,ChapterTable!$R$20)&lt;&gt;0),"","보스")&amp;"인게임누적곱배수",ChapterTable!$R:$S,2,0)^D1621
    +VLOOKUP(SUBSTITUTE(SUBSTITUTE(F$1,"standard",""),"|Float","")&amp;IF(OR($L1621=TRUE,$A1621=0,MOD($A1621,ChapterTable!$R$20)&lt;&gt;0),"","보스")&amp;"인게임누적합배수",ChapterTable!$R:$S,2,0)*D1621)
  )
  )
  )
)</f>
        <v>1694.7114257812495</v>
      </c>
      <c r="G1621" t="s">
        <v>719</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78"/>
        <v>23</v>
      </c>
      <c r="Q1621">
        <f t="shared" si="179"/>
        <v>23</v>
      </c>
      <c r="R1621" t="b">
        <f t="shared" ca="1" si="180"/>
        <v>1</v>
      </c>
      <c r="T1621" t="b">
        <f t="shared" ca="1" si="18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84"/>
        <v>0.33333333333333331</v>
      </c>
      <c r="AJ1621">
        <f t="shared" si="182"/>
        <v>1</v>
      </c>
      <c r="AK1621">
        <f t="shared" si="183"/>
        <v>3</v>
      </c>
      <c r="AL1621">
        <v>0</v>
      </c>
    </row>
    <row r="1622" spans="1:38" x14ac:dyDescent="0.3">
      <c r="A1622">
        <v>10</v>
      </c>
      <c r="B1622">
        <v>31</v>
      </c>
      <c r="C1622">
        <f>IF(OR($L1622=TRUE,$A1622=0,MOD($A1622,ChapterTable!$R$20)&lt;&gt;0),
MAX(0,INT(($B1622+ChapterTable!$P$26+VLOOKUP(SUBSTITUTE(C$1,"성장단계","")&amp;"단계오프셋",ChapterTable!$R:$S,2,0))/ChapterTable!$P$23)),
MAX(0,INT(($B1622+ChapterTable!$R$26+VLOOKUP(SUBSTITUTE(C$1,"성장단계","")&amp;"보스단계오프셋",ChapterTable!$R:$S,2,0))/ChapterTable!$R$23)))</f>
        <v>3</v>
      </c>
      <c r="D1622">
        <f>IF(OR($L1622=TRUE,$A1622=0,MOD($A1622,ChapterTable!$R$20)&lt;&gt;0),
MAX(0,INT(($B1622+ChapterTable!$P$26+VLOOKUP(SUBSTITUTE(D$1,"성장단계","")&amp;"단계오프셋",ChapterTable!$R:$S,2,0))/ChapterTable!$P$23)),
MAX(0,INT(($B1622+ChapterTable!$R$26+VLOOKUP(SUBSTITUTE(D$1,"성장단계","")&amp;"보스단계오프셋",ChapterTable!$R:$S,2,0))/ChapterTable!$R$23)))</f>
        <v>3</v>
      </c>
      <c r="E1622" s="1">
        <f ca="1">IF(AND($A1622=0,$B1622=1),
    VLOOKUP(1,ChapterTable!$1:$1048576,MATCH("최종"&amp;SUBSTITUTE(SUBSTITUTE(E$1,"standard",""),"|Float",""),ChapterTable!$1:$1,0),0)*ChapterTable!$P$17,
  IF(AND($A1622=0,$B1622=0),
    E1623,
  IF($B1622=0,
    VLOOKUP($A1622,ChapterTable!$1:$1048576,MATCH("최종"&amp;SUBSTITUTE(SUBSTITUTE(E$1,"standard",""),"|Float",""),ChapterTable!$1:$1,0),0),
  IF($B1622=1,
    IF($L1622=FALSE,
      VLOOKUP($A1622,ChapterTable!$1:$1048576,MATCH("최종"&amp;SUBSTITUTE(SUBSTITUTE(E$1,"standard",""),"|Float",""),ChapterTable!$1:$1,0),0),
      VLOOKUP($A1622-ChapterTable!$P$11,ChapterTable!$1:$1048576,MATCH("최종"&amp;SUBSTITUTE(SUBSTITUTE(E$1,"standard",""),"|Float",""),ChapterTable!$1:$1,0),0)*ChapterTable!$P$14
    ),
  OFFSET(E1622,-$B1622+IF($L1622,1,0),0)*IF($B1622&gt;OFFSET($B1622,1,0),ChapterTable!$R$17,1)*
    (VLOOKUP(SUBSTITUTE(SUBSTITUTE(E$1,"standard",""),"|Float","")&amp;IF(OR($L1622=TRUE,$A1622=0,MOD($A1622,ChapterTable!$R$20)&lt;&gt;0),"","보스")&amp;"인게임누적곱배수",ChapterTable!$R:$S,2,0)^C1622
    +VLOOKUP(SUBSTITUTE(SUBSTITUTE(E$1,"standard",""),"|Float","")&amp;IF(OR($L1622=TRUE,$A1622=0,MOD($A1622,ChapterTable!$R$20)&lt;&gt;0),"","보스")&amp;"인게임누적합배수",ChapterTable!$R:$S,2,0)*C1622)
  )
  )
  )
)</f>
        <v>5658.8624999999993</v>
      </c>
      <c r="F1622" s="1">
        <f ca="1">IF(AND($A1622=0,$B1622=1),
    VLOOKUP(1,ChapterTable!$1:$1048576,MATCH("최종"&amp;SUBSTITUTE(SUBSTITUTE(F$1,"standard",""),"|Float",""),ChapterTable!$1:$1,0),0)*ChapterTable!$P$17,
  IF(AND($A1622=0,$B1622=0),
    F1623,
  IF($B1622=0,
    VLOOKUP($A1622,ChapterTable!$1:$1048576,MATCH("최종"&amp;SUBSTITUTE(SUBSTITUTE(F$1,"standard",""),"|Float",""),ChapterTable!$1:$1,0),0),
  IF($B1622=1,
    IF($L1622=FALSE,
      VLOOKUP($A1622,ChapterTable!$1:$1048576,MATCH("최종"&amp;SUBSTITUTE(SUBSTITUTE(F$1,"standard",""),"|Float",""),ChapterTable!$1:$1,0),0),
      VLOOKUP($A1622-ChapterTable!$P$11,ChapterTable!$1:$1048576,MATCH("최종"&amp;SUBSTITUTE(SUBSTITUTE(F$1,"standard",""),"|Float",""),ChapterTable!$1:$1,0),0)*ChapterTable!$P$14
    ),
  OFFSET(F1622,-$B1622+IF($L1622,1,0),0)*
    (VLOOKUP(SUBSTITUTE(SUBSTITUTE(F$1,"standard",""),"|Float","")&amp;IF(OR($L1622=TRUE,$A1622=0,MOD($A1622,ChapterTable!$R$20)&lt;&gt;0),"","보스")&amp;"인게임누적곱배수",ChapterTable!$R:$S,2,0)^D1622
    +VLOOKUP(SUBSTITUTE(SUBSTITUTE(F$1,"standard",""),"|Float","")&amp;IF(OR($L1622=TRUE,$A1622=0,MOD($A1622,ChapterTable!$R$20)&lt;&gt;0),"","보스")&amp;"인게임누적합배수",ChapterTable!$R:$S,2,0)*D1622)
  )
  )
  )
)</f>
        <v>1805.2360839843748</v>
      </c>
      <c r="G1622" t="s">
        <v>719</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78"/>
        <v>4</v>
      </c>
      <c r="Q1622">
        <f t="shared" si="179"/>
        <v>4</v>
      </c>
      <c r="R1622" t="b">
        <f t="shared" ca="1" si="180"/>
        <v>1</v>
      </c>
      <c r="T1622" t="b">
        <f t="shared" ca="1" si="18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84"/>
        <v>0.25</v>
      </c>
      <c r="AJ1622">
        <f t="shared" si="182"/>
        <v>0.32</v>
      </c>
      <c r="AK1622">
        <f t="shared" si="183"/>
        <v>1</v>
      </c>
      <c r="AL1622">
        <v>0</v>
      </c>
    </row>
    <row r="1623" spans="1:38" x14ac:dyDescent="0.3">
      <c r="A1623">
        <v>10</v>
      </c>
      <c r="B1623">
        <v>32</v>
      </c>
      <c r="C1623">
        <f>IF(OR($L1623=TRUE,$A1623=0,MOD($A1623,ChapterTable!$R$20)&lt;&gt;0),
MAX(0,INT(($B1623+ChapterTable!$P$26+VLOOKUP(SUBSTITUTE(C$1,"성장단계","")&amp;"단계오프셋",ChapterTable!$R:$S,2,0))/ChapterTable!$P$23)),
MAX(0,INT(($B1623+ChapterTable!$R$26+VLOOKUP(SUBSTITUTE(C$1,"성장단계","")&amp;"보스단계오프셋",ChapterTable!$R:$S,2,0))/ChapterTable!$R$23)))</f>
        <v>3</v>
      </c>
      <c r="D1623">
        <f>IF(OR($L1623=TRUE,$A1623=0,MOD($A1623,ChapterTable!$R$20)&lt;&gt;0),
MAX(0,INT(($B1623+ChapterTable!$P$26+VLOOKUP(SUBSTITUTE(D$1,"성장단계","")&amp;"단계오프셋",ChapterTable!$R:$S,2,0))/ChapterTable!$P$23)),
MAX(0,INT(($B1623+ChapterTable!$R$26+VLOOKUP(SUBSTITUTE(D$1,"성장단계","")&amp;"보스단계오프셋",ChapterTable!$R:$S,2,0))/ChapterTable!$R$23)))</f>
        <v>3</v>
      </c>
      <c r="E1623" s="1">
        <f ca="1">IF(AND($A1623=0,$B1623=1),
    VLOOKUP(1,ChapterTable!$1:$1048576,MATCH("최종"&amp;SUBSTITUTE(SUBSTITUTE(E$1,"standard",""),"|Float",""),ChapterTable!$1:$1,0),0)*ChapterTable!$P$17,
  IF(AND($A1623=0,$B1623=0),
    E1624,
  IF($B1623=0,
    VLOOKUP($A1623,ChapterTable!$1:$1048576,MATCH("최종"&amp;SUBSTITUTE(SUBSTITUTE(E$1,"standard",""),"|Float",""),ChapterTable!$1:$1,0),0),
  IF($B1623=1,
    IF($L1623=FALSE,
      VLOOKUP($A1623,ChapterTable!$1:$1048576,MATCH("최종"&amp;SUBSTITUTE(SUBSTITUTE(E$1,"standard",""),"|Float",""),ChapterTable!$1:$1,0),0),
      VLOOKUP($A1623-ChapterTable!$P$11,ChapterTable!$1:$1048576,MATCH("최종"&amp;SUBSTITUTE(SUBSTITUTE(E$1,"standard",""),"|Float",""),ChapterTable!$1:$1,0),0)*ChapterTable!$P$14
    ),
  OFFSET(E1623,-$B1623+IF($L1623,1,0),0)*IF($B1623&gt;OFFSET($B1623,1,0),ChapterTable!$R$17,1)*
    (VLOOKUP(SUBSTITUTE(SUBSTITUTE(E$1,"standard",""),"|Float","")&amp;IF(OR($L1623=TRUE,$A1623=0,MOD($A1623,ChapterTable!$R$20)&lt;&gt;0),"","보스")&amp;"인게임누적곱배수",ChapterTable!$R:$S,2,0)^C1623
    +VLOOKUP(SUBSTITUTE(SUBSTITUTE(E$1,"standard",""),"|Float","")&amp;IF(OR($L1623=TRUE,$A1623=0,MOD($A1623,ChapterTable!$R$20)&lt;&gt;0),"","보스")&amp;"인게임누적합배수",ChapterTable!$R:$S,2,0)*C1623)
  )
  )
  )
)</f>
        <v>5658.8624999999993</v>
      </c>
      <c r="F1623" s="1">
        <f ca="1">IF(AND($A1623=0,$B1623=1),
    VLOOKUP(1,ChapterTable!$1:$1048576,MATCH("최종"&amp;SUBSTITUTE(SUBSTITUTE(F$1,"standard",""),"|Float",""),ChapterTable!$1:$1,0),0)*ChapterTable!$P$17,
  IF(AND($A1623=0,$B1623=0),
    F1624,
  IF($B1623=0,
    VLOOKUP($A1623,ChapterTable!$1:$1048576,MATCH("최종"&amp;SUBSTITUTE(SUBSTITUTE(F$1,"standard",""),"|Float",""),ChapterTable!$1:$1,0),0),
  IF($B1623=1,
    IF($L1623=FALSE,
      VLOOKUP($A1623,ChapterTable!$1:$1048576,MATCH("최종"&amp;SUBSTITUTE(SUBSTITUTE(F$1,"standard",""),"|Float",""),ChapterTable!$1:$1,0),0),
      VLOOKUP($A1623-ChapterTable!$P$11,ChapterTable!$1:$1048576,MATCH("최종"&amp;SUBSTITUTE(SUBSTITUTE(F$1,"standard",""),"|Float",""),ChapterTable!$1:$1,0),0)*ChapterTable!$P$14
    ),
  OFFSET(F1623,-$B1623+IF($L1623,1,0),0)*
    (VLOOKUP(SUBSTITUTE(SUBSTITUTE(F$1,"standard",""),"|Float","")&amp;IF(OR($L1623=TRUE,$A1623=0,MOD($A1623,ChapterTable!$R$20)&lt;&gt;0),"","보스")&amp;"인게임누적곱배수",ChapterTable!$R:$S,2,0)^D1623
    +VLOOKUP(SUBSTITUTE(SUBSTITUTE(F$1,"standard",""),"|Float","")&amp;IF(OR($L1623=TRUE,$A1623=0,MOD($A1623,ChapterTable!$R$20)&lt;&gt;0),"","보스")&amp;"인게임누적합배수",ChapterTable!$R:$S,2,0)*D1623)
  )
  )
  )
)</f>
        <v>1805.2360839843748</v>
      </c>
      <c r="G1623" t="s">
        <v>719</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78"/>
        <v>4</v>
      </c>
      <c r="Q1623">
        <f t="shared" si="179"/>
        <v>4</v>
      </c>
      <c r="R1623" t="b">
        <f t="shared" ca="1" si="180"/>
        <v>1</v>
      </c>
      <c r="T1623" t="b">
        <f t="shared" ca="1" si="18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84"/>
        <v>0.25</v>
      </c>
      <c r="AJ1623">
        <f t="shared" si="182"/>
        <v>0.32</v>
      </c>
      <c r="AK1623">
        <f t="shared" si="183"/>
        <v>1</v>
      </c>
      <c r="AL1623">
        <v>0</v>
      </c>
    </row>
    <row r="1624" spans="1:38" x14ac:dyDescent="0.3">
      <c r="A1624">
        <v>10</v>
      </c>
      <c r="B1624">
        <v>33</v>
      </c>
      <c r="C1624">
        <f>IF(OR($L1624=TRUE,$A1624=0,MOD($A1624,ChapterTable!$R$20)&lt;&gt;0),
MAX(0,INT(($B1624+ChapterTable!$P$26+VLOOKUP(SUBSTITUTE(C$1,"성장단계","")&amp;"단계오프셋",ChapterTable!$R:$S,2,0))/ChapterTable!$P$23)),
MAX(0,INT(($B1624+ChapterTable!$R$26+VLOOKUP(SUBSTITUTE(C$1,"성장단계","")&amp;"보스단계오프셋",ChapterTable!$R:$S,2,0))/ChapterTable!$R$23)))</f>
        <v>3</v>
      </c>
      <c r="D1624">
        <f>IF(OR($L1624=TRUE,$A1624=0,MOD($A1624,ChapterTable!$R$20)&lt;&gt;0),
MAX(0,INT(($B1624+ChapterTable!$P$26+VLOOKUP(SUBSTITUTE(D$1,"성장단계","")&amp;"단계오프셋",ChapterTable!$R:$S,2,0))/ChapterTable!$P$23)),
MAX(0,INT(($B1624+ChapterTable!$R$26+VLOOKUP(SUBSTITUTE(D$1,"성장단계","")&amp;"보스단계오프셋",ChapterTable!$R:$S,2,0))/ChapterTable!$R$23)))</f>
        <v>3</v>
      </c>
      <c r="E1624" s="1">
        <f ca="1">IF(AND($A1624=0,$B1624=1),
    VLOOKUP(1,ChapterTable!$1:$1048576,MATCH("최종"&amp;SUBSTITUTE(SUBSTITUTE(E$1,"standard",""),"|Float",""),ChapterTable!$1:$1,0),0)*ChapterTable!$P$17,
  IF(AND($A1624=0,$B1624=0),
    E1625,
  IF($B1624=0,
    VLOOKUP($A1624,ChapterTable!$1:$1048576,MATCH("최종"&amp;SUBSTITUTE(SUBSTITUTE(E$1,"standard",""),"|Float",""),ChapterTable!$1:$1,0),0),
  IF($B1624=1,
    IF($L1624=FALSE,
      VLOOKUP($A1624,ChapterTable!$1:$1048576,MATCH("최종"&amp;SUBSTITUTE(SUBSTITUTE(E$1,"standard",""),"|Float",""),ChapterTable!$1:$1,0),0),
      VLOOKUP($A1624-ChapterTable!$P$11,ChapterTable!$1:$1048576,MATCH("최종"&amp;SUBSTITUTE(SUBSTITUTE(E$1,"standard",""),"|Float",""),ChapterTable!$1:$1,0),0)*ChapterTable!$P$14
    ),
  OFFSET(E1624,-$B1624+IF($L1624,1,0),0)*IF($B1624&gt;OFFSET($B1624,1,0),ChapterTable!$R$17,1)*
    (VLOOKUP(SUBSTITUTE(SUBSTITUTE(E$1,"standard",""),"|Float","")&amp;IF(OR($L1624=TRUE,$A1624=0,MOD($A1624,ChapterTable!$R$20)&lt;&gt;0),"","보스")&amp;"인게임누적곱배수",ChapterTable!$R:$S,2,0)^C1624
    +VLOOKUP(SUBSTITUTE(SUBSTITUTE(E$1,"standard",""),"|Float","")&amp;IF(OR($L1624=TRUE,$A1624=0,MOD($A1624,ChapterTable!$R$20)&lt;&gt;0),"","보스")&amp;"인게임누적합배수",ChapterTable!$R:$S,2,0)*C1624)
  )
  )
  )
)</f>
        <v>5658.8624999999993</v>
      </c>
      <c r="F1624" s="1">
        <f ca="1">IF(AND($A1624=0,$B1624=1),
    VLOOKUP(1,ChapterTable!$1:$1048576,MATCH("최종"&amp;SUBSTITUTE(SUBSTITUTE(F$1,"standard",""),"|Float",""),ChapterTable!$1:$1,0),0)*ChapterTable!$P$17,
  IF(AND($A1624=0,$B1624=0),
    F1625,
  IF($B1624=0,
    VLOOKUP($A1624,ChapterTable!$1:$1048576,MATCH("최종"&amp;SUBSTITUTE(SUBSTITUTE(F$1,"standard",""),"|Float",""),ChapterTable!$1:$1,0),0),
  IF($B1624=1,
    IF($L1624=FALSE,
      VLOOKUP($A1624,ChapterTable!$1:$1048576,MATCH("최종"&amp;SUBSTITUTE(SUBSTITUTE(F$1,"standard",""),"|Float",""),ChapterTable!$1:$1,0),0),
      VLOOKUP($A1624-ChapterTable!$P$11,ChapterTable!$1:$1048576,MATCH("최종"&amp;SUBSTITUTE(SUBSTITUTE(F$1,"standard",""),"|Float",""),ChapterTable!$1:$1,0),0)*ChapterTable!$P$14
    ),
  OFFSET(F1624,-$B1624+IF($L1624,1,0),0)*
    (VLOOKUP(SUBSTITUTE(SUBSTITUTE(F$1,"standard",""),"|Float","")&amp;IF(OR($L1624=TRUE,$A1624=0,MOD($A1624,ChapterTable!$R$20)&lt;&gt;0),"","보스")&amp;"인게임누적곱배수",ChapterTable!$R:$S,2,0)^D1624
    +VLOOKUP(SUBSTITUTE(SUBSTITUTE(F$1,"standard",""),"|Float","")&amp;IF(OR($L1624=TRUE,$A1624=0,MOD($A1624,ChapterTable!$R$20)&lt;&gt;0),"","보스")&amp;"인게임누적합배수",ChapterTable!$R:$S,2,0)*D1624)
  )
  )
  )
)</f>
        <v>1805.2360839843748</v>
      </c>
      <c r="G1624" t="s">
        <v>719</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78"/>
        <v>4</v>
      </c>
      <c r="Q1624">
        <f t="shared" si="179"/>
        <v>4</v>
      </c>
      <c r="R1624" t="b">
        <f t="shared" ca="1" si="180"/>
        <v>1</v>
      </c>
      <c r="T1624" t="b">
        <f t="shared" ca="1" si="18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84"/>
        <v>0.25</v>
      </c>
      <c r="AJ1624">
        <f t="shared" si="182"/>
        <v>0.32</v>
      </c>
      <c r="AK1624">
        <f t="shared" si="183"/>
        <v>1</v>
      </c>
      <c r="AL1624">
        <v>0</v>
      </c>
    </row>
    <row r="1625" spans="1:38" x14ac:dyDescent="0.3">
      <c r="A1625">
        <v>10</v>
      </c>
      <c r="B1625">
        <v>34</v>
      </c>
      <c r="C1625">
        <f>IF(OR($L1625=TRUE,$A1625=0,MOD($A1625,ChapterTable!$R$20)&lt;&gt;0),
MAX(0,INT(($B1625+ChapterTable!$P$26+VLOOKUP(SUBSTITUTE(C$1,"성장단계","")&amp;"단계오프셋",ChapterTable!$R:$S,2,0))/ChapterTable!$P$23)),
MAX(0,INT(($B1625+ChapterTable!$R$26+VLOOKUP(SUBSTITUTE(C$1,"성장단계","")&amp;"보스단계오프셋",ChapterTable!$R:$S,2,0))/ChapterTable!$R$23)))</f>
        <v>3</v>
      </c>
      <c r="D1625">
        <f>IF(OR($L1625=TRUE,$A1625=0,MOD($A1625,ChapterTable!$R$20)&lt;&gt;0),
MAX(0,INT(($B1625+ChapterTable!$P$26+VLOOKUP(SUBSTITUTE(D$1,"성장단계","")&amp;"단계오프셋",ChapterTable!$R:$S,2,0))/ChapterTable!$P$23)),
MAX(0,INT(($B1625+ChapterTable!$R$26+VLOOKUP(SUBSTITUTE(D$1,"성장단계","")&amp;"보스단계오프셋",ChapterTable!$R:$S,2,0))/ChapterTable!$R$23)))</f>
        <v>3</v>
      </c>
      <c r="E1625" s="1">
        <f ca="1">IF(AND($A1625=0,$B1625=1),
    VLOOKUP(1,ChapterTable!$1:$1048576,MATCH("최종"&amp;SUBSTITUTE(SUBSTITUTE(E$1,"standard",""),"|Float",""),ChapterTable!$1:$1,0),0)*ChapterTable!$P$17,
  IF(AND($A1625=0,$B1625=0),
    E1626,
  IF($B1625=0,
    VLOOKUP($A1625,ChapterTable!$1:$1048576,MATCH("최종"&amp;SUBSTITUTE(SUBSTITUTE(E$1,"standard",""),"|Float",""),ChapterTable!$1:$1,0),0),
  IF($B1625=1,
    IF($L1625=FALSE,
      VLOOKUP($A1625,ChapterTable!$1:$1048576,MATCH("최종"&amp;SUBSTITUTE(SUBSTITUTE(E$1,"standard",""),"|Float",""),ChapterTable!$1:$1,0),0),
      VLOOKUP($A1625-ChapterTable!$P$11,ChapterTable!$1:$1048576,MATCH("최종"&amp;SUBSTITUTE(SUBSTITUTE(E$1,"standard",""),"|Float",""),ChapterTable!$1:$1,0),0)*ChapterTable!$P$14
    ),
  OFFSET(E1625,-$B1625+IF($L1625,1,0),0)*IF($B1625&gt;OFFSET($B1625,1,0),ChapterTable!$R$17,1)*
    (VLOOKUP(SUBSTITUTE(SUBSTITUTE(E$1,"standard",""),"|Float","")&amp;IF(OR($L1625=TRUE,$A1625=0,MOD($A1625,ChapterTable!$R$20)&lt;&gt;0),"","보스")&amp;"인게임누적곱배수",ChapterTable!$R:$S,2,0)^C1625
    +VLOOKUP(SUBSTITUTE(SUBSTITUTE(E$1,"standard",""),"|Float","")&amp;IF(OR($L1625=TRUE,$A1625=0,MOD($A1625,ChapterTable!$R$20)&lt;&gt;0),"","보스")&amp;"인게임누적합배수",ChapterTable!$R:$S,2,0)*C1625)
  )
  )
  )
)</f>
        <v>5658.8624999999993</v>
      </c>
      <c r="F1625" s="1">
        <f ca="1">IF(AND($A1625=0,$B1625=1),
    VLOOKUP(1,ChapterTable!$1:$1048576,MATCH("최종"&amp;SUBSTITUTE(SUBSTITUTE(F$1,"standard",""),"|Float",""),ChapterTable!$1:$1,0),0)*ChapterTable!$P$17,
  IF(AND($A1625=0,$B1625=0),
    F1626,
  IF($B1625=0,
    VLOOKUP($A1625,ChapterTable!$1:$1048576,MATCH("최종"&amp;SUBSTITUTE(SUBSTITUTE(F$1,"standard",""),"|Float",""),ChapterTable!$1:$1,0),0),
  IF($B1625=1,
    IF($L1625=FALSE,
      VLOOKUP($A1625,ChapterTable!$1:$1048576,MATCH("최종"&amp;SUBSTITUTE(SUBSTITUTE(F$1,"standard",""),"|Float",""),ChapterTable!$1:$1,0),0),
      VLOOKUP($A1625-ChapterTable!$P$11,ChapterTable!$1:$1048576,MATCH("최종"&amp;SUBSTITUTE(SUBSTITUTE(F$1,"standard",""),"|Float",""),ChapterTable!$1:$1,0),0)*ChapterTable!$P$14
    ),
  OFFSET(F1625,-$B1625+IF($L1625,1,0),0)*
    (VLOOKUP(SUBSTITUTE(SUBSTITUTE(F$1,"standard",""),"|Float","")&amp;IF(OR($L1625=TRUE,$A1625=0,MOD($A1625,ChapterTable!$R$20)&lt;&gt;0),"","보스")&amp;"인게임누적곱배수",ChapterTable!$R:$S,2,0)^D1625
    +VLOOKUP(SUBSTITUTE(SUBSTITUTE(F$1,"standard",""),"|Float","")&amp;IF(OR($L1625=TRUE,$A1625=0,MOD($A1625,ChapterTable!$R$20)&lt;&gt;0),"","보스")&amp;"인게임누적합배수",ChapterTable!$R:$S,2,0)*D1625)
  )
  )
  )
)</f>
        <v>1805.2360839843748</v>
      </c>
      <c r="G1625" t="s">
        <v>719</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78"/>
        <v>4</v>
      </c>
      <c r="Q1625">
        <f t="shared" si="179"/>
        <v>4</v>
      </c>
      <c r="R1625" t="b">
        <f t="shared" ca="1" si="180"/>
        <v>1</v>
      </c>
      <c r="T1625" t="b">
        <f t="shared" ca="1" si="18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84"/>
        <v>0.25</v>
      </c>
      <c r="AJ1625">
        <f t="shared" si="182"/>
        <v>0.32</v>
      </c>
      <c r="AK1625">
        <f t="shared" si="183"/>
        <v>1</v>
      </c>
      <c r="AL1625">
        <v>0</v>
      </c>
    </row>
    <row r="1626" spans="1:38" x14ac:dyDescent="0.3">
      <c r="A1626">
        <v>10</v>
      </c>
      <c r="B1626">
        <v>35</v>
      </c>
      <c r="C1626">
        <f>IF(OR($L1626=TRUE,$A1626=0,MOD($A1626,ChapterTable!$R$20)&lt;&gt;0),
MAX(0,INT(($B1626+ChapterTable!$P$26+VLOOKUP(SUBSTITUTE(C$1,"성장단계","")&amp;"단계오프셋",ChapterTable!$R:$S,2,0))/ChapterTable!$P$23)),
MAX(0,INT(($B1626+ChapterTable!$R$26+VLOOKUP(SUBSTITUTE(C$1,"성장단계","")&amp;"보스단계오프셋",ChapterTable!$R:$S,2,0))/ChapterTable!$R$23)))</f>
        <v>3</v>
      </c>
      <c r="D1626">
        <f>IF(OR($L1626=TRUE,$A1626=0,MOD($A1626,ChapterTable!$R$20)&lt;&gt;0),
MAX(0,INT(($B1626+ChapterTable!$P$26+VLOOKUP(SUBSTITUTE(D$1,"성장단계","")&amp;"단계오프셋",ChapterTable!$R:$S,2,0))/ChapterTable!$P$23)),
MAX(0,INT(($B1626+ChapterTable!$R$26+VLOOKUP(SUBSTITUTE(D$1,"성장단계","")&amp;"보스단계오프셋",ChapterTable!$R:$S,2,0))/ChapterTable!$R$23)))</f>
        <v>3</v>
      </c>
      <c r="E1626" s="1">
        <f ca="1">IF(AND($A1626=0,$B1626=1),
    VLOOKUP(1,ChapterTable!$1:$1048576,MATCH("최종"&amp;SUBSTITUTE(SUBSTITUTE(E$1,"standard",""),"|Float",""),ChapterTable!$1:$1,0),0)*ChapterTable!$P$17,
  IF(AND($A1626=0,$B1626=0),
    E1627,
  IF($B1626=0,
    VLOOKUP($A1626,ChapterTable!$1:$1048576,MATCH("최종"&amp;SUBSTITUTE(SUBSTITUTE(E$1,"standard",""),"|Float",""),ChapterTable!$1:$1,0),0),
  IF($B1626=1,
    IF($L1626=FALSE,
      VLOOKUP($A1626,ChapterTable!$1:$1048576,MATCH("최종"&amp;SUBSTITUTE(SUBSTITUTE(E$1,"standard",""),"|Float",""),ChapterTable!$1:$1,0),0),
      VLOOKUP($A1626-ChapterTable!$P$11,ChapterTable!$1:$1048576,MATCH("최종"&amp;SUBSTITUTE(SUBSTITUTE(E$1,"standard",""),"|Float",""),ChapterTable!$1:$1,0),0)*ChapterTable!$P$14
    ),
  OFFSET(E1626,-$B1626+IF($L1626,1,0),0)*IF($B1626&gt;OFFSET($B1626,1,0),ChapterTable!$R$17,1)*
    (VLOOKUP(SUBSTITUTE(SUBSTITUTE(E$1,"standard",""),"|Float","")&amp;IF(OR($L1626=TRUE,$A1626=0,MOD($A1626,ChapterTable!$R$20)&lt;&gt;0),"","보스")&amp;"인게임누적곱배수",ChapterTable!$R:$S,2,0)^C1626
    +VLOOKUP(SUBSTITUTE(SUBSTITUTE(E$1,"standard",""),"|Float","")&amp;IF(OR($L1626=TRUE,$A1626=0,MOD($A1626,ChapterTable!$R$20)&lt;&gt;0),"","보스")&amp;"인게임누적합배수",ChapterTable!$R:$S,2,0)*C1626)
  )
  )
  )
)</f>
        <v>5658.8624999999993</v>
      </c>
      <c r="F1626" s="1">
        <f ca="1">IF(AND($A1626=0,$B1626=1),
    VLOOKUP(1,ChapterTable!$1:$1048576,MATCH("최종"&amp;SUBSTITUTE(SUBSTITUTE(F$1,"standard",""),"|Float",""),ChapterTable!$1:$1,0),0)*ChapterTable!$P$17,
  IF(AND($A1626=0,$B1626=0),
    F1627,
  IF($B1626=0,
    VLOOKUP($A1626,ChapterTable!$1:$1048576,MATCH("최종"&amp;SUBSTITUTE(SUBSTITUTE(F$1,"standard",""),"|Float",""),ChapterTable!$1:$1,0),0),
  IF($B1626=1,
    IF($L1626=FALSE,
      VLOOKUP($A1626,ChapterTable!$1:$1048576,MATCH("최종"&amp;SUBSTITUTE(SUBSTITUTE(F$1,"standard",""),"|Float",""),ChapterTable!$1:$1,0),0),
      VLOOKUP($A1626-ChapterTable!$P$11,ChapterTable!$1:$1048576,MATCH("최종"&amp;SUBSTITUTE(SUBSTITUTE(F$1,"standard",""),"|Float",""),ChapterTable!$1:$1,0),0)*ChapterTable!$P$14
    ),
  OFFSET(F1626,-$B1626+IF($L1626,1,0),0)*
    (VLOOKUP(SUBSTITUTE(SUBSTITUTE(F$1,"standard",""),"|Float","")&amp;IF(OR($L1626=TRUE,$A1626=0,MOD($A1626,ChapterTable!$R$20)&lt;&gt;0),"","보스")&amp;"인게임누적곱배수",ChapterTable!$R:$S,2,0)^D1626
    +VLOOKUP(SUBSTITUTE(SUBSTITUTE(F$1,"standard",""),"|Float","")&amp;IF(OR($L1626=TRUE,$A1626=0,MOD($A1626,ChapterTable!$R$20)&lt;&gt;0),"","보스")&amp;"인게임누적합배수",ChapterTable!$R:$S,2,0)*D1626)
  )
  )
  )
)</f>
        <v>1805.2360839843748</v>
      </c>
      <c r="G1626" t="s">
        <v>719</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78"/>
        <v>11</v>
      </c>
      <c r="Q1626">
        <f t="shared" si="179"/>
        <v>11</v>
      </c>
      <c r="R1626" t="b">
        <f t="shared" ca="1" si="180"/>
        <v>1</v>
      </c>
      <c r="T1626" t="b">
        <f t="shared" ca="1" si="18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84"/>
        <v>0.25</v>
      </c>
      <c r="AJ1626">
        <f t="shared" si="182"/>
        <v>0.32</v>
      </c>
      <c r="AK1626">
        <f t="shared" si="183"/>
        <v>1</v>
      </c>
      <c r="AL1626">
        <v>0</v>
      </c>
    </row>
    <row r="1627" spans="1:38" x14ac:dyDescent="0.3">
      <c r="A1627">
        <v>10</v>
      </c>
      <c r="B1627">
        <v>36</v>
      </c>
      <c r="C1627">
        <f>IF(OR($L1627=TRUE,$A1627=0,MOD($A1627,ChapterTable!$R$20)&lt;&gt;0),
MAX(0,INT(($B1627+ChapterTable!$P$26+VLOOKUP(SUBSTITUTE(C$1,"성장단계","")&amp;"단계오프셋",ChapterTable!$R:$S,2,0))/ChapterTable!$P$23)),
MAX(0,INT(($B1627+ChapterTable!$R$26+VLOOKUP(SUBSTITUTE(C$1,"성장단계","")&amp;"보스단계오프셋",ChapterTable!$R:$S,2,0))/ChapterTable!$R$23)))</f>
        <v>4</v>
      </c>
      <c r="D1627">
        <f>IF(OR($L1627=TRUE,$A1627=0,MOD($A1627,ChapterTable!$R$20)&lt;&gt;0),
MAX(0,INT(($B1627+ChapterTable!$P$26+VLOOKUP(SUBSTITUTE(D$1,"성장단계","")&amp;"단계오프셋",ChapterTable!$R:$S,2,0))/ChapterTable!$P$23)),
MAX(0,INT(($B1627+ChapterTable!$R$26+VLOOKUP(SUBSTITUTE(D$1,"성장단계","")&amp;"보스단계오프셋",ChapterTable!$R:$S,2,0))/ChapterTable!$R$23)))</f>
        <v>3</v>
      </c>
      <c r="E1627" s="1">
        <f ca="1">IF(AND($A1627=0,$B1627=1),
    VLOOKUP(1,ChapterTable!$1:$1048576,MATCH("최종"&amp;SUBSTITUTE(SUBSTITUTE(E$1,"standard",""),"|Float",""),ChapterTable!$1:$1,0),0)*ChapterTable!$P$17,
  IF(AND($A1627=0,$B1627=0),
    E1628,
  IF($B1627=0,
    VLOOKUP($A1627,ChapterTable!$1:$1048576,MATCH("최종"&amp;SUBSTITUTE(SUBSTITUTE(E$1,"standard",""),"|Float",""),ChapterTable!$1:$1,0),0),
  IF($B1627=1,
    IF($L1627=FALSE,
      VLOOKUP($A1627,ChapterTable!$1:$1048576,MATCH("최종"&amp;SUBSTITUTE(SUBSTITUTE(E$1,"standard",""),"|Float",""),ChapterTable!$1:$1,0),0),
      VLOOKUP($A1627-ChapterTable!$P$11,ChapterTable!$1:$1048576,MATCH("최종"&amp;SUBSTITUTE(SUBSTITUTE(E$1,"standard",""),"|Float",""),ChapterTable!$1:$1,0),0)*ChapterTable!$P$14
    ),
  OFFSET(E1627,-$B1627+IF($L1627,1,0),0)*IF($B1627&gt;OFFSET($B1627,1,0),ChapterTable!$R$17,1)*
    (VLOOKUP(SUBSTITUTE(SUBSTITUTE(E$1,"standard",""),"|Float","")&amp;IF(OR($L1627=TRUE,$A1627=0,MOD($A1627,ChapterTable!$R$20)&lt;&gt;0),"","보스")&amp;"인게임누적곱배수",ChapterTable!$R:$S,2,0)^C1627
    +VLOOKUP(SUBSTITUTE(SUBSTITUTE(E$1,"standard",""),"|Float","")&amp;IF(OR($L1627=TRUE,$A1627=0,MOD($A1627,ChapterTable!$R$20)&lt;&gt;0),"","보스")&amp;"인게임누적합배수",ChapterTable!$R:$S,2,0)*C1627)
  )
  )
  )
)</f>
        <v>6366.2203124999996</v>
      </c>
      <c r="F1627" s="1">
        <f ca="1">IF(AND($A1627=0,$B1627=1),
    VLOOKUP(1,ChapterTable!$1:$1048576,MATCH("최종"&amp;SUBSTITUTE(SUBSTITUTE(F$1,"standard",""),"|Float",""),ChapterTable!$1:$1,0),0)*ChapterTable!$P$17,
  IF(AND($A1627=0,$B1627=0),
    F1628,
  IF($B1627=0,
    VLOOKUP($A1627,ChapterTable!$1:$1048576,MATCH("최종"&amp;SUBSTITUTE(SUBSTITUTE(F$1,"standard",""),"|Float",""),ChapterTable!$1:$1,0),0),
  IF($B1627=1,
    IF($L1627=FALSE,
      VLOOKUP($A1627,ChapterTable!$1:$1048576,MATCH("최종"&amp;SUBSTITUTE(SUBSTITUTE(F$1,"standard",""),"|Float",""),ChapterTable!$1:$1,0),0),
      VLOOKUP($A1627-ChapterTable!$P$11,ChapterTable!$1:$1048576,MATCH("최종"&amp;SUBSTITUTE(SUBSTITUTE(F$1,"standard",""),"|Float",""),ChapterTable!$1:$1,0),0)*ChapterTable!$P$14
    ),
  OFFSET(F1627,-$B1627+IF($L1627,1,0),0)*
    (VLOOKUP(SUBSTITUTE(SUBSTITUTE(F$1,"standard",""),"|Float","")&amp;IF(OR($L1627=TRUE,$A1627=0,MOD($A1627,ChapterTable!$R$20)&lt;&gt;0),"","보스")&amp;"인게임누적곱배수",ChapterTable!$R:$S,2,0)^D1627
    +VLOOKUP(SUBSTITUTE(SUBSTITUTE(F$1,"standard",""),"|Float","")&amp;IF(OR($L1627=TRUE,$A1627=0,MOD($A1627,ChapterTable!$R$20)&lt;&gt;0),"","보스")&amp;"인게임누적합배수",ChapterTable!$R:$S,2,0)*D1627)
  )
  )
  )
)</f>
        <v>1805.2360839843748</v>
      </c>
      <c r="G1627" t="s">
        <v>719</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78"/>
        <v>4</v>
      </c>
      <c r="Q1627">
        <f t="shared" si="179"/>
        <v>4</v>
      </c>
      <c r="R1627" t="b">
        <f t="shared" ca="1" si="180"/>
        <v>1</v>
      </c>
      <c r="T1627" t="b">
        <f t="shared" ca="1" si="18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84"/>
        <v>0.25</v>
      </c>
      <c r="AJ1627">
        <f t="shared" si="182"/>
        <v>0.32</v>
      </c>
      <c r="AK1627">
        <f t="shared" si="183"/>
        <v>1</v>
      </c>
      <c r="AL1627">
        <v>0</v>
      </c>
    </row>
    <row r="1628" spans="1:38" x14ac:dyDescent="0.3">
      <c r="A1628">
        <v>10</v>
      </c>
      <c r="B1628">
        <v>37</v>
      </c>
      <c r="C1628">
        <f>IF(OR($L1628=TRUE,$A1628=0,MOD($A1628,ChapterTable!$R$20)&lt;&gt;0),
MAX(0,INT(($B1628+ChapterTable!$P$26+VLOOKUP(SUBSTITUTE(C$1,"성장단계","")&amp;"단계오프셋",ChapterTable!$R:$S,2,0))/ChapterTable!$P$23)),
MAX(0,INT(($B1628+ChapterTable!$R$26+VLOOKUP(SUBSTITUTE(C$1,"성장단계","")&amp;"보스단계오프셋",ChapterTable!$R:$S,2,0))/ChapterTable!$R$23)))</f>
        <v>4</v>
      </c>
      <c r="D1628">
        <f>IF(OR($L1628=TRUE,$A1628=0,MOD($A1628,ChapterTable!$R$20)&lt;&gt;0),
MAX(0,INT(($B1628+ChapterTable!$P$26+VLOOKUP(SUBSTITUTE(D$1,"성장단계","")&amp;"단계오프셋",ChapterTable!$R:$S,2,0))/ChapterTable!$P$23)),
MAX(0,INT(($B1628+ChapterTable!$R$26+VLOOKUP(SUBSTITUTE(D$1,"성장단계","")&amp;"보스단계오프셋",ChapterTable!$R:$S,2,0))/ChapterTable!$R$23)))</f>
        <v>3</v>
      </c>
      <c r="E1628" s="1">
        <f ca="1">IF(AND($A1628=0,$B1628=1),
    VLOOKUP(1,ChapterTable!$1:$1048576,MATCH("최종"&amp;SUBSTITUTE(SUBSTITUTE(E$1,"standard",""),"|Float",""),ChapterTable!$1:$1,0),0)*ChapterTable!$P$17,
  IF(AND($A1628=0,$B1628=0),
    E1629,
  IF($B1628=0,
    VLOOKUP($A1628,ChapterTable!$1:$1048576,MATCH("최종"&amp;SUBSTITUTE(SUBSTITUTE(E$1,"standard",""),"|Float",""),ChapterTable!$1:$1,0),0),
  IF($B1628=1,
    IF($L1628=FALSE,
      VLOOKUP($A1628,ChapterTable!$1:$1048576,MATCH("최종"&amp;SUBSTITUTE(SUBSTITUTE(E$1,"standard",""),"|Float",""),ChapterTable!$1:$1,0),0),
      VLOOKUP($A1628-ChapterTable!$P$11,ChapterTable!$1:$1048576,MATCH("최종"&amp;SUBSTITUTE(SUBSTITUTE(E$1,"standard",""),"|Float",""),ChapterTable!$1:$1,0),0)*ChapterTable!$P$14
    ),
  OFFSET(E1628,-$B1628+IF($L1628,1,0),0)*IF($B1628&gt;OFFSET($B1628,1,0),ChapterTable!$R$17,1)*
    (VLOOKUP(SUBSTITUTE(SUBSTITUTE(E$1,"standard",""),"|Float","")&amp;IF(OR($L1628=TRUE,$A1628=0,MOD($A1628,ChapterTable!$R$20)&lt;&gt;0),"","보스")&amp;"인게임누적곱배수",ChapterTable!$R:$S,2,0)^C1628
    +VLOOKUP(SUBSTITUTE(SUBSTITUTE(E$1,"standard",""),"|Float","")&amp;IF(OR($L1628=TRUE,$A1628=0,MOD($A1628,ChapterTable!$R$20)&lt;&gt;0),"","보스")&amp;"인게임누적합배수",ChapterTable!$R:$S,2,0)*C1628)
  )
  )
  )
)</f>
        <v>6366.2203124999996</v>
      </c>
      <c r="F1628" s="1">
        <f ca="1">IF(AND($A1628=0,$B1628=1),
    VLOOKUP(1,ChapterTable!$1:$1048576,MATCH("최종"&amp;SUBSTITUTE(SUBSTITUTE(F$1,"standard",""),"|Float",""),ChapterTable!$1:$1,0),0)*ChapterTable!$P$17,
  IF(AND($A1628=0,$B1628=0),
    F1629,
  IF($B1628=0,
    VLOOKUP($A1628,ChapterTable!$1:$1048576,MATCH("최종"&amp;SUBSTITUTE(SUBSTITUTE(F$1,"standard",""),"|Float",""),ChapterTable!$1:$1,0),0),
  IF($B1628=1,
    IF($L1628=FALSE,
      VLOOKUP($A1628,ChapterTable!$1:$1048576,MATCH("최종"&amp;SUBSTITUTE(SUBSTITUTE(F$1,"standard",""),"|Float",""),ChapterTable!$1:$1,0),0),
      VLOOKUP($A1628-ChapterTable!$P$11,ChapterTable!$1:$1048576,MATCH("최종"&amp;SUBSTITUTE(SUBSTITUTE(F$1,"standard",""),"|Float",""),ChapterTable!$1:$1,0),0)*ChapterTable!$P$14
    ),
  OFFSET(F1628,-$B1628+IF($L1628,1,0),0)*
    (VLOOKUP(SUBSTITUTE(SUBSTITUTE(F$1,"standard",""),"|Float","")&amp;IF(OR($L1628=TRUE,$A1628=0,MOD($A1628,ChapterTable!$R$20)&lt;&gt;0),"","보스")&amp;"인게임누적곱배수",ChapterTable!$R:$S,2,0)^D1628
    +VLOOKUP(SUBSTITUTE(SUBSTITUTE(F$1,"standard",""),"|Float","")&amp;IF(OR($L1628=TRUE,$A1628=0,MOD($A1628,ChapterTable!$R$20)&lt;&gt;0),"","보스")&amp;"인게임누적합배수",ChapterTable!$R:$S,2,0)*D1628)
  )
  )
  )
)</f>
        <v>1805.2360839843748</v>
      </c>
      <c r="G1628" t="s">
        <v>719</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78"/>
        <v>4</v>
      </c>
      <c r="Q1628">
        <f t="shared" si="179"/>
        <v>4</v>
      </c>
      <c r="R1628" t="b">
        <f t="shared" ca="1" si="180"/>
        <v>1</v>
      </c>
      <c r="T1628" t="b">
        <f t="shared" ca="1" si="18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84"/>
        <v>0.25</v>
      </c>
      <c r="AJ1628">
        <f t="shared" si="182"/>
        <v>0.32</v>
      </c>
      <c r="AK1628">
        <f t="shared" si="183"/>
        <v>1</v>
      </c>
      <c r="AL1628">
        <v>0</v>
      </c>
    </row>
    <row r="1629" spans="1:38" x14ac:dyDescent="0.3">
      <c r="A1629">
        <v>10</v>
      </c>
      <c r="B1629">
        <v>38</v>
      </c>
      <c r="C1629">
        <f>IF(OR($L1629=TRUE,$A1629=0,MOD($A1629,ChapterTable!$R$20)&lt;&gt;0),
MAX(0,INT(($B1629+ChapterTable!$P$26+VLOOKUP(SUBSTITUTE(C$1,"성장단계","")&amp;"단계오프셋",ChapterTable!$R:$S,2,0))/ChapterTable!$P$23)),
MAX(0,INT(($B1629+ChapterTable!$R$26+VLOOKUP(SUBSTITUTE(C$1,"성장단계","")&amp;"보스단계오프셋",ChapterTable!$R:$S,2,0))/ChapterTable!$R$23)))</f>
        <v>4</v>
      </c>
      <c r="D1629">
        <f>IF(OR($L1629=TRUE,$A1629=0,MOD($A1629,ChapterTable!$R$20)&lt;&gt;0),
MAX(0,INT(($B1629+ChapterTable!$P$26+VLOOKUP(SUBSTITUTE(D$1,"성장단계","")&amp;"단계오프셋",ChapterTable!$R:$S,2,0))/ChapterTable!$P$23)),
MAX(0,INT(($B1629+ChapterTable!$R$26+VLOOKUP(SUBSTITUTE(D$1,"성장단계","")&amp;"보스단계오프셋",ChapterTable!$R:$S,2,0))/ChapterTable!$R$23)))</f>
        <v>3</v>
      </c>
      <c r="E1629" s="1">
        <f ca="1">IF(AND($A1629=0,$B1629=1),
    VLOOKUP(1,ChapterTable!$1:$1048576,MATCH("최종"&amp;SUBSTITUTE(SUBSTITUTE(E$1,"standard",""),"|Float",""),ChapterTable!$1:$1,0),0)*ChapterTable!$P$17,
  IF(AND($A1629=0,$B1629=0),
    E1630,
  IF($B1629=0,
    VLOOKUP($A1629,ChapterTable!$1:$1048576,MATCH("최종"&amp;SUBSTITUTE(SUBSTITUTE(E$1,"standard",""),"|Float",""),ChapterTable!$1:$1,0),0),
  IF($B1629=1,
    IF($L1629=FALSE,
      VLOOKUP($A1629,ChapterTable!$1:$1048576,MATCH("최종"&amp;SUBSTITUTE(SUBSTITUTE(E$1,"standard",""),"|Float",""),ChapterTable!$1:$1,0),0),
      VLOOKUP($A1629-ChapterTable!$P$11,ChapterTable!$1:$1048576,MATCH("최종"&amp;SUBSTITUTE(SUBSTITUTE(E$1,"standard",""),"|Float",""),ChapterTable!$1:$1,0),0)*ChapterTable!$P$14
    ),
  OFFSET(E1629,-$B1629+IF($L1629,1,0),0)*IF($B1629&gt;OFFSET($B1629,1,0),ChapterTable!$R$17,1)*
    (VLOOKUP(SUBSTITUTE(SUBSTITUTE(E$1,"standard",""),"|Float","")&amp;IF(OR($L1629=TRUE,$A1629=0,MOD($A1629,ChapterTable!$R$20)&lt;&gt;0),"","보스")&amp;"인게임누적곱배수",ChapterTable!$R:$S,2,0)^C1629
    +VLOOKUP(SUBSTITUTE(SUBSTITUTE(E$1,"standard",""),"|Float","")&amp;IF(OR($L1629=TRUE,$A1629=0,MOD($A1629,ChapterTable!$R$20)&lt;&gt;0),"","보스")&amp;"인게임누적합배수",ChapterTable!$R:$S,2,0)*C1629)
  )
  )
  )
)</f>
        <v>6366.2203124999996</v>
      </c>
      <c r="F1629" s="1">
        <f ca="1">IF(AND($A1629=0,$B1629=1),
    VLOOKUP(1,ChapterTable!$1:$1048576,MATCH("최종"&amp;SUBSTITUTE(SUBSTITUTE(F$1,"standard",""),"|Float",""),ChapterTable!$1:$1,0),0)*ChapterTable!$P$17,
  IF(AND($A1629=0,$B1629=0),
    F1630,
  IF($B1629=0,
    VLOOKUP($A1629,ChapterTable!$1:$1048576,MATCH("최종"&amp;SUBSTITUTE(SUBSTITUTE(F$1,"standard",""),"|Float",""),ChapterTable!$1:$1,0),0),
  IF($B1629=1,
    IF($L1629=FALSE,
      VLOOKUP($A1629,ChapterTable!$1:$1048576,MATCH("최종"&amp;SUBSTITUTE(SUBSTITUTE(F$1,"standard",""),"|Float",""),ChapterTable!$1:$1,0),0),
      VLOOKUP($A1629-ChapterTable!$P$11,ChapterTable!$1:$1048576,MATCH("최종"&amp;SUBSTITUTE(SUBSTITUTE(F$1,"standard",""),"|Float",""),ChapterTable!$1:$1,0),0)*ChapterTable!$P$14
    ),
  OFFSET(F1629,-$B1629+IF($L1629,1,0),0)*
    (VLOOKUP(SUBSTITUTE(SUBSTITUTE(F$1,"standard",""),"|Float","")&amp;IF(OR($L1629=TRUE,$A1629=0,MOD($A1629,ChapterTable!$R$20)&lt;&gt;0),"","보스")&amp;"인게임누적곱배수",ChapterTable!$R:$S,2,0)^D1629
    +VLOOKUP(SUBSTITUTE(SUBSTITUTE(F$1,"standard",""),"|Float","")&amp;IF(OR($L1629=TRUE,$A1629=0,MOD($A1629,ChapterTable!$R$20)&lt;&gt;0),"","보스")&amp;"인게임누적합배수",ChapterTable!$R:$S,2,0)*D1629)
  )
  )
  )
)</f>
        <v>1805.2360839843748</v>
      </c>
      <c r="G1629" t="s">
        <v>719</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78"/>
        <v>4</v>
      </c>
      <c r="Q1629">
        <f t="shared" si="179"/>
        <v>4</v>
      </c>
      <c r="R1629" t="b">
        <f t="shared" ca="1" si="180"/>
        <v>1</v>
      </c>
      <c r="T1629" t="b">
        <f t="shared" ca="1" si="18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84"/>
        <v>0.25</v>
      </c>
      <c r="AJ1629">
        <f t="shared" si="182"/>
        <v>0.32</v>
      </c>
      <c r="AK1629">
        <f t="shared" si="183"/>
        <v>1</v>
      </c>
      <c r="AL1629">
        <v>0</v>
      </c>
    </row>
    <row r="1630" spans="1:38" x14ac:dyDescent="0.3">
      <c r="A1630">
        <v>10</v>
      </c>
      <c r="B1630">
        <v>39</v>
      </c>
      <c r="C1630">
        <f>IF(OR($L1630=TRUE,$A1630=0,MOD($A1630,ChapterTable!$R$20)&lt;&gt;0),
MAX(0,INT(($B1630+ChapterTable!$P$26+VLOOKUP(SUBSTITUTE(C$1,"성장단계","")&amp;"단계오프셋",ChapterTable!$R:$S,2,0))/ChapterTable!$P$23)),
MAX(0,INT(($B1630+ChapterTable!$R$26+VLOOKUP(SUBSTITUTE(C$1,"성장단계","")&amp;"보스단계오프셋",ChapterTable!$R:$S,2,0))/ChapterTable!$R$23)))</f>
        <v>4</v>
      </c>
      <c r="D1630">
        <f>IF(OR($L1630=TRUE,$A1630=0,MOD($A1630,ChapterTable!$R$20)&lt;&gt;0),
MAX(0,INT(($B1630+ChapterTable!$P$26+VLOOKUP(SUBSTITUTE(D$1,"성장단계","")&amp;"단계오프셋",ChapterTable!$R:$S,2,0))/ChapterTable!$P$23)),
MAX(0,INT(($B1630+ChapterTable!$R$26+VLOOKUP(SUBSTITUTE(D$1,"성장단계","")&amp;"보스단계오프셋",ChapterTable!$R:$S,2,0))/ChapterTable!$R$23)))</f>
        <v>3</v>
      </c>
      <c r="E1630" s="1">
        <f ca="1">IF(AND($A1630=0,$B1630=1),
    VLOOKUP(1,ChapterTable!$1:$1048576,MATCH("최종"&amp;SUBSTITUTE(SUBSTITUTE(E$1,"standard",""),"|Float",""),ChapterTable!$1:$1,0),0)*ChapterTable!$P$17,
  IF(AND($A1630=0,$B1630=0),
    E1631,
  IF($B1630=0,
    VLOOKUP($A1630,ChapterTable!$1:$1048576,MATCH("최종"&amp;SUBSTITUTE(SUBSTITUTE(E$1,"standard",""),"|Float",""),ChapterTable!$1:$1,0),0),
  IF($B1630=1,
    IF($L1630=FALSE,
      VLOOKUP($A1630,ChapterTable!$1:$1048576,MATCH("최종"&amp;SUBSTITUTE(SUBSTITUTE(E$1,"standard",""),"|Float",""),ChapterTable!$1:$1,0),0),
      VLOOKUP($A1630-ChapterTable!$P$11,ChapterTable!$1:$1048576,MATCH("최종"&amp;SUBSTITUTE(SUBSTITUTE(E$1,"standard",""),"|Float",""),ChapterTable!$1:$1,0),0)*ChapterTable!$P$14
    ),
  OFFSET(E1630,-$B1630+IF($L1630,1,0),0)*IF($B1630&gt;OFFSET($B1630,1,0),ChapterTable!$R$17,1)*
    (VLOOKUP(SUBSTITUTE(SUBSTITUTE(E$1,"standard",""),"|Float","")&amp;IF(OR($L1630=TRUE,$A1630=0,MOD($A1630,ChapterTable!$R$20)&lt;&gt;0),"","보스")&amp;"인게임누적곱배수",ChapterTable!$R:$S,2,0)^C1630
    +VLOOKUP(SUBSTITUTE(SUBSTITUTE(E$1,"standard",""),"|Float","")&amp;IF(OR($L1630=TRUE,$A1630=0,MOD($A1630,ChapterTable!$R$20)&lt;&gt;0),"","보스")&amp;"인게임누적합배수",ChapterTable!$R:$S,2,0)*C1630)
  )
  )
  )
)</f>
        <v>6366.2203124999996</v>
      </c>
      <c r="F1630" s="1">
        <f ca="1">IF(AND($A1630=0,$B1630=1),
    VLOOKUP(1,ChapterTable!$1:$1048576,MATCH("최종"&amp;SUBSTITUTE(SUBSTITUTE(F$1,"standard",""),"|Float",""),ChapterTable!$1:$1,0),0)*ChapterTable!$P$17,
  IF(AND($A1630=0,$B1630=0),
    F1631,
  IF($B1630=0,
    VLOOKUP($A1630,ChapterTable!$1:$1048576,MATCH("최종"&amp;SUBSTITUTE(SUBSTITUTE(F$1,"standard",""),"|Float",""),ChapterTable!$1:$1,0),0),
  IF($B1630=1,
    IF($L1630=FALSE,
      VLOOKUP($A1630,ChapterTable!$1:$1048576,MATCH("최종"&amp;SUBSTITUTE(SUBSTITUTE(F$1,"standard",""),"|Float",""),ChapterTable!$1:$1,0),0),
      VLOOKUP($A1630-ChapterTable!$P$11,ChapterTable!$1:$1048576,MATCH("최종"&amp;SUBSTITUTE(SUBSTITUTE(F$1,"standard",""),"|Float",""),ChapterTable!$1:$1,0),0)*ChapterTable!$P$14
    ),
  OFFSET(F1630,-$B1630+IF($L1630,1,0),0)*
    (VLOOKUP(SUBSTITUTE(SUBSTITUTE(F$1,"standard",""),"|Float","")&amp;IF(OR($L1630=TRUE,$A1630=0,MOD($A1630,ChapterTable!$R$20)&lt;&gt;0),"","보스")&amp;"인게임누적곱배수",ChapterTable!$R:$S,2,0)^D1630
    +VLOOKUP(SUBSTITUTE(SUBSTITUTE(F$1,"standard",""),"|Float","")&amp;IF(OR($L1630=TRUE,$A1630=0,MOD($A1630,ChapterTable!$R$20)&lt;&gt;0),"","보스")&amp;"인게임누적합배수",ChapterTable!$R:$S,2,0)*D1630)
  )
  )
  )
)</f>
        <v>1805.2360839843748</v>
      </c>
      <c r="G1630" t="s">
        <v>719</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78"/>
        <v>94</v>
      </c>
      <c r="Q1630">
        <f t="shared" si="179"/>
        <v>94</v>
      </c>
      <c r="R1630" t="b">
        <f t="shared" ca="1" si="180"/>
        <v>1</v>
      </c>
      <c r="T1630" t="b">
        <f t="shared" ca="1" si="18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84"/>
        <v>0.25</v>
      </c>
      <c r="AJ1630">
        <f t="shared" si="182"/>
        <v>0.32</v>
      </c>
      <c r="AK1630">
        <f t="shared" si="183"/>
        <v>1</v>
      </c>
      <c r="AL1630">
        <v>0</v>
      </c>
    </row>
    <row r="1631" spans="1:38" x14ac:dyDescent="0.3">
      <c r="A1631">
        <v>10</v>
      </c>
      <c r="B1631">
        <v>40</v>
      </c>
      <c r="C1631">
        <f>IF(OR($L1631=TRUE,$A1631=0,MOD($A1631,ChapterTable!$R$20)&lt;&gt;0),
MAX(0,INT(($B1631+ChapterTable!$P$26+VLOOKUP(SUBSTITUTE(C$1,"성장단계","")&amp;"단계오프셋",ChapterTable!$R:$S,2,0))/ChapterTable!$P$23)),
MAX(0,INT(($B1631+ChapterTable!$R$26+VLOOKUP(SUBSTITUTE(C$1,"성장단계","")&amp;"보스단계오프셋",ChapterTable!$R:$S,2,0))/ChapterTable!$R$23)))</f>
        <v>4</v>
      </c>
      <c r="D1631">
        <f>IF(OR($L1631=TRUE,$A1631=0,MOD($A1631,ChapterTable!$R$20)&lt;&gt;0),
MAX(0,INT(($B1631+ChapterTable!$P$26+VLOOKUP(SUBSTITUTE(D$1,"성장단계","")&amp;"단계오프셋",ChapterTable!$R:$S,2,0))/ChapterTable!$P$23)),
MAX(0,INT(($B1631+ChapterTable!$R$26+VLOOKUP(SUBSTITUTE(D$1,"성장단계","")&amp;"보스단계오프셋",ChapterTable!$R:$S,2,0))/ChapterTable!$R$23)))</f>
        <v>3</v>
      </c>
      <c r="E1631" s="1">
        <f ca="1">IF(AND($A1631=0,$B1631=1),
    VLOOKUP(1,ChapterTable!$1:$1048576,MATCH("최종"&amp;SUBSTITUTE(SUBSTITUTE(E$1,"standard",""),"|Float",""),ChapterTable!$1:$1,0),0)*ChapterTable!$P$17,
  IF(AND($A1631=0,$B1631=0),
    E1632,
  IF($B1631=0,
    VLOOKUP($A1631,ChapterTable!$1:$1048576,MATCH("최종"&amp;SUBSTITUTE(SUBSTITUTE(E$1,"standard",""),"|Float",""),ChapterTable!$1:$1,0),0),
  IF($B1631=1,
    IF($L1631=FALSE,
      VLOOKUP($A1631,ChapterTable!$1:$1048576,MATCH("최종"&amp;SUBSTITUTE(SUBSTITUTE(E$1,"standard",""),"|Float",""),ChapterTable!$1:$1,0),0),
      VLOOKUP($A1631-ChapterTable!$P$11,ChapterTable!$1:$1048576,MATCH("최종"&amp;SUBSTITUTE(SUBSTITUTE(E$1,"standard",""),"|Float",""),ChapterTable!$1:$1,0),0)*ChapterTable!$P$14
    ),
  OFFSET(E1631,-$B1631+IF($L1631,1,0),0)*IF($B1631&gt;OFFSET($B1631,1,0),ChapterTable!$R$17,1)*
    (VLOOKUP(SUBSTITUTE(SUBSTITUTE(E$1,"standard",""),"|Float","")&amp;IF(OR($L1631=TRUE,$A1631=0,MOD($A1631,ChapterTable!$R$20)&lt;&gt;0),"","보스")&amp;"인게임누적곱배수",ChapterTable!$R:$S,2,0)^C1631
    +VLOOKUP(SUBSTITUTE(SUBSTITUTE(E$1,"standard",""),"|Float","")&amp;IF(OR($L1631=TRUE,$A1631=0,MOD($A1631,ChapterTable!$R$20)&lt;&gt;0),"","보스")&amp;"인게임누적합배수",ChapterTable!$R:$S,2,0)*C1631)
  )
  )
  )
)</f>
        <v>6366.2203124999996</v>
      </c>
      <c r="F1631" s="1">
        <f ca="1">IF(AND($A1631=0,$B1631=1),
    VLOOKUP(1,ChapterTable!$1:$1048576,MATCH("최종"&amp;SUBSTITUTE(SUBSTITUTE(F$1,"standard",""),"|Float",""),ChapterTable!$1:$1,0),0)*ChapterTable!$P$17,
  IF(AND($A1631=0,$B1631=0),
    F1632,
  IF($B1631=0,
    VLOOKUP($A1631,ChapterTable!$1:$1048576,MATCH("최종"&amp;SUBSTITUTE(SUBSTITUTE(F$1,"standard",""),"|Float",""),ChapterTable!$1:$1,0),0),
  IF($B1631=1,
    IF($L1631=FALSE,
      VLOOKUP($A1631,ChapterTable!$1:$1048576,MATCH("최종"&amp;SUBSTITUTE(SUBSTITUTE(F$1,"standard",""),"|Float",""),ChapterTable!$1:$1,0),0),
      VLOOKUP($A1631-ChapterTable!$P$11,ChapterTable!$1:$1048576,MATCH("최종"&amp;SUBSTITUTE(SUBSTITUTE(F$1,"standard",""),"|Float",""),ChapterTable!$1:$1,0),0)*ChapterTable!$P$14
    ),
  OFFSET(F1631,-$B1631+IF($L1631,1,0),0)*
    (VLOOKUP(SUBSTITUTE(SUBSTITUTE(F$1,"standard",""),"|Float","")&amp;IF(OR($L1631=TRUE,$A1631=0,MOD($A1631,ChapterTable!$R$20)&lt;&gt;0),"","보스")&amp;"인게임누적곱배수",ChapterTable!$R:$S,2,0)^D1631
    +VLOOKUP(SUBSTITUTE(SUBSTITUTE(F$1,"standard",""),"|Float","")&amp;IF(OR($L1631=TRUE,$A1631=0,MOD($A1631,ChapterTable!$R$20)&lt;&gt;0),"","보스")&amp;"인게임누적합배수",ChapterTable!$R:$S,2,0)*D1631)
  )
  )
  )
)</f>
        <v>1805.2360839843748</v>
      </c>
      <c r="G1631" t="s">
        <v>719</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78"/>
        <v>24</v>
      </c>
      <c r="Q1631">
        <f t="shared" si="179"/>
        <v>24</v>
      </c>
      <c r="R1631" t="b">
        <f t="shared" ca="1" si="180"/>
        <v>1</v>
      </c>
      <c r="T1631" t="b">
        <f t="shared" ca="1" si="18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84"/>
        <v>0.25</v>
      </c>
      <c r="AJ1631">
        <f t="shared" si="182"/>
        <v>1</v>
      </c>
      <c r="AK1631">
        <f t="shared" si="183"/>
        <v>4</v>
      </c>
      <c r="AL1631">
        <v>0</v>
      </c>
    </row>
    <row r="1632" spans="1:38" x14ac:dyDescent="0.3">
      <c r="A1632">
        <v>10</v>
      </c>
      <c r="B1632">
        <v>41</v>
      </c>
      <c r="C1632">
        <f>IF(OR($L1632=TRUE,$A1632=0,MOD($A1632,ChapterTable!$R$20)&lt;&gt;0),
MAX(0,INT(($B1632+ChapterTable!$P$26+VLOOKUP(SUBSTITUTE(C$1,"성장단계","")&amp;"단계오프셋",ChapterTable!$R:$S,2,0))/ChapterTable!$P$23)),
MAX(0,INT(($B1632+ChapterTable!$R$26+VLOOKUP(SUBSTITUTE(C$1,"성장단계","")&amp;"보스단계오프셋",ChapterTable!$R:$S,2,0))/ChapterTable!$R$23)))</f>
        <v>4</v>
      </c>
      <c r="D1632">
        <f>IF(OR($L1632=TRUE,$A1632=0,MOD($A1632,ChapterTable!$R$20)&lt;&gt;0),
MAX(0,INT(($B1632+ChapterTable!$P$26+VLOOKUP(SUBSTITUTE(D$1,"성장단계","")&amp;"단계오프셋",ChapterTable!$R:$S,2,0))/ChapterTable!$P$23)),
MAX(0,INT(($B1632+ChapterTable!$R$26+VLOOKUP(SUBSTITUTE(D$1,"성장단계","")&amp;"보스단계오프셋",ChapterTable!$R:$S,2,0))/ChapterTable!$R$23)))</f>
        <v>4</v>
      </c>
      <c r="E1632" s="1">
        <f ca="1">IF(AND($A1632=0,$B1632=1),
    VLOOKUP(1,ChapterTable!$1:$1048576,MATCH("최종"&amp;SUBSTITUTE(SUBSTITUTE(E$1,"standard",""),"|Float",""),ChapterTable!$1:$1,0),0)*ChapterTable!$P$17,
  IF(AND($A1632=0,$B1632=0),
    E1633,
  IF($B1632=0,
    VLOOKUP($A1632,ChapterTable!$1:$1048576,MATCH("최종"&amp;SUBSTITUTE(SUBSTITUTE(E$1,"standard",""),"|Float",""),ChapterTable!$1:$1,0),0),
  IF($B1632=1,
    IF($L1632=FALSE,
      VLOOKUP($A1632,ChapterTable!$1:$1048576,MATCH("최종"&amp;SUBSTITUTE(SUBSTITUTE(E$1,"standard",""),"|Float",""),ChapterTable!$1:$1,0),0),
      VLOOKUP($A1632-ChapterTable!$P$11,ChapterTable!$1:$1048576,MATCH("최종"&amp;SUBSTITUTE(SUBSTITUTE(E$1,"standard",""),"|Float",""),ChapterTable!$1:$1,0),0)*ChapterTable!$P$14
    ),
  OFFSET(E1632,-$B1632+IF($L1632,1,0),0)*IF($B1632&gt;OFFSET($B1632,1,0),ChapterTable!$R$17,1)*
    (VLOOKUP(SUBSTITUTE(SUBSTITUTE(E$1,"standard",""),"|Float","")&amp;IF(OR($L1632=TRUE,$A1632=0,MOD($A1632,ChapterTable!$R$20)&lt;&gt;0),"","보스")&amp;"인게임누적곱배수",ChapterTable!$R:$S,2,0)^C1632
    +VLOOKUP(SUBSTITUTE(SUBSTITUTE(E$1,"standard",""),"|Float","")&amp;IF(OR($L1632=TRUE,$A1632=0,MOD($A1632,ChapterTable!$R$20)&lt;&gt;0),"","보스")&amp;"인게임누적합배수",ChapterTable!$R:$S,2,0)*C1632)
  )
  )
  )
)</f>
        <v>6366.2203124999996</v>
      </c>
      <c r="F1632" s="1">
        <f ca="1">IF(AND($A1632=0,$B1632=1),
    VLOOKUP(1,ChapterTable!$1:$1048576,MATCH("최종"&amp;SUBSTITUTE(SUBSTITUTE(F$1,"standard",""),"|Float",""),ChapterTable!$1:$1,0),0)*ChapterTable!$P$17,
  IF(AND($A1632=0,$B1632=0),
    F1633,
  IF($B1632=0,
    VLOOKUP($A1632,ChapterTable!$1:$1048576,MATCH("최종"&amp;SUBSTITUTE(SUBSTITUTE(F$1,"standard",""),"|Float",""),ChapterTable!$1:$1,0),0),
  IF($B1632=1,
    IF($L1632=FALSE,
      VLOOKUP($A1632,ChapterTable!$1:$1048576,MATCH("최종"&amp;SUBSTITUTE(SUBSTITUTE(F$1,"standard",""),"|Float",""),ChapterTable!$1:$1,0),0),
      VLOOKUP($A1632-ChapterTable!$P$11,ChapterTable!$1:$1048576,MATCH("최종"&amp;SUBSTITUTE(SUBSTITUTE(F$1,"standard",""),"|Float",""),ChapterTable!$1:$1,0),0)*ChapterTable!$P$14
    ),
  OFFSET(F1632,-$B1632+IF($L1632,1,0),0)*
    (VLOOKUP(SUBSTITUTE(SUBSTITUTE(F$1,"standard",""),"|Float","")&amp;IF(OR($L1632=TRUE,$A1632=0,MOD($A1632,ChapterTable!$R$20)&lt;&gt;0),"","보스")&amp;"인게임누적곱배수",ChapterTable!$R:$S,2,0)^D1632
    +VLOOKUP(SUBSTITUTE(SUBSTITUTE(F$1,"standard",""),"|Float","")&amp;IF(OR($L1632=TRUE,$A1632=0,MOD($A1632,ChapterTable!$R$20)&lt;&gt;0),"","보스")&amp;"인게임누적합배수",ChapterTable!$R:$S,2,0)*D1632)
  )
  )
  )
)</f>
        <v>1915.7607421874998</v>
      </c>
      <c r="G1632" t="s">
        <v>719</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78"/>
        <v>5</v>
      </c>
      <c r="Q1632">
        <f t="shared" si="179"/>
        <v>5</v>
      </c>
      <c r="R1632" t="b">
        <f t="shared" ca="1" si="180"/>
        <v>1</v>
      </c>
      <c r="T1632" t="b">
        <f t="shared" ca="1" si="18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84"/>
        <v>0.2</v>
      </c>
      <c r="AJ1632">
        <f t="shared" si="182"/>
        <v>0.27466666000000001</v>
      </c>
      <c r="AK1632">
        <f t="shared" si="183"/>
        <v>1</v>
      </c>
      <c r="AL1632">
        <v>0</v>
      </c>
    </row>
    <row r="1633" spans="1:38" x14ac:dyDescent="0.3">
      <c r="A1633">
        <v>10</v>
      </c>
      <c r="B1633">
        <v>42</v>
      </c>
      <c r="C1633">
        <f>IF(OR($L1633=TRUE,$A1633=0,MOD($A1633,ChapterTable!$R$20)&lt;&gt;0),
MAX(0,INT(($B1633+ChapterTable!$P$26+VLOOKUP(SUBSTITUTE(C$1,"성장단계","")&amp;"단계오프셋",ChapterTable!$R:$S,2,0))/ChapterTable!$P$23)),
MAX(0,INT(($B1633+ChapterTable!$R$26+VLOOKUP(SUBSTITUTE(C$1,"성장단계","")&amp;"보스단계오프셋",ChapterTable!$R:$S,2,0))/ChapterTable!$R$23)))</f>
        <v>4</v>
      </c>
      <c r="D1633">
        <f>IF(OR($L1633=TRUE,$A1633=0,MOD($A1633,ChapterTable!$R$20)&lt;&gt;0),
MAX(0,INT(($B1633+ChapterTable!$P$26+VLOOKUP(SUBSTITUTE(D$1,"성장단계","")&amp;"단계오프셋",ChapterTable!$R:$S,2,0))/ChapterTable!$P$23)),
MAX(0,INT(($B1633+ChapterTable!$R$26+VLOOKUP(SUBSTITUTE(D$1,"성장단계","")&amp;"보스단계오프셋",ChapterTable!$R:$S,2,0))/ChapterTable!$R$23)))</f>
        <v>4</v>
      </c>
      <c r="E1633" s="1">
        <f ca="1">IF(AND($A1633=0,$B1633=1),
    VLOOKUP(1,ChapterTable!$1:$1048576,MATCH("최종"&amp;SUBSTITUTE(SUBSTITUTE(E$1,"standard",""),"|Float",""),ChapterTable!$1:$1,0),0)*ChapterTable!$P$17,
  IF(AND($A1633=0,$B1633=0),
    E1634,
  IF($B1633=0,
    VLOOKUP($A1633,ChapterTable!$1:$1048576,MATCH("최종"&amp;SUBSTITUTE(SUBSTITUTE(E$1,"standard",""),"|Float",""),ChapterTable!$1:$1,0),0),
  IF($B1633=1,
    IF($L1633=FALSE,
      VLOOKUP($A1633,ChapterTable!$1:$1048576,MATCH("최종"&amp;SUBSTITUTE(SUBSTITUTE(E$1,"standard",""),"|Float",""),ChapterTable!$1:$1,0),0),
      VLOOKUP($A1633-ChapterTable!$P$11,ChapterTable!$1:$1048576,MATCH("최종"&amp;SUBSTITUTE(SUBSTITUTE(E$1,"standard",""),"|Float",""),ChapterTable!$1:$1,0),0)*ChapterTable!$P$14
    ),
  OFFSET(E1633,-$B1633+IF($L1633,1,0),0)*IF($B1633&gt;OFFSET($B1633,1,0),ChapterTable!$R$17,1)*
    (VLOOKUP(SUBSTITUTE(SUBSTITUTE(E$1,"standard",""),"|Float","")&amp;IF(OR($L1633=TRUE,$A1633=0,MOD($A1633,ChapterTable!$R$20)&lt;&gt;0),"","보스")&amp;"인게임누적곱배수",ChapterTable!$R:$S,2,0)^C1633
    +VLOOKUP(SUBSTITUTE(SUBSTITUTE(E$1,"standard",""),"|Float","")&amp;IF(OR($L1633=TRUE,$A1633=0,MOD($A1633,ChapterTable!$R$20)&lt;&gt;0),"","보스")&amp;"인게임누적합배수",ChapterTable!$R:$S,2,0)*C1633)
  )
  )
  )
)</f>
        <v>6366.2203124999996</v>
      </c>
      <c r="F1633" s="1">
        <f ca="1">IF(AND($A1633=0,$B1633=1),
    VLOOKUP(1,ChapterTable!$1:$1048576,MATCH("최종"&amp;SUBSTITUTE(SUBSTITUTE(F$1,"standard",""),"|Float",""),ChapterTable!$1:$1,0),0)*ChapterTable!$P$17,
  IF(AND($A1633=0,$B1633=0),
    F1634,
  IF($B1633=0,
    VLOOKUP($A1633,ChapterTable!$1:$1048576,MATCH("최종"&amp;SUBSTITUTE(SUBSTITUTE(F$1,"standard",""),"|Float",""),ChapterTable!$1:$1,0),0),
  IF($B1633=1,
    IF($L1633=FALSE,
      VLOOKUP($A1633,ChapterTable!$1:$1048576,MATCH("최종"&amp;SUBSTITUTE(SUBSTITUTE(F$1,"standard",""),"|Float",""),ChapterTable!$1:$1,0),0),
      VLOOKUP($A1633-ChapterTable!$P$11,ChapterTable!$1:$1048576,MATCH("최종"&amp;SUBSTITUTE(SUBSTITUTE(F$1,"standard",""),"|Float",""),ChapterTable!$1:$1,0),0)*ChapterTable!$P$14
    ),
  OFFSET(F1633,-$B1633+IF($L1633,1,0),0)*
    (VLOOKUP(SUBSTITUTE(SUBSTITUTE(F$1,"standard",""),"|Float","")&amp;IF(OR($L1633=TRUE,$A1633=0,MOD($A1633,ChapterTable!$R$20)&lt;&gt;0),"","보스")&amp;"인게임누적곱배수",ChapterTable!$R:$S,2,0)^D1633
    +VLOOKUP(SUBSTITUTE(SUBSTITUTE(F$1,"standard",""),"|Float","")&amp;IF(OR($L1633=TRUE,$A1633=0,MOD($A1633,ChapterTable!$R$20)&lt;&gt;0),"","보스")&amp;"인게임누적합배수",ChapterTable!$R:$S,2,0)*D1633)
  )
  )
  )
)</f>
        <v>1915.7607421874998</v>
      </c>
      <c r="G1633" t="s">
        <v>719</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78"/>
        <v>5</v>
      </c>
      <c r="Q1633">
        <f t="shared" si="179"/>
        <v>5</v>
      </c>
      <c r="R1633" t="b">
        <f t="shared" ca="1" si="180"/>
        <v>1</v>
      </c>
      <c r="T1633" t="b">
        <f t="shared" ca="1" si="18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84"/>
        <v>0.2</v>
      </c>
      <c r="AJ1633">
        <f t="shared" si="182"/>
        <v>0.27466666000000001</v>
      </c>
      <c r="AK1633">
        <f t="shared" si="183"/>
        <v>1</v>
      </c>
      <c r="AL1633">
        <v>0</v>
      </c>
    </row>
    <row r="1634" spans="1:38" x14ac:dyDescent="0.3">
      <c r="A1634">
        <v>10</v>
      </c>
      <c r="B1634">
        <v>43</v>
      </c>
      <c r="C1634">
        <f>IF(OR($L1634=TRUE,$A1634=0,MOD($A1634,ChapterTable!$R$20)&lt;&gt;0),
MAX(0,INT(($B1634+ChapterTable!$P$26+VLOOKUP(SUBSTITUTE(C$1,"성장단계","")&amp;"단계오프셋",ChapterTable!$R:$S,2,0))/ChapterTable!$P$23)),
MAX(0,INT(($B1634+ChapterTable!$R$26+VLOOKUP(SUBSTITUTE(C$1,"성장단계","")&amp;"보스단계오프셋",ChapterTable!$R:$S,2,0))/ChapterTable!$R$23)))</f>
        <v>4</v>
      </c>
      <c r="D1634">
        <f>IF(OR($L1634=TRUE,$A1634=0,MOD($A1634,ChapterTable!$R$20)&lt;&gt;0),
MAX(0,INT(($B1634+ChapterTable!$P$26+VLOOKUP(SUBSTITUTE(D$1,"성장단계","")&amp;"단계오프셋",ChapterTable!$R:$S,2,0))/ChapterTable!$P$23)),
MAX(0,INT(($B1634+ChapterTable!$R$26+VLOOKUP(SUBSTITUTE(D$1,"성장단계","")&amp;"보스단계오프셋",ChapterTable!$R:$S,2,0))/ChapterTable!$R$23)))</f>
        <v>4</v>
      </c>
      <c r="E1634" s="1">
        <f ca="1">IF(AND($A1634=0,$B1634=1),
    VLOOKUP(1,ChapterTable!$1:$1048576,MATCH("최종"&amp;SUBSTITUTE(SUBSTITUTE(E$1,"standard",""),"|Float",""),ChapterTable!$1:$1,0),0)*ChapterTable!$P$17,
  IF(AND($A1634=0,$B1634=0),
    E1635,
  IF($B1634=0,
    VLOOKUP($A1634,ChapterTable!$1:$1048576,MATCH("최종"&amp;SUBSTITUTE(SUBSTITUTE(E$1,"standard",""),"|Float",""),ChapterTable!$1:$1,0),0),
  IF($B1634=1,
    IF($L1634=FALSE,
      VLOOKUP($A1634,ChapterTable!$1:$1048576,MATCH("최종"&amp;SUBSTITUTE(SUBSTITUTE(E$1,"standard",""),"|Float",""),ChapterTable!$1:$1,0),0),
      VLOOKUP($A1634-ChapterTable!$P$11,ChapterTable!$1:$1048576,MATCH("최종"&amp;SUBSTITUTE(SUBSTITUTE(E$1,"standard",""),"|Float",""),ChapterTable!$1:$1,0),0)*ChapterTable!$P$14
    ),
  OFFSET(E1634,-$B1634+IF($L1634,1,0),0)*IF($B1634&gt;OFFSET($B1634,1,0),ChapterTable!$R$17,1)*
    (VLOOKUP(SUBSTITUTE(SUBSTITUTE(E$1,"standard",""),"|Float","")&amp;IF(OR($L1634=TRUE,$A1634=0,MOD($A1634,ChapterTable!$R$20)&lt;&gt;0),"","보스")&amp;"인게임누적곱배수",ChapterTable!$R:$S,2,0)^C1634
    +VLOOKUP(SUBSTITUTE(SUBSTITUTE(E$1,"standard",""),"|Float","")&amp;IF(OR($L1634=TRUE,$A1634=0,MOD($A1634,ChapterTable!$R$20)&lt;&gt;0),"","보스")&amp;"인게임누적합배수",ChapterTable!$R:$S,2,0)*C1634)
  )
  )
  )
)</f>
        <v>6366.2203124999996</v>
      </c>
      <c r="F1634" s="1">
        <f ca="1">IF(AND($A1634=0,$B1634=1),
    VLOOKUP(1,ChapterTable!$1:$1048576,MATCH("최종"&amp;SUBSTITUTE(SUBSTITUTE(F$1,"standard",""),"|Float",""),ChapterTable!$1:$1,0),0)*ChapterTable!$P$17,
  IF(AND($A1634=0,$B1634=0),
    F1635,
  IF($B1634=0,
    VLOOKUP($A1634,ChapterTable!$1:$1048576,MATCH("최종"&amp;SUBSTITUTE(SUBSTITUTE(F$1,"standard",""),"|Float",""),ChapterTable!$1:$1,0),0),
  IF($B1634=1,
    IF($L1634=FALSE,
      VLOOKUP($A1634,ChapterTable!$1:$1048576,MATCH("최종"&amp;SUBSTITUTE(SUBSTITUTE(F$1,"standard",""),"|Float",""),ChapterTable!$1:$1,0),0),
      VLOOKUP($A1634-ChapterTable!$P$11,ChapterTable!$1:$1048576,MATCH("최종"&amp;SUBSTITUTE(SUBSTITUTE(F$1,"standard",""),"|Float",""),ChapterTable!$1:$1,0),0)*ChapterTable!$P$14
    ),
  OFFSET(F1634,-$B1634+IF($L1634,1,0),0)*
    (VLOOKUP(SUBSTITUTE(SUBSTITUTE(F$1,"standard",""),"|Float","")&amp;IF(OR($L1634=TRUE,$A1634=0,MOD($A1634,ChapterTable!$R$20)&lt;&gt;0),"","보스")&amp;"인게임누적곱배수",ChapterTable!$R:$S,2,0)^D1634
    +VLOOKUP(SUBSTITUTE(SUBSTITUTE(F$1,"standard",""),"|Float","")&amp;IF(OR($L1634=TRUE,$A1634=0,MOD($A1634,ChapterTable!$R$20)&lt;&gt;0),"","보스")&amp;"인게임누적합배수",ChapterTable!$R:$S,2,0)*D1634)
  )
  )
  )
)</f>
        <v>1915.7607421874998</v>
      </c>
      <c r="G1634" t="s">
        <v>719</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78"/>
        <v>5</v>
      </c>
      <c r="Q1634">
        <f t="shared" si="179"/>
        <v>5</v>
      </c>
      <c r="R1634" t="b">
        <f t="shared" ca="1" si="180"/>
        <v>1</v>
      </c>
      <c r="T1634" t="b">
        <f t="shared" ca="1" si="18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84"/>
        <v>0.2</v>
      </c>
      <c r="AJ1634">
        <f t="shared" si="182"/>
        <v>0.27466666000000001</v>
      </c>
      <c r="AK1634">
        <f t="shared" si="183"/>
        <v>1</v>
      </c>
      <c r="AL1634">
        <v>0</v>
      </c>
    </row>
    <row r="1635" spans="1:38" x14ac:dyDescent="0.3">
      <c r="A1635">
        <v>10</v>
      </c>
      <c r="B1635">
        <v>44</v>
      </c>
      <c r="C1635">
        <f>IF(OR($L1635=TRUE,$A1635=0,MOD($A1635,ChapterTable!$R$20)&lt;&gt;0),
MAX(0,INT(($B1635+ChapterTable!$P$26+VLOOKUP(SUBSTITUTE(C$1,"성장단계","")&amp;"단계오프셋",ChapterTable!$R:$S,2,0))/ChapterTable!$P$23)),
MAX(0,INT(($B1635+ChapterTable!$R$26+VLOOKUP(SUBSTITUTE(C$1,"성장단계","")&amp;"보스단계오프셋",ChapterTable!$R:$S,2,0))/ChapterTable!$R$23)))</f>
        <v>4</v>
      </c>
      <c r="D1635">
        <f>IF(OR($L1635=TRUE,$A1635=0,MOD($A1635,ChapterTable!$R$20)&lt;&gt;0),
MAX(0,INT(($B1635+ChapterTable!$P$26+VLOOKUP(SUBSTITUTE(D$1,"성장단계","")&amp;"단계오프셋",ChapterTable!$R:$S,2,0))/ChapterTable!$P$23)),
MAX(0,INT(($B1635+ChapterTable!$R$26+VLOOKUP(SUBSTITUTE(D$1,"성장단계","")&amp;"보스단계오프셋",ChapterTable!$R:$S,2,0))/ChapterTable!$R$23)))</f>
        <v>4</v>
      </c>
      <c r="E1635" s="1">
        <f ca="1">IF(AND($A1635=0,$B1635=1),
    VLOOKUP(1,ChapterTable!$1:$1048576,MATCH("최종"&amp;SUBSTITUTE(SUBSTITUTE(E$1,"standard",""),"|Float",""),ChapterTable!$1:$1,0),0)*ChapterTable!$P$17,
  IF(AND($A1635=0,$B1635=0),
    E1636,
  IF($B1635=0,
    VLOOKUP($A1635,ChapterTable!$1:$1048576,MATCH("최종"&amp;SUBSTITUTE(SUBSTITUTE(E$1,"standard",""),"|Float",""),ChapterTable!$1:$1,0),0),
  IF($B1635=1,
    IF($L1635=FALSE,
      VLOOKUP($A1635,ChapterTable!$1:$1048576,MATCH("최종"&amp;SUBSTITUTE(SUBSTITUTE(E$1,"standard",""),"|Float",""),ChapterTable!$1:$1,0),0),
      VLOOKUP($A1635-ChapterTable!$P$11,ChapterTable!$1:$1048576,MATCH("최종"&amp;SUBSTITUTE(SUBSTITUTE(E$1,"standard",""),"|Float",""),ChapterTable!$1:$1,0),0)*ChapterTable!$P$14
    ),
  OFFSET(E1635,-$B1635+IF($L1635,1,0),0)*IF($B1635&gt;OFFSET($B1635,1,0),ChapterTable!$R$17,1)*
    (VLOOKUP(SUBSTITUTE(SUBSTITUTE(E$1,"standard",""),"|Float","")&amp;IF(OR($L1635=TRUE,$A1635=0,MOD($A1635,ChapterTable!$R$20)&lt;&gt;0),"","보스")&amp;"인게임누적곱배수",ChapterTable!$R:$S,2,0)^C1635
    +VLOOKUP(SUBSTITUTE(SUBSTITUTE(E$1,"standard",""),"|Float","")&amp;IF(OR($L1635=TRUE,$A1635=0,MOD($A1635,ChapterTable!$R$20)&lt;&gt;0),"","보스")&amp;"인게임누적합배수",ChapterTable!$R:$S,2,0)*C1635)
  )
  )
  )
)</f>
        <v>6366.2203124999996</v>
      </c>
      <c r="F1635" s="1">
        <f ca="1">IF(AND($A1635=0,$B1635=1),
    VLOOKUP(1,ChapterTable!$1:$1048576,MATCH("최종"&amp;SUBSTITUTE(SUBSTITUTE(F$1,"standard",""),"|Float",""),ChapterTable!$1:$1,0),0)*ChapterTable!$P$17,
  IF(AND($A1635=0,$B1635=0),
    F1636,
  IF($B1635=0,
    VLOOKUP($A1635,ChapterTable!$1:$1048576,MATCH("최종"&amp;SUBSTITUTE(SUBSTITUTE(F$1,"standard",""),"|Float",""),ChapterTable!$1:$1,0),0),
  IF($B1635=1,
    IF($L1635=FALSE,
      VLOOKUP($A1635,ChapterTable!$1:$1048576,MATCH("최종"&amp;SUBSTITUTE(SUBSTITUTE(F$1,"standard",""),"|Float",""),ChapterTable!$1:$1,0),0),
      VLOOKUP($A1635-ChapterTable!$P$11,ChapterTable!$1:$1048576,MATCH("최종"&amp;SUBSTITUTE(SUBSTITUTE(F$1,"standard",""),"|Float",""),ChapterTable!$1:$1,0),0)*ChapterTable!$P$14
    ),
  OFFSET(F1635,-$B1635+IF($L1635,1,0),0)*
    (VLOOKUP(SUBSTITUTE(SUBSTITUTE(F$1,"standard",""),"|Float","")&amp;IF(OR($L1635=TRUE,$A1635=0,MOD($A1635,ChapterTable!$R$20)&lt;&gt;0),"","보스")&amp;"인게임누적곱배수",ChapterTable!$R:$S,2,0)^D1635
    +VLOOKUP(SUBSTITUTE(SUBSTITUTE(F$1,"standard",""),"|Float","")&amp;IF(OR($L1635=TRUE,$A1635=0,MOD($A1635,ChapterTable!$R$20)&lt;&gt;0),"","보스")&amp;"인게임누적합배수",ChapterTable!$R:$S,2,0)*D1635)
  )
  )
  )
)</f>
        <v>1915.7607421874998</v>
      </c>
      <c r="G1635" t="s">
        <v>719</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78"/>
        <v>5</v>
      </c>
      <c r="Q1635">
        <f t="shared" si="179"/>
        <v>5</v>
      </c>
      <c r="R1635" t="b">
        <f t="shared" ca="1" si="180"/>
        <v>1</v>
      </c>
      <c r="T1635" t="b">
        <f t="shared" ca="1" si="18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84"/>
        <v>0.2</v>
      </c>
      <c r="AJ1635">
        <f t="shared" si="182"/>
        <v>0.27466666000000001</v>
      </c>
      <c r="AK1635">
        <f t="shared" si="183"/>
        <v>1</v>
      </c>
      <c r="AL1635">
        <v>0</v>
      </c>
    </row>
    <row r="1636" spans="1:38" x14ac:dyDescent="0.3">
      <c r="A1636">
        <v>10</v>
      </c>
      <c r="B1636">
        <v>45</v>
      </c>
      <c r="C1636">
        <f>IF(OR($L1636=TRUE,$A1636=0,MOD($A1636,ChapterTable!$R$20)&lt;&gt;0),
MAX(0,INT(($B1636+ChapterTable!$P$26+VLOOKUP(SUBSTITUTE(C$1,"성장단계","")&amp;"단계오프셋",ChapterTable!$R:$S,2,0))/ChapterTable!$P$23)),
MAX(0,INT(($B1636+ChapterTable!$R$26+VLOOKUP(SUBSTITUTE(C$1,"성장단계","")&amp;"보스단계오프셋",ChapterTable!$R:$S,2,0))/ChapterTable!$R$23)))</f>
        <v>4</v>
      </c>
      <c r="D1636">
        <f>IF(OR($L1636=TRUE,$A1636=0,MOD($A1636,ChapterTable!$R$20)&lt;&gt;0),
MAX(0,INT(($B1636+ChapterTable!$P$26+VLOOKUP(SUBSTITUTE(D$1,"성장단계","")&amp;"단계오프셋",ChapterTable!$R:$S,2,0))/ChapterTable!$P$23)),
MAX(0,INT(($B1636+ChapterTable!$R$26+VLOOKUP(SUBSTITUTE(D$1,"성장단계","")&amp;"보스단계오프셋",ChapterTable!$R:$S,2,0))/ChapterTable!$R$23)))</f>
        <v>4</v>
      </c>
      <c r="E1636" s="1">
        <f ca="1">IF(AND($A1636=0,$B1636=1),
    VLOOKUP(1,ChapterTable!$1:$1048576,MATCH("최종"&amp;SUBSTITUTE(SUBSTITUTE(E$1,"standard",""),"|Float",""),ChapterTable!$1:$1,0),0)*ChapterTable!$P$17,
  IF(AND($A1636=0,$B1636=0),
    E1637,
  IF($B1636=0,
    VLOOKUP($A1636,ChapterTable!$1:$1048576,MATCH("최종"&amp;SUBSTITUTE(SUBSTITUTE(E$1,"standard",""),"|Float",""),ChapterTable!$1:$1,0),0),
  IF($B1636=1,
    IF($L1636=FALSE,
      VLOOKUP($A1636,ChapterTable!$1:$1048576,MATCH("최종"&amp;SUBSTITUTE(SUBSTITUTE(E$1,"standard",""),"|Float",""),ChapterTable!$1:$1,0),0),
      VLOOKUP($A1636-ChapterTable!$P$11,ChapterTable!$1:$1048576,MATCH("최종"&amp;SUBSTITUTE(SUBSTITUTE(E$1,"standard",""),"|Float",""),ChapterTable!$1:$1,0),0)*ChapterTable!$P$14
    ),
  OFFSET(E1636,-$B1636+IF($L1636,1,0),0)*IF($B1636&gt;OFFSET($B1636,1,0),ChapterTable!$R$17,1)*
    (VLOOKUP(SUBSTITUTE(SUBSTITUTE(E$1,"standard",""),"|Float","")&amp;IF(OR($L1636=TRUE,$A1636=0,MOD($A1636,ChapterTable!$R$20)&lt;&gt;0),"","보스")&amp;"인게임누적곱배수",ChapterTable!$R:$S,2,0)^C1636
    +VLOOKUP(SUBSTITUTE(SUBSTITUTE(E$1,"standard",""),"|Float","")&amp;IF(OR($L1636=TRUE,$A1636=0,MOD($A1636,ChapterTable!$R$20)&lt;&gt;0),"","보스")&amp;"인게임누적합배수",ChapterTable!$R:$S,2,0)*C1636)
  )
  )
  )
)</f>
        <v>6366.2203124999996</v>
      </c>
      <c r="F1636" s="1">
        <f ca="1">IF(AND($A1636=0,$B1636=1),
    VLOOKUP(1,ChapterTable!$1:$1048576,MATCH("최종"&amp;SUBSTITUTE(SUBSTITUTE(F$1,"standard",""),"|Float",""),ChapterTable!$1:$1,0),0)*ChapterTable!$P$17,
  IF(AND($A1636=0,$B1636=0),
    F1637,
  IF($B1636=0,
    VLOOKUP($A1636,ChapterTable!$1:$1048576,MATCH("최종"&amp;SUBSTITUTE(SUBSTITUTE(F$1,"standard",""),"|Float",""),ChapterTable!$1:$1,0),0),
  IF($B1636=1,
    IF($L1636=FALSE,
      VLOOKUP($A1636,ChapterTable!$1:$1048576,MATCH("최종"&amp;SUBSTITUTE(SUBSTITUTE(F$1,"standard",""),"|Float",""),ChapterTable!$1:$1,0),0),
      VLOOKUP($A1636-ChapterTable!$P$11,ChapterTable!$1:$1048576,MATCH("최종"&amp;SUBSTITUTE(SUBSTITUTE(F$1,"standard",""),"|Float",""),ChapterTable!$1:$1,0),0)*ChapterTable!$P$14
    ),
  OFFSET(F1636,-$B1636+IF($L1636,1,0),0)*
    (VLOOKUP(SUBSTITUTE(SUBSTITUTE(F$1,"standard",""),"|Float","")&amp;IF(OR($L1636=TRUE,$A1636=0,MOD($A1636,ChapterTable!$R$20)&lt;&gt;0),"","보스")&amp;"인게임누적곱배수",ChapterTable!$R:$S,2,0)^D1636
    +VLOOKUP(SUBSTITUTE(SUBSTITUTE(F$1,"standard",""),"|Float","")&amp;IF(OR($L1636=TRUE,$A1636=0,MOD($A1636,ChapterTable!$R$20)&lt;&gt;0),"","보스")&amp;"인게임누적합배수",ChapterTable!$R:$S,2,0)*D1636)
  )
  )
  )
)</f>
        <v>1915.7607421874998</v>
      </c>
      <c r="G1636" t="s">
        <v>719</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78"/>
        <v>11</v>
      </c>
      <c r="Q1636">
        <f t="shared" si="179"/>
        <v>11</v>
      </c>
      <c r="R1636" t="b">
        <f t="shared" ca="1" si="180"/>
        <v>1</v>
      </c>
      <c r="T1636" t="b">
        <f t="shared" ca="1" si="18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84"/>
        <v>0.2</v>
      </c>
      <c r="AJ1636">
        <f t="shared" si="182"/>
        <v>0.27466666000000001</v>
      </c>
      <c r="AK1636">
        <f t="shared" si="183"/>
        <v>1</v>
      </c>
      <c r="AL1636">
        <v>0</v>
      </c>
    </row>
    <row r="1637" spans="1:38" x14ac:dyDescent="0.3">
      <c r="A1637">
        <v>10</v>
      </c>
      <c r="B1637">
        <v>46</v>
      </c>
      <c r="C1637">
        <f>IF(OR($L1637=TRUE,$A1637=0,MOD($A1637,ChapterTable!$R$20)&lt;&gt;0),
MAX(0,INT(($B1637+ChapterTable!$P$26+VLOOKUP(SUBSTITUTE(C$1,"성장단계","")&amp;"단계오프셋",ChapterTable!$R:$S,2,0))/ChapterTable!$P$23)),
MAX(0,INT(($B1637+ChapterTable!$R$26+VLOOKUP(SUBSTITUTE(C$1,"성장단계","")&amp;"보스단계오프셋",ChapterTable!$R:$S,2,0))/ChapterTable!$R$23)))</f>
        <v>5</v>
      </c>
      <c r="D1637">
        <f>IF(OR($L1637=TRUE,$A1637=0,MOD($A1637,ChapterTable!$R$20)&lt;&gt;0),
MAX(0,INT(($B1637+ChapterTable!$P$26+VLOOKUP(SUBSTITUTE(D$1,"성장단계","")&amp;"단계오프셋",ChapterTable!$R:$S,2,0))/ChapterTable!$P$23)),
MAX(0,INT(($B1637+ChapterTable!$R$26+VLOOKUP(SUBSTITUTE(D$1,"성장단계","")&amp;"보스단계오프셋",ChapterTable!$R:$S,2,0))/ChapterTable!$R$23)))</f>
        <v>4</v>
      </c>
      <c r="E1637" s="1">
        <f ca="1">IF(AND($A1637=0,$B1637=1),
    VLOOKUP(1,ChapterTable!$1:$1048576,MATCH("최종"&amp;SUBSTITUTE(SUBSTITUTE(E$1,"standard",""),"|Float",""),ChapterTable!$1:$1,0),0)*ChapterTable!$P$17,
  IF(AND($A1637=0,$B1637=0),
    E1638,
  IF($B1637=0,
    VLOOKUP($A1637,ChapterTable!$1:$1048576,MATCH("최종"&amp;SUBSTITUTE(SUBSTITUTE(E$1,"standard",""),"|Float",""),ChapterTable!$1:$1,0),0),
  IF($B1637=1,
    IF($L1637=FALSE,
      VLOOKUP($A1637,ChapterTable!$1:$1048576,MATCH("최종"&amp;SUBSTITUTE(SUBSTITUTE(E$1,"standard",""),"|Float",""),ChapterTable!$1:$1,0),0),
      VLOOKUP($A1637-ChapterTable!$P$11,ChapterTable!$1:$1048576,MATCH("최종"&amp;SUBSTITUTE(SUBSTITUTE(E$1,"standard",""),"|Float",""),ChapterTable!$1:$1,0),0)*ChapterTable!$P$14
    ),
  OFFSET(E1637,-$B1637+IF($L1637,1,0),0)*IF($B1637&gt;OFFSET($B1637,1,0),ChapterTable!$R$17,1)*
    (VLOOKUP(SUBSTITUTE(SUBSTITUTE(E$1,"standard",""),"|Float","")&amp;IF(OR($L1637=TRUE,$A1637=0,MOD($A1637,ChapterTable!$R$20)&lt;&gt;0),"","보스")&amp;"인게임누적곱배수",ChapterTable!$R:$S,2,0)^C1637
    +VLOOKUP(SUBSTITUTE(SUBSTITUTE(E$1,"standard",""),"|Float","")&amp;IF(OR($L1637=TRUE,$A1637=0,MOD($A1637,ChapterTable!$R$20)&lt;&gt;0),"","보스")&amp;"인게임누적합배수",ChapterTable!$R:$S,2,0)*C1637)
  )
  )
  )
)</f>
        <v>7073.5781249999991</v>
      </c>
      <c r="F1637" s="1">
        <f ca="1">IF(AND($A1637=0,$B1637=1),
    VLOOKUP(1,ChapterTable!$1:$1048576,MATCH("최종"&amp;SUBSTITUTE(SUBSTITUTE(F$1,"standard",""),"|Float",""),ChapterTable!$1:$1,0),0)*ChapterTable!$P$17,
  IF(AND($A1637=0,$B1637=0),
    F1638,
  IF($B1637=0,
    VLOOKUP($A1637,ChapterTable!$1:$1048576,MATCH("최종"&amp;SUBSTITUTE(SUBSTITUTE(F$1,"standard",""),"|Float",""),ChapterTable!$1:$1,0),0),
  IF($B1637=1,
    IF($L1637=FALSE,
      VLOOKUP($A1637,ChapterTable!$1:$1048576,MATCH("최종"&amp;SUBSTITUTE(SUBSTITUTE(F$1,"standard",""),"|Float",""),ChapterTable!$1:$1,0),0),
      VLOOKUP($A1637-ChapterTable!$P$11,ChapterTable!$1:$1048576,MATCH("최종"&amp;SUBSTITUTE(SUBSTITUTE(F$1,"standard",""),"|Float",""),ChapterTable!$1:$1,0),0)*ChapterTable!$P$14
    ),
  OFFSET(F1637,-$B1637+IF($L1637,1,0),0)*
    (VLOOKUP(SUBSTITUTE(SUBSTITUTE(F$1,"standard",""),"|Float","")&amp;IF(OR($L1637=TRUE,$A1637=0,MOD($A1637,ChapterTable!$R$20)&lt;&gt;0),"","보스")&amp;"인게임누적곱배수",ChapterTable!$R:$S,2,0)^D1637
    +VLOOKUP(SUBSTITUTE(SUBSTITUTE(F$1,"standard",""),"|Float","")&amp;IF(OR($L1637=TRUE,$A1637=0,MOD($A1637,ChapterTable!$R$20)&lt;&gt;0),"","보스")&amp;"인게임누적합배수",ChapterTable!$R:$S,2,0)*D1637)
  )
  )
  )
)</f>
        <v>1915.7607421874998</v>
      </c>
      <c r="G1637" t="s">
        <v>719</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78"/>
        <v>5</v>
      </c>
      <c r="Q1637">
        <f t="shared" si="179"/>
        <v>5</v>
      </c>
      <c r="R1637" t="b">
        <f t="shared" ca="1" si="180"/>
        <v>1</v>
      </c>
      <c r="T1637" t="b">
        <f t="shared" ca="1" si="18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84"/>
        <v>0.2</v>
      </c>
      <c r="AJ1637">
        <f t="shared" si="182"/>
        <v>0.27466666000000001</v>
      </c>
      <c r="AK1637">
        <f t="shared" si="183"/>
        <v>1</v>
      </c>
      <c r="AL1637">
        <v>0</v>
      </c>
    </row>
    <row r="1638" spans="1:38" x14ac:dyDescent="0.3">
      <c r="A1638">
        <v>10</v>
      </c>
      <c r="B1638">
        <v>47</v>
      </c>
      <c r="C1638">
        <f>IF(OR($L1638=TRUE,$A1638=0,MOD($A1638,ChapterTable!$R$20)&lt;&gt;0),
MAX(0,INT(($B1638+ChapterTable!$P$26+VLOOKUP(SUBSTITUTE(C$1,"성장단계","")&amp;"단계오프셋",ChapterTable!$R:$S,2,0))/ChapterTable!$P$23)),
MAX(0,INT(($B1638+ChapterTable!$R$26+VLOOKUP(SUBSTITUTE(C$1,"성장단계","")&amp;"보스단계오프셋",ChapterTable!$R:$S,2,0))/ChapterTable!$R$23)))</f>
        <v>5</v>
      </c>
      <c r="D1638">
        <f>IF(OR($L1638=TRUE,$A1638=0,MOD($A1638,ChapterTable!$R$20)&lt;&gt;0),
MAX(0,INT(($B1638+ChapterTable!$P$26+VLOOKUP(SUBSTITUTE(D$1,"성장단계","")&amp;"단계오프셋",ChapterTable!$R:$S,2,0))/ChapterTable!$P$23)),
MAX(0,INT(($B1638+ChapterTable!$R$26+VLOOKUP(SUBSTITUTE(D$1,"성장단계","")&amp;"보스단계오프셋",ChapterTable!$R:$S,2,0))/ChapterTable!$R$23)))</f>
        <v>4</v>
      </c>
      <c r="E1638" s="1">
        <f ca="1">IF(AND($A1638=0,$B1638=1),
    VLOOKUP(1,ChapterTable!$1:$1048576,MATCH("최종"&amp;SUBSTITUTE(SUBSTITUTE(E$1,"standard",""),"|Float",""),ChapterTable!$1:$1,0),0)*ChapterTable!$P$17,
  IF(AND($A1638=0,$B1638=0),
    E1639,
  IF($B1638=0,
    VLOOKUP($A1638,ChapterTable!$1:$1048576,MATCH("최종"&amp;SUBSTITUTE(SUBSTITUTE(E$1,"standard",""),"|Float",""),ChapterTable!$1:$1,0),0),
  IF($B1638=1,
    IF($L1638=FALSE,
      VLOOKUP($A1638,ChapterTable!$1:$1048576,MATCH("최종"&amp;SUBSTITUTE(SUBSTITUTE(E$1,"standard",""),"|Float",""),ChapterTable!$1:$1,0),0),
      VLOOKUP($A1638-ChapterTable!$P$11,ChapterTable!$1:$1048576,MATCH("최종"&amp;SUBSTITUTE(SUBSTITUTE(E$1,"standard",""),"|Float",""),ChapterTable!$1:$1,0),0)*ChapterTable!$P$14
    ),
  OFFSET(E1638,-$B1638+IF($L1638,1,0),0)*IF($B1638&gt;OFFSET($B1638,1,0),ChapterTable!$R$17,1)*
    (VLOOKUP(SUBSTITUTE(SUBSTITUTE(E$1,"standard",""),"|Float","")&amp;IF(OR($L1638=TRUE,$A1638=0,MOD($A1638,ChapterTable!$R$20)&lt;&gt;0),"","보스")&amp;"인게임누적곱배수",ChapterTable!$R:$S,2,0)^C1638
    +VLOOKUP(SUBSTITUTE(SUBSTITUTE(E$1,"standard",""),"|Float","")&amp;IF(OR($L1638=TRUE,$A1638=0,MOD($A1638,ChapterTable!$R$20)&lt;&gt;0),"","보스")&amp;"인게임누적합배수",ChapterTable!$R:$S,2,0)*C1638)
  )
  )
  )
)</f>
        <v>7073.5781249999991</v>
      </c>
      <c r="F1638" s="1">
        <f ca="1">IF(AND($A1638=0,$B1638=1),
    VLOOKUP(1,ChapterTable!$1:$1048576,MATCH("최종"&amp;SUBSTITUTE(SUBSTITUTE(F$1,"standard",""),"|Float",""),ChapterTable!$1:$1,0),0)*ChapterTable!$P$17,
  IF(AND($A1638=0,$B1638=0),
    F1639,
  IF($B1638=0,
    VLOOKUP($A1638,ChapterTable!$1:$1048576,MATCH("최종"&amp;SUBSTITUTE(SUBSTITUTE(F$1,"standard",""),"|Float",""),ChapterTable!$1:$1,0),0),
  IF($B1638=1,
    IF($L1638=FALSE,
      VLOOKUP($A1638,ChapterTable!$1:$1048576,MATCH("최종"&amp;SUBSTITUTE(SUBSTITUTE(F$1,"standard",""),"|Float",""),ChapterTable!$1:$1,0),0),
      VLOOKUP($A1638-ChapterTable!$P$11,ChapterTable!$1:$1048576,MATCH("최종"&amp;SUBSTITUTE(SUBSTITUTE(F$1,"standard",""),"|Float",""),ChapterTable!$1:$1,0),0)*ChapterTable!$P$14
    ),
  OFFSET(F1638,-$B1638+IF($L1638,1,0),0)*
    (VLOOKUP(SUBSTITUTE(SUBSTITUTE(F$1,"standard",""),"|Float","")&amp;IF(OR($L1638=TRUE,$A1638=0,MOD($A1638,ChapterTable!$R$20)&lt;&gt;0),"","보스")&amp;"인게임누적곱배수",ChapterTable!$R:$S,2,0)^D1638
    +VLOOKUP(SUBSTITUTE(SUBSTITUTE(F$1,"standard",""),"|Float","")&amp;IF(OR($L1638=TRUE,$A1638=0,MOD($A1638,ChapterTable!$R$20)&lt;&gt;0),"","보스")&amp;"인게임누적합배수",ChapterTable!$R:$S,2,0)*D1638)
  )
  )
  )
)</f>
        <v>1915.7607421874998</v>
      </c>
      <c r="G1638" t="s">
        <v>719</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78"/>
        <v>5</v>
      </c>
      <c r="Q1638">
        <f t="shared" si="179"/>
        <v>5</v>
      </c>
      <c r="R1638" t="b">
        <f t="shared" ca="1" si="180"/>
        <v>1</v>
      </c>
      <c r="T1638" t="b">
        <f t="shared" ca="1" si="18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84"/>
        <v>0.2</v>
      </c>
      <c r="AJ1638">
        <f t="shared" si="182"/>
        <v>0.27466666000000001</v>
      </c>
      <c r="AK1638">
        <f t="shared" si="183"/>
        <v>1</v>
      </c>
      <c r="AL1638">
        <v>0</v>
      </c>
    </row>
    <row r="1639" spans="1:38" x14ac:dyDescent="0.3">
      <c r="A1639">
        <v>10</v>
      </c>
      <c r="B1639">
        <v>48</v>
      </c>
      <c r="C1639">
        <f>IF(OR($L1639=TRUE,$A1639=0,MOD($A1639,ChapterTable!$R$20)&lt;&gt;0),
MAX(0,INT(($B1639+ChapterTable!$P$26+VLOOKUP(SUBSTITUTE(C$1,"성장단계","")&amp;"단계오프셋",ChapterTable!$R:$S,2,0))/ChapterTable!$P$23)),
MAX(0,INT(($B1639+ChapterTable!$R$26+VLOOKUP(SUBSTITUTE(C$1,"성장단계","")&amp;"보스단계오프셋",ChapterTable!$R:$S,2,0))/ChapterTable!$R$23)))</f>
        <v>5</v>
      </c>
      <c r="D1639">
        <f>IF(OR($L1639=TRUE,$A1639=0,MOD($A1639,ChapterTable!$R$20)&lt;&gt;0),
MAX(0,INT(($B1639+ChapterTable!$P$26+VLOOKUP(SUBSTITUTE(D$1,"성장단계","")&amp;"단계오프셋",ChapterTable!$R:$S,2,0))/ChapterTable!$P$23)),
MAX(0,INT(($B1639+ChapterTable!$R$26+VLOOKUP(SUBSTITUTE(D$1,"성장단계","")&amp;"보스단계오프셋",ChapterTable!$R:$S,2,0))/ChapterTable!$R$23)))</f>
        <v>4</v>
      </c>
      <c r="E1639" s="1">
        <f ca="1">IF(AND($A1639=0,$B1639=1),
    VLOOKUP(1,ChapterTable!$1:$1048576,MATCH("최종"&amp;SUBSTITUTE(SUBSTITUTE(E$1,"standard",""),"|Float",""),ChapterTable!$1:$1,0),0)*ChapterTable!$P$17,
  IF(AND($A1639=0,$B1639=0),
    E1640,
  IF($B1639=0,
    VLOOKUP($A1639,ChapterTable!$1:$1048576,MATCH("최종"&amp;SUBSTITUTE(SUBSTITUTE(E$1,"standard",""),"|Float",""),ChapterTable!$1:$1,0),0),
  IF($B1639=1,
    IF($L1639=FALSE,
      VLOOKUP($A1639,ChapterTable!$1:$1048576,MATCH("최종"&amp;SUBSTITUTE(SUBSTITUTE(E$1,"standard",""),"|Float",""),ChapterTable!$1:$1,0),0),
      VLOOKUP($A1639-ChapterTable!$P$11,ChapterTable!$1:$1048576,MATCH("최종"&amp;SUBSTITUTE(SUBSTITUTE(E$1,"standard",""),"|Float",""),ChapterTable!$1:$1,0),0)*ChapterTable!$P$14
    ),
  OFFSET(E1639,-$B1639+IF($L1639,1,0),0)*IF($B1639&gt;OFFSET($B1639,1,0),ChapterTable!$R$17,1)*
    (VLOOKUP(SUBSTITUTE(SUBSTITUTE(E$1,"standard",""),"|Float","")&amp;IF(OR($L1639=TRUE,$A1639=0,MOD($A1639,ChapterTable!$R$20)&lt;&gt;0),"","보스")&amp;"인게임누적곱배수",ChapterTable!$R:$S,2,0)^C1639
    +VLOOKUP(SUBSTITUTE(SUBSTITUTE(E$1,"standard",""),"|Float","")&amp;IF(OR($L1639=TRUE,$A1639=0,MOD($A1639,ChapterTable!$R$20)&lt;&gt;0),"","보스")&amp;"인게임누적합배수",ChapterTable!$R:$S,2,0)*C1639)
  )
  )
  )
)</f>
        <v>7073.5781249999991</v>
      </c>
      <c r="F1639" s="1">
        <f ca="1">IF(AND($A1639=0,$B1639=1),
    VLOOKUP(1,ChapterTable!$1:$1048576,MATCH("최종"&amp;SUBSTITUTE(SUBSTITUTE(F$1,"standard",""),"|Float",""),ChapterTable!$1:$1,0),0)*ChapterTable!$P$17,
  IF(AND($A1639=0,$B1639=0),
    F1640,
  IF($B1639=0,
    VLOOKUP($A1639,ChapterTable!$1:$1048576,MATCH("최종"&amp;SUBSTITUTE(SUBSTITUTE(F$1,"standard",""),"|Float",""),ChapterTable!$1:$1,0),0),
  IF($B1639=1,
    IF($L1639=FALSE,
      VLOOKUP($A1639,ChapterTable!$1:$1048576,MATCH("최종"&amp;SUBSTITUTE(SUBSTITUTE(F$1,"standard",""),"|Float",""),ChapterTable!$1:$1,0),0),
      VLOOKUP($A1639-ChapterTable!$P$11,ChapterTable!$1:$1048576,MATCH("최종"&amp;SUBSTITUTE(SUBSTITUTE(F$1,"standard",""),"|Float",""),ChapterTable!$1:$1,0),0)*ChapterTable!$P$14
    ),
  OFFSET(F1639,-$B1639+IF($L1639,1,0),0)*
    (VLOOKUP(SUBSTITUTE(SUBSTITUTE(F$1,"standard",""),"|Float","")&amp;IF(OR($L1639=TRUE,$A1639=0,MOD($A1639,ChapterTable!$R$20)&lt;&gt;0),"","보스")&amp;"인게임누적곱배수",ChapterTable!$R:$S,2,0)^D1639
    +VLOOKUP(SUBSTITUTE(SUBSTITUTE(F$1,"standard",""),"|Float","")&amp;IF(OR($L1639=TRUE,$A1639=0,MOD($A1639,ChapterTable!$R$20)&lt;&gt;0),"","보스")&amp;"인게임누적합배수",ChapterTable!$R:$S,2,0)*D1639)
  )
  )
  )
)</f>
        <v>1915.7607421874998</v>
      </c>
      <c r="G1639" t="s">
        <v>719</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78"/>
        <v>5</v>
      </c>
      <c r="Q1639">
        <f t="shared" si="179"/>
        <v>5</v>
      </c>
      <c r="R1639" t="b">
        <f t="shared" ca="1" si="180"/>
        <v>1</v>
      </c>
      <c r="T1639" t="b">
        <f t="shared" ca="1" si="18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84"/>
        <v>0.2</v>
      </c>
      <c r="AJ1639">
        <f t="shared" si="182"/>
        <v>0.27466666000000001</v>
      </c>
      <c r="AK1639">
        <f t="shared" si="183"/>
        <v>1</v>
      </c>
      <c r="AL1639">
        <v>0</v>
      </c>
    </row>
    <row r="1640" spans="1:38" x14ac:dyDescent="0.3">
      <c r="A1640">
        <v>10</v>
      </c>
      <c r="B1640">
        <v>49</v>
      </c>
      <c r="C1640">
        <f>IF(OR($L1640=TRUE,$A1640=0,MOD($A1640,ChapterTable!$R$20)&lt;&gt;0),
MAX(0,INT(($B1640+ChapterTable!$P$26+VLOOKUP(SUBSTITUTE(C$1,"성장단계","")&amp;"단계오프셋",ChapterTable!$R:$S,2,0))/ChapterTable!$P$23)),
MAX(0,INT(($B1640+ChapterTable!$R$26+VLOOKUP(SUBSTITUTE(C$1,"성장단계","")&amp;"보스단계오프셋",ChapterTable!$R:$S,2,0))/ChapterTable!$R$23)))</f>
        <v>5</v>
      </c>
      <c r="D1640">
        <f>IF(OR($L1640=TRUE,$A1640=0,MOD($A1640,ChapterTable!$R$20)&lt;&gt;0),
MAX(0,INT(($B1640+ChapterTable!$P$26+VLOOKUP(SUBSTITUTE(D$1,"성장단계","")&amp;"단계오프셋",ChapterTable!$R:$S,2,0))/ChapterTable!$P$23)),
MAX(0,INT(($B1640+ChapterTable!$R$26+VLOOKUP(SUBSTITUTE(D$1,"성장단계","")&amp;"보스단계오프셋",ChapterTable!$R:$S,2,0))/ChapterTable!$R$23)))</f>
        <v>4</v>
      </c>
      <c r="E1640" s="1">
        <f ca="1">IF(AND($A1640=0,$B1640=1),
    VLOOKUP(1,ChapterTable!$1:$1048576,MATCH("최종"&amp;SUBSTITUTE(SUBSTITUTE(E$1,"standard",""),"|Float",""),ChapterTable!$1:$1,0),0)*ChapterTable!$P$17,
  IF(AND($A1640=0,$B1640=0),
    E1641,
  IF($B1640=0,
    VLOOKUP($A1640,ChapterTable!$1:$1048576,MATCH("최종"&amp;SUBSTITUTE(SUBSTITUTE(E$1,"standard",""),"|Float",""),ChapterTable!$1:$1,0),0),
  IF($B1640=1,
    IF($L1640=FALSE,
      VLOOKUP($A1640,ChapterTable!$1:$1048576,MATCH("최종"&amp;SUBSTITUTE(SUBSTITUTE(E$1,"standard",""),"|Float",""),ChapterTable!$1:$1,0),0),
      VLOOKUP($A1640-ChapterTable!$P$11,ChapterTable!$1:$1048576,MATCH("최종"&amp;SUBSTITUTE(SUBSTITUTE(E$1,"standard",""),"|Float",""),ChapterTable!$1:$1,0),0)*ChapterTable!$P$14
    ),
  OFFSET(E1640,-$B1640+IF($L1640,1,0),0)*IF($B1640&gt;OFFSET($B1640,1,0),ChapterTable!$R$17,1)*
    (VLOOKUP(SUBSTITUTE(SUBSTITUTE(E$1,"standard",""),"|Float","")&amp;IF(OR($L1640=TRUE,$A1640=0,MOD($A1640,ChapterTable!$R$20)&lt;&gt;0),"","보스")&amp;"인게임누적곱배수",ChapterTable!$R:$S,2,0)^C1640
    +VLOOKUP(SUBSTITUTE(SUBSTITUTE(E$1,"standard",""),"|Float","")&amp;IF(OR($L1640=TRUE,$A1640=0,MOD($A1640,ChapterTable!$R$20)&lt;&gt;0),"","보스")&amp;"인게임누적합배수",ChapterTable!$R:$S,2,0)*C1640)
  )
  )
  )
)</f>
        <v>7073.5781249999991</v>
      </c>
      <c r="F1640" s="1">
        <f ca="1">IF(AND($A1640=0,$B1640=1),
    VLOOKUP(1,ChapterTable!$1:$1048576,MATCH("최종"&amp;SUBSTITUTE(SUBSTITUTE(F$1,"standard",""),"|Float",""),ChapterTable!$1:$1,0),0)*ChapterTable!$P$17,
  IF(AND($A1640=0,$B1640=0),
    F1641,
  IF($B1640=0,
    VLOOKUP($A1640,ChapterTable!$1:$1048576,MATCH("최종"&amp;SUBSTITUTE(SUBSTITUTE(F$1,"standard",""),"|Float",""),ChapterTable!$1:$1,0),0),
  IF($B1640=1,
    IF($L1640=FALSE,
      VLOOKUP($A1640,ChapterTable!$1:$1048576,MATCH("최종"&amp;SUBSTITUTE(SUBSTITUTE(F$1,"standard",""),"|Float",""),ChapterTable!$1:$1,0),0),
      VLOOKUP($A1640-ChapterTable!$P$11,ChapterTable!$1:$1048576,MATCH("최종"&amp;SUBSTITUTE(SUBSTITUTE(F$1,"standard",""),"|Float",""),ChapterTable!$1:$1,0),0)*ChapterTable!$P$14
    ),
  OFFSET(F1640,-$B1640+IF($L1640,1,0),0)*
    (VLOOKUP(SUBSTITUTE(SUBSTITUTE(F$1,"standard",""),"|Float","")&amp;IF(OR($L1640=TRUE,$A1640=0,MOD($A1640,ChapterTable!$R$20)&lt;&gt;0),"","보스")&amp;"인게임누적곱배수",ChapterTable!$R:$S,2,0)^D1640
    +VLOOKUP(SUBSTITUTE(SUBSTITUTE(F$1,"standard",""),"|Float","")&amp;IF(OR($L1640=TRUE,$A1640=0,MOD($A1640,ChapterTable!$R$20)&lt;&gt;0),"","보스")&amp;"인게임누적합배수",ChapterTable!$R:$S,2,0)*D1640)
  )
  )
  )
)</f>
        <v>1915.7607421874998</v>
      </c>
      <c r="G1640" t="s">
        <v>719</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78"/>
        <v>95</v>
      </c>
      <c r="Q1640">
        <f t="shared" si="179"/>
        <v>95</v>
      </c>
      <c r="R1640" t="b">
        <f t="shared" ca="1" si="180"/>
        <v>1</v>
      </c>
      <c r="T1640" t="b">
        <f t="shared" ca="1" si="18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84"/>
        <v>0.2</v>
      </c>
      <c r="AJ1640">
        <f t="shared" si="182"/>
        <v>0.27466666000000001</v>
      </c>
      <c r="AK1640">
        <f t="shared" si="183"/>
        <v>1</v>
      </c>
      <c r="AL1640">
        <v>0</v>
      </c>
    </row>
    <row r="1641" spans="1:38" x14ac:dyDescent="0.3">
      <c r="A1641">
        <v>10</v>
      </c>
      <c r="B1641">
        <v>50</v>
      </c>
      <c r="C1641">
        <f>IF(OR($L1641=TRUE,$A1641=0,MOD($A1641,ChapterTable!$R$20)&lt;&gt;0),
MAX(0,INT(($B1641+ChapterTable!$P$26+VLOOKUP(SUBSTITUTE(C$1,"성장단계","")&amp;"단계오프셋",ChapterTable!$R:$S,2,0))/ChapterTable!$P$23)),
MAX(0,INT(($B1641+ChapterTable!$R$26+VLOOKUP(SUBSTITUTE(C$1,"성장단계","")&amp;"보스단계오프셋",ChapterTable!$R:$S,2,0))/ChapterTable!$R$23)))</f>
        <v>5</v>
      </c>
      <c r="D1641">
        <f>IF(OR($L1641=TRUE,$A1641=0,MOD($A1641,ChapterTable!$R$20)&lt;&gt;0),
MAX(0,INT(($B1641+ChapterTable!$P$26+VLOOKUP(SUBSTITUTE(D$1,"성장단계","")&amp;"단계오프셋",ChapterTable!$R:$S,2,0))/ChapterTable!$P$23)),
MAX(0,INT(($B1641+ChapterTable!$R$26+VLOOKUP(SUBSTITUTE(D$1,"성장단계","")&amp;"보스단계오프셋",ChapterTable!$R:$S,2,0))/ChapterTable!$R$23)))</f>
        <v>4</v>
      </c>
      <c r="E1641" s="1">
        <f ca="1">IF(AND($A1641=0,$B1641=1),
    VLOOKUP(1,ChapterTable!$1:$1048576,MATCH("최종"&amp;SUBSTITUTE(SUBSTITUTE(E$1,"standard",""),"|Float",""),ChapterTable!$1:$1,0),0)*ChapterTable!$P$17,
  IF(AND($A1641=0,$B1641=0),
    E1642,
  IF($B1641=0,
    VLOOKUP($A1641,ChapterTable!$1:$1048576,MATCH("최종"&amp;SUBSTITUTE(SUBSTITUTE(E$1,"standard",""),"|Float",""),ChapterTable!$1:$1,0),0),
  IF($B1641=1,
    IF($L1641=FALSE,
      VLOOKUP($A1641,ChapterTable!$1:$1048576,MATCH("최종"&amp;SUBSTITUTE(SUBSTITUTE(E$1,"standard",""),"|Float",""),ChapterTable!$1:$1,0),0),
      VLOOKUP($A1641-ChapterTable!$P$11,ChapterTable!$1:$1048576,MATCH("최종"&amp;SUBSTITUTE(SUBSTITUTE(E$1,"standard",""),"|Float",""),ChapterTable!$1:$1,0),0)*ChapterTable!$P$14
    ),
  OFFSET(E1641,-$B1641+IF($L1641,1,0),0)*IF($B1641&gt;OFFSET($B1641,1,0),ChapterTable!$R$17,1)*
    (VLOOKUP(SUBSTITUTE(SUBSTITUTE(E$1,"standard",""),"|Float","")&amp;IF(OR($L1641=TRUE,$A1641=0,MOD($A1641,ChapterTable!$R$20)&lt;&gt;0),"","보스")&amp;"인게임누적곱배수",ChapterTable!$R:$S,2,0)^C1641
    +VLOOKUP(SUBSTITUTE(SUBSTITUTE(E$1,"standard",""),"|Float","")&amp;IF(OR($L1641=TRUE,$A1641=0,MOD($A1641,ChapterTable!$R$20)&lt;&gt;0),"","보스")&amp;"인게임누적합배수",ChapterTable!$R:$S,2,0)*C1641)
  )
  )
  )
)</f>
        <v>9195.6515624999993</v>
      </c>
      <c r="F1641" s="1">
        <f ca="1">IF(AND($A1641=0,$B1641=1),
    VLOOKUP(1,ChapterTable!$1:$1048576,MATCH("최종"&amp;SUBSTITUTE(SUBSTITUTE(F$1,"standard",""),"|Float",""),ChapterTable!$1:$1,0),0)*ChapterTable!$P$17,
  IF(AND($A1641=0,$B1641=0),
    F1642,
  IF($B1641=0,
    VLOOKUP($A1641,ChapterTable!$1:$1048576,MATCH("최종"&amp;SUBSTITUTE(SUBSTITUTE(F$1,"standard",""),"|Float",""),ChapterTable!$1:$1,0),0),
  IF($B1641=1,
    IF($L1641=FALSE,
      VLOOKUP($A1641,ChapterTable!$1:$1048576,MATCH("최종"&amp;SUBSTITUTE(SUBSTITUTE(F$1,"standard",""),"|Float",""),ChapterTable!$1:$1,0),0),
      VLOOKUP($A1641-ChapterTable!$P$11,ChapterTable!$1:$1048576,MATCH("최종"&amp;SUBSTITUTE(SUBSTITUTE(F$1,"standard",""),"|Float",""),ChapterTable!$1:$1,0),0)*ChapterTable!$P$14
    ),
  OFFSET(F1641,-$B1641+IF($L1641,1,0),0)*
    (VLOOKUP(SUBSTITUTE(SUBSTITUTE(F$1,"standard",""),"|Float","")&amp;IF(OR($L1641=TRUE,$A1641=0,MOD($A1641,ChapterTable!$R$20)&lt;&gt;0),"","보스")&amp;"인게임누적곱배수",ChapterTable!$R:$S,2,0)^D1641
    +VLOOKUP(SUBSTITUTE(SUBSTITUTE(F$1,"standard",""),"|Float","")&amp;IF(OR($L1641=TRUE,$A1641=0,MOD($A1641,ChapterTable!$R$20)&lt;&gt;0),"","보스")&amp;"인게임누적합배수",ChapterTable!$R:$S,2,0)*D1641)
  )
  )
  )
)</f>
        <v>1915.7607421874998</v>
      </c>
      <c r="G1641" t="s">
        <v>719</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78"/>
        <v>25</v>
      </c>
      <c r="Q1641">
        <f t="shared" si="179"/>
        <v>25</v>
      </c>
      <c r="R1641" t="b">
        <f t="shared" ca="1" si="180"/>
        <v>0</v>
      </c>
      <c r="T1641" t="b">
        <f t="shared" ca="1" si="18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84"/>
        <v>0.2</v>
      </c>
      <c r="AJ1641">
        <f t="shared" si="182"/>
        <v>1</v>
      </c>
      <c r="AK1641">
        <f t="shared" si="183"/>
        <v>1</v>
      </c>
      <c r="AL1641">
        <v>0</v>
      </c>
    </row>
    <row r="1642" spans="1:38" x14ac:dyDescent="0.3">
      <c r="A1642">
        <v>11</v>
      </c>
      <c r="B1642">
        <v>1</v>
      </c>
      <c r="C1642">
        <f>IF(OR($L1642=TRUE,$A1642=0,MOD($A1642,ChapterTable!$R$20)&lt;&gt;0),
MAX(0,INT(($B1642+ChapterTable!$P$26+VLOOKUP(SUBSTITUTE(C$1,"성장단계","")&amp;"단계오프셋",ChapterTable!$R:$S,2,0))/ChapterTable!$P$23)),
MAX(0,INT(($B1642+ChapterTable!$R$26+VLOOKUP(SUBSTITUTE(C$1,"성장단계","")&amp;"보스단계오프셋",ChapterTable!$R:$S,2,0))/ChapterTable!$R$23)))</f>
        <v>0</v>
      </c>
      <c r="D1642">
        <f>IF(OR($L1642=TRUE,$A1642=0,MOD($A1642,ChapterTable!$R$20)&lt;&gt;0),
MAX(0,INT(($B1642+ChapterTable!$P$26+VLOOKUP(SUBSTITUTE(D$1,"성장단계","")&amp;"단계오프셋",ChapterTable!$R:$S,2,0))/ChapterTable!$P$23)),
MAX(0,INT(($B1642+ChapterTable!$R$26+VLOOKUP(SUBSTITUTE(D$1,"성장단계","")&amp;"보스단계오프셋",ChapterTable!$R:$S,2,0))/ChapterTable!$R$23)))</f>
        <v>0</v>
      </c>
      <c r="E1642" s="1">
        <f ca="1">IF(AND($A1642=0,$B1642=1),
    VLOOKUP(1,ChapterTable!$1:$1048576,MATCH("최종"&amp;SUBSTITUTE(SUBSTITUTE(E$1,"standard",""),"|Float",""),ChapterTable!$1:$1,0),0)*ChapterTable!$P$17,
  IF(AND($A1642=0,$B1642=0),
    E1643,
  IF($B1642=0,
    VLOOKUP($A1642,ChapterTable!$1:$1048576,MATCH("최종"&amp;SUBSTITUTE(SUBSTITUTE(E$1,"standard",""),"|Float",""),ChapterTable!$1:$1,0),0),
  IF($B1642=1,
    IF($L1642=FALSE,
      VLOOKUP($A1642,ChapterTable!$1:$1048576,MATCH("최종"&amp;SUBSTITUTE(SUBSTITUTE(E$1,"standard",""),"|Float",""),ChapterTable!$1:$1,0),0),
      VLOOKUP($A1642-ChapterTable!$P$11,ChapterTable!$1:$1048576,MATCH("최종"&amp;SUBSTITUTE(SUBSTITUTE(E$1,"standard",""),"|Float",""),ChapterTable!$1:$1,0),0)*ChapterTable!$P$14
    ),
  OFFSET(E1642,-$B1642+IF($L1642,1,0),0)*IF($B1642&gt;OFFSET($B1642,1,0),ChapterTable!$R$17,1)*
    (VLOOKUP(SUBSTITUTE(SUBSTITUTE(E$1,"standard",""),"|Float","")&amp;IF(OR($L1642=TRUE,$A1642=0,MOD($A1642,ChapterTable!$R$20)&lt;&gt;0),"","보스")&amp;"인게임누적곱배수",ChapterTable!$R:$S,2,0)^C1642
    +VLOOKUP(SUBSTITUTE(SUBSTITUTE(E$1,"standard",""),"|Float","")&amp;IF(OR($L1642=TRUE,$A1642=0,MOD($A1642,ChapterTable!$R$20)&lt;&gt;0),"","보스")&amp;"인게임누적합배수",ChapterTable!$R:$S,2,0)*C1642)
  )
  )
  )
)</f>
        <v>5305.18359375</v>
      </c>
      <c r="F1642" s="1">
        <f ca="1">IF(AND($A1642=0,$B1642=1),
    VLOOKUP(1,ChapterTable!$1:$1048576,MATCH("최종"&amp;SUBSTITUTE(SUBSTITUTE(F$1,"standard",""),"|Float",""),ChapterTable!$1:$1,0),0)*ChapterTable!$P$17,
  IF(AND($A1642=0,$B1642=0),
    F1643,
  IF($B1642=0,
    VLOOKUP($A1642,ChapterTable!$1:$1048576,MATCH("최종"&amp;SUBSTITUTE(SUBSTITUTE(F$1,"standard",""),"|Float",""),ChapterTable!$1:$1,0),0),
  IF($B1642=1,
    IF($L1642=FALSE,
      VLOOKUP($A1642,ChapterTable!$1:$1048576,MATCH("최종"&amp;SUBSTITUTE(SUBSTITUTE(F$1,"standard",""),"|Float",""),ChapterTable!$1:$1,0),0),
      VLOOKUP($A1642-ChapterTable!$P$11,ChapterTable!$1:$1048576,MATCH("최종"&amp;SUBSTITUTE(SUBSTITUTE(F$1,"standard",""),"|Float",""),ChapterTable!$1:$1,0),0)*ChapterTable!$P$14
    ),
  OFFSET(F1642,-$B1642+IF($L1642,1,0),0)*
    (VLOOKUP(SUBSTITUTE(SUBSTITUTE(F$1,"standard",""),"|Float","")&amp;IF(OR($L1642=TRUE,$A1642=0,MOD($A1642,ChapterTable!$R$20)&lt;&gt;0),"","보스")&amp;"인게임누적곱배수",ChapterTable!$R:$S,2,0)^D1642
    +VLOOKUP(SUBSTITUTE(SUBSTITUTE(F$1,"standard",""),"|Float","")&amp;IF(OR($L1642=TRUE,$A1642=0,MOD($A1642,ChapterTable!$R$20)&lt;&gt;0),"","보스")&amp;"인게임누적합배수",ChapterTable!$R:$S,2,0)*D1642)
  )
  )
  )
)</f>
        <v>2210.4931640625</v>
      </c>
      <c r="G1642" t="s">
        <v>719</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78"/>
        <v>1</v>
      </c>
      <c r="Q1642">
        <f t="shared" si="179"/>
        <v>1</v>
      </c>
      <c r="R1642" t="b">
        <f t="shared" ca="1" si="180"/>
        <v>1</v>
      </c>
      <c r="T1642" t="b">
        <f t="shared" ca="1" si="18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84"/>
        <v>1</v>
      </c>
      <c r="AJ1642">
        <f t="shared" si="182"/>
        <v>1</v>
      </c>
      <c r="AK1642">
        <f t="shared" si="183"/>
        <v>1</v>
      </c>
      <c r="AL1642">
        <v>0</v>
      </c>
    </row>
    <row r="1643" spans="1:38" x14ac:dyDescent="0.3">
      <c r="A1643">
        <v>11</v>
      </c>
      <c r="B1643">
        <v>2</v>
      </c>
      <c r="C1643">
        <f>IF(OR($L1643=TRUE,$A1643=0,MOD($A1643,ChapterTable!$R$20)&lt;&gt;0),
MAX(0,INT(($B1643+ChapterTable!$P$26+VLOOKUP(SUBSTITUTE(C$1,"성장단계","")&amp;"단계오프셋",ChapterTable!$R:$S,2,0))/ChapterTable!$P$23)),
MAX(0,INT(($B1643+ChapterTable!$R$26+VLOOKUP(SUBSTITUTE(C$1,"성장단계","")&amp;"보스단계오프셋",ChapterTable!$R:$S,2,0))/ChapterTable!$R$23)))</f>
        <v>0</v>
      </c>
      <c r="D1643">
        <f>IF(OR($L1643=TRUE,$A1643=0,MOD($A1643,ChapterTable!$R$20)&lt;&gt;0),
MAX(0,INT(($B1643+ChapterTable!$P$26+VLOOKUP(SUBSTITUTE(D$1,"성장단계","")&amp;"단계오프셋",ChapterTable!$R:$S,2,0))/ChapterTable!$P$23)),
MAX(0,INT(($B1643+ChapterTable!$R$26+VLOOKUP(SUBSTITUTE(D$1,"성장단계","")&amp;"보스단계오프셋",ChapterTable!$R:$S,2,0))/ChapterTable!$R$23)))</f>
        <v>0</v>
      </c>
      <c r="E1643" s="1">
        <f ca="1">IF(AND($A1643=0,$B1643=1),
    VLOOKUP(1,ChapterTable!$1:$1048576,MATCH("최종"&amp;SUBSTITUTE(SUBSTITUTE(E$1,"standard",""),"|Float",""),ChapterTable!$1:$1,0),0)*ChapterTable!$P$17,
  IF(AND($A1643=0,$B1643=0),
    E1644,
  IF($B1643=0,
    VLOOKUP($A1643,ChapterTable!$1:$1048576,MATCH("최종"&amp;SUBSTITUTE(SUBSTITUTE(E$1,"standard",""),"|Float",""),ChapterTable!$1:$1,0),0),
  IF($B1643=1,
    IF($L1643=FALSE,
      VLOOKUP($A1643,ChapterTable!$1:$1048576,MATCH("최종"&amp;SUBSTITUTE(SUBSTITUTE(E$1,"standard",""),"|Float",""),ChapterTable!$1:$1,0),0),
      VLOOKUP($A1643-ChapterTable!$P$11,ChapterTable!$1:$1048576,MATCH("최종"&amp;SUBSTITUTE(SUBSTITUTE(E$1,"standard",""),"|Float",""),ChapterTable!$1:$1,0),0)*ChapterTable!$P$14
    ),
  OFFSET(E1643,-$B1643+IF($L1643,1,0),0)*IF($B1643&gt;OFFSET($B1643,1,0),ChapterTable!$R$17,1)*
    (VLOOKUP(SUBSTITUTE(SUBSTITUTE(E$1,"standard",""),"|Float","")&amp;IF(OR($L1643=TRUE,$A1643=0,MOD($A1643,ChapterTable!$R$20)&lt;&gt;0),"","보스")&amp;"인게임누적곱배수",ChapterTable!$R:$S,2,0)^C1643
    +VLOOKUP(SUBSTITUTE(SUBSTITUTE(E$1,"standard",""),"|Float","")&amp;IF(OR($L1643=TRUE,$A1643=0,MOD($A1643,ChapterTable!$R$20)&lt;&gt;0),"","보스")&amp;"인게임누적합배수",ChapterTable!$R:$S,2,0)*C1643)
  )
  )
  )
)</f>
        <v>5305.18359375</v>
      </c>
      <c r="F1643" s="1">
        <f ca="1">IF(AND($A1643=0,$B1643=1),
    VLOOKUP(1,ChapterTable!$1:$1048576,MATCH("최종"&amp;SUBSTITUTE(SUBSTITUTE(F$1,"standard",""),"|Float",""),ChapterTable!$1:$1,0),0)*ChapterTable!$P$17,
  IF(AND($A1643=0,$B1643=0),
    F1644,
  IF($B1643=0,
    VLOOKUP($A1643,ChapterTable!$1:$1048576,MATCH("최종"&amp;SUBSTITUTE(SUBSTITUTE(F$1,"standard",""),"|Float",""),ChapterTable!$1:$1,0),0),
  IF($B1643=1,
    IF($L1643=FALSE,
      VLOOKUP($A1643,ChapterTable!$1:$1048576,MATCH("최종"&amp;SUBSTITUTE(SUBSTITUTE(F$1,"standard",""),"|Float",""),ChapterTable!$1:$1,0),0),
      VLOOKUP($A1643-ChapterTable!$P$11,ChapterTable!$1:$1048576,MATCH("최종"&amp;SUBSTITUTE(SUBSTITUTE(F$1,"standard",""),"|Float",""),ChapterTable!$1:$1,0),0)*ChapterTable!$P$14
    ),
  OFFSET(F1643,-$B1643+IF($L1643,1,0),0)*
    (VLOOKUP(SUBSTITUTE(SUBSTITUTE(F$1,"standard",""),"|Float","")&amp;IF(OR($L1643=TRUE,$A1643=0,MOD($A1643,ChapterTable!$R$20)&lt;&gt;0),"","보스")&amp;"인게임누적곱배수",ChapterTable!$R:$S,2,0)^D1643
    +VLOOKUP(SUBSTITUTE(SUBSTITUTE(F$1,"standard",""),"|Float","")&amp;IF(OR($L1643=TRUE,$A1643=0,MOD($A1643,ChapterTable!$R$20)&lt;&gt;0),"","보스")&amp;"인게임누적합배수",ChapterTable!$R:$S,2,0)*D1643)
  )
  )
  )
)</f>
        <v>2210.4931640625</v>
      </c>
      <c r="G1643" t="s">
        <v>719</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78"/>
        <v>1</v>
      </c>
      <c r="Q1643">
        <f t="shared" si="179"/>
        <v>1</v>
      </c>
      <c r="R1643" t="b">
        <f t="shared" ca="1" si="180"/>
        <v>1</v>
      </c>
      <c r="T1643" t="b">
        <f t="shared" ca="1" si="18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84"/>
        <v>1</v>
      </c>
      <c r="AJ1643">
        <f t="shared" si="182"/>
        <v>1</v>
      </c>
      <c r="AK1643">
        <f t="shared" si="183"/>
        <v>1</v>
      </c>
      <c r="AL1643">
        <v>0</v>
      </c>
    </row>
    <row r="1644" spans="1:38" x14ac:dyDescent="0.3">
      <c r="A1644">
        <v>11</v>
      </c>
      <c r="B1644">
        <v>3</v>
      </c>
      <c r="C1644">
        <f>IF(OR($L1644=TRUE,$A1644=0,MOD($A1644,ChapterTable!$R$20)&lt;&gt;0),
MAX(0,INT(($B1644+ChapterTable!$P$26+VLOOKUP(SUBSTITUTE(C$1,"성장단계","")&amp;"단계오프셋",ChapterTable!$R:$S,2,0))/ChapterTable!$P$23)),
MAX(0,INT(($B1644+ChapterTable!$R$26+VLOOKUP(SUBSTITUTE(C$1,"성장단계","")&amp;"보스단계오프셋",ChapterTable!$R:$S,2,0))/ChapterTable!$R$23)))</f>
        <v>0</v>
      </c>
      <c r="D1644">
        <f>IF(OR($L1644=TRUE,$A1644=0,MOD($A1644,ChapterTable!$R$20)&lt;&gt;0),
MAX(0,INT(($B1644+ChapterTable!$P$26+VLOOKUP(SUBSTITUTE(D$1,"성장단계","")&amp;"단계오프셋",ChapterTable!$R:$S,2,0))/ChapterTable!$P$23)),
MAX(0,INT(($B1644+ChapterTable!$R$26+VLOOKUP(SUBSTITUTE(D$1,"성장단계","")&amp;"보스단계오프셋",ChapterTable!$R:$S,2,0))/ChapterTable!$R$23)))</f>
        <v>0</v>
      </c>
      <c r="E1644" s="1">
        <f ca="1">IF(AND($A1644=0,$B1644=1),
    VLOOKUP(1,ChapterTable!$1:$1048576,MATCH("최종"&amp;SUBSTITUTE(SUBSTITUTE(E$1,"standard",""),"|Float",""),ChapterTable!$1:$1,0),0)*ChapterTable!$P$17,
  IF(AND($A1644=0,$B1644=0),
    E1645,
  IF($B1644=0,
    VLOOKUP($A1644,ChapterTable!$1:$1048576,MATCH("최종"&amp;SUBSTITUTE(SUBSTITUTE(E$1,"standard",""),"|Float",""),ChapterTable!$1:$1,0),0),
  IF($B1644=1,
    IF($L1644=FALSE,
      VLOOKUP($A1644,ChapterTable!$1:$1048576,MATCH("최종"&amp;SUBSTITUTE(SUBSTITUTE(E$1,"standard",""),"|Float",""),ChapterTable!$1:$1,0),0),
      VLOOKUP($A1644-ChapterTable!$P$11,ChapterTable!$1:$1048576,MATCH("최종"&amp;SUBSTITUTE(SUBSTITUTE(E$1,"standard",""),"|Float",""),ChapterTable!$1:$1,0),0)*ChapterTable!$P$14
    ),
  OFFSET(E1644,-$B1644+IF($L1644,1,0),0)*IF($B1644&gt;OFFSET($B1644,1,0),ChapterTable!$R$17,1)*
    (VLOOKUP(SUBSTITUTE(SUBSTITUTE(E$1,"standard",""),"|Float","")&amp;IF(OR($L1644=TRUE,$A1644=0,MOD($A1644,ChapterTable!$R$20)&lt;&gt;0),"","보스")&amp;"인게임누적곱배수",ChapterTable!$R:$S,2,0)^C1644
    +VLOOKUP(SUBSTITUTE(SUBSTITUTE(E$1,"standard",""),"|Float","")&amp;IF(OR($L1644=TRUE,$A1644=0,MOD($A1644,ChapterTable!$R$20)&lt;&gt;0),"","보스")&amp;"인게임누적합배수",ChapterTable!$R:$S,2,0)*C1644)
  )
  )
  )
)</f>
        <v>5305.18359375</v>
      </c>
      <c r="F1644" s="1">
        <f ca="1">IF(AND($A1644=0,$B1644=1),
    VLOOKUP(1,ChapterTable!$1:$1048576,MATCH("최종"&amp;SUBSTITUTE(SUBSTITUTE(F$1,"standard",""),"|Float",""),ChapterTable!$1:$1,0),0)*ChapterTable!$P$17,
  IF(AND($A1644=0,$B1644=0),
    F1645,
  IF($B1644=0,
    VLOOKUP($A1644,ChapterTable!$1:$1048576,MATCH("최종"&amp;SUBSTITUTE(SUBSTITUTE(F$1,"standard",""),"|Float",""),ChapterTable!$1:$1,0),0),
  IF($B1644=1,
    IF($L1644=FALSE,
      VLOOKUP($A1644,ChapterTable!$1:$1048576,MATCH("최종"&amp;SUBSTITUTE(SUBSTITUTE(F$1,"standard",""),"|Float",""),ChapterTable!$1:$1,0),0),
      VLOOKUP($A1644-ChapterTable!$P$11,ChapterTable!$1:$1048576,MATCH("최종"&amp;SUBSTITUTE(SUBSTITUTE(F$1,"standard",""),"|Float",""),ChapterTable!$1:$1,0),0)*ChapterTable!$P$14
    ),
  OFFSET(F1644,-$B1644+IF($L1644,1,0),0)*
    (VLOOKUP(SUBSTITUTE(SUBSTITUTE(F$1,"standard",""),"|Float","")&amp;IF(OR($L1644=TRUE,$A1644=0,MOD($A1644,ChapterTable!$R$20)&lt;&gt;0),"","보스")&amp;"인게임누적곱배수",ChapterTable!$R:$S,2,0)^D1644
    +VLOOKUP(SUBSTITUTE(SUBSTITUTE(F$1,"standard",""),"|Float","")&amp;IF(OR($L1644=TRUE,$A1644=0,MOD($A1644,ChapterTable!$R$20)&lt;&gt;0),"","보스")&amp;"인게임누적합배수",ChapterTable!$R:$S,2,0)*D1644)
  )
  )
  )
)</f>
        <v>2210.4931640625</v>
      </c>
      <c r="G1644" t="s">
        <v>719</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78"/>
        <v>1</v>
      </c>
      <c r="Q1644">
        <f t="shared" si="179"/>
        <v>1</v>
      </c>
      <c r="R1644" t="b">
        <f t="shared" ca="1" si="180"/>
        <v>1</v>
      </c>
      <c r="T1644" t="b">
        <f t="shared" ca="1" si="18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84"/>
        <v>1</v>
      </c>
      <c r="AJ1644">
        <f t="shared" si="182"/>
        <v>1</v>
      </c>
      <c r="AK1644">
        <f t="shared" si="183"/>
        <v>1</v>
      </c>
      <c r="AL1644">
        <v>0</v>
      </c>
    </row>
    <row r="1645" spans="1:38" x14ac:dyDescent="0.3">
      <c r="A1645">
        <v>11</v>
      </c>
      <c r="B1645">
        <v>4</v>
      </c>
      <c r="C1645">
        <f>IF(OR($L1645=TRUE,$A1645=0,MOD($A1645,ChapterTable!$R$20)&lt;&gt;0),
MAX(0,INT(($B1645+ChapterTable!$P$26+VLOOKUP(SUBSTITUTE(C$1,"성장단계","")&amp;"단계오프셋",ChapterTable!$R:$S,2,0))/ChapterTable!$P$23)),
MAX(0,INT(($B1645+ChapterTable!$R$26+VLOOKUP(SUBSTITUTE(C$1,"성장단계","")&amp;"보스단계오프셋",ChapterTable!$R:$S,2,0))/ChapterTable!$R$23)))</f>
        <v>0</v>
      </c>
      <c r="D1645">
        <f>IF(OR($L1645=TRUE,$A1645=0,MOD($A1645,ChapterTable!$R$20)&lt;&gt;0),
MAX(0,INT(($B1645+ChapterTable!$P$26+VLOOKUP(SUBSTITUTE(D$1,"성장단계","")&amp;"단계오프셋",ChapterTable!$R:$S,2,0))/ChapterTable!$P$23)),
MAX(0,INT(($B1645+ChapterTable!$R$26+VLOOKUP(SUBSTITUTE(D$1,"성장단계","")&amp;"보스단계오프셋",ChapterTable!$R:$S,2,0))/ChapterTable!$R$23)))</f>
        <v>0</v>
      </c>
      <c r="E1645" s="1">
        <f ca="1">IF(AND($A1645=0,$B1645=1),
    VLOOKUP(1,ChapterTable!$1:$1048576,MATCH("최종"&amp;SUBSTITUTE(SUBSTITUTE(E$1,"standard",""),"|Float",""),ChapterTable!$1:$1,0),0)*ChapterTable!$P$17,
  IF(AND($A1645=0,$B1645=0),
    E1646,
  IF($B1645=0,
    VLOOKUP($A1645,ChapterTable!$1:$1048576,MATCH("최종"&amp;SUBSTITUTE(SUBSTITUTE(E$1,"standard",""),"|Float",""),ChapterTable!$1:$1,0),0),
  IF($B1645=1,
    IF($L1645=FALSE,
      VLOOKUP($A1645,ChapterTable!$1:$1048576,MATCH("최종"&amp;SUBSTITUTE(SUBSTITUTE(E$1,"standard",""),"|Float",""),ChapterTable!$1:$1,0),0),
      VLOOKUP($A1645-ChapterTable!$P$11,ChapterTable!$1:$1048576,MATCH("최종"&amp;SUBSTITUTE(SUBSTITUTE(E$1,"standard",""),"|Float",""),ChapterTable!$1:$1,0),0)*ChapterTable!$P$14
    ),
  OFFSET(E1645,-$B1645+IF($L1645,1,0),0)*IF($B1645&gt;OFFSET($B1645,1,0),ChapterTable!$R$17,1)*
    (VLOOKUP(SUBSTITUTE(SUBSTITUTE(E$1,"standard",""),"|Float","")&amp;IF(OR($L1645=TRUE,$A1645=0,MOD($A1645,ChapterTable!$R$20)&lt;&gt;0),"","보스")&amp;"인게임누적곱배수",ChapterTable!$R:$S,2,0)^C1645
    +VLOOKUP(SUBSTITUTE(SUBSTITUTE(E$1,"standard",""),"|Float","")&amp;IF(OR($L1645=TRUE,$A1645=0,MOD($A1645,ChapterTable!$R$20)&lt;&gt;0),"","보스")&amp;"인게임누적합배수",ChapterTable!$R:$S,2,0)*C1645)
  )
  )
  )
)</f>
        <v>5305.18359375</v>
      </c>
      <c r="F1645" s="1">
        <f ca="1">IF(AND($A1645=0,$B1645=1),
    VLOOKUP(1,ChapterTable!$1:$1048576,MATCH("최종"&amp;SUBSTITUTE(SUBSTITUTE(F$1,"standard",""),"|Float",""),ChapterTable!$1:$1,0),0)*ChapterTable!$P$17,
  IF(AND($A1645=0,$B1645=0),
    F1646,
  IF($B1645=0,
    VLOOKUP($A1645,ChapterTable!$1:$1048576,MATCH("최종"&amp;SUBSTITUTE(SUBSTITUTE(F$1,"standard",""),"|Float",""),ChapterTable!$1:$1,0),0),
  IF($B1645=1,
    IF($L1645=FALSE,
      VLOOKUP($A1645,ChapterTable!$1:$1048576,MATCH("최종"&amp;SUBSTITUTE(SUBSTITUTE(F$1,"standard",""),"|Float",""),ChapterTable!$1:$1,0),0),
      VLOOKUP($A1645-ChapterTable!$P$11,ChapterTable!$1:$1048576,MATCH("최종"&amp;SUBSTITUTE(SUBSTITUTE(F$1,"standard",""),"|Float",""),ChapterTable!$1:$1,0),0)*ChapterTable!$P$14
    ),
  OFFSET(F1645,-$B1645+IF($L1645,1,0),0)*
    (VLOOKUP(SUBSTITUTE(SUBSTITUTE(F$1,"standard",""),"|Float","")&amp;IF(OR($L1645=TRUE,$A1645=0,MOD($A1645,ChapterTable!$R$20)&lt;&gt;0),"","보스")&amp;"인게임누적곱배수",ChapterTable!$R:$S,2,0)^D1645
    +VLOOKUP(SUBSTITUTE(SUBSTITUTE(F$1,"standard",""),"|Float","")&amp;IF(OR($L1645=TRUE,$A1645=0,MOD($A1645,ChapterTable!$R$20)&lt;&gt;0),"","보스")&amp;"인게임누적합배수",ChapterTable!$R:$S,2,0)*D1645)
  )
  )
  )
)</f>
        <v>2210.4931640625</v>
      </c>
      <c r="G1645" t="s">
        <v>719</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78"/>
        <v>1</v>
      </c>
      <c r="Q1645">
        <f t="shared" si="179"/>
        <v>1</v>
      </c>
      <c r="R1645" t="b">
        <f t="shared" ca="1" si="180"/>
        <v>1</v>
      </c>
      <c r="T1645" t="b">
        <f t="shared" ca="1" si="18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84"/>
        <v>1</v>
      </c>
      <c r="AJ1645">
        <f t="shared" si="182"/>
        <v>1</v>
      </c>
      <c r="AK1645">
        <f t="shared" si="183"/>
        <v>1</v>
      </c>
      <c r="AL1645">
        <v>0</v>
      </c>
    </row>
    <row r="1646" spans="1:38" x14ac:dyDescent="0.3">
      <c r="A1646">
        <v>11</v>
      </c>
      <c r="B1646">
        <v>5</v>
      </c>
      <c r="C1646">
        <f>IF(OR($L1646=TRUE,$A1646=0,MOD($A1646,ChapterTable!$R$20)&lt;&gt;0),
MAX(0,INT(($B1646+ChapterTable!$P$26+VLOOKUP(SUBSTITUTE(C$1,"성장단계","")&amp;"단계오프셋",ChapterTable!$R:$S,2,0))/ChapterTable!$P$23)),
MAX(0,INT(($B1646+ChapterTable!$R$26+VLOOKUP(SUBSTITUTE(C$1,"성장단계","")&amp;"보스단계오프셋",ChapterTable!$R:$S,2,0))/ChapterTable!$R$23)))</f>
        <v>0</v>
      </c>
      <c r="D1646">
        <f>IF(OR($L1646=TRUE,$A1646=0,MOD($A1646,ChapterTable!$R$20)&lt;&gt;0),
MAX(0,INT(($B1646+ChapterTable!$P$26+VLOOKUP(SUBSTITUTE(D$1,"성장단계","")&amp;"단계오프셋",ChapterTable!$R:$S,2,0))/ChapterTable!$P$23)),
MAX(0,INT(($B1646+ChapterTable!$R$26+VLOOKUP(SUBSTITUTE(D$1,"성장단계","")&amp;"보스단계오프셋",ChapterTable!$R:$S,2,0))/ChapterTable!$R$23)))</f>
        <v>0</v>
      </c>
      <c r="E1646" s="1">
        <f ca="1">IF(AND($A1646=0,$B1646=1),
    VLOOKUP(1,ChapterTable!$1:$1048576,MATCH("최종"&amp;SUBSTITUTE(SUBSTITUTE(E$1,"standard",""),"|Float",""),ChapterTable!$1:$1,0),0)*ChapterTable!$P$17,
  IF(AND($A1646=0,$B1646=0),
    E1647,
  IF($B1646=0,
    VLOOKUP($A1646,ChapterTable!$1:$1048576,MATCH("최종"&amp;SUBSTITUTE(SUBSTITUTE(E$1,"standard",""),"|Float",""),ChapterTable!$1:$1,0),0),
  IF($B1646=1,
    IF($L1646=FALSE,
      VLOOKUP($A1646,ChapterTable!$1:$1048576,MATCH("최종"&amp;SUBSTITUTE(SUBSTITUTE(E$1,"standard",""),"|Float",""),ChapterTable!$1:$1,0),0),
      VLOOKUP($A1646-ChapterTable!$P$11,ChapterTable!$1:$1048576,MATCH("최종"&amp;SUBSTITUTE(SUBSTITUTE(E$1,"standard",""),"|Float",""),ChapterTable!$1:$1,0),0)*ChapterTable!$P$14
    ),
  OFFSET(E1646,-$B1646+IF($L1646,1,0),0)*IF($B1646&gt;OFFSET($B1646,1,0),ChapterTable!$R$17,1)*
    (VLOOKUP(SUBSTITUTE(SUBSTITUTE(E$1,"standard",""),"|Float","")&amp;IF(OR($L1646=TRUE,$A1646=0,MOD($A1646,ChapterTable!$R$20)&lt;&gt;0),"","보스")&amp;"인게임누적곱배수",ChapterTable!$R:$S,2,0)^C1646
    +VLOOKUP(SUBSTITUTE(SUBSTITUTE(E$1,"standard",""),"|Float","")&amp;IF(OR($L1646=TRUE,$A1646=0,MOD($A1646,ChapterTable!$R$20)&lt;&gt;0),"","보스")&amp;"인게임누적합배수",ChapterTable!$R:$S,2,0)*C1646)
  )
  )
  )
)</f>
        <v>5305.18359375</v>
      </c>
      <c r="F1646" s="1">
        <f ca="1">IF(AND($A1646=0,$B1646=1),
    VLOOKUP(1,ChapterTable!$1:$1048576,MATCH("최종"&amp;SUBSTITUTE(SUBSTITUTE(F$1,"standard",""),"|Float",""),ChapterTable!$1:$1,0),0)*ChapterTable!$P$17,
  IF(AND($A1646=0,$B1646=0),
    F1647,
  IF($B1646=0,
    VLOOKUP($A1646,ChapterTable!$1:$1048576,MATCH("최종"&amp;SUBSTITUTE(SUBSTITUTE(F$1,"standard",""),"|Float",""),ChapterTable!$1:$1,0),0),
  IF($B1646=1,
    IF($L1646=FALSE,
      VLOOKUP($A1646,ChapterTable!$1:$1048576,MATCH("최종"&amp;SUBSTITUTE(SUBSTITUTE(F$1,"standard",""),"|Float",""),ChapterTable!$1:$1,0),0),
      VLOOKUP($A1646-ChapterTable!$P$11,ChapterTable!$1:$1048576,MATCH("최종"&amp;SUBSTITUTE(SUBSTITUTE(F$1,"standard",""),"|Float",""),ChapterTable!$1:$1,0),0)*ChapterTable!$P$14
    ),
  OFFSET(F1646,-$B1646+IF($L1646,1,0),0)*
    (VLOOKUP(SUBSTITUTE(SUBSTITUTE(F$1,"standard",""),"|Float","")&amp;IF(OR($L1646=TRUE,$A1646=0,MOD($A1646,ChapterTable!$R$20)&lt;&gt;0),"","보스")&amp;"인게임누적곱배수",ChapterTable!$R:$S,2,0)^D1646
    +VLOOKUP(SUBSTITUTE(SUBSTITUTE(F$1,"standard",""),"|Float","")&amp;IF(OR($L1646=TRUE,$A1646=0,MOD($A1646,ChapterTable!$R$20)&lt;&gt;0),"","보스")&amp;"인게임누적합배수",ChapterTable!$R:$S,2,0)*D1646)
  )
  )
  )
)</f>
        <v>2210.4931640625</v>
      </c>
      <c r="G1646" t="s">
        <v>719</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78"/>
        <v>11</v>
      </c>
      <c r="Q1646">
        <f t="shared" si="179"/>
        <v>11</v>
      </c>
      <c r="R1646" t="b">
        <f t="shared" ca="1" si="180"/>
        <v>1</v>
      </c>
      <c r="T1646" t="b">
        <f t="shared" ca="1" si="18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84"/>
        <v>1</v>
      </c>
      <c r="AJ1646">
        <f t="shared" si="182"/>
        <v>1</v>
      </c>
      <c r="AK1646">
        <f t="shared" si="183"/>
        <v>1</v>
      </c>
      <c r="AL1646">
        <v>0</v>
      </c>
    </row>
    <row r="1647" spans="1:38" x14ac:dyDescent="0.3">
      <c r="A1647">
        <v>11</v>
      </c>
      <c r="B1647">
        <v>6</v>
      </c>
      <c r="C1647">
        <f>IF(OR($L1647=TRUE,$A1647=0,MOD($A1647,ChapterTable!$R$20)&lt;&gt;0),
MAX(0,INT(($B1647+ChapterTable!$P$26+VLOOKUP(SUBSTITUTE(C$1,"성장단계","")&amp;"단계오프셋",ChapterTable!$R:$S,2,0))/ChapterTable!$P$23)),
MAX(0,INT(($B1647+ChapterTable!$R$26+VLOOKUP(SUBSTITUTE(C$1,"성장단계","")&amp;"보스단계오프셋",ChapterTable!$R:$S,2,0))/ChapterTable!$R$23)))</f>
        <v>1</v>
      </c>
      <c r="D1647">
        <f>IF(OR($L1647=TRUE,$A1647=0,MOD($A1647,ChapterTable!$R$20)&lt;&gt;0),
MAX(0,INT(($B1647+ChapterTable!$P$26+VLOOKUP(SUBSTITUTE(D$1,"성장단계","")&amp;"단계오프셋",ChapterTable!$R:$S,2,0))/ChapterTable!$P$23)),
MAX(0,INT(($B1647+ChapterTable!$R$26+VLOOKUP(SUBSTITUTE(D$1,"성장단계","")&amp;"보스단계오프셋",ChapterTable!$R:$S,2,0))/ChapterTable!$R$23)))</f>
        <v>0</v>
      </c>
      <c r="E1647" s="1">
        <f ca="1">IF(AND($A1647=0,$B1647=1),
    VLOOKUP(1,ChapterTable!$1:$1048576,MATCH("최종"&amp;SUBSTITUTE(SUBSTITUTE(E$1,"standard",""),"|Float",""),ChapterTable!$1:$1,0),0)*ChapterTable!$P$17,
  IF(AND($A1647=0,$B1647=0),
    E1648,
  IF($B1647=0,
    VLOOKUP($A1647,ChapterTable!$1:$1048576,MATCH("최종"&amp;SUBSTITUTE(SUBSTITUTE(E$1,"standard",""),"|Float",""),ChapterTable!$1:$1,0),0),
  IF($B1647=1,
    IF($L1647=FALSE,
      VLOOKUP($A1647,ChapterTable!$1:$1048576,MATCH("최종"&amp;SUBSTITUTE(SUBSTITUTE(E$1,"standard",""),"|Float",""),ChapterTable!$1:$1,0),0),
      VLOOKUP($A1647-ChapterTable!$P$11,ChapterTable!$1:$1048576,MATCH("최종"&amp;SUBSTITUTE(SUBSTITUTE(E$1,"standard",""),"|Float",""),ChapterTable!$1:$1,0),0)*ChapterTable!$P$14
    ),
  OFFSET(E1647,-$B1647+IF($L1647,1,0),0)*IF($B1647&gt;OFFSET($B1647,1,0),ChapterTable!$R$17,1)*
    (VLOOKUP(SUBSTITUTE(SUBSTITUTE(E$1,"standard",""),"|Float","")&amp;IF(OR($L1647=TRUE,$A1647=0,MOD($A1647,ChapterTable!$R$20)&lt;&gt;0),"","보스")&amp;"인게임누적곱배수",ChapterTable!$R:$S,2,0)^C1647
    +VLOOKUP(SUBSTITUTE(SUBSTITUTE(E$1,"standard",""),"|Float","")&amp;IF(OR($L1647=TRUE,$A1647=0,MOD($A1647,ChapterTable!$R$20)&lt;&gt;0),"","보스")&amp;"인게임누적합배수",ChapterTable!$R:$S,2,0)*C1647)
  )
  )
  )
)</f>
        <v>6366.2203124999996</v>
      </c>
      <c r="F1647" s="1">
        <f ca="1">IF(AND($A1647=0,$B1647=1),
    VLOOKUP(1,ChapterTable!$1:$1048576,MATCH("최종"&amp;SUBSTITUTE(SUBSTITUTE(F$1,"standard",""),"|Float",""),ChapterTable!$1:$1,0),0)*ChapterTable!$P$17,
  IF(AND($A1647=0,$B1647=0),
    F1648,
  IF($B1647=0,
    VLOOKUP($A1647,ChapterTable!$1:$1048576,MATCH("최종"&amp;SUBSTITUTE(SUBSTITUTE(F$1,"standard",""),"|Float",""),ChapterTable!$1:$1,0),0),
  IF($B1647=1,
    IF($L1647=FALSE,
      VLOOKUP($A1647,ChapterTable!$1:$1048576,MATCH("최종"&amp;SUBSTITUTE(SUBSTITUTE(F$1,"standard",""),"|Float",""),ChapterTable!$1:$1,0),0),
      VLOOKUP($A1647-ChapterTable!$P$11,ChapterTable!$1:$1048576,MATCH("최종"&amp;SUBSTITUTE(SUBSTITUTE(F$1,"standard",""),"|Float",""),ChapterTable!$1:$1,0),0)*ChapterTable!$P$14
    ),
  OFFSET(F1647,-$B1647+IF($L1647,1,0),0)*
    (VLOOKUP(SUBSTITUTE(SUBSTITUTE(F$1,"standard",""),"|Float","")&amp;IF(OR($L1647=TRUE,$A1647=0,MOD($A1647,ChapterTable!$R$20)&lt;&gt;0),"","보스")&amp;"인게임누적곱배수",ChapterTable!$R:$S,2,0)^D1647
    +VLOOKUP(SUBSTITUTE(SUBSTITUTE(F$1,"standard",""),"|Float","")&amp;IF(OR($L1647=TRUE,$A1647=0,MOD($A1647,ChapterTable!$R$20)&lt;&gt;0),"","보스")&amp;"인게임누적합배수",ChapterTable!$R:$S,2,0)*D1647)
  )
  )
  )
)</f>
        <v>2210.4931640625</v>
      </c>
      <c r="G1647" t="s">
        <v>719</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78"/>
        <v>1</v>
      </c>
      <c r="Q1647">
        <f t="shared" si="179"/>
        <v>1</v>
      </c>
      <c r="R1647" t="b">
        <f t="shared" ca="1" si="180"/>
        <v>1</v>
      </c>
      <c r="T1647" t="b">
        <f t="shared" ca="1" si="18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84"/>
        <v>1</v>
      </c>
      <c r="AJ1647">
        <f t="shared" si="182"/>
        <v>1</v>
      </c>
      <c r="AK1647">
        <f t="shared" si="183"/>
        <v>1</v>
      </c>
      <c r="AL1647">
        <v>0</v>
      </c>
    </row>
    <row r="1648" spans="1:38" x14ac:dyDescent="0.3">
      <c r="A1648">
        <v>11</v>
      </c>
      <c r="B1648">
        <v>7</v>
      </c>
      <c r="C1648">
        <f>IF(OR($L1648=TRUE,$A1648=0,MOD($A1648,ChapterTable!$R$20)&lt;&gt;0),
MAX(0,INT(($B1648+ChapterTable!$P$26+VLOOKUP(SUBSTITUTE(C$1,"성장단계","")&amp;"단계오프셋",ChapterTable!$R:$S,2,0))/ChapterTable!$P$23)),
MAX(0,INT(($B1648+ChapterTable!$R$26+VLOOKUP(SUBSTITUTE(C$1,"성장단계","")&amp;"보스단계오프셋",ChapterTable!$R:$S,2,0))/ChapterTable!$R$23)))</f>
        <v>1</v>
      </c>
      <c r="D1648">
        <f>IF(OR($L1648=TRUE,$A1648=0,MOD($A1648,ChapterTable!$R$20)&lt;&gt;0),
MAX(0,INT(($B1648+ChapterTable!$P$26+VLOOKUP(SUBSTITUTE(D$1,"성장단계","")&amp;"단계오프셋",ChapterTable!$R:$S,2,0))/ChapterTable!$P$23)),
MAX(0,INT(($B1648+ChapterTable!$R$26+VLOOKUP(SUBSTITUTE(D$1,"성장단계","")&amp;"보스단계오프셋",ChapterTable!$R:$S,2,0))/ChapterTable!$R$23)))</f>
        <v>0</v>
      </c>
      <c r="E1648" s="1">
        <f ca="1">IF(AND($A1648=0,$B1648=1),
    VLOOKUP(1,ChapterTable!$1:$1048576,MATCH("최종"&amp;SUBSTITUTE(SUBSTITUTE(E$1,"standard",""),"|Float",""),ChapterTable!$1:$1,0),0)*ChapterTable!$P$17,
  IF(AND($A1648=0,$B1648=0),
    E1649,
  IF($B1648=0,
    VLOOKUP($A1648,ChapterTable!$1:$1048576,MATCH("최종"&amp;SUBSTITUTE(SUBSTITUTE(E$1,"standard",""),"|Float",""),ChapterTable!$1:$1,0),0),
  IF($B1648=1,
    IF($L1648=FALSE,
      VLOOKUP($A1648,ChapterTable!$1:$1048576,MATCH("최종"&amp;SUBSTITUTE(SUBSTITUTE(E$1,"standard",""),"|Float",""),ChapterTable!$1:$1,0),0),
      VLOOKUP($A1648-ChapterTable!$P$11,ChapterTable!$1:$1048576,MATCH("최종"&amp;SUBSTITUTE(SUBSTITUTE(E$1,"standard",""),"|Float",""),ChapterTable!$1:$1,0),0)*ChapterTable!$P$14
    ),
  OFFSET(E1648,-$B1648+IF($L1648,1,0),0)*IF($B1648&gt;OFFSET($B1648,1,0),ChapterTable!$R$17,1)*
    (VLOOKUP(SUBSTITUTE(SUBSTITUTE(E$1,"standard",""),"|Float","")&amp;IF(OR($L1648=TRUE,$A1648=0,MOD($A1648,ChapterTable!$R$20)&lt;&gt;0),"","보스")&amp;"인게임누적곱배수",ChapterTable!$R:$S,2,0)^C1648
    +VLOOKUP(SUBSTITUTE(SUBSTITUTE(E$1,"standard",""),"|Float","")&amp;IF(OR($L1648=TRUE,$A1648=0,MOD($A1648,ChapterTable!$R$20)&lt;&gt;0),"","보스")&amp;"인게임누적합배수",ChapterTable!$R:$S,2,0)*C1648)
  )
  )
  )
)</f>
        <v>6366.2203124999996</v>
      </c>
      <c r="F1648" s="1">
        <f ca="1">IF(AND($A1648=0,$B1648=1),
    VLOOKUP(1,ChapterTable!$1:$1048576,MATCH("최종"&amp;SUBSTITUTE(SUBSTITUTE(F$1,"standard",""),"|Float",""),ChapterTable!$1:$1,0),0)*ChapterTable!$P$17,
  IF(AND($A1648=0,$B1648=0),
    F1649,
  IF($B1648=0,
    VLOOKUP($A1648,ChapterTable!$1:$1048576,MATCH("최종"&amp;SUBSTITUTE(SUBSTITUTE(F$1,"standard",""),"|Float",""),ChapterTable!$1:$1,0),0),
  IF($B1648=1,
    IF($L1648=FALSE,
      VLOOKUP($A1648,ChapterTable!$1:$1048576,MATCH("최종"&amp;SUBSTITUTE(SUBSTITUTE(F$1,"standard",""),"|Float",""),ChapterTable!$1:$1,0),0),
      VLOOKUP($A1648-ChapterTable!$P$11,ChapterTable!$1:$1048576,MATCH("최종"&amp;SUBSTITUTE(SUBSTITUTE(F$1,"standard",""),"|Float",""),ChapterTable!$1:$1,0),0)*ChapterTable!$P$14
    ),
  OFFSET(F1648,-$B1648+IF($L1648,1,0),0)*
    (VLOOKUP(SUBSTITUTE(SUBSTITUTE(F$1,"standard",""),"|Float","")&amp;IF(OR($L1648=TRUE,$A1648=0,MOD($A1648,ChapterTable!$R$20)&lt;&gt;0),"","보스")&amp;"인게임누적곱배수",ChapterTable!$R:$S,2,0)^D1648
    +VLOOKUP(SUBSTITUTE(SUBSTITUTE(F$1,"standard",""),"|Float","")&amp;IF(OR($L1648=TRUE,$A1648=0,MOD($A1648,ChapterTable!$R$20)&lt;&gt;0),"","보스")&amp;"인게임누적합배수",ChapterTable!$R:$S,2,0)*D1648)
  )
  )
  )
)</f>
        <v>2210.4931640625</v>
      </c>
      <c r="G1648" t="s">
        <v>719</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78"/>
        <v>1</v>
      </c>
      <c r="Q1648">
        <f t="shared" si="179"/>
        <v>1</v>
      </c>
      <c r="R1648" t="b">
        <f t="shared" ca="1" si="180"/>
        <v>1</v>
      </c>
      <c r="T1648" t="b">
        <f t="shared" ca="1" si="18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84"/>
        <v>1</v>
      </c>
      <c r="AJ1648">
        <f t="shared" si="182"/>
        <v>1</v>
      </c>
      <c r="AK1648">
        <f t="shared" si="183"/>
        <v>1</v>
      </c>
      <c r="AL1648">
        <v>0</v>
      </c>
    </row>
    <row r="1649" spans="1:38" x14ac:dyDescent="0.3">
      <c r="A1649">
        <v>11</v>
      </c>
      <c r="B1649">
        <v>8</v>
      </c>
      <c r="C1649">
        <f>IF(OR($L1649=TRUE,$A1649=0,MOD($A1649,ChapterTable!$R$20)&lt;&gt;0),
MAX(0,INT(($B1649+ChapterTable!$P$26+VLOOKUP(SUBSTITUTE(C$1,"성장단계","")&amp;"단계오프셋",ChapterTable!$R:$S,2,0))/ChapterTable!$P$23)),
MAX(0,INT(($B1649+ChapterTable!$R$26+VLOOKUP(SUBSTITUTE(C$1,"성장단계","")&amp;"보스단계오프셋",ChapterTable!$R:$S,2,0))/ChapterTable!$R$23)))</f>
        <v>1</v>
      </c>
      <c r="D1649">
        <f>IF(OR($L1649=TRUE,$A1649=0,MOD($A1649,ChapterTable!$R$20)&lt;&gt;0),
MAX(0,INT(($B1649+ChapterTable!$P$26+VLOOKUP(SUBSTITUTE(D$1,"성장단계","")&amp;"단계오프셋",ChapterTable!$R:$S,2,0))/ChapterTable!$P$23)),
MAX(0,INT(($B1649+ChapterTable!$R$26+VLOOKUP(SUBSTITUTE(D$1,"성장단계","")&amp;"보스단계오프셋",ChapterTable!$R:$S,2,0))/ChapterTable!$R$23)))</f>
        <v>0</v>
      </c>
      <c r="E1649" s="1">
        <f ca="1">IF(AND($A1649=0,$B1649=1),
    VLOOKUP(1,ChapterTable!$1:$1048576,MATCH("최종"&amp;SUBSTITUTE(SUBSTITUTE(E$1,"standard",""),"|Float",""),ChapterTable!$1:$1,0),0)*ChapterTable!$P$17,
  IF(AND($A1649=0,$B1649=0),
    E1650,
  IF($B1649=0,
    VLOOKUP($A1649,ChapterTable!$1:$1048576,MATCH("최종"&amp;SUBSTITUTE(SUBSTITUTE(E$1,"standard",""),"|Float",""),ChapterTable!$1:$1,0),0),
  IF($B1649=1,
    IF($L1649=FALSE,
      VLOOKUP($A1649,ChapterTable!$1:$1048576,MATCH("최종"&amp;SUBSTITUTE(SUBSTITUTE(E$1,"standard",""),"|Float",""),ChapterTable!$1:$1,0),0),
      VLOOKUP($A1649-ChapterTable!$P$11,ChapterTable!$1:$1048576,MATCH("최종"&amp;SUBSTITUTE(SUBSTITUTE(E$1,"standard",""),"|Float",""),ChapterTable!$1:$1,0),0)*ChapterTable!$P$14
    ),
  OFFSET(E1649,-$B1649+IF($L1649,1,0),0)*IF($B1649&gt;OFFSET($B1649,1,0),ChapterTable!$R$17,1)*
    (VLOOKUP(SUBSTITUTE(SUBSTITUTE(E$1,"standard",""),"|Float","")&amp;IF(OR($L1649=TRUE,$A1649=0,MOD($A1649,ChapterTable!$R$20)&lt;&gt;0),"","보스")&amp;"인게임누적곱배수",ChapterTable!$R:$S,2,0)^C1649
    +VLOOKUP(SUBSTITUTE(SUBSTITUTE(E$1,"standard",""),"|Float","")&amp;IF(OR($L1649=TRUE,$A1649=0,MOD($A1649,ChapterTable!$R$20)&lt;&gt;0),"","보스")&amp;"인게임누적합배수",ChapterTable!$R:$S,2,0)*C1649)
  )
  )
  )
)</f>
        <v>6366.2203124999996</v>
      </c>
      <c r="F1649" s="1">
        <f ca="1">IF(AND($A1649=0,$B1649=1),
    VLOOKUP(1,ChapterTable!$1:$1048576,MATCH("최종"&amp;SUBSTITUTE(SUBSTITUTE(F$1,"standard",""),"|Float",""),ChapterTable!$1:$1,0),0)*ChapterTable!$P$17,
  IF(AND($A1649=0,$B1649=0),
    F1650,
  IF($B1649=0,
    VLOOKUP($A1649,ChapterTable!$1:$1048576,MATCH("최종"&amp;SUBSTITUTE(SUBSTITUTE(F$1,"standard",""),"|Float",""),ChapterTable!$1:$1,0),0),
  IF($B1649=1,
    IF($L1649=FALSE,
      VLOOKUP($A1649,ChapterTable!$1:$1048576,MATCH("최종"&amp;SUBSTITUTE(SUBSTITUTE(F$1,"standard",""),"|Float",""),ChapterTable!$1:$1,0),0),
      VLOOKUP($A1649-ChapterTable!$P$11,ChapterTable!$1:$1048576,MATCH("최종"&amp;SUBSTITUTE(SUBSTITUTE(F$1,"standard",""),"|Float",""),ChapterTable!$1:$1,0),0)*ChapterTable!$P$14
    ),
  OFFSET(F1649,-$B1649+IF($L1649,1,0),0)*
    (VLOOKUP(SUBSTITUTE(SUBSTITUTE(F$1,"standard",""),"|Float","")&amp;IF(OR($L1649=TRUE,$A1649=0,MOD($A1649,ChapterTable!$R$20)&lt;&gt;0),"","보스")&amp;"인게임누적곱배수",ChapterTable!$R:$S,2,0)^D1649
    +VLOOKUP(SUBSTITUTE(SUBSTITUTE(F$1,"standard",""),"|Float","")&amp;IF(OR($L1649=TRUE,$A1649=0,MOD($A1649,ChapterTable!$R$20)&lt;&gt;0),"","보스")&amp;"인게임누적합배수",ChapterTable!$R:$S,2,0)*D1649)
  )
  )
  )
)</f>
        <v>2210.4931640625</v>
      </c>
      <c r="G1649" t="s">
        <v>719</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78"/>
        <v>1</v>
      </c>
      <c r="Q1649">
        <f t="shared" si="179"/>
        <v>1</v>
      </c>
      <c r="R1649" t="b">
        <f t="shared" ca="1" si="180"/>
        <v>1</v>
      </c>
      <c r="T1649" t="b">
        <f t="shared" ca="1" si="18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84"/>
        <v>1</v>
      </c>
      <c r="AJ1649">
        <f t="shared" si="182"/>
        <v>1</v>
      </c>
      <c r="AK1649">
        <f t="shared" si="183"/>
        <v>1</v>
      </c>
      <c r="AL1649">
        <v>0</v>
      </c>
    </row>
    <row r="1650" spans="1:38" x14ac:dyDescent="0.3">
      <c r="A1650">
        <v>11</v>
      </c>
      <c r="B1650">
        <v>9</v>
      </c>
      <c r="C1650">
        <f>IF(OR($L1650=TRUE,$A1650=0,MOD($A1650,ChapterTable!$R$20)&lt;&gt;0),
MAX(0,INT(($B1650+ChapterTable!$P$26+VLOOKUP(SUBSTITUTE(C$1,"성장단계","")&amp;"단계오프셋",ChapterTable!$R:$S,2,0))/ChapterTable!$P$23)),
MAX(0,INT(($B1650+ChapterTable!$R$26+VLOOKUP(SUBSTITUTE(C$1,"성장단계","")&amp;"보스단계오프셋",ChapterTable!$R:$S,2,0))/ChapterTable!$R$23)))</f>
        <v>1</v>
      </c>
      <c r="D1650">
        <f>IF(OR($L1650=TRUE,$A1650=0,MOD($A1650,ChapterTable!$R$20)&lt;&gt;0),
MAX(0,INT(($B1650+ChapterTable!$P$26+VLOOKUP(SUBSTITUTE(D$1,"성장단계","")&amp;"단계오프셋",ChapterTable!$R:$S,2,0))/ChapterTable!$P$23)),
MAX(0,INT(($B1650+ChapterTable!$R$26+VLOOKUP(SUBSTITUTE(D$1,"성장단계","")&amp;"보스단계오프셋",ChapterTable!$R:$S,2,0))/ChapterTable!$R$23)))</f>
        <v>0</v>
      </c>
      <c r="E1650" s="1">
        <f ca="1">IF(AND($A1650=0,$B1650=1),
    VLOOKUP(1,ChapterTable!$1:$1048576,MATCH("최종"&amp;SUBSTITUTE(SUBSTITUTE(E$1,"standard",""),"|Float",""),ChapterTable!$1:$1,0),0)*ChapterTable!$P$17,
  IF(AND($A1650=0,$B1650=0),
    E1651,
  IF($B1650=0,
    VLOOKUP($A1650,ChapterTable!$1:$1048576,MATCH("최종"&amp;SUBSTITUTE(SUBSTITUTE(E$1,"standard",""),"|Float",""),ChapterTable!$1:$1,0),0),
  IF($B1650=1,
    IF($L1650=FALSE,
      VLOOKUP($A1650,ChapterTable!$1:$1048576,MATCH("최종"&amp;SUBSTITUTE(SUBSTITUTE(E$1,"standard",""),"|Float",""),ChapterTable!$1:$1,0),0),
      VLOOKUP($A1650-ChapterTable!$P$11,ChapterTable!$1:$1048576,MATCH("최종"&amp;SUBSTITUTE(SUBSTITUTE(E$1,"standard",""),"|Float",""),ChapterTable!$1:$1,0),0)*ChapterTable!$P$14
    ),
  OFFSET(E1650,-$B1650+IF($L1650,1,0),0)*IF($B1650&gt;OFFSET($B1650,1,0),ChapterTable!$R$17,1)*
    (VLOOKUP(SUBSTITUTE(SUBSTITUTE(E$1,"standard",""),"|Float","")&amp;IF(OR($L1650=TRUE,$A1650=0,MOD($A1650,ChapterTable!$R$20)&lt;&gt;0),"","보스")&amp;"인게임누적곱배수",ChapterTable!$R:$S,2,0)^C1650
    +VLOOKUP(SUBSTITUTE(SUBSTITUTE(E$1,"standard",""),"|Float","")&amp;IF(OR($L1650=TRUE,$A1650=0,MOD($A1650,ChapterTable!$R$20)&lt;&gt;0),"","보스")&amp;"인게임누적합배수",ChapterTable!$R:$S,2,0)*C1650)
  )
  )
  )
)</f>
        <v>6366.2203124999996</v>
      </c>
      <c r="F1650" s="1">
        <f ca="1">IF(AND($A1650=0,$B1650=1),
    VLOOKUP(1,ChapterTable!$1:$1048576,MATCH("최종"&amp;SUBSTITUTE(SUBSTITUTE(F$1,"standard",""),"|Float",""),ChapterTable!$1:$1,0),0)*ChapterTable!$P$17,
  IF(AND($A1650=0,$B1650=0),
    F1651,
  IF($B1650=0,
    VLOOKUP($A1650,ChapterTable!$1:$1048576,MATCH("최종"&amp;SUBSTITUTE(SUBSTITUTE(F$1,"standard",""),"|Float",""),ChapterTable!$1:$1,0),0),
  IF($B1650=1,
    IF($L1650=FALSE,
      VLOOKUP($A1650,ChapterTable!$1:$1048576,MATCH("최종"&amp;SUBSTITUTE(SUBSTITUTE(F$1,"standard",""),"|Float",""),ChapterTable!$1:$1,0),0),
      VLOOKUP($A1650-ChapterTable!$P$11,ChapterTable!$1:$1048576,MATCH("최종"&amp;SUBSTITUTE(SUBSTITUTE(F$1,"standard",""),"|Float",""),ChapterTable!$1:$1,0),0)*ChapterTable!$P$14
    ),
  OFFSET(F1650,-$B1650+IF($L1650,1,0),0)*
    (VLOOKUP(SUBSTITUTE(SUBSTITUTE(F$1,"standard",""),"|Float","")&amp;IF(OR($L1650=TRUE,$A1650=0,MOD($A1650,ChapterTable!$R$20)&lt;&gt;0),"","보스")&amp;"인게임누적곱배수",ChapterTable!$R:$S,2,0)^D1650
    +VLOOKUP(SUBSTITUTE(SUBSTITUTE(F$1,"standard",""),"|Float","")&amp;IF(OR($L1650=TRUE,$A1650=0,MOD($A1650,ChapterTable!$R$20)&lt;&gt;0),"","보스")&amp;"인게임누적합배수",ChapterTable!$R:$S,2,0)*D1650)
  )
  )
  )
)</f>
        <v>2210.4931640625</v>
      </c>
      <c r="G1650" t="s">
        <v>719</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78"/>
        <v>91</v>
      </c>
      <c r="Q1650">
        <f t="shared" si="179"/>
        <v>91</v>
      </c>
      <c r="R1650" t="b">
        <f t="shared" ca="1" si="180"/>
        <v>1</v>
      </c>
      <c r="T1650" t="b">
        <f t="shared" ca="1" si="18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84"/>
        <v>1</v>
      </c>
      <c r="AJ1650">
        <f t="shared" si="182"/>
        <v>1</v>
      </c>
      <c r="AK1650">
        <f t="shared" si="183"/>
        <v>1</v>
      </c>
      <c r="AL1650">
        <v>0</v>
      </c>
    </row>
    <row r="1651" spans="1:38" x14ac:dyDescent="0.3">
      <c r="A1651">
        <v>11</v>
      </c>
      <c r="B1651">
        <v>10</v>
      </c>
      <c r="C1651">
        <f>IF(OR($L1651=TRUE,$A1651=0,MOD($A1651,ChapterTable!$R$20)&lt;&gt;0),
MAX(0,INT(($B1651+ChapterTable!$P$26+VLOOKUP(SUBSTITUTE(C$1,"성장단계","")&amp;"단계오프셋",ChapterTable!$R:$S,2,0))/ChapterTable!$P$23)),
MAX(0,INT(($B1651+ChapterTable!$R$26+VLOOKUP(SUBSTITUTE(C$1,"성장단계","")&amp;"보스단계오프셋",ChapterTable!$R:$S,2,0))/ChapterTable!$R$23)))</f>
        <v>1</v>
      </c>
      <c r="D1651">
        <f>IF(OR($L1651=TRUE,$A1651=0,MOD($A1651,ChapterTable!$R$20)&lt;&gt;0),
MAX(0,INT(($B1651+ChapterTable!$P$26+VLOOKUP(SUBSTITUTE(D$1,"성장단계","")&amp;"단계오프셋",ChapterTable!$R:$S,2,0))/ChapterTable!$P$23)),
MAX(0,INT(($B1651+ChapterTable!$R$26+VLOOKUP(SUBSTITUTE(D$1,"성장단계","")&amp;"보스단계오프셋",ChapterTable!$R:$S,2,0))/ChapterTable!$R$23)))</f>
        <v>0</v>
      </c>
      <c r="E1651" s="1">
        <f ca="1">IF(AND($A1651=0,$B1651=1),
    VLOOKUP(1,ChapterTable!$1:$1048576,MATCH("최종"&amp;SUBSTITUTE(SUBSTITUTE(E$1,"standard",""),"|Float",""),ChapterTable!$1:$1,0),0)*ChapterTable!$P$17,
  IF(AND($A1651=0,$B1651=0),
    E1652,
  IF($B1651=0,
    VLOOKUP($A1651,ChapterTable!$1:$1048576,MATCH("최종"&amp;SUBSTITUTE(SUBSTITUTE(E$1,"standard",""),"|Float",""),ChapterTable!$1:$1,0),0),
  IF($B1651=1,
    IF($L1651=FALSE,
      VLOOKUP($A1651,ChapterTable!$1:$1048576,MATCH("최종"&amp;SUBSTITUTE(SUBSTITUTE(E$1,"standard",""),"|Float",""),ChapterTable!$1:$1,0),0),
      VLOOKUP($A1651-ChapterTable!$P$11,ChapterTable!$1:$1048576,MATCH("최종"&amp;SUBSTITUTE(SUBSTITUTE(E$1,"standard",""),"|Float",""),ChapterTable!$1:$1,0),0)*ChapterTable!$P$14
    ),
  OFFSET(E1651,-$B1651+IF($L1651,1,0),0)*IF($B1651&gt;OFFSET($B1651,1,0),ChapterTable!$R$17,1)*
    (VLOOKUP(SUBSTITUTE(SUBSTITUTE(E$1,"standard",""),"|Float","")&amp;IF(OR($L1651=TRUE,$A1651=0,MOD($A1651,ChapterTable!$R$20)&lt;&gt;0),"","보스")&amp;"인게임누적곱배수",ChapterTable!$R:$S,2,0)^C1651
    +VLOOKUP(SUBSTITUTE(SUBSTITUTE(E$1,"standard",""),"|Float","")&amp;IF(OR($L1651=TRUE,$A1651=0,MOD($A1651,ChapterTable!$R$20)&lt;&gt;0),"","보스")&amp;"인게임누적합배수",ChapterTable!$R:$S,2,0)*C1651)
  )
  )
  )
)</f>
        <v>6366.2203124999996</v>
      </c>
      <c r="F1651" s="1">
        <f ca="1">IF(AND($A1651=0,$B1651=1),
    VLOOKUP(1,ChapterTable!$1:$1048576,MATCH("최종"&amp;SUBSTITUTE(SUBSTITUTE(F$1,"standard",""),"|Float",""),ChapterTable!$1:$1,0),0)*ChapterTable!$P$17,
  IF(AND($A1651=0,$B1651=0),
    F1652,
  IF($B1651=0,
    VLOOKUP($A1651,ChapterTable!$1:$1048576,MATCH("최종"&amp;SUBSTITUTE(SUBSTITUTE(F$1,"standard",""),"|Float",""),ChapterTable!$1:$1,0),0),
  IF($B1651=1,
    IF($L1651=FALSE,
      VLOOKUP($A1651,ChapterTable!$1:$1048576,MATCH("최종"&amp;SUBSTITUTE(SUBSTITUTE(F$1,"standard",""),"|Float",""),ChapterTable!$1:$1,0),0),
      VLOOKUP($A1651-ChapterTable!$P$11,ChapterTable!$1:$1048576,MATCH("최종"&amp;SUBSTITUTE(SUBSTITUTE(F$1,"standard",""),"|Float",""),ChapterTable!$1:$1,0),0)*ChapterTable!$P$14
    ),
  OFFSET(F1651,-$B1651+IF($L1651,1,0),0)*
    (VLOOKUP(SUBSTITUTE(SUBSTITUTE(F$1,"standard",""),"|Float","")&amp;IF(OR($L1651=TRUE,$A1651=0,MOD($A1651,ChapterTable!$R$20)&lt;&gt;0),"","보스")&amp;"인게임누적곱배수",ChapterTable!$R:$S,2,0)^D1651
    +VLOOKUP(SUBSTITUTE(SUBSTITUTE(F$1,"standard",""),"|Float","")&amp;IF(OR($L1651=TRUE,$A1651=0,MOD($A1651,ChapterTable!$R$20)&lt;&gt;0),"","보스")&amp;"인게임누적합배수",ChapterTable!$R:$S,2,0)*D1651)
  )
  )
  )
)</f>
        <v>2210.4931640625</v>
      </c>
      <c r="G1651" t="s">
        <v>719</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78"/>
        <v>21</v>
      </c>
      <c r="Q1651">
        <f t="shared" si="179"/>
        <v>21</v>
      </c>
      <c r="R1651" t="b">
        <f t="shared" ca="1" si="180"/>
        <v>1</v>
      </c>
      <c r="T1651" t="b">
        <f t="shared" ca="1" si="18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84"/>
        <v>1</v>
      </c>
      <c r="AJ1651">
        <f t="shared" si="182"/>
        <v>1</v>
      </c>
      <c r="AK1651">
        <f t="shared" si="183"/>
        <v>1</v>
      </c>
      <c r="AL1651">
        <v>0</v>
      </c>
    </row>
    <row r="1652" spans="1:38" x14ac:dyDescent="0.3">
      <c r="A1652">
        <v>11</v>
      </c>
      <c r="B1652">
        <v>11</v>
      </c>
      <c r="C1652">
        <f>IF(OR($L1652=TRUE,$A1652=0,MOD($A1652,ChapterTable!$R$20)&lt;&gt;0),
MAX(0,INT(($B1652+ChapterTable!$P$26+VLOOKUP(SUBSTITUTE(C$1,"성장단계","")&amp;"단계오프셋",ChapterTable!$R:$S,2,0))/ChapterTable!$P$23)),
MAX(0,INT(($B1652+ChapterTable!$R$26+VLOOKUP(SUBSTITUTE(C$1,"성장단계","")&amp;"보스단계오프셋",ChapterTable!$R:$S,2,0))/ChapterTable!$R$23)))</f>
        <v>1</v>
      </c>
      <c r="D1652">
        <f>IF(OR($L1652=TRUE,$A1652=0,MOD($A1652,ChapterTable!$R$20)&lt;&gt;0),
MAX(0,INT(($B1652+ChapterTable!$P$26+VLOOKUP(SUBSTITUTE(D$1,"성장단계","")&amp;"단계오프셋",ChapterTable!$R:$S,2,0))/ChapterTable!$P$23)),
MAX(0,INT(($B1652+ChapterTable!$R$26+VLOOKUP(SUBSTITUTE(D$1,"성장단계","")&amp;"보스단계오프셋",ChapterTable!$R:$S,2,0))/ChapterTable!$R$23)))</f>
        <v>1</v>
      </c>
      <c r="E1652" s="1">
        <f ca="1">IF(AND($A1652=0,$B1652=1),
    VLOOKUP(1,ChapterTable!$1:$1048576,MATCH("최종"&amp;SUBSTITUTE(SUBSTITUTE(E$1,"standard",""),"|Float",""),ChapterTable!$1:$1,0),0)*ChapterTable!$P$17,
  IF(AND($A1652=0,$B1652=0),
    E1653,
  IF($B1652=0,
    VLOOKUP($A1652,ChapterTable!$1:$1048576,MATCH("최종"&amp;SUBSTITUTE(SUBSTITUTE(E$1,"standard",""),"|Float",""),ChapterTable!$1:$1,0),0),
  IF($B1652=1,
    IF($L1652=FALSE,
      VLOOKUP($A1652,ChapterTable!$1:$1048576,MATCH("최종"&amp;SUBSTITUTE(SUBSTITUTE(E$1,"standard",""),"|Float",""),ChapterTable!$1:$1,0),0),
      VLOOKUP($A1652-ChapterTable!$P$11,ChapterTable!$1:$1048576,MATCH("최종"&amp;SUBSTITUTE(SUBSTITUTE(E$1,"standard",""),"|Float",""),ChapterTable!$1:$1,0),0)*ChapterTable!$P$14
    ),
  OFFSET(E1652,-$B1652+IF($L1652,1,0),0)*IF($B1652&gt;OFFSET($B1652,1,0),ChapterTable!$R$17,1)*
    (VLOOKUP(SUBSTITUTE(SUBSTITUTE(E$1,"standard",""),"|Float","")&amp;IF(OR($L1652=TRUE,$A1652=0,MOD($A1652,ChapterTable!$R$20)&lt;&gt;0),"","보스")&amp;"인게임누적곱배수",ChapterTable!$R:$S,2,0)^C1652
    +VLOOKUP(SUBSTITUTE(SUBSTITUTE(E$1,"standard",""),"|Float","")&amp;IF(OR($L1652=TRUE,$A1652=0,MOD($A1652,ChapterTable!$R$20)&lt;&gt;0),"","보스")&amp;"인게임누적합배수",ChapterTable!$R:$S,2,0)*C1652)
  )
  )
  )
)</f>
        <v>6366.2203124999996</v>
      </c>
      <c r="F1652" s="1">
        <f ca="1">IF(AND($A1652=0,$B1652=1),
    VLOOKUP(1,ChapterTable!$1:$1048576,MATCH("최종"&amp;SUBSTITUTE(SUBSTITUTE(F$1,"standard",""),"|Float",""),ChapterTable!$1:$1,0),0)*ChapterTable!$P$17,
  IF(AND($A1652=0,$B1652=0),
    F1653,
  IF($B1652=0,
    VLOOKUP($A1652,ChapterTable!$1:$1048576,MATCH("최종"&amp;SUBSTITUTE(SUBSTITUTE(F$1,"standard",""),"|Float",""),ChapterTable!$1:$1,0),0),
  IF($B1652=1,
    IF($L1652=FALSE,
      VLOOKUP($A1652,ChapterTable!$1:$1048576,MATCH("최종"&amp;SUBSTITUTE(SUBSTITUTE(F$1,"standard",""),"|Float",""),ChapterTable!$1:$1,0),0),
      VLOOKUP($A1652-ChapterTable!$P$11,ChapterTable!$1:$1048576,MATCH("최종"&amp;SUBSTITUTE(SUBSTITUTE(F$1,"standard",""),"|Float",""),ChapterTable!$1:$1,0),0)*ChapterTable!$P$14
    ),
  OFFSET(F1652,-$B1652+IF($L1652,1,0),0)*
    (VLOOKUP(SUBSTITUTE(SUBSTITUTE(F$1,"standard",""),"|Float","")&amp;IF(OR($L1652=TRUE,$A1652=0,MOD($A1652,ChapterTable!$R$20)&lt;&gt;0),"","보스")&amp;"인게임누적곱배수",ChapterTable!$R:$S,2,0)^D1652
    +VLOOKUP(SUBSTITUTE(SUBSTITUTE(F$1,"standard",""),"|Float","")&amp;IF(OR($L1652=TRUE,$A1652=0,MOD($A1652,ChapterTable!$R$20)&lt;&gt;0),"","보스")&amp;"인게임누적합배수",ChapterTable!$R:$S,2,0)*D1652)
  )
  )
  )
)</f>
        <v>2376.2801513671875</v>
      </c>
      <c r="G1652" t="s">
        <v>719</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78"/>
        <v>2</v>
      </c>
      <c r="Q1652">
        <f t="shared" si="179"/>
        <v>2</v>
      </c>
      <c r="R1652" t="b">
        <f t="shared" ca="1" si="180"/>
        <v>1</v>
      </c>
      <c r="T1652" t="b">
        <f t="shared" ca="1" si="18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84"/>
        <v>0.5</v>
      </c>
      <c r="AJ1652">
        <f t="shared" si="182"/>
        <v>0.54666666600000002</v>
      </c>
      <c r="AK1652">
        <f t="shared" si="183"/>
        <v>1</v>
      </c>
      <c r="AL1652">
        <v>0</v>
      </c>
    </row>
    <row r="1653" spans="1:38" x14ac:dyDescent="0.3">
      <c r="A1653">
        <v>11</v>
      </c>
      <c r="B1653">
        <v>12</v>
      </c>
      <c r="C1653">
        <f>IF(OR($L1653=TRUE,$A1653=0,MOD($A1653,ChapterTable!$R$20)&lt;&gt;0),
MAX(0,INT(($B1653+ChapterTable!$P$26+VLOOKUP(SUBSTITUTE(C$1,"성장단계","")&amp;"단계오프셋",ChapterTable!$R:$S,2,0))/ChapterTable!$P$23)),
MAX(0,INT(($B1653+ChapterTable!$R$26+VLOOKUP(SUBSTITUTE(C$1,"성장단계","")&amp;"보스단계오프셋",ChapterTable!$R:$S,2,0))/ChapterTable!$R$23)))</f>
        <v>1</v>
      </c>
      <c r="D1653">
        <f>IF(OR($L1653=TRUE,$A1653=0,MOD($A1653,ChapterTable!$R$20)&lt;&gt;0),
MAX(0,INT(($B1653+ChapterTable!$P$26+VLOOKUP(SUBSTITUTE(D$1,"성장단계","")&amp;"단계오프셋",ChapterTable!$R:$S,2,0))/ChapterTable!$P$23)),
MAX(0,INT(($B1653+ChapterTable!$R$26+VLOOKUP(SUBSTITUTE(D$1,"성장단계","")&amp;"보스단계오프셋",ChapterTable!$R:$S,2,0))/ChapterTable!$R$23)))</f>
        <v>1</v>
      </c>
      <c r="E1653" s="1">
        <f ca="1">IF(AND($A1653=0,$B1653=1),
    VLOOKUP(1,ChapterTable!$1:$1048576,MATCH("최종"&amp;SUBSTITUTE(SUBSTITUTE(E$1,"standard",""),"|Float",""),ChapterTable!$1:$1,0),0)*ChapterTable!$P$17,
  IF(AND($A1653=0,$B1653=0),
    E1654,
  IF($B1653=0,
    VLOOKUP($A1653,ChapterTable!$1:$1048576,MATCH("최종"&amp;SUBSTITUTE(SUBSTITUTE(E$1,"standard",""),"|Float",""),ChapterTable!$1:$1,0),0),
  IF($B1653=1,
    IF($L1653=FALSE,
      VLOOKUP($A1653,ChapterTable!$1:$1048576,MATCH("최종"&amp;SUBSTITUTE(SUBSTITUTE(E$1,"standard",""),"|Float",""),ChapterTable!$1:$1,0),0),
      VLOOKUP($A1653-ChapterTable!$P$11,ChapterTable!$1:$1048576,MATCH("최종"&amp;SUBSTITUTE(SUBSTITUTE(E$1,"standard",""),"|Float",""),ChapterTable!$1:$1,0),0)*ChapterTable!$P$14
    ),
  OFFSET(E1653,-$B1653+IF($L1653,1,0),0)*IF($B1653&gt;OFFSET($B1653,1,0),ChapterTable!$R$17,1)*
    (VLOOKUP(SUBSTITUTE(SUBSTITUTE(E$1,"standard",""),"|Float","")&amp;IF(OR($L1653=TRUE,$A1653=0,MOD($A1653,ChapterTable!$R$20)&lt;&gt;0),"","보스")&amp;"인게임누적곱배수",ChapterTable!$R:$S,2,0)^C1653
    +VLOOKUP(SUBSTITUTE(SUBSTITUTE(E$1,"standard",""),"|Float","")&amp;IF(OR($L1653=TRUE,$A1653=0,MOD($A1653,ChapterTable!$R$20)&lt;&gt;0),"","보스")&amp;"인게임누적합배수",ChapterTable!$R:$S,2,0)*C1653)
  )
  )
  )
)</f>
        <v>6366.2203124999996</v>
      </c>
      <c r="F1653" s="1">
        <f ca="1">IF(AND($A1653=0,$B1653=1),
    VLOOKUP(1,ChapterTable!$1:$1048576,MATCH("최종"&amp;SUBSTITUTE(SUBSTITUTE(F$1,"standard",""),"|Float",""),ChapterTable!$1:$1,0),0)*ChapterTable!$P$17,
  IF(AND($A1653=0,$B1653=0),
    F1654,
  IF($B1653=0,
    VLOOKUP($A1653,ChapterTable!$1:$1048576,MATCH("최종"&amp;SUBSTITUTE(SUBSTITUTE(F$1,"standard",""),"|Float",""),ChapterTable!$1:$1,0),0),
  IF($B1653=1,
    IF($L1653=FALSE,
      VLOOKUP($A1653,ChapterTable!$1:$1048576,MATCH("최종"&amp;SUBSTITUTE(SUBSTITUTE(F$1,"standard",""),"|Float",""),ChapterTable!$1:$1,0),0),
      VLOOKUP($A1653-ChapterTable!$P$11,ChapterTable!$1:$1048576,MATCH("최종"&amp;SUBSTITUTE(SUBSTITUTE(F$1,"standard",""),"|Float",""),ChapterTable!$1:$1,0),0)*ChapterTable!$P$14
    ),
  OFFSET(F1653,-$B1653+IF($L1653,1,0),0)*
    (VLOOKUP(SUBSTITUTE(SUBSTITUTE(F$1,"standard",""),"|Float","")&amp;IF(OR($L1653=TRUE,$A1653=0,MOD($A1653,ChapterTable!$R$20)&lt;&gt;0),"","보스")&amp;"인게임누적곱배수",ChapterTable!$R:$S,2,0)^D1653
    +VLOOKUP(SUBSTITUTE(SUBSTITUTE(F$1,"standard",""),"|Float","")&amp;IF(OR($L1653=TRUE,$A1653=0,MOD($A1653,ChapterTable!$R$20)&lt;&gt;0),"","보스")&amp;"인게임누적합배수",ChapterTable!$R:$S,2,0)*D1653)
  )
  )
  )
)</f>
        <v>2376.2801513671875</v>
      </c>
      <c r="G1653" t="s">
        <v>719</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78"/>
        <v>2</v>
      </c>
      <c r="Q1653">
        <f t="shared" si="179"/>
        <v>2</v>
      </c>
      <c r="R1653" t="b">
        <f t="shared" ca="1" si="180"/>
        <v>1</v>
      </c>
      <c r="T1653" t="b">
        <f t="shared" ca="1" si="18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84"/>
        <v>0.5</v>
      </c>
      <c r="AJ1653">
        <f t="shared" si="182"/>
        <v>0.54666666600000002</v>
      </c>
      <c r="AK1653">
        <f t="shared" si="183"/>
        <v>1</v>
      </c>
      <c r="AL1653">
        <v>0</v>
      </c>
    </row>
    <row r="1654" spans="1:38" x14ac:dyDescent="0.3">
      <c r="A1654">
        <v>11</v>
      </c>
      <c r="B1654">
        <v>13</v>
      </c>
      <c r="C1654">
        <f>IF(OR($L1654=TRUE,$A1654=0,MOD($A1654,ChapterTable!$R$20)&lt;&gt;0),
MAX(0,INT(($B1654+ChapterTable!$P$26+VLOOKUP(SUBSTITUTE(C$1,"성장단계","")&amp;"단계오프셋",ChapterTable!$R:$S,2,0))/ChapterTable!$P$23)),
MAX(0,INT(($B1654+ChapterTable!$R$26+VLOOKUP(SUBSTITUTE(C$1,"성장단계","")&amp;"보스단계오프셋",ChapterTable!$R:$S,2,0))/ChapterTable!$R$23)))</f>
        <v>1</v>
      </c>
      <c r="D1654">
        <f>IF(OR($L1654=TRUE,$A1654=0,MOD($A1654,ChapterTable!$R$20)&lt;&gt;0),
MAX(0,INT(($B1654+ChapterTable!$P$26+VLOOKUP(SUBSTITUTE(D$1,"성장단계","")&amp;"단계오프셋",ChapterTable!$R:$S,2,0))/ChapterTable!$P$23)),
MAX(0,INT(($B1654+ChapterTable!$R$26+VLOOKUP(SUBSTITUTE(D$1,"성장단계","")&amp;"보스단계오프셋",ChapterTable!$R:$S,2,0))/ChapterTable!$R$23)))</f>
        <v>1</v>
      </c>
      <c r="E1654" s="1">
        <f ca="1">IF(AND($A1654=0,$B1654=1),
    VLOOKUP(1,ChapterTable!$1:$1048576,MATCH("최종"&amp;SUBSTITUTE(SUBSTITUTE(E$1,"standard",""),"|Float",""),ChapterTable!$1:$1,0),0)*ChapterTable!$P$17,
  IF(AND($A1654=0,$B1654=0),
    E1655,
  IF($B1654=0,
    VLOOKUP($A1654,ChapterTable!$1:$1048576,MATCH("최종"&amp;SUBSTITUTE(SUBSTITUTE(E$1,"standard",""),"|Float",""),ChapterTable!$1:$1,0),0),
  IF($B1654=1,
    IF($L1654=FALSE,
      VLOOKUP($A1654,ChapterTable!$1:$1048576,MATCH("최종"&amp;SUBSTITUTE(SUBSTITUTE(E$1,"standard",""),"|Float",""),ChapterTable!$1:$1,0),0),
      VLOOKUP($A1654-ChapterTable!$P$11,ChapterTable!$1:$1048576,MATCH("최종"&amp;SUBSTITUTE(SUBSTITUTE(E$1,"standard",""),"|Float",""),ChapterTable!$1:$1,0),0)*ChapterTable!$P$14
    ),
  OFFSET(E1654,-$B1654+IF($L1654,1,0),0)*IF($B1654&gt;OFFSET($B1654,1,0),ChapterTable!$R$17,1)*
    (VLOOKUP(SUBSTITUTE(SUBSTITUTE(E$1,"standard",""),"|Float","")&amp;IF(OR($L1654=TRUE,$A1654=0,MOD($A1654,ChapterTable!$R$20)&lt;&gt;0),"","보스")&amp;"인게임누적곱배수",ChapterTable!$R:$S,2,0)^C1654
    +VLOOKUP(SUBSTITUTE(SUBSTITUTE(E$1,"standard",""),"|Float","")&amp;IF(OR($L1654=TRUE,$A1654=0,MOD($A1654,ChapterTable!$R$20)&lt;&gt;0),"","보스")&amp;"인게임누적합배수",ChapterTable!$R:$S,2,0)*C1654)
  )
  )
  )
)</f>
        <v>6366.2203124999996</v>
      </c>
      <c r="F1654" s="1">
        <f ca="1">IF(AND($A1654=0,$B1654=1),
    VLOOKUP(1,ChapterTable!$1:$1048576,MATCH("최종"&amp;SUBSTITUTE(SUBSTITUTE(F$1,"standard",""),"|Float",""),ChapterTable!$1:$1,0),0)*ChapterTable!$P$17,
  IF(AND($A1654=0,$B1654=0),
    F1655,
  IF($B1654=0,
    VLOOKUP($A1654,ChapterTable!$1:$1048576,MATCH("최종"&amp;SUBSTITUTE(SUBSTITUTE(F$1,"standard",""),"|Float",""),ChapterTable!$1:$1,0),0),
  IF($B1654=1,
    IF($L1654=FALSE,
      VLOOKUP($A1654,ChapterTable!$1:$1048576,MATCH("최종"&amp;SUBSTITUTE(SUBSTITUTE(F$1,"standard",""),"|Float",""),ChapterTable!$1:$1,0),0),
      VLOOKUP($A1654-ChapterTable!$P$11,ChapterTable!$1:$1048576,MATCH("최종"&amp;SUBSTITUTE(SUBSTITUTE(F$1,"standard",""),"|Float",""),ChapterTable!$1:$1,0),0)*ChapterTable!$P$14
    ),
  OFFSET(F1654,-$B1654+IF($L1654,1,0),0)*
    (VLOOKUP(SUBSTITUTE(SUBSTITUTE(F$1,"standard",""),"|Float","")&amp;IF(OR($L1654=TRUE,$A1654=0,MOD($A1654,ChapterTable!$R$20)&lt;&gt;0),"","보스")&amp;"인게임누적곱배수",ChapterTable!$R:$S,2,0)^D1654
    +VLOOKUP(SUBSTITUTE(SUBSTITUTE(F$1,"standard",""),"|Float","")&amp;IF(OR($L1654=TRUE,$A1654=0,MOD($A1654,ChapterTable!$R$20)&lt;&gt;0),"","보스")&amp;"인게임누적합배수",ChapterTable!$R:$S,2,0)*D1654)
  )
  )
  )
)</f>
        <v>2376.2801513671875</v>
      </c>
      <c r="G1654" t="s">
        <v>719</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78"/>
        <v>2</v>
      </c>
      <c r="Q1654">
        <f t="shared" si="179"/>
        <v>2</v>
      </c>
      <c r="R1654" t="b">
        <f t="shared" ca="1" si="180"/>
        <v>1</v>
      </c>
      <c r="T1654" t="b">
        <f t="shared" ca="1" si="18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84"/>
        <v>0.5</v>
      </c>
      <c r="AJ1654">
        <f t="shared" si="182"/>
        <v>0.54666666600000002</v>
      </c>
      <c r="AK1654">
        <f t="shared" si="183"/>
        <v>1</v>
      </c>
      <c r="AL1654">
        <v>0</v>
      </c>
    </row>
    <row r="1655" spans="1:38" x14ac:dyDescent="0.3">
      <c r="A1655">
        <v>11</v>
      </c>
      <c r="B1655">
        <v>14</v>
      </c>
      <c r="C1655">
        <f>IF(OR($L1655=TRUE,$A1655=0,MOD($A1655,ChapterTable!$R$20)&lt;&gt;0),
MAX(0,INT(($B1655+ChapterTable!$P$26+VLOOKUP(SUBSTITUTE(C$1,"성장단계","")&amp;"단계오프셋",ChapterTable!$R:$S,2,0))/ChapterTable!$P$23)),
MAX(0,INT(($B1655+ChapterTable!$R$26+VLOOKUP(SUBSTITUTE(C$1,"성장단계","")&amp;"보스단계오프셋",ChapterTable!$R:$S,2,0))/ChapterTable!$R$23)))</f>
        <v>1</v>
      </c>
      <c r="D1655">
        <f>IF(OR($L1655=TRUE,$A1655=0,MOD($A1655,ChapterTable!$R$20)&lt;&gt;0),
MAX(0,INT(($B1655+ChapterTable!$P$26+VLOOKUP(SUBSTITUTE(D$1,"성장단계","")&amp;"단계오프셋",ChapterTable!$R:$S,2,0))/ChapterTable!$P$23)),
MAX(0,INT(($B1655+ChapterTable!$R$26+VLOOKUP(SUBSTITUTE(D$1,"성장단계","")&amp;"보스단계오프셋",ChapterTable!$R:$S,2,0))/ChapterTable!$R$23)))</f>
        <v>1</v>
      </c>
      <c r="E1655" s="1">
        <f ca="1">IF(AND($A1655=0,$B1655=1),
    VLOOKUP(1,ChapterTable!$1:$1048576,MATCH("최종"&amp;SUBSTITUTE(SUBSTITUTE(E$1,"standard",""),"|Float",""),ChapterTable!$1:$1,0),0)*ChapterTable!$P$17,
  IF(AND($A1655=0,$B1655=0),
    E1656,
  IF($B1655=0,
    VLOOKUP($A1655,ChapterTable!$1:$1048576,MATCH("최종"&amp;SUBSTITUTE(SUBSTITUTE(E$1,"standard",""),"|Float",""),ChapterTable!$1:$1,0),0),
  IF($B1655=1,
    IF($L1655=FALSE,
      VLOOKUP($A1655,ChapterTable!$1:$1048576,MATCH("최종"&amp;SUBSTITUTE(SUBSTITUTE(E$1,"standard",""),"|Float",""),ChapterTable!$1:$1,0),0),
      VLOOKUP($A1655-ChapterTable!$P$11,ChapterTable!$1:$1048576,MATCH("최종"&amp;SUBSTITUTE(SUBSTITUTE(E$1,"standard",""),"|Float",""),ChapterTable!$1:$1,0),0)*ChapterTable!$P$14
    ),
  OFFSET(E1655,-$B1655+IF($L1655,1,0),0)*IF($B1655&gt;OFFSET($B1655,1,0),ChapterTable!$R$17,1)*
    (VLOOKUP(SUBSTITUTE(SUBSTITUTE(E$1,"standard",""),"|Float","")&amp;IF(OR($L1655=TRUE,$A1655=0,MOD($A1655,ChapterTable!$R$20)&lt;&gt;0),"","보스")&amp;"인게임누적곱배수",ChapterTable!$R:$S,2,0)^C1655
    +VLOOKUP(SUBSTITUTE(SUBSTITUTE(E$1,"standard",""),"|Float","")&amp;IF(OR($L1655=TRUE,$A1655=0,MOD($A1655,ChapterTable!$R$20)&lt;&gt;0),"","보스")&amp;"인게임누적합배수",ChapterTable!$R:$S,2,0)*C1655)
  )
  )
  )
)</f>
        <v>6366.2203124999996</v>
      </c>
      <c r="F1655" s="1">
        <f ca="1">IF(AND($A1655=0,$B1655=1),
    VLOOKUP(1,ChapterTable!$1:$1048576,MATCH("최종"&amp;SUBSTITUTE(SUBSTITUTE(F$1,"standard",""),"|Float",""),ChapterTable!$1:$1,0),0)*ChapterTable!$P$17,
  IF(AND($A1655=0,$B1655=0),
    F1656,
  IF($B1655=0,
    VLOOKUP($A1655,ChapterTable!$1:$1048576,MATCH("최종"&amp;SUBSTITUTE(SUBSTITUTE(F$1,"standard",""),"|Float",""),ChapterTable!$1:$1,0),0),
  IF($B1655=1,
    IF($L1655=FALSE,
      VLOOKUP($A1655,ChapterTable!$1:$1048576,MATCH("최종"&amp;SUBSTITUTE(SUBSTITUTE(F$1,"standard",""),"|Float",""),ChapterTable!$1:$1,0),0),
      VLOOKUP($A1655-ChapterTable!$P$11,ChapterTable!$1:$1048576,MATCH("최종"&amp;SUBSTITUTE(SUBSTITUTE(F$1,"standard",""),"|Float",""),ChapterTable!$1:$1,0),0)*ChapterTable!$P$14
    ),
  OFFSET(F1655,-$B1655+IF($L1655,1,0),0)*
    (VLOOKUP(SUBSTITUTE(SUBSTITUTE(F$1,"standard",""),"|Float","")&amp;IF(OR($L1655=TRUE,$A1655=0,MOD($A1655,ChapterTable!$R$20)&lt;&gt;0),"","보스")&amp;"인게임누적곱배수",ChapterTable!$R:$S,2,0)^D1655
    +VLOOKUP(SUBSTITUTE(SUBSTITUTE(F$1,"standard",""),"|Float","")&amp;IF(OR($L1655=TRUE,$A1655=0,MOD($A1655,ChapterTable!$R$20)&lt;&gt;0),"","보스")&amp;"인게임누적합배수",ChapterTable!$R:$S,2,0)*D1655)
  )
  )
  )
)</f>
        <v>2376.2801513671875</v>
      </c>
      <c r="G1655" t="s">
        <v>719</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78"/>
        <v>2</v>
      </c>
      <c r="Q1655">
        <f t="shared" si="179"/>
        <v>2</v>
      </c>
      <c r="R1655" t="b">
        <f t="shared" ca="1" si="180"/>
        <v>1</v>
      </c>
      <c r="T1655" t="b">
        <f t="shared" ca="1" si="18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84"/>
        <v>0.5</v>
      </c>
      <c r="AJ1655">
        <f t="shared" si="182"/>
        <v>0.54666666600000002</v>
      </c>
      <c r="AK1655">
        <f t="shared" si="183"/>
        <v>1</v>
      </c>
      <c r="AL1655">
        <v>0</v>
      </c>
    </row>
    <row r="1656" spans="1:38" x14ac:dyDescent="0.3">
      <c r="A1656">
        <v>11</v>
      </c>
      <c r="B1656">
        <v>15</v>
      </c>
      <c r="C1656">
        <f>IF(OR($L1656=TRUE,$A1656=0,MOD($A1656,ChapterTable!$R$20)&lt;&gt;0),
MAX(0,INT(($B1656+ChapterTable!$P$26+VLOOKUP(SUBSTITUTE(C$1,"성장단계","")&amp;"단계오프셋",ChapterTable!$R:$S,2,0))/ChapterTable!$P$23)),
MAX(0,INT(($B1656+ChapterTable!$R$26+VLOOKUP(SUBSTITUTE(C$1,"성장단계","")&amp;"보스단계오프셋",ChapterTable!$R:$S,2,0))/ChapterTable!$R$23)))</f>
        <v>1</v>
      </c>
      <c r="D1656">
        <f>IF(OR($L1656=TRUE,$A1656=0,MOD($A1656,ChapterTable!$R$20)&lt;&gt;0),
MAX(0,INT(($B1656+ChapterTable!$P$26+VLOOKUP(SUBSTITUTE(D$1,"성장단계","")&amp;"단계오프셋",ChapterTable!$R:$S,2,0))/ChapterTable!$P$23)),
MAX(0,INT(($B1656+ChapterTable!$R$26+VLOOKUP(SUBSTITUTE(D$1,"성장단계","")&amp;"보스단계오프셋",ChapterTable!$R:$S,2,0))/ChapterTable!$R$23)))</f>
        <v>1</v>
      </c>
      <c r="E1656" s="1">
        <f ca="1">IF(AND($A1656=0,$B1656=1),
    VLOOKUP(1,ChapterTable!$1:$1048576,MATCH("최종"&amp;SUBSTITUTE(SUBSTITUTE(E$1,"standard",""),"|Float",""),ChapterTable!$1:$1,0),0)*ChapterTable!$P$17,
  IF(AND($A1656=0,$B1656=0),
    E1657,
  IF($B1656=0,
    VLOOKUP($A1656,ChapterTable!$1:$1048576,MATCH("최종"&amp;SUBSTITUTE(SUBSTITUTE(E$1,"standard",""),"|Float",""),ChapterTable!$1:$1,0),0),
  IF($B1656=1,
    IF($L1656=FALSE,
      VLOOKUP($A1656,ChapterTable!$1:$1048576,MATCH("최종"&amp;SUBSTITUTE(SUBSTITUTE(E$1,"standard",""),"|Float",""),ChapterTable!$1:$1,0),0),
      VLOOKUP($A1656-ChapterTable!$P$11,ChapterTable!$1:$1048576,MATCH("최종"&amp;SUBSTITUTE(SUBSTITUTE(E$1,"standard",""),"|Float",""),ChapterTable!$1:$1,0),0)*ChapterTable!$P$14
    ),
  OFFSET(E1656,-$B1656+IF($L1656,1,0),0)*IF($B1656&gt;OFFSET($B1656,1,0),ChapterTable!$R$17,1)*
    (VLOOKUP(SUBSTITUTE(SUBSTITUTE(E$1,"standard",""),"|Float","")&amp;IF(OR($L1656=TRUE,$A1656=0,MOD($A1656,ChapterTable!$R$20)&lt;&gt;0),"","보스")&amp;"인게임누적곱배수",ChapterTable!$R:$S,2,0)^C1656
    +VLOOKUP(SUBSTITUTE(SUBSTITUTE(E$1,"standard",""),"|Float","")&amp;IF(OR($L1656=TRUE,$A1656=0,MOD($A1656,ChapterTable!$R$20)&lt;&gt;0),"","보스")&amp;"인게임누적합배수",ChapterTable!$R:$S,2,0)*C1656)
  )
  )
  )
)</f>
        <v>6366.2203124999996</v>
      </c>
      <c r="F1656" s="1">
        <f ca="1">IF(AND($A1656=0,$B1656=1),
    VLOOKUP(1,ChapterTable!$1:$1048576,MATCH("최종"&amp;SUBSTITUTE(SUBSTITUTE(F$1,"standard",""),"|Float",""),ChapterTable!$1:$1,0),0)*ChapterTable!$P$17,
  IF(AND($A1656=0,$B1656=0),
    F1657,
  IF($B1656=0,
    VLOOKUP($A1656,ChapterTable!$1:$1048576,MATCH("최종"&amp;SUBSTITUTE(SUBSTITUTE(F$1,"standard",""),"|Float",""),ChapterTable!$1:$1,0),0),
  IF($B1656=1,
    IF($L1656=FALSE,
      VLOOKUP($A1656,ChapterTable!$1:$1048576,MATCH("최종"&amp;SUBSTITUTE(SUBSTITUTE(F$1,"standard",""),"|Float",""),ChapterTable!$1:$1,0),0),
      VLOOKUP($A1656-ChapterTable!$P$11,ChapterTable!$1:$1048576,MATCH("최종"&amp;SUBSTITUTE(SUBSTITUTE(F$1,"standard",""),"|Float",""),ChapterTable!$1:$1,0),0)*ChapterTable!$P$14
    ),
  OFFSET(F1656,-$B1656+IF($L1656,1,0),0)*
    (VLOOKUP(SUBSTITUTE(SUBSTITUTE(F$1,"standard",""),"|Float","")&amp;IF(OR($L1656=TRUE,$A1656=0,MOD($A1656,ChapterTable!$R$20)&lt;&gt;0),"","보스")&amp;"인게임누적곱배수",ChapterTable!$R:$S,2,0)^D1656
    +VLOOKUP(SUBSTITUTE(SUBSTITUTE(F$1,"standard",""),"|Float","")&amp;IF(OR($L1656=TRUE,$A1656=0,MOD($A1656,ChapterTable!$R$20)&lt;&gt;0),"","보스")&amp;"인게임누적합배수",ChapterTable!$R:$S,2,0)*D1656)
  )
  )
  )
)</f>
        <v>2376.2801513671875</v>
      </c>
      <c r="G1656" t="s">
        <v>719</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78"/>
        <v>11</v>
      </c>
      <c r="Q1656">
        <f t="shared" si="179"/>
        <v>11</v>
      </c>
      <c r="R1656" t="b">
        <f t="shared" ca="1" si="180"/>
        <v>1</v>
      </c>
      <c r="T1656" t="b">
        <f t="shared" ca="1" si="18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84"/>
        <v>0.5</v>
      </c>
      <c r="AJ1656">
        <f t="shared" si="182"/>
        <v>0.54666666600000002</v>
      </c>
      <c r="AK1656">
        <f t="shared" si="183"/>
        <v>1</v>
      </c>
      <c r="AL1656">
        <v>0</v>
      </c>
    </row>
    <row r="1657" spans="1:38" x14ac:dyDescent="0.3">
      <c r="A1657">
        <v>11</v>
      </c>
      <c r="B1657">
        <v>16</v>
      </c>
      <c r="C1657">
        <f>IF(OR($L1657=TRUE,$A1657=0,MOD($A1657,ChapterTable!$R$20)&lt;&gt;0),
MAX(0,INT(($B1657+ChapterTable!$P$26+VLOOKUP(SUBSTITUTE(C$1,"성장단계","")&amp;"단계오프셋",ChapterTable!$R:$S,2,0))/ChapterTable!$P$23)),
MAX(0,INT(($B1657+ChapterTable!$R$26+VLOOKUP(SUBSTITUTE(C$1,"성장단계","")&amp;"보스단계오프셋",ChapterTable!$R:$S,2,0))/ChapterTable!$R$23)))</f>
        <v>2</v>
      </c>
      <c r="D1657">
        <f>IF(OR($L1657=TRUE,$A1657=0,MOD($A1657,ChapterTable!$R$20)&lt;&gt;0),
MAX(0,INT(($B1657+ChapterTable!$P$26+VLOOKUP(SUBSTITUTE(D$1,"성장단계","")&amp;"단계오프셋",ChapterTable!$R:$S,2,0))/ChapterTable!$P$23)),
MAX(0,INT(($B1657+ChapterTable!$R$26+VLOOKUP(SUBSTITUTE(D$1,"성장단계","")&amp;"보스단계오프셋",ChapterTable!$R:$S,2,0))/ChapterTable!$R$23)))</f>
        <v>1</v>
      </c>
      <c r="E1657" s="1">
        <f ca="1">IF(AND($A1657=0,$B1657=1),
    VLOOKUP(1,ChapterTable!$1:$1048576,MATCH("최종"&amp;SUBSTITUTE(SUBSTITUTE(E$1,"standard",""),"|Float",""),ChapterTable!$1:$1,0),0)*ChapterTable!$P$17,
  IF(AND($A1657=0,$B1657=0),
    E1658,
  IF($B1657=0,
    VLOOKUP($A1657,ChapterTable!$1:$1048576,MATCH("최종"&amp;SUBSTITUTE(SUBSTITUTE(E$1,"standard",""),"|Float",""),ChapterTable!$1:$1,0),0),
  IF($B1657=1,
    IF($L1657=FALSE,
      VLOOKUP($A1657,ChapterTable!$1:$1048576,MATCH("최종"&amp;SUBSTITUTE(SUBSTITUTE(E$1,"standard",""),"|Float",""),ChapterTable!$1:$1,0),0),
      VLOOKUP($A1657-ChapterTable!$P$11,ChapterTable!$1:$1048576,MATCH("최종"&amp;SUBSTITUTE(SUBSTITUTE(E$1,"standard",""),"|Float",""),ChapterTable!$1:$1,0),0)*ChapterTable!$P$14
    ),
  OFFSET(E1657,-$B1657+IF($L1657,1,0),0)*IF($B1657&gt;OFFSET($B1657,1,0),ChapterTable!$R$17,1)*
    (VLOOKUP(SUBSTITUTE(SUBSTITUTE(E$1,"standard",""),"|Float","")&amp;IF(OR($L1657=TRUE,$A1657=0,MOD($A1657,ChapterTable!$R$20)&lt;&gt;0),"","보스")&amp;"인게임누적곱배수",ChapterTable!$R:$S,2,0)^C1657
    +VLOOKUP(SUBSTITUTE(SUBSTITUTE(E$1,"standard",""),"|Float","")&amp;IF(OR($L1657=TRUE,$A1657=0,MOD($A1657,ChapterTable!$R$20)&lt;&gt;0),"","보스")&amp;"인게임누적합배수",ChapterTable!$R:$S,2,0)*C1657)
  )
  )
  )
)</f>
        <v>7427.2570312499993</v>
      </c>
      <c r="F1657" s="1">
        <f ca="1">IF(AND($A1657=0,$B1657=1),
    VLOOKUP(1,ChapterTable!$1:$1048576,MATCH("최종"&amp;SUBSTITUTE(SUBSTITUTE(F$1,"standard",""),"|Float",""),ChapterTable!$1:$1,0),0)*ChapterTable!$P$17,
  IF(AND($A1657=0,$B1657=0),
    F1658,
  IF($B1657=0,
    VLOOKUP($A1657,ChapterTable!$1:$1048576,MATCH("최종"&amp;SUBSTITUTE(SUBSTITUTE(F$1,"standard",""),"|Float",""),ChapterTable!$1:$1,0),0),
  IF($B1657=1,
    IF($L1657=FALSE,
      VLOOKUP($A1657,ChapterTable!$1:$1048576,MATCH("최종"&amp;SUBSTITUTE(SUBSTITUTE(F$1,"standard",""),"|Float",""),ChapterTable!$1:$1,0),0),
      VLOOKUP($A1657-ChapterTable!$P$11,ChapterTable!$1:$1048576,MATCH("최종"&amp;SUBSTITUTE(SUBSTITUTE(F$1,"standard",""),"|Float",""),ChapterTable!$1:$1,0),0)*ChapterTable!$P$14
    ),
  OFFSET(F1657,-$B1657+IF($L1657,1,0),0)*
    (VLOOKUP(SUBSTITUTE(SUBSTITUTE(F$1,"standard",""),"|Float","")&amp;IF(OR($L1657=TRUE,$A1657=0,MOD($A1657,ChapterTable!$R$20)&lt;&gt;0),"","보스")&amp;"인게임누적곱배수",ChapterTable!$R:$S,2,0)^D1657
    +VLOOKUP(SUBSTITUTE(SUBSTITUTE(F$1,"standard",""),"|Float","")&amp;IF(OR($L1657=TRUE,$A1657=0,MOD($A1657,ChapterTable!$R$20)&lt;&gt;0),"","보스")&amp;"인게임누적합배수",ChapterTable!$R:$S,2,0)*D1657)
  )
  )
  )
)</f>
        <v>2376.2801513671875</v>
      </c>
      <c r="G1657" t="s">
        <v>719</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78"/>
        <v>2</v>
      </c>
      <c r="Q1657">
        <f t="shared" si="179"/>
        <v>2</v>
      </c>
      <c r="R1657" t="b">
        <f t="shared" ca="1" si="180"/>
        <v>1</v>
      </c>
      <c r="T1657" t="b">
        <f t="shared" ca="1" si="18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84"/>
        <v>0.5</v>
      </c>
      <c r="AJ1657">
        <f t="shared" si="182"/>
        <v>0.54666666600000002</v>
      </c>
      <c r="AK1657">
        <f t="shared" si="183"/>
        <v>1</v>
      </c>
      <c r="AL1657">
        <v>0</v>
      </c>
    </row>
    <row r="1658" spans="1:38" x14ac:dyDescent="0.3">
      <c r="A1658">
        <v>11</v>
      </c>
      <c r="B1658">
        <v>17</v>
      </c>
      <c r="C1658">
        <f>IF(OR($L1658=TRUE,$A1658=0,MOD($A1658,ChapterTable!$R$20)&lt;&gt;0),
MAX(0,INT(($B1658+ChapterTable!$P$26+VLOOKUP(SUBSTITUTE(C$1,"성장단계","")&amp;"단계오프셋",ChapterTable!$R:$S,2,0))/ChapterTable!$P$23)),
MAX(0,INT(($B1658+ChapterTable!$R$26+VLOOKUP(SUBSTITUTE(C$1,"성장단계","")&amp;"보스단계오프셋",ChapterTable!$R:$S,2,0))/ChapterTable!$R$23)))</f>
        <v>2</v>
      </c>
      <c r="D1658">
        <f>IF(OR($L1658=TRUE,$A1658=0,MOD($A1658,ChapterTable!$R$20)&lt;&gt;0),
MAX(0,INT(($B1658+ChapterTable!$P$26+VLOOKUP(SUBSTITUTE(D$1,"성장단계","")&amp;"단계오프셋",ChapterTable!$R:$S,2,0))/ChapterTable!$P$23)),
MAX(0,INT(($B1658+ChapterTable!$R$26+VLOOKUP(SUBSTITUTE(D$1,"성장단계","")&amp;"보스단계오프셋",ChapterTable!$R:$S,2,0))/ChapterTable!$R$23)))</f>
        <v>1</v>
      </c>
      <c r="E1658" s="1">
        <f ca="1">IF(AND($A1658=0,$B1658=1),
    VLOOKUP(1,ChapterTable!$1:$1048576,MATCH("최종"&amp;SUBSTITUTE(SUBSTITUTE(E$1,"standard",""),"|Float",""),ChapterTable!$1:$1,0),0)*ChapterTable!$P$17,
  IF(AND($A1658=0,$B1658=0),
    E1659,
  IF($B1658=0,
    VLOOKUP($A1658,ChapterTable!$1:$1048576,MATCH("최종"&amp;SUBSTITUTE(SUBSTITUTE(E$1,"standard",""),"|Float",""),ChapterTable!$1:$1,0),0),
  IF($B1658=1,
    IF($L1658=FALSE,
      VLOOKUP($A1658,ChapterTable!$1:$1048576,MATCH("최종"&amp;SUBSTITUTE(SUBSTITUTE(E$1,"standard",""),"|Float",""),ChapterTable!$1:$1,0),0),
      VLOOKUP($A1658-ChapterTable!$P$11,ChapterTable!$1:$1048576,MATCH("최종"&amp;SUBSTITUTE(SUBSTITUTE(E$1,"standard",""),"|Float",""),ChapterTable!$1:$1,0),0)*ChapterTable!$P$14
    ),
  OFFSET(E1658,-$B1658+IF($L1658,1,0),0)*IF($B1658&gt;OFFSET($B1658,1,0),ChapterTable!$R$17,1)*
    (VLOOKUP(SUBSTITUTE(SUBSTITUTE(E$1,"standard",""),"|Float","")&amp;IF(OR($L1658=TRUE,$A1658=0,MOD($A1658,ChapterTable!$R$20)&lt;&gt;0),"","보스")&amp;"인게임누적곱배수",ChapterTable!$R:$S,2,0)^C1658
    +VLOOKUP(SUBSTITUTE(SUBSTITUTE(E$1,"standard",""),"|Float","")&amp;IF(OR($L1658=TRUE,$A1658=0,MOD($A1658,ChapterTable!$R$20)&lt;&gt;0),"","보스")&amp;"인게임누적합배수",ChapterTable!$R:$S,2,0)*C1658)
  )
  )
  )
)</f>
        <v>7427.2570312499993</v>
      </c>
      <c r="F1658" s="1">
        <f ca="1">IF(AND($A1658=0,$B1658=1),
    VLOOKUP(1,ChapterTable!$1:$1048576,MATCH("최종"&amp;SUBSTITUTE(SUBSTITUTE(F$1,"standard",""),"|Float",""),ChapterTable!$1:$1,0),0)*ChapterTable!$P$17,
  IF(AND($A1658=0,$B1658=0),
    F1659,
  IF($B1658=0,
    VLOOKUP($A1658,ChapterTable!$1:$1048576,MATCH("최종"&amp;SUBSTITUTE(SUBSTITUTE(F$1,"standard",""),"|Float",""),ChapterTable!$1:$1,0),0),
  IF($B1658=1,
    IF($L1658=FALSE,
      VLOOKUP($A1658,ChapterTable!$1:$1048576,MATCH("최종"&amp;SUBSTITUTE(SUBSTITUTE(F$1,"standard",""),"|Float",""),ChapterTable!$1:$1,0),0),
      VLOOKUP($A1658-ChapterTable!$P$11,ChapterTable!$1:$1048576,MATCH("최종"&amp;SUBSTITUTE(SUBSTITUTE(F$1,"standard",""),"|Float",""),ChapterTable!$1:$1,0),0)*ChapterTable!$P$14
    ),
  OFFSET(F1658,-$B1658+IF($L1658,1,0),0)*
    (VLOOKUP(SUBSTITUTE(SUBSTITUTE(F$1,"standard",""),"|Float","")&amp;IF(OR($L1658=TRUE,$A1658=0,MOD($A1658,ChapterTable!$R$20)&lt;&gt;0),"","보스")&amp;"인게임누적곱배수",ChapterTable!$R:$S,2,0)^D1658
    +VLOOKUP(SUBSTITUTE(SUBSTITUTE(F$1,"standard",""),"|Float","")&amp;IF(OR($L1658=TRUE,$A1658=0,MOD($A1658,ChapterTable!$R$20)&lt;&gt;0),"","보스")&amp;"인게임누적합배수",ChapterTable!$R:$S,2,0)*D1658)
  )
  )
  )
)</f>
        <v>2376.2801513671875</v>
      </c>
      <c r="G1658" t="s">
        <v>719</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78"/>
        <v>2</v>
      </c>
      <c r="Q1658">
        <f t="shared" si="179"/>
        <v>2</v>
      </c>
      <c r="R1658" t="b">
        <f t="shared" ca="1" si="180"/>
        <v>1</v>
      </c>
      <c r="T1658" t="b">
        <f t="shared" ca="1" si="18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84"/>
        <v>0.5</v>
      </c>
      <c r="AJ1658">
        <f t="shared" si="182"/>
        <v>0.54666666600000002</v>
      </c>
      <c r="AK1658">
        <f t="shared" si="183"/>
        <v>1</v>
      </c>
      <c r="AL1658">
        <v>0</v>
      </c>
    </row>
    <row r="1659" spans="1:38" x14ac:dyDescent="0.3">
      <c r="A1659">
        <v>11</v>
      </c>
      <c r="B1659">
        <v>18</v>
      </c>
      <c r="C1659">
        <f>IF(OR($L1659=TRUE,$A1659=0,MOD($A1659,ChapterTable!$R$20)&lt;&gt;0),
MAX(0,INT(($B1659+ChapterTable!$P$26+VLOOKUP(SUBSTITUTE(C$1,"성장단계","")&amp;"단계오프셋",ChapterTable!$R:$S,2,0))/ChapterTable!$P$23)),
MAX(0,INT(($B1659+ChapterTable!$R$26+VLOOKUP(SUBSTITUTE(C$1,"성장단계","")&amp;"보스단계오프셋",ChapterTable!$R:$S,2,0))/ChapterTable!$R$23)))</f>
        <v>2</v>
      </c>
      <c r="D1659">
        <f>IF(OR($L1659=TRUE,$A1659=0,MOD($A1659,ChapterTable!$R$20)&lt;&gt;0),
MAX(0,INT(($B1659+ChapterTable!$P$26+VLOOKUP(SUBSTITUTE(D$1,"성장단계","")&amp;"단계오프셋",ChapterTable!$R:$S,2,0))/ChapterTable!$P$23)),
MAX(0,INT(($B1659+ChapterTable!$R$26+VLOOKUP(SUBSTITUTE(D$1,"성장단계","")&amp;"보스단계오프셋",ChapterTable!$R:$S,2,0))/ChapterTable!$R$23)))</f>
        <v>1</v>
      </c>
      <c r="E1659" s="1">
        <f ca="1">IF(AND($A1659=0,$B1659=1),
    VLOOKUP(1,ChapterTable!$1:$1048576,MATCH("최종"&amp;SUBSTITUTE(SUBSTITUTE(E$1,"standard",""),"|Float",""),ChapterTable!$1:$1,0),0)*ChapterTable!$P$17,
  IF(AND($A1659=0,$B1659=0),
    E1660,
  IF($B1659=0,
    VLOOKUP($A1659,ChapterTable!$1:$1048576,MATCH("최종"&amp;SUBSTITUTE(SUBSTITUTE(E$1,"standard",""),"|Float",""),ChapterTable!$1:$1,0),0),
  IF($B1659=1,
    IF($L1659=FALSE,
      VLOOKUP($A1659,ChapterTable!$1:$1048576,MATCH("최종"&amp;SUBSTITUTE(SUBSTITUTE(E$1,"standard",""),"|Float",""),ChapterTable!$1:$1,0),0),
      VLOOKUP($A1659-ChapterTable!$P$11,ChapterTable!$1:$1048576,MATCH("최종"&amp;SUBSTITUTE(SUBSTITUTE(E$1,"standard",""),"|Float",""),ChapterTable!$1:$1,0),0)*ChapterTable!$P$14
    ),
  OFFSET(E1659,-$B1659+IF($L1659,1,0),0)*IF($B1659&gt;OFFSET($B1659,1,0),ChapterTable!$R$17,1)*
    (VLOOKUP(SUBSTITUTE(SUBSTITUTE(E$1,"standard",""),"|Float","")&amp;IF(OR($L1659=TRUE,$A1659=0,MOD($A1659,ChapterTable!$R$20)&lt;&gt;0),"","보스")&amp;"인게임누적곱배수",ChapterTable!$R:$S,2,0)^C1659
    +VLOOKUP(SUBSTITUTE(SUBSTITUTE(E$1,"standard",""),"|Float","")&amp;IF(OR($L1659=TRUE,$A1659=0,MOD($A1659,ChapterTable!$R$20)&lt;&gt;0),"","보스")&amp;"인게임누적합배수",ChapterTable!$R:$S,2,0)*C1659)
  )
  )
  )
)</f>
        <v>7427.2570312499993</v>
      </c>
      <c r="F1659" s="1">
        <f ca="1">IF(AND($A1659=0,$B1659=1),
    VLOOKUP(1,ChapterTable!$1:$1048576,MATCH("최종"&amp;SUBSTITUTE(SUBSTITUTE(F$1,"standard",""),"|Float",""),ChapterTable!$1:$1,0),0)*ChapterTable!$P$17,
  IF(AND($A1659=0,$B1659=0),
    F1660,
  IF($B1659=0,
    VLOOKUP($A1659,ChapterTable!$1:$1048576,MATCH("최종"&amp;SUBSTITUTE(SUBSTITUTE(F$1,"standard",""),"|Float",""),ChapterTable!$1:$1,0),0),
  IF($B1659=1,
    IF($L1659=FALSE,
      VLOOKUP($A1659,ChapterTable!$1:$1048576,MATCH("최종"&amp;SUBSTITUTE(SUBSTITUTE(F$1,"standard",""),"|Float",""),ChapterTable!$1:$1,0),0),
      VLOOKUP($A1659-ChapterTable!$P$11,ChapterTable!$1:$1048576,MATCH("최종"&amp;SUBSTITUTE(SUBSTITUTE(F$1,"standard",""),"|Float",""),ChapterTable!$1:$1,0),0)*ChapterTable!$P$14
    ),
  OFFSET(F1659,-$B1659+IF($L1659,1,0),0)*
    (VLOOKUP(SUBSTITUTE(SUBSTITUTE(F$1,"standard",""),"|Float","")&amp;IF(OR($L1659=TRUE,$A1659=0,MOD($A1659,ChapterTable!$R$20)&lt;&gt;0),"","보스")&amp;"인게임누적곱배수",ChapterTable!$R:$S,2,0)^D1659
    +VLOOKUP(SUBSTITUTE(SUBSTITUTE(F$1,"standard",""),"|Float","")&amp;IF(OR($L1659=TRUE,$A1659=0,MOD($A1659,ChapterTable!$R$20)&lt;&gt;0),"","보스")&amp;"인게임누적합배수",ChapterTable!$R:$S,2,0)*D1659)
  )
  )
  )
)</f>
        <v>2376.2801513671875</v>
      </c>
      <c r="G1659" t="s">
        <v>719</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78"/>
        <v>2</v>
      </c>
      <c r="Q1659">
        <f t="shared" si="179"/>
        <v>2</v>
      </c>
      <c r="R1659" t="b">
        <f t="shared" ca="1" si="180"/>
        <v>1</v>
      </c>
      <c r="T1659" t="b">
        <f t="shared" ca="1" si="18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84"/>
        <v>0.5</v>
      </c>
      <c r="AJ1659">
        <f t="shared" si="182"/>
        <v>0.54666666600000002</v>
      </c>
      <c r="AK1659">
        <f t="shared" si="183"/>
        <v>1</v>
      </c>
      <c r="AL1659">
        <v>0</v>
      </c>
    </row>
    <row r="1660" spans="1:38" x14ac:dyDescent="0.3">
      <c r="A1660">
        <v>11</v>
      </c>
      <c r="B1660">
        <v>19</v>
      </c>
      <c r="C1660">
        <f>IF(OR($L1660=TRUE,$A1660=0,MOD($A1660,ChapterTable!$R$20)&lt;&gt;0),
MAX(0,INT(($B1660+ChapterTable!$P$26+VLOOKUP(SUBSTITUTE(C$1,"성장단계","")&amp;"단계오프셋",ChapterTable!$R:$S,2,0))/ChapterTable!$P$23)),
MAX(0,INT(($B1660+ChapterTable!$R$26+VLOOKUP(SUBSTITUTE(C$1,"성장단계","")&amp;"보스단계오프셋",ChapterTable!$R:$S,2,0))/ChapterTable!$R$23)))</f>
        <v>2</v>
      </c>
      <c r="D1660">
        <f>IF(OR($L1660=TRUE,$A1660=0,MOD($A1660,ChapterTable!$R$20)&lt;&gt;0),
MAX(0,INT(($B1660+ChapterTable!$P$26+VLOOKUP(SUBSTITUTE(D$1,"성장단계","")&amp;"단계오프셋",ChapterTable!$R:$S,2,0))/ChapterTable!$P$23)),
MAX(0,INT(($B1660+ChapterTable!$R$26+VLOOKUP(SUBSTITUTE(D$1,"성장단계","")&amp;"보스단계오프셋",ChapterTable!$R:$S,2,0))/ChapterTable!$R$23)))</f>
        <v>1</v>
      </c>
      <c r="E1660" s="1">
        <f ca="1">IF(AND($A1660=0,$B1660=1),
    VLOOKUP(1,ChapterTable!$1:$1048576,MATCH("최종"&amp;SUBSTITUTE(SUBSTITUTE(E$1,"standard",""),"|Float",""),ChapterTable!$1:$1,0),0)*ChapterTable!$P$17,
  IF(AND($A1660=0,$B1660=0),
    E1661,
  IF($B1660=0,
    VLOOKUP($A1660,ChapterTable!$1:$1048576,MATCH("최종"&amp;SUBSTITUTE(SUBSTITUTE(E$1,"standard",""),"|Float",""),ChapterTable!$1:$1,0),0),
  IF($B1660=1,
    IF($L1660=FALSE,
      VLOOKUP($A1660,ChapterTable!$1:$1048576,MATCH("최종"&amp;SUBSTITUTE(SUBSTITUTE(E$1,"standard",""),"|Float",""),ChapterTable!$1:$1,0),0),
      VLOOKUP($A1660-ChapterTable!$P$11,ChapterTable!$1:$1048576,MATCH("최종"&amp;SUBSTITUTE(SUBSTITUTE(E$1,"standard",""),"|Float",""),ChapterTable!$1:$1,0),0)*ChapterTable!$P$14
    ),
  OFFSET(E1660,-$B1660+IF($L1660,1,0),0)*IF($B1660&gt;OFFSET($B1660,1,0),ChapterTable!$R$17,1)*
    (VLOOKUP(SUBSTITUTE(SUBSTITUTE(E$1,"standard",""),"|Float","")&amp;IF(OR($L1660=TRUE,$A1660=0,MOD($A1660,ChapterTable!$R$20)&lt;&gt;0),"","보스")&amp;"인게임누적곱배수",ChapterTable!$R:$S,2,0)^C1660
    +VLOOKUP(SUBSTITUTE(SUBSTITUTE(E$1,"standard",""),"|Float","")&amp;IF(OR($L1660=TRUE,$A1660=0,MOD($A1660,ChapterTable!$R$20)&lt;&gt;0),"","보스")&amp;"인게임누적합배수",ChapterTable!$R:$S,2,0)*C1660)
  )
  )
  )
)</f>
        <v>7427.2570312499993</v>
      </c>
      <c r="F1660" s="1">
        <f ca="1">IF(AND($A1660=0,$B1660=1),
    VLOOKUP(1,ChapterTable!$1:$1048576,MATCH("최종"&amp;SUBSTITUTE(SUBSTITUTE(F$1,"standard",""),"|Float",""),ChapterTable!$1:$1,0),0)*ChapterTable!$P$17,
  IF(AND($A1660=0,$B1660=0),
    F1661,
  IF($B1660=0,
    VLOOKUP($A1660,ChapterTable!$1:$1048576,MATCH("최종"&amp;SUBSTITUTE(SUBSTITUTE(F$1,"standard",""),"|Float",""),ChapterTable!$1:$1,0),0),
  IF($B1660=1,
    IF($L1660=FALSE,
      VLOOKUP($A1660,ChapterTable!$1:$1048576,MATCH("최종"&amp;SUBSTITUTE(SUBSTITUTE(F$1,"standard",""),"|Float",""),ChapterTable!$1:$1,0),0),
      VLOOKUP($A1660-ChapterTable!$P$11,ChapterTable!$1:$1048576,MATCH("최종"&amp;SUBSTITUTE(SUBSTITUTE(F$1,"standard",""),"|Float",""),ChapterTable!$1:$1,0),0)*ChapterTable!$P$14
    ),
  OFFSET(F1660,-$B1660+IF($L1660,1,0),0)*
    (VLOOKUP(SUBSTITUTE(SUBSTITUTE(F$1,"standard",""),"|Float","")&amp;IF(OR($L1660=TRUE,$A1660=0,MOD($A1660,ChapterTable!$R$20)&lt;&gt;0),"","보스")&amp;"인게임누적곱배수",ChapterTable!$R:$S,2,0)^D1660
    +VLOOKUP(SUBSTITUTE(SUBSTITUTE(F$1,"standard",""),"|Float","")&amp;IF(OR($L1660=TRUE,$A1660=0,MOD($A1660,ChapterTable!$R$20)&lt;&gt;0),"","보스")&amp;"인게임누적합배수",ChapterTable!$R:$S,2,0)*D1660)
  )
  )
  )
)</f>
        <v>2376.2801513671875</v>
      </c>
      <c r="G1660" t="s">
        <v>719</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78"/>
        <v>92</v>
      </c>
      <c r="Q1660">
        <f t="shared" si="179"/>
        <v>92</v>
      </c>
      <c r="R1660" t="b">
        <f t="shared" ca="1" si="180"/>
        <v>1</v>
      </c>
      <c r="T1660" t="b">
        <f t="shared" ca="1" si="18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84"/>
        <v>0.5</v>
      </c>
      <c r="AJ1660">
        <f t="shared" si="182"/>
        <v>0.54666666600000002</v>
      </c>
      <c r="AK1660">
        <f t="shared" si="183"/>
        <v>1</v>
      </c>
      <c r="AL1660">
        <v>0</v>
      </c>
    </row>
    <row r="1661" spans="1:38" x14ac:dyDescent="0.3">
      <c r="A1661">
        <v>11</v>
      </c>
      <c r="B1661">
        <v>20</v>
      </c>
      <c r="C1661">
        <f>IF(OR($L1661=TRUE,$A1661=0,MOD($A1661,ChapterTable!$R$20)&lt;&gt;0),
MAX(0,INT(($B1661+ChapterTable!$P$26+VLOOKUP(SUBSTITUTE(C$1,"성장단계","")&amp;"단계오프셋",ChapterTable!$R:$S,2,0))/ChapterTable!$P$23)),
MAX(0,INT(($B1661+ChapterTable!$R$26+VLOOKUP(SUBSTITUTE(C$1,"성장단계","")&amp;"보스단계오프셋",ChapterTable!$R:$S,2,0))/ChapterTable!$R$23)))</f>
        <v>2</v>
      </c>
      <c r="D1661">
        <f>IF(OR($L1661=TRUE,$A1661=0,MOD($A1661,ChapterTable!$R$20)&lt;&gt;0),
MAX(0,INT(($B1661+ChapterTable!$P$26+VLOOKUP(SUBSTITUTE(D$1,"성장단계","")&amp;"단계오프셋",ChapterTable!$R:$S,2,0))/ChapterTable!$P$23)),
MAX(0,INT(($B1661+ChapterTable!$R$26+VLOOKUP(SUBSTITUTE(D$1,"성장단계","")&amp;"보스단계오프셋",ChapterTable!$R:$S,2,0))/ChapterTable!$R$23)))</f>
        <v>1</v>
      </c>
      <c r="E1661" s="1">
        <f ca="1">IF(AND($A1661=0,$B1661=1),
    VLOOKUP(1,ChapterTable!$1:$1048576,MATCH("최종"&amp;SUBSTITUTE(SUBSTITUTE(E$1,"standard",""),"|Float",""),ChapterTable!$1:$1,0),0)*ChapterTable!$P$17,
  IF(AND($A1661=0,$B1661=0),
    E1662,
  IF($B1661=0,
    VLOOKUP($A1661,ChapterTable!$1:$1048576,MATCH("최종"&amp;SUBSTITUTE(SUBSTITUTE(E$1,"standard",""),"|Float",""),ChapterTable!$1:$1,0),0),
  IF($B1661=1,
    IF($L1661=FALSE,
      VLOOKUP($A1661,ChapterTable!$1:$1048576,MATCH("최종"&amp;SUBSTITUTE(SUBSTITUTE(E$1,"standard",""),"|Float",""),ChapterTable!$1:$1,0),0),
      VLOOKUP($A1661-ChapterTable!$P$11,ChapterTable!$1:$1048576,MATCH("최종"&amp;SUBSTITUTE(SUBSTITUTE(E$1,"standard",""),"|Float",""),ChapterTable!$1:$1,0),0)*ChapterTable!$P$14
    ),
  OFFSET(E1661,-$B1661+IF($L1661,1,0),0)*IF($B1661&gt;OFFSET($B1661,1,0),ChapterTable!$R$17,1)*
    (VLOOKUP(SUBSTITUTE(SUBSTITUTE(E$1,"standard",""),"|Float","")&amp;IF(OR($L1661=TRUE,$A1661=0,MOD($A1661,ChapterTable!$R$20)&lt;&gt;0),"","보스")&amp;"인게임누적곱배수",ChapterTable!$R:$S,2,0)^C1661
    +VLOOKUP(SUBSTITUTE(SUBSTITUTE(E$1,"standard",""),"|Float","")&amp;IF(OR($L1661=TRUE,$A1661=0,MOD($A1661,ChapterTable!$R$20)&lt;&gt;0),"","보스")&amp;"인게임누적합배수",ChapterTable!$R:$S,2,0)*C1661)
  )
  )
  )
)</f>
        <v>7427.2570312499993</v>
      </c>
      <c r="F1661" s="1">
        <f ca="1">IF(AND($A1661=0,$B1661=1),
    VLOOKUP(1,ChapterTable!$1:$1048576,MATCH("최종"&amp;SUBSTITUTE(SUBSTITUTE(F$1,"standard",""),"|Float",""),ChapterTable!$1:$1,0),0)*ChapterTable!$P$17,
  IF(AND($A1661=0,$B1661=0),
    F1662,
  IF($B1661=0,
    VLOOKUP($A1661,ChapterTable!$1:$1048576,MATCH("최종"&amp;SUBSTITUTE(SUBSTITUTE(F$1,"standard",""),"|Float",""),ChapterTable!$1:$1,0),0),
  IF($B1661=1,
    IF($L1661=FALSE,
      VLOOKUP($A1661,ChapterTable!$1:$1048576,MATCH("최종"&amp;SUBSTITUTE(SUBSTITUTE(F$1,"standard",""),"|Float",""),ChapterTable!$1:$1,0),0),
      VLOOKUP($A1661-ChapterTable!$P$11,ChapterTable!$1:$1048576,MATCH("최종"&amp;SUBSTITUTE(SUBSTITUTE(F$1,"standard",""),"|Float",""),ChapterTable!$1:$1,0),0)*ChapterTable!$P$14
    ),
  OFFSET(F1661,-$B1661+IF($L1661,1,0),0)*
    (VLOOKUP(SUBSTITUTE(SUBSTITUTE(F$1,"standard",""),"|Float","")&amp;IF(OR($L1661=TRUE,$A1661=0,MOD($A1661,ChapterTable!$R$20)&lt;&gt;0),"","보스")&amp;"인게임누적곱배수",ChapterTable!$R:$S,2,0)^D1661
    +VLOOKUP(SUBSTITUTE(SUBSTITUTE(F$1,"standard",""),"|Float","")&amp;IF(OR($L1661=TRUE,$A1661=0,MOD($A1661,ChapterTable!$R$20)&lt;&gt;0),"","보스")&amp;"인게임누적합배수",ChapterTable!$R:$S,2,0)*D1661)
  )
  )
  )
)</f>
        <v>2376.2801513671875</v>
      </c>
      <c r="G1661" t="s">
        <v>719</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78"/>
        <v>22</v>
      </c>
      <c r="Q1661">
        <f t="shared" si="179"/>
        <v>22</v>
      </c>
      <c r="R1661" t="b">
        <f t="shared" ca="1" si="180"/>
        <v>1</v>
      </c>
      <c r="T1661" t="b">
        <f t="shared" ca="1" si="18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84"/>
        <v>0.5</v>
      </c>
      <c r="AJ1661">
        <f t="shared" si="182"/>
        <v>1</v>
      </c>
      <c r="AK1661">
        <f t="shared" si="183"/>
        <v>2</v>
      </c>
      <c r="AL1661">
        <v>0</v>
      </c>
    </row>
    <row r="1662" spans="1:38" x14ac:dyDescent="0.3">
      <c r="A1662">
        <v>11</v>
      </c>
      <c r="B1662">
        <v>21</v>
      </c>
      <c r="C1662">
        <f>IF(OR($L1662=TRUE,$A1662=0,MOD($A1662,ChapterTable!$R$20)&lt;&gt;0),
MAX(0,INT(($B1662+ChapterTable!$P$26+VLOOKUP(SUBSTITUTE(C$1,"성장단계","")&amp;"단계오프셋",ChapterTable!$R:$S,2,0))/ChapterTable!$P$23)),
MAX(0,INT(($B1662+ChapterTable!$R$26+VLOOKUP(SUBSTITUTE(C$1,"성장단계","")&amp;"보스단계오프셋",ChapterTable!$R:$S,2,0))/ChapterTable!$R$23)))</f>
        <v>2</v>
      </c>
      <c r="D1662">
        <f>IF(OR($L1662=TRUE,$A1662=0,MOD($A1662,ChapterTable!$R$20)&lt;&gt;0),
MAX(0,INT(($B1662+ChapterTable!$P$26+VLOOKUP(SUBSTITUTE(D$1,"성장단계","")&amp;"단계오프셋",ChapterTable!$R:$S,2,0))/ChapterTable!$P$23)),
MAX(0,INT(($B1662+ChapterTable!$R$26+VLOOKUP(SUBSTITUTE(D$1,"성장단계","")&amp;"보스단계오프셋",ChapterTable!$R:$S,2,0))/ChapterTable!$R$23)))</f>
        <v>2</v>
      </c>
      <c r="E1662" s="1">
        <f ca="1">IF(AND($A1662=0,$B1662=1),
    VLOOKUP(1,ChapterTable!$1:$1048576,MATCH("최종"&amp;SUBSTITUTE(SUBSTITUTE(E$1,"standard",""),"|Float",""),ChapterTable!$1:$1,0),0)*ChapterTable!$P$17,
  IF(AND($A1662=0,$B1662=0),
    E1663,
  IF($B1662=0,
    VLOOKUP($A1662,ChapterTable!$1:$1048576,MATCH("최종"&amp;SUBSTITUTE(SUBSTITUTE(E$1,"standard",""),"|Float",""),ChapterTable!$1:$1,0),0),
  IF($B1662=1,
    IF($L1662=FALSE,
      VLOOKUP($A1662,ChapterTable!$1:$1048576,MATCH("최종"&amp;SUBSTITUTE(SUBSTITUTE(E$1,"standard",""),"|Float",""),ChapterTable!$1:$1,0),0),
      VLOOKUP($A1662-ChapterTable!$P$11,ChapterTable!$1:$1048576,MATCH("최종"&amp;SUBSTITUTE(SUBSTITUTE(E$1,"standard",""),"|Float",""),ChapterTable!$1:$1,0),0)*ChapterTable!$P$14
    ),
  OFFSET(E1662,-$B1662+IF($L1662,1,0),0)*IF($B1662&gt;OFFSET($B1662,1,0),ChapterTable!$R$17,1)*
    (VLOOKUP(SUBSTITUTE(SUBSTITUTE(E$1,"standard",""),"|Float","")&amp;IF(OR($L1662=TRUE,$A1662=0,MOD($A1662,ChapterTable!$R$20)&lt;&gt;0),"","보스")&amp;"인게임누적곱배수",ChapterTable!$R:$S,2,0)^C1662
    +VLOOKUP(SUBSTITUTE(SUBSTITUTE(E$1,"standard",""),"|Float","")&amp;IF(OR($L1662=TRUE,$A1662=0,MOD($A1662,ChapterTable!$R$20)&lt;&gt;0),"","보스")&amp;"인게임누적합배수",ChapterTable!$R:$S,2,0)*C1662)
  )
  )
  )
)</f>
        <v>7427.2570312499993</v>
      </c>
      <c r="F1662" s="1">
        <f ca="1">IF(AND($A1662=0,$B1662=1),
    VLOOKUP(1,ChapterTable!$1:$1048576,MATCH("최종"&amp;SUBSTITUTE(SUBSTITUTE(F$1,"standard",""),"|Float",""),ChapterTable!$1:$1,0),0)*ChapterTable!$P$17,
  IF(AND($A1662=0,$B1662=0),
    F1663,
  IF($B1662=0,
    VLOOKUP($A1662,ChapterTable!$1:$1048576,MATCH("최종"&amp;SUBSTITUTE(SUBSTITUTE(F$1,"standard",""),"|Float",""),ChapterTable!$1:$1,0),0),
  IF($B1662=1,
    IF($L1662=FALSE,
      VLOOKUP($A1662,ChapterTable!$1:$1048576,MATCH("최종"&amp;SUBSTITUTE(SUBSTITUTE(F$1,"standard",""),"|Float",""),ChapterTable!$1:$1,0),0),
      VLOOKUP($A1662-ChapterTable!$P$11,ChapterTable!$1:$1048576,MATCH("최종"&amp;SUBSTITUTE(SUBSTITUTE(F$1,"standard",""),"|Float",""),ChapterTable!$1:$1,0),0)*ChapterTable!$P$14
    ),
  OFFSET(F1662,-$B1662+IF($L1662,1,0),0)*
    (VLOOKUP(SUBSTITUTE(SUBSTITUTE(F$1,"standard",""),"|Float","")&amp;IF(OR($L1662=TRUE,$A1662=0,MOD($A1662,ChapterTable!$R$20)&lt;&gt;0),"","보스")&amp;"인게임누적곱배수",ChapterTable!$R:$S,2,0)^D1662
    +VLOOKUP(SUBSTITUTE(SUBSTITUTE(F$1,"standard",""),"|Float","")&amp;IF(OR($L1662=TRUE,$A1662=0,MOD($A1662,ChapterTable!$R$20)&lt;&gt;0),"","보스")&amp;"인게임누적합배수",ChapterTable!$R:$S,2,0)*D1662)
  )
  )
  )
)</f>
        <v>2542.067138671875</v>
      </c>
      <c r="G1662" t="s">
        <v>719</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78"/>
        <v>3</v>
      </c>
      <c r="Q1662">
        <f t="shared" si="179"/>
        <v>3</v>
      </c>
      <c r="R1662" t="b">
        <f t="shared" ca="1" si="180"/>
        <v>1</v>
      </c>
      <c r="T1662" t="b">
        <f t="shared" ca="1" si="18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84"/>
        <v>0.33333333333333331</v>
      </c>
      <c r="AJ1662">
        <f t="shared" si="182"/>
        <v>0.395555555</v>
      </c>
      <c r="AK1662">
        <f t="shared" si="183"/>
        <v>1</v>
      </c>
      <c r="AL1662">
        <v>0</v>
      </c>
    </row>
    <row r="1663" spans="1:38" x14ac:dyDescent="0.3">
      <c r="A1663">
        <v>11</v>
      </c>
      <c r="B1663">
        <v>22</v>
      </c>
      <c r="C1663">
        <f>IF(OR($L1663=TRUE,$A1663=0,MOD($A1663,ChapterTable!$R$20)&lt;&gt;0),
MAX(0,INT(($B1663+ChapterTable!$P$26+VLOOKUP(SUBSTITUTE(C$1,"성장단계","")&amp;"단계오프셋",ChapterTable!$R:$S,2,0))/ChapterTable!$P$23)),
MAX(0,INT(($B1663+ChapterTable!$R$26+VLOOKUP(SUBSTITUTE(C$1,"성장단계","")&amp;"보스단계오프셋",ChapterTable!$R:$S,2,0))/ChapterTable!$R$23)))</f>
        <v>2</v>
      </c>
      <c r="D1663">
        <f>IF(OR($L1663=TRUE,$A1663=0,MOD($A1663,ChapterTable!$R$20)&lt;&gt;0),
MAX(0,INT(($B1663+ChapterTable!$P$26+VLOOKUP(SUBSTITUTE(D$1,"성장단계","")&amp;"단계오프셋",ChapterTable!$R:$S,2,0))/ChapterTable!$P$23)),
MAX(0,INT(($B1663+ChapterTable!$R$26+VLOOKUP(SUBSTITUTE(D$1,"성장단계","")&amp;"보스단계오프셋",ChapterTable!$R:$S,2,0))/ChapterTable!$R$23)))</f>
        <v>2</v>
      </c>
      <c r="E1663" s="1">
        <f ca="1">IF(AND($A1663=0,$B1663=1),
    VLOOKUP(1,ChapterTable!$1:$1048576,MATCH("최종"&amp;SUBSTITUTE(SUBSTITUTE(E$1,"standard",""),"|Float",""),ChapterTable!$1:$1,0),0)*ChapterTable!$P$17,
  IF(AND($A1663=0,$B1663=0),
    E1664,
  IF($B1663=0,
    VLOOKUP($A1663,ChapterTable!$1:$1048576,MATCH("최종"&amp;SUBSTITUTE(SUBSTITUTE(E$1,"standard",""),"|Float",""),ChapterTable!$1:$1,0),0),
  IF($B1663=1,
    IF($L1663=FALSE,
      VLOOKUP($A1663,ChapterTable!$1:$1048576,MATCH("최종"&amp;SUBSTITUTE(SUBSTITUTE(E$1,"standard",""),"|Float",""),ChapterTable!$1:$1,0),0),
      VLOOKUP($A1663-ChapterTable!$P$11,ChapterTable!$1:$1048576,MATCH("최종"&amp;SUBSTITUTE(SUBSTITUTE(E$1,"standard",""),"|Float",""),ChapterTable!$1:$1,0),0)*ChapterTable!$P$14
    ),
  OFFSET(E1663,-$B1663+IF($L1663,1,0),0)*IF($B1663&gt;OFFSET($B1663,1,0),ChapterTable!$R$17,1)*
    (VLOOKUP(SUBSTITUTE(SUBSTITUTE(E$1,"standard",""),"|Float","")&amp;IF(OR($L1663=TRUE,$A1663=0,MOD($A1663,ChapterTable!$R$20)&lt;&gt;0),"","보스")&amp;"인게임누적곱배수",ChapterTable!$R:$S,2,0)^C1663
    +VLOOKUP(SUBSTITUTE(SUBSTITUTE(E$1,"standard",""),"|Float","")&amp;IF(OR($L1663=TRUE,$A1663=0,MOD($A1663,ChapterTable!$R$20)&lt;&gt;0),"","보스")&amp;"인게임누적합배수",ChapterTable!$R:$S,2,0)*C1663)
  )
  )
  )
)</f>
        <v>7427.2570312499993</v>
      </c>
      <c r="F1663" s="1">
        <f ca="1">IF(AND($A1663=0,$B1663=1),
    VLOOKUP(1,ChapterTable!$1:$1048576,MATCH("최종"&amp;SUBSTITUTE(SUBSTITUTE(F$1,"standard",""),"|Float",""),ChapterTable!$1:$1,0),0)*ChapterTable!$P$17,
  IF(AND($A1663=0,$B1663=0),
    F1664,
  IF($B1663=0,
    VLOOKUP($A1663,ChapterTable!$1:$1048576,MATCH("최종"&amp;SUBSTITUTE(SUBSTITUTE(F$1,"standard",""),"|Float",""),ChapterTable!$1:$1,0),0),
  IF($B1663=1,
    IF($L1663=FALSE,
      VLOOKUP($A1663,ChapterTable!$1:$1048576,MATCH("최종"&amp;SUBSTITUTE(SUBSTITUTE(F$1,"standard",""),"|Float",""),ChapterTable!$1:$1,0),0),
      VLOOKUP($A1663-ChapterTable!$P$11,ChapterTable!$1:$1048576,MATCH("최종"&amp;SUBSTITUTE(SUBSTITUTE(F$1,"standard",""),"|Float",""),ChapterTable!$1:$1,0),0)*ChapterTable!$P$14
    ),
  OFFSET(F1663,-$B1663+IF($L1663,1,0),0)*
    (VLOOKUP(SUBSTITUTE(SUBSTITUTE(F$1,"standard",""),"|Float","")&amp;IF(OR($L1663=TRUE,$A1663=0,MOD($A1663,ChapterTable!$R$20)&lt;&gt;0),"","보스")&amp;"인게임누적곱배수",ChapterTable!$R:$S,2,0)^D1663
    +VLOOKUP(SUBSTITUTE(SUBSTITUTE(F$1,"standard",""),"|Float","")&amp;IF(OR($L1663=TRUE,$A1663=0,MOD($A1663,ChapterTable!$R$20)&lt;&gt;0),"","보스")&amp;"인게임누적합배수",ChapterTable!$R:$S,2,0)*D1663)
  )
  )
  )
)</f>
        <v>2542.067138671875</v>
      </c>
      <c r="G1663" t="s">
        <v>719</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78"/>
        <v>3</v>
      </c>
      <c r="Q1663">
        <f t="shared" si="179"/>
        <v>3</v>
      </c>
      <c r="R1663" t="b">
        <f t="shared" ca="1" si="180"/>
        <v>1</v>
      </c>
      <c r="T1663" t="b">
        <f t="shared" ca="1" si="18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84"/>
        <v>0.33333333333333331</v>
      </c>
      <c r="AJ1663">
        <f t="shared" si="182"/>
        <v>0.395555555</v>
      </c>
      <c r="AK1663">
        <f t="shared" si="183"/>
        <v>1</v>
      </c>
      <c r="AL1663">
        <v>0</v>
      </c>
    </row>
    <row r="1664" spans="1:38" x14ac:dyDescent="0.3">
      <c r="A1664">
        <v>11</v>
      </c>
      <c r="B1664">
        <v>23</v>
      </c>
      <c r="C1664">
        <f>IF(OR($L1664=TRUE,$A1664=0,MOD($A1664,ChapterTable!$R$20)&lt;&gt;0),
MAX(0,INT(($B1664+ChapterTable!$P$26+VLOOKUP(SUBSTITUTE(C$1,"성장단계","")&amp;"단계오프셋",ChapterTable!$R:$S,2,0))/ChapterTable!$P$23)),
MAX(0,INT(($B1664+ChapterTable!$R$26+VLOOKUP(SUBSTITUTE(C$1,"성장단계","")&amp;"보스단계오프셋",ChapterTable!$R:$S,2,0))/ChapterTable!$R$23)))</f>
        <v>2</v>
      </c>
      <c r="D1664">
        <f>IF(OR($L1664=TRUE,$A1664=0,MOD($A1664,ChapterTable!$R$20)&lt;&gt;0),
MAX(0,INT(($B1664+ChapterTable!$P$26+VLOOKUP(SUBSTITUTE(D$1,"성장단계","")&amp;"단계오프셋",ChapterTable!$R:$S,2,0))/ChapterTable!$P$23)),
MAX(0,INT(($B1664+ChapterTable!$R$26+VLOOKUP(SUBSTITUTE(D$1,"성장단계","")&amp;"보스단계오프셋",ChapterTable!$R:$S,2,0))/ChapterTable!$R$23)))</f>
        <v>2</v>
      </c>
      <c r="E1664" s="1">
        <f ca="1">IF(AND($A1664=0,$B1664=1),
    VLOOKUP(1,ChapterTable!$1:$1048576,MATCH("최종"&amp;SUBSTITUTE(SUBSTITUTE(E$1,"standard",""),"|Float",""),ChapterTable!$1:$1,0),0)*ChapterTable!$P$17,
  IF(AND($A1664=0,$B1664=0),
    E1665,
  IF($B1664=0,
    VLOOKUP($A1664,ChapterTable!$1:$1048576,MATCH("최종"&amp;SUBSTITUTE(SUBSTITUTE(E$1,"standard",""),"|Float",""),ChapterTable!$1:$1,0),0),
  IF($B1664=1,
    IF($L1664=FALSE,
      VLOOKUP($A1664,ChapterTable!$1:$1048576,MATCH("최종"&amp;SUBSTITUTE(SUBSTITUTE(E$1,"standard",""),"|Float",""),ChapterTable!$1:$1,0),0),
      VLOOKUP($A1664-ChapterTable!$P$11,ChapterTable!$1:$1048576,MATCH("최종"&amp;SUBSTITUTE(SUBSTITUTE(E$1,"standard",""),"|Float",""),ChapterTable!$1:$1,0),0)*ChapterTable!$P$14
    ),
  OFFSET(E1664,-$B1664+IF($L1664,1,0),0)*IF($B1664&gt;OFFSET($B1664,1,0),ChapterTable!$R$17,1)*
    (VLOOKUP(SUBSTITUTE(SUBSTITUTE(E$1,"standard",""),"|Float","")&amp;IF(OR($L1664=TRUE,$A1664=0,MOD($A1664,ChapterTable!$R$20)&lt;&gt;0),"","보스")&amp;"인게임누적곱배수",ChapterTable!$R:$S,2,0)^C1664
    +VLOOKUP(SUBSTITUTE(SUBSTITUTE(E$1,"standard",""),"|Float","")&amp;IF(OR($L1664=TRUE,$A1664=0,MOD($A1664,ChapterTable!$R$20)&lt;&gt;0),"","보스")&amp;"인게임누적합배수",ChapterTable!$R:$S,2,0)*C1664)
  )
  )
  )
)</f>
        <v>7427.2570312499993</v>
      </c>
      <c r="F1664" s="1">
        <f ca="1">IF(AND($A1664=0,$B1664=1),
    VLOOKUP(1,ChapterTable!$1:$1048576,MATCH("최종"&amp;SUBSTITUTE(SUBSTITUTE(F$1,"standard",""),"|Float",""),ChapterTable!$1:$1,0),0)*ChapterTable!$P$17,
  IF(AND($A1664=0,$B1664=0),
    F1665,
  IF($B1664=0,
    VLOOKUP($A1664,ChapterTable!$1:$1048576,MATCH("최종"&amp;SUBSTITUTE(SUBSTITUTE(F$1,"standard",""),"|Float",""),ChapterTable!$1:$1,0),0),
  IF($B1664=1,
    IF($L1664=FALSE,
      VLOOKUP($A1664,ChapterTable!$1:$1048576,MATCH("최종"&amp;SUBSTITUTE(SUBSTITUTE(F$1,"standard",""),"|Float",""),ChapterTable!$1:$1,0),0),
      VLOOKUP($A1664-ChapterTable!$P$11,ChapterTable!$1:$1048576,MATCH("최종"&amp;SUBSTITUTE(SUBSTITUTE(F$1,"standard",""),"|Float",""),ChapterTable!$1:$1,0),0)*ChapterTable!$P$14
    ),
  OFFSET(F1664,-$B1664+IF($L1664,1,0),0)*
    (VLOOKUP(SUBSTITUTE(SUBSTITUTE(F$1,"standard",""),"|Float","")&amp;IF(OR($L1664=TRUE,$A1664=0,MOD($A1664,ChapterTable!$R$20)&lt;&gt;0),"","보스")&amp;"인게임누적곱배수",ChapterTable!$R:$S,2,0)^D1664
    +VLOOKUP(SUBSTITUTE(SUBSTITUTE(F$1,"standard",""),"|Float","")&amp;IF(OR($L1664=TRUE,$A1664=0,MOD($A1664,ChapterTable!$R$20)&lt;&gt;0),"","보스")&amp;"인게임누적합배수",ChapterTable!$R:$S,2,0)*D1664)
  )
  )
  )
)</f>
        <v>2542.067138671875</v>
      </c>
      <c r="G1664" t="s">
        <v>719</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78"/>
        <v>3</v>
      </c>
      <c r="Q1664">
        <f t="shared" si="179"/>
        <v>3</v>
      </c>
      <c r="R1664" t="b">
        <f t="shared" ca="1" si="180"/>
        <v>1</v>
      </c>
      <c r="T1664" t="b">
        <f t="shared" ca="1" si="18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84"/>
        <v>0.33333333333333331</v>
      </c>
      <c r="AJ1664">
        <f t="shared" si="182"/>
        <v>0.395555555</v>
      </c>
      <c r="AK1664">
        <f t="shared" si="183"/>
        <v>1</v>
      </c>
      <c r="AL1664">
        <v>0</v>
      </c>
    </row>
    <row r="1665" spans="1:38" x14ac:dyDescent="0.3">
      <c r="A1665">
        <v>11</v>
      </c>
      <c r="B1665">
        <v>24</v>
      </c>
      <c r="C1665">
        <f>IF(OR($L1665=TRUE,$A1665=0,MOD($A1665,ChapterTable!$R$20)&lt;&gt;0),
MAX(0,INT(($B1665+ChapterTable!$P$26+VLOOKUP(SUBSTITUTE(C$1,"성장단계","")&amp;"단계오프셋",ChapterTable!$R:$S,2,0))/ChapterTable!$P$23)),
MAX(0,INT(($B1665+ChapterTable!$R$26+VLOOKUP(SUBSTITUTE(C$1,"성장단계","")&amp;"보스단계오프셋",ChapterTable!$R:$S,2,0))/ChapterTable!$R$23)))</f>
        <v>2</v>
      </c>
      <c r="D1665">
        <f>IF(OR($L1665=TRUE,$A1665=0,MOD($A1665,ChapterTable!$R$20)&lt;&gt;0),
MAX(0,INT(($B1665+ChapterTable!$P$26+VLOOKUP(SUBSTITUTE(D$1,"성장단계","")&amp;"단계오프셋",ChapterTable!$R:$S,2,0))/ChapterTable!$P$23)),
MAX(0,INT(($B1665+ChapterTable!$R$26+VLOOKUP(SUBSTITUTE(D$1,"성장단계","")&amp;"보스단계오프셋",ChapterTable!$R:$S,2,0))/ChapterTable!$R$23)))</f>
        <v>2</v>
      </c>
      <c r="E1665" s="1">
        <f ca="1">IF(AND($A1665=0,$B1665=1),
    VLOOKUP(1,ChapterTable!$1:$1048576,MATCH("최종"&amp;SUBSTITUTE(SUBSTITUTE(E$1,"standard",""),"|Float",""),ChapterTable!$1:$1,0),0)*ChapterTable!$P$17,
  IF(AND($A1665=0,$B1665=0),
    E1666,
  IF($B1665=0,
    VLOOKUP($A1665,ChapterTable!$1:$1048576,MATCH("최종"&amp;SUBSTITUTE(SUBSTITUTE(E$1,"standard",""),"|Float",""),ChapterTable!$1:$1,0),0),
  IF($B1665=1,
    IF($L1665=FALSE,
      VLOOKUP($A1665,ChapterTable!$1:$1048576,MATCH("최종"&amp;SUBSTITUTE(SUBSTITUTE(E$1,"standard",""),"|Float",""),ChapterTable!$1:$1,0),0),
      VLOOKUP($A1665-ChapterTable!$P$11,ChapterTable!$1:$1048576,MATCH("최종"&amp;SUBSTITUTE(SUBSTITUTE(E$1,"standard",""),"|Float",""),ChapterTable!$1:$1,0),0)*ChapterTable!$P$14
    ),
  OFFSET(E1665,-$B1665+IF($L1665,1,0),0)*IF($B1665&gt;OFFSET($B1665,1,0),ChapterTable!$R$17,1)*
    (VLOOKUP(SUBSTITUTE(SUBSTITUTE(E$1,"standard",""),"|Float","")&amp;IF(OR($L1665=TRUE,$A1665=0,MOD($A1665,ChapterTable!$R$20)&lt;&gt;0),"","보스")&amp;"인게임누적곱배수",ChapterTable!$R:$S,2,0)^C1665
    +VLOOKUP(SUBSTITUTE(SUBSTITUTE(E$1,"standard",""),"|Float","")&amp;IF(OR($L1665=TRUE,$A1665=0,MOD($A1665,ChapterTable!$R$20)&lt;&gt;0),"","보스")&amp;"인게임누적합배수",ChapterTable!$R:$S,2,0)*C1665)
  )
  )
  )
)</f>
        <v>7427.2570312499993</v>
      </c>
      <c r="F1665" s="1">
        <f ca="1">IF(AND($A1665=0,$B1665=1),
    VLOOKUP(1,ChapterTable!$1:$1048576,MATCH("최종"&amp;SUBSTITUTE(SUBSTITUTE(F$1,"standard",""),"|Float",""),ChapterTable!$1:$1,0),0)*ChapterTable!$P$17,
  IF(AND($A1665=0,$B1665=0),
    F1666,
  IF($B1665=0,
    VLOOKUP($A1665,ChapterTable!$1:$1048576,MATCH("최종"&amp;SUBSTITUTE(SUBSTITUTE(F$1,"standard",""),"|Float",""),ChapterTable!$1:$1,0),0),
  IF($B1665=1,
    IF($L1665=FALSE,
      VLOOKUP($A1665,ChapterTable!$1:$1048576,MATCH("최종"&amp;SUBSTITUTE(SUBSTITUTE(F$1,"standard",""),"|Float",""),ChapterTable!$1:$1,0),0),
      VLOOKUP($A1665-ChapterTable!$P$11,ChapterTable!$1:$1048576,MATCH("최종"&amp;SUBSTITUTE(SUBSTITUTE(F$1,"standard",""),"|Float",""),ChapterTable!$1:$1,0),0)*ChapterTable!$P$14
    ),
  OFFSET(F1665,-$B1665+IF($L1665,1,0),0)*
    (VLOOKUP(SUBSTITUTE(SUBSTITUTE(F$1,"standard",""),"|Float","")&amp;IF(OR($L1665=TRUE,$A1665=0,MOD($A1665,ChapterTable!$R$20)&lt;&gt;0),"","보스")&amp;"인게임누적곱배수",ChapterTable!$R:$S,2,0)^D1665
    +VLOOKUP(SUBSTITUTE(SUBSTITUTE(F$1,"standard",""),"|Float","")&amp;IF(OR($L1665=TRUE,$A1665=0,MOD($A1665,ChapterTable!$R$20)&lt;&gt;0),"","보스")&amp;"인게임누적합배수",ChapterTable!$R:$S,2,0)*D1665)
  )
  )
  )
)</f>
        <v>2542.067138671875</v>
      </c>
      <c r="G1665" t="s">
        <v>719</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78"/>
        <v>3</v>
      </c>
      <c r="Q1665">
        <f t="shared" si="179"/>
        <v>3</v>
      </c>
      <c r="R1665" t="b">
        <f t="shared" ca="1" si="180"/>
        <v>1</v>
      </c>
      <c r="T1665" t="b">
        <f t="shared" ca="1" si="18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84"/>
        <v>0.33333333333333331</v>
      </c>
      <c r="AJ1665">
        <f t="shared" si="182"/>
        <v>0.395555555</v>
      </c>
      <c r="AK1665">
        <f t="shared" si="183"/>
        <v>1</v>
      </c>
      <c r="AL1665">
        <v>0</v>
      </c>
    </row>
    <row r="1666" spans="1:38" x14ac:dyDescent="0.3">
      <c r="A1666">
        <v>11</v>
      </c>
      <c r="B1666">
        <v>25</v>
      </c>
      <c r="C1666">
        <f>IF(OR($L1666=TRUE,$A1666=0,MOD($A1666,ChapterTable!$R$20)&lt;&gt;0),
MAX(0,INT(($B1666+ChapterTable!$P$26+VLOOKUP(SUBSTITUTE(C$1,"성장단계","")&amp;"단계오프셋",ChapterTable!$R:$S,2,0))/ChapterTable!$P$23)),
MAX(0,INT(($B1666+ChapterTable!$R$26+VLOOKUP(SUBSTITUTE(C$1,"성장단계","")&amp;"보스단계오프셋",ChapterTable!$R:$S,2,0))/ChapterTable!$R$23)))</f>
        <v>2</v>
      </c>
      <c r="D1666">
        <f>IF(OR($L1666=TRUE,$A1666=0,MOD($A1666,ChapterTable!$R$20)&lt;&gt;0),
MAX(0,INT(($B1666+ChapterTable!$P$26+VLOOKUP(SUBSTITUTE(D$1,"성장단계","")&amp;"단계오프셋",ChapterTable!$R:$S,2,0))/ChapterTable!$P$23)),
MAX(0,INT(($B1666+ChapterTable!$R$26+VLOOKUP(SUBSTITUTE(D$1,"성장단계","")&amp;"보스단계오프셋",ChapterTable!$R:$S,2,0))/ChapterTable!$R$23)))</f>
        <v>2</v>
      </c>
      <c r="E1666" s="1">
        <f ca="1">IF(AND($A1666=0,$B1666=1),
    VLOOKUP(1,ChapterTable!$1:$1048576,MATCH("최종"&amp;SUBSTITUTE(SUBSTITUTE(E$1,"standard",""),"|Float",""),ChapterTable!$1:$1,0),0)*ChapterTable!$P$17,
  IF(AND($A1666=0,$B1666=0),
    E1667,
  IF($B1666=0,
    VLOOKUP($A1666,ChapterTable!$1:$1048576,MATCH("최종"&amp;SUBSTITUTE(SUBSTITUTE(E$1,"standard",""),"|Float",""),ChapterTable!$1:$1,0),0),
  IF($B1666=1,
    IF($L1666=FALSE,
      VLOOKUP($A1666,ChapterTable!$1:$1048576,MATCH("최종"&amp;SUBSTITUTE(SUBSTITUTE(E$1,"standard",""),"|Float",""),ChapterTable!$1:$1,0),0),
      VLOOKUP($A1666-ChapterTable!$P$11,ChapterTable!$1:$1048576,MATCH("최종"&amp;SUBSTITUTE(SUBSTITUTE(E$1,"standard",""),"|Float",""),ChapterTable!$1:$1,0),0)*ChapterTable!$P$14
    ),
  OFFSET(E1666,-$B1666+IF($L1666,1,0),0)*IF($B1666&gt;OFFSET($B1666,1,0),ChapterTable!$R$17,1)*
    (VLOOKUP(SUBSTITUTE(SUBSTITUTE(E$1,"standard",""),"|Float","")&amp;IF(OR($L1666=TRUE,$A1666=0,MOD($A1666,ChapterTable!$R$20)&lt;&gt;0),"","보스")&amp;"인게임누적곱배수",ChapterTable!$R:$S,2,0)^C1666
    +VLOOKUP(SUBSTITUTE(SUBSTITUTE(E$1,"standard",""),"|Float","")&amp;IF(OR($L1666=TRUE,$A1666=0,MOD($A1666,ChapterTable!$R$20)&lt;&gt;0),"","보스")&amp;"인게임누적합배수",ChapterTable!$R:$S,2,0)*C1666)
  )
  )
  )
)</f>
        <v>7427.2570312499993</v>
      </c>
      <c r="F1666" s="1">
        <f ca="1">IF(AND($A1666=0,$B1666=1),
    VLOOKUP(1,ChapterTable!$1:$1048576,MATCH("최종"&amp;SUBSTITUTE(SUBSTITUTE(F$1,"standard",""),"|Float",""),ChapterTable!$1:$1,0),0)*ChapterTable!$P$17,
  IF(AND($A1666=0,$B1666=0),
    F1667,
  IF($B1666=0,
    VLOOKUP($A1666,ChapterTable!$1:$1048576,MATCH("최종"&amp;SUBSTITUTE(SUBSTITUTE(F$1,"standard",""),"|Float",""),ChapterTable!$1:$1,0),0),
  IF($B1666=1,
    IF($L1666=FALSE,
      VLOOKUP($A1666,ChapterTable!$1:$1048576,MATCH("최종"&amp;SUBSTITUTE(SUBSTITUTE(F$1,"standard",""),"|Float",""),ChapterTable!$1:$1,0),0),
      VLOOKUP($A1666-ChapterTable!$P$11,ChapterTable!$1:$1048576,MATCH("최종"&amp;SUBSTITUTE(SUBSTITUTE(F$1,"standard",""),"|Float",""),ChapterTable!$1:$1,0),0)*ChapterTable!$P$14
    ),
  OFFSET(F1666,-$B1666+IF($L1666,1,0),0)*
    (VLOOKUP(SUBSTITUTE(SUBSTITUTE(F$1,"standard",""),"|Float","")&amp;IF(OR($L1666=TRUE,$A1666=0,MOD($A1666,ChapterTable!$R$20)&lt;&gt;0),"","보스")&amp;"인게임누적곱배수",ChapterTable!$R:$S,2,0)^D1666
    +VLOOKUP(SUBSTITUTE(SUBSTITUTE(F$1,"standard",""),"|Float","")&amp;IF(OR($L1666=TRUE,$A1666=0,MOD($A1666,ChapterTable!$R$20)&lt;&gt;0),"","보스")&amp;"인게임누적합배수",ChapterTable!$R:$S,2,0)*D1666)
  )
  )
  )
)</f>
        <v>2542.067138671875</v>
      </c>
      <c r="G1666" t="s">
        <v>719</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78"/>
        <v>11</v>
      </c>
      <c r="Q1666">
        <f t="shared" si="179"/>
        <v>11</v>
      </c>
      <c r="R1666" t="b">
        <f t="shared" ca="1" si="180"/>
        <v>1</v>
      </c>
      <c r="T1666" t="b">
        <f t="shared" ca="1" si="18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84"/>
        <v>0.33333333333333331</v>
      </c>
      <c r="AJ1666">
        <f t="shared" si="182"/>
        <v>0.395555555</v>
      </c>
      <c r="AK1666">
        <f t="shared" si="183"/>
        <v>1</v>
      </c>
      <c r="AL1666">
        <v>0</v>
      </c>
    </row>
    <row r="1667" spans="1:38" x14ac:dyDescent="0.3">
      <c r="A1667">
        <v>11</v>
      </c>
      <c r="B1667">
        <v>26</v>
      </c>
      <c r="C1667">
        <f>IF(OR($L1667=TRUE,$A1667=0,MOD($A1667,ChapterTable!$R$20)&lt;&gt;0),
MAX(0,INT(($B1667+ChapterTable!$P$26+VLOOKUP(SUBSTITUTE(C$1,"성장단계","")&amp;"단계오프셋",ChapterTable!$R:$S,2,0))/ChapterTable!$P$23)),
MAX(0,INT(($B1667+ChapterTable!$R$26+VLOOKUP(SUBSTITUTE(C$1,"성장단계","")&amp;"보스단계오프셋",ChapterTable!$R:$S,2,0))/ChapterTable!$R$23)))</f>
        <v>3</v>
      </c>
      <c r="D1667">
        <f>IF(OR($L1667=TRUE,$A1667=0,MOD($A1667,ChapterTable!$R$20)&lt;&gt;0),
MAX(0,INT(($B1667+ChapterTable!$P$26+VLOOKUP(SUBSTITUTE(D$1,"성장단계","")&amp;"단계오프셋",ChapterTable!$R:$S,2,0))/ChapterTable!$P$23)),
MAX(0,INT(($B1667+ChapterTable!$R$26+VLOOKUP(SUBSTITUTE(D$1,"성장단계","")&amp;"보스단계오프셋",ChapterTable!$R:$S,2,0))/ChapterTable!$R$23)))</f>
        <v>2</v>
      </c>
      <c r="E1667" s="1">
        <f ca="1">IF(AND($A1667=0,$B1667=1),
    VLOOKUP(1,ChapterTable!$1:$1048576,MATCH("최종"&amp;SUBSTITUTE(SUBSTITUTE(E$1,"standard",""),"|Float",""),ChapterTable!$1:$1,0),0)*ChapterTable!$P$17,
  IF(AND($A1667=0,$B1667=0),
    E1668,
  IF($B1667=0,
    VLOOKUP($A1667,ChapterTable!$1:$1048576,MATCH("최종"&amp;SUBSTITUTE(SUBSTITUTE(E$1,"standard",""),"|Float",""),ChapterTable!$1:$1,0),0),
  IF($B1667=1,
    IF($L1667=FALSE,
      VLOOKUP($A1667,ChapterTable!$1:$1048576,MATCH("최종"&amp;SUBSTITUTE(SUBSTITUTE(E$1,"standard",""),"|Float",""),ChapterTable!$1:$1,0),0),
      VLOOKUP($A1667-ChapterTable!$P$11,ChapterTable!$1:$1048576,MATCH("최종"&amp;SUBSTITUTE(SUBSTITUTE(E$1,"standard",""),"|Float",""),ChapterTable!$1:$1,0),0)*ChapterTable!$P$14
    ),
  OFFSET(E1667,-$B1667+IF($L1667,1,0),0)*IF($B1667&gt;OFFSET($B1667,1,0),ChapterTable!$R$17,1)*
    (VLOOKUP(SUBSTITUTE(SUBSTITUTE(E$1,"standard",""),"|Float","")&amp;IF(OR($L1667=TRUE,$A1667=0,MOD($A1667,ChapterTable!$R$20)&lt;&gt;0),"","보스")&amp;"인게임누적곱배수",ChapterTable!$R:$S,2,0)^C1667
    +VLOOKUP(SUBSTITUTE(SUBSTITUTE(E$1,"standard",""),"|Float","")&amp;IF(OR($L1667=TRUE,$A1667=0,MOD($A1667,ChapterTable!$R$20)&lt;&gt;0),"","보스")&amp;"인게임누적합배수",ChapterTable!$R:$S,2,0)*C1667)
  )
  )
  )
)</f>
        <v>8488.2937500000007</v>
      </c>
      <c r="F1667" s="1">
        <f ca="1">IF(AND($A1667=0,$B1667=1),
    VLOOKUP(1,ChapterTable!$1:$1048576,MATCH("최종"&amp;SUBSTITUTE(SUBSTITUTE(F$1,"standard",""),"|Float",""),ChapterTable!$1:$1,0),0)*ChapterTable!$P$17,
  IF(AND($A1667=0,$B1667=0),
    F1668,
  IF($B1667=0,
    VLOOKUP($A1667,ChapterTable!$1:$1048576,MATCH("최종"&amp;SUBSTITUTE(SUBSTITUTE(F$1,"standard",""),"|Float",""),ChapterTable!$1:$1,0),0),
  IF($B1667=1,
    IF($L1667=FALSE,
      VLOOKUP($A1667,ChapterTable!$1:$1048576,MATCH("최종"&amp;SUBSTITUTE(SUBSTITUTE(F$1,"standard",""),"|Float",""),ChapterTable!$1:$1,0),0),
      VLOOKUP($A1667-ChapterTable!$P$11,ChapterTable!$1:$1048576,MATCH("최종"&amp;SUBSTITUTE(SUBSTITUTE(F$1,"standard",""),"|Float",""),ChapterTable!$1:$1,0),0)*ChapterTable!$P$14
    ),
  OFFSET(F1667,-$B1667+IF($L1667,1,0),0)*
    (VLOOKUP(SUBSTITUTE(SUBSTITUTE(F$1,"standard",""),"|Float","")&amp;IF(OR($L1667=TRUE,$A1667=0,MOD($A1667,ChapterTable!$R$20)&lt;&gt;0),"","보스")&amp;"인게임누적곱배수",ChapterTable!$R:$S,2,0)^D1667
    +VLOOKUP(SUBSTITUTE(SUBSTITUTE(F$1,"standard",""),"|Float","")&amp;IF(OR($L1667=TRUE,$A1667=0,MOD($A1667,ChapterTable!$R$20)&lt;&gt;0),"","보스")&amp;"인게임누적합배수",ChapterTable!$R:$S,2,0)*D1667)
  )
  )
  )
)</f>
        <v>2542.067138671875</v>
      </c>
      <c r="G1667" t="s">
        <v>719</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85">IF(B1667=0,0,
  IF(AND(L1667=FALSE,A1667&lt;&gt;0,MOD(A1667,7)=0),21,
  IF(MOD(B1667,10)=0,INT(B1667/10)-1+21,
  IF(MOD(B1667,10)=5,11,
  IF(MOD(B1667,10)=9,INT(B1667/10)+91,
  INT(B1667/10+1))))))</f>
        <v>3</v>
      </c>
      <c r="Q1667">
        <f t="shared" ref="Q1667:Q1730" si="186">IF(ISBLANK(P1667),O1667,P1667)</f>
        <v>3</v>
      </c>
      <c r="R1667" t="b">
        <f t="shared" ref="R1667:R1730" ca="1" si="187">IF(OR(B1667=0,OFFSET(B1667,1,0)=0),FALSE,
IF(AND(L1667,B1667&lt;OFFSET(B1667,1,0)),TRUE,
IF(AND(OFFSET(O1667,1,0)&gt;=21,OFFSET(O1667,1,0)&lt;=25),TRUE,FALSE)))</f>
        <v>1</v>
      </c>
      <c r="T1667" t="b">
        <f t="shared" ref="T1667:T1730" ca="1" si="188">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84"/>
        <v>0.33333333333333331</v>
      </c>
      <c r="AJ1667">
        <f t="shared" ref="AJ1667:AJ1730" si="189">IF(B1667=0,0,
IF(MOD(B1667,10)=0,1,
IF(INT((B1667-1)/10)+1=1,1,
IF(INT((B1667-1)/10)+1=2,0.546666666,
IF(INT((B1667-1)/10)+1=3,0.395555555,
IF(INT((B1667-1)/10)+1=4,0.32,
IF(INT((B1667-1)/10)+1=5,0.27466666,
"이상")))))))</f>
        <v>0.395555555</v>
      </c>
      <c r="AK1667">
        <f t="shared" ref="AK1667:AK1730" si="190">IF(B1667=0,0,
IF(B1667=20,2,
IF(B1667=30,3,
IF(B1667=40,4,
1))))</f>
        <v>1</v>
      </c>
      <c r="AL1667">
        <v>0</v>
      </c>
    </row>
    <row r="1668" spans="1:38" x14ac:dyDescent="0.3">
      <c r="A1668">
        <v>11</v>
      </c>
      <c r="B1668">
        <v>27</v>
      </c>
      <c r="C1668">
        <f>IF(OR($L1668=TRUE,$A1668=0,MOD($A1668,ChapterTable!$R$20)&lt;&gt;0),
MAX(0,INT(($B1668+ChapterTable!$P$26+VLOOKUP(SUBSTITUTE(C$1,"성장단계","")&amp;"단계오프셋",ChapterTable!$R:$S,2,0))/ChapterTable!$P$23)),
MAX(0,INT(($B1668+ChapterTable!$R$26+VLOOKUP(SUBSTITUTE(C$1,"성장단계","")&amp;"보스단계오프셋",ChapterTable!$R:$S,2,0))/ChapterTable!$R$23)))</f>
        <v>3</v>
      </c>
      <c r="D1668">
        <f>IF(OR($L1668=TRUE,$A1668=0,MOD($A1668,ChapterTable!$R$20)&lt;&gt;0),
MAX(0,INT(($B1668+ChapterTable!$P$26+VLOOKUP(SUBSTITUTE(D$1,"성장단계","")&amp;"단계오프셋",ChapterTable!$R:$S,2,0))/ChapterTable!$P$23)),
MAX(0,INT(($B1668+ChapterTable!$R$26+VLOOKUP(SUBSTITUTE(D$1,"성장단계","")&amp;"보스단계오프셋",ChapterTable!$R:$S,2,0))/ChapterTable!$R$23)))</f>
        <v>2</v>
      </c>
      <c r="E1668" s="1">
        <f ca="1">IF(AND($A1668=0,$B1668=1),
    VLOOKUP(1,ChapterTable!$1:$1048576,MATCH("최종"&amp;SUBSTITUTE(SUBSTITUTE(E$1,"standard",""),"|Float",""),ChapterTable!$1:$1,0),0)*ChapterTable!$P$17,
  IF(AND($A1668=0,$B1668=0),
    E1669,
  IF($B1668=0,
    VLOOKUP($A1668,ChapterTable!$1:$1048576,MATCH("최종"&amp;SUBSTITUTE(SUBSTITUTE(E$1,"standard",""),"|Float",""),ChapterTable!$1:$1,0),0),
  IF($B1668=1,
    IF($L1668=FALSE,
      VLOOKUP($A1668,ChapterTable!$1:$1048576,MATCH("최종"&amp;SUBSTITUTE(SUBSTITUTE(E$1,"standard",""),"|Float",""),ChapterTable!$1:$1,0),0),
      VLOOKUP($A1668-ChapterTable!$P$11,ChapterTable!$1:$1048576,MATCH("최종"&amp;SUBSTITUTE(SUBSTITUTE(E$1,"standard",""),"|Float",""),ChapterTable!$1:$1,0),0)*ChapterTable!$P$14
    ),
  OFFSET(E1668,-$B1668+IF($L1668,1,0),0)*IF($B1668&gt;OFFSET($B1668,1,0),ChapterTable!$R$17,1)*
    (VLOOKUP(SUBSTITUTE(SUBSTITUTE(E$1,"standard",""),"|Float","")&amp;IF(OR($L1668=TRUE,$A1668=0,MOD($A1668,ChapterTable!$R$20)&lt;&gt;0),"","보스")&amp;"인게임누적곱배수",ChapterTable!$R:$S,2,0)^C1668
    +VLOOKUP(SUBSTITUTE(SUBSTITUTE(E$1,"standard",""),"|Float","")&amp;IF(OR($L1668=TRUE,$A1668=0,MOD($A1668,ChapterTable!$R$20)&lt;&gt;0),"","보스")&amp;"인게임누적합배수",ChapterTable!$R:$S,2,0)*C1668)
  )
  )
  )
)</f>
        <v>8488.2937500000007</v>
      </c>
      <c r="F1668" s="1">
        <f ca="1">IF(AND($A1668=0,$B1668=1),
    VLOOKUP(1,ChapterTable!$1:$1048576,MATCH("최종"&amp;SUBSTITUTE(SUBSTITUTE(F$1,"standard",""),"|Float",""),ChapterTable!$1:$1,0),0)*ChapterTable!$P$17,
  IF(AND($A1668=0,$B1668=0),
    F1669,
  IF($B1668=0,
    VLOOKUP($A1668,ChapterTable!$1:$1048576,MATCH("최종"&amp;SUBSTITUTE(SUBSTITUTE(F$1,"standard",""),"|Float",""),ChapterTable!$1:$1,0),0),
  IF($B1668=1,
    IF($L1668=FALSE,
      VLOOKUP($A1668,ChapterTable!$1:$1048576,MATCH("최종"&amp;SUBSTITUTE(SUBSTITUTE(F$1,"standard",""),"|Float",""),ChapterTable!$1:$1,0),0),
      VLOOKUP($A1668-ChapterTable!$P$11,ChapterTable!$1:$1048576,MATCH("최종"&amp;SUBSTITUTE(SUBSTITUTE(F$1,"standard",""),"|Float",""),ChapterTable!$1:$1,0),0)*ChapterTable!$P$14
    ),
  OFFSET(F1668,-$B1668+IF($L1668,1,0),0)*
    (VLOOKUP(SUBSTITUTE(SUBSTITUTE(F$1,"standard",""),"|Float","")&amp;IF(OR($L1668=TRUE,$A1668=0,MOD($A1668,ChapterTable!$R$20)&lt;&gt;0),"","보스")&amp;"인게임누적곱배수",ChapterTable!$R:$S,2,0)^D1668
    +VLOOKUP(SUBSTITUTE(SUBSTITUTE(F$1,"standard",""),"|Float","")&amp;IF(OR($L1668=TRUE,$A1668=0,MOD($A1668,ChapterTable!$R$20)&lt;&gt;0),"","보스")&amp;"인게임누적합배수",ChapterTable!$R:$S,2,0)*D1668)
  )
  )
  )
)</f>
        <v>2542.067138671875</v>
      </c>
      <c r="G1668" t="s">
        <v>719</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85"/>
        <v>3</v>
      </c>
      <c r="Q1668">
        <f t="shared" si="186"/>
        <v>3</v>
      </c>
      <c r="R1668" t="b">
        <f t="shared" ca="1" si="187"/>
        <v>1</v>
      </c>
      <c r="T1668" t="b">
        <f t="shared" ca="1" si="188"/>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91">IF(B1668=0,0,1/(INT((B1668-1)/10)+1))</f>
        <v>0.33333333333333331</v>
      </c>
      <c r="AJ1668">
        <f t="shared" si="189"/>
        <v>0.395555555</v>
      </c>
      <c r="AK1668">
        <f t="shared" si="190"/>
        <v>1</v>
      </c>
      <c r="AL1668">
        <v>0</v>
      </c>
    </row>
    <row r="1669" spans="1:38" x14ac:dyDescent="0.3">
      <c r="A1669">
        <v>11</v>
      </c>
      <c r="B1669">
        <v>28</v>
      </c>
      <c r="C1669">
        <f>IF(OR($L1669=TRUE,$A1669=0,MOD($A1669,ChapterTable!$R$20)&lt;&gt;0),
MAX(0,INT(($B1669+ChapterTable!$P$26+VLOOKUP(SUBSTITUTE(C$1,"성장단계","")&amp;"단계오프셋",ChapterTable!$R:$S,2,0))/ChapterTable!$P$23)),
MAX(0,INT(($B1669+ChapterTable!$R$26+VLOOKUP(SUBSTITUTE(C$1,"성장단계","")&amp;"보스단계오프셋",ChapterTable!$R:$S,2,0))/ChapterTable!$R$23)))</f>
        <v>3</v>
      </c>
      <c r="D1669">
        <f>IF(OR($L1669=TRUE,$A1669=0,MOD($A1669,ChapterTable!$R$20)&lt;&gt;0),
MAX(0,INT(($B1669+ChapterTable!$P$26+VLOOKUP(SUBSTITUTE(D$1,"성장단계","")&amp;"단계오프셋",ChapterTable!$R:$S,2,0))/ChapterTable!$P$23)),
MAX(0,INT(($B1669+ChapterTable!$R$26+VLOOKUP(SUBSTITUTE(D$1,"성장단계","")&amp;"보스단계오프셋",ChapterTable!$R:$S,2,0))/ChapterTable!$R$23)))</f>
        <v>2</v>
      </c>
      <c r="E1669" s="1">
        <f ca="1">IF(AND($A1669=0,$B1669=1),
    VLOOKUP(1,ChapterTable!$1:$1048576,MATCH("최종"&amp;SUBSTITUTE(SUBSTITUTE(E$1,"standard",""),"|Float",""),ChapterTable!$1:$1,0),0)*ChapterTable!$P$17,
  IF(AND($A1669=0,$B1669=0),
    E1670,
  IF($B1669=0,
    VLOOKUP($A1669,ChapterTable!$1:$1048576,MATCH("최종"&amp;SUBSTITUTE(SUBSTITUTE(E$1,"standard",""),"|Float",""),ChapterTable!$1:$1,0),0),
  IF($B1669=1,
    IF($L1669=FALSE,
      VLOOKUP($A1669,ChapterTable!$1:$1048576,MATCH("최종"&amp;SUBSTITUTE(SUBSTITUTE(E$1,"standard",""),"|Float",""),ChapterTable!$1:$1,0),0),
      VLOOKUP($A1669-ChapterTable!$P$11,ChapterTable!$1:$1048576,MATCH("최종"&amp;SUBSTITUTE(SUBSTITUTE(E$1,"standard",""),"|Float",""),ChapterTable!$1:$1,0),0)*ChapterTable!$P$14
    ),
  OFFSET(E1669,-$B1669+IF($L1669,1,0),0)*IF($B1669&gt;OFFSET($B1669,1,0),ChapterTable!$R$17,1)*
    (VLOOKUP(SUBSTITUTE(SUBSTITUTE(E$1,"standard",""),"|Float","")&amp;IF(OR($L1669=TRUE,$A1669=0,MOD($A1669,ChapterTable!$R$20)&lt;&gt;0),"","보스")&amp;"인게임누적곱배수",ChapterTable!$R:$S,2,0)^C1669
    +VLOOKUP(SUBSTITUTE(SUBSTITUTE(E$1,"standard",""),"|Float","")&amp;IF(OR($L1669=TRUE,$A1669=0,MOD($A1669,ChapterTable!$R$20)&lt;&gt;0),"","보스")&amp;"인게임누적합배수",ChapterTable!$R:$S,2,0)*C1669)
  )
  )
  )
)</f>
        <v>8488.2937500000007</v>
      </c>
      <c r="F1669" s="1">
        <f ca="1">IF(AND($A1669=0,$B1669=1),
    VLOOKUP(1,ChapterTable!$1:$1048576,MATCH("최종"&amp;SUBSTITUTE(SUBSTITUTE(F$1,"standard",""),"|Float",""),ChapterTable!$1:$1,0),0)*ChapterTable!$P$17,
  IF(AND($A1669=0,$B1669=0),
    F1670,
  IF($B1669=0,
    VLOOKUP($A1669,ChapterTable!$1:$1048576,MATCH("최종"&amp;SUBSTITUTE(SUBSTITUTE(F$1,"standard",""),"|Float",""),ChapterTable!$1:$1,0),0),
  IF($B1669=1,
    IF($L1669=FALSE,
      VLOOKUP($A1669,ChapterTable!$1:$1048576,MATCH("최종"&amp;SUBSTITUTE(SUBSTITUTE(F$1,"standard",""),"|Float",""),ChapterTable!$1:$1,0),0),
      VLOOKUP($A1669-ChapterTable!$P$11,ChapterTable!$1:$1048576,MATCH("최종"&amp;SUBSTITUTE(SUBSTITUTE(F$1,"standard",""),"|Float",""),ChapterTable!$1:$1,0),0)*ChapterTable!$P$14
    ),
  OFFSET(F1669,-$B1669+IF($L1669,1,0),0)*
    (VLOOKUP(SUBSTITUTE(SUBSTITUTE(F$1,"standard",""),"|Float","")&amp;IF(OR($L1669=TRUE,$A1669=0,MOD($A1669,ChapterTable!$R$20)&lt;&gt;0),"","보스")&amp;"인게임누적곱배수",ChapterTable!$R:$S,2,0)^D1669
    +VLOOKUP(SUBSTITUTE(SUBSTITUTE(F$1,"standard",""),"|Float","")&amp;IF(OR($L1669=TRUE,$A1669=0,MOD($A1669,ChapterTable!$R$20)&lt;&gt;0),"","보스")&amp;"인게임누적합배수",ChapterTable!$R:$S,2,0)*D1669)
  )
  )
  )
)</f>
        <v>2542.067138671875</v>
      </c>
      <c r="G1669" t="s">
        <v>719</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85"/>
        <v>3</v>
      </c>
      <c r="Q1669">
        <f t="shared" si="186"/>
        <v>3</v>
      </c>
      <c r="R1669" t="b">
        <f t="shared" ca="1" si="187"/>
        <v>1</v>
      </c>
      <c r="T1669" t="b">
        <f t="shared" ca="1" si="188"/>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91"/>
        <v>0.33333333333333331</v>
      </c>
      <c r="AJ1669">
        <f t="shared" si="189"/>
        <v>0.395555555</v>
      </c>
      <c r="AK1669">
        <f t="shared" si="190"/>
        <v>1</v>
      </c>
      <c r="AL1669">
        <v>0</v>
      </c>
    </row>
    <row r="1670" spans="1:38" x14ac:dyDescent="0.3">
      <c r="A1670">
        <v>11</v>
      </c>
      <c r="B1670">
        <v>29</v>
      </c>
      <c r="C1670">
        <f>IF(OR($L1670=TRUE,$A1670=0,MOD($A1670,ChapterTable!$R$20)&lt;&gt;0),
MAX(0,INT(($B1670+ChapterTable!$P$26+VLOOKUP(SUBSTITUTE(C$1,"성장단계","")&amp;"단계오프셋",ChapterTable!$R:$S,2,0))/ChapterTable!$P$23)),
MAX(0,INT(($B1670+ChapterTable!$R$26+VLOOKUP(SUBSTITUTE(C$1,"성장단계","")&amp;"보스단계오프셋",ChapterTable!$R:$S,2,0))/ChapterTable!$R$23)))</f>
        <v>3</v>
      </c>
      <c r="D1670">
        <f>IF(OR($L1670=TRUE,$A1670=0,MOD($A1670,ChapterTable!$R$20)&lt;&gt;0),
MAX(0,INT(($B1670+ChapterTable!$P$26+VLOOKUP(SUBSTITUTE(D$1,"성장단계","")&amp;"단계오프셋",ChapterTable!$R:$S,2,0))/ChapterTable!$P$23)),
MAX(0,INT(($B1670+ChapterTable!$R$26+VLOOKUP(SUBSTITUTE(D$1,"성장단계","")&amp;"보스단계오프셋",ChapterTable!$R:$S,2,0))/ChapterTable!$R$23)))</f>
        <v>2</v>
      </c>
      <c r="E1670" s="1">
        <f ca="1">IF(AND($A1670=0,$B1670=1),
    VLOOKUP(1,ChapterTable!$1:$1048576,MATCH("최종"&amp;SUBSTITUTE(SUBSTITUTE(E$1,"standard",""),"|Float",""),ChapterTable!$1:$1,0),0)*ChapterTable!$P$17,
  IF(AND($A1670=0,$B1670=0),
    E1671,
  IF($B1670=0,
    VLOOKUP($A1670,ChapterTable!$1:$1048576,MATCH("최종"&amp;SUBSTITUTE(SUBSTITUTE(E$1,"standard",""),"|Float",""),ChapterTable!$1:$1,0),0),
  IF($B1670=1,
    IF($L1670=FALSE,
      VLOOKUP($A1670,ChapterTable!$1:$1048576,MATCH("최종"&amp;SUBSTITUTE(SUBSTITUTE(E$1,"standard",""),"|Float",""),ChapterTable!$1:$1,0),0),
      VLOOKUP($A1670-ChapterTable!$P$11,ChapterTable!$1:$1048576,MATCH("최종"&amp;SUBSTITUTE(SUBSTITUTE(E$1,"standard",""),"|Float",""),ChapterTable!$1:$1,0),0)*ChapterTable!$P$14
    ),
  OFFSET(E1670,-$B1670+IF($L1670,1,0),0)*IF($B1670&gt;OFFSET($B1670,1,0),ChapterTable!$R$17,1)*
    (VLOOKUP(SUBSTITUTE(SUBSTITUTE(E$1,"standard",""),"|Float","")&amp;IF(OR($L1670=TRUE,$A1670=0,MOD($A1670,ChapterTable!$R$20)&lt;&gt;0),"","보스")&amp;"인게임누적곱배수",ChapterTable!$R:$S,2,0)^C1670
    +VLOOKUP(SUBSTITUTE(SUBSTITUTE(E$1,"standard",""),"|Float","")&amp;IF(OR($L1670=TRUE,$A1670=0,MOD($A1670,ChapterTable!$R$20)&lt;&gt;0),"","보스")&amp;"인게임누적합배수",ChapterTable!$R:$S,2,0)*C1670)
  )
  )
  )
)</f>
        <v>8488.2937500000007</v>
      </c>
      <c r="F1670" s="1">
        <f ca="1">IF(AND($A1670=0,$B1670=1),
    VLOOKUP(1,ChapterTable!$1:$1048576,MATCH("최종"&amp;SUBSTITUTE(SUBSTITUTE(F$1,"standard",""),"|Float",""),ChapterTable!$1:$1,0),0)*ChapterTable!$P$17,
  IF(AND($A1670=0,$B1670=0),
    F1671,
  IF($B1670=0,
    VLOOKUP($A1670,ChapterTable!$1:$1048576,MATCH("최종"&amp;SUBSTITUTE(SUBSTITUTE(F$1,"standard",""),"|Float",""),ChapterTable!$1:$1,0),0),
  IF($B1670=1,
    IF($L1670=FALSE,
      VLOOKUP($A1670,ChapterTable!$1:$1048576,MATCH("최종"&amp;SUBSTITUTE(SUBSTITUTE(F$1,"standard",""),"|Float",""),ChapterTable!$1:$1,0),0),
      VLOOKUP($A1670-ChapterTable!$P$11,ChapterTable!$1:$1048576,MATCH("최종"&amp;SUBSTITUTE(SUBSTITUTE(F$1,"standard",""),"|Float",""),ChapterTable!$1:$1,0),0)*ChapterTable!$P$14
    ),
  OFFSET(F1670,-$B1670+IF($L1670,1,0),0)*
    (VLOOKUP(SUBSTITUTE(SUBSTITUTE(F$1,"standard",""),"|Float","")&amp;IF(OR($L1670=TRUE,$A1670=0,MOD($A1670,ChapterTable!$R$20)&lt;&gt;0),"","보스")&amp;"인게임누적곱배수",ChapterTable!$R:$S,2,0)^D1670
    +VLOOKUP(SUBSTITUTE(SUBSTITUTE(F$1,"standard",""),"|Float","")&amp;IF(OR($L1670=TRUE,$A1670=0,MOD($A1670,ChapterTable!$R$20)&lt;&gt;0),"","보스")&amp;"인게임누적합배수",ChapterTable!$R:$S,2,0)*D1670)
  )
  )
  )
)</f>
        <v>2542.067138671875</v>
      </c>
      <c r="G1670" t="s">
        <v>719</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85"/>
        <v>93</v>
      </c>
      <c r="Q1670">
        <f t="shared" si="186"/>
        <v>93</v>
      </c>
      <c r="R1670" t="b">
        <f t="shared" ca="1" si="187"/>
        <v>1</v>
      </c>
      <c r="T1670" t="b">
        <f t="shared" ca="1" si="18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91"/>
        <v>0.33333333333333331</v>
      </c>
      <c r="AJ1670">
        <f t="shared" si="189"/>
        <v>0.395555555</v>
      </c>
      <c r="AK1670">
        <f t="shared" si="190"/>
        <v>1</v>
      </c>
      <c r="AL1670">
        <v>0</v>
      </c>
    </row>
    <row r="1671" spans="1:38" x14ac:dyDescent="0.3">
      <c r="A1671">
        <v>11</v>
      </c>
      <c r="B1671">
        <v>30</v>
      </c>
      <c r="C1671">
        <f>IF(OR($L1671=TRUE,$A1671=0,MOD($A1671,ChapterTable!$R$20)&lt;&gt;0),
MAX(0,INT(($B1671+ChapterTable!$P$26+VLOOKUP(SUBSTITUTE(C$1,"성장단계","")&amp;"단계오프셋",ChapterTable!$R:$S,2,0))/ChapterTable!$P$23)),
MAX(0,INT(($B1671+ChapterTable!$R$26+VLOOKUP(SUBSTITUTE(C$1,"성장단계","")&amp;"보스단계오프셋",ChapterTable!$R:$S,2,0))/ChapterTable!$R$23)))</f>
        <v>3</v>
      </c>
      <c r="D1671">
        <f>IF(OR($L1671=TRUE,$A1671=0,MOD($A1671,ChapterTable!$R$20)&lt;&gt;0),
MAX(0,INT(($B1671+ChapterTable!$P$26+VLOOKUP(SUBSTITUTE(D$1,"성장단계","")&amp;"단계오프셋",ChapterTable!$R:$S,2,0))/ChapterTable!$P$23)),
MAX(0,INT(($B1671+ChapterTable!$R$26+VLOOKUP(SUBSTITUTE(D$1,"성장단계","")&amp;"보스단계오프셋",ChapterTable!$R:$S,2,0))/ChapterTable!$R$23)))</f>
        <v>2</v>
      </c>
      <c r="E1671" s="1">
        <f ca="1">IF(AND($A1671=0,$B1671=1),
    VLOOKUP(1,ChapterTable!$1:$1048576,MATCH("최종"&amp;SUBSTITUTE(SUBSTITUTE(E$1,"standard",""),"|Float",""),ChapterTable!$1:$1,0),0)*ChapterTable!$P$17,
  IF(AND($A1671=0,$B1671=0),
    E1672,
  IF($B1671=0,
    VLOOKUP($A1671,ChapterTable!$1:$1048576,MATCH("최종"&amp;SUBSTITUTE(SUBSTITUTE(E$1,"standard",""),"|Float",""),ChapterTable!$1:$1,0),0),
  IF($B1671=1,
    IF($L1671=FALSE,
      VLOOKUP($A1671,ChapterTable!$1:$1048576,MATCH("최종"&amp;SUBSTITUTE(SUBSTITUTE(E$1,"standard",""),"|Float",""),ChapterTable!$1:$1,0),0),
      VLOOKUP($A1671-ChapterTable!$P$11,ChapterTable!$1:$1048576,MATCH("최종"&amp;SUBSTITUTE(SUBSTITUTE(E$1,"standard",""),"|Float",""),ChapterTable!$1:$1,0),0)*ChapterTable!$P$14
    ),
  OFFSET(E1671,-$B1671+IF($L1671,1,0),0)*IF($B1671&gt;OFFSET($B1671,1,0),ChapterTable!$R$17,1)*
    (VLOOKUP(SUBSTITUTE(SUBSTITUTE(E$1,"standard",""),"|Float","")&amp;IF(OR($L1671=TRUE,$A1671=0,MOD($A1671,ChapterTable!$R$20)&lt;&gt;0),"","보스")&amp;"인게임누적곱배수",ChapterTable!$R:$S,2,0)^C1671
    +VLOOKUP(SUBSTITUTE(SUBSTITUTE(E$1,"standard",""),"|Float","")&amp;IF(OR($L1671=TRUE,$A1671=0,MOD($A1671,ChapterTable!$R$20)&lt;&gt;0),"","보스")&amp;"인게임누적합배수",ChapterTable!$R:$S,2,0)*C1671)
  )
  )
  )
)</f>
        <v>8488.2937500000007</v>
      </c>
      <c r="F1671" s="1">
        <f ca="1">IF(AND($A1671=0,$B1671=1),
    VLOOKUP(1,ChapterTable!$1:$1048576,MATCH("최종"&amp;SUBSTITUTE(SUBSTITUTE(F$1,"standard",""),"|Float",""),ChapterTable!$1:$1,0),0)*ChapterTable!$P$17,
  IF(AND($A1671=0,$B1671=0),
    F1672,
  IF($B1671=0,
    VLOOKUP($A1671,ChapterTable!$1:$1048576,MATCH("최종"&amp;SUBSTITUTE(SUBSTITUTE(F$1,"standard",""),"|Float",""),ChapterTable!$1:$1,0),0),
  IF($B1671=1,
    IF($L1671=FALSE,
      VLOOKUP($A1671,ChapterTable!$1:$1048576,MATCH("최종"&amp;SUBSTITUTE(SUBSTITUTE(F$1,"standard",""),"|Float",""),ChapterTable!$1:$1,0),0),
      VLOOKUP($A1671-ChapterTable!$P$11,ChapterTable!$1:$1048576,MATCH("최종"&amp;SUBSTITUTE(SUBSTITUTE(F$1,"standard",""),"|Float",""),ChapterTable!$1:$1,0),0)*ChapterTable!$P$14
    ),
  OFFSET(F1671,-$B1671+IF($L1671,1,0),0)*
    (VLOOKUP(SUBSTITUTE(SUBSTITUTE(F$1,"standard",""),"|Float","")&amp;IF(OR($L1671=TRUE,$A1671=0,MOD($A1671,ChapterTable!$R$20)&lt;&gt;0),"","보스")&amp;"인게임누적곱배수",ChapterTable!$R:$S,2,0)^D1671
    +VLOOKUP(SUBSTITUTE(SUBSTITUTE(F$1,"standard",""),"|Float","")&amp;IF(OR($L1671=TRUE,$A1671=0,MOD($A1671,ChapterTable!$R$20)&lt;&gt;0),"","보스")&amp;"인게임누적합배수",ChapterTable!$R:$S,2,0)*D1671)
  )
  )
  )
)</f>
        <v>2542.067138671875</v>
      </c>
      <c r="G1671" t="s">
        <v>719</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85"/>
        <v>23</v>
      </c>
      <c r="Q1671">
        <f t="shared" si="186"/>
        <v>23</v>
      </c>
      <c r="R1671" t="b">
        <f t="shared" ca="1" si="187"/>
        <v>1</v>
      </c>
      <c r="T1671" t="b">
        <f t="shared" ca="1" si="188"/>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91"/>
        <v>0.33333333333333331</v>
      </c>
      <c r="AJ1671">
        <f t="shared" si="189"/>
        <v>1</v>
      </c>
      <c r="AK1671">
        <f t="shared" si="190"/>
        <v>3</v>
      </c>
      <c r="AL1671">
        <v>0</v>
      </c>
    </row>
    <row r="1672" spans="1:38" x14ac:dyDescent="0.3">
      <c r="A1672">
        <v>11</v>
      </c>
      <c r="B1672">
        <v>31</v>
      </c>
      <c r="C1672">
        <f>IF(OR($L1672=TRUE,$A1672=0,MOD($A1672,ChapterTable!$R$20)&lt;&gt;0),
MAX(0,INT(($B1672+ChapterTable!$P$26+VLOOKUP(SUBSTITUTE(C$1,"성장단계","")&amp;"단계오프셋",ChapterTable!$R:$S,2,0))/ChapterTable!$P$23)),
MAX(0,INT(($B1672+ChapterTable!$R$26+VLOOKUP(SUBSTITUTE(C$1,"성장단계","")&amp;"보스단계오프셋",ChapterTable!$R:$S,2,0))/ChapterTable!$R$23)))</f>
        <v>3</v>
      </c>
      <c r="D1672">
        <f>IF(OR($L1672=TRUE,$A1672=0,MOD($A1672,ChapterTable!$R$20)&lt;&gt;0),
MAX(0,INT(($B1672+ChapterTable!$P$26+VLOOKUP(SUBSTITUTE(D$1,"성장단계","")&amp;"단계오프셋",ChapterTable!$R:$S,2,0))/ChapterTable!$P$23)),
MAX(0,INT(($B1672+ChapterTable!$R$26+VLOOKUP(SUBSTITUTE(D$1,"성장단계","")&amp;"보스단계오프셋",ChapterTable!$R:$S,2,0))/ChapterTable!$R$23)))</f>
        <v>3</v>
      </c>
      <c r="E1672" s="1">
        <f ca="1">IF(AND($A1672=0,$B1672=1),
    VLOOKUP(1,ChapterTable!$1:$1048576,MATCH("최종"&amp;SUBSTITUTE(SUBSTITUTE(E$1,"standard",""),"|Float",""),ChapterTable!$1:$1,0),0)*ChapterTable!$P$17,
  IF(AND($A1672=0,$B1672=0),
    E1673,
  IF($B1672=0,
    VLOOKUP($A1672,ChapterTable!$1:$1048576,MATCH("최종"&amp;SUBSTITUTE(SUBSTITUTE(E$1,"standard",""),"|Float",""),ChapterTable!$1:$1,0),0),
  IF($B1672=1,
    IF($L1672=FALSE,
      VLOOKUP($A1672,ChapterTable!$1:$1048576,MATCH("최종"&amp;SUBSTITUTE(SUBSTITUTE(E$1,"standard",""),"|Float",""),ChapterTable!$1:$1,0),0),
      VLOOKUP($A1672-ChapterTable!$P$11,ChapterTable!$1:$1048576,MATCH("최종"&amp;SUBSTITUTE(SUBSTITUTE(E$1,"standard",""),"|Float",""),ChapterTable!$1:$1,0),0)*ChapterTable!$P$14
    ),
  OFFSET(E1672,-$B1672+IF($L1672,1,0),0)*IF($B1672&gt;OFFSET($B1672,1,0),ChapterTable!$R$17,1)*
    (VLOOKUP(SUBSTITUTE(SUBSTITUTE(E$1,"standard",""),"|Float","")&amp;IF(OR($L1672=TRUE,$A1672=0,MOD($A1672,ChapterTable!$R$20)&lt;&gt;0),"","보스")&amp;"인게임누적곱배수",ChapterTable!$R:$S,2,0)^C1672
    +VLOOKUP(SUBSTITUTE(SUBSTITUTE(E$1,"standard",""),"|Float","")&amp;IF(OR($L1672=TRUE,$A1672=0,MOD($A1672,ChapterTable!$R$20)&lt;&gt;0),"","보스")&amp;"인게임누적합배수",ChapterTable!$R:$S,2,0)*C1672)
  )
  )
  )
)</f>
        <v>8488.2937500000007</v>
      </c>
      <c r="F1672" s="1">
        <f ca="1">IF(AND($A1672=0,$B1672=1),
    VLOOKUP(1,ChapterTable!$1:$1048576,MATCH("최종"&amp;SUBSTITUTE(SUBSTITUTE(F$1,"standard",""),"|Float",""),ChapterTable!$1:$1,0),0)*ChapterTable!$P$17,
  IF(AND($A1672=0,$B1672=0),
    F1673,
  IF($B1672=0,
    VLOOKUP($A1672,ChapterTable!$1:$1048576,MATCH("최종"&amp;SUBSTITUTE(SUBSTITUTE(F$1,"standard",""),"|Float",""),ChapterTable!$1:$1,0),0),
  IF($B1672=1,
    IF($L1672=FALSE,
      VLOOKUP($A1672,ChapterTable!$1:$1048576,MATCH("최종"&amp;SUBSTITUTE(SUBSTITUTE(F$1,"standard",""),"|Float",""),ChapterTable!$1:$1,0),0),
      VLOOKUP($A1672-ChapterTable!$P$11,ChapterTable!$1:$1048576,MATCH("최종"&amp;SUBSTITUTE(SUBSTITUTE(F$1,"standard",""),"|Float",""),ChapterTable!$1:$1,0),0)*ChapterTable!$P$14
    ),
  OFFSET(F1672,-$B1672+IF($L1672,1,0),0)*
    (VLOOKUP(SUBSTITUTE(SUBSTITUTE(F$1,"standard",""),"|Float","")&amp;IF(OR($L1672=TRUE,$A1672=0,MOD($A1672,ChapterTable!$R$20)&lt;&gt;0),"","보스")&amp;"인게임누적곱배수",ChapterTable!$R:$S,2,0)^D1672
    +VLOOKUP(SUBSTITUTE(SUBSTITUTE(F$1,"standard",""),"|Float","")&amp;IF(OR($L1672=TRUE,$A1672=0,MOD($A1672,ChapterTable!$R$20)&lt;&gt;0),"","보스")&amp;"인게임누적합배수",ChapterTable!$R:$S,2,0)*D1672)
  )
  )
  )
)</f>
        <v>2707.8541259765625</v>
      </c>
      <c r="G1672" t="s">
        <v>719</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85"/>
        <v>4</v>
      </c>
      <c r="Q1672">
        <f t="shared" si="186"/>
        <v>4</v>
      </c>
      <c r="R1672" t="b">
        <f t="shared" ca="1" si="187"/>
        <v>1</v>
      </c>
      <c r="T1672" t="b">
        <f t="shared" ca="1" si="188"/>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91"/>
        <v>0.25</v>
      </c>
      <c r="AJ1672">
        <f t="shared" si="189"/>
        <v>0.32</v>
      </c>
      <c r="AK1672">
        <f t="shared" si="190"/>
        <v>1</v>
      </c>
      <c r="AL1672">
        <v>0</v>
      </c>
    </row>
    <row r="1673" spans="1:38" x14ac:dyDescent="0.3">
      <c r="A1673">
        <v>11</v>
      </c>
      <c r="B1673">
        <v>32</v>
      </c>
      <c r="C1673">
        <f>IF(OR($L1673=TRUE,$A1673=0,MOD($A1673,ChapterTable!$R$20)&lt;&gt;0),
MAX(0,INT(($B1673+ChapterTable!$P$26+VLOOKUP(SUBSTITUTE(C$1,"성장단계","")&amp;"단계오프셋",ChapterTable!$R:$S,2,0))/ChapterTable!$P$23)),
MAX(0,INT(($B1673+ChapterTable!$R$26+VLOOKUP(SUBSTITUTE(C$1,"성장단계","")&amp;"보스단계오프셋",ChapterTable!$R:$S,2,0))/ChapterTable!$R$23)))</f>
        <v>3</v>
      </c>
      <c r="D1673">
        <f>IF(OR($L1673=TRUE,$A1673=0,MOD($A1673,ChapterTable!$R$20)&lt;&gt;0),
MAX(0,INT(($B1673+ChapterTable!$P$26+VLOOKUP(SUBSTITUTE(D$1,"성장단계","")&amp;"단계오프셋",ChapterTable!$R:$S,2,0))/ChapterTable!$P$23)),
MAX(0,INT(($B1673+ChapterTable!$R$26+VLOOKUP(SUBSTITUTE(D$1,"성장단계","")&amp;"보스단계오프셋",ChapterTable!$R:$S,2,0))/ChapterTable!$R$23)))</f>
        <v>3</v>
      </c>
      <c r="E1673" s="1">
        <f ca="1">IF(AND($A1673=0,$B1673=1),
    VLOOKUP(1,ChapterTable!$1:$1048576,MATCH("최종"&amp;SUBSTITUTE(SUBSTITUTE(E$1,"standard",""),"|Float",""),ChapterTable!$1:$1,0),0)*ChapterTable!$P$17,
  IF(AND($A1673=0,$B1673=0),
    E1674,
  IF($B1673=0,
    VLOOKUP($A1673,ChapterTable!$1:$1048576,MATCH("최종"&amp;SUBSTITUTE(SUBSTITUTE(E$1,"standard",""),"|Float",""),ChapterTable!$1:$1,0),0),
  IF($B1673=1,
    IF($L1673=FALSE,
      VLOOKUP($A1673,ChapterTable!$1:$1048576,MATCH("최종"&amp;SUBSTITUTE(SUBSTITUTE(E$1,"standard",""),"|Float",""),ChapterTable!$1:$1,0),0),
      VLOOKUP($A1673-ChapterTable!$P$11,ChapterTable!$1:$1048576,MATCH("최종"&amp;SUBSTITUTE(SUBSTITUTE(E$1,"standard",""),"|Float",""),ChapterTable!$1:$1,0),0)*ChapterTable!$P$14
    ),
  OFFSET(E1673,-$B1673+IF($L1673,1,0),0)*IF($B1673&gt;OFFSET($B1673,1,0),ChapterTable!$R$17,1)*
    (VLOOKUP(SUBSTITUTE(SUBSTITUTE(E$1,"standard",""),"|Float","")&amp;IF(OR($L1673=TRUE,$A1673=0,MOD($A1673,ChapterTable!$R$20)&lt;&gt;0),"","보스")&amp;"인게임누적곱배수",ChapterTable!$R:$S,2,0)^C1673
    +VLOOKUP(SUBSTITUTE(SUBSTITUTE(E$1,"standard",""),"|Float","")&amp;IF(OR($L1673=TRUE,$A1673=0,MOD($A1673,ChapterTable!$R$20)&lt;&gt;0),"","보스")&amp;"인게임누적합배수",ChapterTable!$R:$S,2,0)*C1673)
  )
  )
  )
)</f>
        <v>8488.2937500000007</v>
      </c>
      <c r="F1673" s="1">
        <f ca="1">IF(AND($A1673=0,$B1673=1),
    VLOOKUP(1,ChapterTable!$1:$1048576,MATCH("최종"&amp;SUBSTITUTE(SUBSTITUTE(F$1,"standard",""),"|Float",""),ChapterTable!$1:$1,0),0)*ChapterTable!$P$17,
  IF(AND($A1673=0,$B1673=0),
    F1674,
  IF($B1673=0,
    VLOOKUP($A1673,ChapterTable!$1:$1048576,MATCH("최종"&amp;SUBSTITUTE(SUBSTITUTE(F$1,"standard",""),"|Float",""),ChapterTable!$1:$1,0),0),
  IF($B1673=1,
    IF($L1673=FALSE,
      VLOOKUP($A1673,ChapterTable!$1:$1048576,MATCH("최종"&amp;SUBSTITUTE(SUBSTITUTE(F$1,"standard",""),"|Float",""),ChapterTable!$1:$1,0),0),
      VLOOKUP($A1673-ChapterTable!$P$11,ChapterTable!$1:$1048576,MATCH("최종"&amp;SUBSTITUTE(SUBSTITUTE(F$1,"standard",""),"|Float",""),ChapterTable!$1:$1,0),0)*ChapterTable!$P$14
    ),
  OFFSET(F1673,-$B1673+IF($L1673,1,0),0)*
    (VLOOKUP(SUBSTITUTE(SUBSTITUTE(F$1,"standard",""),"|Float","")&amp;IF(OR($L1673=TRUE,$A1673=0,MOD($A1673,ChapterTable!$R$20)&lt;&gt;0),"","보스")&amp;"인게임누적곱배수",ChapterTable!$R:$S,2,0)^D1673
    +VLOOKUP(SUBSTITUTE(SUBSTITUTE(F$1,"standard",""),"|Float","")&amp;IF(OR($L1673=TRUE,$A1673=0,MOD($A1673,ChapterTable!$R$20)&lt;&gt;0),"","보스")&amp;"인게임누적합배수",ChapterTable!$R:$S,2,0)*D1673)
  )
  )
  )
)</f>
        <v>2707.8541259765625</v>
      </c>
      <c r="G1673" t="s">
        <v>719</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85"/>
        <v>4</v>
      </c>
      <c r="Q1673">
        <f t="shared" si="186"/>
        <v>4</v>
      </c>
      <c r="R1673" t="b">
        <f t="shared" ca="1" si="187"/>
        <v>1</v>
      </c>
      <c r="T1673" t="b">
        <f t="shared" ca="1" si="188"/>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91"/>
        <v>0.25</v>
      </c>
      <c r="AJ1673">
        <f t="shared" si="189"/>
        <v>0.32</v>
      </c>
      <c r="AK1673">
        <f t="shared" si="190"/>
        <v>1</v>
      </c>
      <c r="AL1673">
        <v>0</v>
      </c>
    </row>
    <row r="1674" spans="1:38" x14ac:dyDescent="0.3">
      <c r="A1674">
        <v>11</v>
      </c>
      <c r="B1674">
        <v>33</v>
      </c>
      <c r="C1674">
        <f>IF(OR($L1674=TRUE,$A1674=0,MOD($A1674,ChapterTable!$R$20)&lt;&gt;0),
MAX(0,INT(($B1674+ChapterTable!$P$26+VLOOKUP(SUBSTITUTE(C$1,"성장단계","")&amp;"단계오프셋",ChapterTable!$R:$S,2,0))/ChapterTable!$P$23)),
MAX(0,INT(($B1674+ChapterTable!$R$26+VLOOKUP(SUBSTITUTE(C$1,"성장단계","")&amp;"보스단계오프셋",ChapterTable!$R:$S,2,0))/ChapterTable!$R$23)))</f>
        <v>3</v>
      </c>
      <c r="D1674">
        <f>IF(OR($L1674=TRUE,$A1674=0,MOD($A1674,ChapterTable!$R$20)&lt;&gt;0),
MAX(0,INT(($B1674+ChapterTable!$P$26+VLOOKUP(SUBSTITUTE(D$1,"성장단계","")&amp;"단계오프셋",ChapterTable!$R:$S,2,0))/ChapterTable!$P$23)),
MAX(0,INT(($B1674+ChapterTable!$R$26+VLOOKUP(SUBSTITUTE(D$1,"성장단계","")&amp;"보스단계오프셋",ChapterTable!$R:$S,2,0))/ChapterTable!$R$23)))</f>
        <v>3</v>
      </c>
      <c r="E1674" s="1">
        <f ca="1">IF(AND($A1674=0,$B1674=1),
    VLOOKUP(1,ChapterTable!$1:$1048576,MATCH("최종"&amp;SUBSTITUTE(SUBSTITUTE(E$1,"standard",""),"|Float",""),ChapterTable!$1:$1,0),0)*ChapterTable!$P$17,
  IF(AND($A1674=0,$B1674=0),
    E1675,
  IF($B1674=0,
    VLOOKUP($A1674,ChapterTable!$1:$1048576,MATCH("최종"&amp;SUBSTITUTE(SUBSTITUTE(E$1,"standard",""),"|Float",""),ChapterTable!$1:$1,0),0),
  IF($B1674=1,
    IF($L1674=FALSE,
      VLOOKUP($A1674,ChapterTable!$1:$1048576,MATCH("최종"&amp;SUBSTITUTE(SUBSTITUTE(E$1,"standard",""),"|Float",""),ChapterTable!$1:$1,0),0),
      VLOOKUP($A1674-ChapterTable!$P$11,ChapterTable!$1:$1048576,MATCH("최종"&amp;SUBSTITUTE(SUBSTITUTE(E$1,"standard",""),"|Float",""),ChapterTable!$1:$1,0),0)*ChapterTable!$P$14
    ),
  OFFSET(E1674,-$B1674+IF($L1674,1,0),0)*IF($B1674&gt;OFFSET($B1674,1,0),ChapterTable!$R$17,1)*
    (VLOOKUP(SUBSTITUTE(SUBSTITUTE(E$1,"standard",""),"|Float","")&amp;IF(OR($L1674=TRUE,$A1674=0,MOD($A1674,ChapterTable!$R$20)&lt;&gt;0),"","보스")&amp;"인게임누적곱배수",ChapterTable!$R:$S,2,0)^C1674
    +VLOOKUP(SUBSTITUTE(SUBSTITUTE(E$1,"standard",""),"|Float","")&amp;IF(OR($L1674=TRUE,$A1674=0,MOD($A1674,ChapterTable!$R$20)&lt;&gt;0),"","보스")&amp;"인게임누적합배수",ChapterTable!$R:$S,2,0)*C1674)
  )
  )
  )
)</f>
        <v>8488.2937500000007</v>
      </c>
      <c r="F1674" s="1">
        <f ca="1">IF(AND($A1674=0,$B1674=1),
    VLOOKUP(1,ChapterTable!$1:$1048576,MATCH("최종"&amp;SUBSTITUTE(SUBSTITUTE(F$1,"standard",""),"|Float",""),ChapterTable!$1:$1,0),0)*ChapterTable!$P$17,
  IF(AND($A1674=0,$B1674=0),
    F1675,
  IF($B1674=0,
    VLOOKUP($A1674,ChapterTable!$1:$1048576,MATCH("최종"&amp;SUBSTITUTE(SUBSTITUTE(F$1,"standard",""),"|Float",""),ChapterTable!$1:$1,0),0),
  IF($B1674=1,
    IF($L1674=FALSE,
      VLOOKUP($A1674,ChapterTable!$1:$1048576,MATCH("최종"&amp;SUBSTITUTE(SUBSTITUTE(F$1,"standard",""),"|Float",""),ChapterTable!$1:$1,0),0),
      VLOOKUP($A1674-ChapterTable!$P$11,ChapterTable!$1:$1048576,MATCH("최종"&amp;SUBSTITUTE(SUBSTITUTE(F$1,"standard",""),"|Float",""),ChapterTable!$1:$1,0),0)*ChapterTable!$P$14
    ),
  OFFSET(F1674,-$B1674+IF($L1674,1,0),0)*
    (VLOOKUP(SUBSTITUTE(SUBSTITUTE(F$1,"standard",""),"|Float","")&amp;IF(OR($L1674=TRUE,$A1674=0,MOD($A1674,ChapterTable!$R$20)&lt;&gt;0),"","보스")&amp;"인게임누적곱배수",ChapterTable!$R:$S,2,0)^D1674
    +VLOOKUP(SUBSTITUTE(SUBSTITUTE(F$1,"standard",""),"|Float","")&amp;IF(OR($L1674=TRUE,$A1674=0,MOD($A1674,ChapterTable!$R$20)&lt;&gt;0),"","보스")&amp;"인게임누적합배수",ChapterTable!$R:$S,2,0)*D1674)
  )
  )
  )
)</f>
        <v>2707.8541259765625</v>
      </c>
      <c r="G1674" t="s">
        <v>719</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85"/>
        <v>4</v>
      </c>
      <c r="Q1674">
        <f t="shared" si="186"/>
        <v>4</v>
      </c>
      <c r="R1674" t="b">
        <f t="shared" ca="1" si="187"/>
        <v>1</v>
      </c>
      <c r="T1674" t="b">
        <f t="shared" ca="1" si="188"/>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91"/>
        <v>0.25</v>
      </c>
      <c r="AJ1674">
        <f t="shared" si="189"/>
        <v>0.32</v>
      </c>
      <c r="AK1674">
        <f t="shared" si="190"/>
        <v>1</v>
      </c>
      <c r="AL1674">
        <v>0</v>
      </c>
    </row>
    <row r="1675" spans="1:38" x14ac:dyDescent="0.3">
      <c r="A1675">
        <v>11</v>
      </c>
      <c r="B1675">
        <v>34</v>
      </c>
      <c r="C1675">
        <f>IF(OR($L1675=TRUE,$A1675=0,MOD($A1675,ChapterTable!$R$20)&lt;&gt;0),
MAX(0,INT(($B1675+ChapterTable!$P$26+VLOOKUP(SUBSTITUTE(C$1,"성장단계","")&amp;"단계오프셋",ChapterTable!$R:$S,2,0))/ChapterTable!$P$23)),
MAX(0,INT(($B1675+ChapterTable!$R$26+VLOOKUP(SUBSTITUTE(C$1,"성장단계","")&amp;"보스단계오프셋",ChapterTable!$R:$S,2,0))/ChapterTable!$R$23)))</f>
        <v>3</v>
      </c>
      <c r="D1675">
        <f>IF(OR($L1675=TRUE,$A1675=0,MOD($A1675,ChapterTable!$R$20)&lt;&gt;0),
MAX(0,INT(($B1675+ChapterTable!$P$26+VLOOKUP(SUBSTITUTE(D$1,"성장단계","")&amp;"단계오프셋",ChapterTable!$R:$S,2,0))/ChapterTable!$P$23)),
MAX(0,INT(($B1675+ChapterTable!$R$26+VLOOKUP(SUBSTITUTE(D$1,"성장단계","")&amp;"보스단계오프셋",ChapterTable!$R:$S,2,0))/ChapterTable!$R$23)))</f>
        <v>3</v>
      </c>
      <c r="E1675" s="1">
        <f ca="1">IF(AND($A1675=0,$B1675=1),
    VLOOKUP(1,ChapterTable!$1:$1048576,MATCH("최종"&amp;SUBSTITUTE(SUBSTITUTE(E$1,"standard",""),"|Float",""),ChapterTable!$1:$1,0),0)*ChapterTable!$P$17,
  IF(AND($A1675=0,$B1675=0),
    E1676,
  IF($B1675=0,
    VLOOKUP($A1675,ChapterTable!$1:$1048576,MATCH("최종"&amp;SUBSTITUTE(SUBSTITUTE(E$1,"standard",""),"|Float",""),ChapterTable!$1:$1,0),0),
  IF($B1675=1,
    IF($L1675=FALSE,
      VLOOKUP($A1675,ChapterTable!$1:$1048576,MATCH("최종"&amp;SUBSTITUTE(SUBSTITUTE(E$1,"standard",""),"|Float",""),ChapterTable!$1:$1,0),0),
      VLOOKUP($A1675-ChapterTable!$P$11,ChapterTable!$1:$1048576,MATCH("최종"&amp;SUBSTITUTE(SUBSTITUTE(E$1,"standard",""),"|Float",""),ChapterTable!$1:$1,0),0)*ChapterTable!$P$14
    ),
  OFFSET(E1675,-$B1675+IF($L1675,1,0),0)*IF($B1675&gt;OFFSET($B1675,1,0),ChapterTable!$R$17,1)*
    (VLOOKUP(SUBSTITUTE(SUBSTITUTE(E$1,"standard",""),"|Float","")&amp;IF(OR($L1675=TRUE,$A1675=0,MOD($A1675,ChapterTable!$R$20)&lt;&gt;0),"","보스")&amp;"인게임누적곱배수",ChapterTable!$R:$S,2,0)^C1675
    +VLOOKUP(SUBSTITUTE(SUBSTITUTE(E$1,"standard",""),"|Float","")&amp;IF(OR($L1675=TRUE,$A1675=0,MOD($A1675,ChapterTable!$R$20)&lt;&gt;0),"","보스")&amp;"인게임누적합배수",ChapterTable!$R:$S,2,0)*C1675)
  )
  )
  )
)</f>
        <v>8488.2937500000007</v>
      </c>
      <c r="F1675" s="1">
        <f ca="1">IF(AND($A1675=0,$B1675=1),
    VLOOKUP(1,ChapterTable!$1:$1048576,MATCH("최종"&amp;SUBSTITUTE(SUBSTITUTE(F$1,"standard",""),"|Float",""),ChapterTable!$1:$1,0),0)*ChapterTable!$P$17,
  IF(AND($A1675=0,$B1675=0),
    F1676,
  IF($B1675=0,
    VLOOKUP($A1675,ChapterTable!$1:$1048576,MATCH("최종"&amp;SUBSTITUTE(SUBSTITUTE(F$1,"standard",""),"|Float",""),ChapterTable!$1:$1,0),0),
  IF($B1675=1,
    IF($L1675=FALSE,
      VLOOKUP($A1675,ChapterTable!$1:$1048576,MATCH("최종"&amp;SUBSTITUTE(SUBSTITUTE(F$1,"standard",""),"|Float",""),ChapterTable!$1:$1,0),0),
      VLOOKUP($A1675-ChapterTable!$P$11,ChapterTable!$1:$1048576,MATCH("최종"&amp;SUBSTITUTE(SUBSTITUTE(F$1,"standard",""),"|Float",""),ChapterTable!$1:$1,0),0)*ChapterTable!$P$14
    ),
  OFFSET(F1675,-$B1675+IF($L1675,1,0),0)*
    (VLOOKUP(SUBSTITUTE(SUBSTITUTE(F$1,"standard",""),"|Float","")&amp;IF(OR($L1675=TRUE,$A1675=0,MOD($A1675,ChapterTable!$R$20)&lt;&gt;0),"","보스")&amp;"인게임누적곱배수",ChapterTable!$R:$S,2,0)^D1675
    +VLOOKUP(SUBSTITUTE(SUBSTITUTE(F$1,"standard",""),"|Float","")&amp;IF(OR($L1675=TRUE,$A1675=0,MOD($A1675,ChapterTable!$R$20)&lt;&gt;0),"","보스")&amp;"인게임누적합배수",ChapterTable!$R:$S,2,0)*D1675)
  )
  )
  )
)</f>
        <v>2707.8541259765625</v>
      </c>
      <c r="G1675" t="s">
        <v>719</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85"/>
        <v>4</v>
      </c>
      <c r="Q1675">
        <f t="shared" si="186"/>
        <v>4</v>
      </c>
      <c r="R1675" t="b">
        <f t="shared" ca="1" si="187"/>
        <v>1</v>
      </c>
      <c r="T1675" t="b">
        <f t="shared" ca="1" si="188"/>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91"/>
        <v>0.25</v>
      </c>
      <c r="AJ1675">
        <f t="shared" si="189"/>
        <v>0.32</v>
      </c>
      <c r="AK1675">
        <f t="shared" si="190"/>
        <v>1</v>
      </c>
      <c r="AL1675">
        <v>0</v>
      </c>
    </row>
    <row r="1676" spans="1:38" x14ac:dyDescent="0.3">
      <c r="A1676">
        <v>11</v>
      </c>
      <c r="B1676">
        <v>35</v>
      </c>
      <c r="C1676">
        <f>IF(OR($L1676=TRUE,$A1676=0,MOD($A1676,ChapterTable!$R$20)&lt;&gt;0),
MAX(0,INT(($B1676+ChapterTable!$P$26+VLOOKUP(SUBSTITUTE(C$1,"성장단계","")&amp;"단계오프셋",ChapterTable!$R:$S,2,0))/ChapterTable!$P$23)),
MAX(0,INT(($B1676+ChapterTable!$R$26+VLOOKUP(SUBSTITUTE(C$1,"성장단계","")&amp;"보스단계오프셋",ChapterTable!$R:$S,2,0))/ChapterTable!$R$23)))</f>
        <v>3</v>
      </c>
      <c r="D1676">
        <f>IF(OR($L1676=TRUE,$A1676=0,MOD($A1676,ChapterTable!$R$20)&lt;&gt;0),
MAX(0,INT(($B1676+ChapterTable!$P$26+VLOOKUP(SUBSTITUTE(D$1,"성장단계","")&amp;"단계오프셋",ChapterTable!$R:$S,2,0))/ChapterTable!$P$23)),
MAX(0,INT(($B1676+ChapterTable!$R$26+VLOOKUP(SUBSTITUTE(D$1,"성장단계","")&amp;"보스단계오프셋",ChapterTable!$R:$S,2,0))/ChapterTable!$R$23)))</f>
        <v>3</v>
      </c>
      <c r="E1676" s="1">
        <f ca="1">IF(AND($A1676=0,$B1676=1),
    VLOOKUP(1,ChapterTable!$1:$1048576,MATCH("최종"&amp;SUBSTITUTE(SUBSTITUTE(E$1,"standard",""),"|Float",""),ChapterTable!$1:$1,0),0)*ChapterTable!$P$17,
  IF(AND($A1676=0,$B1676=0),
    E1677,
  IF($B1676=0,
    VLOOKUP($A1676,ChapterTable!$1:$1048576,MATCH("최종"&amp;SUBSTITUTE(SUBSTITUTE(E$1,"standard",""),"|Float",""),ChapterTable!$1:$1,0),0),
  IF($B1676=1,
    IF($L1676=FALSE,
      VLOOKUP($A1676,ChapterTable!$1:$1048576,MATCH("최종"&amp;SUBSTITUTE(SUBSTITUTE(E$1,"standard",""),"|Float",""),ChapterTable!$1:$1,0),0),
      VLOOKUP($A1676-ChapterTable!$P$11,ChapterTable!$1:$1048576,MATCH("최종"&amp;SUBSTITUTE(SUBSTITUTE(E$1,"standard",""),"|Float",""),ChapterTable!$1:$1,0),0)*ChapterTable!$P$14
    ),
  OFFSET(E1676,-$B1676+IF($L1676,1,0),0)*IF($B1676&gt;OFFSET($B1676,1,0),ChapterTable!$R$17,1)*
    (VLOOKUP(SUBSTITUTE(SUBSTITUTE(E$1,"standard",""),"|Float","")&amp;IF(OR($L1676=TRUE,$A1676=0,MOD($A1676,ChapterTable!$R$20)&lt;&gt;0),"","보스")&amp;"인게임누적곱배수",ChapterTable!$R:$S,2,0)^C1676
    +VLOOKUP(SUBSTITUTE(SUBSTITUTE(E$1,"standard",""),"|Float","")&amp;IF(OR($L1676=TRUE,$A1676=0,MOD($A1676,ChapterTable!$R$20)&lt;&gt;0),"","보스")&amp;"인게임누적합배수",ChapterTable!$R:$S,2,0)*C1676)
  )
  )
  )
)</f>
        <v>8488.2937500000007</v>
      </c>
      <c r="F1676" s="1">
        <f ca="1">IF(AND($A1676=0,$B1676=1),
    VLOOKUP(1,ChapterTable!$1:$1048576,MATCH("최종"&amp;SUBSTITUTE(SUBSTITUTE(F$1,"standard",""),"|Float",""),ChapterTable!$1:$1,0),0)*ChapterTable!$P$17,
  IF(AND($A1676=0,$B1676=0),
    F1677,
  IF($B1676=0,
    VLOOKUP($A1676,ChapterTable!$1:$1048576,MATCH("최종"&amp;SUBSTITUTE(SUBSTITUTE(F$1,"standard",""),"|Float",""),ChapterTable!$1:$1,0),0),
  IF($B1676=1,
    IF($L1676=FALSE,
      VLOOKUP($A1676,ChapterTable!$1:$1048576,MATCH("최종"&amp;SUBSTITUTE(SUBSTITUTE(F$1,"standard",""),"|Float",""),ChapterTable!$1:$1,0),0),
      VLOOKUP($A1676-ChapterTable!$P$11,ChapterTable!$1:$1048576,MATCH("최종"&amp;SUBSTITUTE(SUBSTITUTE(F$1,"standard",""),"|Float",""),ChapterTable!$1:$1,0),0)*ChapterTable!$P$14
    ),
  OFFSET(F1676,-$B1676+IF($L1676,1,0),0)*
    (VLOOKUP(SUBSTITUTE(SUBSTITUTE(F$1,"standard",""),"|Float","")&amp;IF(OR($L1676=TRUE,$A1676=0,MOD($A1676,ChapterTable!$R$20)&lt;&gt;0),"","보스")&amp;"인게임누적곱배수",ChapterTable!$R:$S,2,0)^D1676
    +VLOOKUP(SUBSTITUTE(SUBSTITUTE(F$1,"standard",""),"|Float","")&amp;IF(OR($L1676=TRUE,$A1676=0,MOD($A1676,ChapterTable!$R$20)&lt;&gt;0),"","보스")&amp;"인게임누적합배수",ChapterTable!$R:$S,2,0)*D1676)
  )
  )
  )
)</f>
        <v>2707.8541259765625</v>
      </c>
      <c r="G1676" t="s">
        <v>719</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85"/>
        <v>11</v>
      </c>
      <c r="Q1676">
        <f t="shared" si="186"/>
        <v>11</v>
      </c>
      <c r="R1676" t="b">
        <f t="shared" ca="1" si="187"/>
        <v>1</v>
      </c>
      <c r="T1676" t="b">
        <f t="shared" ca="1" si="188"/>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91"/>
        <v>0.25</v>
      </c>
      <c r="AJ1676">
        <f t="shared" si="189"/>
        <v>0.32</v>
      </c>
      <c r="AK1676">
        <f t="shared" si="190"/>
        <v>1</v>
      </c>
      <c r="AL1676">
        <v>0</v>
      </c>
    </row>
    <row r="1677" spans="1:38" x14ac:dyDescent="0.3">
      <c r="A1677">
        <v>11</v>
      </c>
      <c r="B1677">
        <v>36</v>
      </c>
      <c r="C1677">
        <f>IF(OR($L1677=TRUE,$A1677=0,MOD($A1677,ChapterTable!$R$20)&lt;&gt;0),
MAX(0,INT(($B1677+ChapterTable!$P$26+VLOOKUP(SUBSTITUTE(C$1,"성장단계","")&amp;"단계오프셋",ChapterTable!$R:$S,2,0))/ChapterTable!$P$23)),
MAX(0,INT(($B1677+ChapterTable!$R$26+VLOOKUP(SUBSTITUTE(C$1,"성장단계","")&amp;"보스단계오프셋",ChapterTable!$R:$S,2,0))/ChapterTable!$R$23)))</f>
        <v>4</v>
      </c>
      <c r="D1677">
        <f>IF(OR($L1677=TRUE,$A1677=0,MOD($A1677,ChapterTable!$R$20)&lt;&gt;0),
MAX(0,INT(($B1677+ChapterTable!$P$26+VLOOKUP(SUBSTITUTE(D$1,"성장단계","")&amp;"단계오프셋",ChapterTable!$R:$S,2,0))/ChapterTable!$P$23)),
MAX(0,INT(($B1677+ChapterTable!$R$26+VLOOKUP(SUBSTITUTE(D$1,"성장단계","")&amp;"보스단계오프셋",ChapterTable!$R:$S,2,0))/ChapterTable!$R$23)))</f>
        <v>3</v>
      </c>
      <c r="E1677" s="1">
        <f ca="1">IF(AND($A1677=0,$B1677=1),
    VLOOKUP(1,ChapterTable!$1:$1048576,MATCH("최종"&amp;SUBSTITUTE(SUBSTITUTE(E$1,"standard",""),"|Float",""),ChapterTable!$1:$1,0),0)*ChapterTable!$P$17,
  IF(AND($A1677=0,$B1677=0),
    E1678,
  IF($B1677=0,
    VLOOKUP($A1677,ChapterTable!$1:$1048576,MATCH("최종"&amp;SUBSTITUTE(SUBSTITUTE(E$1,"standard",""),"|Float",""),ChapterTable!$1:$1,0),0),
  IF($B1677=1,
    IF($L1677=FALSE,
      VLOOKUP($A1677,ChapterTable!$1:$1048576,MATCH("최종"&amp;SUBSTITUTE(SUBSTITUTE(E$1,"standard",""),"|Float",""),ChapterTable!$1:$1,0),0),
      VLOOKUP($A1677-ChapterTable!$P$11,ChapterTable!$1:$1048576,MATCH("최종"&amp;SUBSTITUTE(SUBSTITUTE(E$1,"standard",""),"|Float",""),ChapterTable!$1:$1,0),0)*ChapterTable!$P$14
    ),
  OFFSET(E1677,-$B1677+IF($L1677,1,0),0)*IF($B1677&gt;OFFSET($B1677,1,0),ChapterTable!$R$17,1)*
    (VLOOKUP(SUBSTITUTE(SUBSTITUTE(E$1,"standard",""),"|Float","")&amp;IF(OR($L1677=TRUE,$A1677=0,MOD($A1677,ChapterTable!$R$20)&lt;&gt;0),"","보스")&amp;"인게임누적곱배수",ChapterTable!$R:$S,2,0)^C1677
    +VLOOKUP(SUBSTITUTE(SUBSTITUTE(E$1,"standard",""),"|Float","")&amp;IF(OR($L1677=TRUE,$A1677=0,MOD($A1677,ChapterTable!$R$20)&lt;&gt;0),"","보스")&amp;"인게임누적합배수",ChapterTable!$R:$S,2,0)*C1677)
  )
  )
  )
)</f>
        <v>9549.3304687500004</v>
      </c>
      <c r="F1677" s="1">
        <f ca="1">IF(AND($A1677=0,$B1677=1),
    VLOOKUP(1,ChapterTable!$1:$1048576,MATCH("최종"&amp;SUBSTITUTE(SUBSTITUTE(F$1,"standard",""),"|Float",""),ChapterTable!$1:$1,0),0)*ChapterTable!$P$17,
  IF(AND($A1677=0,$B1677=0),
    F1678,
  IF($B1677=0,
    VLOOKUP($A1677,ChapterTable!$1:$1048576,MATCH("최종"&amp;SUBSTITUTE(SUBSTITUTE(F$1,"standard",""),"|Float",""),ChapterTable!$1:$1,0),0),
  IF($B1677=1,
    IF($L1677=FALSE,
      VLOOKUP($A1677,ChapterTable!$1:$1048576,MATCH("최종"&amp;SUBSTITUTE(SUBSTITUTE(F$1,"standard",""),"|Float",""),ChapterTable!$1:$1,0),0),
      VLOOKUP($A1677-ChapterTable!$P$11,ChapterTable!$1:$1048576,MATCH("최종"&amp;SUBSTITUTE(SUBSTITUTE(F$1,"standard",""),"|Float",""),ChapterTable!$1:$1,0),0)*ChapterTable!$P$14
    ),
  OFFSET(F1677,-$B1677+IF($L1677,1,0),0)*
    (VLOOKUP(SUBSTITUTE(SUBSTITUTE(F$1,"standard",""),"|Float","")&amp;IF(OR($L1677=TRUE,$A1677=0,MOD($A1677,ChapterTable!$R$20)&lt;&gt;0),"","보스")&amp;"인게임누적곱배수",ChapterTable!$R:$S,2,0)^D1677
    +VLOOKUP(SUBSTITUTE(SUBSTITUTE(F$1,"standard",""),"|Float","")&amp;IF(OR($L1677=TRUE,$A1677=0,MOD($A1677,ChapterTable!$R$20)&lt;&gt;0),"","보스")&amp;"인게임누적합배수",ChapterTable!$R:$S,2,0)*D1677)
  )
  )
  )
)</f>
        <v>2707.8541259765625</v>
      </c>
      <c r="G1677" t="s">
        <v>719</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85"/>
        <v>4</v>
      </c>
      <c r="Q1677">
        <f t="shared" si="186"/>
        <v>4</v>
      </c>
      <c r="R1677" t="b">
        <f t="shared" ca="1" si="187"/>
        <v>1</v>
      </c>
      <c r="T1677" t="b">
        <f t="shared" ca="1" si="188"/>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91"/>
        <v>0.25</v>
      </c>
      <c r="AJ1677">
        <f t="shared" si="189"/>
        <v>0.32</v>
      </c>
      <c r="AK1677">
        <f t="shared" si="190"/>
        <v>1</v>
      </c>
      <c r="AL1677">
        <v>0</v>
      </c>
    </row>
    <row r="1678" spans="1:38" x14ac:dyDescent="0.3">
      <c r="A1678">
        <v>11</v>
      </c>
      <c r="B1678">
        <v>37</v>
      </c>
      <c r="C1678">
        <f>IF(OR($L1678=TRUE,$A1678=0,MOD($A1678,ChapterTable!$R$20)&lt;&gt;0),
MAX(0,INT(($B1678+ChapterTable!$P$26+VLOOKUP(SUBSTITUTE(C$1,"성장단계","")&amp;"단계오프셋",ChapterTable!$R:$S,2,0))/ChapterTable!$P$23)),
MAX(0,INT(($B1678+ChapterTable!$R$26+VLOOKUP(SUBSTITUTE(C$1,"성장단계","")&amp;"보스단계오프셋",ChapterTable!$R:$S,2,0))/ChapterTable!$R$23)))</f>
        <v>4</v>
      </c>
      <c r="D1678">
        <f>IF(OR($L1678=TRUE,$A1678=0,MOD($A1678,ChapterTable!$R$20)&lt;&gt;0),
MAX(0,INT(($B1678+ChapterTable!$P$26+VLOOKUP(SUBSTITUTE(D$1,"성장단계","")&amp;"단계오프셋",ChapterTable!$R:$S,2,0))/ChapterTable!$P$23)),
MAX(0,INT(($B1678+ChapterTable!$R$26+VLOOKUP(SUBSTITUTE(D$1,"성장단계","")&amp;"보스단계오프셋",ChapterTable!$R:$S,2,0))/ChapterTable!$R$23)))</f>
        <v>3</v>
      </c>
      <c r="E1678" s="1">
        <f ca="1">IF(AND($A1678=0,$B1678=1),
    VLOOKUP(1,ChapterTable!$1:$1048576,MATCH("최종"&amp;SUBSTITUTE(SUBSTITUTE(E$1,"standard",""),"|Float",""),ChapterTable!$1:$1,0),0)*ChapterTable!$P$17,
  IF(AND($A1678=0,$B1678=0),
    E1679,
  IF($B1678=0,
    VLOOKUP($A1678,ChapterTable!$1:$1048576,MATCH("최종"&amp;SUBSTITUTE(SUBSTITUTE(E$1,"standard",""),"|Float",""),ChapterTable!$1:$1,0),0),
  IF($B1678=1,
    IF($L1678=FALSE,
      VLOOKUP($A1678,ChapterTable!$1:$1048576,MATCH("최종"&amp;SUBSTITUTE(SUBSTITUTE(E$1,"standard",""),"|Float",""),ChapterTable!$1:$1,0),0),
      VLOOKUP($A1678-ChapterTable!$P$11,ChapterTable!$1:$1048576,MATCH("최종"&amp;SUBSTITUTE(SUBSTITUTE(E$1,"standard",""),"|Float",""),ChapterTable!$1:$1,0),0)*ChapterTable!$P$14
    ),
  OFFSET(E1678,-$B1678+IF($L1678,1,0),0)*IF($B1678&gt;OFFSET($B1678,1,0),ChapterTable!$R$17,1)*
    (VLOOKUP(SUBSTITUTE(SUBSTITUTE(E$1,"standard",""),"|Float","")&amp;IF(OR($L1678=TRUE,$A1678=0,MOD($A1678,ChapterTable!$R$20)&lt;&gt;0),"","보스")&amp;"인게임누적곱배수",ChapterTable!$R:$S,2,0)^C1678
    +VLOOKUP(SUBSTITUTE(SUBSTITUTE(E$1,"standard",""),"|Float","")&amp;IF(OR($L1678=TRUE,$A1678=0,MOD($A1678,ChapterTable!$R$20)&lt;&gt;0),"","보스")&amp;"인게임누적합배수",ChapterTable!$R:$S,2,0)*C1678)
  )
  )
  )
)</f>
        <v>9549.3304687500004</v>
      </c>
      <c r="F1678" s="1">
        <f ca="1">IF(AND($A1678=0,$B1678=1),
    VLOOKUP(1,ChapterTable!$1:$1048576,MATCH("최종"&amp;SUBSTITUTE(SUBSTITUTE(F$1,"standard",""),"|Float",""),ChapterTable!$1:$1,0),0)*ChapterTable!$P$17,
  IF(AND($A1678=0,$B1678=0),
    F1679,
  IF($B1678=0,
    VLOOKUP($A1678,ChapterTable!$1:$1048576,MATCH("최종"&amp;SUBSTITUTE(SUBSTITUTE(F$1,"standard",""),"|Float",""),ChapterTable!$1:$1,0),0),
  IF($B1678=1,
    IF($L1678=FALSE,
      VLOOKUP($A1678,ChapterTable!$1:$1048576,MATCH("최종"&amp;SUBSTITUTE(SUBSTITUTE(F$1,"standard",""),"|Float",""),ChapterTable!$1:$1,0),0),
      VLOOKUP($A1678-ChapterTable!$P$11,ChapterTable!$1:$1048576,MATCH("최종"&amp;SUBSTITUTE(SUBSTITUTE(F$1,"standard",""),"|Float",""),ChapterTable!$1:$1,0),0)*ChapterTable!$P$14
    ),
  OFFSET(F1678,-$B1678+IF($L1678,1,0),0)*
    (VLOOKUP(SUBSTITUTE(SUBSTITUTE(F$1,"standard",""),"|Float","")&amp;IF(OR($L1678=TRUE,$A1678=0,MOD($A1678,ChapterTable!$R$20)&lt;&gt;0),"","보스")&amp;"인게임누적곱배수",ChapterTable!$R:$S,2,0)^D1678
    +VLOOKUP(SUBSTITUTE(SUBSTITUTE(F$1,"standard",""),"|Float","")&amp;IF(OR($L1678=TRUE,$A1678=0,MOD($A1678,ChapterTable!$R$20)&lt;&gt;0),"","보스")&amp;"인게임누적합배수",ChapterTable!$R:$S,2,0)*D1678)
  )
  )
  )
)</f>
        <v>2707.8541259765625</v>
      </c>
      <c r="G1678" t="s">
        <v>719</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85"/>
        <v>4</v>
      </c>
      <c r="Q1678">
        <f t="shared" si="186"/>
        <v>4</v>
      </c>
      <c r="R1678" t="b">
        <f t="shared" ca="1" si="187"/>
        <v>1</v>
      </c>
      <c r="T1678" t="b">
        <f t="shared" ca="1" si="188"/>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91"/>
        <v>0.25</v>
      </c>
      <c r="AJ1678">
        <f t="shared" si="189"/>
        <v>0.32</v>
      </c>
      <c r="AK1678">
        <f t="shared" si="190"/>
        <v>1</v>
      </c>
      <c r="AL1678">
        <v>0</v>
      </c>
    </row>
    <row r="1679" spans="1:38" x14ac:dyDescent="0.3">
      <c r="A1679">
        <v>11</v>
      </c>
      <c r="B1679">
        <v>38</v>
      </c>
      <c r="C1679">
        <f>IF(OR($L1679=TRUE,$A1679=0,MOD($A1679,ChapterTable!$R$20)&lt;&gt;0),
MAX(0,INT(($B1679+ChapterTable!$P$26+VLOOKUP(SUBSTITUTE(C$1,"성장단계","")&amp;"단계오프셋",ChapterTable!$R:$S,2,0))/ChapterTable!$P$23)),
MAX(0,INT(($B1679+ChapterTable!$R$26+VLOOKUP(SUBSTITUTE(C$1,"성장단계","")&amp;"보스단계오프셋",ChapterTable!$R:$S,2,0))/ChapterTable!$R$23)))</f>
        <v>4</v>
      </c>
      <c r="D1679">
        <f>IF(OR($L1679=TRUE,$A1679=0,MOD($A1679,ChapterTable!$R$20)&lt;&gt;0),
MAX(0,INT(($B1679+ChapterTable!$P$26+VLOOKUP(SUBSTITUTE(D$1,"성장단계","")&amp;"단계오프셋",ChapterTable!$R:$S,2,0))/ChapterTable!$P$23)),
MAX(0,INT(($B1679+ChapterTable!$R$26+VLOOKUP(SUBSTITUTE(D$1,"성장단계","")&amp;"보스단계오프셋",ChapterTable!$R:$S,2,0))/ChapterTable!$R$23)))</f>
        <v>3</v>
      </c>
      <c r="E1679" s="1">
        <f ca="1">IF(AND($A1679=0,$B1679=1),
    VLOOKUP(1,ChapterTable!$1:$1048576,MATCH("최종"&amp;SUBSTITUTE(SUBSTITUTE(E$1,"standard",""),"|Float",""),ChapterTable!$1:$1,0),0)*ChapterTable!$P$17,
  IF(AND($A1679=0,$B1679=0),
    E1680,
  IF($B1679=0,
    VLOOKUP($A1679,ChapterTable!$1:$1048576,MATCH("최종"&amp;SUBSTITUTE(SUBSTITUTE(E$1,"standard",""),"|Float",""),ChapterTable!$1:$1,0),0),
  IF($B1679=1,
    IF($L1679=FALSE,
      VLOOKUP($A1679,ChapterTable!$1:$1048576,MATCH("최종"&amp;SUBSTITUTE(SUBSTITUTE(E$1,"standard",""),"|Float",""),ChapterTable!$1:$1,0),0),
      VLOOKUP($A1679-ChapterTable!$P$11,ChapterTable!$1:$1048576,MATCH("최종"&amp;SUBSTITUTE(SUBSTITUTE(E$1,"standard",""),"|Float",""),ChapterTable!$1:$1,0),0)*ChapterTable!$P$14
    ),
  OFFSET(E1679,-$B1679+IF($L1679,1,0),0)*IF($B1679&gt;OFFSET($B1679,1,0),ChapterTable!$R$17,1)*
    (VLOOKUP(SUBSTITUTE(SUBSTITUTE(E$1,"standard",""),"|Float","")&amp;IF(OR($L1679=TRUE,$A1679=0,MOD($A1679,ChapterTable!$R$20)&lt;&gt;0),"","보스")&amp;"인게임누적곱배수",ChapterTable!$R:$S,2,0)^C1679
    +VLOOKUP(SUBSTITUTE(SUBSTITUTE(E$1,"standard",""),"|Float","")&amp;IF(OR($L1679=TRUE,$A1679=0,MOD($A1679,ChapterTable!$R$20)&lt;&gt;0),"","보스")&amp;"인게임누적합배수",ChapterTable!$R:$S,2,0)*C1679)
  )
  )
  )
)</f>
        <v>9549.3304687500004</v>
      </c>
      <c r="F1679" s="1">
        <f ca="1">IF(AND($A1679=0,$B1679=1),
    VLOOKUP(1,ChapterTable!$1:$1048576,MATCH("최종"&amp;SUBSTITUTE(SUBSTITUTE(F$1,"standard",""),"|Float",""),ChapterTable!$1:$1,0),0)*ChapterTable!$P$17,
  IF(AND($A1679=0,$B1679=0),
    F1680,
  IF($B1679=0,
    VLOOKUP($A1679,ChapterTable!$1:$1048576,MATCH("최종"&amp;SUBSTITUTE(SUBSTITUTE(F$1,"standard",""),"|Float",""),ChapterTable!$1:$1,0),0),
  IF($B1679=1,
    IF($L1679=FALSE,
      VLOOKUP($A1679,ChapterTable!$1:$1048576,MATCH("최종"&amp;SUBSTITUTE(SUBSTITUTE(F$1,"standard",""),"|Float",""),ChapterTable!$1:$1,0),0),
      VLOOKUP($A1679-ChapterTable!$P$11,ChapterTable!$1:$1048576,MATCH("최종"&amp;SUBSTITUTE(SUBSTITUTE(F$1,"standard",""),"|Float",""),ChapterTable!$1:$1,0),0)*ChapterTable!$P$14
    ),
  OFFSET(F1679,-$B1679+IF($L1679,1,0),0)*
    (VLOOKUP(SUBSTITUTE(SUBSTITUTE(F$1,"standard",""),"|Float","")&amp;IF(OR($L1679=TRUE,$A1679=0,MOD($A1679,ChapterTable!$R$20)&lt;&gt;0),"","보스")&amp;"인게임누적곱배수",ChapterTable!$R:$S,2,0)^D1679
    +VLOOKUP(SUBSTITUTE(SUBSTITUTE(F$1,"standard",""),"|Float","")&amp;IF(OR($L1679=TRUE,$A1679=0,MOD($A1679,ChapterTable!$R$20)&lt;&gt;0),"","보스")&amp;"인게임누적합배수",ChapterTable!$R:$S,2,0)*D1679)
  )
  )
  )
)</f>
        <v>2707.8541259765625</v>
      </c>
      <c r="G1679" t="s">
        <v>719</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85"/>
        <v>4</v>
      </c>
      <c r="Q1679">
        <f t="shared" si="186"/>
        <v>4</v>
      </c>
      <c r="R1679" t="b">
        <f t="shared" ca="1" si="187"/>
        <v>1</v>
      </c>
      <c r="T1679" t="b">
        <f t="shared" ca="1" si="188"/>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91"/>
        <v>0.25</v>
      </c>
      <c r="AJ1679">
        <f t="shared" si="189"/>
        <v>0.32</v>
      </c>
      <c r="AK1679">
        <f t="shared" si="190"/>
        <v>1</v>
      </c>
      <c r="AL1679">
        <v>0</v>
      </c>
    </row>
    <row r="1680" spans="1:38" x14ac:dyDescent="0.3">
      <c r="A1680">
        <v>11</v>
      </c>
      <c r="B1680">
        <v>39</v>
      </c>
      <c r="C1680">
        <f>IF(OR($L1680=TRUE,$A1680=0,MOD($A1680,ChapterTable!$R$20)&lt;&gt;0),
MAX(0,INT(($B1680+ChapterTable!$P$26+VLOOKUP(SUBSTITUTE(C$1,"성장단계","")&amp;"단계오프셋",ChapterTable!$R:$S,2,0))/ChapterTable!$P$23)),
MAX(0,INT(($B1680+ChapterTable!$R$26+VLOOKUP(SUBSTITUTE(C$1,"성장단계","")&amp;"보스단계오프셋",ChapterTable!$R:$S,2,0))/ChapterTable!$R$23)))</f>
        <v>4</v>
      </c>
      <c r="D1680">
        <f>IF(OR($L1680=TRUE,$A1680=0,MOD($A1680,ChapterTable!$R$20)&lt;&gt;0),
MAX(0,INT(($B1680+ChapterTable!$P$26+VLOOKUP(SUBSTITUTE(D$1,"성장단계","")&amp;"단계오프셋",ChapterTable!$R:$S,2,0))/ChapterTable!$P$23)),
MAX(0,INT(($B1680+ChapterTable!$R$26+VLOOKUP(SUBSTITUTE(D$1,"성장단계","")&amp;"보스단계오프셋",ChapterTable!$R:$S,2,0))/ChapterTable!$R$23)))</f>
        <v>3</v>
      </c>
      <c r="E1680" s="1">
        <f ca="1">IF(AND($A1680=0,$B1680=1),
    VLOOKUP(1,ChapterTable!$1:$1048576,MATCH("최종"&amp;SUBSTITUTE(SUBSTITUTE(E$1,"standard",""),"|Float",""),ChapterTable!$1:$1,0),0)*ChapterTable!$P$17,
  IF(AND($A1680=0,$B1680=0),
    E1681,
  IF($B1680=0,
    VLOOKUP($A1680,ChapterTable!$1:$1048576,MATCH("최종"&amp;SUBSTITUTE(SUBSTITUTE(E$1,"standard",""),"|Float",""),ChapterTable!$1:$1,0),0),
  IF($B1680=1,
    IF($L1680=FALSE,
      VLOOKUP($A1680,ChapterTable!$1:$1048576,MATCH("최종"&amp;SUBSTITUTE(SUBSTITUTE(E$1,"standard",""),"|Float",""),ChapterTable!$1:$1,0),0),
      VLOOKUP($A1680-ChapterTable!$P$11,ChapterTable!$1:$1048576,MATCH("최종"&amp;SUBSTITUTE(SUBSTITUTE(E$1,"standard",""),"|Float",""),ChapterTable!$1:$1,0),0)*ChapterTable!$P$14
    ),
  OFFSET(E1680,-$B1680+IF($L1680,1,0),0)*IF($B1680&gt;OFFSET($B1680,1,0),ChapterTable!$R$17,1)*
    (VLOOKUP(SUBSTITUTE(SUBSTITUTE(E$1,"standard",""),"|Float","")&amp;IF(OR($L1680=TRUE,$A1680=0,MOD($A1680,ChapterTable!$R$20)&lt;&gt;0),"","보스")&amp;"인게임누적곱배수",ChapterTable!$R:$S,2,0)^C1680
    +VLOOKUP(SUBSTITUTE(SUBSTITUTE(E$1,"standard",""),"|Float","")&amp;IF(OR($L1680=TRUE,$A1680=0,MOD($A1680,ChapterTable!$R$20)&lt;&gt;0),"","보스")&amp;"인게임누적합배수",ChapterTable!$R:$S,2,0)*C1680)
  )
  )
  )
)</f>
        <v>9549.3304687500004</v>
      </c>
      <c r="F1680" s="1">
        <f ca="1">IF(AND($A1680=0,$B1680=1),
    VLOOKUP(1,ChapterTable!$1:$1048576,MATCH("최종"&amp;SUBSTITUTE(SUBSTITUTE(F$1,"standard",""),"|Float",""),ChapterTable!$1:$1,0),0)*ChapterTable!$P$17,
  IF(AND($A1680=0,$B1680=0),
    F1681,
  IF($B1680=0,
    VLOOKUP($A1680,ChapterTable!$1:$1048576,MATCH("최종"&amp;SUBSTITUTE(SUBSTITUTE(F$1,"standard",""),"|Float",""),ChapterTable!$1:$1,0),0),
  IF($B1680=1,
    IF($L1680=FALSE,
      VLOOKUP($A1680,ChapterTable!$1:$1048576,MATCH("최종"&amp;SUBSTITUTE(SUBSTITUTE(F$1,"standard",""),"|Float",""),ChapterTable!$1:$1,0),0),
      VLOOKUP($A1680-ChapterTable!$P$11,ChapterTable!$1:$1048576,MATCH("최종"&amp;SUBSTITUTE(SUBSTITUTE(F$1,"standard",""),"|Float",""),ChapterTable!$1:$1,0),0)*ChapterTable!$P$14
    ),
  OFFSET(F1680,-$B1680+IF($L1680,1,0),0)*
    (VLOOKUP(SUBSTITUTE(SUBSTITUTE(F$1,"standard",""),"|Float","")&amp;IF(OR($L1680=TRUE,$A1680=0,MOD($A1680,ChapterTable!$R$20)&lt;&gt;0),"","보스")&amp;"인게임누적곱배수",ChapterTable!$R:$S,2,0)^D1680
    +VLOOKUP(SUBSTITUTE(SUBSTITUTE(F$1,"standard",""),"|Float","")&amp;IF(OR($L1680=TRUE,$A1680=0,MOD($A1680,ChapterTable!$R$20)&lt;&gt;0),"","보스")&amp;"인게임누적합배수",ChapterTable!$R:$S,2,0)*D1680)
  )
  )
  )
)</f>
        <v>2707.8541259765625</v>
      </c>
      <c r="G1680" t="s">
        <v>719</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85"/>
        <v>94</v>
      </c>
      <c r="Q1680">
        <f t="shared" si="186"/>
        <v>94</v>
      </c>
      <c r="R1680" t="b">
        <f t="shared" ca="1" si="187"/>
        <v>1</v>
      </c>
      <c r="T1680" t="b">
        <f t="shared" ca="1" si="18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91"/>
        <v>0.25</v>
      </c>
      <c r="AJ1680">
        <f t="shared" si="189"/>
        <v>0.32</v>
      </c>
      <c r="AK1680">
        <f t="shared" si="190"/>
        <v>1</v>
      </c>
      <c r="AL1680">
        <v>0</v>
      </c>
    </row>
    <row r="1681" spans="1:38" x14ac:dyDescent="0.3">
      <c r="A1681">
        <v>11</v>
      </c>
      <c r="B1681">
        <v>40</v>
      </c>
      <c r="C1681">
        <f>IF(OR($L1681=TRUE,$A1681=0,MOD($A1681,ChapterTable!$R$20)&lt;&gt;0),
MAX(0,INT(($B1681+ChapterTable!$P$26+VLOOKUP(SUBSTITUTE(C$1,"성장단계","")&amp;"단계오프셋",ChapterTable!$R:$S,2,0))/ChapterTable!$P$23)),
MAX(0,INT(($B1681+ChapterTable!$R$26+VLOOKUP(SUBSTITUTE(C$1,"성장단계","")&amp;"보스단계오프셋",ChapterTable!$R:$S,2,0))/ChapterTable!$R$23)))</f>
        <v>4</v>
      </c>
      <c r="D1681">
        <f>IF(OR($L1681=TRUE,$A1681=0,MOD($A1681,ChapterTable!$R$20)&lt;&gt;0),
MAX(0,INT(($B1681+ChapterTable!$P$26+VLOOKUP(SUBSTITUTE(D$1,"성장단계","")&amp;"단계오프셋",ChapterTable!$R:$S,2,0))/ChapterTable!$P$23)),
MAX(0,INT(($B1681+ChapterTable!$R$26+VLOOKUP(SUBSTITUTE(D$1,"성장단계","")&amp;"보스단계오프셋",ChapterTable!$R:$S,2,0))/ChapterTable!$R$23)))</f>
        <v>3</v>
      </c>
      <c r="E1681" s="1">
        <f ca="1">IF(AND($A1681=0,$B1681=1),
    VLOOKUP(1,ChapterTable!$1:$1048576,MATCH("최종"&amp;SUBSTITUTE(SUBSTITUTE(E$1,"standard",""),"|Float",""),ChapterTable!$1:$1,0),0)*ChapterTable!$P$17,
  IF(AND($A1681=0,$B1681=0),
    E1682,
  IF($B1681=0,
    VLOOKUP($A1681,ChapterTable!$1:$1048576,MATCH("최종"&amp;SUBSTITUTE(SUBSTITUTE(E$1,"standard",""),"|Float",""),ChapterTable!$1:$1,0),0),
  IF($B1681=1,
    IF($L1681=FALSE,
      VLOOKUP($A1681,ChapterTable!$1:$1048576,MATCH("최종"&amp;SUBSTITUTE(SUBSTITUTE(E$1,"standard",""),"|Float",""),ChapterTable!$1:$1,0),0),
      VLOOKUP($A1681-ChapterTable!$P$11,ChapterTable!$1:$1048576,MATCH("최종"&amp;SUBSTITUTE(SUBSTITUTE(E$1,"standard",""),"|Float",""),ChapterTable!$1:$1,0),0)*ChapterTable!$P$14
    ),
  OFFSET(E1681,-$B1681+IF($L1681,1,0),0)*IF($B1681&gt;OFFSET($B1681,1,0),ChapterTable!$R$17,1)*
    (VLOOKUP(SUBSTITUTE(SUBSTITUTE(E$1,"standard",""),"|Float","")&amp;IF(OR($L1681=TRUE,$A1681=0,MOD($A1681,ChapterTable!$R$20)&lt;&gt;0),"","보스")&amp;"인게임누적곱배수",ChapterTable!$R:$S,2,0)^C1681
    +VLOOKUP(SUBSTITUTE(SUBSTITUTE(E$1,"standard",""),"|Float","")&amp;IF(OR($L1681=TRUE,$A1681=0,MOD($A1681,ChapterTable!$R$20)&lt;&gt;0),"","보스")&amp;"인게임누적합배수",ChapterTable!$R:$S,2,0)*C1681)
  )
  )
  )
)</f>
        <v>9549.3304687500004</v>
      </c>
      <c r="F1681" s="1">
        <f ca="1">IF(AND($A1681=0,$B1681=1),
    VLOOKUP(1,ChapterTable!$1:$1048576,MATCH("최종"&amp;SUBSTITUTE(SUBSTITUTE(F$1,"standard",""),"|Float",""),ChapterTable!$1:$1,0),0)*ChapterTable!$P$17,
  IF(AND($A1681=0,$B1681=0),
    F1682,
  IF($B1681=0,
    VLOOKUP($A1681,ChapterTable!$1:$1048576,MATCH("최종"&amp;SUBSTITUTE(SUBSTITUTE(F$1,"standard",""),"|Float",""),ChapterTable!$1:$1,0),0),
  IF($B1681=1,
    IF($L1681=FALSE,
      VLOOKUP($A1681,ChapterTable!$1:$1048576,MATCH("최종"&amp;SUBSTITUTE(SUBSTITUTE(F$1,"standard",""),"|Float",""),ChapterTable!$1:$1,0),0),
      VLOOKUP($A1681-ChapterTable!$P$11,ChapterTable!$1:$1048576,MATCH("최종"&amp;SUBSTITUTE(SUBSTITUTE(F$1,"standard",""),"|Float",""),ChapterTable!$1:$1,0),0)*ChapterTable!$P$14
    ),
  OFFSET(F1681,-$B1681+IF($L1681,1,0),0)*
    (VLOOKUP(SUBSTITUTE(SUBSTITUTE(F$1,"standard",""),"|Float","")&amp;IF(OR($L1681=TRUE,$A1681=0,MOD($A1681,ChapterTable!$R$20)&lt;&gt;0),"","보스")&amp;"인게임누적곱배수",ChapterTable!$R:$S,2,0)^D1681
    +VLOOKUP(SUBSTITUTE(SUBSTITUTE(F$1,"standard",""),"|Float","")&amp;IF(OR($L1681=TRUE,$A1681=0,MOD($A1681,ChapterTable!$R$20)&lt;&gt;0),"","보스")&amp;"인게임누적합배수",ChapterTable!$R:$S,2,0)*D1681)
  )
  )
  )
)</f>
        <v>2707.8541259765625</v>
      </c>
      <c r="G1681" t="s">
        <v>719</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85"/>
        <v>24</v>
      </c>
      <c r="Q1681">
        <f t="shared" si="186"/>
        <v>24</v>
      </c>
      <c r="R1681" t="b">
        <f t="shared" ca="1" si="187"/>
        <v>1</v>
      </c>
      <c r="T1681" t="b">
        <f t="shared" ca="1" si="188"/>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91"/>
        <v>0.25</v>
      </c>
      <c r="AJ1681">
        <f t="shared" si="189"/>
        <v>1</v>
      </c>
      <c r="AK1681">
        <f t="shared" si="190"/>
        <v>4</v>
      </c>
      <c r="AL1681">
        <v>0</v>
      </c>
    </row>
    <row r="1682" spans="1:38" x14ac:dyDescent="0.3">
      <c r="A1682">
        <v>11</v>
      </c>
      <c r="B1682">
        <v>41</v>
      </c>
      <c r="C1682">
        <f>IF(OR($L1682=TRUE,$A1682=0,MOD($A1682,ChapterTable!$R$20)&lt;&gt;0),
MAX(0,INT(($B1682+ChapterTable!$P$26+VLOOKUP(SUBSTITUTE(C$1,"성장단계","")&amp;"단계오프셋",ChapterTable!$R:$S,2,0))/ChapterTable!$P$23)),
MAX(0,INT(($B1682+ChapterTable!$R$26+VLOOKUP(SUBSTITUTE(C$1,"성장단계","")&amp;"보스단계오프셋",ChapterTable!$R:$S,2,0))/ChapterTable!$R$23)))</f>
        <v>4</v>
      </c>
      <c r="D1682">
        <f>IF(OR($L1682=TRUE,$A1682=0,MOD($A1682,ChapterTable!$R$20)&lt;&gt;0),
MAX(0,INT(($B1682+ChapterTable!$P$26+VLOOKUP(SUBSTITUTE(D$1,"성장단계","")&amp;"단계오프셋",ChapterTable!$R:$S,2,0))/ChapterTable!$P$23)),
MAX(0,INT(($B1682+ChapterTable!$R$26+VLOOKUP(SUBSTITUTE(D$1,"성장단계","")&amp;"보스단계오프셋",ChapterTable!$R:$S,2,0))/ChapterTable!$R$23)))</f>
        <v>4</v>
      </c>
      <c r="E1682" s="1">
        <f ca="1">IF(AND($A1682=0,$B1682=1),
    VLOOKUP(1,ChapterTable!$1:$1048576,MATCH("최종"&amp;SUBSTITUTE(SUBSTITUTE(E$1,"standard",""),"|Float",""),ChapterTable!$1:$1,0),0)*ChapterTable!$P$17,
  IF(AND($A1682=0,$B1682=0),
    E1683,
  IF($B1682=0,
    VLOOKUP($A1682,ChapterTable!$1:$1048576,MATCH("최종"&amp;SUBSTITUTE(SUBSTITUTE(E$1,"standard",""),"|Float",""),ChapterTable!$1:$1,0),0),
  IF($B1682=1,
    IF($L1682=FALSE,
      VLOOKUP($A1682,ChapterTable!$1:$1048576,MATCH("최종"&amp;SUBSTITUTE(SUBSTITUTE(E$1,"standard",""),"|Float",""),ChapterTable!$1:$1,0),0),
      VLOOKUP($A1682-ChapterTable!$P$11,ChapterTable!$1:$1048576,MATCH("최종"&amp;SUBSTITUTE(SUBSTITUTE(E$1,"standard",""),"|Float",""),ChapterTable!$1:$1,0),0)*ChapterTable!$P$14
    ),
  OFFSET(E1682,-$B1682+IF($L1682,1,0),0)*IF($B1682&gt;OFFSET($B1682,1,0),ChapterTable!$R$17,1)*
    (VLOOKUP(SUBSTITUTE(SUBSTITUTE(E$1,"standard",""),"|Float","")&amp;IF(OR($L1682=TRUE,$A1682=0,MOD($A1682,ChapterTable!$R$20)&lt;&gt;0),"","보스")&amp;"인게임누적곱배수",ChapterTable!$R:$S,2,0)^C1682
    +VLOOKUP(SUBSTITUTE(SUBSTITUTE(E$1,"standard",""),"|Float","")&amp;IF(OR($L1682=TRUE,$A1682=0,MOD($A1682,ChapterTable!$R$20)&lt;&gt;0),"","보스")&amp;"인게임누적합배수",ChapterTable!$R:$S,2,0)*C1682)
  )
  )
  )
)</f>
        <v>9549.3304687500004</v>
      </c>
      <c r="F1682" s="1">
        <f ca="1">IF(AND($A1682=0,$B1682=1),
    VLOOKUP(1,ChapterTable!$1:$1048576,MATCH("최종"&amp;SUBSTITUTE(SUBSTITUTE(F$1,"standard",""),"|Float",""),ChapterTable!$1:$1,0),0)*ChapterTable!$P$17,
  IF(AND($A1682=0,$B1682=0),
    F1683,
  IF($B1682=0,
    VLOOKUP($A1682,ChapterTable!$1:$1048576,MATCH("최종"&amp;SUBSTITUTE(SUBSTITUTE(F$1,"standard",""),"|Float",""),ChapterTable!$1:$1,0),0),
  IF($B1682=1,
    IF($L1682=FALSE,
      VLOOKUP($A1682,ChapterTable!$1:$1048576,MATCH("최종"&amp;SUBSTITUTE(SUBSTITUTE(F$1,"standard",""),"|Float",""),ChapterTable!$1:$1,0),0),
      VLOOKUP($A1682-ChapterTable!$P$11,ChapterTable!$1:$1048576,MATCH("최종"&amp;SUBSTITUTE(SUBSTITUTE(F$1,"standard",""),"|Float",""),ChapterTable!$1:$1,0),0)*ChapterTable!$P$14
    ),
  OFFSET(F1682,-$B1682+IF($L1682,1,0),0)*
    (VLOOKUP(SUBSTITUTE(SUBSTITUTE(F$1,"standard",""),"|Float","")&amp;IF(OR($L1682=TRUE,$A1682=0,MOD($A1682,ChapterTable!$R$20)&lt;&gt;0),"","보스")&amp;"인게임누적곱배수",ChapterTable!$R:$S,2,0)^D1682
    +VLOOKUP(SUBSTITUTE(SUBSTITUTE(F$1,"standard",""),"|Float","")&amp;IF(OR($L1682=TRUE,$A1682=0,MOD($A1682,ChapterTable!$R$20)&lt;&gt;0),"","보스")&amp;"인게임누적합배수",ChapterTable!$R:$S,2,0)*D1682)
  )
  )
  )
)</f>
        <v>2873.64111328125</v>
      </c>
      <c r="G1682" t="s">
        <v>719</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85"/>
        <v>5</v>
      </c>
      <c r="Q1682">
        <f t="shared" si="186"/>
        <v>5</v>
      </c>
      <c r="R1682" t="b">
        <f t="shared" ca="1" si="187"/>
        <v>1</v>
      </c>
      <c r="T1682" t="b">
        <f t="shared" ca="1" si="188"/>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91"/>
        <v>0.2</v>
      </c>
      <c r="AJ1682">
        <f t="shared" si="189"/>
        <v>0.27466666000000001</v>
      </c>
      <c r="AK1682">
        <f t="shared" si="190"/>
        <v>1</v>
      </c>
      <c r="AL1682">
        <v>0</v>
      </c>
    </row>
    <row r="1683" spans="1:38" x14ac:dyDescent="0.3">
      <c r="A1683">
        <v>11</v>
      </c>
      <c r="B1683">
        <v>42</v>
      </c>
      <c r="C1683">
        <f>IF(OR($L1683=TRUE,$A1683=0,MOD($A1683,ChapterTable!$R$20)&lt;&gt;0),
MAX(0,INT(($B1683+ChapterTable!$P$26+VLOOKUP(SUBSTITUTE(C$1,"성장단계","")&amp;"단계오프셋",ChapterTable!$R:$S,2,0))/ChapterTable!$P$23)),
MAX(0,INT(($B1683+ChapterTable!$R$26+VLOOKUP(SUBSTITUTE(C$1,"성장단계","")&amp;"보스단계오프셋",ChapterTable!$R:$S,2,0))/ChapterTable!$R$23)))</f>
        <v>4</v>
      </c>
      <c r="D1683">
        <f>IF(OR($L1683=TRUE,$A1683=0,MOD($A1683,ChapterTable!$R$20)&lt;&gt;0),
MAX(0,INT(($B1683+ChapterTable!$P$26+VLOOKUP(SUBSTITUTE(D$1,"성장단계","")&amp;"단계오프셋",ChapterTable!$R:$S,2,0))/ChapterTable!$P$23)),
MAX(0,INT(($B1683+ChapterTable!$R$26+VLOOKUP(SUBSTITUTE(D$1,"성장단계","")&amp;"보스단계오프셋",ChapterTable!$R:$S,2,0))/ChapterTable!$R$23)))</f>
        <v>4</v>
      </c>
      <c r="E1683" s="1">
        <f ca="1">IF(AND($A1683=0,$B1683=1),
    VLOOKUP(1,ChapterTable!$1:$1048576,MATCH("최종"&amp;SUBSTITUTE(SUBSTITUTE(E$1,"standard",""),"|Float",""),ChapterTable!$1:$1,0),0)*ChapterTable!$P$17,
  IF(AND($A1683=0,$B1683=0),
    E1684,
  IF($B1683=0,
    VLOOKUP($A1683,ChapterTable!$1:$1048576,MATCH("최종"&amp;SUBSTITUTE(SUBSTITUTE(E$1,"standard",""),"|Float",""),ChapterTable!$1:$1,0),0),
  IF($B1683=1,
    IF($L1683=FALSE,
      VLOOKUP($A1683,ChapterTable!$1:$1048576,MATCH("최종"&amp;SUBSTITUTE(SUBSTITUTE(E$1,"standard",""),"|Float",""),ChapterTable!$1:$1,0),0),
      VLOOKUP($A1683-ChapterTable!$P$11,ChapterTable!$1:$1048576,MATCH("최종"&amp;SUBSTITUTE(SUBSTITUTE(E$1,"standard",""),"|Float",""),ChapterTable!$1:$1,0),0)*ChapterTable!$P$14
    ),
  OFFSET(E1683,-$B1683+IF($L1683,1,0),0)*IF($B1683&gt;OFFSET($B1683,1,0),ChapterTable!$R$17,1)*
    (VLOOKUP(SUBSTITUTE(SUBSTITUTE(E$1,"standard",""),"|Float","")&amp;IF(OR($L1683=TRUE,$A1683=0,MOD($A1683,ChapterTable!$R$20)&lt;&gt;0),"","보스")&amp;"인게임누적곱배수",ChapterTable!$R:$S,2,0)^C1683
    +VLOOKUP(SUBSTITUTE(SUBSTITUTE(E$1,"standard",""),"|Float","")&amp;IF(OR($L1683=TRUE,$A1683=0,MOD($A1683,ChapterTable!$R$20)&lt;&gt;0),"","보스")&amp;"인게임누적합배수",ChapterTable!$R:$S,2,0)*C1683)
  )
  )
  )
)</f>
        <v>9549.3304687500004</v>
      </c>
      <c r="F1683" s="1">
        <f ca="1">IF(AND($A1683=0,$B1683=1),
    VLOOKUP(1,ChapterTable!$1:$1048576,MATCH("최종"&amp;SUBSTITUTE(SUBSTITUTE(F$1,"standard",""),"|Float",""),ChapterTable!$1:$1,0),0)*ChapterTable!$P$17,
  IF(AND($A1683=0,$B1683=0),
    F1684,
  IF($B1683=0,
    VLOOKUP($A1683,ChapterTable!$1:$1048576,MATCH("최종"&amp;SUBSTITUTE(SUBSTITUTE(F$1,"standard",""),"|Float",""),ChapterTable!$1:$1,0),0),
  IF($B1683=1,
    IF($L1683=FALSE,
      VLOOKUP($A1683,ChapterTable!$1:$1048576,MATCH("최종"&amp;SUBSTITUTE(SUBSTITUTE(F$1,"standard",""),"|Float",""),ChapterTable!$1:$1,0),0),
      VLOOKUP($A1683-ChapterTable!$P$11,ChapterTable!$1:$1048576,MATCH("최종"&amp;SUBSTITUTE(SUBSTITUTE(F$1,"standard",""),"|Float",""),ChapterTable!$1:$1,0),0)*ChapterTable!$P$14
    ),
  OFFSET(F1683,-$B1683+IF($L1683,1,0),0)*
    (VLOOKUP(SUBSTITUTE(SUBSTITUTE(F$1,"standard",""),"|Float","")&amp;IF(OR($L1683=TRUE,$A1683=0,MOD($A1683,ChapterTable!$R$20)&lt;&gt;0),"","보스")&amp;"인게임누적곱배수",ChapterTable!$R:$S,2,0)^D1683
    +VLOOKUP(SUBSTITUTE(SUBSTITUTE(F$1,"standard",""),"|Float","")&amp;IF(OR($L1683=TRUE,$A1683=0,MOD($A1683,ChapterTable!$R$20)&lt;&gt;0),"","보스")&amp;"인게임누적합배수",ChapterTable!$R:$S,2,0)*D1683)
  )
  )
  )
)</f>
        <v>2873.64111328125</v>
      </c>
      <c r="G1683" t="s">
        <v>719</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85"/>
        <v>5</v>
      </c>
      <c r="Q1683">
        <f t="shared" si="186"/>
        <v>5</v>
      </c>
      <c r="R1683" t="b">
        <f t="shared" ca="1" si="187"/>
        <v>1</v>
      </c>
      <c r="T1683" t="b">
        <f t="shared" ca="1" si="188"/>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91"/>
        <v>0.2</v>
      </c>
      <c r="AJ1683">
        <f t="shared" si="189"/>
        <v>0.27466666000000001</v>
      </c>
      <c r="AK1683">
        <f t="shared" si="190"/>
        <v>1</v>
      </c>
      <c r="AL1683">
        <v>0</v>
      </c>
    </row>
    <row r="1684" spans="1:38" x14ac:dyDescent="0.3">
      <c r="A1684">
        <v>11</v>
      </c>
      <c r="B1684">
        <v>43</v>
      </c>
      <c r="C1684">
        <f>IF(OR($L1684=TRUE,$A1684=0,MOD($A1684,ChapterTable!$R$20)&lt;&gt;0),
MAX(0,INT(($B1684+ChapterTable!$P$26+VLOOKUP(SUBSTITUTE(C$1,"성장단계","")&amp;"단계오프셋",ChapterTable!$R:$S,2,0))/ChapterTable!$P$23)),
MAX(0,INT(($B1684+ChapterTable!$R$26+VLOOKUP(SUBSTITUTE(C$1,"성장단계","")&amp;"보스단계오프셋",ChapterTable!$R:$S,2,0))/ChapterTable!$R$23)))</f>
        <v>4</v>
      </c>
      <c r="D1684">
        <f>IF(OR($L1684=TRUE,$A1684=0,MOD($A1684,ChapterTable!$R$20)&lt;&gt;0),
MAX(0,INT(($B1684+ChapterTable!$P$26+VLOOKUP(SUBSTITUTE(D$1,"성장단계","")&amp;"단계오프셋",ChapterTable!$R:$S,2,0))/ChapterTable!$P$23)),
MAX(0,INT(($B1684+ChapterTable!$R$26+VLOOKUP(SUBSTITUTE(D$1,"성장단계","")&amp;"보스단계오프셋",ChapterTable!$R:$S,2,0))/ChapterTable!$R$23)))</f>
        <v>4</v>
      </c>
      <c r="E1684" s="1">
        <f ca="1">IF(AND($A1684=0,$B1684=1),
    VLOOKUP(1,ChapterTable!$1:$1048576,MATCH("최종"&amp;SUBSTITUTE(SUBSTITUTE(E$1,"standard",""),"|Float",""),ChapterTable!$1:$1,0),0)*ChapterTable!$P$17,
  IF(AND($A1684=0,$B1684=0),
    E1685,
  IF($B1684=0,
    VLOOKUP($A1684,ChapterTable!$1:$1048576,MATCH("최종"&amp;SUBSTITUTE(SUBSTITUTE(E$1,"standard",""),"|Float",""),ChapterTable!$1:$1,0),0),
  IF($B1684=1,
    IF($L1684=FALSE,
      VLOOKUP($A1684,ChapterTable!$1:$1048576,MATCH("최종"&amp;SUBSTITUTE(SUBSTITUTE(E$1,"standard",""),"|Float",""),ChapterTable!$1:$1,0),0),
      VLOOKUP($A1684-ChapterTable!$P$11,ChapterTable!$1:$1048576,MATCH("최종"&amp;SUBSTITUTE(SUBSTITUTE(E$1,"standard",""),"|Float",""),ChapterTable!$1:$1,0),0)*ChapterTable!$P$14
    ),
  OFFSET(E1684,-$B1684+IF($L1684,1,0),0)*IF($B1684&gt;OFFSET($B1684,1,0),ChapterTable!$R$17,1)*
    (VLOOKUP(SUBSTITUTE(SUBSTITUTE(E$1,"standard",""),"|Float","")&amp;IF(OR($L1684=TRUE,$A1684=0,MOD($A1684,ChapterTable!$R$20)&lt;&gt;0),"","보스")&amp;"인게임누적곱배수",ChapterTable!$R:$S,2,0)^C1684
    +VLOOKUP(SUBSTITUTE(SUBSTITUTE(E$1,"standard",""),"|Float","")&amp;IF(OR($L1684=TRUE,$A1684=0,MOD($A1684,ChapterTable!$R$20)&lt;&gt;0),"","보스")&amp;"인게임누적합배수",ChapterTable!$R:$S,2,0)*C1684)
  )
  )
  )
)</f>
        <v>9549.3304687500004</v>
      </c>
      <c r="F1684" s="1">
        <f ca="1">IF(AND($A1684=0,$B1684=1),
    VLOOKUP(1,ChapterTable!$1:$1048576,MATCH("최종"&amp;SUBSTITUTE(SUBSTITUTE(F$1,"standard",""),"|Float",""),ChapterTable!$1:$1,0),0)*ChapterTable!$P$17,
  IF(AND($A1684=0,$B1684=0),
    F1685,
  IF($B1684=0,
    VLOOKUP($A1684,ChapterTable!$1:$1048576,MATCH("최종"&amp;SUBSTITUTE(SUBSTITUTE(F$1,"standard",""),"|Float",""),ChapterTable!$1:$1,0),0),
  IF($B1684=1,
    IF($L1684=FALSE,
      VLOOKUP($A1684,ChapterTable!$1:$1048576,MATCH("최종"&amp;SUBSTITUTE(SUBSTITUTE(F$1,"standard",""),"|Float",""),ChapterTable!$1:$1,0),0),
      VLOOKUP($A1684-ChapterTable!$P$11,ChapterTable!$1:$1048576,MATCH("최종"&amp;SUBSTITUTE(SUBSTITUTE(F$1,"standard",""),"|Float",""),ChapterTable!$1:$1,0),0)*ChapterTable!$P$14
    ),
  OFFSET(F1684,-$B1684+IF($L1684,1,0),0)*
    (VLOOKUP(SUBSTITUTE(SUBSTITUTE(F$1,"standard",""),"|Float","")&amp;IF(OR($L1684=TRUE,$A1684=0,MOD($A1684,ChapterTable!$R$20)&lt;&gt;0),"","보스")&amp;"인게임누적곱배수",ChapterTable!$R:$S,2,0)^D1684
    +VLOOKUP(SUBSTITUTE(SUBSTITUTE(F$1,"standard",""),"|Float","")&amp;IF(OR($L1684=TRUE,$A1684=0,MOD($A1684,ChapterTable!$R$20)&lt;&gt;0),"","보스")&amp;"인게임누적합배수",ChapterTable!$R:$S,2,0)*D1684)
  )
  )
  )
)</f>
        <v>2873.64111328125</v>
      </c>
      <c r="G1684" t="s">
        <v>719</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85"/>
        <v>5</v>
      </c>
      <c r="Q1684">
        <f t="shared" si="186"/>
        <v>5</v>
      </c>
      <c r="R1684" t="b">
        <f t="shared" ca="1" si="187"/>
        <v>1</v>
      </c>
      <c r="T1684" t="b">
        <f t="shared" ca="1" si="188"/>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91"/>
        <v>0.2</v>
      </c>
      <c r="AJ1684">
        <f t="shared" si="189"/>
        <v>0.27466666000000001</v>
      </c>
      <c r="AK1684">
        <f t="shared" si="190"/>
        <v>1</v>
      </c>
      <c r="AL1684">
        <v>0</v>
      </c>
    </row>
    <row r="1685" spans="1:38" x14ac:dyDescent="0.3">
      <c r="A1685">
        <v>11</v>
      </c>
      <c r="B1685">
        <v>44</v>
      </c>
      <c r="C1685">
        <f>IF(OR($L1685=TRUE,$A1685=0,MOD($A1685,ChapterTable!$R$20)&lt;&gt;0),
MAX(0,INT(($B1685+ChapterTable!$P$26+VLOOKUP(SUBSTITUTE(C$1,"성장단계","")&amp;"단계오프셋",ChapterTable!$R:$S,2,0))/ChapterTable!$P$23)),
MAX(0,INT(($B1685+ChapterTable!$R$26+VLOOKUP(SUBSTITUTE(C$1,"성장단계","")&amp;"보스단계오프셋",ChapterTable!$R:$S,2,0))/ChapterTable!$R$23)))</f>
        <v>4</v>
      </c>
      <c r="D1685">
        <f>IF(OR($L1685=TRUE,$A1685=0,MOD($A1685,ChapterTable!$R$20)&lt;&gt;0),
MAX(0,INT(($B1685+ChapterTable!$P$26+VLOOKUP(SUBSTITUTE(D$1,"성장단계","")&amp;"단계오프셋",ChapterTable!$R:$S,2,0))/ChapterTable!$P$23)),
MAX(0,INT(($B1685+ChapterTable!$R$26+VLOOKUP(SUBSTITUTE(D$1,"성장단계","")&amp;"보스단계오프셋",ChapterTable!$R:$S,2,0))/ChapterTable!$R$23)))</f>
        <v>4</v>
      </c>
      <c r="E1685" s="1">
        <f ca="1">IF(AND($A1685=0,$B1685=1),
    VLOOKUP(1,ChapterTable!$1:$1048576,MATCH("최종"&amp;SUBSTITUTE(SUBSTITUTE(E$1,"standard",""),"|Float",""),ChapterTable!$1:$1,0),0)*ChapterTable!$P$17,
  IF(AND($A1685=0,$B1685=0),
    E1686,
  IF($B1685=0,
    VLOOKUP($A1685,ChapterTable!$1:$1048576,MATCH("최종"&amp;SUBSTITUTE(SUBSTITUTE(E$1,"standard",""),"|Float",""),ChapterTable!$1:$1,0),0),
  IF($B1685=1,
    IF($L1685=FALSE,
      VLOOKUP($A1685,ChapterTable!$1:$1048576,MATCH("최종"&amp;SUBSTITUTE(SUBSTITUTE(E$1,"standard",""),"|Float",""),ChapterTable!$1:$1,0),0),
      VLOOKUP($A1685-ChapterTable!$P$11,ChapterTable!$1:$1048576,MATCH("최종"&amp;SUBSTITUTE(SUBSTITUTE(E$1,"standard",""),"|Float",""),ChapterTable!$1:$1,0),0)*ChapterTable!$P$14
    ),
  OFFSET(E1685,-$B1685+IF($L1685,1,0),0)*IF($B1685&gt;OFFSET($B1685,1,0),ChapterTable!$R$17,1)*
    (VLOOKUP(SUBSTITUTE(SUBSTITUTE(E$1,"standard",""),"|Float","")&amp;IF(OR($L1685=TRUE,$A1685=0,MOD($A1685,ChapterTable!$R$20)&lt;&gt;0),"","보스")&amp;"인게임누적곱배수",ChapterTable!$R:$S,2,0)^C1685
    +VLOOKUP(SUBSTITUTE(SUBSTITUTE(E$1,"standard",""),"|Float","")&amp;IF(OR($L1685=TRUE,$A1685=0,MOD($A1685,ChapterTable!$R$20)&lt;&gt;0),"","보스")&amp;"인게임누적합배수",ChapterTable!$R:$S,2,0)*C1685)
  )
  )
  )
)</f>
        <v>9549.3304687500004</v>
      </c>
      <c r="F1685" s="1">
        <f ca="1">IF(AND($A1685=0,$B1685=1),
    VLOOKUP(1,ChapterTable!$1:$1048576,MATCH("최종"&amp;SUBSTITUTE(SUBSTITUTE(F$1,"standard",""),"|Float",""),ChapterTable!$1:$1,0),0)*ChapterTable!$P$17,
  IF(AND($A1685=0,$B1685=0),
    F1686,
  IF($B1685=0,
    VLOOKUP($A1685,ChapterTable!$1:$1048576,MATCH("최종"&amp;SUBSTITUTE(SUBSTITUTE(F$1,"standard",""),"|Float",""),ChapterTable!$1:$1,0),0),
  IF($B1685=1,
    IF($L1685=FALSE,
      VLOOKUP($A1685,ChapterTable!$1:$1048576,MATCH("최종"&amp;SUBSTITUTE(SUBSTITUTE(F$1,"standard",""),"|Float",""),ChapterTable!$1:$1,0),0),
      VLOOKUP($A1685-ChapterTable!$P$11,ChapterTable!$1:$1048576,MATCH("최종"&amp;SUBSTITUTE(SUBSTITUTE(F$1,"standard",""),"|Float",""),ChapterTable!$1:$1,0),0)*ChapterTable!$P$14
    ),
  OFFSET(F1685,-$B1685+IF($L1685,1,0),0)*
    (VLOOKUP(SUBSTITUTE(SUBSTITUTE(F$1,"standard",""),"|Float","")&amp;IF(OR($L1685=TRUE,$A1685=0,MOD($A1685,ChapterTable!$R$20)&lt;&gt;0),"","보스")&amp;"인게임누적곱배수",ChapterTable!$R:$S,2,0)^D1685
    +VLOOKUP(SUBSTITUTE(SUBSTITUTE(F$1,"standard",""),"|Float","")&amp;IF(OR($L1685=TRUE,$A1685=0,MOD($A1685,ChapterTable!$R$20)&lt;&gt;0),"","보스")&amp;"인게임누적합배수",ChapterTable!$R:$S,2,0)*D1685)
  )
  )
  )
)</f>
        <v>2873.64111328125</v>
      </c>
      <c r="G1685" t="s">
        <v>719</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85"/>
        <v>5</v>
      </c>
      <c r="Q1685">
        <f t="shared" si="186"/>
        <v>5</v>
      </c>
      <c r="R1685" t="b">
        <f t="shared" ca="1" si="187"/>
        <v>1</v>
      </c>
      <c r="T1685" t="b">
        <f t="shared" ca="1" si="188"/>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91"/>
        <v>0.2</v>
      </c>
      <c r="AJ1685">
        <f t="shared" si="189"/>
        <v>0.27466666000000001</v>
      </c>
      <c r="AK1685">
        <f t="shared" si="190"/>
        <v>1</v>
      </c>
      <c r="AL1685">
        <v>0</v>
      </c>
    </row>
    <row r="1686" spans="1:38" x14ac:dyDescent="0.3">
      <c r="A1686">
        <v>11</v>
      </c>
      <c r="B1686">
        <v>45</v>
      </c>
      <c r="C1686">
        <f>IF(OR($L1686=TRUE,$A1686=0,MOD($A1686,ChapterTable!$R$20)&lt;&gt;0),
MAX(0,INT(($B1686+ChapterTable!$P$26+VLOOKUP(SUBSTITUTE(C$1,"성장단계","")&amp;"단계오프셋",ChapterTable!$R:$S,2,0))/ChapterTable!$P$23)),
MAX(0,INT(($B1686+ChapterTable!$R$26+VLOOKUP(SUBSTITUTE(C$1,"성장단계","")&amp;"보스단계오프셋",ChapterTable!$R:$S,2,0))/ChapterTable!$R$23)))</f>
        <v>4</v>
      </c>
      <c r="D1686">
        <f>IF(OR($L1686=TRUE,$A1686=0,MOD($A1686,ChapterTable!$R$20)&lt;&gt;0),
MAX(0,INT(($B1686+ChapterTable!$P$26+VLOOKUP(SUBSTITUTE(D$1,"성장단계","")&amp;"단계오프셋",ChapterTable!$R:$S,2,0))/ChapterTable!$P$23)),
MAX(0,INT(($B1686+ChapterTable!$R$26+VLOOKUP(SUBSTITUTE(D$1,"성장단계","")&amp;"보스단계오프셋",ChapterTable!$R:$S,2,0))/ChapterTable!$R$23)))</f>
        <v>4</v>
      </c>
      <c r="E1686" s="1">
        <f ca="1">IF(AND($A1686=0,$B1686=1),
    VLOOKUP(1,ChapterTable!$1:$1048576,MATCH("최종"&amp;SUBSTITUTE(SUBSTITUTE(E$1,"standard",""),"|Float",""),ChapterTable!$1:$1,0),0)*ChapterTable!$P$17,
  IF(AND($A1686=0,$B1686=0),
    E1687,
  IF($B1686=0,
    VLOOKUP($A1686,ChapterTable!$1:$1048576,MATCH("최종"&amp;SUBSTITUTE(SUBSTITUTE(E$1,"standard",""),"|Float",""),ChapterTable!$1:$1,0),0),
  IF($B1686=1,
    IF($L1686=FALSE,
      VLOOKUP($A1686,ChapterTable!$1:$1048576,MATCH("최종"&amp;SUBSTITUTE(SUBSTITUTE(E$1,"standard",""),"|Float",""),ChapterTable!$1:$1,0),0),
      VLOOKUP($A1686-ChapterTable!$P$11,ChapterTable!$1:$1048576,MATCH("최종"&amp;SUBSTITUTE(SUBSTITUTE(E$1,"standard",""),"|Float",""),ChapterTable!$1:$1,0),0)*ChapterTable!$P$14
    ),
  OFFSET(E1686,-$B1686+IF($L1686,1,0),0)*IF($B1686&gt;OFFSET($B1686,1,0),ChapterTable!$R$17,1)*
    (VLOOKUP(SUBSTITUTE(SUBSTITUTE(E$1,"standard",""),"|Float","")&amp;IF(OR($L1686=TRUE,$A1686=0,MOD($A1686,ChapterTable!$R$20)&lt;&gt;0),"","보스")&amp;"인게임누적곱배수",ChapterTable!$R:$S,2,0)^C1686
    +VLOOKUP(SUBSTITUTE(SUBSTITUTE(E$1,"standard",""),"|Float","")&amp;IF(OR($L1686=TRUE,$A1686=0,MOD($A1686,ChapterTable!$R$20)&lt;&gt;0),"","보스")&amp;"인게임누적합배수",ChapterTable!$R:$S,2,0)*C1686)
  )
  )
  )
)</f>
        <v>9549.3304687500004</v>
      </c>
      <c r="F1686" s="1">
        <f ca="1">IF(AND($A1686=0,$B1686=1),
    VLOOKUP(1,ChapterTable!$1:$1048576,MATCH("최종"&amp;SUBSTITUTE(SUBSTITUTE(F$1,"standard",""),"|Float",""),ChapterTable!$1:$1,0),0)*ChapterTable!$P$17,
  IF(AND($A1686=0,$B1686=0),
    F1687,
  IF($B1686=0,
    VLOOKUP($A1686,ChapterTable!$1:$1048576,MATCH("최종"&amp;SUBSTITUTE(SUBSTITUTE(F$1,"standard",""),"|Float",""),ChapterTable!$1:$1,0),0),
  IF($B1686=1,
    IF($L1686=FALSE,
      VLOOKUP($A1686,ChapterTable!$1:$1048576,MATCH("최종"&amp;SUBSTITUTE(SUBSTITUTE(F$1,"standard",""),"|Float",""),ChapterTable!$1:$1,0),0),
      VLOOKUP($A1686-ChapterTable!$P$11,ChapterTable!$1:$1048576,MATCH("최종"&amp;SUBSTITUTE(SUBSTITUTE(F$1,"standard",""),"|Float",""),ChapterTable!$1:$1,0),0)*ChapterTable!$P$14
    ),
  OFFSET(F1686,-$B1686+IF($L1686,1,0),0)*
    (VLOOKUP(SUBSTITUTE(SUBSTITUTE(F$1,"standard",""),"|Float","")&amp;IF(OR($L1686=TRUE,$A1686=0,MOD($A1686,ChapterTable!$R$20)&lt;&gt;0),"","보스")&amp;"인게임누적곱배수",ChapterTable!$R:$S,2,0)^D1686
    +VLOOKUP(SUBSTITUTE(SUBSTITUTE(F$1,"standard",""),"|Float","")&amp;IF(OR($L1686=TRUE,$A1686=0,MOD($A1686,ChapterTable!$R$20)&lt;&gt;0),"","보스")&amp;"인게임누적합배수",ChapterTable!$R:$S,2,0)*D1686)
  )
  )
  )
)</f>
        <v>2873.64111328125</v>
      </c>
      <c r="G1686" t="s">
        <v>719</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85"/>
        <v>11</v>
      </c>
      <c r="Q1686">
        <f t="shared" si="186"/>
        <v>11</v>
      </c>
      <c r="R1686" t="b">
        <f t="shared" ca="1" si="187"/>
        <v>1</v>
      </c>
      <c r="T1686" t="b">
        <f t="shared" ca="1" si="188"/>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91"/>
        <v>0.2</v>
      </c>
      <c r="AJ1686">
        <f t="shared" si="189"/>
        <v>0.27466666000000001</v>
      </c>
      <c r="AK1686">
        <f t="shared" si="190"/>
        <v>1</v>
      </c>
      <c r="AL1686">
        <v>0</v>
      </c>
    </row>
    <row r="1687" spans="1:38" x14ac:dyDescent="0.3">
      <c r="A1687">
        <v>11</v>
      </c>
      <c r="B1687">
        <v>46</v>
      </c>
      <c r="C1687">
        <f>IF(OR($L1687=TRUE,$A1687=0,MOD($A1687,ChapterTable!$R$20)&lt;&gt;0),
MAX(0,INT(($B1687+ChapterTable!$P$26+VLOOKUP(SUBSTITUTE(C$1,"성장단계","")&amp;"단계오프셋",ChapterTable!$R:$S,2,0))/ChapterTable!$P$23)),
MAX(0,INT(($B1687+ChapterTable!$R$26+VLOOKUP(SUBSTITUTE(C$1,"성장단계","")&amp;"보스단계오프셋",ChapterTable!$R:$S,2,0))/ChapterTable!$R$23)))</f>
        <v>5</v>
      </c>
      <c r="D1687">
        <f>IF(OR($L1687=TRUE,$A1687=0,MOD($A1687,ChapterTable!$R$20)&lt;&gt;0),
MAX(0,INT(($B1687+ChapterTable!$P$26+VLOOKUP(SUBSTITUTE(D$1,"성장단계","")&amp;"단계오프셋",ChapterTable!$R:$S,2,0))/ChapterTable!$P$23)),
MAX(0,INT(($B1687+ChapterTable!$R$26+VLOOKUP(SUBSTITUTE(D$1,"성장단계","")&amp;"보스단계오프셋",ChapterTable!$R:$S,2,0))/ChapterTable!$R$23)))</f>
        <v>4</v>
      </c>
      <c r="E1687" s="1">
        <f ca="1">IF(AND($A1687=0,$B1687=1),
    VLOOKUP(1,ChapterTable!$1:$1048576,MATCH("최종"&amp;SUBSTITUTE(SUBSTITUTE(E$1,"standard",""),"|Float",""),ChapterTable!$1:$1,0),0)*ChapterTable!$P$17,
  IF(AND($A1687=0,$B1687=0),
    E1688,
  IF($B1687=0,
    VLOOKUP($A1687,ChapterTable!$1:$1048576,MATCH("최종"&amp;SUBSTITUTE(SUBSTITUTE(E$1,"standard",""),"|Float",""),ChapterTable!$1:$1,0),0),
  IF($B1687=1,
    IF($L1687=FALSE,
      VLOOKUP($A1687,ChapterTable!$1:$1048576,MATCH("최종"&amp;SUBSTITUTE(SUBSTITUTE(E$1,"standard",""),"|Float",""),ChapterTable!$1:$1,0),0),
      VLOOKUP($A1687-ChapterTable!$P$11,ChapterTable!$1:$1048576,MATCH("최종"&amp;SUBSTITUTE(SUBSTITUTE(E$1,"standard",""),"|Float",""),ChapterTable!$1:$1,0),0)*ChapterTable!$P$14
    ),
  OFFSET(E1687,-$B1687+IF($L1687,1,0),0)*IF($B1687&gt;OFFSET($B1687,1,0),ChapterTable!$R$17,1)*
    (VLOOKUP(SUBSTITUTE(SUBSTITUTE(E$1,"standard",""),"|Float","")&amp;IF(OR($L1687=TRUE,$A1687=0,MOD($A1687,ChapterTable!$R$20)&lt;&gt;0),"","보스")&amp;"인게임누적곱배수",ChapterTable!$R:$S,2,0)^C1687
    +VLOOKUP(SUBSTITUTE(SUBSTITUTE(E$1,"standard",""),"|Float","")&amp;IF(OR($L1687=TRUE,$A1687=0,MOD($A1687,ChapterTable!$R$20)&lt;&gt;0),"","보스")&amp;"인게임누적합배수",ChapterTable!$R:$S,2,0)*C1687)
  )
  )
  )
)</f>
        <v>10610.3671875</v>
      </c>
      <c r="F1687" s="1">
        <f ca="1">IF(AND($A1687=0,$B1687=1),
    VLOOKUP(1,ChapterTable!$1:$1048576,MATCH("최종"&amp;SUBSTITUTE(SUBSTITUTE(F$1,"standard",""),"|Float",""),ChapterTable!$1:$1,0),0)*ChapterTable!$P$17,
  IF(AND($A1687=0,$B1687=0),
    F1688,
  IF($B1687=0,
    VLOOKUP($A1687,ChapterTable!$1:$1048576,MATCH("최종"&amp;SUBSTITUTE(SUBSTITUTE(F$1,"standard",""),"|Float",""),ChapterTable!$1:$1,0),0),
  IF($B1687=1,
    IF($L1687=FALSE,
      VLOOKUP($A1687,ChapterTable!$1:$1048576,MATCH("최종"&amp;SUBSTITUTE(SUBSTITUTE(F$1,"standard",""),"|Float",""),ChapterTable!$1:$1,0),0),
      VLOOKUP($A1687-ChapterTable!$P$11,ChapterTable!$1:$1048576,MATCH("최종"&amp;SUBSTITUTE(SUBSTITUTE(F$1,"standard",""),"|Float",""),ChapterTable!$1:$1,0),0)*ChapterTable!$P$14
    ),
  OFFSET(F1687,-$B1687+IF($L1687,1,0),0)*
    (VLOOKUP(SUBSTITUTE(SUBSTITUTE(F$1,"standard",""),"|Float","")&amp;IF(OR($L1687=TRUE,$A1687=0,MOD($A1687,ChapterTable!$R$20)&lt;&gt;0),"","보스")&amp;"인게임누적곱배수",ChapterTable!$R:$S,2,0)^D1687
    +VLOOKUP(SUBSTITUTE(SUBSTITUTE(F$1,"standard",""),"|Float","")&amp;IF(OR($L1687=TRUE,$A1687=0,MOD($A1687,ChapterTable!$R$20)&lt;&gt;0),"","보스")&amp;"인게임누적합배수",ChapterTable!$R:$S,2,0)*D1687)
  )
  )
  )
)</f>
        <v>2873.64111328125</v>
      </c>
      <c r="G1687" t="s">
        <v>719</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85"/>
        <v>5</v>
      </c>
      <c r="Q1687">
        <f t="shared" si="186"/>
        <v>5</v>
      </c>
      <c r="R1687" t="b">
        <f t="shared" ca="1" si="187"/>
        <v>1</v>
      </c>
      <c r="T1687" t="b">
        <f t="shared" ca="1" si="188"/>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91"/>
        <v>0.2</v>
      </c>
      <c r="AJ1687">
        <f t="shared" si="189"/>
        <v>0.27466666000000001</v>
      </c>
      <c r="AK1687">
        <f t="shared" si="190"/>
        <v>1</v>
      </c>
      <c r="AL1687">
        <v>0</v>
      </c>
    </row>
    <row r="1688" spans="1:38" x14ac:dyDescent="0.3">
      <c r="A1688">
        <v>11</v>
      </c>
      <c r="B1688">
        <v>47</v>
      </c>
      <c r="C1688">
        <f>IF(OR($L1688=TRUE,$A1688=0,MOD($A1688,ChapterTable!$R$20)&lt;&gt;0),
MAX(0,INT(($B1688+ChapterTable!$P$26+VLOOKUP(SUBSTITUTE(C$1,"성장단계","")&amp;"단계오프셋",ChapterTable!$R:$S,2,0))/ChapterTable!$P$23)),
MAX(0,INT(($B1688+ChapterTable!$R$26+VLOOKUP(SUBSTITUTE(C$1,"성장단계","")&amp;"보스단계오프셋",ChapterTable!$R:$S,2,0))/ChapterTable!$R$23)))</f>
        <v>5</v>
      </c>
      <c r="D1688">
        <f>IF(OR($L1688=TRUE,$A1688=0,MOD($A1688,ChapterTable!$R$20)&lt;&gt;0),
MAX(0,INT(($B1688+ChapterTable!$P$26+VLOOKUP(SUBSTITUTE(D$1,"성장단계","")&amp;"단계오프셋",ChapterTable!$R:$S,2,0))/ChapterTable!$P$23)),
MAX(0,INT(($B1688+ChapterTable!$R$26+VLOOKUP(SUBSTITUTE(D$1,"성장단계","")&amp;"보스단계오프셋",ChapterTable!$R:$S,2,0))/ChapterTable!$R$23)))</f>
        <v>4</v>
      </c>
      <c r="E1688" s="1">
        <f ca="1">IF(AND($A1688=0,$B1688=1),
    VLOOKUP(1,ChapterTable!$1:$1048576,MATCH("최종"&amp;SUBSTITUTE(SUBSTITUTE(E$1,"standard",""),"|Float",""),ChapterTable!$1:$1,0),0)*ChapterTable!$P$17,
  IF(AND($A1688=0,$B1688=0),
    E1689,
  IF($B1688=0,
    VLOOKUP($A1688,ChapterTable!$1:$1048576,MATCH("최종"&amp;SUBSTITUTE(SUBSTITUTE(E$1,"standard",""),"|Float",""),ChapterTable!$1:$1,0),0),
  IF($B1688=1,
    IF($L1688=FALSE,
      VLOOKUP($A1688,ChapterTable!$1:$1048576,MATCH("최종"&amp;SUBSTITUTE(SUBSTITUTE(E$1,"standard",""),"|Float",""),ChapterTable!$1:$1,0),0),
      VLOOKUP($A1688-ChapterTable!$P$11,ChapterTable!$1:$1048576,MATCH("최종"&amp;SUBSTITUTE(SUBSTITUTE(E$1,"standard",""),"|Float",""),ChapterTable!$1:$1,0),0)*ChapterTable!$P$14
    ),
  OFFSET(E1688,-$B1688+IF($L1688,1,0),0)*IF($B1688&gt;OFFSET($B1688,1,0),ChapterTable!$R$17,1)*
    (VLOOKUP(SUBSTITUTE(SUBSTITUTE(E$1,"standard",""),"|Float","")&amp;IF(OR($L1688=TRUE,$A1688=0,MOD($A1688,ChapterTable!$R$20)&lt;&gt;0),"","보스")&amp;"인게임누적곱배수",ChapterTable!$R:$S,2,0)^C1688
    +VLOOKUP(SUBSTITUTE(SUBSTITUTE(E$1,"standard",""),"|Float","")&amp;IF(OR($L1688=TRUE,$A1688=0,MOD($A1688,ChapterTable!$R$20)&lt;&gt;0),"","보스")&amp;"인게임누적합배수",ChapterTable!$R:$S,2,0)*C1688)
  )
  )
  )
)</f>
        <v>10610.3671875</v>
      </c>
      <c r="F1688" s="1">
        <f ca="1">IF(AND($A1688=0,$B1688=1),
    VLOOKUP(1,ChapterTable!$1:$1048576,MATCH("최종"&amp;SUBSTITUTE(SUBSTITUTE(F$1,"standard",""),"|Float",""),ChapterTable!$1:$1,0),0)*ChapterTable!$P$17,
  IF(AND($A1688=0,$B1688=0),
    F1689,
  IF($B1688=0,
    VLOOKUP($A1688,ChapterTable!$1:$1048576,MATCH("최종"&amp;SUBSTITUTE(SUBSTITUTE(F$1,"standard",""),"|Float",""),ChapterTable!$1:$1,0),0),
  IF($B1688=1,
    IF($L1688=FALSE,
      VLOOKUP($A1688,ChapterTable!$1:$1048576,MATCH("최종"&amp;SUBSTITUTE(SUBSTITUTE(F$1,"standard",""),"|Float",""),ChapterTable!$1:$1,0),0),
      VLOOKUP($A1688-ChapterTable!$P$11,ChapterTable!$1:$1048576,MATCH("최종"&amp;SUBSTITUTE(SUBSTITUTE(F$1,"standard",""),"|Float",""),ChapterTable!$1:$1,0),0)*ChapterTable!$P$14
    ),
  OFFSET(F1688,-$B1688+IF($L1688,1,0),0)*
    (VLOOKUP(SUBSTITUTE(SUBSTITUTE(F$1,"standard",""),"|Float","")&amp;IF(OR($L1688=TRUE,$A1688=0,MOD($A1688,ChapterTable!$R$20)&lt;&gt;0),"","보스")&amp;"인게임누적곱배수",ChapterTable!$R:$S,2,0)^D1688
    +VLOOKUP(SUBSTITUTE(SUBSTITUTE(F$1,"standard",""),"|Float","")&amp;IF(OR($L1688=TRUE,$A1688=0,MOD($A1688,ChapterTable!$R$20)&lt;&gt;0),"","보스")&amp;"인게임누적합배수",ChapterTable!$R:$S,2,0)*D1688)
  )
  )
  )
)</f>
        <v>2873.64111328125</v>
      </c>
      <c r="G1688" t="s">
        <v>719</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85"/>
        <v>5</v>
      </c>
      <c r="Q1688">
        <f t="shared" si="186"/>
        <v>5</v>
      </c>
      <c r="R1688" t="b">
        <f t="shared" ca="1" si="187"/>
        <v>1</v>
      </c>
      <c r="T1688" t="b">
        <f t="shared" ca="1" si="188"/>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91"/>
        <v>0.2</v>
      </c>
      <c r="AJ1688">
        <f t="shared" si="189"/>
        <v>0.27466666000000001</v>
      </c>
      <c r="AK1688">
        <f t="shared" si="190"/>
        <v>1</v>
      </c>
      <c r="AL1688">
        <v>0</v>
      </c>
    </row>
    <row r="1689" spans="1:38" x14ac:dyDescent="0.3">
      <c r="A1689">
        <v>11</v>
      </c>
      <c r="B1689">
        <v>48</v>
      </c>
      <c r="C1689">
        <f>IF(OR($L1689=TRUE,$A1689=0,MOD($A1689,ChapterTable!$R$20)&lt;&gt;0),
MAX(0,INT(($B1689+ChapterTable!$P$26+VLOOKUP(SUBSTITUTE(C$1,"성장단계","")&amp;"단계오프셋",ChapterTable!$R:$S,2,0))/ChapterTable!$P$23)),
MAX(0,INT(($B1689+ChapterTable!$R$26+VLOOKUP(SUBSTITUTE(C$1,"성장단계","")&amp;"보스단계오프셋",ChapterTable!$R:$S,2,0))/ChapterTable!$R$23)))</f>
        <v>5</v>
      </c>
      <c r="D1689">
        <f>IF(OR($L1689=TRUE,$A1689=0,MOD($A1689,ChapterTable!$R$20)&lt;&gt;0),
MAX(0,INT(($B1689+ChapterTable!$P$26+VLOOKUP(SUBSTITUTE(D$1,"성장단계","")&amp;"단계오프셋",ChapterTable!$R:$S,2,0))/ChapterTable!$P$23)),
MAX(0,INT(($B1689+ChapterTable!$R$26+VLOOKUP(SUBSTITUTE(D$1,"성장단계","")&amp;"보스단계오프셋",ChapterTable!$R:$S,2,0))/ChapterTable!$R$23)))</f>
        <v>4</v>
      </c>
      <c r="E1689" s="1">
        <f ca="1">IF(AND($A1689=0,$B1689=1),
    VLOOKUP(1,ChapterTable!$1:$1048576,MATCH("최종"&amp;SUBSTITUTE(SUBSTITUTE(E$1,"standard",""),"|Float",""),ChapterTable!$1:$1,0),0)*ChapterTable!$P$17,
  IF(AND($A1689=0,$B1689=0),
    E1690,
  IF($B1689=0,
    VLOOKUP($A1689,ChapterTable!$1:$1048576,MATCH("최종"&amp;SUBSTITUTE(SUBSTITUTE(E$1,"standard",""),"|Float",""),ChapterTable!$1:$1,0),0),
  IF($B1689=1,
    IF($L1689=FALSE,
      VLOOKUP($A1689,ChapterTable!$1:$1048576,MATCH("최종"&amp;SUBSTITUTE(SUBSTITUTE(E$1,"standard",""),"|Float",""),ChapterTable!$1:$1,0),0),
      VLOOKUP($A1689-ChapterTable!$P$11,ChapterTable!$1:$1048576,MATCH("최종"&amp;SUBSTITUTE(SUBSTITUTE(E$1,"standard",""),"|Float",""),ChapterTable!$1:$1,0),0)*ChapterTable!$P$14
    ),
  OFFSET(E1689,-$B1689+IF($L1689,1,0),0)*IF($B1689&gt;OFFSET($B1689,1,0),ChapterTable!$R$17,1)*
    (VLOOKUP(SUBSTITUTE(SUBSTITUTE(E$1,"standard",""),"|Float","")&amp;IF(OR($L1689=TRUE,$A1689=0,MOD($A1689,ChapterTable!$R$20)&lt;&gt;0),"","보스")&amp;"인게임누적곱배수",ChapterTable!$R:$S,2,0)^C1689
    +VLOOKUP(SUBSTITUTE(SUBSTITUTE(E$1,"standard",""),"|Float","")&amp;IF(OR($L1689=TRUE,$A1689=0,MOD($A1689,ChapterTable!$R$20)&lt;&gt;0),"","보스")&amp;"인게임누적합배수",ChapterTable!$R:$S,2,0)*C1689)
  )
  )
  )
)</f>
        <v>10610.3671875</v>
      </c>
      <c r="F1689" s="1">
        <f ca="1">IF(AND($A1689=0,$B1689=1),
    VLOOKUP(1,ChapterTable!$1:$1048576,MATCH("최종"&amp;SUBSTITUTE(SUBSTITUTE(F$1,"standard",""),"|Float",""),ChapterTable!$1:$1,0),0)*ChapterTable!$P$17,
  IF(AND($A1689=0,$B1689=0),
    F1690,
  IF($B1689=0,
    VLOOKUP($A1689,ChapterTable!$1:$1048576,MATCH("최종"&amp;SUBSTITUTE(SUBSTITUTE(F$1,"standard",""),"|Float",""),ChapterTable!$1:$1,0),0),
  IF($B1689=1,
    IF($L1689=FALSE,
      VLOOKUP($A1689,ChapterTable!$1:$1048576,MATCH("최종"&amp;SUBSTITUTE(SUBSTITUTE(F$1,"standard",""),"|Float",""),ChapterTable!$1:$1,0),0),
      VLOOKUP($A1689-ChapterTable!$P$11,ChapterTable!$1:$1048576,MATCH("최종"&amp;SUBSTITUTE(SUBSTITUTE(F$1,"standard",""),"|Float",""),ChapterTable!$1:$1,0),0)*ChapterTable!$P$14
    ),
  OFFSET(F1689,-$B1689+IF($L1689,1,0),0)*
    (VLOOKUP(SUBSTITUTE(SUBSTITUTE(F$1,"standard",""),"|Float","")&amp;IF(OR($L1689=TRUE,$A1689=0,MOD($A1689,ChapterTable!$R$20)&lt;&gt;0),"","보스")&amp;"인게임누적곱배수",ChapterTable!$R:$S,2,0)^D1689
    +VLOOKUP(SUBSTITUTE(SUBSTITUTE(F$1,"standard",""),"|Float","")&amp;IF(OR($L1689=TRUE,$A1689=0,MOD($A1689,ChapterTable!$R$20)&lt;&gt;0),"","보스")&amp;"인게임누적합배수",ChapterTable!$R:$S,2,0)*D1689)
  )
  )
  )
)</f>
        <v>2873.64111328125</v>
      </c>
      <c r="G1689" t="s">
        <v>719</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85"/>
        <v>5</v>
      </c>
      <c r="Q1689">
        <f t="shared" si="186"/>
        <v>5</v>
      </c>
      <c r="R1689" t="b">
        <f t="shared" ca="1" si="187"/>
        <v>1</v>
      </c>
      <c r="T1689" t="b">
        <f t="shared" ca="1" si="188"/>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91"/>
        <v>0.2</v>
      </c>
      <c r="AJ1689">
        <f t="shared" si="189"/>
        <v>0.27466666000000001</v>
      </c>
      <c r="AK1689">
        <f t="shared" si="190"/>
        <v>1</v>
      </c>
      <c r="AL1689">
        <v>0</v>
      </c>
    </row>
    <row r="1690" spans="1:38" x14ac:dyDescent="0.3">
      <c r="A1690">
        <v>11</v>
      </c>
      <c r="B1690">
        <v>49</v>
      </c>
      <c r="C1690">
        <f>IF(OR($L1690=TRUE,$A1690=0,MOD($A1690,ChapterTable!$R$20)&lt;&gt;0),
MAX(0,INT(($B1690+ChapterTable!$P$26+VLOOKUP(SUBSTITUTE(C$1,"성장단계","")&amp;"단계오프셋",ChapterTable!$R:$S,2,0))/ChapterTable!$P$23)),
MAX(0,INT(($B1690+ChapterTable!$R$26+VLOOKUP(SUBSTITUTE(C$1,"성장단계","")&amp;"보스단계오프셋",ChapterTable!$R:$S,2,0))/ChapterTable!$R$23)))</f>
        <v>5</v>
      </c>
      <c r="D1690">
        <f>IF(OR($L1690=TRUE,$A1690=0,MOD($A1690,ChapterTable!$R$20)&lt;&gt;0),
MAX(0,INT(($B1690+ChapterTable!$P$26+VLOOKUP(SUBSTITUTE(D$1,"성장단계","")&amp;"단계오프셋",ChapterTable!$R:$S,2,0))/ChapterTable!$P$23)),
MAX(0,INT(($B1690+ChapterTable!$R$26+VLOOKUP(SUBSTITUTE(D$1,"성장단계","")&amp;"보스단계오프셋",ChapterTable!$R:$S,2,0))/ChapterTable!$R$23)))</f>
        <v>4</v>
      </c>
      <c r="E1690" s="1">
        <f ca="1">IF(AND($A1690=0,$B1690=1),
    VLOOKUP(1,ChapterTable!$1:$1048576,MATCH("최종"&amp;SUBSTITUTE(SUBSTITUTE(E$1,"standard",""),"|Float",""),ChapterTable!$1:$1,0),0)*ChapterTable!$P$17,
  IF(AND($A1690=0,$B1690=0),
    E1691,
  IF($B1690=0,
    VLOOKUP($A1690,ChapterTable!$1:$1048576,MATCH("최종"&amp;SUBSTITUTE(SUBSTITUTE(E$1,"standard",""),"|Float",""),ChapterTable!$1:$1,0),0),
  IF($B1690=1,
    IF($L1690=FALSE,
      VLOOKUP($A1690,ChapterTable!$1:$1048576,MATCH("최종"&amp;SUBSTITUTE(SUBSTITUTE(E$1,"standard",""),"|Float",""),ChapterTable!$1:$1,0),0),
      VLOOKUP($A1690-ChapterTable!$P$11,ChapterTable!$1:$1048576,MATCH("최종"&amp;SUBSTITUTE(SUBSTITUTE(E$1,"standard",""),"|Float",""),ChapterTable!$1:$1,0),0)*ChapterTable!$P$14
    ),
  OFFSET(E1690,-$B1690+IF($L1690,1,0),0)*IF($B1690&gt;OFFSET($B1690,1,0),ChapterTable!$R$17,1)*
    (VLOOKUP(SUBSTITUTE(SUBSTITUTE(E$1,"standard",""),"|Float","")&amp;IF(OR($L1690=TRUE,$A1690=0,MOD($A1690,ChapterTable!$R$20)&lt;&gt;0),"","보스")&amp;"인게임누적곱배수",ChapterTable!$R:$S,2,0)^C1690
    +VLOOKUP(SUBSTITUTE(SUBSTITUTE(E$1,"standard",""),"|Float","")&amp;IF(OR($L1690=TRUE,$A1690=0,MOD($A1690,ChapterTable!$R$20)&lt;&gt;0),"","보스")&amp;"인게임누적합배수",ChapterTable!$R:$S,2,0)*C1690)
  )
  )
  )
)</f>
        <v>10610.3671875</v>
      </c>
      <c r="F1690" s="1">
        <f ca="1">IF(AND($A1690=0,$B1690=1),
    VLOOKUP(1,ChapterTable!$1:$1048576,MATCH("최종"&amp;SUBSTITUTE(SUBSTITUTE(F$1,"standard",""),"|Float",""),ChapterTable!$1:$1,0),0)*ChapterTable!$P$17,
  IF(AND($A1690=0,$B1690=0),
    F1691,
  IF($B1690=0,
    VLOOKUP($A1690,ChapterTable!$1:$1048576,MATCH("최종"&amp;SUBSTITUTE(SUBSTITUTE(F$1,"standard",""),"|Float",""),ChapterTable!$1:$1,0),0),
  IF($B1690=1,
    IF($L1690=FALSE,
      VLOOKUP($A1690,ChapterTable!$1:$1048576,MATCH("최종"&amp;SUBSTITUTE(SUBSTITUTE(F$1,"standard",""),"|Float",""),ChapterTable!$1:$1,0),0),
      VLOOKUP($A1690-ChapterTable!$P$11,ChapterTable!$1:$1048576,MATCH("최종"&amp;SUBSTITUTE(SUBSTITUTE(F$1,"standard",""),"|Float",""),ChapterTable!$1:$1,0),0)*ChapterTable!$P$14
    ),
  OFFSET(F1690,-$B1690+IF($L1690,1,0),0)*
    (VLOOKUP(SUBSTITUTE(SUBSTITUTE(F$1,"standard",""),"|Float","")&amp;IF(OR($L1690=TRUE,$A1690=0,MOD($A1690,ChapterTable!$R$20)&lt;&gt;0),"","보스")&amp;"인게임누적곱배수",ChapterTable!$R:$S,2,0)^D1690
    +VLOOKUP(SUBSTITUTE(SUBSTITUTE(F$1,"standard",""),"|Float","")&amp;IF(OR($L1690=TRUE,$A1690=0,MOD($A1690,ChapterTable!$R$20)&lt;&gt;0),"","보스")&amp;"인게임누적합배수",ChapterTable!$R:$S,2,0)*D1690)
  )
  )
  )
)</f>
        <v>2873.64111328125</v>
      </c>
      <c r="G1690" t="s">
        <v>719</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85"/>
        <v>95</v>
      </c>
      <c r="Q1690">
        <f t="shared" si="186"/>
        <v>95</v>
      </c>
      <c r="R1690" t="b">
        <f t="shared" ca="1" si="187"/>
        <v>1</v>
      </c>
      <c r="T1690" t="b">
        <f t="shared" ca="1" si="18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91"/>
        <v>0.2</v>
      </c>
      <c r="AJ1690">
        <f t="shared" si="189"/>
        <v>0.27466666000000001</v>
      </c>
      <c r="AK1690">
        <f t="shared" si="190"/>
        <v>1</v>
      </c>
      <c r="AL1690">
        <v>0</v>
      </c>
    </row>
    <row r="1691" spans="1:38" x14ac:dyDescent="0.3">
      <c r="A1691">
        <v>11</v>
      </c>
      <c r="B1691">
        <v>50</v>
      </c>
      <c r="C1691">
        <f>IF(OR($L1691=TRUE,$A1691=0,MOD($A1691,ChapterTable!$R$20)&lt;&gt;0),
MAX(0,INT(($B1691+ChapterTable!$P$26+VLOOKUP(SUBSTITUTE(C$1,"성장단계","")&amp;"단계오프셋",ChapterTable!$R:$S,2,0))/ChapterTable!$P$23)),
MAX(0,INT(($B1691+ChapterTable!$R$26+VLOOKUP(SUBSTITUTE(C$1,"성장단계","")&amp;"보스단계오프셋",ChapterTable!$R:$S,2,0))/ChapterTable!$R$23)))</f>
        <v>5</v>
      </c>
      <c r="D1691">
        <f>IF(OR($L1691=TRUE,$A1691=0,MOD($A1691,ChapterTable!$R$20)&lt;&gt;0),
MAX(0,INT(($B1691+ChapterTable!$P$26+VLOOKUP(SUBSTITUTE(D$1,"성장단계","")&amp;"단계오프셋",ChapterTable!$R:$S,2,0))/ChapterTable!$P$23)),
MAX(0,INT(($B1691+ChapterTable!$R$26+VLOOKUP(SUBSTITUTE(D$1,"성장단계","")&amp;"보스단계오프셋",ChapterTable!$R:$S,2,0))/ChapterTable!$R$23)))</f>
        <v>4</v>
      </c>
      <c r="E1691" s="1">
        <f ca="1">IF(AND($A1691=0,$B1691=1),
    VLOOKUP(1,ChapterTable!$1:$1048576,MATCH("최종"&amp;SUBSTITUTE(SUBSTITUTE(E$1,"standard",""),"|Float",""),ChapterTable!$1:$1,0),0)*ChapterTable!$P$17,
  IF(AND($A1691=0,$B1691=0),
    E1692,
  IF($B1691=0,
    VLOOKUP($A1691,ChapterTable!$1:$1048576,MATCH("최종"&amp;SUBSTITUTE(SUBSTITUTE(E$1,"standard",""),"|Float",""),ChapterTable!$1:$1,0),0),
  IF($B1691=1,
    IF($L1691=FALSE,
      VLOOKUP($A1691,ChapterTable!$1:$1048576,MATCH("최종"&amp;SUBSTITUTE(SUBSTITUTE(E$1,"standard",""),"|Float",""),ChapterTable!$1:$1,0),0),
      VLOOKUP($A1691-ChapterTable!$P$11,ChapterTable!$1:$1048576,MATCH("최종"&amp;SUBSTITUTE(SUBSTITUTE(E$1,"standard",""),"|Float",""),ChapterTable!$1:$1,0),0)*ChapterTable!$P$14
    ),
  OFFSET(E1691,-$B1691+IF($L1691,1,0),0)*IF($B1691&gt;OFFSET($B1691,1,0),ChapterTable!$R$17,1)*
    (VLOOKUP(SUBSTITUTE(SUBSTITUTE(E$1,"standard",""),"|Float","")&amp;IF(OR($L1691=TRUE,$A1691=0,MOD($A1691,ChapterTable!$R$20)&lt;&gt;0),"","보스")&amp;"인게임누적곱배수",ChapterTable!$R:$S,2,0)^C1691
    +VLOOKUP(SUBSTITUTE(SUBSTITUTE(E$1,"standard",""),"|Float","")&amp;IF(OR($L1691=TRUE,$A1691=0,MOD($A1691,ChapterTable!$R$20)&lt;&gt;0),"","보스")&amp;"인게임누적합배수",ChapterTable!$R:$S,2,0)*C1691)
  )
  )
  )
)</f>
        <v>13793.477343750001</v>
      </c>
      <c r="F1691" s="1">
        <f ca="1">IF(AND($A1691=0,$B1691=1),
    VLOOKUP(1,ChapterTable!$1:$1048576,MATCH("최종"&amp;SUBSTITUTE(SUBSTITUTE(F$1,"standard",""),"|Float",""),ChapterTable!$1:$1,0),0)*ChapterTable!$P$17,
  IF(AND($A1691=0,$B1691=0),
    F1692,
  IF($B1691=0,
    VLOOKUP($A1691,ChapterTable!$1:$1048576,MATCH("최종"&amp;SUBSTITUTE(SUBSTITUTE(F$1,"standard",""),"|Float",""),ChapterTable!$1:$1,0),0),
  IF($B1691=1,
    IF($L1691=FALSE,
      VLOOKUP($A1691,ChapterTable!$1:$1048576,MATCH("최종"&amp;SUBSTITUTE(SUBSTITUTE(F$1,"standard",""),"|Float",""),ChapterTable!$1:$1,0),0),
      VLOOKUP($A1691-ChapterTable!$P$11,ChapterTable!$1:$1048576,MATCH("최종"&amp;SUBSTITUTE(SUBSTITUTE(F$1,"standard",""),"|Float",""),ChapterTable!$1:$1,0),0)*ChapterTable!$P$14
    ),
  OFFSET(F1691,-$B1691+IF($L1691,1,0),0)*
    (VLOOKUP(SUBSTITUTE(SUBSTITUTE(F$1,"standard",""),"|Float","")&amp;IF(OR($L1691=TRUE,$A1691=0,MOD($A1691,ChapterTable!$R$20)&lt;&gt;0),"","보스")&amp;"인게임누적곱배수",ChapterTable!$R:$S,2,0)^D1691
    +VLOOKUP(SUBSTITUTE(SUBSTITUTE(F$1,"standard",""),"|Float","")&amp;IF(OR($L1691=TRUE,$A1691=0,MOD($A1691,ChapterTable!$R$20)&lt;&gt;0),"","보스")&amp;"인게임누적합배수",ChapterTable!$R:$S,2,0)*D1691)
  )
  )
  )
)</f>
        <v>2873.64111328125</v>
      </c>
      <c r="G1691" t="s">
        <v>719</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85"/>
        <v>25</v>
      </c>
      <c r="Q1691">
        <f t="shared" si="186"/>
        <v>25</v>
      </c>
      <c r="R1691" t="b">
        <f t="shared" ca="1" si="187"/>
        <v>0</v>
      </c>
      <c r="T1691" t="b">
        <f t="shared" ca="1" si="18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91"/>
        <v>0.2</v>
      </c>
      <c r="AJ1691">
        <f t="shared" si="189"/>
        <v>1</v>
      </c>
      <c r="AK1691">
        <f t="shared" si="190"/>
        <v>1</v>
      </c>
      <c r="AL1691">
        <v>0</v>
      </c>
    </row>
    <row r="1692" spans="1:38" x14ac:dyDescent="0.3">
      <c r="A1692">
        <v>12</v>
      </c>
      <c r="B1692">
        <v>1</v>
      </c>
      <c r="C1692">
        <f>IF(OR($L1692=TRUE,$A1692=0,MOD($A1692,ChapterTable!$R$20)&lt;&gt;0),
MAX(0,INT(($B1692+ChapterTable!$P$26+VLOOKUP(SUBSTITUTE(C$1,"성장단계","")&amp;"단계오프셋",ChapterTable!$R:$S,2,0))/ChapterTable!$P$23)),
MAX(0,INT(($B1692+ChapterTable!$R$26+VLOOKUP(SUBSTITUTE(C$1,"성장단계","")&amp;"보스단계오프셋",ChapterTable!$R:$S,2,0))/ChapterTable!$R$23)))</f>
        <v>0</v>
      </c>
      <c r="D1692">
        <f>IF(OR($L1692=TRUE,$A1692=0,MOD($A1692,ChapterTable!$R$20)&lt;&gt;0),
MAX(0,INT(($B1692+ChapterTable!$P$26+VLOOKUP(SUBSTITUTE(D$1,"성장단계","")&amp;"단계오프셋",ChapterTable!$R:$S,2,0))/ChapterTable!$P$23)),
MAX(0,INT(($B1692+ChapterTable!$R$26+VLOOKUP(SUBSTITUTE(D$1,"성장단계","")&amp;"보스단계오프셋",ChapterTable!$R:$S,2,0))/ChapterTable!$R$23)))</f>
        <v>0</v>
      </c>
      <c r="E1692" s="1">
        <f ca="1">IF(AND($A1692=0,$B1692=1),
    VLOOKUP(1,ChapterTable!$1:$1048576,MATCH("최종"&amp;SUBSTITUTE(SUBSTITUTE(E$1,"standard",""),"|Float",""),ChapterTable!$1:$1,0),0)*ChapterTable!$P$17,
  IF(AND($A1692=0,$B1692=0),
    E1693,
  IF($B1692=0,
    VLOOKUP($A1692,ChapterTable!$1:$1048576,MATCH("최종"&amp;SUBSTITUTE(SUBSTITUTE(E$1,"standard",""),"|Float",""),ChapterTable!$1:$1,0),0),
  IF($B1692=1,
    IF($L1692=FALSE,
      VLOOKUP($A1692,ChapterTable!$1:$1048576,MATCH("최종"&amp;SUBSTITUTE(SUBSTITUTE(E$1,"standard",""),"|Float",""),ChapterTable!$1:$1,0),0),
      VLOOKUP($A1692-ChapterTable!$P$11,ChapterTable!$1:$1048576,MATCH("최종"&amp;SUBSTITUTE(SUBSTITUTE(E$1,"standard",""),"|Float",""),ChapterTable!$1:$1,0),0)*ChapterTable!$P$14
    ),
  OFFSET(E1692,-$B1692+IF($L1692,1,0),0)*IF($B1692&gt;OFFSET($B1692,1,0),ChapterTable!$R$17,1)*
    (VLOOKUP(SUBSTITUTE(SUBSTITUTE(E$1,"standard",""),"|Float","")&amp;IF(OR($L1692=TRUE,$A1692=0,MOD($A1692,ChapterTable!$R$20)&lt;&gt;0),"","보스")&amp;"인게임누적곱배수",ChapterTable!$R:$S,2,0)^C1692
    +VLOOKUP(SUBSTITUTE(SUBSTITUTE(E$1,"standard",""),"|Float","")&amp;IF(OR($L1692=TRUE,$A1692=0,MOD($A1692,ChapterTable!$R$20)&lt;&gt;0),"","보스")&amp;"인게임누적합배수",ChapterTable!$R:$S,2,0)*C1692)
  )
  )
  )
)</f>
        <v>7957.7753906249991</v>
      </c>
      <c r="F1692" s="1">
        <f ca="1">IF(AND($A1692=0,$B1692=1),
    VLOOKUP(1,ChapterTable!$1:$1048576,MATCH("최종"&amp;SUBSTITUTE(SUBSTITUTE(F$1,"standard",""),"|Float",""),ChapterTable!$1:$1,0),0)*ChapterTable!$P$17,
  IF(AND($A1692=0,$B1692=0),
    F1693,
  IF($B1692=0,
    VLOOKUP($A1692,ChapterTable!$1:$1048576,MATCH("최종"&amp;SUBSTITUTE(SUBSTITUTE(F$1,"standard",""),"|Float",""),ChapterTable!$1:$1,0),0),
  IF($B1692=1,
    IF($L1692=FALSE,
      VLOOKUP($A1692,ChapterTable!$1:$1048576,MATCH("최종"&amp;SUBSTITUTE(SUBSTITUTE(F$1,"standard",""),"|Float",""),ChapterTable!$1:$1,0),0),
      VLOOKUP($A1692-ChapterTable!$P$11,ChapterTable!$1:$1048576,MATCH("최종"&amp;SUBSTITUTE(SUBSTITUTE(F$1,"standard",""),"|Float",""),ChapterTable!$1:$1,0),0)*ChapterTable!$P$14
    ),
  OFFSET(F1692,-$B1692+IF($L1692,1,0),0)*
    (VLOOKUP(SUBSTITUTE(SUBSTITUTE(F$1,"standard",""),"|Float","")&amp;IF(OR($L1692=TRUE,$A1692=0,MOD($A1692,ChapterTable!$R$20)&lt;&gt;0),"","보스")&amp;"인게임누적곱배수",ChapterTable!$R:$S,2,0)^D1692
    +VLOOKUP(SUBSTITUTE(SUBSTITUTE(F$1,"standard",""),"|Float","")&amp;IF(OR($L1692=TRUE,$A1692=0,MOD($A1692,ChapterTable!$R$20)&lt;&gt;0),"","보스")&amp;"인게임누적합배수",ChapterTable!$R:$S,2,0)*D1692)
  )
  )
  )
)</f>
        <v>3315.7397460937495</v>
      </c>
      <c r="G1692" t="s">
        <v>719</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85"/>
        <v>1</v>
      </c>
      <c r="Q1692">
        <f t="shared" si="186"/>
        <v>1</v>
      </c>
      <c r="R1692" t="b">
        <f t="shared" ca="1" si="187"/>
        <v>1</v>
      </c>
      <c r="T1692" t="b">
        <f t="shared" ca="1" si="188"/>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91"/>
        <v>1</v>
      </c>
      <c r="AJ1692">
        <f t="shared" si="189"/>
        <v>1</v>
      </c>
      <c r="AK1692">
        <f t="shared" si="190"/>
        <v>1</v>
      </c>
      <c r="AL1692">
        <v>0</v>
      </c>
    </row>
    <row r="1693" spans="1:38" x14ac:dyDescent="0.3">
      <c r="A1693">
        <v>12</v>
      </c>
      <c r="B1693">
        <v>2</v>
      </c>
      <c r="C1693">
        <f>IF(OR($L1693=TRUE,$A1693=0,MOD($A1693,ChapterTable!$R$20)&lt;&gt;0),
MAX(0,INT(($B1693+ChapterTable!$P$26+VLOOKUP(SUBSTITUTE(C$1,"성장단계","")&amp;"단계오프셋",ChapterTable!$R:$S,2,0))/ChapterTable!$P$23)),
MAX(0,INT(($B1693+ChapterTable!$R$26+VLOOKUP(SUBSTITUTE(C$1,"성장단계","")&amp;"보스단계오프셋",ChapterTable!$R:$S,2,0))/ChapterTable!$R$23)))</f>
        <v>0</v>
      </c>
      <c r="D1693">
        <f>IF(OR($L1693=TRUE,$A1693=0,MOD($A1693,ChapterTable!$R$20)&lt;&gt;0),
MAX(0,INT(($B1693+ChapterTable!$P$26+VLOOKUP(SUBSTITUTE(D$1,"성장단계","")&amp;"단계오프셋",ChapterTable!$R:$S,2,0))/ChapterTable!$P$23)),
MAX(0,INT(($B1693+ChapterTable!$R$26+VLOOKUP(SUBSTITUTE(D$1,"성장단계","")&amp;"보스단계오프셋",ChapterTable!$R:$S,2,0))/ChapterTable!$R$23)))</f>
        <v>0</v>
      </c>
      <c r="E1693" s="1">
        <f ca="1">IF(AND($A1693=0,$B1693=1),
    VLOOKUP(1,ChapterTable!$1:$1048576,MATCH("최종"&amp;SUBSTITUTE(SUBSTITUTE(E$1,"standard",""),"|Float",""),ChapterTable!$1:$1,0),0)*ChapterTable!$P$17,
  IF(AND($A1693=0,$B1693=0),
    E1694,
  IF($B1693=0,
    VLOOKUP($A1693,ChapterTable!$1:$1048576,MATCH("최종"&amp;SUBSTITUTE(SUBSTITUTE(E$1,"standard",""),"|Float",""),ChapterTable!$1:$1,0),0),
  IF($B1693=1,
    IF($L1693=FALSE,
      VLOOKUP($A1693,ChapterTable!$1:$1048576,MATCH("최종"&amp;SUBSTITUTE(SUBSTITUTE(E$1,"standard",""),"|Float",""),ChapterTable!$1:$1,0),0),
      VLOOKUP($A1693-ChapterTable!$P$11,ChapterTable!$1:$1048576,MATCH("최종"&amp;SUBSTITUTE(SUBSTITUTE(E$1,"standard",""),"|Float",""),ChapterTable!$1:$1,0),0)*ChapterTable!$P$14
    ),
  OFFSET(E1693,-$B1693+IF($L1693,1,0),0)*IF($B1693&gt;OFFSET($B1693,1,0),ChapterTable!$R$17,1)*
    (VLOOKUP(SUBSTITUTE(SUBSTITUTE(E$1,"standard",""),"|Float","")&amp;IF(OR($L1693=TRUE,$A1693=0,MOD($A1693,ChapterTable!$R$20)&lt;&gt;0),"","보스")&amp;"인게임누적곱배수",ChapterTable!$R:$S,2,0)^C1693
    +VLOOKUP(SUBSTITUTE(SUBSTITUTE(E$1,"standard",""),"|Float","")&amp;IF(OR($L1693=TRUE,$A1693=0,MOD($A1693,ChapterTable!$R$20)&lt;&gt;0),"","보스")&amp;"인게임누적합배수",ChapterTable!$R:$S,2,0)*C1693)
  )
  )
  )
)</f>
        <v>7957.7753906249991</v>
      </c>
      <c r="F1693" s="1">
        <f ca="1">IF(AND($A1693=0,$B1693=1),
    VLOOKUP(1,ChapterTable!$1:$1048576,MATCH("최종"&amp;SUBSTITUTE(SUBSTITUTE(F$1,"standard",""),"|Float",""),ChapterTable!$1:$1,0),0)*ChapterTable!$P$17,
  IF(AND($A1693=0,$B1693=0),
    F1694,
  IF($B1693=0,
    VLOOKUP($A1693,ChapterTable!$1:$1048576,MATCH("최종"&amp;SUBSTITUTE(SUBSTITUTE(F$1,"standard",""),"|Float",""),ChapterTable!$1:$1,0),0),
  IF($B1693=1,
    IF($L1693=FALSE,
      VLOOKUP($A1693,ChapterTable!$1:$1048576,MATCH("최종"&amp;SUBSTITUTE(SUBSTITUTE(F$1,"standard",""),"|Float",""),ChapterTable!$1:$1,0),0),
      VLOOKUP($A1693-ChapterTable!$P$11,ChapterTable!$1:$1048576,MATCH("최종"&amp;SUBSTITUTE(SUBSTITUTE(F$1,"standard",""),"|Float",""),ChapterTable!$1:$1,0),0)*ChapterTable!$P$14
    ),
  OFFSET(F1693,-$B1693+IF($L1693,1,0),0)*
    (VLOOKUP(SUBSTITUTE(SUBSTITUTE(F$1,"standard",""),"|Float","")&amp;IF(OR($L1693=TRUE,$A1693=0,MOD($A1693,ChapterTable!$R$20)&lt;&gt;0),"","보스")&amp;"인게임누적곱배수",ChapterTable!$R:$S,2,0)^D1693
    +VLOOKUP(SUBSTITUTE(SUBSTITUTE(F$1,"standard",""),"|Float","")&amp;IF(OR($L1693=TRUE,$A1693=0,MOD($A1693,ChapterTable!$R$20)&lt;&gt;0),"","보스")&amp;"인게임누적합배수",ChapterTable!$R:$S,2,0)*D1693)
  )
  )
  )
)</f>
        <v>3315.7397460937495</v>
      </c>
      <c r="G1693" t="s">
        <v>719</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85"/>
        <v>1</v>
      </c>
      <c r="Q1693">
        <f t="shared" si="186"/>
        <v>1</v>
      </c>
      <c r="R1693" t="b">
        <f t="shared" ca="1" si="187"/>
        <v>1</v>
      </c>
      <c r="T1693" t="b">
        <f t="shared" ca="1" si="188"/>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91"/>
        <v>1</v>
      </c>
      <c r="AJ1693">
        <f t="shared" si="189"/>
        <v>1</v>
      </c>
      <c r="AK1693">
        <f t="shared" si="190"/>
        <v>1</v>
      </c>
      <c r="AL1693">
        <v>0</v>
      </c>
    </row>
    <row r="1694" spans="1:38" x14ac:dyDescent="0.3">
      <c r="A1694">
        <v>12</v>
      </c>
      <c r="B1694">
        <v>3</v>
      </c>
      <c r="C1694">
        <f>IF(OR($L1694=TRUE,$A1694=0,MOD($A1694,ChapterTable!$R$20)&lt;&gt;0),
MAX(0,INT(($B1694+ChapterTable!$P$26+VLOOKUP(SUBSTITUTE(C$1,"성장단계","")&amp;"단계오프셋",ChapterTable!$R:$S,2,0))/ChapterTable!$P$23)),
MAX(0,INT(($B1694+ChapterTable!$R$26+VLOOKUP(SUBSTITUTE(C$1,"성장단계","")&amp;"보스단계오프셋",ChapterTable!$R:$S,2,0))/ChapterTable!$R$23)))</f>
        <v>0</v>
      </c>
      <c r="D1694">
        <f>IF(OR($L1694=TRUE,$A1694=0,MOD($A1694,ChapterTable!$R$20)&lt;&gt;0),
MAX(0,INT(($B1694+ChapterTable!$P$26+VLOOKUP(SUBSTITUTE(D$1,"성장단계","")&amp;"단계오프셋",ChapterTable!$R:$S,2,0))/ChapterTable!$P$23)),
MAX(0,INT(($B1694+ChapterTable!$R$26+VLOOKUP(SUBSTITUTE(D$1,"성장단계","")&amp;"보스단계오프셋",ChapterTable!$R:$S,2,0))/ChapterTable!$R$23)))</f>
        <v>0</v>
      </c>
      <c r="E1694" s="1">
        <f ca="1">IF(AND($A1694=0,$B1694=1),
    VLOOKUP(1,ChapterTable!$1:$1048576,MATCH("최종"&amp;SUBSTITUTE(SUBSTITUTE(E$1,"standard",""),"|Float",""),ChapterTable!$1:$1,0),0)*ChapterTable!$P$17,
  IF(AND($A1694=0,$B1694=0),
    E1695,
  IF($B1694=0,
    VLOOKUP($A1694,ChapterTable!$1:$1048576,MATCH("최종"&amp;SUBSTITUTE(SUBSTITUTE(E$1,"standard",""),"|Float",""),ChapterTable!$1:$1,0),0),
  IF($B1694=1,
    IF($L1694=FALSE,
      VLOOKUP($A1694,ChapterTable!$1:$1048576,MATCH("최종"&amp;SUBSTITUTE(SUBSTITUTE(E$1,"standard",""),"|Float",""),ChapterTable!$1:$1,0),0),
      VLOOKUP($A1694-ChapterTable!$P$11,ChapterTable!$1:$1048576,MATCH("최종"&amp;SUBSTITUTE(SUBSTITUTE(E$1,"standard",""),"|Float",""),ChapterTable!$1:$1,0),0)*ChapterTable!$P$14
    ),
  OFFSET(E1694,-$B1694+IF($L1694,1,0),0)*IF($B1694&gt;OFFSET($B1694,1,0),ChapterTable!$R$17,1)*
    (VLOOKUP(SUBSTITUTE(SUBSTITUTE(E$1,"standard",""),"|Float","")&amp;IF(OR($L1694=TRUE,$A1694=0,MOD($A1694,ChapterTable!$R$20)&lt;&gt;0),"","보스")&amp;"인게임누적곱배수",ChapterTable!$R:$S,2,0)^C1694
    +VLOOKUP(SUBSTITUTE(SUBSTITUTE(E$1,"standard",""),"|Float","")&amp;IF(OR($L1694=TRUE,$A1694=0,MOD($A1694,ChapterTable!$R$20)&lt;&gt;0),"","보스")&amp;"인게임누적합배수",ChapterTable!$R:$S,2,0)*C1694)
  )
  )
  )
)</f>
        <v>7957.7753906249991</v>
      </c>
      <c r="F1694" s="1">
        <f ca="1">IF(AND($A1694=0,$B1694=1),
    VLOOKUP(1,ChapterTable!$1:$1048576,MATCH("최종"&amp;SUBSTITUTE(SUBSTITUTE(F$1,"standard",""),"|Float",""),ChapterTable!$1:$1,0),0)*ChapterTable!$P$17,
  IF(AND($A1694=0,$B1694=0),
    F1695,
  IF($B1694=0,
    VLOOKUP($A1694,ChapterTable!$1:$1048576,MATCH("최종"&amp;SUBSTITUTE(SUBSTITUTE(F$1,"standard",""),"|Float",""),ChapterTable!$1:$1,0),0),
  IF($B1694=1,
    IF($L1694=FALSE,
      VLOOKUP($A1694,ChapterTable!$1:$1048576,MATCH("최종"&amp;SUBSTITUTE(SUBSTITUTE(F$1,"standard",""),"|Float",""),ChapterTable!$1:$1,0),0),
      VLOOKUP($A1694-ChapterTable!$P$11,ChapterTable!$1:$1048576,MATCH("최종"&amp;SUBSTITUTE(SUBSTITUTE(F$1,"standard",""),"|Float",""),ChapterTable!$1:$1,0),0)*ChapterTable!$P$14
    ),
  OFFSET(F1694,-$B1694+IF($L1694,1,0),0)*
    (VLOOKUP(SUBSTITUTE(SUBSTITUTE(F$1,"standard",""),"|Float","")&amp;IF(OR($L1694=TRUE,$A1694=0,MOD($A1694,ChapterTable!$R$20)&lt;&gt;0),"","보스")&amp;"인게임누적곱배수",ChapterTable!$R:$S,2,0)^D1694
    +VLOOKUP(SUBSTITUTE(SUBSTITUTE(F$1,"standard",""),"|Float","")&amp;IF(OR($L1694=TRUE,$A1694=0,MOD($A1694,ChapterTable!$R$20)&lt;&gt;0),"","보스")&amp;"인게임누적합배수",ChapterTable!$R:$S,2,0)*D1694)
  )
  )
  )
)</f>
        <v>3315.7397460937495</v>
      </c>
      <c r="G1694" t="s">
        <v>719</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85"/>
        <v>1</v>
      </c>
      <c r="Q1694">
        <f t="shared" si="186"/>
        <v>1</v>
      </c>
      <c r="R1694" t="b">
        <f t="shared" ca="1" si="187"/>
        <v>1</v>
      </c>
      <c r="T1694" t="b">
        <f t="shared" ca="1" si="188"/>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91"/>
        <v>1</v>
      </c>
      <c r="AJ1694">
        <f t="shared" si="189"/>
        <v>1</v>
      </c>
      <c r="AK1694">
        <f t="shared" si="190"/>
        <v>1</v>
      </c>
      <c r="AL1694">
        <v>0</v>
      </c>
    </row>
    <row r="1695" spans="1:38" x14ac:dyDescent="0.3">
      <c r="A1695">
        <v>12</v>
      </c>
      <c r="B1695">
        <v>4</v>
      </c>
      <c r="C1695">
        <f>IF(OR($L1695=TRUE,$A1695=0,MOD($A1695,ChapterTable!$R$20)&lt;&gt;0),
MAX(0,INT(($B1695+ChapterTable!$P$26+VLOOKUP(SUBSTITUTE(C$1,"성장단계","")&amp;"단계오프셋",ChapterTable!$R:$S,2,0))/ChapterTable!$P$23)),
MAX(0,INT(($B1695+ChapterTable!$R$26+VLOOKUP(SUBSTITUTE(C$1,"성장단계","")&amp;"보스단계오프셋",ChapterTable!$R:$S,2,0))/ChapterTable!$R$23)))</f>
        <v>0</v>
      </c>
      <c r="D1695">
        <f>IF(OR($L1695=TRUE,$A1695=0,MOD($A1695,ChapterTable!$R$20)&lt;&gt;0),
MAX(0,INT(($B1695+ChapterTable!$P$26+VLOOKUP(SUBSTITUTE(D$1,"성장단계","")&amp;"단계오프셋",ChapterTable!$R:$S,2,0))/ChapterTable!$P$23)),
MAX(0,INT(($B1695+ChapterTable!$R$26+VLOOKUP(SUBSTITUTE(D$1,"성장단계","")&amp;"보스단계오프셋",ChapterTable!$R:$S,2,0))/ChapterTable!$R$23)))</f>
        <v>0</v>
      </c>
      <c r="E1695" s="1">
        <f ca="1">IF(AND($A1695=0,$B1695=1),
    VLOOKUP(1,ChapterTable!$1:$1048576,MATCH("최종"&amp;SUBSTITUTE(SUBSTITUTE(E$1,"standard",""),"|Float",""),ChapterTable!$1:$1,0),0)*ChapterTable!$P$17,
  IF(AND($A1695=0,$B1695=0),
    E1696,
  IF($B1695=0,
    VLOOKUP($A1695,ChapterTable!$1:$1048576,MATCH("최종"&amp;SUBSTITUTE(SUBSTITUTE(E$1,"standard",""),"|Float",""),ChapterTable!$1:$1,0),0),
  IF($B1695=1,
    IF($L1695=FALSE,
      VLOOKUP($A1695,ChapterTable!$1:$1048576,MATCH("최종"&amp;SUBSTITUTE(SUBSTITUTE(E$1,"standard",""),"|Float",""),ChapterTable!$1:$1,0),0),
      VLOOKUP($A1695-ChapterTable!$P$11,ChapterTable!$1:$1048576,MATCH("최종"&amp;SUBSTITUTE(SUBSTITUTE(E$1,"standard",""),"|Float",""),ChapterTable!$1:$1,0),0)*ChapterTable!$P$14
    ),
  OFFSET(E1695,-$B1695+IF($L1695,1,0),0)*IF($B1695&gt;OFFSET($B1695,1,0),ChapterTable!$R$17,1)*
    (VLOOKUP(SUBSTITUTE(SUBSTITUTE(E$1,"standard",""),"|Float","")&amp;IF(OR($L1695=TRUE,$A1695=0,MOD($A1695,ChapterTable!$R$20)&lt;&gt;0),"","보스")&amp;"인게임누적곱배수",ChapterTable!$R:$S,2,0)^C1695
    +VLOOKUP(SUBSTITUTE(SUBSTITUTE(E$1,"standard",""),"|Float","")&amp;IF(OR($L1695=TRUE,$A1695=0,MOD($A1695,ChapterTable!$R$20)&lt;&gt;0),"","보스")&amp;"인게임누적합배수",ChapterTable!$R:$S,2,0)*C1695)
  )
  )
  )
)</f>
        <v>7957.7753906249991</v>
      </c>
      <c r="F1695" s="1">
        <f ca="1">IF(AND($A1695=0,$B1695=1),
    VLOOKUP(1,ChapterTable!$1:$1048576,MATCH("최종"&amp;SUBSTITUTE(SUBSTITUTE(F$1,"standard",""),"|Float",""),ChapterTable!$1:$1,0),0)*ChapterTable!$P$17,
  IF(AND($A1695=0,$B1695=0),
    F1696,
  IF($B1695=0,
    VLOOKUP($A1695,ChapterTable!$1:$1048576,MATCH("최종"&amp;SUBSTITUTE(SUBSTITUTE(F$1,"standard",""),"|Float",""),ChapterTable!$1:$1,0),0),
  IF($B1695=1,
    IF($L1695=FALSE,
      VLOOKUP($A1695,ChapterTable!$1:$1048576,MATCH("최종"&amp;SUBSTITUTE(SUBSTITUTE(F$1,"standard",""),"|Float",""),ChapterTable!$1:$1,0),0),
      VLOOKUP($A1695-ChapterTable!$P$11,ChapterTable!$1:$1048576,MATCH("최종"&amp;SUBSTITUTE(SUBSTITUTE(F$1,"standard",""),"|Float",""),ChapterTable!$1:$1,0),0)*ChapterTable!$P$14
    ),
  OFFSET(F1695,-$B1695+IF($L1695,1,0),0)*
    (VLOOKUP(SUBSTITUTE(SUBSTITUTE(F$1,"standard",""),"|Float","")&amp;IF(OR($L1695=TRUE,$A1695=0,MOD($A1695,ChapterTable!$R$20)&lt;&gt;0),"","보스")&amp;"인게임누적곱배수",ChapterTable!$R:$S,2,0)^D1695
    +VLOOKUP(SUBSTITUTE(SUBSTITUTE(F$1,"standard",""),"|Float","")&amp;IF(OR($L1695=TRUE,$A1695=0,MOD($A1695,ChapterTable!$R$20)&lt;&gt;0),"","보스")&amp;"인게임누적합배수",ChapterTable!$R:$S,2,0)*D1695)
  )
  )
  )
)</f>
        <v>3315.7397460937495</v>
      </c>
      <c r="G1695" t="s">
        <v>719</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85"/>
        <v>1</v>
      </c>
      <c r="Q1695">
        <f t="shared" si="186"/>
        <v>1</v>
      </c>
      <c r="R1695" t="b">
        <f t="shared" ca="1" si="187"/>
        <v>1</v>
      </c>
      <c r="T1695" t="b">
        <f t="shared" ca="1" si="188"/>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91"/>
        <v>1</v>
      </c>
      <c r="AJ1695">
        <f t="shared" si="189"/>
        <v>1</v>
      </c>
      <c r="AK1695">
        <f t="shared" si="190"/>
        <v>1</v>
      </c>
      <c r="AL1695">
        <v>0</v>
      </c>
    </row>
    <row r="1696" spans="1:38" x14ac:dyDescent="0.3">
      <c r="A1696">
        <v>12</v>
      </c>
      <c r="B1696">
        <v>5</v>
      </c>
      <c r="C1696">
        <f>IF(OR($L1696=TRUE,$A1696=0,MOD($A1696,ChapterTable!$R$20)&lt;&gt;0),
MAX(0,INT(($B1696+ChapterTable!$P$26+VLOOKUP(SUBSTITUTE(C$1,"성장단계","")&amp;"단계오프셋",ChapterTable!$R:$S,2,0))/ChapterTable!$P$23)),
MAX(0,INT(($B1696+ChapterTable!$R$26+VLOOKUP(SUBSTITUTE(C$1,"성장단계","")&amp;"보스단계오프셋",ChapterTable!$R:$S,2,0))/ChapterTable!$R$23)))</f>
        <v>0</v>
      </c>
      <c r="D1696">
        <f>IF(OR($L1696=TRUE,$A1696=0,MOD($A1696,ChapterTable!$R$20)&lt;&gt;0),
MAX(0,INT(($B1696+ChapterTable!$P$26+VLOOKUP(SUBSTITUTE(D$1,"성장단계","")&amp;"단계오프셋",ChapterTable!$R:$S,2,0))/ChapterTable!$P$23)),
MAX(0,INT(($B1696+ChapterTable!$R$26+VLOOKUP(SUBSTITUTE(D$1,"성장단계","")&amp;"보스단계오프셋",ChapterTable!$R:$S,2,0))/ChapterTable!$R$23)))</f>
        <v>0</v>
      </c>
      <c r="E1696" s="1">
        <f ca="1">IF(AND($A1696=0,$B1696=1),
    VLOOKUP(1,ChapterTable!$1:$1048576,MATCH("최종"&amp;SUBSTITUTE(SUBSTITUTE(E$1,"standard",""),"|Float",""),ChapterTable!$1:$1,0),0)*ChapterTable!$P$17,
  IF(AND($A1696=0,$B1696=0),
    E1697,
  IF($B1696=0,
    VLOOKUP($A1696,ChapterTable!$1:$1048576,MATCH("최종"&amp;SUBSTITUTE(SUBSTITUTE(E$1,"standard",""),"|Float",""),ChapterTable!$1:$1,0),0),
  IF($B1696=1,
    IF($L1696=FALSE,
      VLOOKUP($A1696,ChapterTable!$1:$1048576,MATCH("최종"&amp;SUBSTITUTE(SUBSTITUTE(E$1,"standard",""),"|Float",""),ChapterTable!$1:$1,0),0),
      VLOOKUP($A1696-ChapterTable!$P$11,ChapterTable!$1:$1048576,MATCH("최종"&amp;SUBSTITUTE(SUBSTITUTE(E$1,"standard",""),"|Float",""),ChapterTable!$1:$1,0),0)*ChapterTable!$P$14
    ),
  OFFSET(E1696,-$B1696+IF($L1696,1,0),0)*IF($B1696&gt;OFFSET($B1696,1,0),ChapterTable!$R$17,1)*
    (VLOOKUP(SUBSTITUTE(SUBSTITUTE(E$1,"standard",""),"|Float","")&amp;IF(OR($L1696=TRUE,$A1696=0,MOD($A1696,ChapterTable!$R$20)&lt;&gt;0),"","보스")&amp;"인게임누적곱배수",ChapterTable!$R:$S,2,0)^C1696
    +VLOOKUP(SUBSTITUTE(SUBSTITUTE(E$1,"standard",""),"|Float","")&amp;IF(OR($L1696=TRUE,$A1696=0,MOD($A1696,ChapterTable!$R$20)&lt;&gt;0),"","보스")&amp;"인게임누적합배수",ChapterTable!$R:$S,2,0)*C1696)
  )
  )
  )
)</f>
        <v>7957.7753906249991</v>
      </c>
      <c r="F1696" s="1">
        <f ca="1">IF(AND($A1696=0,$B1696=1),
    VLOOKUP(1,ChapterTable!$1:$1048576,MATCH("최종"&amp;SUBSTITUTE(SUBSTITUTE(F$1,"standard",""),"|Float",""),ChapterTable!$1:$1,0),0)*ChapterTable!$P$17,
  IF(AND($A1696=0,$B1696=0),
    F1697,
  IF($B1696=0,
    VLOOKUP($A1696,ChapterTable!$1:$1048576,MATCH("최종"&amp;SUBSTITUTE(SUBSTITUTE(F$1,"standard",""),"|Float",""),ChapterTable!$1:$1,0),0),
  IF($B1696=1,
    IF($L1696=FALSE,
      VLOOKUP($A1696,ChapterTable!$1:$1048576,MATCH("최종"&amp;SUBSTITUTE(SUBSTITUTE(F$1,"standard",""),"|Float",""),ChapterTable!$1:$1,0),0),
      VLOOKUP($A1696-ChapterTable!$P$11,ChapterTable!$1:$1048576,MATCH("최종"&amp;SUBSTITUTE(SUBSTITUTE(F$1,"standard",""),"|Float",""),ChapterTable!$1:$1,0),0)*ChapterTable!$P$14
    ),
  OFFSET(F1696,-$B1696+IF($L1696,1,0),0)*
    (VLOOKUP(SUBSTITUTE(SUBSTITUTE(F$1,"standard",""),"|Float","")&amp;IF(OR($L1696=TRUE,$A1696=0,MOD($A1696,ChapterTable!$R$20)&lt;&gt;0),"","보스")&amp;"인게임누적곱배수",ChapterTable!$R:$S,2,0)^D1696
    +VLOOKUP(SUBSTITUTE(SUBSTITUTE(F$1,"standard",""),"|Float","")&amp;IF(OR($L1696=TRUE,$A1696=0,MOD($A1696,ChapterTable!$R$20)&lt;&gt;0),"","보스")&amp;"인게임누적합배수",ChapterTable!$R:$S,2,0)*D1696)
  )
  )
  )
)</f>
        <v>3315.7397460937495</v>
      </c>
      <c r="G1696" t="s">
        <v>719</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85"/>
        <v>11</v>
      </c>
      <c r="Q1696">
        <f t="shared" si="186"/>
        <v>11</v>
      </c>
      <c r="R1696" t="b">
        <f t="shared" ca="1" si="187"/>
        <v>1</v>
      </c>
      <c r="T1696" t="b">
        <f t="shared" ca="1" si="188"/>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91"/>
        <v>1</v>
      </c>
      <c r="AJ1696">
        <f t="shared" si="189"/>
        <v>1</v>
      </c>
      <c r="AK1696">
        <f t="shared" si="190"/>
        <v>1</v>
      </c>
      <c r="AL1696">
        <v>0</v>
      </c>
    </row>
    <row r="1697" spans="1:38" x14ac:dyDescent="0.3">
      <c r="A1697">
        <v>12</v>
      </c>
      <c r="B1697">
        <v>6</v>
      </c>
      <c r="C1697">
        <f>IF(OR($L1697=TRUE,$A1697=0,MOD($A1697,ChapterTable!$R$20)&lt;&gt;0),
MAX(0,INT(($B1697+ChapterTable!$P$26+VLOOKUP(SUBSTITUTE(C$1,"성장단계","")&amp;"단계오프셋",ChapterTable!$R:$S,2,0))/ChapterTable!$P$23)),
MAX(0,INT(($B1697+ChapterTable!$R$26+VLOOKUP(SUBSTITUTE(C$1,"성장단계","")&amp;"보스단계오프셋",ChapterTable!$R:$S,2,0))/ChapterTable!$R$23)))</f>
        <v>1</v>
      </c>
      <c r="D1697">
        <f>IF(OR($L1697=TRUE,$A1697=0,MOD($A1697,ChapterTable!$R$20)&lt;&gt;0),
MAX(0,INT(($B1697+ChapterTable!$P$26+VLOOKUP(SUBSTITUTE(D$1,"성장단계","")&amp;"단계오프셋",ChapterTable!$R:$S,2,0))/ChapterTable!$P$23)),
MAX(0,INT(($B1697+ChapterTable!$R$26+VLOOKUP(SUBSTITUTE(D$1,"성장단계","")&amp;"보스단계오프셋",ChapterTable!$R:$S,2,0))/ChapterTable!$R$23)))</f>
        <v>0</v>
      </c>
      <c r="E1697" s="1">
        <f ca="1">IF(AND($A1697=0,$B1697=1),
    VLOOKUP(1,ChapterTable!$1:$1048576,MATCH("최종"&amp;SUBSTITUTE(SUBSTITUTE(E$1,"standard",""),"|Float",""),ChapterTable!$1:$1,0),0)*ChapterTable!$P$17,
  IF(AND($A1697=0,$B1697=0),
    E1698,
  IF($B1697=0,
    VLOOKUP($A1697,ChapterTable!$1:$1048576,MATCH("최종"&amp;SUBSTITUTE(SUBSTITUTE(E$1,"standard",""),"|Float",""),ChapterTable!$1:$1,0),0),
  IF($B1697=1,
    IF($L1697=FALSE,
      VLOOKUP($A1697,ChapterTable!$1:$1048576,MATCH("최종"&amp;SUBSTITUTE(SUBSTITUTE(E$1,"standard",""),"|Float",""),ChapterTable!$1:$1,0),0),
      VLOOKUP($A1697-ChapterTable!$P$11,ChapterTable!$1:$1048576,MATCH("최종"&amp;SUBSTITUTE(SUBSTITUTE(E$1,"standard",""),"|Float",""),ChapterTable!$1:$1,0),0)*ChapterTable!$P$14
    ),
  OFFSET(E1697,-$B1697+IF($L1697,1,0),0)*IF($B1697&gt;OFFSET($B1697,1,0),ChapterTable!$R$17,1)*
    (VLOOKUP(SUBSTITUTE(SUBSTITUTE(E$1,"standard",""),"|Float","")&amp;IF(OR($L1697=TRUE,$A1697=0,MOD($A1697,ChapterTable!$R$20)&lt;&gt;0),"","보스")&amp;"인게임누적곱배수",ChapterTable!$R:$S,2,0)^C1697
    +VLOOKUP(SUBSTITUTE(SUBSTITUTE(E$1,"standard",""),"|Float","")&amp;IF(OR($L1697=TRUE,$A1697=0,MOD($A1697,ChapterTable!$R$20)&lt;&gt;0),"","보스")&amp;"인게임누적합배수",ChapterTable!$R:$S,2,0)*C1697)
  )
  )
  )
)</f>
        <v>9549.3304687499985</v>
      </c>
      <c r="F1697" s="1">
        <f ca="1">IF(AND($A1697=0,$B1697=1),
    VLOOKUP(1,ChapterTable!$1:$1048576,MATCH("최종"&amp;SUBSTITUTE(SUBSTITUTE(F$1,"standard",""),"|Float",""),ChapterTable!$1:$1,0),0)*ChapterTable!$P$17,
  IF(AND($A1697=0,$B1697=0),
    F1698,
  IF($B1697=0,
    VLOOKUP($A1697,ChapterTable!$1:$1048576,MATCH("최종"&amp;SUBSTITUTE(SUBSTITUTE(F$1,"standard",""),"|Float",""),ChapterTable!$1:$1,0),0),
  IF($B1697=1,
    IF($L1697=FALSE,
      VLOOKUP($A1697,ChapterTable!$1:$1048576,MATCH("최종"&amp;SUBSTITUTE(SUBSTITUTE(F$1,"standard",""),"|Float",""),ChapterTable!$1:$1,0),0),
      VLOOKUP($A1697-ChapterTable!$P$11,ChapterTable!$1:$1048576,MATCH("최종"&amp;SUBSTITUTE(SUBSTITUTE(F$1,"standard",""),"|Float",""),ChapterTable!$1:$1,0),0)*ChapterTable!$P$14
    ),
  OFFSET(F1697,-$B1697+IF($L1697,1,0),0)*
    (VLOOKUP(SUBSTITUTE(SUBSTITUTE(F$1,"standard",""),"|Float","")&amp;IF(OR($L1697=TRUE,$A1697=0,MOD($A1697,ChapterTable!$R$20)&lt;&gt;0),"","보스")&amp;"인게임누적곱배수",ChapterTable!$R:$S,2,0)^D1697
    +VLOOKUP(SUBSTITUTE(SUBSTITUTE(F$1,"standard",""),"|Float","")&amp;IF(OR($L1697=TRUE,$A1697=0,MOD($A1697,ChapterTable!$R$20)&lt;&gt;0),"","보스")&amp;"인게임누적합배수",ChapterTable!$R:$S,2,0)*D1697)
  )
  )
  )
)</f>
        <v>3315.7397460937495</v>
      </c>
      <c r="G1697" t="s">
        <v>719</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85"/>
        <v>1</v>
      </c>
      <c r="Q1697">
        <f t="shared" si="186"/>
        <v>1</v>
      </c>
      <c r="R1697" t="b">
        <f t="shared" ca="1" si="187"/>
        <v>1</v>
      </c>
      <c r="T1697" t="b">
        <f t="shared" ca="1" si="188"/>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91"/>
        <v>1</v>
      </c>
      <c r="AJ1697">
        <f t="shared" si="189"/>
        <v>1</v>
      </c>
      <c r="AK1697">
        <f t="shared" si="190"/>
        <v>1</v>
      </c>
      <c r="AL1697">
        <v>0</v>
      </c>
    </row>
    <row r="1698" spans="1:38" x14ac:dyDescent="0.3">
      <c r="A1698">
        <v>12</v>
      </c>
      <c r="B1698">
        <v>7</v>
      </c>
      <c r="C1698">
        <f>IF(OR($L1698=TRUE,$A1698=0,MOD($A1698,ChapterTable!$R$20)&lt;&gt;0),
MAX(0,INT(($B1698+ChapterTable!$P$26+VLOOKUP(SUBSTITUTE(C$1,"성장단계","")&amp;"단계오프셋",ChapterTable!$R:$S,2,0))/ChapterTable!$P$23)),
MAX(0,INT(($B1698+ChapterTable!$R$26+VLOOKUP(SUBSTITUTE(C$1,"성장단계","")&amp;"보스단계오프셋",ChapterTable!$R:$S,2,0))/ChapterTable!$R$23)))</f>
        <v>1</v>
      </c>
      <c r="D1698">
        <f>IF(OR($L1698=TRUE,$A1698=0,MOD($A1698,ChapterTable!$R$20)&lt;&gt;0),
MAX(0,INT(($B1698+ChapterTable!$P$26+VLOOKUP(SUBSTITUTE(D$1,"성장단계","")&amp;"단계오프셋",ChapterTable!$R:$S,2,0))/ChapterTable!$P$23)),
MAX(0,INT(($B1698+ChapterTable!$R$26+VLOOKUP(SUBSTITUTE(D$1,"성장단계","")&amp;"보스단계오프셋",ChapterTable!$R:$S,2,0))/ChapterTable!$R$23)))</f>
        <v>0</v>
      </c>
      <c r="E1698" s="1">
        <f ca="1">IF(AND($A1698=0,$B1698=1),
    VLOOKUP(1,ChapterTable!$1:$1048576,MATCH("최종"&amp;SUBSTITUTE(SUBSTITUTE(E$1,"standard",""),"|Float",""),ChapterTable!$1:$1,0),0)*ChapterTable!$P$17,
  IF(AND($A1698=0,$B1698=0),
    E1699,
  IF($B1698=0,
    VLOOKUP($A1698,ChapterTable!$1:$1048576,MATCH("최종"&amp;SUBSTITUTE(SUBSTITUTE(E$1,"standard",""),"|Float",""),ChapterTable!$1:$1,0),0),
  IF($B1698=1,
    IF($L1698=FALSE,
      VLOOKUP($A1698,ChapterTable!$1:$1048576,MATCH("최종"&amp;SUBSTITUTE(SUBSTITUTE(E$1,"standard",""),"|Float",""),ChapterTable!$1:$1,0),0),
      VLOOKUP($A1698-ChapterTable!$P$11,ChapterTable!$1:$1048576,MATCH("최종"&amp;SUBSTITUTE(SUBSTITUTE(E$1,"standard",""),"|Float",""),ChapterTable!$1:$1,0),0)*ChapterTable!$P$14
    ),
  OFFSET(E1698,-$B1698+IF($L1698,1,0),0)*IF($B1698&gt;OFFSET($B1698,1,0),ChapterTable!$R$17,1)*
    (VLOOKUP(SUBSTITUTE(SUBSTITUTE(E$1,"standard",""),"|Float","")&amp;IF(OR($L1698=TRUE,$A1698=0,MOD($A1698,ChapterTable!$R$20)&lt;&gt;0),"","보스")&amp;"인게임누적곱배수",ChapterTable!$R:$S,2,0)^C1698
    +VLOOKUP(SUBSTITUTE(SUBSTITUTE(E$1,"standard",""),"|Float","")&amp;IF(OR($L1698=TRUE,$A1698=0,MOD($A1698,ChapterTable!$R$20)&lt;&gt;0),"","보스")&amp;"인게임누적합배수",ChapterTable!$R:$S,2,0)*C1698)
  )
  )
  )
)</f>
        <v>9549.3304687499985</v>
      </c>
      <c r="F1698" s="1">
        <f ca="1">IF(AND($A1698=0,$B1698=1),
    VLOOKUP(1,ChapterTable!$1:$1048576,MATCH("최종"&amp;SUBSTITUTE(SUBSTITUTE(F$1,"standard",""),"|Float",""),ChapterTable!$1:$1,0),0)*ChapterTable!$P$17,
  IF(AND($A1698=0,$B1698=0),
    F1699,
  IF($B1698=0,
    VLOOKUP($A1698,ChapterTable!$1:$1048576,MATCH("최종"&amp;SUBSTITUTE(SUBSTITUTE(F$1,"standard",""),"|Float",""),ChapterTable!$1:$1,0),0),
  IF($B1698=1,
    IF($L1698=FALSE,
      VLOOKUP($A1698,ChapterTable!$1:$1048576,MATCH("최종"&amp;SUBSTITUTE(SUBSTITUTE(F$1,"standard",""),"|Float",""),ChapterTable!$1:$1,0),0),
      VLOOKUP($A1698-ChapterTable!$P$11,ChapterTable!$1:$1048576,MATCH("최종"&amp;SUBSTITUTE(SUBSTITUTE(F$1,"standard",""),"|Float",""),ChapterTable!$1:$1,0),0)*ChapterTable!$P$14
    ),
  OFFSET(F1698,-$B1698+IF($L1698,1,0),0)*
    (VLOOKUP(SUBSTITUTE(SUBSTITUTE(F$1,"standard",""),"|Float","")&amp;IF(OR($L1698=TRUE,$A1698=0,MOD($A1698,ChapterTable!$R$20)&lt;&gt;0),"","보스")&amp;"인게임누적곱배수",ChapterTable!$R:$S,2,0)^D1698
    +VLOOKUP(SUBSTITUTE(SUBSTITUTE(F$1,"standard",""),"|Float","")&amp;IF(OR($L1698=TRUE,$A1698=0,MOD($A1698,ChapterTable!$R$20)&lt;&gt;0),"","보스")&amp;"인게임누적합배수",ChapterTable!$R:$S,2,0)*D1698)
  )
  )
  )
)</f>
        <v>3315.7397460937495</v>
      </c>
      <c r="G1698" t="s">
        <v>719</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85"/>
        <v>1</v>
      </c>
      <c r="Q1698">
        <f t="shared" si="186"/>
        <v>1</v>
      </c>
      <c r="R1698" t="b">
        <f t="shared" ca="1" si="187"/>
        <v>1</v>
      </c>
      <c r="T1698" t="b">
        <f t="shared" ca="1" si="188"/>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91"/>
        <v>1</v>
      </c>
      <c r="AJ1698">
        <f t="shared" si="189"/>
        <v>1</v>
      </c>
      <c r="AK1698">
        <f t="shared" si="190"/>
        <v>1</v>
      </c>
      <c r="AL1698">
        <v>0</v>
      </c>
    </row>
    <row r="1699" spans="1:38" x14ac:dyDescent="0.3">
      <c r="A1699">
        <v>12</v>
      </c>
      <c r="B1699">
        <v>8</v>
      </c>
      <c r="C1699">
        <f>IF(OR($L1699=TRUE,$A1699=0,MOD($A1699,ChapterTable!$R$20)&lt;&gt;0),
MAX(0,INT(($B1699+ChapterTable!$P$26+VLOOKUP(SUBSTITUTE(C$1,"성장단계","")&amp;"단계오프셋",ChapterTable!$R:$S,2,0))/ChapterTable!$P$23)),
MAX(0,INT(($B1699+ChapterTable!$R$26+VLOOKUP(SUBSTITUTE(C$1,"성장단계","")&amp;"보스단계오프셋",ChapterTable!$R:$S,2,0))/ChapterTable!$R$23)))</f>
        <v>1</v>
      </c>
      <c r="D1699">
        <f>IF(OR($L1699=TRUE,$A1699=0,MOD($A1699,ChapterTable!$R$20)&lt;&gt;0),
MAX(0,INT(($B1699+ChapterTable!$P$26+VLOOKUP(SUBSTITUTE(D$1,"성장단계","")&amp;"단계오프셋",ChapterTable!$R:$S,2,0))/ChapterTable!$P$23)),
MAX(0,INT(($B1699+ChapterTable!$R$26+VLOOKUP(SUBSTITUTE(D$1,"성장단계","")&amp;"보스단계오프셋",ChapterTable!$R:$S,2,0))/ChapterTable!$R$23)))</f>
        <v>0</v>
      </c>
      <c r="E1699" s="1">
        <f ca="1">IF(AND($A1699=0,$B1699=1),
    VLOOKUP(1,ChapterTable!$1:$1048576,MATCH("최종"&amp;SUBSTITUTE(SUBSTITUTE(E$1,"standard",""),"|Float",""),ChapterTable!$1:$1,0),0)*ChapterTable!$P$17,
  IF(AND($A1699=0,$B1699=0),
    E1700,
  IF($B1699=0,
    VLOOKUP($A1699,ChapterTable!$1:$1048576,MATCH("최종"&amp;SUBSTITUTE(SUBSTITUTE(E$1,"standard",""),"|Float",""),ChapterTable!$1:$1,0),0),
  IF($B1699=1,
    IF($L1699=FALSE,
      VLOOKUP($A1699,ChapterTable!$1:$1048576,MATCH("최종"&amp;SUBSTITUTE(SUBSTITUTE(E$1,"standard",""),"|Float",""),ChapterTable!$1:$1,0),0),
      VLOOKUP($A1699-ChapterTable!$P$11,ChapterTable!$1:$1048576,MATCH("최종"&amp;SUBSTITUTE(SUBSTITUTE(E$1,"standard",""),"|Float",""),ChapterTable!$1:$1,0),0)*ChapterTable!$P$14
    ),
  OFFSET(E1699,-$B1699+IF($L1699,1,0),0)*IF($B1699&gt;OFFSET($B1699,1,0),ChapterTable!$R$17,1)*
    (VLOOKUP(SUBSTITUTE(SUBSTITUTE(E$1,"standard",""),"|Float","")&amp;IF(OR($L1699=TRUE,$A1699=0,MOD($A1699,ChapterTable!$R$20)&lt;&gt;0),"","보스")&amp;"인게임누적곱배수",ChapterTable!$R:$S,2,0)^C1699
    +VLOOKUP(SUBSTITUTE(SUBSTITUTE(E$1,"standard",""),"|Float","")&amp;IF(OR($L1699=TRUE,$A1699=0,MOD($A1699,ChapterTable!$R$20)&lt;&gt;0),"","보스")&amp;"인게임누적합배수",ChapterTable!$R:$S,2,0)*C1699)
  )
  )
  )
)</f>
        <v>9549.3304687499985</v>
      </c>
      <c r="F1699" s="1">
        <f ca="1">IF(AND($A1699=0,$B1699=1),
    VLOOKUP(1,ChapterTable!$1:$1048576,MATCH("최종"&amp;SUBSTITUTE(SUBSTITUTE(F$1,"standard",""),"|Float",""),ChapterTable!$1:$1,0),0)*ChapterTable!$P$17,
  IF(AND($A1699=0,$B1699=0),
    F1700,
  IF($B1699=0,
    VLOOKUP($A1699,ChapterTable!$1:$1048576,MATCH("최종"&amp;SUBSTITUTE(SUBSTITUTE(F$1,"standard",""),"|Float",""),ChapterTable!$1:$1,0),0),
  IF($B1699=1,
    IF($L1699=FALSE,
      VLOOKUP($A1699,ChapterTable!$1:$1048576,MATCH("최종"&amp;SUBSTITUTE(SUBSTITUTE(F$1,"standard",""),"|Float",""),ChapterTable!$1:$1,0),0),
      VLOOKUP($A1699-ChapterTable!$P$11,ChapterTable!$1:$1048576,MATCH("최종"&amp;SUBSTITUTE(SUBSTITUTE(F$1,"standard",""),"|Float",""),ChapterTable!$1:$1,0),0)*ChapterTable!$P$14
    ),
  OFFSET(F1699,-$B1699+IF($L1699,1,0),0)*
    (VLOOKUP(SUBSTITUTE(SUBSTITUTE(F$1,"standard",""),"|Float","")&amp;IF(OR($L1699=TRUE,$A1699=0,MOD($A1699,ChapterTable!$R$20)&lt;&gt;0),"","보스")&amp;"인게임누적곱배수",ChapterTable!$R:$S,2,0)^D1699
    +VLOOKUP(SUBSTITUTE(SUBSTITUTE(F$1,"standard",""),"|Float","")&amp;IF(OR($L1699=TRUE,$A1699=0,MOD($A1699,ChapterTable!$R$20)&lt;&gt;0),"","보스")&amp;"인게임누적합배수",ChapterTable!$R:$S,2,0)*D1699)
  )
  )
  )
)</f>
        <v>3315.7397460937495</v>
      </c>
      <c r="G1699" t="s">
        <v>719</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85"/>
        <v>1</v>
      </c>
      <c r="Q1699">
        <f t="shared" si="186"/>
        <v>1</v>
      </c>
      <c r="R1699" t="b">
        <f t="shared" ca="1" si="187"/>
        <v>1</v>
      </c>
      <c r="T1699" t="b">
        <f t="shared" ca="1" si="188"/>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91"/>
        <v>1</v>
      </c>
      <c r="AJ1699">
        <f t="shared" si="189"/>
        <v>1</v>
      </c>
      <c r="AK1699">
        <f t="shared" si="190"/>
        <v>1</v>
      </c>
      <c r="AL1699">
        <v>0</v>
      </c>
    </row>
    <row r="1700" spans="1:38" x14ac:dyDescent="0.3">
      <c r="A1700">
        <v>12</v>
      </c>
      <c r="B1700">
        <v>9</v>
      </c>
      <c r="C1700">
        <f>IF(OR($L1700=TRUE,$A1700=0,MOD($A1700,ChapterTable!$R$20)&lt;&gt;0),
MAX(0,INT(($B1700+ChapterTable!$P$26+VLOOKUP(SUBSTITUTE(C$1,"성장단계","")&amp;"단계오프셋",ChapterTable!$R:$S,2,0))/ChapterTable!$P$23)),
MAX(0,INT(($B1700+ChapterTable!$R$26+VLOOKUP(SUBSTITUTE(C$1,"성장단계","")&amp;"보스단계오프셋",ChapterTable!$R:$S,2,0))/ChapterTable!$R$23)))</f>
        <v>1</v>
      </c>
      <c r="D1700">
        <f>IF(OR($L1700=TRUE,$A1700=0,MOD($A1700,ChapterTable!$R$20)&lt;&gt;0),
MAX(0,INT(($B1700+ChapterTable!$P$26+VLOOKUP(SUBSTITUTE(D$1,"성장단계","")&amp;"단계오프셋",ChapterTable!$R:$S,2,0))/ChapterTable!$P$23)),
MAX(0,INT(($B1700+ChapterTable!$R$26+VLOOKUP(SUBSTITUTE(D$1,"성장단계","")&amp;"보스단계오프셋",ChapterTable!$R:$S,2,0))/ChapterTable!$R$23)))</f>
        <v>0</v>
      </c>
      <c r="E1700" s="1">
        <f ca="1">IF(AND($A1700=0,$B1700=1),
    VLOOKUP(1,ChapterTable!$1:$1048576,MATCH("최종"&amp;SUBSTITUTE(SUBSTITUTE(E$1,"standard",""),"|Float",""),ChapterTable!$1:$1,0),0)*ChapterTable!$P$17,
  IF(AND($A1700=0,$B1700=0),
    E1701,
  IF($B1700=0,
    VLOOKUP($A1700,ChapterTable!$1:$1048576,MATCH("최종"&amp;SUBSTITUTE(SUBSTITUTE(E$1,"standard",""),"|Float",""),ChapterTable!$1:$1,0),0),
  IF($B1700=1,
    IF($L1700=FALSE,
      VLOOKUP($A1700,ChapterTable!$1:$1048576,MATCH("최종"&amp;SUBSTITUTE(SUBSTITUTE(E$1,"standard",""),"|Float",""),ChapterTable!$1:$1,0),0),
      VLOOKUP($A1700-ChapterTable!$P$11,ChapterTable!$1:$1048576,MATCH("최종"&amp;SUBSTITUTE(SUBSTITUTE(E$1,"standard",""),"|Float",""),ChapterTable!$1:$1,0),0)*ChapterTable!$P$14
    ),
  OFFSET(E1700,-$B1700+IF($L1700,1,0),0)*IF($B1700&gt;OFFSET($B1700,1,0),ChapterTable!$R$17,1)*
    (VLOOKUP(SUBSTITUTE(SUBSTITUTE(E$1,"standard",""),"|Float","")&amp;IF(OR($L1700=TRUE,$A1700=0,MOD($A1700,ChapterTable!$R$20)&lt;&gt;0),"","보스")&amp;"인게임누적곱배수",ChapterTable!$R:$S,2,0)^C1700
    +VLOOKUP(SUBSTITUTE(SUBSTITUTE(E$1,"standard",""),"|Float","")&amp;IF(OR($L1700=TRUE,$A1700=0,MOD($A1700,ChapterTable!$R$20)&lt;&gt;0),"","보스")&amp;"인게임누적합배수",ChapterTable!$R:$S,2,0)*C1700)
  )
  )
  )
)</f>
        <v>9549.3304687499985</v>
      </c>
      <c r="F1700" s="1">
        <f ca="1">IF(AND($A1700=0,$B1700=1),
    VLOOKUP(1,ChapterTable!$1:$1048576,MATCH("최종"&amp;SUBSTITUTE(SUBSTITUTE(F$1,"standard",""),"|Float",""),ChapterTable!$1:$1,0),0)*ChapterTable!$P$17,
  IF(AND($A1700=0,$B1700=0),
    F1701,
  IF($B1700=0,
    VLOOKUP($A1700,ChapterTable!$1:$1048576,MATCH("최종"&amp;SUBSTITUTE(SUBSTITUTE(F$1,"standard",""),"|Float",""),ChapterTable!$1:$1,0),0),
  IF($B1700=1,
    IF($L1700=FALSE,
      VLOOKUP($A1700,ChapterTable!$1:$1048576,MATCH("최종"&amp;SUBSTITUTE(SUBSTITUTE(F$1,"standard",""),"|Float",""),ChapterTable!$1:$1,0),0),
      VLOOKUP($A1700-ChapterTable!$P$11,ChapterTable!$1:$1048576,MATCH("최종"&amp;SUBSTITUTE(SUBSTITUTE(F$1,"standard",""),"|Float",""),ChapterTable!$1:$1,0),0)*ChapterTable!$P$14
    ),
  OFFSET(F1700,-$B1700+IF($L1700,1,0),0)*
    (VLOOKUP(SUBSTITUTE(SUBSTITUTE(F$1,"standard",""),"|Float","")&amp;IF(OR($L1700=TRUE,$A1700=0,MOD($A1700,ChapterTable!$R$20)&lt;&gt;0),"","보스")&amp;"인게임누적곱배수",ChapterTable!$R:$S,2,0)^D1700
    +VLOOKUP(SUBSTITUTE(SUBSTITUTE(F$1,"standard",""),"|Float","")&amp;IF(OR($L1700=TRUE,$A1700=0,MOD($A1700,ChapterTable!$R$20)&lt;&gt;0),"","보스")&amp;"인게임누적합배수",ChapterTable!$R:$S,2,0)*D1700)
  )
  )
  )
)</f>
        <v>3315.7397460937495</v>
      </c>
      <c r="G1700" t="s">
        <v>719</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85"/>
        <v>91</v>
      </c>
      <c r="Q1700">
        <f t="shared" si="186"/>
        <v>91</v>
      </c>
      <c r="R1700" t="b">
        <f t="shared" ca="1" si="187"/>
        <v>1</v>
      </c>
      <c r="T1700" t="b">
        <f t="shared" ca="1" si="18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91"/>
        <v>1</v>
      </c>
      <c r="AJ1700">
        <f t="shared" si="189"/>
        <v>1</v>
      </c>
      <c r="AK1700">
        <f t="shared" si="190"/>
        <v>1</v>
      </c>
      <c r="AL1700">
        <v>0</v>
      </c>
    </row>
    <row r="1701" spans="1:38" x14ac:dyDescent="0.3">
      <c r="A1701">
        <v>12</v>
      </c>
      <c r="B1701">
        <v>10</v>
      </c>
      <c r="C1701">
        <f>IF(OR($L1701=TRUE,$A1701=0,MOD($A1701,ChapterTable!$R$20)&lt;&gt;0),
MAX(0,INT(($B1701+ChapterTable!$P$26+VLOOKUP(SUBSTITUTE(C$1,"성장단계","")&amp;"단계오프셋",ChapterTable!$R:$S,2,0))/ChapterTable!$P$23)),
MAX(0,INT(($B1701+ChapterTable!$R$26+VLOOKUP(SUBSTITUTE(C$1,"성장단계","")&amp;"보스단계오프셋",ChapterTable!$R:$S,2,0))/ChapterTable!$R$23)))</f>
        <v>1</v>
      </c>
      <c r="D1701">
        <f>IF(OR($L1701=TRUE,$A1701=0,MOD($A1701,ChapterTable!$R$20)&lt;&gt;0),
MAX(0,INT(($B1701+ChapterTable!$P$26+VLOOKUP(SUBSTITUTE(D$1,"성장단계","")&amp;"단계오프셋",ChapterTable!$R:$S,2,0))/ChapterTable!$P$23)),
MAX(0,INT(($B1701+ChapterTable!$R$26+VLOOKUP(SUBSTITUTE(D$1,"성장단계","")&amp;"보스단계오프셋",ChapterTable!$R:$S,2,0))/ChapterTable!$R$23)))</f>
        <v>0</v>
      </c>
      <c r="E1701" s="1">
        <f ca="1">IF(AND($A1701=0,$B1701=1),
    VLOOKUP(1,ChapterTable!$1:$1048576,MATCH("최종"&amp;SUBSTITUTE(SUBSTITUTE(E$1,"standard",""),"|Float",""),ChapterTable!$1:$1,0),0)*ChapterTable!$P$17,
  IF(AND($A1701=0,$B1701=0),
    E1702,
  IF($B1701=0,
    VLOOKUP($A1701,ChapterTable!$1:$1048576,MATCH("최종"&amp;SUBSTITUTE(SUBSTITUTE(E$1,"standard",""),"|Float",""),ChapterTable!$1:$1,0),0),
  IF($B1701=1,
    IF($L1701=FALSE,
      VLOOKUP($A1701,ChapterTable!$1:$1048576,MATCH("최종"&amp;SUBSTITUTE(SUBSTITUTE(E$1,"standard",""),"|Float",""),ChapterTable!$1:$1,0),0),
      VLOOKUP($A1701-ChapterTable!$P$11,ChapterTable!$1:$1048576,MATCH("최종"&amp;SUBSTITUTE(SUBSTITUTE(E$1,"standard",""),"|Float",""),ChapterTable!$1:$1,0),0)*ChapterTable!$P$14
    ),
  OFFSET(E1701,-$B1701+IF($L1701,1,0),0)*IF($B1701&gt;OFFSET($B1701,1,0),ChapterTable!$R$17,1)*
    (VLOOKUP(SUBSTITUTE(SUBSTITUTE(E$1,"standard",""),"|Float","")&amp;IF(OR($L1701=TRUE,$A1701=0,MOD($A1701,ChapterTable!$R$20)&lt;&gt;0),"","보스")&amp;"인게임누적곱배수",ChapterTable!$R:$S,2,0)^C1701
    +VLOOKUP(SUBSTITUTE(SUBSTITUTE(E$1,"standard",""),"|Float","")&amp;IF(OR($L1701=TRUE,$A1701=0,MOD($A1701,ChapterTable!$R$20)&lt;&gt;0),"","보스")&amp;"인게임누적합배수",ChapterTable!$R:$S,2,0)*C1701)
  )
  )
  )
)</f>
        <v>9549.3304687499985</v>
      </c>
      <c r="F1701" s="1">
        <f ca="1">IF(AND($A1701=0,$B1701=1),
    VLOOKUP(1,ChapterTable!$1:$1048576,MATCH("최종"&amp;SUBSTITUTE(SUBSTITUTE(F$1,"standard",""),"|Float",""),ChapterTable!$1:$1,0),0)*ChapterTable!$P$17,
  IF(AND($A1701=0,$B1701=0),
    F1702,
  IF($B1701=0,
    VLOOKUP($A1701,ChapterTable!$1:$1048576,MATCH("최종"&amp;SUBSTITUTE(SUBSTITUTE(F$1,"standard",""),"|Float",""),ChapterTable!$1:$1,0),0),
  IF($B1701=1,
    IF($L1701=FALSE,
      VLOOKUP($A1701,ChapterTable!$1:$1048576,MATCH("최종"&amp;SUBSTITUTE(SUBSTITUTE(F$1,"standard",""),"|Float",""),ChapterTable!$1:$1,0),0),
      VLOOKUP($A1701-ChapterTable!$P$11,ChapterTable!$1:$1048576,MATCH("최종"&amp;SUBSTITUTE(SUBSTITUTE(F$1,"standard",""),"|Float",""),ChapterTable!$1:$1,0),0)*ChapterTable!$P$14
    ),
  OFFSET(F1701,-$B1701+IF($L1701,1,0),0)*
    (VLOOKUP(SUBSTITUTE(SUBSTITUTE(F$1,"standard",""),"|Float","")&amp;IF(OR($L1701=TRUE,$A1701=0,MOD($A1701,ChapterTable!$R$20)&lt;&gt;0),"","보스")&amp;"인게임누적곱배수",ChapterTable!$R:$S,2,0)^D1701
    +VLOOKUP(SUBSTITUTE(SUBSTITUTE(F$1,"standard",""),"|Float","")&amp;IF(OR($L1701=TRUE,$A1701=0,MOD($A1701,ChapterTable!$R$20)&lt;&gt;0),"","보스")&amp;"인게임누적합배수",ChapterTable!$R:$S,2,0)*D1701)
  )
  )
  )
)</f>
        <v>3315.7397460937495</v>
      </c>
      <c r="G1701" t="s">
        <v>719</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85"/>
        <v>21</v>
      </c>
      <c r="Q1701">
        <f t="shared" si="186"/>
        <v>21</v>
      </c>
      <c r="R1701" t="b">
        <f t="shared" ca="1" si="187"/>
        <v>1</v>
      </c>
      <c r="T1701" t="b">
        <f t="shared" ca="1" si="188"/>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91"/>
        <v>1</v>
      </c>
      <c r="AJ1701">
        <f t="shared" si="189"/>
        <v>1</v>
      </c>
      <c r="AK1701">
        <f t="shared" si="190"/>
        <v>1</v>
      </c>
      <c r="AL1701">
        <v>0</v>
      </c>
    </row>
    <row r="1702" spans="1:38" x14ac:dyDescent="0.3">
      <c r="A1702">
        <v>12</v>
      </c>
      <c r="B1702">
        <v>11</v>
      </c>
      <c r="C1702">
        <f>IF(OR($L1702=TRUE,$A1702=0,MOD($A1702,ChapterTable!$R$20)&lt;&gt;0),
MAX(0,INT(($B1702+ChapterTable!$P$26+VLOOKUP(SUBSTITUTE(C$1,"성장단계","")&amp;"단계오프셋",ChapterTable!$R:$S,2,0))/ChapterTable!$P$23)),
MAX(0,INT(($B1702+ChapterTable!$R$26+VLOOKUP(SUBSTITUTE(C$1,"성장단계","")&amp;"보스단계오프셋",ChapterTable!$R:$S,2,0))/ChapterTable!$R$23)))</f>
        <v>1</v>
      </c>
      <c r="D1702">
        <f>IF(OR($L1702=TRUE,$A1702=0,MOD($A1702,ChapterTable!$R$20)&lt;&gt;0),
MAX(0,INT(($B1702+ChapterTable!$P$26+VLOOKUP(SUBSTITUTE(D$1,"성장단계","")&amp;"단계오프셋",ChapterTable!$R:$S,2,0))/ChapterTable!$P$23)),
MAX(0,INT(($B1702+ChapterTable!$R$26+VLOOKUP(SUBSTITUTE(D$1,"성장단계","")&amp;"보스단계오프셋",ChapterTable!$R:$S,2,0))/ChapterTable!$R$23)))</f>
        <v>1</v>
      </c>
      <c r="E1702" s="1">
        <f ca="1">IF(AND($A1702=0,$B1702=1),
    VLOOKUP(1,ChapterTable!$1:$1048576,MATCH("최종"&amp;SUBSTITUTE(SUBSTITUTE(E$1,"standard",""),"|Float",""),ChapterTable!$1:$1,0),0)*ChapterTable!$P$17,
  IF(AND($A1702=0,$B1702=0),
    E1703,
  IF($B1702=0,
    VLOOKUP($A1702,ChapterTable!$1:$1048576,MATCH("최종"&amp;SUBSTITUTE(SUBSTITUTE(E$1,"standard",""),"|Float",""),ChapterTable!$1:$1,0),0),
  IF($B1702=1,
    IF($L1702=FALSE,
      VLOOKUP($A1702,ChapterTable!$1:$1048576,MATCH("최종"&amp;SUBSTITUTE(SUBSTITUTE(E$1,"standard",""),"|Float",""),ChapterTable!$1:$1,0),0),
      VLOOKUP($A1702-ChapterTable!$P$11,ChapterTable!$1:$1048576,MATCH("최종"&amp;SUBSTITUTE(SUBSTITUTE(E$1,"standard",""),"|Float",""),ChapterTable!$1:$1,0),0)*ChapterTable!$P$14
    ),
  OFFSET(E1702,-$B1702+IF($L1702,1,0),0)*IF($B1702&gt;OFFSET($B1702,1,0),ChapterTable!$R$17,1)*
    (VLOOKUP(SUBSTITUTE(SUBSTITUTE(E$1,"standard",""),"|Float","")&amp;IF(OR($L1702=TRUE,$A1702=0,MOD($A1702,ChapterTable!$R$20)&lt;&gt;0),"","보스")&amp;"인게임누적곱배수",ChapterTable!$R:$S,2,0)^C1702
    +VLOOKUP(SUBSTITUTE(SUBSTITUTE(E$1,"standard",""),"|Float","")&amp;IF(OR($L1702=TRUE,$A1702=0,MOD($A1702,ChapterTable!$R$20)&lt;&gt;0),"","보스")&amp;"인게임누적합배수",ChapterTable!$R:$S,2,0)*C1702)
  )
  )
  )
)</f>
        <v>9549.3304687499985</v>
      </c>
      <c r="F1702" s="1">
        <f ca="1">IF(AND($A1702=0,$B1702=1),
    VLOOKUP(1,ChapterTable!$1:$1048576,MATCH("최종"&amp;SUBSTITUTE(SUBSTITUTE(F$1,"standard",""),"|Float",""),ChapterTable!$1:$1,0),0)*ChapterTable!$P$17,
  IF(AND($A1702=0,$B1702=0),
    F1703,
  IF($B1702=0,
    VLOOKUP($A1702,ChapterTable!$1:$1048576,MATCH("최종"&amp;SUBSTITUTE(SUBSTITUTE(F$1,"standard",""),"|Float",""),ChapterTable!$1:$1,0),0),
  IF($B1702=1,
    IF($L1702=FALSE,
      VLOOKUP($A1702,ChapterTable!$1:$1048576,MATCH("최종"&amp;SUBSTITUTE(SUBSTITUTE(F$1,"standard",""),"|Float",""),ChapterTable!$1:$1,0),0),
      VLOOKUP($A1702-ChapterTable!$P$11,ChapterTable!$1:$1048576,MATCH("최종"&amp;SUBSTITUTE(SUBSTITUTE(F$1,"standard",""),"|Float",""),ChapterTable!$1:$1,0),0)*ChapterTable!$P$14
    ),
  OFFSET(F1702,-$B1702+IF($L1702,1,0),0)*
    (VLOOKUP(SUBSTITUTE(SUBSTITUTE(F$1,"standard",""),"|Float","")&amp;IF(OR($L1702=TRUE,$A1702=0,MOD($A1702,ChapterTable!$R$20)&lt;&gt;0),"","보스")&amp;"인게임누적곱배수",ChapterTable!$R:$S,2,0)^D1702
    +VLOOKUP(SUBSTITUTE(SUBSTITUTE(F$1,"standard",""),"|Float","")&amp;IF(OR($L1702=TRUE,$A1702=0,MOD($A1702,ChapterTable!$R$20)&lt;&gt;0),"","보스")&amp;"인게임누적합배수",ChapterTable!$R:$S,2,0)*D1702)
  )
  )
  )
)</f>
        <v>3564.4202270507808</v>
      </c>
      <c r="G1702" t="s">
        <v>719</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85"/>
        <v>2</v>
      </c>
      <c r="Q1702">
        <f t="shared" si="186"/>
        <v>2</v>
      </c>
      <c r="R1702" t="b">
        <f t="shared" ca="1" si="187"/>
        <v>1</v>
      </c>
      <c r="T1702" t="b">
        <f t="shared" ca="1" si="188"/>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91"/>
        <v>0.5</v>
      </c>
      <c r="AJ1702">
        <f t="shared" si="189"/>
        <v>0.54666666600000002</v>
      </c>
      <c r="AK1702">
        <f t="shared" si="190"/>
        <v>1</v>
      </c>
      <c r="AL1702">
        <v>0</v>
      </c>
    </row>
    <row r="1703" spans="1:38" x14ac:dyDescent="0.3">
      <c r="A1703">
        <v>12</v>
      </c>
      <c r="B1703">
        <v>12</v>
      </c>
      <c r="C1703">
        <f>IF(OR($L1703=TRUE,$A1703=0,MOD($A1703,ChapterTable!$R$20)&lt;&gt;0),
MAX(0,INT(($B1703+ChapterTable!$P$26+VLOOKUP(SUBSTITUTE(C$1,"성장단계","")&amp;"단계오프셋",ChapterTable!$R:$S,2,0))/ChapterTable!$P$23)),
MAX(0,INT(($B1703+ChapterTable!$R$26+VLOOKUP(SUBSTITUTE(C$1,"성장단계","")&amp;"보스단계오프셋",ChapterTable!$R:$S,2,0))/ChapterTable!$R$23)))</f>
        <v>1</v>
      </c>
      <c r="D1703">
        <f>IF(OR($L1703=TRUE,$A1703=0,MOD($A1703,ChapterTable!$R$20)&lt;&gt;0),
MAX(0,INT(($B1703+ChapterTable!$P$26+VLOOKUP(SUBSTITUTE(D$1,"성장단계","")&amp;"단계오프셋",ChapterTable!$R:$S,2,0))/ChapterTable!$P$23)),
MAX(0,INT(($B1703+ChapterTable!$R$26+VLOOKUP(SUBSTITUTE(D$1,"성장단계","")&amp;"보스단계오프셋",ChapterTable!$R:$S,2,0))/ChapterTable!$R$23)))</f>
        <v>1</v>
      </c>
      <c r="E1703" s="1">
        <f ca="1">IF(AND($A1703=0,$B1703=1),
    VLOOKUP(1,ChapterTable!$1:$1048576,MATCH("최종"&amp;SUBSTITUTE(SUBSTITUTE(E$1,"standard",""),"|Float",""),ChapterTable!$1:$1,0),0)*ChapterTable!$P$17,
  IF(AND($A1703=0,$B1703=0),
    E1704,
  IF($B1703=0,
    VLOOKUP($A1703,ChapterTable!$1:$1048576,MATCH("최종"&amp;SUBSTITUTE(SUBSTITUTE(E$1,"standard",""),"|Float",""),ChapterTable!$1:$1,0),0),
  IF($B1703=1,
    IF($L1703=FALSE,
      VLOOKUP($A1703,ChapterTable!$1:$1048576,MATCH("최종"&amp;SUBSTITUTE(SUBSTITUTE(E$1,"standard",""),"|Float",""),ChapterTable!$1:$1,0),0),
      VLOOKUP($A1703-ChapterTable!$P$11,ChapterTable!$1:$1048576,MATCH("최종"&amp;SUBSTITUTE(SUBSTITUTE(E$1,"standard",""),"|Float",""),ChapterTable!$1:$1,0),0)*ChapterTable!$P$14
    ),
  OFFSET(E1703,-$B1703+IF($L1703,1,0),0)*IF($B1703&gt;OFFSET($B1703,1,0),ChapterTable!$R$17,1)*
    (VLOOKUP(SUBSTITUTE(SUBSTITUTE(E$1,"standard",""),"|Float","")&amp;IF(OR($L1703=TRUE,$A1703=0,MOD($A1703,ChapterTable!$R$20)&lt;&gt;0),"","보스")&amp;"인게임누적곱배수",ChapterTable!$R:$S,2,0)^C1703
    +VLOOKUP(SUBSTITUTE(SUBSTITUTE(E$1,"standard",""),"|Float","")&amp;IF(OR($L1703=TRUE,$A1703=0,MOD($A1703,ChapterTable!$R$20)&lt;&gt;0),"","보스")&amp;"인게임누적합배수",ChapterTable!$R:$S,2,0)*C1703)
  )
  )
  )
)</f>
        <v>9549.3304687499985</v>
      </c>
      <c r="F1703" s="1">
        <f ca="1">IF(AND($A1703=0,$B1703=1),
    VLOOKUP(1,ChapterTable!$1:$1048576,MATCH("최종"&amp;SUBSTITUTE(SUBSTITUTE(F$1,"standard",""),"|Float",""),ChapterTable!$1:$1,0),0)*ChapterTable!$P$17,
  IF(AND($A1703=0,$B1703=0),
    F1704,
  IF($B1703=0,
    VLOOKUP($A1703,ChapterTable!$1:$1048576,MATCH("최종"&amp;SUBSTITUTE(SUBSTITUTE(F$1,"standard",""),"|Float",""),ChapterTable!$1:$1,0),0),
  IF($B1703=1,
    IF($L1703=FALSE,
      VLOOKUP($A1703,ChapterTable!$1:$1048576,MATCH("최종"&amp;SUBSTITUTE(SUBSTITUTE(F$1,"standard",""),"|Float",""),ChapterTable!$1:$1,0),0),
      VLOOKUP($A1703-ChapterTable!$P$11,ChapterTable!$1:$1048576,MATCH("최종"&amp;SUBSTITUTE(SUBSTITUTE(F$1,"standard",""),"|Float",""),ChapterTable!$1:$1,0),0)*ChapterTable!$P$14
    ),
  OFFSET(F1703,-$B1703+IF($L1703,1,0),0)*
    (VLOOKUP(SUBSTITUTE(SUBSTITUTE(F$1,"standard",""),"|Float","")&amp;IF(OR($L1703=TRUE,$A1703=0,MOD($A1703,ChapterTable!$R$20)&lt;&gt;0),"","보스")&amp;"인게임누적곱배수",ChapterTable!$R:$S,2,0)^D1703
    +VLOOKUP(SUBSTITUTE(SUBSTITUTE(F$1,"standard",""),"|Float","")&amp;IF(OR($L1703=TRUE,$A1703=0,MOD($A1703,ChapterTable!$R$20)&lt;&gt;0),"","보스")&amp;"인게임누적합배수",ChapterTable!$R:$S,2,0)*D1703)
  )
  )
  )
)</f>
        <v>3564.4202270507808</v>
      </c>
      <c r="G1703" t="s">
        <v>719</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85"/>
        <v>2</v>
      </c>
      <c r="Q1703">
        <f t="shared" si="186"/>
        <v>2</v>
      </c>
      <c r="R1703" t="b">
        <f t="shared" ca="1" si="187"/>
        <v>1</v>
      </c>
      <c r="T1703" t="b">
        <f t="shared" ca="1" si="188"/>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91"/>
        <v>0.5</v>
      </c>
      <c r="AJ1703">
        <f t="shared" si="189"/>
        <v>0.54666666600000002</v>
      </c>
      <c r="AK1703">
        <f t="shared" si="190"/>
        <v>1</v>
      </c>
      <c r="AL1703">
        <v>0</v>
      </c>
    </row>
    <row r="1704" spans="1:38" x14ac:dyDescent="0.3">
      <c r="A1704">
        <v>12</v>
      </c>
      <c r="B1704">
        <v>13</v>
      </c>
      <c r="C1704">
        <f>IF(OR($L1704=TRUE,$A1704=0,MOD($A1704,ChapterTable!$R$20)&lt;&gt;0),
MAX(0,INT(($B1704+ChapterTable!$P$26+VLOOKUP(SUBSTITUTE(C$1,"성장단계","")&amp;"단계오프셋",ChapterTable!$R:$S,2,0))/ChapterTable!$P$23)),
MAX(0,INT(($B1704+ChapterTable!$R$26+VLOOKUP(SUBSTITUTE(C$1,"성장단계","")&amp;"보스단계오프셋",ChapterTable!$R:$S,2,0))/ChapterTable!$R$23)))</f>
        <v>1</v>
      </c>
      <c r="D1704">
        <f>IF(OR($L1704=TRUE,$A1704=0,MOD($A1704,ChapterTable!$R$20)&lt;&gt;0),
MAX(0,INT(($B1704+ChapterTable!$P$26+VLOOKUP(SUBSTITUTE(D$1,"성장단계","")&amp;"단계오프셋",ChapterTable!$R:$S,2,0))/ChapterTable!$P$23)),
MAX(0,INT(($B1704+ChapterTable!$R$26+VLOOKUP(SUBSTITUTE(D$1,"성장단계","")&amp;"보스단계오프셋",ChapterTable!$R:$S,2,0))/ChapterTable!$R$23)))</f>
        <v>1</v>
      </c>
      <c r="E1704" s="1">
        <f ca="1">IF(AND($A1704=0,$B1704=1),
    VLOOKUP(1,ChapterTable!$1:$1048576,MATCH("최종"&amp;SUBSTITUTE(SUBSTITUTE(E$1,"standard",""),"|Float",""),ChapterTable!$1:$1,0),0)*ChapterTable!$P$17,
  IF(AND($A1704=0,$B1704=0),
    E1705,
  IF($B1704=0,
    VLOOKUP($A1704,ChapterTable!$1:$1048576,MATCH("최종"&amp;SUBSTITUTE(SUBSTITUTE(E$1,"standard",""),"|Float",""),ChapterTable!$1:$1,0),0),
  IF($B1704=1,
    IF($L1704=FALSE,
      VLOOKUP($A1704,ChapterTable!$1:$1048576,MATCH("최종"&amp;SUBSTITUTE(SUBSTITUTE(E$1,"standard",""),"|Float",""),ChapterTable!$1:$1,0),0),
      VLOOKUP($A1704-ChapterTable!$P$11,ChapterTable!$1:$1048576,MATCH("최종"&amp;SUBSTITUTE(SUBSTITUTE(E$1,"standard",""),"|Float",""),ChapterTable!$1:$1,0),0)*ChapterTable!$P$14
    ),
  OFFSET(E1704,-$B1704+IF($L1704,1,0),0)*IF($B1704&gt;OFFSET($B1704,1,0),ChapterTable!$R$17,1)*
    (VLOOKUP(SUBSTITUTE(SUBSTITUTE(E$1,"standard",""),"|Float","")&amp;IF(OR($L1704=TRUE,$A1704=0,MOD($A1704,ChapterTable!$R$20)&lt;&gt;0),"","보스")&amp;"인게임누적곱배수",ChapterTable!$R:$S,2,0)^C1704
    +VLOOKUP(SUBSTITUTE(SUBSTITUTE(E$1,"standard",""),"|Float","")&amp;IF(OR($L1704=TRUE,$A1704=0,MOD($A1704,ChapterTable!$R$20)&lt;&gt;0),"","보스")&amp;"인게임누적합배수",ChapterTable!$R:$S,2,0)*C1704)
  )
  )
  )
)</f>
        <v>9549.3304687499985</v>
      </c>
      <c r="F1704" s="1">
        <f ca="1">IF(AND($A1704=0,$B1704=1),
    VLOOKUP(1,ChapterTable!$1:$1048576,MATCH("최종"&amp;SUBSTITUTE(SUBSTITUTE(F$1,"standard",""),"|Float",""),ChapterTable!$1:$1,0),0)*ChapterTable!$P$17,
  IF(AND($A1704=0,$B1704=0),
    F1705,
  IF($B1704=0,
    VLOOKUP($A1704,ChapterTable!$1:$1048576,MATCH("최종"&amp;SUBSTITUTE(SUBSTITUTE(F$1,"standard",""),"|Float",""),ChapterTable!$1:$1,0),0),
  IF($B1704=1,
    IF($L1704=FALSE,
      VLOOKUP($A1704,ChapterTable!$1:$1048576,MATCH("최종"&amp;SUBSTITUTE(SUBSTITUTE(F$1,"standard",""),"|Float",""),ChapterTable!$1:$1,0),0),
      VLOOKUP($A1704-ChapterTable!$P$11,ChapterTable!$1:$1048576,MATCH("최종"&amp;SUBSTITUTE(SUBSTITUTE(F$1,"standard",""),"|Float",""),ChapterTable!$1:$1,0),0)*ChapterTable!$P$14
    ),
  OFFSET(F1704,-$B1704+IF($L1704,1,0),0)*
    (VLOOKUP(SUBSTITUTE(SUBSTITUTE(F$1,"standard",""),"|Float","")&amp;IF(OR($L1704=TRUE,$A1704=0,MOD($A1704,ChapterTable!$R$20)&lt;&gt;0),"","보스")&amp;"인게임누적곱배수",ChapterTable!$R:$S,2,0)^D1704
    +VLOOKUP(SUBSTITUTE(SUBSTITUTE(F$1,"standard",""),"|Float","")&amp;IF(OR($L1704=TRUE,$A1704=0,MOD($A1704,ChapterTable!$R$20)&lt;&gt;0),"","보스")&amp;"인게임누적합배수",ChapterTable!$R:$S,2,0)*D1704)
  )
  )
  )
)</f>
        <v>3564.4202270507808</v>
      </c>
      <c r="G1704" t="s">
        <v>719</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85"/>
        <v>2</v>
      </c>
      <c r="Q1704">
        <f t="shared" si="186"/>
        <v>2</v>
      </c>
      <c r="R1704" t="b">
        <f t="shared" ca="1" si="187"/>
        <v>1</v>
      </c>
      <c r="T1704" t="b">
        <f t="shared" ca="1" si="188"/>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91"/>
        <v>0.5</v>
      </c>
      <c r="AJ1704">
        <f t="shared" si="189"/>
        <v>0.54666666600000002</v>
      </c>
      <c r="AK1704">
        <f t="shared" si="190"/>
        <v>1</v>
      </c>
      <c r="AL1704">
        <v>0</v>
      </c>
    </row>
    <row r="1705" spans="1:38" x14ac:dyDescent="0.3">
      <c r="A1705">
        <v>12</v>
      </c>
      <c r="B1705">
        <v>14</v>
      </c>
      <c r="C1705">
        <f>IF(OR($L1705=TRUE,$A1705=0,MOD($A1705,ChapterTable!$R$20)&lt;&gt;0),
MAX(0,INT(($B1705+ChapterTable!$P$26+VLOOKUP(SUBSTITUTE(C$1,"성장단계","")&amp;"단계오프셋",ChapterTable!$R:$S,2,0))/ChapterTable!$P$23)),
MAX(0,INT(($B1705+ChapterTable!$R$26+VLOOKUP(SUBSTITUTE(C$1,"성장단계","")&amp;"보스단계오프셋",ChapterTable!$R:$S,2,0))/ChapterTable!$R$23)))</f>
        <v>1</v>
      </c>
      <c r="D1705">
        <f>IF(OR($L1705=TRUE,$A1705=0,MOD($A1705,ChapterTable!$R$20)&lt;&gt;0),
MAX(0,INT(($B1705+ChapterTable!$P$26+VLOOKUP(SUBSTITUTE(D$1,"성장단계","")&amp;"단계오프셋",ChapterTable!$R:$S,2,0))/ChapterTable!$P$23)),
MAX(0,INT(($B1705+ChapterTable!$R$26+VLOOKUP(SUBSTITUTE(D$1,"성장단계","")&amp;"보스단계오프셋",ChapterTable!$R:$S,2,0))/ChapterTable!$R$23)))</f>
        <v>1</v>
      </c>
      <c r="E1705" s="1">
        <f ca="1">IF(AND($A1705=0,$B1705=1),
    VLOOKUP(1,ChapterTable!$1:$1048576,MATCH("최종"&amp;SUBSTITUTE(SUBSTITUTE(E$1,"standard",""),"|Float",""),ChapterTable!$1:$1,0),0)*ChapterTable!$P$17,
  IF(AND($A1705=0,$B1705=0),
    E1706,
  IF($B1705=0,
    VLOOKUP($A1705,ChapterTable!$1:$1048576,MATCH("최종"&amp;SUBSTITUTE(SUBSTITUTE(E$1,"standard",""),"|Float",""),ChapterTable!$1:$1,0),0),
  IF($B1705=1,
    IF($L1705=FALSE,
      VLOOKUP($A1705,ChapterTable!$1:$1048576,MATCH("최종"&amp;SUBSTITUTE(SUBSTITUTE(E$1,"standard",""),"|Float",""),ChapterTable!$1:$1,0),0),
      VLOOKUP($A1705-ChapterTable!$P$11,ChapterTable!$1:$1048576,MATCH("최종"&amp;SUBSTITUTE(SUBSTITUTE(E$1,"standard",""),"|Float",""),ChapterTable!$1:$1,0),0)*ChapterTable!$P$14
    ),
  OFFSET(E1705,-$B1705+IF($L1705,1,0),0)*IF($B1705&gt;OFFSET($B1705,1,0),ChapterTable!$R$17,1)*
    (VLOOKUP(SUBSTITUTE(SUBSTITUTE(E$1,"standard",""),"|Float","")&amp;IF(OR($L1705=TRUE,$A1705=0,MOD($A1705,ChapterTable!$R$20)&lt;&gt;0),"","보스")&amp;"인게임누적곱배수",ChapterTable!$R:$S,2,0)^C1705
    +VLOOKUP(SUBSTITUTE(SUBSTITUTE(E$1,"standard",""),"|Float","")&amp;IF(OR($L1705=TRUE,$A1705=0,MOD($A1705,ChapterTable!$R$20)&lt;&gt;0),"","보스")&amp;"인게임누적합배수",ChapterTable!$R:$S,2,0)*C1705)
  )
  )
  )
)</f>
        <v>9549.3304687499985</v>
      </c>
      <c r="F1705" s="1">
        <f ca="1">IF(AND($A1705=0,$B1705=1),
    VLOOKUP(1,ChapterTable!$1:$1048576,MATCH("최종"&amp;SUBSTITUTE(SUBSTITUTE(F$1,"standard",""),"|Float",""),ChapterTable!$1:$1,0),0)*ChapterTable!$P$17,
  IF(AND($A1705=0,$B1705=0),
    F1706,
  IF($B1705=0,
    VLOOKUP($A1705,ChapterTable!$1:$1048576,MATCH("최종"&amp;SUBSTITUTE(SUBSTITUTE(F$1,"standard",""),"|Float",""),ChapterTable!$1:$1,0),0),
  IF($B1705=1,
    IF($L1705=FALSE,
      VLOOKUP($A1705,ChapterTable!$1:$1048576,MATCH("최종"&amp;SUBSTITUTE(SUBSTITUTE(F$1,"standard",""),"|Float",""),ChapterTable!$1:$1,0),0),
      VLOOKUP($A1705-ChapterTable!$P$11,ChapterTable!$1:$1048576,MATCH("최종"&amp;SUBSTITUTE(SUBSTITUTE(F$1,"standard",""),"|Float",""),ChapterTable!$1:$1,0),0)*ChapterTable!$P$14
    ),
  OFFSET(F1705,-$B1705+IF($L1705,1,0),0)*
    (VLOOKUP(SUBSTITUTE(SUBSTITUTE(F$1,"standard",""),"|Float","")&amp;IF(OR($L1705=TRUE,$A1705=0,MOD($A1705,ChapterTable!$R$20)&lt;&gt;0),"","보스")&amp;"인게임누적곱배수",ChapterTable!$R:$S,2,0)^D1705
    +VLOOKUP(SUBSTITUTE(SUBSTITUTE(F$1,"standard",""),"|Float","")&amp;IF(OR($L1705=TRUE,$A1705=0,MOD($A1705,ChapterTable!$R$20)&lt;&gt;0),"","보스")&amp;"인게임누적합배수",ChapterTable!$R:$S,2,0)*D1705)
  )
  )
  )
)</f>
        <v>3564.4202270507808</v>
      </c>
      <c r="G1705" t="s">
        <v>719</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85"/>
        <v>2</v>
      </c>
      <c r="Q1705">
        <f t="shared" si="186"/>
        <v>2</v>
      </c>
      <c r="R1705" t="b">
        <f t="shared" ca="1" si="187"/>
        <v>1</v>
      </c>
      <c r="T1705" t="b">
        <f t="shared" ca="1" si="188"/>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91"/>
        <v>0.5</v>
      </c>
      <c r="AJ1705">
        <f t="shared" si="189"/>
        <v>0.54666666600000002</v>
      </c>
      <c r="AK1705">
        <f t="shared" si="190"/>
        <v>1</v>
      </c>
      <c r="AL1705">
        <v>0</v>
      </c>
    </row>
    <row r="1706" spans="1:38" x14ac:dyDescent="0.3">
      <c r="A1706">
        <v>12</v>
      </c>
      <c r="B1706">
        <v>15</v>
      </c>
      <c r="C1706">
        <f>IF(OR($L1706=TRUE,$A1706=0,MOD($A1706,ChapterTable!$R$20)&lt;&gt;0),
MAX(0,INT(($B1706+ChapterTable!$P$26+VLOOKUP(SUBSTITUTE(C$1,"성장단계","")&amp;"단계오프셋",ChapterTable!$R:$S,2,0))/ChapterTable!$P$23)),
MAX(0,INT(($B1706+ChapterTable!$R$26+VLOOKUP(SUBSTITUTE(C$1,"성장단계","")&amp;"보스단계오프셋",ChapterTable!$R:$S,2,0))/ChapterTable!$R$23)))</f>
        <v>1</v>
      </c>
      <c r="D1706">
        <f>IF(OR($L1706=TRUE,$A1706=0,MOD($A1706,ChapterTable!$R$20)&lt;&gt;0),
MAX(0,INT(($B1706+ChapterTable!$P$26+VLOOKUP(SUBSTITUTE(D$1,"성장단계","")&amp;"단계오프셋",ChapterTable!$R:$S,2,0))/ChapterTable!$P$23)),
MAX(0,INT(($B1706+ChapterTable!$R$26+VLOOKUP(SUBSTITUTE(D$1,"성장단계","")&amp;"보스단계오프셋",ChapterTable!$R:$S,2,0))/ChapterTable!$R$23)))</f>
        <v>1</v>
      </c>
      <c r="E1706" s="1">
        <f ca="1">IF(AND($A1706=0,$B1706=1),
    VLOOKUP(1,ChapterTable!$1:$1048576,MATCH("최종"&amp;SUBSTITUTE(SUBSTITUTE(E$1,"standard",""),"|Float",""),ChapterTable!$1:$1,0),0)*ChapterTable!$P$17,
  IF(AND($A1706=0,$B1706=0),
    E1707,
  IF($B1706=0,
    VLOOKUP($A1706,ChapterTable!$1:$1048576,MATCH("최종"&amp;SUBSTITUTE(SUBSTITUTE(E$1,"standard",""),"|Float",""),ChapterTable!$1:$1,0),0),
  IF($B1706=1,
    IF($L1706=FALSE,
      VLOOKUP($A1706,ChapterTable!$1:$1048576,MATCH("최종"&amp;SUBSTITUTE(SUBSTITUTE(E$1,"standard",""),"|Float",""),ChapterTable!$1:$1,0),0),
      VLOOKUP($A1706-ChapterTable!$P$11,ChapterTable!$1:$1048576,MATCH("최종"&amp;SUBSTITUTE(SUBSTITUTE(E$1,"standard",""),"|Float",""),ChapterTable!$1:$1,0),0)*ChapterTable!$P$14
    ),
  OFFSET(E1706,-$B1706+IF($L1706,1,0),0)*IF($B1706&gt;OFFSET($B1706,1,0),ChapterTable!$R$17,1)*
    (VLOOKUP(SUBSTITUTE(SUBSTITUTE(E$1,"standard",""),"|Float","")&amp;IF(OR($L1706=TRUE,$A1706=0,MOD($A1706,ChapterTable!$R$20)&lt;&gt;0),"","보스")&amp;"인게임누적곱배수",ChapterTable!$R:$S,2,0)^C1706
    +VLOOKUP(SUBSTITUTE(SUBSTITUTE(E$1,"standard",""),"|Float","")&amp;IF(OR($L1706=TRUE,$A1706=0,MOD($A1706,ChapterTable!$R$20)&lt;&gt;0),"","보스")&amp;"인게임누적합배수",ChapterTable!$R:$S,2,0)*C1706)
  )
  )
  )
)</f>
        <v>9549.3304687499985</v>
      </c>
      <c r="F1706" s="1">
        <f ca="1">IF(AND($A1706=0,$B1706=1),
    VLOOKUP(1,ChapterTable!$1:$1048576,MATCH("최종"&amp;SUBSTITUTE(SUBSTITUTE(F$1,"standard",""),"|Float",""),ChapterTable!$1:$1,0),0)*ChapterTable!$P$17,
  IF(AND($A1706=0,$B1706=0),
    F1707,
  IF($B1706=0,
    VLOOKUP($A1706,ChapterTable!$1:$1048576,MATCH("최종"&amp;SUBSTITUTE(SUBSTITUTE(F$1,"standard",""),"|Float",""),ChapterTable!$1:$1,0),0),
  IF($B1706=1,
    IF($L1706=FALSE,
      VLOOKUP($A1706,ChapterTable!$1:$1048576,MATCH("최종"&amp;SUBSTITUTE(SUBSTITUTE(F$1,"standard",""),"|Float",""),ChapterTable!$1:$1,0),0),
      VLOOKUP($A1706-ChapterTable!$P$11,ChapterTable!$1:$1048576,MATCH("최종"&amp;SUBSTITUTE(SUBSTITUTE(F$1,"standard",""),"|Float",""),ChapterTable!$1:$1,0),0)*ChapterTable!$P$14
    ),
  OFFSET(F1706,-$B1706+IF($L1706,1,0),0)*
    (VLOOKUP(SUBSTITUTE(SUBSTITUTE(F$1,"standard",""),"|Float","")&amp;IF(OR($L1706=TRUE,$A1706=0,MOD($A1706,ChapterTable!$R$20)&lt;&gt;0),"","보스")&amp;"인게임누적곱배수",ChapterTable!$R:$S,2,0)^D1706
    +VLOOKUP(SUBSTITUTE(SUBSTITUTE(F$1,"standard",""),"|Float","")&amp;IF(OR($L1706=TRUE,$A1706=0,MOD($A1706,ChapterTable!$R$20)&lt;&gt;0),"","보스")&amp;"인게임누적합배수",ChapterTable!$R:$S,2,0)*D1706)
  )
  )
  )
)</f>
        <v>3564.4202270507808</v>
      </c>
      <c r="G1706" t="s">
        <v>719</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85"/>
        <v>11</v>
      </c>
      <c r="Q1706">
        <f t="shared" si="186"/>
        <v>11</v>
      </c>
      <c r="R1706" t="b">
        <f t="shared" ca="1" si="187"/>
        <v>1</v>
      </c>
      <c r="T1706" t="b">
        <f t="shared" ca="1" si="188"/>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91"/>
        <v>0.5</v>
      </c>
      <c r="AJ1706">
        <f t="shared" si="189"/>
        <v>0.54666666600000002</v>
      </c>
      <c r="AK1706">
        <f t="shared" si="190"/>
        <v>1</v>
      </c>
      <c r="AL1706">
        <v>0</v>
      </c>
    </row>
    <row r="1707" spans="1:38" x14ac:dyDescent="0.3">
      <c r="A1707">
        <v>12</v>
      </c>
      <c r="B1707">
        <v>16</v>
      </c>
      <c r="C1707">
        <f>IF(OR($L1707=TRUE,$A1707=0,MOD($A1707,ChapterTable!$R$20)&lt;&gt;0),
MAX(0,INT(($B1707+ChapterTable!$P$26+VLOOKUP(SUBSTITUTE(C$1,"성장단계","")&amp;"단계오프셋",ChapterTable!$R:$S,2,0))/ChapterTable!$P$23)),
MAX(0,INT(($B1707+ChapterTable!$R$26+VLOOKUP(SUBSTITUTE(C$1,"성장단계","")&amp;"보스단계오프셋",ChapterTable!$R:$S,2,0))/ChapterTable!$R$23)))</f>
        <v>2</v>
      </c>
      <c r="D1707">
        <f>IF(OR($L1707=TRUE,$A1707=0,MOD($A1707,ChapterTable!$R$20)&lt;&gt;0),
MAX(0,INT(($B1707+ChapterTable!$P$26+VLOOKUP(SUBSTITUTE(D$1,"성장단계","")&amp;"단계오프셋",ChapterTable!$R:$S,2,0))/ChapterTable!$P$23)),
MAX(0,INT(($B1707+ChapterTable!$R$26+VLOOKUP(SUBSTITUTE(D$1,"성장단계","")&amp;"보스단계오프셋",ChapterTable!$R:$S,2,0))/ChapterTable!$R$23)))</f>
        <v>1</v>
      </c>
      <c r="E1707" s="1">
        <f ca="1">IF(AND($A1707=0,$B1707=1),
    VLOOKUP(1,ChapterTable!$1:$1048576,MATCH("최종"&amp;SUBSTITUTE(SUBSTITUTE(E$1,"standard",""),"|Float",""),ChapterTable!$1:$1,0),0)*ChapterTable!$P$17,
  IF(AND($A1707=0,$B1707=0),
    E1708,
  IF($B1707=0,
    VLOOKUP($A1707,ChapterTable!$1:$1048576,MATCH("최종"&amp;SUBSTITUTE(SUBSTITUTE(E$1,"standard",""),"|Float",""),ChapterTable!$1:$1,0),0),
  IF($B1707=1,
    IF($L1707=FALSE,
      VLOOKUP($A1707,ChapterTable!$1:$1048576,MATCH("최종"&amp;SUBSTITUTE(SUBSTITUTE(E$1,"standard",""),"|Float",""),ChapterTable!$1:$1,0),0),
      VLOOKUP($A1707-ChapterTable!$P$11,ChapterTable!$1:$1048576,MATCH("최종"&amp;SUBSTITUTE(SUBSTITUTE(E$1,"standard",""),"|Float",""),ChapterTable!$1:$1,0),0)*ChapterTable!$P$14
    ),
  OFFSET(E1707,-$B1707+IF($L1707,1,0),0)*IF($B1707&gt;OFFSET($B1707,1,0),ChapterTable!$R$17,1)*
    (VLOOKUP(SUBSTITUTE(SUBSTITUTE(E$1,"standard",""),"|Float","")&amp;IF(OR($L1707=TRUE,$A1707=0,MOD($A1707,ChapterTable!$R$20)&lt;&gt;0),"","보스")&amp;"인게임누적곱배수",ChapterTable!$R:$S,2,0)^C1707
    +VLOOKUP(SUBSTITUTE(SUBSTITUTE(E$1,"standard",""),"|Float","")&amp;IF(OR($L1707=TRUE,$A1707=0,MOD($A1707,ChapterTable!$R$20)&lt;&gt;0),"","보스")&amp;"인게임누적합배수",ChapterTable!$R:$S,2,0)*C1707)
  )
  )
  )
)</f>
        <v>11140.885546874999</v>
      </c>
      <c r="F1707" s="1">
        <f ca="1">IF(AND($A1707=0,$B1707=1),
    VLOOKUP(1,ChapterTable!$1:$1048576,MATCH("최종"&amp;SUBSTITUTE(SUBSTITUTE(F$1,"standard",""),"|Float",""),ChapterTable!$1:$1,0),0)*ChapterTable!$P$17,
  IF(AND($A1707=0,$B1707=0),
    F1708,
  IF($B1707=0,
    VLOOKUP($A1707,ChapterTable!$1:$1048576,MATCH("최종"&amp;SUBSTITUTE(SUBSTITUTE(F$1,"standard",""),"|Float",""),ChapterTable!$1:$1,0),0),
  IF($B1707=1,
    IF($L1707=FALSE,
      VLOOKUP($A1707,ChapterTable!$1:$1048576,MATCH("최종"&amp;SUBSTITUTE(SUBSTITUTE(F$1,"standard",""),"|Float",""),ChapterTable!$1:$1,0),0),
      VLOOKUP($A1707-ChapterTable!$P$11,ChapterTable!$1:$1048576,MATCH("최종"&amp;SUBSTITUTE(SUBSTITUTE(F$1,"standard",""),"|Float",""),ChapterTable!$1:$1,0),0)*ChapterTable!$P$14
    ),
  OFFSET(F1707,-$B1707+IF($L1707,1,0),0)*
    (VLOOKUP(SUBSTITUTE(SUBSTITUTE(F$1,"standard",""),"|Float","")&amp;IF(OR($L1707=TRUE,$A1707=0,MOD($A1707,ChapterTable!$R$20)&lt;&gt;0),"","보스")&amp;"인게임누적곱배수",ChapterTable!$R:$S,2,0)^D1707
    +VLOOKUP(SUBSTITUTE(SUBSTITUTE(F$1,"standard",""),"|Float","")&amp;IF(OR($L1707=TRUE,$A1707=0,MOD($A1707,ChapterTable!$R$20)&lt;&gt;0),"","보스")&amp;"인게임누적합배수",ChapterTable!$R:$S,2,0)*D1707)
  )
  )
  )
)</f>
        <v>3564.4202270507808</v>
      </c>
      <c r="G1707" t="s">
        <v>719</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85"/>
        <v>2</v>
      </c>
      <c r="Q1707">
        <f t="shared" si="186"/>
        <v>2</v>
      </c>
      <c r="R1707" t="b">
        <f t="shared" ca="1" si="187"/>
        <v>1</v>
      </c>
      <c r="T1707" t="b">
        <f t="shared" ca="1" si="188"/>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91"/>
        <v>0.5</v>
      </c>
      <c r="AJ1707">
        <f t="shared" si="189"/>
        <v>0.54666666600000002</v>
      </c>
      <c r="AK1707">
        <f t="shared" si="190"/>
        <v>1</v>
      </c>
      <c r="AL1707">
        <v>0</v>
      </c>
    </row>
    <row r="1708" spans="1:38" x14ac:dyDescent="0.3">
      <c r="A1708">
        <v>12</v>
      </c>
      <c r="B1708">
        <v>17</v>
      </c>
      <c r="C1708">
        <f>IF(OR($L1708=TRUE,$A1708=0,MOD($A1708,ChapterTable!$R$20)&lt;&gt;0),
MAX(0,INT(($B1708+ChapterTable!$P$26+VLOOKUP(SUBSTITUTE(C$1,"성장단계","")&amp;"단계오프셋",ChapterTable!$R:$S,2,0))/ChapterTable!$P$23)),
MAX(0,INT(($B1708+ChapterTable!$R$26+VLOOKUP(SUBSTITUTE(C$1,"성장단계","")&amp;"보스단계오프셋",ChapterTable!$R:$S,2,0))/ChapterTable!$R$23)))</f>
        <v>2</v>
      </c>
      <c r="D1708">
        <f>IF(OR($L1708=TRUE,$A1708=0,MOD($A1708,ChapterTable!$R$20)&lt;&gt;0),
MAX(0,INT(($B1708+ChapterTable!$P$26+VLOOKUP(SUBSTITUTE(D$1,"성장단계","")&amp;"단계오프셋",ChapterTable!$R:$S,2,0))/ChapterTable!$P$23)),
MAX(0,INT(($B1708+ChapterTable!$R$26+VLOOKUP(SUBSTITUTE(D$1,"성장단계","")&amp;"보스단계오프셋",ChapterTable!$R:$S,2,0))/ChapterTable!$R$23)))</f>
        <v>1</v>
      </c>
      <c r="E1708" s="1">
        <f ca="1">IF(AND($A1708=0,$B1708=1),
    VLOOKUP(1,ChapterTable!$1:$1048576,MATCH("최종"&amp;SUBSTITUTE(SUBSTITUTE(E$1,"standard",""),"|Float",""),ChapterTable!$1:$1,0),0)*ChapterTable!$P$17,
  IF(AND($A1708=0,$B1708=0),
    E1709,
  IF($B1708=0,
    VLOOKUP($A1708,ChapterTable!$1:$1048576,MATCH("최종"&amp;SUBSTITUTE(SUBSTITUTE(E$1,"standard",""),"|Float",""),ChapterTable!$1:$1,0),0),
  IF($B1708=1,
    IF($L1708=FALSE,
      VLOOKUP($A1708,ChapterTable!$1:$1048576,MATCH("최종"&amp;SUBSTITUTE(SUBSTITUTE(E$1,"standard",""),"|Float",""),ChapterTable!$1:$1,0),0),
      VLOOKUP($A1708-ChapterTable!$P$11,ChapterTable!$1:$1048576,MATCH("최종"&amp;SUBSTITUTE(SUBSTITUTE(E$1,"standard",""),"|Float",""),ChapterTable!$1:$1,0),0)*ChapterTable!$P$14
    ),
  OFFSET(E1708,-$B1708+IF($L1708,1,0),0)*IF($B1708&gt;OFFSET($B1708,1,0),ChapterTable!$R$17,1)*
    (VLOOKUP(SUBSTITUTE(SUBSTITUTE(E$1,"standard",""),"|Float","")&amp;IF(OR($L1708=TRUE,$A1708=0,MOD($A1708,ChapterTable!$R$20)&lt;&gt;0),"","보스")&amp;"인게임누적곱배수",ChapterTable!$R:$S,2,0)^C1708
    +VLOOKUP(SUBSTITUTE(SUBSTITUTE(E$1,"standard",""),"|Float","")&amp;IF(OR($L1708=TRUE,$A1708=0,MOD($A1708,ChapterTable!$R$20)&lt;&gt;0),"","보스")&amp;"인게임누적합배수",ChapterTable!$R:$S,2,0)*C1708)
  )
  )
  )
)</f>
        <v>11140.885546874999</v>
      </c>
      <c r="F1708" s="1">
        <f ca="1">IF(AND($A1708=0,$B1708=1),
    VLOOKUP(1,ChapterTable!$1:$1048576,MATCH("최종"&amp;SUBSTITUTE(SUBSTITUTE(F$1,"standard",""),"|Float",""),ChapterTable!$1:$1,0),0)*ChapterTable!$P$17,
  IF(AND($A1708=0,$B1708=0),
    F1709,
  IF($B1708=0,
    VLOOKUP($A1708,ChapterTable!$1:$1048576,MATCH("최종"&amp;SUBSTITUTE(SUBSTITUTE(F$1,"standard",""),"|Float",""),ChapterTable!$1:$1,0),0),
  IF($B1708=1,
    IF($L1708=FALSE,
      VLOOKUP($A1708,ChapterTable!$1:$1048576,MATCH("최종"&amp;SUBSTITUTE(SUBSTITUTE(F$1,"standard",""),"|Float",""),ChapterTable!$1:$1,0),0),
      VLOOKUP($A1708-ChapterTable!$P$11,ChapterTable!$1:$1048576,MATCH("최종"&amp;SUBSTITUTE(SUBSTITUTE(F$1,"standard",""),"|Float",""),ChapterTable!$1:$1,0),0)*ChapterTable!$P$14
    ),
  OFFSET(F1708,-$B1708+IF($L1708,1,0),0)*
    (VLOOKUP(SUBSTITUTE(SUBSTITUTE(F$1,"standard",""),"|Float","")&amp;IF(OR($L1708=TRUE,$A1708=0,MOD($A1708,ChapterTable!$R$20)&lt;&gt;0),"","보스")&amp;"인게임누적곱배수",ChapterTable!$R:$S,2,0)^D1708
    +VLOOKUP(SUBSTITUTE(SUBSTITUTE(F$1,"standard",""),"|Float","")&amp;IF(OR($L1708=TRUE,$A1708=0,MOD($A1708,ChapterTable!$R$20)&lt;&gt;0),"","보스")&amp;"인게임누적합배수",ChapterTable!$R:$S,2,0)*D1708)
  )
  )
  )
)</f>
        <v>3564.4202270507808</v>
      </c>
      <c r="G1708" t="s">
        <v>719</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85"/>
        <v>2</v>
      </c>
      <c r="Q1708">
        <f t="shared" si="186"/>
        <v>2</v>
      </c>
      <c r="R1708" t="b">
        <f t="shared" ca="1" si="187"/>
        <v>1</v>
      </c>
      <c r="T1708" t="b">
        <f t="shared" ca="1" si="188"/>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91"/>
        <v>0.5</v>
      </c>
      <c r="AJ1708">
        <f t="shared" si="189"/>
        <v>0.54666666600000002</v>
      </c>
      <c r="AK1708">
        <f t="shared" si="190"/>
        <v>1</v>
      </c>
      <c r="AL1708">
        <v>0</v>
      </c>
    </row>
    <row r="1709" spans="1:38" x14ac:dyDescent="0.3">
      <c r="A1709">
        <v>12</v>
      </c>
      <c r="B1709">
        <v>18</v>
      </c>
      <c r="C1709">
        <f>IF(OR($L1709=TRUE,$A1709=0,MOD($A1709,ChapterTable!$R$20)&lt;&gt;0),
MAX(0,INT(($B1709+ChapterTable!$P$26+VLOOKUP(SUBSTITUTE(C$1,"성장단계","")&amp;"단계오프셋",ChapterTable!$R:$S,2,0))/ChapterTable!$P$23)),
MAX(0,INT(($B1709+ChapterTable!$R$26+VLOOKUP(SUBSTITUTE(C$1,"성장단계","")&amp;"보스단계오프셋",ChapterTable!$R:$S,2,0))/ChapterTable!$R$23)))</f>
        <v>2</v>
      </c>
      <c r="D1709">
        <f>IF(OR($L1709=TRUE,$A1709=0,MOD($A1709,ChapterTable!$R$20)&lt;&gt;0),
MAX(0,INT(($B1709+ChapterTable!$P$26+VLOOKUP(SUBSTITUTE(D$1,"성장단계","")&amp;"단계오프셋",ChapterTable!$R:$S,2,0))/ChapterTable!$P$23)),
MAX(0,INT(($B1709+ChapterTable!$R$26+VLOOKUP(SUBSTITUTE(D$1,"성장단계","")&amp;"보스단계오프셋",ChapterTable!$R:$S,2,0))/ChapterTable!$R$23)))</f>
        <v>1</v>
      </c>
      <c r="E1709" s="1">
        <f ca="1">IF(AND($A1709=0,$B1709=1),
    VLOOKUP(1,ChapterTable!$1:$1048576,MATCH("최종"&amp;SUBSTITUTE(SUBSTITUTE(E$1,"standard",""),"|Float",""),ChapterTable!$1:$1,0),0)*ChapterTable!$P$17,
  IF(AND($A1709=0,$B1709=0),
    E1710,
  IF($B1709=0,
    VLOOKUP($A1709,ChapterTable!$1:$1048576,MATCH("최종"&amp;SUBSTITUTE(SUBSTITUTE(E$1,"standard",""),"|Float",""),ChapterTable!$1:$1,0),0),
  IF($B1709=1,
    IF($L1709=FALSE,
      VLOOKUP($A1709,ChapterTable!$1:$1048576,MATCH("최종"&amp;SUBSTITUTE(SUBSTITUTE(E$1,"standard",""),"|Float",""),ChapterTable!$1:$1,0),0),
      VLOOKUP($A1709-ChapterTable!$P$11,ChapterTable!$1:$1048576,MATCH("최종"&amp;SUBSTITUTE(SUBSTITUTE(E$1,"standard",""),"|Float",""),ChapterTable!$1:$1,0),0)*ChapterTable!$P$14
    ),
  OFFSET(E1709,-$B1709+IF($L1709,1,0),0)*IF($B1709&gt;OFFSET($B1709,1,0),ChapterTable!$R$17,1)*
    (VLOOKUP(SUBSTITUTE(SUBSTITUTE(E$1,"standard",""),"|Float","")&amp;IF(OR($L1709=TRUE,$A1709=0,MOD($A1709,ChapterTable!$R$20)&lt;&gt;0),"","보스")&amp;"인게임누적곱배수",ChapterTable!$R:$S,2,0)^C1709
    +VLOOKUP(SUBSTITUTE(SUBSTITUTE(E$1,"standard",""),"|Float","")&amp;IF(OR($L1709=TRUE,$A1709=0,MOD($A1709,ChapterTable!$R$20)&lt;&gt;0),"","보스")&amp;"인게임누적합배수",ChapterTable!$R:$S,2,0)*C1709)
  )
  )
  )
)</f>
        <v>11140.885546874999</v>
      </c>
      <c r="F1709" s="1">
        <f ca="1">IF(AND($A1709=0,$B1709=1),
    VLOOKUP(1,ChapterTable!$1:$1048576,MATCH("최종"&amp;SUBSTITUTE(SUBSTITUTE(F$1,"standard",""),"|Float",""),ChapterTable!$1:$1,0),0)*ChapterTable!$P$17,
  IF(AND($A1709=0,$B1709=0),
    F1710,
  IF($B1709=0,
    VLOOKUP($A1709,ChapterTable!$1:$1048576,MATCH("최종"&amp;SUBSTITUTE(SUBSTITUTE(F$1,"standard",""),"|Float",""),ChapterTable!$1:$1,0),0),
  IF($B1709=1,
    IF($L1709=FALSE,
      VLOOKUP($A1709,ChapterTable!$1:$1048576,MATCH("최종"&amp;SUBSTITUTE(SUBSTITUTE(F$1,"standard",""),"|Float",""),ChapterTable!$1:$1,0),0),
      VLOOKUP($A1709-ChapterTable!$P$11,ChapterTable!$1:$1048576,MATCH("최종"&amp;SUBSTITUTE(SUBSTITUTE(F$1,"standard",""),"|Float",""),ChapterTable!$1:$1,0),0)*ChapterTable!$P$14
    ),
  OFFSET(F1709,-$B1709+IF($L1709,1,0),0)*
    (VLOOKUP(SUBSTITUTE(SUBSTITUTE(F$1,"standard",""),"|Float","")&amp;IF(OR($L1709=TRUE,$A1709=0,MOD($A1709,ChapterTable!$R$20)&lt;&gt;0),"","보스")&amp;"인게임누적곱배수",ChapterTable!$R:$S,2,0)^D1709
    +VLOOKUP(SUBSTITUTE(SUBSTITUTE(F$1,"standard",""),"|Float","")&amp;IF(OR($L1709=TRUE,$A1709=0,MOD($A1709,ChapterTable!$R$20)&lt;&gt;0),"","보스")&amp;"인게임누적합배수",ChapterTable!$R:$S,2,0)*D1709)
  )
  )
  )
)</f>
        <v>3564.4202270507808</v>
      </c>
      <c r="G1709" t="s">
        <v>719</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85"/>
        <v>2</v>
      </c>
      <c r="Q1709">
        <f t="shared" si="186"/>
        <v>2</v>
      </c>
      <c r="R1709" t="b">
        <f t="shared" ca="1" si="187"/>
        <v>1</v>
      </c>
      <c r="T1709" t="b">
        <f t="shared" ca="1" si="188"/>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91"/>
        <v>0.5</v>
      </c>
      <c r="AJ1709">
        <f t="shared" si="189"/>
        <v>0.54666666600000002</v>
      </c>
      <c r="AK1709">
        <f t="shared" si="190"/>
        <v>1</v>
      </c>
      <c r="AL1709">
        <v>0</v>
      </c>
    </row>
    <row r="1710" spans="1:38" x14ac:dyDescent="0.3">
      <c r="A1710">
        <v>12</v>
      </c>
      <c r="B1710">
        <v>19</v>
      </c>
      <c r="C1710">
        <f>IF(OR($L1710=TRUE,$A1710=0,MOD($A1710,ChapterTable!$R$20)&lt;&gt;0),
MAX(0,INT(($B1710+ChapterTable!$P$26+VLOOKUP(SUBSTITUTE(C$1,"성장단계","")&amp;"단계오프셋",ChapterTable!$R:$S,2,0))/ChapterTable!$P$23)),
MAX(0,INT(($B1710+ChapterTable!$R$26+VLOOKUP(SUBSTITUTE(C$1,"성장단계","")&amp;"보스단계오프셋",ChapterTable!$R:$S,2,0))/ChapterTable!$R$23)))</f>
        <v>2</v>
      </c>
      <c r="D1710">
        <f>IF(OR($L1710=TRUE,$A1710=0,MOD($A1710,ChapterTable!$R$20)&lt;&gt;0),
MAX(0,INT(($B1710+ChapterTable!$P$26+VLOOKUP(SUBSTITUTE(D$1,"성장단계","")&amp;"단계오프셋",ChapterTable!$R:$S,2,0))/ChapterTable!$P$23)),
MAX(0,INT(($B1710+ChapterTable!$R$26+VLOOKUP(SUBSTITUTE(D$1,"성장단계","")&amp;"보스단계오프셋",ChapterTable!$R:$S,2,0))/ChapterTable!$R$23)))</f>
        <v>1</v>
      </c>
      <c r="E1710" s="1">
        <f ca="1">IF(AND($A1710=0,$B1710=1),
    VLOOKUP(1,ChapterTable!$1:$1048576,MATCH("최종"&amp;SUBSTITUTE(SUBSTITUTE(E$1,"standard",""),"|Float",""),ChapterTable!$1:$1,0),0)*ChapterTable!$P$17,
  IF(AND($A1710=0,$B1710=0),
    E1711,
  IF($B1710=0,
    VLOOKUP($A1710,ChapterTable!$1:$1048576,MATCH("최종"&amp;SUBSTITUTE(SUBSTITUTE(E$1,"standard",""),"|Float",""),ChapterTable!$1:$1,0),0),
  IF($B1710=1,
    IF($L1710=FALSE,
      VLOOKUP($A1710,ChapterTable!$1:$1048576,MATCH("최종"&amp;SUBSTITUTE(SUBSTITUTE(E$1,"standard",""),"|Float",""),ChapterTable!$1:$1,0),0),
      VLOOKUP($A1710-ChapterTable!$P$11,ChapterTable!$1:$1048576,MATCH("최종"&amp;SUBSTITUTE(SUBSTITUTE(E$1,"standard",""),"|Float",""),ChapterTable!$1:$1,0),0)*ChapterTable!$P$14
    ),
  OFFSET(E1710,-$B1710+IF($L1710,1,0),0)*IF($B1710&gt;OFFSET($B1710,1,0),ChapterTable!$R$17,1)*
    (VLOOKUP(SUBSTITUTE(SUBSTITUTE(E$1,"standard",""),"|Float","")&amp;IF(OR($L1710=TRUE,$A1710=0,MOD($A1710,ChapterTable!$R$20)&lt;&gt;0),"","보스")&amp;"인게임누적곱배수",ChapterTable!$R:$S,2,0)^C1710
    +VLOOKUP(SUBSTITUTE(SUBSTITUTE(E$1,"standard",""),"|Float","")&amp;IF(OR($L1710=TRUE,$A1710=0,MOD($A1710,ChapterTable!$R$20)&lt;&gt;0),"","보스")&amp;"인게임누적합배수",ChapterTable!$R:$S,2,0)*C1710)
  )
  )
  )
)</f>
        <v>11140.885546874999</v>
      </c>
      <c r="F1710" s="1">
        <f ca="1">IF(AND($A1710=0,$B1710=1),
    VLOOKUP(1,ChapterTable!$1:$1048576,MATCH("최종"&amp;SUBSTITUTE(SUBSTITUTE(F$1,"standard",""),"|Float",""),ChapterTable!$1:$1,0),0)*ChapterTable!$P$17,
  IF(AND($A1710=0,$B1710=0),
    F1711,
  IF($B1710=0,
    VLOOKUP($A1710,ChapterTable!$1:$1048576,MATCH("최종"&amp;SUBSTITUTE(SUBSTITUTE(F$1,"standard",""),"|Float",""),ChapterTable!$1:$1,0),0),
  IF($B1710=1,
    IF($L1710=FALSE,
      VLOOKUP($A1710,ChapterTable!$1:$1048576,MATCH("최종"&amp;SUBSTITUTE(SUBSTITUTE(F$1,"standard",""),"|Float",""),ChapterTable!$1:$1,0),0),
      VLOOKUP($A1710-ChapterTable!$P$11,ChapterTable!$1:$1048576,MATCH("최종"&amp;SUBSTITUTE(SUBSTITUTE(F$1,"standard",""),"|Float",""),ChapterTable!$1:$1,0),0)*ChapterTable!$P$14
    ),
  OFFSET(F1710,-$B1710+IF($L1710,1,0),0)*
    (VLOOKUP(SUBSTITUTE(SUBSTITUTE(F$1,"standard",""),"|Float","")&amp;IF(OR($L1710=TRUE,$A1710=0,MOD($A1710,ChapterTable!$R$20)&lt;&gt;0),"","보스")&amp;"인게임누적곱배수",ChapterTable!$R:$S,2,0)^D1710
    +VLOOKUP(SUBSTITUTE(SUBSTITUTE(F$1,"standard",""),"|Float","")&amp;IF(OR($L1710=TRUE,$A1710=0,MOD($A1710,ChapterTable!$R$20)&lt;&gt;0),"","보스")&amp;"인게임누적합배수",ChapterTable!$R:$S,2,0)*D1710)
  )
  )
  )
)</f>
        <v>3564.4202270507808</v>
      </c>
      <c r="G1710" t="s">
        <v>719</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85"/>
        <v>92</v>
      </c>
      <c r="Q1710">
        <f t="shared" si="186"/>
        <v>92</v>
      </c>
      <c r="R1710" t="b">
        <f t="shared" ca="1" si="187"/>
        <v>1</v>
      </c>
      <c r="T1710" t="b">
        <f t="shared" ca="1" si="18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91"/>
        <v>0.5</v>
      </c>
      <c r="AJ1710">
        <f t="shared" si="189"/>
        <v>0.54666666600000002</v>
      </c>
      <c r="AK1710">
        <f t="shared" si="190"/>
        <v>1</v>
      </c>
      <c r="AL1710">
        <v>0</v>
      </c>
    </row>
    <row r="1711" spans="1:38" x14ac:dyDescent="0.3">
      <c r="A1711">
        <v>12</v>
      </c>
      <c r="B1711">
        <v>20</v>
      </c>
      <c r="C1711">
        <f>IF(OR($L1711=TRUE,$A1711=0,MOD($A1711,ChapterTable!$R$20)&lt;&gt;0),
MAX(0,INT(($B1711+ChapterTable!$P$26+VLOOKUP(SUBSTITUTE(C$1,"성장단계","")&amp;"단계오프셋",ChapterTable!$R:$S,2,0))/ChapterTable!$P$23)),
MAX(0,INT(($B1711+ChapterTable!$R$26+VLOOKUP(SUBSTITUTE(C$1,"성장단계","")&amp;"보스단계오프셋",ChapterTable!$R:$S,2,0))/ChapterTable!$R$23)))</f>
        <v>2</v>
      </c>
      <c r="D1711">
        <f>IF(OR($L1711=TRUE,$A1711=0,MOD($A1711,ChapterTable!$R$20)&lt;&gt;0),
MAX(0,INT(($B1711+ChapterTable!$P$26+VLOOKUP(SUBSTITUTE(D$1,"성장단계","")&amp;"단계오프셋",ChapterTable!$R:$S,2,0))/ChapterTable!$P$23)),
MAX(0,INT(($B1711+ChapterTable!$R$26+VLOOKUP(SUBSTITUTE(D$1,"성장단계","")&amp;"보스단계오프셋",ChapterTable!$R:$S,2,0))/ChapterTable!$R$23)))</f>
        <v>1</v>
      </c>
      <c r="E1711" s="1">
        <f ca="1">IF(AND($A1711=0,$B1711=1),
    VLOOKUP(1,ChapterTable!$1:$1048576,MATCH("최종"&amp;SUBSTITUTE(SUBSTITUTE(E$1,"standard",""),"|Float",""),ChapterTable!$1:$1,0),0)*ChapterTable!$P$17,
  IF(AND($A1711=0,$B1711=0),
    E1712,
  IF($B1711=0,
    VLOOKUP($A1711,ChapterTable!$1:$1048576,MATCH("최종"&amp;SUBSTITUTE(SUBSTITUTE(E$1,"standard",""),"|Float",""),ChapterTable!$1:$1,0),0),
  IF($B1711=1,
    IF($L1711=FALSE,
      VLOOKUP($A1711,ChapterTable!$1:$1048576,MATCH("최종"&amp;SUBSTITUTE(SUBSTITUTE(E$1,"standard",""),"|Float",""),ChapterTable!$1:$1,0),0),
      VLOOKUP($A1711-ChapterTable!$P$11,ChapterTable!$1:$1048576,MATCH("최종"&amp;SUBSTITUTE(SUBSTITUTE(E$1,"standard",""),"|Float",""),ChapterTable!$1:$1,0),0)*ChapterTable!$P$14
    ),
  OFFSET(E1711,-$B1711+IF($L1711,1,0),0)*IF($B1711&gt;OFFSET($B1711,1,0),ChapterTable!$R$17,1)*
    (VLOOKUP(SUBSTITUTE(SUBSTITUTE(E$1,"standard",""),"|Float","")&amp;IF(OR($L1711=TRUE,$A1711=0,MOD($A1711,ChapterTable!$R$20)&lt;&gt;0),"","보스")&amp;"인게임누적곱배수",ChapterTable!$R:$S,2,0)^C1711
    +VLOOKUP(SUBSTITUTE(SUBSTITUTE(E$1,"standard",""),"|Float","")&amp;IF(OR($L1711=TRUE,$A1711=0,MOD($A1711,ChapterTable!$R$20)&lt;&gt;0),"","보스")&amp;"인게임누적합배수",ChapterTable!$R:$S,2,0)*C1711)
  )
  )
  )
)</f>
        <v>11140.885546874999</v>
      </c>
      <c r="F1711" s="1">
        <f ca="1">IF(AND($A1711=0,$B1711=1),
    VLOOKUP(1,ChapterTable!$1:$1048576,MATCH("최종"&amp;SUBSTITUTE(SUBSTITUTE(F$1,"standard",""),"|Float",""),ChapterTable!$1:$1,0),0)*ChapterTable!$P$17,
  IF(AND($A1711=0,$B1711=0),
    F1712,
  IF($B1711=0,
    VLOOKUP($A1711,ChapterTable!$1:$1048576,MATCH("최종"&amp;SUBSTITUTE(SUBSTITUTE(F$1,"standard",""),"|Float",""),ChapterTable!$1:$1,0),0),
  IF($B1711=1,
    IF($L1711=FALSE,
      VLOOKUP($A1711,ChapterTable!$1:$1048576,MATCH("최종"&amp;SUBSTITUTE(SUBSTITUTE(F$1,"standard",""),"|Float",""),ChapterTable!$1:$1,0),0),
      VLOOKUP($A1711-ChapterTable!$P$11,ChapterTable!$1:$1048576,MATCH("최종"&amp;SUBSTITUTE(SUBSTITUTE(F$1,"standard",""),"|Float",""),ChapterTable!$1:$1,0),0)*ChapterTable!$P$14
    ),
  OFFSET(F1711,-$B1711+IF($L1711,1,0),0)*
    (VLOOKUP(SUBSTITUTE(SUBSTITUTE(F$1,"standard",""),"|Float","")&amp;IF(OR($L1711=TRUE,$A1711=0,MOD($A1711,ChapterTable!$R$20)&lt;&gt;0),"","보스")&amp;"인게임누적곱배수",ChapterTable!$R:$S,2,0)^D1711
    +VLOOKUP(SUBSTITUTE(SUBSTITUTE(F$1,"standard",""),"|Float","")&amp;IF(OR($L1711=TRUE,$A1711=0,MOD($A1711,ChapterTable!$R$20)&lt;&gt;0),"","보스")&amp;"인게임누적합배수",ChapterTable!$R:$S,2,0)*D1711)
  )
  )
  )
)</f>
        <v>3564.4202270507808</v>
      </c>
      <c r="G1711" t="s">
        <v>719</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85"/>
        <v>22</v>
      </c>
      <c r="Q1711">
        <f t="shared" si="186"/>
        <v>22</v>
      </c>
      <c r="R1711" t="b">
        <f t="shared" ca="1" si="187"/>
        <v>1</v>
      </c>
      <c r="T1711" t="b">
        <f t="shared" ca="1" si="188"/>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91"/>
        <v>0.5</v>
      </c>
      <c r="AJ1711">
        <f t="shared" si="189"/>
        <v>1</v>
      </c>
      <c r="AK1711">
        <f t="shared" si="190"/>
        <v>2</v>
      </c>
      <c r="AL1711">
        <v>0</v>
      </c>
    </row>
    <row r="1712" spans="1:38" x14ac:dyDescent="0.3">
      <c r="A1712">
        <v>12</v>
      </c>
      <c r="B1712">
        <v>21</v>
      </c>
      <c r="C1712">
        <f>IF(OR($L1712=TRUE,$A1712=0,MOD($A1712,ChapterTable!$R$20)&lt;&gt;0),
MAX(0,INT(($B1712+ChapterTable!$P$26+VLOOKUP(SUBSTITUTE(C$1,"성장단계","")&amp;"단계오프셋",ChapterTable!$R:$S,2,0))/ChapterTable!$P$23)),
MAX(0,INT(($B1712+ChapterTable!$R$26+VLOOKUP(SUBSTITUTE(C$1,"성장단계","")&amp;"보스단계오프셋",ChapterTable!$R:$S,2,0))/ChapterTable!$R$23)))</f>
        <v>2</v>
      </c>
      <c r="D1712">
        <f>IF(OR($L1712=TRUE,$A1712=0,MOD($A1712,ChapterTable!$R$20)&lt;&gt;0),
MAX(0,INT(($B1712+ChapterTable!$P$26+VLOOKUP(SUBSTITUTE(D$1,"성장단계","")&amp;"단계오프셋",ChapterTable!$R:$S,2,0))/ChapterTable!$P$23)),
MAX(0,INT(($B1712+ChapterTable!$R$26+VLOOKUP(SUBSTITUTE(D$1,"성장단계","")&amp;"보스단계오프셋",ChapterTable!$R:$S,2,0))/ChapterTable!$R$23)))</f>
        <v>2</v>
      </c>
      <c r="E1712" s="1">
        <f ca="1">IF(AND($A1712=0,$B1712=1),
    VLOOKUP(1,ChapterTable!$1:$1048576,MATCH("최종"&amp;SUBSTITUTE(SUBSTITUTE(E$1,"standard",""),"|Float",""),ChapterTable!$1:$1,0),0)*ChapterTable!$P$17,
  IF(AND($A1712=0,$B1712=0),
    E1713,
  IF($B1712=0,
    VLOOKUP($A1712,ChapterTable!$1:$1048576,MATCH("최종"&amp;SUBSTITUTE(SUBSTITUTE(E$1,"standard",""),"|Float",""),ChapterTable!$1:$1,0),0),
  IF($B1712=1,
    IF($L1712=FALSE,
      VLOOKUP($A1712,ChapterTable!$1:$1048576,MATCH("최종"&amp;SUBSTITUTE(SUBSTITUTE(E$1,"standard",""),"|Float",""),ChapterTable!$1:$1,0),0),
      VLOOKUP($A1712-ChapterTable!$P$11,ChapterTable!$1:$1048576,MATCH("최종"&amp;SUBSTITUTE(SUBSTITUTE(E$1,"standard",""),"|Float",""),ChapterTable!$1:$1,0),0)*ChapterTable!$P$14
    ),
  OFFSET(E1712,-$B1712+IF($L1712,1,0),0)*IF($B1712&gt;OFFSET($B1712,1,0),ChapterTable!$R$17,1)*
    (VLOOKUP(SUBSTITUTE(SUBSTITUTE(E$1,"standard",""),"|Float","")&amp;IF(OR($L1712=TRUE,$A1712=0,MOD($A1712,ChapterTable!$R$20)&lt;&gt;0),"","보스")&amp;"인게임누적곱배수",ChapterTable!$R:$S,2,0)^C1712
    +VLOOKUP(SUBSTITUTE(SUBSTITUTE(E$1,"standard",""),"|Float","")&amp;IF(OR($L1712=TRUE,$A1712=0,MOD($A1712,ChapterTable!$R$20)&lt;&gt;0),"","보스")&amp;"인게임누적합배수",ChapterTable!$R:$S,2,0)*C1712)
  )
  )
  )
)</f>
        <v>11140.885546874999</v>
      </c>
      <c r="F1712" s="1">
        <f ca="1">IF(AND($A1712=0,$B1712=1),
    VLOOKUP(1,ChapterTable!$1:$1048576,MATCH("최종"&amp;SUBSTITUTE(SUBSTITUTE(F$1,"standard",""),"|Float",""),ChapterTable!$1:$1,0),0)*ChapterTable!$P$17,
  IF(AND($A1712=0,$B1712=0),
    F1713,
  IF($B1712=0,
    VLOOKUP($A1712,ChapterTable!$1:$1048576,MATCH("최종"&amp;SUBSTITUTE(SUBSTITUTE(F$1,"standard",""),"|Float",""),ChapterTable!$1:$1,0),0),
  IF($B1712=1,
    IF($L1712=FALSE,
      VLOOKUP($A1712,ChapterTable!$1:$1048576,MATCH("최종"&amp;SUBSTITUTE(SUBSTITUTE(F$1,"standard",""),"|Float",""),ChapterTable!$1:$1,0),0),
      VLOOKUP($A1712-ChapterTable!$P$11,ChapterTable!$1:$1048576,MATCH("최종"&amp;SUBSTITUTE(SUBSTITUTE(F$1,"standard",""),"|Float",""),ChapterTable!$1:$1,0),0)*ChapterTable!$P$14
    ),
  OFFSET(F1712,-$B1712+IF($L1712,1,0),0)*
    (VLOOKUP(SUBSTITUTE(SUBSTITUTE(F$1,"standard",""),"|Float","")&amp;IF(OR($L1712=TRUE,$A1712=0,MOD($A1712,ChapterTable!$R$20)&lt;&gt;0),"","보스")&amp;"인게임누적곱배수",ChapterTable!$R:$S,2,0)^D1712
    +VLOOKUP(SUBSTITUTE(SUBSTITUTE(F$1,"standard",""),"|Float","")&amp;IF(OR($L1712=TRUE,$A1712=0,MOD($A1712,ChapterTable!$R$20)&lt;&gt;0),"","보스")&amp;"인게임누적합배수",ChapterTable!$R:$S,2,0)*D1712)
  )
  )
  )
)</f>
        <v>3813.1007080078116</v>
      </c>
      <c r="G1712" t="s">
        <v>719</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85"/>
        <v>3</v>
      </c>
      <c r="Q1712">
        <f t="shared" si="186"/>
        <v>3</v>
      </c>
      <c r="R1712" t="b">
        <f t="shared" ca="1" si="187"/>
        <v>1</v>
      </c>
      <c r="T1712" t="b">
        <f t="shared" ca="1" si="188"/>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91"/>
        <v>0.33333333333333331</v>
      </c>
      <c r="AJ1712">
        <f t="shared" si="189"/>
        <v>0.395555555</v>
      </c>
      <c r="AK1712">
        <f t="shared" si="190"/>
        <v>1</v>
      </c>
      <c r="AL1712">
        <v>0</v>
      </c>
    </row>
    <row r="1713" spans="1:38" x14ac:dyDescent="0.3">
      <c r="A1713">
        <v>12</v>
      </c>
      <c r="B1713">
        <v>22</v>
      </c>
      <c r="C1713">
        <f>IF(OR($L1713=TRUE,$A1713=0,MOD($A1713,ChapterTable!$R$20)&lt;&gt;0),
MAX(0,INT(($B1713+ChapterTable!$P$26+VLOOKUP(SUBSTITUTE(C$1,"성장단계","")&amp;"단계오프셋",ChapterTable!$R:$S,2,0))/ChapterTable!$P$23)),
MAX(0,INT(($B1713+ChapterTable!$R$26+VLOOKUP(SUBSTITUTE(C$1,"성장단계","")&amp;"보스단계오프셋",ChapterTable!$R:$S,2,0))/ChapterTable!$R$23)))</f>
        <v>2</v>
      </c>
      <c r="D1713">
        <f>IF(OR($L1713=TRUE,$A1713=0,MOD($A1713,ChapterTable!$R$20)&lt;&gt;0),
MAX(0,INT(($B1713+ChapterTable!$P$26+VLOOKUP(SUBSTITUTE(D$1,"성장단계","")&amp;"단계오프셋",ChapterTable!$R:$S,2,0))/ChapterTable!$P$23)),
MAX(0,INT(($B1713+ChapterTable!$R$26+VLOOKUP(SUBSTITUTE(D$1,"성장단계","")&amp;"보스단계오프셋",ChapterTable!$R:$S,2,0))/ChapterTable!$R$23)))</f>
        <v>2</v>
      </c>
      <c r="E1713" s="1">
        <f ca="1">IF(AND($A1713=0,$B1713=1),
    VLOOKUP(1,ChapterTable!$1:$1048576,MATCH("최종"&amp;SUBSTITUTE(SUBSTITUTE(E$1,"standard",""),"|Float",""),ChapterTable!$1:$1,0),0)*ChapterTable!$P$17,
  IF(AND($A1713=0,$B1713=0),
    E1714,
  IF($B1713=0,
    VLOOKUP($A1713,ChapterTable!$1:$1048576,MATCH("최종"&amp;SUBSTITUTE(SUBSTITUTE(E$1,"standard",""),"|Float",""),ChapterTable!$1:$1,0),0),
  IF($B1713=1,
    IF($L1713=FALSE,
      VLOOKUP($A1713,ChapterTable!$1:$1048576,MATCH("최종"&amp;SUBSTITUTE(SUBSTITUTE(E$1,"standard",""),"|Float",""),ChapterTable!$1:$1,0),0),
      VLOOKUP($A1713-ChapterTable!$P$11,ChapterTable!$1:$1048576,MATCH("최종"&amp;SUBSTITUTE(SUBSTITUTE(E$1,"standard",""),"|Float",""),ChapterTable!$1:$1,0),0)*ChapterTable!$P$14
    ),
  OFFSET(E1713,-$B1713+IF($L1713,1,0),0)*IF($B1713&gt;OFFSET($B1713,1,0),ChapterTable!$R$17,1)*
    (VLOOKUP(SUBSTITUTE(SUBSTITUTE(E$1,"standard",""),"|Float","")&amp;IF(OR($L1713=TRUE,$A1713=0,MOD($A1713,ChapterTable!$R$20)&lt;&gt;0),"","보스")&amp;"인게임누적곱배수",ChapterTable!$R:$S,2,0)^C1713
    +VLOOKUP(SUBSTITUTE(SUBSTITUTE(E$1,"standard",""),"|Float","")&amp;IF(OR($L1713=TRUE,$A1713=0,MOD($A1713,ChapterTable!$R$20)&lt;&gt;0),"","보스")&amp;"인게임누적합배수",ChapterTable!$R:$S,2,0)*C1713)
  )
  )
  )
)</f>
        <v>11140.885546874999</v>
      </c>
      <c r="F1713" s="1">
        <f ca="1">IF(AND($A1713=0,$B1713=1),
    VLOOKUP(1,ChapterTable!$1:$1048576,MATCH("최종"&amp;SUBSTITUTE(SUBSTITUTE(F$1,"standard",""),"|Float",""),ChapterTable!$1:$1,0),0)*ChapterTable!$P$17,
  IF(AND($A1713=0,$B1713=0),
    F1714,
  IF($B1713=0,
    VLOOKUP($A1713,ChapterTable!$1:$1048576,MATCH("최종"&amp;SUBSTITUTE(SUBSTITUTE(F$1,"standard",""),"|Float",""),ChapterTable!$1:$1,0),0),
  IF($B1713=1,
    IF($L1713=FALSE,
      VLOOKUP($A1713,ChapterTable!$1:$1048576,MATCH("최종"&amp;SUBSTITUTE(SUBSTITUTE(F$1,"standard",""),"|Float",""),ChapterTable!$1:$1,0),0),
      VLOOKUP($A1713-ChapterTable!$P$11,ChapterTable!$1:$1048576,MATCH("최종"&amp;SUBSTITUTE(SUBSTITUTE(F$1,"standard",""),"|Float",""),ChapterTable!$1:$1,0),0)*ChapterTable!$P$14
    ),
  OFFSET(F1713,-$B1713+IF($L1713,1,0),0)*
    (VLOOKUP(SUBSTITUTE(SUBSTITUTE(F$1,"standard",""),"|Float","")&amp;IF(OR($L1713=TRUE,$A1713=0,MOD($A1713,ChapterTable!$R$20)&lt;&gt;0),"","보스")&amp;"인게임누적곱배수",ChapterTable!$R:$S,2,0)^D1713
    +VLOOKUP(SUBSTITUTE(SUBSTITUTE(F$1,"standard",""),"|Float","")&amp;IF(OR($L1713=TRUE,$A1713=0,MOD($A1713,ChapterTable!$R$20)&lt;&gt;0),"","보스")&amp;"인게임누적합배수",ChapterTable!$R:$S,2,0)*D1713)
  )
  )
  )
)</f>
        <v>3813.1007080078116</v>
      </c>
      <c r="G1713" t="s">
        <v>719</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85"/>
        <v>3</v>
      </c>
      <c r="Q1713">
        <f t="shared" si="186"/>
        <v>3</v>
      </c>
      <c r="R1713" t="b">
        <f t="shared" ca="1" si="187"/>
        <v>1</v>
      </c>
      <c r="T1713" t="b">
        <f t="shared" ca="1" si="188"/>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91"/>
        <v>0.33333333333333331</v>
      </c>
      <c r="AJ1713">
        <f t="shared" si="189"/>
        <v>0.395555555</v>
      </c>
      <c r="AK1713">
        <f t="shared" si="190"/>
        <v>1</v>
      </c>
      <c r="AL1713">
        <v>0</v>
      </c>
    </row>
    <row r="1714" spans="1:38" x14ac:dyDescent="0.3">
      <c r="A1714">
        <v>12</v>
      </c>
      <c r="B1714">
        <v>23</v>
      </c>
      <c r="C1714">
        <f>IF(OR($L1714=TRUE,$A1714=0,MOD($A1714,ChapterTable!$R$20)&lt;&gt;0),
MAX(0,INT(($B1714+ChapterTable!$P$26+VLOOKUP(SUBSTITUTE(C$1,"성장단계","")&amp;"단계오프셋",ChapterTable!$R:$S,2,0))/ChapterTable!$P$23)),
MAX(0,INT(($B1714+ChapterTable!$R$26+VLOOKUP(SUBSTITUTE(C$1,"성장단계","")&amp;"보스단계오프셋",ChapterTable!$R:$S,2,0))/ChapterTable!$R$23)))</f>
        <v>2</v>
      </c>
      <c r="D1714">
        <f>IF(OR($L1714=TRUE,$A1714=0,MOD($A1714,ChapterTable!$R$20)&lt;&gt;0),
MAX(0,INT(($B1714+ChapterTable!$P$26+VLOOKUP(SUBSTITUTE(D$1,"성장단계","")&amp;"단계오프셋",ChapterTable!$R:$S,2,0))/ChapterTable!$P$23)),
MAX(0,INT(($B1714+ChapterTable!$R$26+VLOOKUP(SUBSTITUTE(D$1,"성장단계","")&amp;"보스단계오프셋",ChapterTable!$R:$S,2,0))/ChapterTable!$R$23)))</f>
        <v>2</v>
      </c>
      <c r="E1714" s="1">
        <f ca="1">IF(AND($A1714=0,$B1714=1),
    VLOOKUP(1,ChapterTable!$1:$1048576,MATCH("최종"&amp;SUBSTITUTE(SUBSTITUTE(E$1,"standard",""),"|Float",""),ChapterTable!$1:$1,0),0)*ChapterTable!$P$17,
  IF(AND($A1714=0,$B1714=0),
    E1715,
  IF($B1714=0,
    VLOOKUP($A1714,ChapterTable!$1:$1048576,MATCH("최종"&amp;SUBSTITUTE(SUBSTITUTE(E$1,"standard",""),"|Float",""),ChapterTable!$1:$1,0),0),
  IF($B1714=1,
    IF($L1714=FALSE,
      VLOOKUP($A1714,ChapterTable!$1:$1048576,MATCH("최종"&amp;SUBSTITUTE(SUBSTITUTE(E$1,"standard",""),"|Float",""),ChapterTable!$1:$1,0),0),
      VLOOKUP($A1714-ChapterTable!$P$11,ChapterTable!$1:$1048576,MATCH("최종"&amp;SUBSTITUTE(SUBSTITUTE(E$1,"standard",""),"|Float",""),ChapterTable!$1:$1,0),0)*ChapterTable!$P$14
    ),
  OFFSET(E1714,-$B1714+IF($L1714,1,0),0)*IF($B1714&gt;OFFSET($B1714,1,0),ChapterTable!$R$17,1)*
    (VLOOKUP(SUBSTITUTE(SUBSTITUTE(E$1,"standard",""),"|Float","")&amp;IF(OR($L1714=TRUE,$A1714=0,MOD($A1714,ChapterTable!$R$20)&lt;&gt;0),"","보스")&amp;"인게임누적곱배수",ChapterTable!$R:$S,2,0)^C1714
    +VLOOKUP(SUBSTITUTE(SUBSTITUTE(E$1,"standard",""),"|Float","")&amp;IF(OR($L1714=TRUE,$A1714=0,MOD($A1714,ChapterTable!$R$20)&lt;&gt;0),"","보스")&amp;"인게임누적합배수",ChapterTable!$R:$S,2,0)*C1714)
  )
  )
  )
)</f>
        <v>11140.885546874999</v>
      </c>
      <c r="F1714" s="1">
        <f ca="1">IF(AND($A1714=0,$B1714=1),
    VLOOKUP(1,ChapterTable!$1:$1048576,MATCH("최종"&amp;SUBSTITUTE(SUBSTITUTE(F$1,"standard",""),"|Float",""),ChapterTable!$1:$1,0),0)*ChapterTable!$P$17,
  IF(AND($A1714=0,$B1714=0),
    F1715,
  IF($B1714=0,
    VLOOKUP($A1714,ChapterTable!$1:$1048576,MATCH("최종"&amp;SUBSTITUTE(SUBSTITUTE(F$1,"standard",""),"|Float",""),ChapterTable!$1:$1,0),0),
  IF($B1714=1,
    IF($L1714=FALSE,
      VLOOKUP($A1714,ChapterTable!$1:$1048576,MATCH("최종"&amp;SUBSTITUTE(SUBSTITUTE(F$1,"standard",""),"|Float",""),ChapterTable!$1:$1,0),0),
      VLOOKUP($A1714-ChapterTable!$P$11,ChapterTable!$1:$1048576,MATCH("최종"&amp;SUBSTITUTE(SUBSTITUTE(F$1,"standard",""),"|Float",""),ChapterTable!$1:$1,0),0)*ChapterTable!$P$14
    ),
  OFFSET(F1714,-$B1714+IF($L1714,1,0),0)*
    (VLOOKUP(SUBSTITUTE(SUBSTITUTE(F$1,"standard",""),"|Float","")&amp;IF(OR($L1714=TRUE,$A1714=0,MOD($A1714,ChapterTable!$R$20)&lt;&gt;0),"","보스")&amp;"인게임누적곱배수",ChapterTable!$R:$S,2,0)^D1714
    +VLOOKUP(SUBSTITUTE(SUBSTITUTE(F$1,"standard",""),"|Float","")&amp;IF(OR($L1714=TRUE,$A1714=0,MOD($A1714,ChapterTable!$R$20)&lt;&gt;0),"","보스")&amp;"인게임누적합배수",ChapterTable!$R:$S,2,0)*D1714)
  )
  )
  )
)</f>
        <v>3813.1007080078116</v>
      </c>
      <c r="G1714" t="s">
        <v>719</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85"/>
        <v>3</v>
      </c>
      <c r="Q1714">
        <f t="shared" si="186"/>
        <v>3</v>
      </c>
      <c r="R1714" t="b">
        <f t="shared" ca="1" si="187"/>
        <v>1</v>
      </c>
      <c r="T1714" t="b">
        <f t="shared" ca="1" si="188"/>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91"/>
        <v>0.33333333333333331</v>
      </c>
      <c r="AJ1714">
        <f t="shared" si="189"/>
        <v>0.395555555</v>
      </c>
      <c r="AK1714">
        <f t="shared" si="190"/>
        <v>1</v>
      </c>
      <c r="AL1714">
        <v>0</v>
      </c>
    </row>
    <row r="1715" spans="1:38" x14ac:dyDescent="0.3">
      <c r="A1715">
        <v>12</v>
      </c>
      <c r="B1715">
        <v>24</v>
      </c>
      <c r="C1715">
        <f>IF(OR($L1715=TRUE,$A1715=0,MOD($A1715,ChapterTable!$R$20)&lt;&gt;0),
MAX(0,INT(($B1715+ChapterTable!$P$26+VLOOKUP(SUBSTITUTE(C$1,"성장단계","")&amp;"단계오프셋",ChapterTable!$R:$S,2,0))/ChapterTable!$P$23)),
MAX(0,INT(($B1715+ChapterTable!$R$26+VLOOKUP(SUBSTITUTE(C$1,"성장단계","")&amp;"보스단계오프셋",ChapterTable!$R:$S,2,0))/ChapterTable!$R$23)))</f>
        <v>2</v>
      </c>
      <c r="D1715">
        <f>IF(OR($L1715=TRUE,$A1715=0,MOD($A1715,ChapterTable!$R$20)&lt;&gt;0),
MAX(0,INT(($B1715+ChapterTable!$P$26+VLOOKUP(SUBSTITUTE(D$1,"성장단계","")&amp;"단계오프셋",ChapterTable!$R:$S,2,0))/ChapterTable!$P$23)),
MAX(0,INT(($B1715+ChapterTable!$R$26+VLOOKUP(SUBSTITUTE(D$1,"성장단계","")&amp;"보스단계오프셋",ChapterTable!$R:$S,2,0))/ChapterTable!$R$23)))</f>
        <v>2</v>
      </c>
      <c r="E1715" s="1">
        <f ca="1">IF(AND($A1715=0,$B1715=1),
    VLOOKUP(1,ChapterTable!$1:$1048576,MATCH("최종"&amp;SUBSTITUTE(SUBSTITUTE(E$1,"standard",""),"|Float",""),ChapterTable!$1:$1,0),0)*ChapterTable!$P$17,
  IF(AND($A1715=0,$B1715=0),
    E1716,
  IF($B1715=0,
    VLOOKUP($A1715,ChapterTable!$1:$1048576,MATCH("최종"&amp;SUBSTITUTE(SUBSTITUTE(E$1,"standard",""),"|Float",""),ChapterTable!$1:$1,0),0),
  IF($B1715=1,
    IF($L1715=FALSE,
      VLOOKUP($A1715,ChapterTable!$1:$1048576,MATCH("최종"&amp;SUBSTITUTE(SUBSTITUTE(E$1,"standard",""),"|Float",""),ChapterTable!$1:$1,0),0),
      VLOOKUP($A1715-ChapterTable!$P$11,ChapterTable!$1:$1048576,MATCH("최종"&amp;SUBSTITUTE(SUBSTITUTE(E$1,"standard",""),"|Float",""),ChapterTable!$1:$1,0),0)*ChapterTable!$P$14
    ),
  OFFSET(E1715,-$B1715+IF($L1715,1,0),0)*IF($B1715&gt;OFFSET($B1715,1,0),ChapterTable!$R$17,1)*
    (VLOOKUP(SUBSTITUTE(SUBSTITUTE(E$1,"standard",""),"|Float","")&amp;IF(OR($L1715=TRUE,$A1715=0,MOD($A1715,ChapterTable!$R$20)&lt;&gt;0),"","보스")&amp;"인게임누적곱배수",ChapterTable!$R:$S,2,0)^C1715
    +VLOOKUP(SUBSTITUTE(SUBSTITUTE(E$1,"standard",""),"|Float","")&amp;IF(OR($L1715=TRUE,$A1715=0,MOD($A1715,ChapterTable!$R$20)&lt;&gt;0),"","보스")&amp;"인게임누적합배수",ChapterTable!$R:$S,2,0)*C1715)
  )
  )
  )
)</f>
        <v>11140.885546874999</v>
      </c>
      <c r="F1715" s="1">
        <f ca="1">IF(AND($A1715=0,$B1715=1),
    VLOOKUP(1,ChapterTable!$1:$1048576,MATCH("최종"&amp;SUBSTITUTE(SUBSTITUTE(F$1,"standard",""),"|Float",""),ChapterTable!$1:$1,0),0)*ChapterTable!$P$17,
  IF(AND($A1715=0,$B1715=0),
    F1716,
  IF($B1715=0,
    VLOOKUP($A1715,ChapterTable!$1:$1048576,MATCH("최종"&amp;SUBSTITUTE(SUBSTITUTE(F$1,"standard",""),"|Float",""),ChapterTable!$1:$1,0),0),
  IF($B1715=1,
    IF($L1715=FALSE,
      VLOOKUP($A1715,ChapterTable!$1:$1048576,MATCH("최종"&amp;SUBSTITUTE(SUBSTITUTE(F$1,"standard",""),"|Float",""),ChapterTable!$1:$1,0),0),
      VLOOKUP($A1715-ChapterTable!$P$11,ChapterTable!$1:$1048576,MATCH("최종"&amp;SUBSTITUTE(SUBSTITUTE(F$1,"standard",""),"|Float",""),ChapterTable!$1:$1,0),0)*ChapterTable!$P$14
    ),
  OFFSET(F1715,-$B1715+IF($L1715,1,0),0)*
    (VLOOKUP(SUBSTITUTE(SUBSTITUTE(F$1,"standard",""),"|Float","")&amp;IF(OR($L1715=TRUE,$A1715=0,MOD($A1715,ChapterTable!$R$20)&lt;&gt;0),"","보스")&amp;"인게임누적곱배수",ChapterTable!$R:$S,2,0)^D1715
    +VLOOKUP(SUBSTITUTE(SUBSTITUTE(F$1,"standard",""),"|Float","")&amp;IF(OR($L1715=TRUE,$A1715=0,MOD($A1715,ChapterTable!$R$20)&lt;&gt;0),"","보스")&amp;"인게임누적합배수",ChapterTable!$R:$S,2,0)*D1715)
  )
  )
  )
)</f>
        <v>3813.1007080078116</v>
      </c>
      <c r="G1715" t="s">
        <v>719</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85"/>
        <v>3</v>
      </c>
      <c r="Q1715">
        <f t="shared" si="186"/>
        <v>3</v>
      </c>
      <c r="R1715" t="b">
        <f t="shared" ca="1" si="187"/>
        <v>1</v>
      </c>
      <c r="T1715" t="b">
        <f t="shared" ca="1" si="188"/>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91"/>
        <v>0.33333333333333331</v>
      </c>
      <c r="AJ1715">
        <f t="shared" si="189"/>
        <v>0.395555555</v>
      </c>
      <c r="AK1715">
        <f t="shared" si="190"/>
        <v>1</v>
      </c>
      <c r="AL1715">
        <v>0</v>
      </c>
    </row>
    <row r="1716" spans="1:38" x14ac:dyDescent="0.3">
      <c r="A1716">
        <v>12</v>
      </c>
      <c r="B1716">
        <v>25</v>
      </c>
      <c r="C1716">
        <f>IF(OR($L1716=TRUE,$A1716=0,MOD($A1716,ChapterTable!$R$20)&lt;&gt;0),
MAX(0,INT(($B1716+ChapterTable!$P$26+VLOOKUP(SUBSTITUTE(C$1,"성장단계","")&amp;"단계오프셋",ChapterTable!$R:$S,2,0))/ChapterTable!$P$23)),
MAX(0,INT(($B1716+ChapterTable!$R$26+VLOOKUP(SUBSTITUTE(C$1,"성장단계","")&amp;"보스단계오프셋",ChapterTable!$R:$S,2,0))/ChapterTable!$R$23)))</f>
        <v>2</v>
      </c>
      <c r="D1716">
        <f>IF(OR($L1716=TRUE,$A1716=0,MOD($A1716,ChapterTable!$R$20)&lt;&gt;0),
MAX(0,INT(($B1716+ChapterTable!$P$26+VLOOKUP(SUBSTITUTE(D$1,"성장단계","")&amp;"단계오프셋",ChapterTable!$R:$S,2,0))/ChapterTable!$P$23)),
MAX(0,INT(($B1716+ChapterTable!$R$26+VLOOKUP(SUBSTITUTE(D$1,"성장단계","")&amp;"보스단계오프셋",ChapterTable!$R:$S,2,0))/ChapterTable!$R$23)))</f>
        <v>2</v>
      </c>
      <c r="E1716" s="1">
        <f ca="1">IF(AND($A1716=0,$B1716=1),
    VLOOKUP(1,ChapterTable!$1:$1048576,MATCH("최종"&amp;SUBSTITUTE(SUBSTITUTE(E$1,"standard",""),"|Float",""),ChapterTable!$1:$1,0),0)*ChapterTable!$P$17,
  IF(AND($A1716=0,$B1716=0),
    E1717,
  IF($B1716=0,
    VLOOKUP($A1716,ChapterTable!$1:$1048576,MATCH("최종"&amp;SUBSTITUTE(SUBSTITUTE(E$1,"standard",""),"|Float",""),ChapterTable!$1:$1,0),0),
  IF($B1716=1,
    IF($L1716=FALSE,
      VLOOKUP($A1716,ChapterTable!$1:$1048576,MATCH("최종"&amp;SUBSTITUTE(SUBSTITUTE(E$1,"standard",""),"|Float",""),ChapterTable!$1:$1,0),0),
      VLOOKUP($A1716-ChapterTable!$P$11,ChapterTable!$1:$1048576,MATCH("최종"&amp;SUBSTITUTE(SUBSTITUTE(E$1,"standard",""),"|Float",""),ChapterTable!$1:$1,0),0)*ChapterTable!$P$14
    ),
  OFFSET(E1716,-$B1716+IF($L1716,1,0),0)*IF($B1716&gt;OFFSET($B1716,1,0),ChapterTable!$R$17,1)*
    (VLOOKUP(SUBSTITUTE(SUBSTITUTE(E$1,"standard",""),"|Float","")&amp;IF(OR($L1716=TRUE,$A1716=0,MOD($A1716,ChapterTable!$R$20)&lt;&gt;0),"","보스")&amp;"인게임누적곱배수",ChapterTable!$R:$S,2,0)^C1716
    +VLOOKUP(SUBSTITUTE(SUBSTITUTE(E$1,"standard",""),"|Float","")&amp;IF(OR($L1716=TRUE,$A1716=0,MOD($A1716,ChapterTable!$R$20)&lt;&gt;0),"","보스")&amp;"인게임누적합배수",ChapterTable!$R:$S,2,0)*C1716)
  )
  )
  )
)</f>
        <v>11140.885546874999</v>
      </c>
      <c r="F1716" s="1">
        <f ca="1">IF(AND($A1716=0,$B1716=1),
    VLOOKUP(1,ChapterTable!$1:$1048576,MATCH("최종"&amp;SUBSTITUTE(SUBSTITUTE(F$1,"standard",""),"|Float",""),ChapterTable!$1:$1,0),0)*ChapterTable!$P$17,
  IF(AND($A1716=0,$B1716=0),
    F1717,
  IF($B1716=0,
    VLOOKUP($A1716,ChapterTable!$1:$1048576,MATCH("최종"&amp;SUBSTITUTE(SUBSTITUTE(F$1,"standard",""),"|Float",""),ChapterTable!$1:$1,0),0),
  IF($B1716=1,
    IF($L1716=FALSE,
      VLOOKUP($A1716,ChapterTable!$1:$1048576,MATCH("최종"&amp;SUBSTITUTE(SUBSTITUTE(F$1,"standard",""),"|Float",""),ChapterTable!$1:$1,0),0),
      VLOOKUP($A1716-ChapterTable!$P$11,ChapterTable!$1:$1048576,MATCH("최종"&amp;SUBSTITUTE(SUBSTITUTE(F$1,"standard",""),"|Float",""),ChapterTable!$1:$1,0),0)*ChapterTable!$P$14
    ),
  OFFSET(F1716,-$B1716+IF($L1716,1,0),0)*
    (VLOOKUP(SUBSTITUTE(SUBSTITUTE(F$1,"standard",""),"|Float","")&amp;IF(OR($L1716=TRUE,$A1716=0,MOD($A1716,ChapterTable!$R$20)&lt;&gt;0),"","보스")&amp;"인게임누적곱배수",ChapterTable!$R:$S,2,0)^D1716
    +VLOOKUP(SUBSTITUTE(SUBSTITUTE(F$1,"standard",""),"|Float","")&amp;IF(OR($L1716=TRUE,$A1716=0,MOD($A1716,ChapterTable!$R$20)&lt;&gt;0),"","보스")&amp;"인게임누적합배수",ChapterTable!$R:$S,2,0)*D1716)
  )
  )
  )
)</f>
        <v>3813.1007080078116</v>
      </c>
      <c r="G1716" t="s">
        <v>719</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85"/>
        <v>11</v>
      </c>
      <c r="Q1716">
        <f t="shared" si="186"/>
        <v>11</v>
      </c>
      <c r="R1716" t="b">
        <f t="shared" ca="1" si="187"/>
        <v>1</v>
      </c>
      <c r="T1716" t="b">
        <f t="shared" ca="1" si="188"/>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91"/>
        <v>0.33333333333333331</v>
      </c>
      <c r="AJ1716">
        <f t="shared" si="189"/>
        <v>0.395555555</v>
      </c>
      <c r="AK1716">
        <f t="shared" si="190"/>
        <v>1</v>
      </c>
      <c r="AL1716">
        <v>0</v>
      </c>
    </row>
    <row r="1717" spans="1:38" x14ac:dyDescent="0.3">
      <c r="A1717">
        <v>12</v>
      </c>
      <c r="B1717">
        <v>26</v>
      </c>
      <c r="C1717">
        <f>IF(OR($L1717=TRUE,$A1717=0,MOD($A1717,ChapterTable!$R$20)&lt;&gt;0),
MAX(0,INT(($B1717+ChapterTable!$P$26+VLOOKUP(SUBSTITUTE(C$1,"성장단계","")&amp;"단계오프셋",ChapterTable!$R:$S,2,0))/ChapterTable!$P$23)),
MAX(0,INT(($B1717+ChapterTable!$R$26+VLOOKUP(SUBSTITUTE(C$1,"성장단계","")&amp;"보스단계오프셋",ChapterTable!$R:$S,2,0))/ChapterTable!$R$23)))</f>
        <v>3</v>
      </c>
      <c r="D1717">
        <f>IF(OR($L1717=TRUE,$A1717=0,MOD($A1717,ChapterTable!$R$20)&lt;&gt;0),
MAX(0,INT(($B1717+ChapterTable!$P$26+VLOOKUP(SUBSTITUTE(D$1,"성장단계","")&amp;"단계오프셋",ChapterTable!$R:$S,2,0))/ChapterTable!$P$23)),
MAX(0,INT(($B1717+ChapterTable!$R$26+VLOOKUP(SUBSTITUTE(D$1,"성장단계","")&amp;"보스단계오프셋",ChapterTable!$R:$S,2,0))/ChapterTable!$R$23)))</f>
        <v>2</v>
      </c>
      <c r="E1717" s="1">
        <f ca="1">IF(AND($A1717=0,$B1717=1),
    VLOOKUP(1,ChapterTable!$1:$1048576,MATCH("최종"&amp;SUBSTITUTE(SUBSTITUTE(E$1,"standard",""),"|Float",""),ChapterTable!$1:$1,0),0)*ChapterTable!$P$17,
  IF(AND($A1717=0,$B1717=0),
    E1718,
  IF($B1717=0,
    VLOOKUP($A1717,ChapterTable!$1:$1048576,MATCH("최종"&amp;SUBSTITUTE(SUBSTITUTE(E$1,"standard",""),"|Float",""),ChapterTable!$1:$1,0),0),
  IF($B1717=1,
    IF($L1717=FALSE,
      VLOOKUP($A1717,ChapterTable!$1:$1048576,MATCH("최종"&amp;SUBSTITUTE(SUBSTITUTE(E$1,"standard",""),"|Float",""),ChapterTable!$1:$1,0),0),
      VLOOKUP($A1717-ChapterTable!$P$11,ChapterTable!$1:$1048576,MATCH("최종"&amp;SUBSTITUTE(SUBSTITUTE(E$1,"standard",""),"|Float",""),ChapterTable!$1:$1,0),0)*ChapterTable!$P$14
    ),
  OFFSET(E1717,-$B1717+IF($L1717,1,0),0)*IF($B1717&gt;OFFSET($B1717,1,0),ChapterTable!$R$17,1)*
    (VLOOKUP(SUBSTITUTE(SUBSTITUTE(E$1,"standard",""),"|Float","")&amp;IF(OR($L1717=TRUE,$A1717=0,MOD($A1717,ChapterTable!$R$20)&lt;&gt;0),"","보스")&amp;"인게임누적곱배수",ChapterTable!$R:$S,2,0)^C1717
    +VLOOKUP(SUBSTITUTE(SUBSTITUTE(E$1,"standard",""),"|Float","")&amp;IF(OR($L1717=TRUE,$A1717=0,MOD($A1717,ChapterTable!$R$20)&lt;&gt;0),"","보스")&amp;"인게임누적합배수",ChapterTable!$R:$S,2,0)*C1717)
  )
  )
  )
)</f>
        <v>12732.440624999999</v>
      </c>
      <c r="F1717" s="1">
        <f ca="1">IF(AND($A1717=0,$B1717=1),
    VLOOKUP(1,ChapterTable!$1:$1048576,MATCH("최종"&amp;SUBSTITUTE(SUBSTITUTE(F$1,"standard",""),"|Float",""),ChapterTable!$1:$1,0),0)*ChapterTable!$P$17,
  IF(AND($A1717=0,$B1717=0),
    F1718,
  IF($B1717=0,
    VLOOKUP($A1717,ChapterTable!$1:$1048576,MATCH("최종"&amp;SUBSTITUTE(SUBSTITUTE(F$1,"standard",""),"|Float",""),ChapterTable!$1:$1,0),0),
  IF($B1717=1,
    IF($L1717=FALSE,
      VLOOKUP($A1717,ChapterTable!$1:$1048576,MATCH("최종"&amp;SUBSTITUTE(SUBSTITUTE(F$1,"standard",""),"|Float",""),ChapterTable!$1:$1,0),0),
      VLOOKUP($A1717-ChapterTable!$P$11,ChapterTable!$1:$1048576,MATCH("최종"&amp;SUBSTITUTE(SUBSTITUTE(F$1,"standard",""),"|Float",""),ChapterTable!$1:$1,0),0)*ChapterTable!$P$14
    ),
  OFFSET(F1717,-$B1717+IF($L1717,1,0),0)*
    (VLOOKUP(SUBSTITUTE(SUBSTITUTE(F$1,"standard",""),"|Float","")&amp;IF(OR($L1717=TRUE,$A1717=0,MOD($A1717,ChapterTable!$R$20)&lt;&gt;0),"","보스")&amp;"인게임누적곱배수",ChapterTable!$R:$S,2,0)^D1717
    +VLOOKUP(SUBSTITUTE(SUBSTITUTE(F$1,"standard",""),"|Float","")&amp;IF(OR($L1717=TRUE,$A1717=0,MOD($A1717,ChapterTable!$R$20)&lt;&gt;0),"","보스")&amp;"인게임누적합배수",ChapterTable!$R:$S,2,0)*D1717)
  )
  )
  )
)</f>
        <v>3813.1007080078116</v>
      </c>
      <c r="G1717" t="s">
        <v>719</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85"/>
        <v>3</v>
      </c>
      <c r="Q1717">
        <f t="shared" si="186"/>
        <v>3</v>
      </c>
      <c r="R1717" t="b">
        <f t="shared" ca="1" si="187"/>
        <v>1</v>
      </c>
      <c r="T1717" t="b">
        <f t="shared" ca="1" si="188"/>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91"/>
        <v>0.33333333333333331</v>
      </c>
      <c r="AJ1717">
        <f t="shared" si="189"/>
        <v>0.395555555</v>
      </c>
      <c r="AK1717">
        <f t="shared" si="190"/>
        <v>1</v>
      </c>
      <c r="AL1717">
        <v>0</v>
      </c>
    </row>
    <row r="1718" spans="1:38" x14ac:dyDescent="0.3">
      <c r="A1718">
        <v>12</v>
      </c>
      <c r="B1718">
        <v>27</v>
      </c>
      <c r="C1718">
        <f>IF(OR($L1718=TRUE,$A1718=0,MOD($A1718,ChapterTable!$R$20)&lt;&gt;0),
MAX(0,INT(($B1718+ChapterTable!$P$26+VLOOKUP(SUBSTITUTE(C$1,"성장단계","")&amp;"단계오프셋",ChapterTable!$R:$S,2,0))/ChapterTable!$P$23)),
MAX(0,INT(($B1718+ChapterTable!$R$26+VLOOKUP(SUBSTITUTE(C$1,"성장단계","")&amp;"보스단계오프셋",ChapterTable!$R:$S,2,0))/ChapterTable!$R$23)))</f>
        <v>3</v>
      </c>
      <c r="D1718">
        <f>IF(OR($L1718=TRUE,$A1718=0,MOD($A1718,ChapterTable!$R$20)&lt;&gt;0),
MAX(0,INT(($B1718+ChapterTable!$P$26+VLOOKUP(SUBSTITUTE(D$1,"성장단계","")&amp;"단계오프셋",ChapterTable!$R:$S,2,0))/ChapterTable!$P$23)),
MAX(0,INT(($B1718+ChapterTable!$R$26+VLOOKUP(SUBSTITUTE(D$1,"성장단계","")&amp;"보스단계오프셋",ChapterTable!$R:$S,2,0))/ChapterTable!$R$23)))</f>
        <v>2</v>
      </c>
      <c r="E1718" s="1">
        <f ca="1">IF(AND($A1718=0,$B1718=1),
    VLOOKUP(1,ChapterTable!$1:$1048576,MATCH("최종"&amp;SUBSTITUTE(SUBSTITUTE(E$1,"standard",""),"|Float",""),ChapterTable!$1:$1,0),0)*ChapterTable!$P$17,
  IF(AND($A1718=0,$B1718=0),
    E1719,
  IF($B1718=0,
    VLOOKUP($A1718,ChapterTable!$1:$1048576,MATCH("최종"&amp;SUBSTITUTE(SUBSTITUTE(E$1,"standard",""),"|Float",""),ChapterTable!$1:$1,0),0),
  IF($B1718=1,
    IF($L1718=FALSE,
      VLOOKUP($A1718,ChapterTable!$1:$1048576,MATCH("최종"&amp;SUBSTITUTE(SUBSTITUTE(E$1,"standard",""),"|Float",""),ChapterTable!$1:$1,0),0),
      VLOOKUP($A1718-ChapterTable!$P$11,ChapterTable!$1:$1048576,MATCH("최종"&amp;SUBSTITUTE(SUBSTITUTE(E$1,"standard",""),"|Float",""),ChapterTable!$1:$1,0),0)*ChapterTable!$P$14
    ),
  OFFSET(E1718,-$B1718+IF($L1718,1,0),0)*IF($B1718&gt;OFFSET($B1718,1,0),ChapterTable!$R$17,1)*
    (VLOOKUP(SUBSTITUTE(SUBSTITUTE(E$1,"standard",""),"|Float","")&amp;IF(OR($L1718=TRUE,$A1718=0,MOD($A1718,ChapterTable!$R$20)&lt;&gt;0),"","보스")&amp;"인게임누적곱배수",ChapterTable!$R:$S,2,0)^C1718
    +VLOOKUP(SUBSTITUTE(SUBSTITUTE(E$1,"standard",""),"|Float","")&amp;IF(OR($L1718=TRUE,$A1718=0,MOD($A1718,ChapterTable!$R$20)&lt;&gt;0),"","보스")&amp;"인게임누적합배수",ChapterTable!$R:$S,2,0)*C1718)
  )
  )
  )
)</f>
        <v>12732.440624999999</v>
      </c>
      <c r="F1718" s="1">
        <f ca="1">IF(AND($A1718=0,$B1718=1),
    VLOOKUP(1,ChapterTable!$1:$1048576,MATCH("최종"&amp;SUBSTITUTE(SUBSTITUTE(F$1,"standard",""),"|Float",""),ChapterTable!$1:$1,0),0)*ChapterTable!$P$17,
  IF(AND($A1718=0,$B1718=0),
    F1719,
  IF($B1718=0,
    VLOOKUP($A1718,ChapterTable!$1:$1048576,MATCH("최종"&amp;SUBSTITUTE(SUBSTITUTE(F$1,"standard",""),"|Float",""),ChapterTable!$1:$1,0),0),
  IF($B1718=1,
    IF($L1718=FALSE,
      VLOOKUP($A1718,ChapterTable!$1:$1048576,MATCH("최종"&amp;SUBSTITUTE(SUBSTITUTE(F$1,"standard",""),"|Float",""),ChapterTable!$1:$1,0),0),
      VLOOKUP($A1718-ChapterTable!$P$11,ChapterTable!$1:$1048576,MATCH("최종"&amp;SUBSTITUTE(SUBSTITUTE(F$1,"standard",""),"|Float",""),ChapterTable!$1:$1,0),0)*ChapterTable!$P$14
    ),
  OFFSET(F1718,-$B1718+IF($L1718,1,0),0)*
    (VLOOKUP(SUBSTITUTE(SUBSTITUTE(F$1,"standard",""),"|Float","")&amp;IF(OR($L1718=TRUE,$A1718=0,MOD($A1718,ChapterTable!$R$20)&lt;&gt;0),"","보스")&amp;"인게임누적곱배수",ChapterTable!$R:$S,2,0)^D1718
    +VLOOKUP(SUBSTITUTE(SUBSTITUTE(F$1,"standard",""),"|Float","")&amp;IF(OR($L1718=TRUE,$A1718=0,MOD($A1718,ChapterTable!$R$20)&lt;&gt;0),"","보스")&amp;"인게임누적합배수",ChapterTable!$R:$S,2,0)*D1718)
  )
  )
  )
)</f>
        <v>3813.1007080078116</v>
      </c>
      <c r="G1718" t="s">
        <v>719</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85"/>
        <v>3</v>
      </c>
      <c r="Q1718">
        <f t="shared" si="186"/>
        <v>3</v>
      </c>
      <c r="R1718" t="b">
        <f t="shared" ca="1" si="187"/>
        <v>1</v>
      </c>
      <c r="T1718" t="b">
        <f t="shared" ca="1" si="188"/>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91"/>
        <v>0.33333333333333331</v>
      </c>
      <c r="AJ1718">
        <f t="shared" si="189"/>
        <v>0.395555555</v>
      </c>
      <c r="AK1718">
        <f t="shared" si="190"/>
        <v>1</v>
      </c>
      <c r="AL1718">
        <v>0</v>
      </c>
    </row>
    <row r="1719" spans="1:38" x14ac:dyDescent="0.3">
      <c r="A1719">
        <v>12</v>
      </c>
      <c r="B1719">
        <v>28</v>
      </c>
      <c r="C1719">
        <f>IF(OR($L1719=TRUE,$A1719=0,MOD($A1719,ChapterTable!$R$20)&lt;&gt;0),
MAX(0,INT(($B1719+ChapterTable!$P$26+VLOOKUP(SUBSTITUTE(C$1,"성장단계","")&amp;"단계오프셋",ChapterTable!$R:$S,2,0))/ChapterTable!$P$23)),
MAX(0,INT(($B1719+ChapterTable!$R$26+VLOOKUP(SUBSTITUTE(C$1,"성장단계","")&amp;"보스단계오프셋",ChapterTable!$R:$S,2,0))/ChapterTable!$R$23)))</f>
        <v>3</v>
      </c>
      <c r="D1719">
        <f>IF(OR($L1719=TRUE,$A1719=0,MOD($A1719,ChapterTable!$R$20)&lt;&gt;0),
MAX(0,INT(($B1719+ChapterTable!$P$26+VLOOKUP(SUBSTITUTE(D$1,"성장단계","")&amp;"단계오프셋",ChapterTable!$R:$S,2,0))/ChapterTable!$P$23)),
MAX(0,INT(($B1719+ChapterTable!$R$26+VLOOKUP(SUBSTITUTE(D$1,"성장단계","")&amp;"보스단계오프셋",ChapterTable!$R:$S,2,0))/ChapterTable!$R$23)))</f>
        <v>2</v>
      </c>
      <c r="E1719" s="1">
        <f ca="1">IF(AND($A1719=0,$B1719=1),
    VLOOKUP(1,ChapterTable!$1:$1048576,MATCH("최종"&amp;SUBSTITUTE(SUBSTITUTE(E$1,"standard",""),"|Float",""),ChapterTable!$1:$1,0),0)*ChapterTable!$P$17,
  IF(AND($A1719=0,$B1719=0),
    E1720,
  IF($B1719=0,
    VLOOKUP($A1719,ChapterTable!$1:$1048576,MATCH("최종"&amp;SUBSTITUTE(SUBSTITUTE(E$1,"standard",""),"|Float",""),ChapterTable!$1:$1,0),0),
  IF($B1719=1,
    IF($L1719=FALSE,
      VLOOKUP($A1719,ChapterTable!$1:$1048576,MATCH("최종"&amp;SUBSTITUTE(SUBSTITUTE(E$1,"standard",""),"|Float",""),ChapterTable!$1:$1,0),0),
      VLOOKUP($A1719-ChapterTable!$P$11,ChapterTable!$1:$1048576,MATCH("최종"&amp;SUBSTITUTE(SUBSTITUTE(E$1,"standard",""),"|Float",""),ChapterTable!$1:$1,0),0)*ChapterTable!$P$14
    ),
  OFFSET(E1719,-$B1719+IF($L1719,1,0),0)*IF($B1719&gt;OFFSET($B1719,1,0),ChapterTable!$R$17,1)*
    (VLOOKUP(SUBSTITUTE(SUBSTITUTE(E$1,"standard",""),"|Float","")&amp;IF(OR($L1719=TRUE,$A1719=0,MOD($A1719,ChapterTable!$R$20)&lt;&gt;0),"","보스")&amp;"인게임누적곱배수",ChapterTable!$R:$S,2,0)^C1719
    +VLOOKUP(SUBSTITUTE(SUBSTITUTE(E$1,"standard",""),"|Float","")&amp;IF(OR($L1719=TRUE,$A1719=0,MOD($A1719,ChapterTable!$R$20)&lt;&gt;0),"","보스")&amp;"인게임누적합배수",ChapterTable!$R:$S,2,0)*C1719)
  )
  )
  )
)</f>
        <v>12732.440624999999</v>
      </c>
      <c r="F1719" s="1">
        <f ca="1">IF(AND($A1719=0,$B1719=1),
    VLOOKUP(1,ChapterTable!$1:$1048576,MATCH("최종"&amp;SUBSTITUTE(SUBSTITUTE(F$1,"standard",""),"|Float",""),ChapterTable!$1:$1,0),0)*ChapterTable!$P$17,
  IF(AND($A1719=0,$B1719=0),
    F1720,
  IF($B1719=0,
    VLOOKUP($A1719,ChapterTable!$1:$1048576,MATCH("최종"&amp;SUBSTITUTE(SUBSTITUTE(F$1,"standard",""),"|Float",""),ChapterTable!$1:$1,0),0),
  IF($B1719=1,
    IF($L1719=FALSE,
      VLOOKUP($A1719,ChapterTable!$1:$1048576,MATCH("최종"&amp;SUBSTITUTE(SUBSTITUTE(F$1,"standard",""),"|Float",""),ChapterTable!$1:$1,0),0),
      VLOOKUP($A1719-ChapterTable!$P$11,ChapterTable!$1:$1048576,MATCH("최종"&amp;SUBSTITUTE(SUBSTITUTE(F$1,"standard",""),"|Float",""),ChapterTable!$1:$1,0),0)*ChapterTable!$P$14
    ),
  OFFSET(F1719,-$B1719+IF($L1719,1,0),0)*
    (VLOOKUP(SUBSTITUTE(SUBSTITUTE(F$1,"standard",""),"|Float","")&amp;IF(OR($L1719=TRUE,$A1719=0,MOD($A1719,ChapterTable!$R$20)&lt;&gt;0),"","보스")&amp;"인게임누적곱배수",ChapterTable!$R:$S,2,0)^D1719
    +VLOOKUP(SUBSTITUTE(SUBSTITUTE(F$1,"standard",""),"|Float","")&amp;IF(OR($L1719=TRUE,$A1719=0,MOD($A1719,ChapterTable!$R$20)&lt;&gt;0),"","보스")&amp;"인게임누적합배수",ChapterTable!$R:$S,2,0)*D1719)
  )
  )
  )
)</f>
        <v>3813.1007080078116</v>
      </c>
      <c r="G1719" t="s">
        <v>719</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85"/>
        <v>3</v>
      </c>
      <c r="Q1719">
        <f t="shared" si="186"/>
        <v>3</v>
      </c>
      <c r="R1719" t="b">
        <f t="shared" ca="1" si="187"/>
        <v>1</v>
      </c>
      <c r="T1719" t="b">
        <f t="shared" ca="1" si="188"/>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91"/>
        <v>0.33333333333333331</v>
      </c>
      <c r="AJ1719">
        <f t="shared" si="189"/>
        <v>0.395555555</v>
      </c>
      <c r="AK1719">
        <f t="shared" si="190"/>
        <v>1</v>
      </c>
      <c r="AL1719">
        <v>0</v>
      </c>
    </row>
    <row r="1720" spans="1:38" x14ac:dyDescent="0.3">
      <c r="A1720">
        <v>12</v>
      </c>
      <c r="B1720">
        <v>29</v>
      </c>
      <c r="C1720">
        <f>IF(OR($L1720=TRUE,$A1720=0,MOD($A1720,ChapterTable!$R$20)&lt;&gt;0),
MAX(0,INT(($B1720+ChapterTable!$P$26+VLOOKUP(SUBSTITUTE(C$1,"성장단계","")&amp;"단계오프셋",ChapterTable!$R:$S,2,0))/ChapterTable!$P$23)),
MAX(0,INT(($B1720+ChapterTable!$R$26+VLOOKUP(SUBSTITUTE(C$1,"성장단계","")&amp;"보스단계오프셋",ChapterTable!$R:$S,2,0))/ChapterTable!$R$23)))</f>
        <v>3</v>
      </c>
      <c r="D1720">
        <f>IF(OR($L1720=TRUE,$A1720=0,MOD($A1720,ChapterTable!$R$20)&lt;&gt;0),
MAX(0,INT(($B1720+ChapterTable!$P$26+VLOOKUP(SUBSTITUTE(D$1,"성장단계","")&amp;"단계오프셋",ChapterTable!$R:$S,2,0))/ChapterTable!$P$23)),
MAX(0,INT(($B1720+ChapterTable!$R$26+VLOOKUP(SUBSTITUTE(D$1,"성장단계","")&amp;"보스단계오프셋",ChapterTable!$R:$S,2,0))/ChapterTable!$R$23)))</f>
        <v>2</v>
      </c>
      <c r="E1720" s="1">
        <f ca="1">IF(AND($A1720=0,$B1720=1),
    VLOOKUP(1,ChapterTable!$1:$1048576,MATCH("최종"&amp;SUBSTITUTE(SUBSTITUTE(E$1,"standard",""),"|Float",""),ChapterTable!$1:$1,0),0)*ChapterTable!$P$17,
  IF(AND($A1720=0,$B1720=0),
    E1721,
  IF($B1720=0,
    VLOOKUP($A1720,ChapterTable!$1:$1048576,MATCH("최종"&amp;SUBSTITUTE(SUBSTITUTE(E$1,"standard",""),"|Float",""),ChapterTable!$1:$1,0),0),
  IF($B1720=1,
    IF($L1720=FALSE,
      VLOOKUP($A1720,ChapterTable!$1:$1048576,MATCH("최종"&amp;SUBSTITUTE(SUBSTITUTE(E$1,"standard",""),"|Float",""),ChapterTable!$1:$1,0),0),
      VLOOKUP($A1720-ChapterTable!$P$11,ChapterTable!$1:$1048576,MATCH("최종"&amp;SUBSTITUTE(SUBSTITUTE(E$1,"standard",""),"|Float",""),ChapterTable!$1:$1,0),0)*ChapterTable!$P$14
    ),
  OFFSET(E1720,-$B1720+IF($L1720,1,0),0)*IF($B1720&gt;OFFSET($B1720,1,0),ChapterTable!$R$17,1)*
    (VLOOKUP(SUBSTITUTE(SUBSTITUTE(E$1,"standard",""),"|Float","")&amp;IF(OR($L1720=TRUE,$A1720=0,MOD($A1720,ChapterTable!$R$20)&lt;&gt;0),"","보스")&amp;"인게임누적곱배수",ChapterTable!$R:$S,2,0)^C1720
    +VLOOKUP(SUBSTITUTE(SUBSTITUTE(E$1,"standard",""),"|Float","")&amp;IF(OR($L1720=TRUE,$A1720=0,MOD($A1720,ChapterTable!$R$20)&lt;&gt;0),"","보스")&amp;"인게임누적합배수",ChapterTable!$R:$S,2,0)*C1720)
  )
  )
  )
)</f>
        <v>12732.440624999999</v>
      </c>
      <c r="F1720" s="1">
        <f ca="1">IF(AND($A1720=0,$B1720=1),
    VLOOKUP(1,ChapterTable!$1:$1048576,MATCH("최종"&amp;SUBSTITUTE(SUBSTITUTE(F$1,"standard",""),"|Float",""),ChapterTable!$1:$1,0),0)*ChapterTable!$P$17,
  IF(AND($A1720=0,$B1720=0),
    F1721,
  IF($B1720=0,
    VLOOKUP($A1720,ChapterTable!$1:$1048576,MATCH("최종"&amp;SUBSTITUTE(SUBSTITUTE(F$1,"standard",""),"|Float",""),ChapterTable!$1:$1,0),0),
  IF($B1720=1,
    IF($L1720=FALSE,
      VLOOKUP($A1720,ChapterTable!$1:$1048576,MATCH("최종"&amp;SUBSTITUTE(SUBSTITUTE(F$1,"standard",""),"|Float",""),ChapterTable!$1:$1,0),0),
      VLOOKUP($A1720-ChapterTable!$P$11,ChapterTable!$1:$1048576,MATCH("최종"&amp;SUBSTITUTE(SUBSTITUTE(F$1,"standard",""),"|Float",""),ChapterTable!$1:$1,0),0)*ChapterTable!$P$14
    ),
  OFFSET(F1720,-$B1720+IF($L1720,1,0),0)*
    (VLOOKUP(SUBSTITUTE(SUBSTITUTE(F$1,"standard",""),"|Float","")&amp;IF(OR($L1720=TRUE,$A1720=0,MOD($A1720,ChapterTable!$R$20)&lt;&gt;0),"","보스")&amp;"인게임누적곱배수",ChapterTable!$R:$S,2,0)^D1720
    +VLOOKUP(SUBSTITUTE(SUBSTITUTE(F$1,"standard",""),"|Float","")&amp;IF(OR($L1720=TRUE,$A1720=0,MOD($A1720,ChapterTable!$R$20)&lt;&gt;0),"","보스")&amp;"인게임누적합배수",ChapterTable!$R:$S,2,0)*D1720)
  )
  )
  )
)</f>
        <v>3813.1007080078116</v>
      </c>
      <c r="G1720" t="s">
        <v>719</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85"/>
        <v>93</v>
      </c>
      <c r="Q1720">
        <f t="shared" si="186"/>
        <v>93</v>
      </c>
      <c r="R1720" t="b">
        <f t="shared" ca="1" si="187"/>
        <v>1</v>
      </c>
      <c r="T1720" t="b">
        <f t="shared" ca="1" si="18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91"/>
        <v>0.33333333333333331</v>
      </c>
      <c r="AJ1720">
        <f t="shared" si="189"/>
        <v>0.395555555</v>
      </c>
      <c r="AK1720">
        <f t="shared" si="190"/>
        <v>1</v>
      </c>
      <c r="AL1720">
        <v>0</v>
      </c>
    </row>
    <row r="1721" spans="1:38" x14ac:dyDescent="0.3">
      <c r="A1721">
        <v>12</v>
      </c>
      <c r="B1721">
        <v>30</v>
      </c>
      <c r="C1721">
        <f>IF(OR($L1721=TRUE,$A1721=0,MOD($A1721,ChapterTable!$R$20)&lt;&gt;0),
MAX(0,INT(($B1721+ChapterTable!$P$26+VLOOKUP(SUBSTITUTE(C$1,"성장단계","")&amp;"단계오프셋",ChapterTable!$R:$S,2,0))/ChapterTable!$P$23)),
MAX(0,INT(($B1721+ChapterTable!$R$26+VLOOKUP(SUBSTITUTE(C$1,"성장단계","")&amp;"보스단계오프셋",ChapterTable!$R:$S,2,0))/ChapterTable!$R$23)))</f>
        <v>3</v>
      </c>
      <c r="D1721">
        <f>IF(OR($L1721=TRUE,$A1721=0,MOD($A1721,ChapterTable!$R$20)&lt;&gt;0),
MAX(0,INT(($B1721+ChapterTable!$P$26+VLOOKUP(SUBSTITUTE(D$1,"성장단계","")&amp;"단계오프셋",ChapterTable!$R:$S,2,0))/ChapterTable!$P$23)),
MAX(0,INT(($B1721+ChapterTable!$R$26+VLOOKUP(SUBSTITUTE(D$1,"성장단계","")&amp;"보스단계오프셋",ChapterTable!$R:$S,2,0))/ChapterTable!$R$23)))</f>
        <v>2</v>
      </c>
      <c r="E1721" s="1">
        <f ca="1">IF(AND($A1721=0,$B1721=1),
    VLOOKUP(1,ChapterTable!$1:$1048576,MATCH("최종"&amp;SUBSTITUTE(SUBSTITUTE(E$1,"standard",""),"|Float",""),ChapterTable!$1:$1,0),0)*ChapterTable!$P$17,
  IF(AND($A1721=0,$B1721=0),
    E1722,
  IF($B1721=0,
    VLOOKUP($A1721,ChapterTable!$1:$1048576,MATCH("최종"&amp;SUBSTITUTE(SUBSTITUTE(E$1,"standard",""),"|Float",""),ChapterTable!$1:$1,0),0),
  IF($B1721=1,
    IF($L1721=FALSE,
      VLOOKUP($A1721,ChapterTable!$1:$1048576,MATCH("최종"&amp;SUBSTITUTE(SUBSTITUTE(E$1,"standard",""),"|Float",""),ChapterTable!$1:$1,0),0),
      VLOOKUP($A1721-ChapterTable!$P$11,ChapterTable!$1:$1048576,MATCH("최종"&amp;SUBSTITUTE(SUBSTITUTE(E$1,"standard",""),"|Float",""),ChapterTable!$1:$1,0),0)*ChapterTable!$P$14
    ),
  OFFSET(E1721,-$B1721+IF($L1721,1,0),0)*IF($B1721&gt;OFFSET($B1721,1,0),ChapterTable!$R$17,1)*
    (VLOOKUP(SUBSTITUTE(SUBSTITUTE(E$1,"standard",""),"|Float","")&amp;IF(OR($L1721=TRUE,$A1721=0,MOD($A1721,ChapterTable!$R$20)&lt;&gt;0),"","보스")&amp;"인게임누적곱배수",ChapterTable!$R:$S,2,0)^C1721
    +VLOOKUP(SUBSTITUTE(SUBSTITUTE(E$1,"standard",""),"|Float","")&amp;IF(OR($L1721=TRUE,$A1721=0,MOD($A1721,ChapterTable!$R$20)&lt;&gt;0),"","보스")&amp;"인게임누적합배수",ChapterTable!$R:$S,2,0)*C1721)
  )
  )
  )
)</f>
        <v>12732.440624999999</v>
      </c>
      <c r="F1721" s="1">
        <f ca="1">IF(AND($A1721=0,$B1721=1),
    VLOOKUP(1,ChapterTable!$1:$1048576,MATCH("최종"&amp;SUBSTITUTE(SUBSTITUTE(F$1,"standard",""),"|Float",""),ChapterTable!$1:$1,0),0)*ChapterTable!$P$17,
  IF(AND($A1721=0,$B1721=0),
    F1722,
  IF($B1721=0,
    VLOOKUP($A1721,ChapterTable!$1:$1048576,MATCH("최종"&amp;SUBSTITUTE(SUBSTITUTE(F$1,"standard",""),"|Float",""),ChapterTable!$1:$1,0),0),
  IF($B1721=1,
    IF($L1721=FALSE,
      VLOOKUP($A1721,ChapterTable!$1:$1048576,MATCH("최종"&amp;SUBSTITUTE(SUBSTITUTE(F$1,"standard",""),"|Float",""),ChapterTable!$1:$1,0),0),
      VLOOKUP($A1721-ChapterTable!$P$11,ChapterTable!$1:$1048576,MATCH("최종"&amp;SUBSTITUTE(SUBSTITUTE(F$1,"standard",""),"|Float",""),ChapterTable!$1:$1,0),0)*ChapterTable!$P$14
    ),
  OFFSET(F1721,-$B1721+IF($L1721,1,0),0)*
    (VLOOKUP(SUBSTITUTE(SUBSTITUTE(F$1,"standard",""),"|Float","")&amp;IF(OR($L1721=TRUE,$A1721=0,MOD($A1721,ChapterTable!$R$20)&lt;&gt;0),"","보스")&amp;"인게임누적곱배수",ChapterTable!$R:$S,2,0)^D1721
    +VLOOKUP(SUBSTITUTE(SUBSTITUTE(F$1,"standard",""),"|Float","")&amp;IF(OR($L1721=TRUE,$A1721=0,MOD($A1721,ChapterTable!$R$20)&lt;&gt;0),"","보스")&amp;"인게임누적합배수",ChapterTable!$R:$S,2,0)*D1721)
  )
  )
  )
)</f>
        <v>3813.1007080078116</v>
      </c>
      <c r="G1721" t="s">
        <v>719</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85"/>
        <v>23</v>
      </c>
      <c r="Q1721">
        <f t="shared" si="186"/>
        <v>23</v>
      </c>
      <c r="R1721" t="b">
        <f t="shared" ca="1" si="187"/>
        <v>1</v>
      </c>
      <c r="T1721" t="b">
        <f t="shared" ca="1" si="188"/>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91"/>
        <v>0.33333333333333331</v>
      </c>
      <c r="AJ1721">
        <f t="shared" si="189"/>
        <v>1</v>
      </c>
      <c r="AK1721">
        <f t="shared" si="190"/>
        <v>3</v>
      </c>
      <c r="AL1721">
        <v>0</v>
      </c>
    </row>
    <row r="1722" spans="1:38" x14ac:dyDescent="0.3">
      <c r="A1722">
        <v>12</v>
      </c>
      <c r="B1722">
        <v>31</v>
      </c>
      <c r="C1722">
        <f>IF(OR($L1722=TRUE,$A1722=0,MOD($A1722,ChapterTable!$R$20)&lt;&gt;0),
MAX(0,INT(($B1722+ChapterTable!$P$26+VLOOKUP(SUBSTITUTE(C$1,"성장단계","")&amp;"단계오프셋",ChapterTable!$R:$S,2,0))/ChapterTable!$P$23)),
MAX(0,INT(($B1722+ChapterTable!$R$26+VLOOKUP(SUBSTITUTE(C$1,"성장단계","")&amp;"보스단계오프셋",ChapterTable!$R:$S,2,0))/ChapterTable!$R$23)))</f>
        <v>3</v>
      </c>
      <c r="D1722">
        <f>IF(OR($L1722=TRUE,$A1722=0,MOD($A1722,ChapterTable!$R$20)&lt;&gt;0),
MAX(0,INT(($B1722+ChapterTable!$P$26+VLOOKUP(SUBSTITUTE(D$1,"성장단계","")&amp;"단계오프셋",ChapterTable!$R:$S,2,0))/ChapterTable!$P$23)),
MAX(0,INT(($B1722+ChapterTable!$R$26+VLOOKUP(SUBSTITUTE(D$1,"성장단계","")&amp;"보스단계오프셋",ChapterTable!$R:$S,2,0))/ChapterTable!$R$23)))</f>
        <v>3</v>
      </c>
      <c r="E1722" s="1">
        <f ca="1">IF(AND($A1722=0,$B1722=1),
    VLOOKUP(1,ChapterTable!$1:$1048576,MATCH("최종"&amp;SUBSTITUTE(SUBSTITUTE(E$1,"standard",""),"|Float",""),ChapterTable!$1:$1,0),0)*ChapterTable!$P$17,
  IF(AND($A1722=0,$B1722=0),
    E1723,
  IF($B1722=0,
    VLOOKUP($A1722,ChapterTable!$1:$1048576,MATCH("최종"&amp;SUBSTITUTE(SUBSTITUTE(E$1,"standard",""),"|Float",""),ChapterTable!$1:$1,0),0),
  IF($B1722=1,
    IF($L1722=FALSE,
      VLOOKUP($A1722,ChapterTable!$1:$1048576,MATCH("최종"&amp;SUBSTITUTE(SUBSTITUTE(E$1,"standard",""),"|Float",""),ChapterTable!$1:$1,0),0),
      VLOOKUP($A1722-ChapterTable!$P$11,ChapterTable!$1:$1048576,MATCH("최종"&amp;SUBSTITUTE(SUBSTITUTE(E$1,"standard",""),"|Float",""),ChapterTable!$1:$1,0),0)*ChapterTable!$P$14
    ),
  OFFSET(E1722,-$B1722+IF($L1722,1,0),0)*IF($B1722&gt;OFFSET($B1722,1,0),ChapterTable!$R$17,1)*
    (VLOOKUP(SUBSTITUTE(SUBSTITUTE(E$1,"standard",""),"|Float","")&amp;IF(OR($L1722=TRUE,$A1722=0,MOD($A1722,ChapterTable!$R$20)&lt;&gt;0),"","보스")&amp;"인게임누적곱배수",ChapterTable!$R:$S,2,0)^C1722
    +VLOOKUP(SUBSTITUTE(SUBSTITUTE(E$1,"standard",""),"|Float","")&amp;IF(OR($L1722=TRUE,$A1722=0,MOD($A1722,ChapterTable!$R$20)&lt;&gt;0),"","보스")&amp;"인게임누적합배수",ChapterTable!$R:$S,2,0)*C1722)
  )
  )
  )
)</f>
        <v>12732.440624999999</v>
      </c>
      <c r="F1722" s="1">
        <f ca="1">IF(AND($A1722=0,$B1722=1),
    VLOOKUP(1,ChapterTable!$1:$1048576,MATCH("최종"&amp;SUBSTITUTE(SUBSTITUTE(F$1,"standard",""),"|Float",""),ChapterTable!$1:$1,0),0)*ChapterTable!$P$17,
  IF(AND($A1722=0,$B1722=0),
    F1723,
  IF($B1722=0,
    VLOOKUP($A1722,ChapterTable!$1:$1048576,MATCH("최종"&amp;SUBSTITUTE(SUBSTITUTE(F$1,"standard",""),"|Float",""),ChapterTable!$1:$1,0),0),
  IF($B1722=1,
    IF($L1722=FALSE,
      VLOOKUP($A1722,ChapterTable!$1:$1048576,MATCH("최종"&amp;SUBSTITUTE(SUBSTITUTE(F$1,"standard",""),"|Float",""),ChapterTable!$1:$1,0),0),
      VLOOKUP($A1722-ChapterTable!$P$11,ChapterTable!$1:$1048576,MATCH("최종"&amp;SUBSTITUTE(SUBSTITUTE(F$1,"standard",""),"|Float",""),ChapterTable!$1:$1,0),0)*ChapterTable!$P$14
    ),
  OFFSET(F1722,-$B1722+IF($L1722,1,0),0)*
    (VLOOKUP(SUBSTITUTE(SUBSTITUTE(F$1,"standard",""),"|Float","")&amp;IF(OR($L1722=TRUE,$A1722=0,MOD($A1722,ChapterTable!$R$20)&lt;&gt;0),"","보스")&amp;"인게임누적곱배수",ChapterTable!$R:$S,2,0)^D1722
    +VLOOKUP(SUBSTITUTE(SUBSTITUTE(F$1,"standard",""),"|Float","")&amp;IF(OR($L1722=TRUE,$A1722=0,MOD($A1722,ChapterTable!$R$20)&lt;&gt;0),"","보스")&amp;"인게임누적합배수",ChapterTable!$R:$S,2,0)*D1722)
  )
  )
  )
)</f>
        <v>4061.7811889648433</v>
      </c>
      <c r="G1722" t="s">
        <v>719</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85"/>
        <v>4</v>
      </c>
      <c r="Q1722">
        <f t="shared" si="186"/>
        <v>4</v>
      </c>
      <c r="R1722" t="b">
        <f t="shared" ca="1" si="187"/>
        <v>1</v>
      </c>
      <c r="T1722" t="b">
        <f t="shared" ca="1" si="188"/>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91"/>
        <v>0.25</v>
      </c>
      <c r="AJ1722">
        <f t="shared" si="189"/>
        <v>0.32</v>
      </c>
      <c r="AK1722">
        <f t="shared" si="190"/>
        <v>1</v>
      </c>
      <c r="AL1722">
        <v>0</v>
      </c>
    </row>
    <row r="1723" spans="1:38" x14ac:dyDescent="0.3">
      <c r="A1723">
        <v>12</v>
      </c>
      <c r="B1723">
        <v>32</v>
      </c>
      <c r="C1723">
        <f>IF(OR($L1723=TRUE,$A1723=0,MOD($A1723,ChapterTable!$R$20)&lt;&gt;0),
MAX(0,INT(($B1723+ChapterTable!$P$26+VLOOKUP(SUBSTITUTE(C$1,"성장단계","")&amp;"단계오프셋",ChapterTable!$R:$S,2,0))/ChapterTable!$P$23)),
MAX(0,INT(($B1723+ChapterTable!$R$26+VLOOKUP(SUBSTITUTE(C$1,"성장단계","")&amp;"보스단계오프셋",ChapterTable!$R:$S,2,0))/ChapterTable!$R$23)))</f>
        <v>3</v>
      </c>
      <c r="D1723">
        <f>IF(OR($L1723=TRUE,$A1723=0,MOD($A1723,ChapterTable!$R$20)&lt;&gt;0),
MAX(0,INT(($B1723+ChapterTable!$P$26+VLOOKUP(SUBSTITUTE(D$1,"성장단계","")&amp;"단계오프셋",ChapterTable!$R:$S,2,0))/ChapterTable!$P$23)),
MAX(0,INT(($B1723+ChapterTable!$R$26+VLOOKUP(SUBSTITUTE(D$1,"성장단계","")&amp;"보스단계오프셋",ChapterTable!$R:$S,2,0))/ChapterTable!$R$23)))</f>
        <v>3</v>
      </c>
      <c r="E1723" s="1">
        <f ca="1">IF(AND($A1723=0,$B1723=1),
    VLOOKUP(1,ChapterTable!$1:$1048576,MATCH("최종"&amp;SUBSTITUTE(SUBSTITUTE(E$1,"standard",""),"|Float",""),ChapterTable!$1:$1,0),0)*ChapterTable!$P$17,
  IF(AND($A1723=0,$B1723=0),
    E1724,
  IF($B1723=0,
    VLOOKUP($A1723,ChapterTable!$1:$1048576,MATCH("최종"&amp;SUBSTITUTE(SUBSTITUTE(E$1,"standard",""),"|Float",""),ChapterTable!$1:$1,0),0),
  IF($B1723=1,
    IF($L1723=FALSE,
      VLOOKUP($A1723,ChapterTable!$1:$1048576,MATCH("최종"&amp;SUBSTITUTE(SUBSTITUTE(E$1,"standard",""),"|Float",""),ChapterTable!$1:$1,0),0),
      VLOOKUP($A1723-ChapterTable!$P$11,ChapterTable!$1:$1048576,MATCH("최종"&amp;SUBSTITUTE(SUBSTITUTE(E$1,"standard",""),"|Float",""),ChapterTable!$1:$1,0),0)*ChapterTable!$P$14
    ),
  OFFSET(E1723,-$B1723+IF($L1723,1,0),0)*IF($B1723&gt;OFFSET($B1723,1,0),ChapterTable!$R$17,1)*
    (VLOOKUP(SUBSTITUTE(SUBSTITUTE(E$1,"standard",""),"|Float","")&amp;IF(OR($L1723=TRUE,$A1723=0,MOD($A1723,ChapterTable!$R$20)&lt;&gt;0),"","보스")&amp;"인게임누적곱배수",ChapterTable!$R:$S,2,0)^C1723
    +VLOOKUP(SUBSTITUTE(SUBSTITUTE(E$1,"standard",""),"|Float","")&amp;IF(OR($L1723=TRUE,$A1723=0,MOD($A1723,ChapterTable!$R$20)&lt;&gt;0),"","보스")&amp;"인게임누적합배수",ChapterTable!$R:$S,2,0)*C1723)
  )
  )
  )
)</f>
        <v>12732.440624999999</v>
      </c>
      <c r="F1723" s="1">
        <f ca="1">IF(AND($A1723=0,$B1723=1),
    VLOOKUP(1,ChapterTable!$1:$1048576,MATCH("최종"&amp;SUBSTITUTE(SUBSTITUTE(F$1,"standard",""),"|Float",""),ChapterTable!$1:$1,0),0)*ChapterTable!$P$17,
  IF(AND($A1723=0,$B1723=0),
    F1724,
  IF($B1723=0,
    VLOOKUP($A1723,ChapterTable!$1:$1048576,MATCH("최종"&amp;SUBSTITUTE(SUBSTITUTE(F$1,"standard",""),"|Float",""),ChapterTable!$1:$1,0),0),
  IF($B1723=1,
    IF($L1723=FALSE,
      VLOOKUP($A1723,ChapterTable!$1:$1048576,MATCH("최종"&amp;SUBSTITUTE(SUBSTITUTE(F$1,"standard",""),"|Float",""),ChapterTable!$1:$1,0),0),
      VLOOKUP($A1723-ChapterTable!$P$11,ChapterTable!$1:$1048576,MATCH("최종"&amp;SUBSTITUTE(SUBSTITUTE(F$1,"standard",""),"|Float",""),ChapterTable!$1:$1,0),0)*ChapterTable!$P$14
    ),
  OFFSET(F1723,-$B1723+IF($L1723,1,0),0)*
    (VLOOKUP(SUBSTITUTE(SUBSTITUTE(F$1,"standard",""),"|Float","")&amp;IF(OR($L1723=TRUE,$A1723=0,MOD($A1723,ChapterTable!$R$20)&lt;&gt;0),"","보스")&amp;"인게임누적곱배수",ChapterTable!$R:$S,2,0)^D1723
    +VLOOKUP(SUBSTITUTE(SUBSTITUTE(F$1,"standard",""),"|Float","")&amp;IF(OR($L1723=TRUE,$A1723=0,MOD($A1723,ChapterTable!$R$20)&lt;&gt;0),"","보스")&amp;"인게임누적합배수",ChapterTable!$R:$S,2,0)*D1723)
  )
  )
  )
)</f>
        <v>4061.7811889648433</v>
      </c>
      <c r="G1723" t="s">
        <v>719</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85"/>
        <v>4</v>
      </c>
      <c r="Q1723">
        <f t="shared" si="186"/>
        <v>4</v>
      </c>
      <c r="R1723" t="b">
        <f t="shared" ca="1" si="187"/>
        <v>1</v>
      </c>
      <c r="T1723" t="b">
        <f t="shared" ca="1" si="188"/>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91"/>
        <v>0.25</v>
      </c>
      <c r="AJ1723">
        <f t="shared" si="189"/>
        <v>0.32</v>
      </c>
      <c r="AK1723">
        <f t="shared" si="190"/>
        <v>1</v>
      </c>
      <c r="AL1723">
        <v>0</v>
      </c>
    </row>
    <row r="1724" spans="1:38" x14ac:dyDescent="0.3">
      <c r="A1724">
        <v>12</v>
      </c>
      <c r="B1724">
        <v>33</v>
      </c>
      <c r="C1724">
        <f>IF(OR($L1724=TRUE,$A1724=0,MOD($A1724,ChapterTable!$R$20)&lt;&gt;0),
MAX(0,INT(($B1724+ChapterTable!$P$26+VLOOKUP(SUBSTITUTE(C$1,"성장단계","")&amp;"단계오프셋",ChapterTable!$R:$S,2,0))/ChapterTable!$P$23)),
MAX(0,INT(($B1724+ChapterTable!$R$26+VLOOKUP(SUBSTITUTE(C$1,"성장단계","")&amp;"보스단계오프셋",ChapterTable!$R:$S,2,0))/ChapterTable!$R$23)))</f>
        <v>3</v>
      </c>
      <c r="D1724">
        <f>IF(OR($L1724=TRUE,$A1724=0,MOD($A1724,ChapterTable!$R$20)&lt;&gt;0),
MAX(0,INT(($B1724+ChapterTable!$P$26+VLOOKUP(SUBSTITUTE(D$1,"성장단계","")&amp;"단계오프셋",ChapterTable!$R:$S,2,0))/ChapterTable!$P$23)),
MAX(0,INT(($B1724+ChapterTable!$R$26+VLOOKUP(SUBSTITUTE(D$1,"성장단계","")&amp;"보스단계오프셋",ChapterTable!$R:$S,2,0))/ChapterTable!$R$23)))</f>
        <v>3</v>
      </c>
      <c r="E1724" s="1">
        <f ca="1">IF(AND($A1724=0,$B1724=1),
    VLOOKUP(1,ChapterTable!$1:$1048576,MATCH("최종"&amp;SUBSTITUTE(SUBSTITUTE(E$1,"standard",""),"|Float",""),ChapterTable!$1:$1,0),0)*ChapterTable!$P$17,
  IF(AND($A1724=0,$B1724=0),
    E1725,
  IF($B1724=0,
    VLOOKUP($A1724,ChapterTable!$1:$1048576,MATCH("최종"&amp;SUBSTITUTE(SUBSTITUTE(E$1,"standard",""),"|Float",""),ChapterTable!$1:$1,0),0),
  IF($B1724=1,
    IF($L1724=FALSE,
      VLOOKUP($A1724,ChapterTable!$1:$1048576,MATCH("최종"&amp;SUBSTITUTE(SUBSTITUTE(E$1,"standard",""),"|Float",""),ChapterTable!$1:$1,0),0),
      VLOOKUP($A1724-ChapterTable!$P$11,ChapterTable!$1:$1048576,MATCH("최종"&amp;SUBSTITUTE(SUBSTITUTE(E$1,"standard",""),"|Float",""),ChapterTable!$1:$1,0),0)*ChapterTable!$P$14
    ),
  OFFSET(E1724,-$B1724+IF($L1724,1,0),0)*IF($B1724&gt;OFFSET($B1724,1,0),ChapterTable!$R$17,1)*
    (VLOOKUP(SUBSTITUTE(SUBSTITUTE(E$1,"standard",""),"|Float","")&amp;IF(OR($L1724=TRUE,$A1724=0,MOD($A1724,ChapterTable!$R$20)&lt;&gt;0),"","보스")&amp;"인게임누적곱배수",ChapterTable!$R:$S,2,0)^C1724
    +VLOOKUP(SUBSTITUTE(SUBSTITUTE(E$1,"standard",""),"|Float","")&amp;IF(OR($L1724=TRUE,$A1724=0,MOD($A1724,ChapterTable!$R$20)&lt;&gt;0),"","보스")&amp;"인게임누적합배수",ChapterTable!$R:$S,2,0)*C1724)
  )
  )
  )
)</f>
        <v>12732.440624999999</v>
      </c>
      <c r="F1724" s="1">
        <f ca="1">IF(AND($A1724=0,$B1724=1),
    VLOOKUP(1,ChapterTable!$1:$1048576,MATCH("최종"&amp;SUBSTITUTE(SUBSTITUTE(F$1,"standard",""),"|Float",""),ChapterTable!$1:$1,0),0)*ChapterTable!$P$17,
  IF(AND($A1724=0,$B1724=0),
    F1725,
  IF($B1724=0,
    VLOOKUP($A1724,ChapterTable!$1:$1048576,MATCH("최종"&amp;SUBSTITUTE(SUBSTITUTE(F$1,"standard",""),"|Float",""),ChapterTable!$1:$1,0),0),
  IF($B1724=1,
    IF($L1724=FALSE,
      VLOOKUP($A1724,ChapterTable!$1:$1048576,MATCH("최종"&amp;SUBSTITUTE(SUBSTITUTE(F$1,"standard",""),"|Float",""),ChapterTable!$1:$1,0),0),
      VLOOKUP($A1724-ChapterTable!$P$11,ChapterTable!$1:$1048576,MATCH("최종"&amp;SUBSTITUTE(SUBSTITUTE(F$1,"standard",""),"|Float",""),ChapterTable!$1:$1,0),0)*ChapterTable!$P$14
    ),
  OFFSET(F1724,-$B1724+IF($L1724,1,0),0)*
    (VLOOKUP(SUBSTITUTE(SUBSTITUTE(F$1,"standard",""),"|Float","")&amp;IF(OR($L1724=TRUE,$A1724=0,MOD($A1724,ChapterTable!$R$20)&lt;&gt;0),"","보스")&amp;"인게임누적곱배수",ChapterTable!$R:$S,2,0)^D1724
    +VLOOKUP(SUBSTITUTE(SUBSTITUTE(F$1,"standard",""),"|Float","")&amp;IF(OR($L1724=TRUE,$A1724=0,MOD($A1724,ChapterTable!$R$20)&lt;&gt;0),"","보스")&amp;"인게임누적합배수",ChapterTable!$R:$S,2,0)*D1724)
  )
  )
  )
)</f>
        <v>4061.7811889648433</v>
      </c>
      <c r="G1724" t="s">
        <v>719</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85"/>
        <v>4</v>
      </c>
      <c r="Q1724">
        <f t="shared" si="186"/>
        <v>4</v>
      </c>
      <c r="R1724" t="b">
        <f t="shared" ca="1" si="187"/>
        <v>1</v>
      </c>
      <c r="T1724" t="b">
        <f t="shared" ca="1" si="188"/>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91"/>
        <v>0.25</v>
      </c>
      <c r="AJ1724">
        <f t="shared" si="189"/>
        <v>0.32</v>
      </c>
      <c r="AK1724">
        <f t="shared" si="190"/>
        <v>1</v>
      </c>
      <c r="AL1724">
        <v>0</v>
      </c>
    </row>
    <row r="1725" spans="1:38" x14ac:dyDescent="0.3">
      <c r="A1725">
        <v>12</v>
      </c>
      <c r="B1725">
        <v>34</v>
      </c>
      <c r="C1725">
        <f>IF(OR($L1725=TRUE,$A1725=0,MOD($A1725,ChapterTable!$R$20)&lt;&gt;0),
MAX(0,INT(($B1725+ChapterTable!$P$26+VLOOKUP(SUBSTITUTE(C$1,"성장단계","")&amp;"단계오프셋",ChapterTable!$R:$S,2,0))/ChapterTable!$P$23)),
MAX(0,INT(($B1725+ChapterTable!$R$26+VLOOKUP(SUBSTITUTE(C$1,"성장단계","")&amp;"보스단계오프셋",ChapterTable!$R:$S,2,0))/ChapterTable!$R$23)))</f>
        <v>3</v>
      </c>
      <c r="D1725">
        <f>IF(OR($L1725=TRUE,$A1725=0,MOD($A1725,ChapterTable!$R$20)&lt;&gt;0),
MAX(0,INT(($B1725+ChapterTable!$P$26+VLOOKUP(SUBSTITUTE(D$1,"성장단계","")&amp;"단계오프셋",ChapterTable!$R:$S,2,0))/ChapterTable!$P$23)),
MAX(0,INT(($B1725+ChapterTable!$R$26+VLOOKUP(SUBSTITUTE(D$1,"성장단계","")&amp;"보스단계오프셋",ChapterTable!$R:$S,2,0))/ChapterTable!$R$23)))</f>
        <v>3</v>
      </c>
      <c r="E1725" s="1">
        <f ca="1">IF(AND($A1725=0,$B1725=1),
    VLOOKUP(1,ChapterTable!$1:$1048576,MATCH("최종"&amp;SUBSTITUTE(SUBSTITUTE(E$1,"standard",""),"|Float",""),ChapterTable!$1:$1,0),0)*ChapterTable!$P$17,
  IF(AND($A1725=0,$B1725=0),
    E1726,
  IF($B1725=0,
    VLOOKUP($A1725,ChapterTable!$1:$1048576,MATCH("최종"&amp;SUBSTITUTE(SUBSTITUTE(E$1,"standard",""),"|Float",""),ChapterTable!$1:$1,0),0),
  IF($B1725=1,
    IF($L1725=FALSE,
      VLOOKUP($A1725,ChapterTable!$1:$1048576,MATCH("최종"&amp;SUBSTITUTE(SUBSTITUTE(E$1,"standard",""),"|Float",""),ChapterTable!$1:$1,0),0),
      VLOOKUP($A1725-ChapterTable!$P$11,ChapterTable!$1:$1048576,MATCH("최종"&amp;SUBSTITUTE(SUBSTITUTE(E$1,"standard",""),"|Float",""),ChapterTable!$1:$1,0),0)*ChapterTable!$P$14
    ),
  OFFSET(E1725,-$B1725+IF($L1725,1,0),0)*IF($B1725&gt;OFFSET($B1725,1,0),ChapterTable!$R$17,1)*
    (VLOOKUP(SUBSTITUTE(SUBSTITUTE(E$1,"standard",""),"|Float","")&amp;IF(OR($L1725=TRUE,$A1725=0,MOD($A1725,ChapterTable!$R$20)&lt;&gt;0),"","보스")&amp;"인게임누적곱배수",ChapterTable!$R:$S,2,0)^C1725
    +VLOOKUP(SUBSTITUTE(SUBSTITUTE(E$1,"standard",""),"|Float","")&amp;IF(OR($L1725=TRUE,$A1725=0,MOD($A1725,ChapterTable!$R$20)&lt;&gt;0),"","보스")&amp;"인게임누적합배수",ChapterTable!$R:$S,2,0)*C1725)
  )
  )
  )
)</f>
        <v>12732.440624999999</v>
      </c>
      <c r="F1725" s="1">
        <f ca="1">IF(AND($A1725=0,$B1725=1),
    VLOOKUP(1,ChapterTable!$1:$1048576,MATCH("최종"&amp;SUBSTITUTE(SUBSTITUTE(F$1,"standard",""),"|Float",""),ChapterTable!$1:$1,0),0)*ChapterTable!$P$17,
  IF(AND($A1725=0,$B1725=0),
    F1726,
  IF($B1725=0,
    VLOOKUP($A1725,ChapterTable!$1:$1048576,MATCH("최종"&amp;SUBSTITUTE(SUBSTITUTE(F$1,"standard",""),"|Float",""),ChapterTable!$1:$1,0),0),
  IF($B1725=1,
    IF($L1725=FALSE,
      VLOOKUP($A1725,ChapterTable!$1:$1048576,MATCH("최종"&amp;SUBSTITUTE(SUBSTITUTE(F$1,"standard",""),"|Float",""),ChapterTable!$1:$1,0),0),
      VLOOKUP($A1725-ChapterTable!$P$11,ChapterTable!$1:$1048576,MATCH("최종"&amp;SUBSTITUTE(SUBSTITUTE(F$1,"standard",""),"|Float",""),ChapterTable!$1:$1,0),0)*ChapterTable!$P$14
    ),
  OFFSET(F1725,-$B1725+IF($L1725,1,0),0)*
    (VLOOKUP(SUBSTITUTE(SUBSTITUTE(F$1,"standard",""),"|Float","")&amp;IF(OR($L1725=TRUE,$A1725=0,MOD($A1725,ChapterTable!$R$20)&lt;&gt;0),"","보스")&amp;"인게임누적곱배수",ChapterTable!$R:$S,2,0)^D1725
    +VLOOKUP(SUBSTITUTE(SUBSTITUTE(F$1,"standard",""),"|Float","")&amp;IF(OR($L1725=TRUE,$A1725=0,MOD($A1725,ChapterTable!$R$20)&lt;&gt;0),"","보스")&amp;"인게임누적합배수",ChapterTable!$R:$S,2,0)*D1725)
  )
  )
  )
)</f>
        <v>4061.7811889648433</v>
      </c>
      <c r="G1725" t="s">
        <v>719</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85"/>
        <v>4</v>
      </c>
      <c r="Q1725">
        <f t="shared" si="186"/>
        <v>4</v>
      </c>
      <c r="R1725" t="b">
        <f t="shared" ca="1" si="187"/>
        <v>1</v>
      </c>
      <c r="T1725" t="b">
        <f t="shared" ca="1" si="188"/>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91"/>
        <v>0.25</v>
      </c>
      <c r="AJ1725">
        <f t="shared" si="189"/>
        <v>0.32</v>
      </c>
      <c r="AK1725">
        <f t="shared" si="190"/>
        <v>1</v>
      </c>
      <c r="AL1725">
        <v>0</v>
      </c>
    </row>
    <row r="1726" spans="1:38" x14ac:dyDescent="0.3">
      <c r="A1726">
        <v>12</v>
      </c>
      <c r="B1726">
        <v>35</v>
      </c>
      <c r="C1726">
        <f>IF(OR($L1726=TRUE,$A1726=0,MOD($A1726,ChapterTable!$R$20)&lt;&gt;0),
MAX(0,INT(($B1726+ChapterTable!$P$26+VLOOKUP(SUBSTITUTE(C$1,"성장단계","")&amp;"단계오프셋",ChapterTable!$R:$S,2,0))/ChapterTable!$P$23)),
MAX(0,INT(($B1726+ChapterTable!$R$26+VLOOKUP(SUBSTITUTE(C$1,"성장단계","")&amp;"보스단계오프셋",ChapterTable!$R:$S,2,0))/ChapterTable!$R$23)))</f>
        <v>3</v>
      </c>
      <c r="D1726">
        <f>IF(OR($L1726=TRUE,$A1726=0,MOD($A1726,ChapterTable!$R$20)&lt;&gt;0),
MAX(0,INT(($B1726+ChapterTable!$P$26+VLOOKUP(SUBSTITUTE(D$1,"성장단계","")&amp;"단계오프셋",ChapterTable!$R:$S,2,0))/ChapterTable!$P$23)),
MAX(0,INT(($B1726+ChapterTable!$R$26+VLOOKUP(SUBSTITUTE(D$1,"성장단계","")&amp;"보스단계오프셋",ChapterTable!$R:$S,2,0))/ChapterTable!$R$23)))</f>
        <v>3</v>
      </c>
      <c r="E1726" s="1">
        <f ca="1">IF(AND($A1726=0,$B1726=1),
    VLOOKUP(1,ChapterTable!$1:$1048576,MATCH("최종"&amp;SUBSTITUTE(SUBSTITUTE(E$1,"standard",""),"|Float",""),ChapterTable!$1:$1,0),0)*ChapterTable!$P$17,
  IF(AND($A1726=0,$B1726=0),
    E1727,
  IF($B1726=0,
    VLOOKUP($A1726,ChapterTable!$1:$1048576,MATCH("최종"&amp;SUBSTITUTE(SUBSTITUTE(E$1,"standard",""),"|Float",""),ChapterTable!$1:$1,0),0),
  IF($B1726=1,
    IF($L1726=FALSE,
      VLOOKUP($A1726,ChapterTable!$1:$1048576,MATCH("최종"&amp;SUBSTITUTE(SUBSTITUTE(E$1,"standard",""),"|Float",""),ChapterTable!$1:$1,0),0),
      VLOOKUP($A1726-ChapterTable!$P$11,ChapterTable!$1:$1048576,MATCH("최종"&amp;SUBSTITUTE(SUBSTITUTE(E$1,"standard",""),"|Float",""),ChapterTable!$1:$1,0),0)*ChapterTable!$P$14
    ),
  OFFSET(E1726,-$B1726+IF($L1726,1,0),0)*IF($B1726&gt;OFFSET($B1726,1,0),ChapterTable!$R$17,1)*
    (VLOOKUP(SUBSTITUTE(SUBSTITUTE(E$1,"standard",""),"|Float","")&amp;IF(OR($L1726=TRUE,$A1726=0,MOD($A1726,ChapterTable!$R$20)&lt;&gt;0),"","보스")&amp;"인게임누적곱배수",ChapterTable!$R:$S,2,0)^C1726
    +VLOOKUP(SUBSTITUTE(SUBSTITUTE(E$1,"standard",""),"|Float","")&amp;IF(OR($L1726=TRUE,$A1726=0,MOD($A1726,ChapterTable!$R$20)&lt;&gt;0),"","보스")&amp;"인게임누적합배수",ChapterTable!$R:$S,2,0)*C1726)
  )
  )
  )
)</f>
        <v>12732.440624999999</v>
      </c>
      <c r="F1726" s="1">
        <f ca="1">IF(AND($A1726=0,$B1726=1),
    VLOOKUP(1,ChapterTable!$1:$1048576,MATCH("최종"&amp;SUBSTITUTE(SUBSTITUTE(F$1,"standard",""),"|Float",""),ChapterTable!$1:$1,0),0)*ChapterTable!$P$17,
  IF(AND($A1726=0,$B1726=0),
    F1727,
  IF($B1726=0,
    VLOOKUP($A1726,ChapterTable!$1:$1048576,MATCH("최종"&amp;SUBSTITUTE(SUBSTITUTE(F$1,"standard",""),"|Float",""),ChapterTable!$1:$1,0),0),
  IF($B1726=1,
    IF($L1726=FALSE,
      VLOOKUP($A1726,ChapterTable!$1:$1048576,MATCH("최종"&amp;SUBSTITUTE(SUBSTITUTE(F$1,"standard",""),"|Float",""),ChapterTable!$1:$1,0),0),
      VLOOKUP($A1726-ChapterTable!$P$11,ChapterTable!$1:$1048576,MATCH("최종"&amp;SUBSTITUTE(SUBSTITUTE(F$1,"standard",""),"|Float",""),ChapterTable!$1:$1,0),0)*ChapterTable!$P$14
    ),
  OFFSET(F1726,-$B1726+IF($L1726,1,0),0)*
    (VLOOKUP(SUBSTITUTE(SUBSTITUTE(F$1,"standard",""),"|Float","")&amp;IF(OR($L1726=TRUE,$A1726=0,MOD($A1726,ChapterTable!$R$20)&lt;&gt;0),"","보스")&amp;"인게임누적곱배수",ChapterTable!$R:$S,2,0)^D1726
    +VLOOKUP(SUBSTITUTE(SUBSTITUTE(F$1,"standard",""),"|Float","")&amp;IF(OR($L1726=TRUE,$A1726=0,MOD($A1726,ChapterTable!$R$20)&lt;&gt;0),"","보스")&amp;"인게임누적합배수",ChapterTable!$R:$S,2,0)*D1726)
  )
  )
  )
)</f>
        <v>4061.7811889648433</v>
      </c>
      <c r="G1726" t="s">
        <v>719</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85"/>
        <v>11</v>
      </c>
      <c r="Q1726">
        <f t="shared" si="186"/>
        <v>11</v>
      </c>
      <c r="R1726" t="b">
        <f t="shared" ca="1" si="187"/>
        <v>1</v>
      </c>
      <c r="T1726" t="b">
        <f t="shared" ca="1" si="188"/>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91"/>
        <v>0.25</v>
      </c>
      <c r="AJ1726">
        <f t="shared" si="189"/>
        <v>0.32</v>
      </c>
      <c r="AK1726">
        <f t="shared" si="190"/>
        <v>1</v>
      </c>
      <c r="AL1726">
        <v>0</v>
      </c>
    </row>
    <row r="1727" spans="1:38" x14ac:dyDescent="0.3">
      <c r="A1727">
        <v>12</v>
      </c>
      <c r="B1727">
        <v>36</v>
      </c>
      <c r="C1727">
        <f>IF(OR($L1727=TRUE,$A1727=0,MOD($A1727,ChapterTable!$R$20)&lt;&gt;0),
MAX(0,INT(($B1727+ChapterTable!$P$26+VLOOKUP(SUBSTITUTE(C$1,"성장단계","")&amp;"단계오프셋",ChapterTable!$R:$S,2,0))/ChapterTable!$P$23)),
MAX(0,INT(($B1727+ChapterTable!$R$26+VLOOKUP(SUBSTITUTE(C$1,"성장단계","")&amp;"보스단계오프셋",ChapterTable!$R:$S,2,0))/ChapterTable!$R$23)))</f>
        <v>4</v>
      </c>
      <c r="D1727">
        <f>IF(OR($L1727=TRUE,$A1727=0,MOD($A1727,ChapterTable!$R$20)&lt;&gt;0),
MAX(0,INT(($B1727+ChapterTable!$P$26+VLOOKUP(SUBSTITUTE(D$1,"성장단계","")&amp;"단계오프셋",ChapterTable!$R:$S,2,0))/ChapterTable!$P$23)),
MAX(0,INT(($B1727+ChapterTable!$R$26+VLOOKUP(SUBSTITUTE(D$1,"성장단계","")&amp;"보스단계오프셋",ChapterTable!$R:$S,2,0))/ChapterTable!$R$23)))</f>
        <v>3</v>
      </c>
      <c r="E1727" s="1">
        <f ca="1">IF(AND($A1727=0,$B1727=1),
    VLOOKUP(1,ChapterTable!$1:$1048576,MATCH("최종"&amp;SUBSTITUTE(SUBSTITUTE(E$1,"standard",""),"|Float",""),ChapterTable!$1:$1,0),0)*ChapterTable!$P$17,
  IF(AND($A1727=0,$B1727=0),
    E1728,
  IF($B1727=0,
    VLOOKUP($A1727,ChapterTable!$1:$1048576,MATCH("최종"&amp;SUBSTITUTE(SUBSTITUTE(E$1,"standard",""),"|Float",""),ChapterTable!$1:$1,0),0),
  IF($B1727=1,
    IF($L1727=FALSE,
      VLOOKUP($A1727,ChapterTable!$1:$1048576,MATCH("최종"&amp;SUBSTITUTE(SUBSTITUTE(E$1,"standard",""),"|Float",""),ChapterTable!$1:$1,0),0),
      VLOOKUP($A1727-ChapterTable!$P$11,ChapterTable!$1:$1048576,MATCH("최종"&amp;SUBSTITUTE(SUBSTITUTE(E$1,"standard",""),"|Float",""),ChapterTable!$1:$1,0),0)*ChapterTable!$P$14
    ),
  OFFSET(E1727,-$B1727+IF($L1727,1,0),0)*IF($B1727&gt;OFFSET($B1727,1,0),ChapterTable!$R$17,1)*
    (VLOOKUP(SUBSTITUTE(SUBSTITUTE(E$1,"standard",""),"|Float","")&amp;IF(OR($L1727=TRUE,$A1727=0,MOD($A1727,ChapterTable!$R$20)&lt;&gt;0),"","보스")&amp;"인게임누적곱배수",ChapterTable!$R:$S,2,0)^C1727
    +VLOOKUP(SUBSTITUTE(SUBSTITUTE(E$1,"standard",""),"|Float","")&amp;IF(OR($L1727=TRUE,$A1727=0,MOD($A1727,ChapterTable!$R$20)&lt;&gt;0),"","보스")&amp;"인게임누적합배수",ChapterTable!$R:$S,2,0)*C1727)
  )
  )
  )
)</f>
        <v>14323.995703124998</v>
      </c>
      <c r="F1727" s="1">
        <f ca="1">IF(AND($A1727=0,$B1727=1),
    VLOOKUP(1,ChapterTable!$1:$1048576,MATCH("최종"&amp;SUBSTITUTE(SUBSTITUTE(F$1,"standard",""),"|Float",""),ChapterTable!$1:$1,0),0)*ChapterTable!$P$17,
  IF(AND($A1727=0,$B1727=0),
    F1728,
  IF($B1727=0,
    VLOOKUP($A1727,ChapterTable!$1:$1048576,MATCH("최종"&amp;SUBSTITUTE(SUBSTITUTE(F$1,"standard",""),"|Float",""),ChapterTable!$1:$1,0),0),
  IF($B1727=1,
    IF($L1727=FALSE,
      VLOOKUP($A1727,ChapterTable!$1:$1048576,MATCH("최종"&amp;SUBSTITUTE(SUBSTITUTE(F$1,"standard",""),"|Float",""),ChapterTable!$1:$1,0),0),
      VLOOKUP($A1727-ChapterTable!$P$11,ChapterTable!$1:$1048576,MATCH("최종"&amp;SUBSTITUTE(SUBSTITUTE(F$1,"standard",""),"|Float",""),ChapterTable!$1:$1,0),0)*ChapterTable!$P$14
    ),
  OFFSET(F1727,-$B1727+IF($L1727,1,0),0)*
    (VLOOKUP(SUBSTITUTE(SUBSTITUTE(F$1,"standard",""),"|Float","")&amp;IF(OR($L1727=TRUE,$A1727=0,MOD($A1727,ChapterTable!$R$20)&lt;&gt;0),"","보스")&amp;"인게임누적곱배수",ChapterTable!$R:$S,2,0)^D1727
    +VLOOKUP(SUBSTITUTE(SUBSTITUTE(F$1,"standard",""),"|Float","")&amp;IF(OR($L1727=TRUE,$A1727=0,MOD($A1727,ChapterTable!$R$20)&lt;&gt;0),"","보스")&amp;"인게임누적합배수",ChapterTable!$R:$S,2,0)*D1727)
  )
  )
  )
)</f>
        <v>4061.7811889648433</v>
      </c>
      <c r="G1727" t="s">
        <v>719</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85"/>
        <v>4</v>
      </c>
      <c r="Q1727">
        <f t="shared" si="186"/>
        <v>4</v>
      </c>
      <c r="R1727" t="b">
        <f t="shared" ca="1" si="187"/>
        <v>1</v>
      </c>
      <c r="T1727" t="b">
        <f t="shared" ca="1" si="188"/>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91"/>
        <v>0.25</v>
      </c>
      <c r="AJ1727">
        <f t="shared" si="189"/>
        <v>0.32</v>
      </c>
      <c r="AK1727">
        <f t="shared" si="190"/>
        <v>1</v>
      </c>
      <c r="AL1727">
        <v>0</v>
      </c>
    </row>
    <row r="1728" spans="1:38" x14ac:dyDescent="0.3">
      <c r="A1728">
        <v>12</v>
      </c>
      <c r="B1728">
        <v>37</v>
      </c>
      <c r="C1728">
        <f>IF(OR($L1728=TRUE,$A1728=0,MOD($A1728,ChapterTable!$R$20)&lt;&gt;0),
MAX(0,INT(($B1728+ChapterTable!$P$26+VLOOKUP(SUBSTITUTE(C$1,"성장단계","")&amp;"단계오프셋",ChapterTable!$R:$S,2,0))/ChapterTable!$P$23)),
MAX(0,INT(($B1728+ChapterTable!$R$26+VLOOKUP(SUBSTITUTE(C$1,"성장단계","")&amp;"보스단계오프셋",ChapterTable!$R:$S,2,0))/ChapterTable!$R$23)))</f>
        <v>4</v>
      </c>
      <c r="D1728">
        <f>IF(OR($L1728=TRUE,$A1728=0,MOD($A1728,ChapterTable!$R$20)&lt;&gt;0),
MAX(0,INT(($B1728+ChapterTable!$P$26+VLOOKUP(SUBSTITUTE(D$1,"성장단계","")&amp;"단계오프셋",ChapterTable!$R:$S,2,0))/ChapterTable!$P$23)),
MAX(0,INT(($B1728+ChapterTable!$R$26+VLOOKUP(SUBSTITUTE(D$1,"성장단계","")&amp;"보스단계오프셋",ChapterTable!$R:$S,2,0))/ChapterTable!$R$23)))</f>
        <v>3</v>
      </c>
      <c r="E1728" s="1">
        <f ca="1">IF(AND($A1728=0,$B1728=1),
    VLOOKUP(1,ChapterTable!$1:$1048576,MATCH("최종"&amp;SUBSTITUTE(SUBSTITUTE(E$1,"standard",""),"|Float",""),ChapterTable!$1:$1,0),0)*ChapterTable!$P$17,
  IF(AND($A1728=0,$B1728=0),
    E1729,
  IF($B1728=0,
    VLOOKUP($A1728,ChapterTable!$1:$1048576,MATCH("최종"&amp;SUBSTITUTE(SUBSTITUTE(E$1,"standard",""),"|Float",""),ChapterTable!$1:$1,0),0),
  IF($B1728=1,
    IF($L1728=FALSE,
      VLOOKUP($A1728,ChapterTable!$1:$1048576,MATCH("최종"&amp;SUBSTITUTE(SUBSTITUTE(E$1,"standard",""),"|Float",""),ChapterTable!$1:$1,0),0),
      VLOOKUP($A1728-ChapterTable!$P$11,ChapterTable!$1:$1048576,MATCH("최종"&amp;SUBSTITUTE(SUBSTITUTE(E$1,"standard",""),"|Float",""),ChapterTable!$1:$1,0),0)*ChapterTable!$P$14
    ),
  OFFSET(E1728,-$B1728+IF($L1728,1,0),0)*IF($B1728&gt;OFFSET($B1728,1,0),ChapterTable!$R$17,1)*
    (VLOOKUP(SUBSTITUTE(SUBSTITUTE(E$1,"standard",""),"|Float","")&amp;IF(OR($L1728=TRUE,$A1728=0,MOD($A1728,ChapterTable!$R$20)&lt;&gt;0),"","보스")&amp;"인게임누적곱배수",ChapterTable!$R:$S,2,0)^C1728
    +VLOOKUP(SUBSTITUTE(SUBSTITUTE(E$1,"standard",""),"|Float","")&amp;IF(OR($L1728=TRUE,$A1728=0,MOD($A1728,ChapterTable!$R$20)&lt;&gt;0),"","보스")&amp;"인게임누적합배수",ChapterTable!$R:$S,2,0)*C1728)
  )
  )
  )
)</f>
        <v>14323.995703124998</v>
      </c>
      <c r="F1728" s="1">
        <f ca="1">IF(AND($A1728=0,$B1728=1),
    VLOOKUP(1,ChapterTable!$1:$1048576,MATCH("최종"&amp;SUBSTITUTE(SUBSTITUTE(F$1,"standard",""),"|Float",""),ChapterTable!$1:$1,0),0)*ChapterTable!$P$17,
  IF(AND($A1728=0,$B1728=0),
    F1729,
  IF($B1728=0,
    VLOOKUP($A1728,ChapterTable!$1:$1048576,MATCH("최종"&amp;SUBSTITUTE(SUBSTITUTE(F$1,"standard",""),"|Float",""),ChapterTable!$1:$1,0),0),
  IF($B1728=1,
    IF($L1728=FALSE,
      VLOOKUP($A1728,ChapterTable!$1:$1048576,MATCH("최종"&amp;SUBSTITUTE(SUBSTITUTE(F$1,"standard",""),"|Float",""),ChapterTable!$1:$1,0),0),
      VLOOKUP($A1728-ChapterTable!$P$11,ChapterTable!$1:$1048576,MATCH("최종"&amp;SUBSTITUTE(SUBSTITUTE(F$1,"standard",""),"|Float",""),ChapterTable!$1:$1,0),0)*ChapterTable!$P$14
    ),
  OFFSET(F1728,-$B1728+IF($L1728,1,0),0)*
    (VLOOKUP(SUBSTITUTE(SUBSTITUTE(F$1,"standard",""),"|Float","")&amp;IF(OR($L1728=TRUE,$A1728=0,MOD($A1728,ChapterTable!$R$20)&lt;&gt;0),"","보스")&amp;"인게임누적곱배수",ChapterTable!$R:$S,2,0)^D1728
    +VLOOKUP(SUBSTITUTE(SUBSTITUTE(F$1,"standard",""),"|Float","")&amp;IF(OR($L1728=TRUE,$A1728=0,MOD($A1728,ChapterTable!$R$20)&lt;&gt;0),"","보스")&amp;"인게임누적합배수",ChapterTable!$R:$S,2,0)*D1728)
  )
  )
  )
)</f>
        <v>4061.7811889648433</v>
      </c>
      <c r="G1728" t="s">
        <v>719</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85"/>
        <v>4</v>
      </c>
      <c r="Q1728">
        <f t="shared" si="186"/>
        <v>4</v>
      </c>
      <c r="R1728" t="b">
        <f t="shared" ca="1" si="187"/>
        <v>1</v>
      </c>
      <c r="T1728" t="b">
        <f t="shared" ca="1" si="188"/>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91"/>
        <v>0.25</v>
      </c>
      <c r="AJ1728">
        <f t="shared" si="189"/>
        <v>0.32</v>
      </c>
      <c r="AK1728">
        <f t="shared" si="190"/>
        <v>1</v>
      </c>
      <c r="AL1728">
        <v>0</v>
      </c>
    </row>
    <row r="1729" spans="1:38" x14ac:dyDescent="0.3">
      <c r="A1729">
        <v>12</v>
      </c>
      <c r="B1729">
        <v>38</v>
      </c>
      <c r="C1729">
        <f>IF(OR($L1729=TRUE,$A1729=0,MOD($A1729,ChapterTable!$R$20)&lt;&gt;0),
MAX(0,INT(($B1729+ChapterTable!$P$26+VLOOKUP(SUBSTITUTE(C$1,"성장단계","")&amp;"단계오프셋",ChapterTable!$R:$S,2,0))/ChapterTable!$P$23)),
MAX(0,INT(($B1729+ChapterTable!$R$26+VLOOKUP(SUBSTITUTE(C$1,"성장단계","")&amp;"보스단계오프셋",ChapterTable!$R:$S,2,0))/ChapterTable!$R$23)))</f>
        <v>4</v>
      </c>
      <c r="D1729">
        <f>IF(OR($L1729=TRUE,$A1729=0,MOD($A1729,ChapterTable!$R$20)&lt;&gt;0),
MAX(0,INT(($B1729+ChapterTable!$P$26+VLOOKUP(SUBSTITUTE(D$1,"성장단계","")&amp;"단계오프셋",ChapterTable!$R:$S,2,0))/ChapterTable!$P$23)),
MAX(0,INT(($B1729+ChapterTable!$R$26+VLOOKUP(SUBSTITUTE(D$1,"성장단계","")&amp;"보스단계오프셋",ChapterTable!$R:$S,2,0))/ChapterTable!$R$23)))</f>
        <v>3</v>
      </c>
      <c r="E1729" s="1">
        <f ca="1">IF(AND($A1729=0,$B1729=1),
    VLOOKUP(1,ChapterTable!$1:$1048576,MATCH("최종"&amp;SUBSTITUTE(SUBSTITUTE(E$1,"standard",""),"|Float",""),ChapterTable!$1:$1,0),0)*ChapterTable!$P$17,
  IF(AND($A1729=0,$B1729=0),
    E1730,
  IF($B1729=0,
    VLOOKUP($A1729,ChapterTable!$1:$1048576,MATCH("최종"&amp;SUBSTITUTE(SUBSTITUTE(E$1,"standard",""),"|Float",""),ChapterTable!$1:$1,0),0),
  IF($B1729=1,
    IF($L1729=FALSE,
      VLOOKUP($A1729,ChapterTable!$1:$1048576,MATCH("최종"&amp;SUBSTITUTE(SUBSTITUTE(E$1,"standard",""),"|Float",""),ChapterTable!$1:$1,0),0),
      VLOOKUP($A1729-ChapterTable!$P$11,ChapterTable!$1:$1048576,MATCH("최종"&amp;SUBSTITUTE(SUBSTITUTE(E$1,"standard",""),"|Float",""),ChapterTable!$1:$1,0),0)*ChapterTable!$P$14
    ),
  OFFSET(E1729,-$B1729+IF($L1729,1,0),0)*IF($B1729&gt;OFFSET($B1729,1,0),ChapterTable!$R$17,1)*
    (VLOOKUP(SUBSTITUTE(SUBSTITUTE(E$1,"standard",""),"|Float","")&amp;IF(OR($L1729=TRUE,$A1729=0,MOD($A1729,ChapterTable!$R$20)&lt;&gt;0),"","보스")&amp;"인게임누적곱배수",ChapterTable!$R:$S,2,0)^C1729
    +VLOOKUP(SUBSTITUTE(SUBSTITUTE(E$1,"standard",""),"|Float","")&amp;IF(OR($L1729=TRUE,$A1729=0,MOD($A1729,ChapterTable!$R$20)&lt;&gt;0),"","보스")&amp;"인게임누적합배수",ChapterTable!$R:$S,2,0)*C1729)
  )
  )
  )
)</f>
        <v>14323.995703124998</v>
      </c>
      <c r="F1729" s="1">
        <f ca="1">IF(AND($A1729=0,$B1729=1),
    VLOOKUP(1,ChapterTable!$1:$1048576,MATCH("최종"&amp;SUBSTITUTE(SUBSTITUTE(F$1,"standard",""),"|Float",""),ChapterTable!$1:$1,0),0)*ChapterTable!$P$17,
  IF(AND($A1729=0,$B1729=0),
    F1730,
  IF($B1729=0,
    VLOOKUP($A1729,ChapterTable!$1:$1048576,MATCH("최종"&amp;SUBSTITUTE(SUBSTITUTE(F$1,"standard",""),"|Float",""),ChapterTable!$1:$1,0),0),
  IF($B1729=1,
    IF($L1729=FALSE,
      VLOOKUP($A1729,ChapterTable!$1:$1048576,MATCH("최종"&amp;SUBSTITUTE(SUBSTITUTE(F$1,"standard",""),"|Float",""),ChapterTable!$1:$1,0),0),
      VLOOKUP($A1729-ChapterTable!$P$11,ChapterTable!$1:$1048576,MATCH("최종"&amp;SUBSTITUTE(SUBSTITUTE(F$1,"standard",""),"|Float",""),ChapterTable!$1:$1,0),0)*ChapterTable!$P$14
    ),
  OFFSET(F1729,-$B1729+IF($L1729,1,0),0)*
    (VLOOKUP(SUBSTITUTE(SUBSTITUTE(F$1,"standard",""),"|Float","")&amp;IF(OR($L1729=TRUE,$A1729=0,MOD($A1729,ChapterTable!$R$20)&lt;&gt;0),"","보스")&amp;"인게임누적곱배수",ChapterTable!$R:$S,2,0)^D1729
    +VLOOKUP(SUBSTITUTE(SUBSTITUTE(F$1,"standard",""),"|Float","")&amp;IF(OR($L1729=TRUE,$A1729=0,MOD($A1729,ChapterTable!$R$20)&lt;&gt;0),"","보스")&amp;"인게임누적합배수",ChapterTable!$R:$S,2,0)*D1729)
  )
  )
  )
)</f>
        <v>4061.7811889648433</v>
      </c>
      <c r="G1729" t="s">
        <v>719</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85"/>
        <v>4</v>
      </c>
      <c r="Q1729">
        <f t="shared" si="186"/>
        <v>4</v>
      </c>
      <c r="R1729" t="b">
        <f t="shared" ca="1" si="187"/>
        <v>1</v>
      </c>
      <c r="T1729" t="b">
        <f t="shared" ca="1" si="188"/>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91"/>
        <v>0.25</v>
      </c>
      <c r="AJ1729">
        <f t="shared" si="189"/>
        <v>0.32</v>
      </c>
      <c r="AK1729">
        <f t="shared" si="190"/>
        <v>1</v>
      </c>
      <c r="AL1729">
        <v>0</v>
      </c>
    </row>
    <row r="1730" spans="1:38" x14ac:dyDescent="0.3">
      <c r="A1730">
        <v>12</v>
      </c>
      <c r="B1730">
        <v>39</v>
      </c>
      <c r="C1730">
        <f>IF(OR($L1730=TRUE,$A1730=0,MOD($A1730,ChapterTable!$R$20)&lt;&gt;0),
MAX(0,INT(($B1730+ChapterTable!$P$26+VLOOKUP(SUBSTITUTE(C$1,"성장단계","")&amp;"단계오프셋",ChapterTable!$R:$S,2,0))/ChapterTable!$P$23)),
MAX(0,INT(($B1730+ChapterTable!$R$26+VLOOKUP(SUBSTITUTE(C$1,"성장단계","")&amp;"보스단계오프셋",ChapterTable!$R:$S,2,0))/ChapterTable!$R$23)))</f>
        <v>4</v>
      </c>
      <c r="D1730">
        <f>IF(OR($L1730=TRUE,$A1730=0,MOD($A1730,ChapterTable!$R$20)&lt;&gt;0),
MAX(0,INT(($B1730+ChapterTable!$P$26+VLOOKUP(SUBSTITUTE(D$1,"성장단계","")&amp;"단계오프셋",ChapterTable!$R:$S,2,0))/ChapterTable!$P$23)),
MAX(0,INT(($B1730+ChapterTable!$R$26+VLOOKUP(SUBSTITUTE(D$1,"성장단계","")&amp;"보스단계오프셋",ChapterTable!$R:$S,2,0))/ChapterTable!$R$23)))</f>
        <v>3</v>
      </c>
      <c r="E1730" s="1">
        <f ca="1">IF(AND($A1730=0,$B1730=1),
    VLOOKUP(1,ChapterTable!$1:$1048576,MATCH("최종"&amp;SUBSTITUTE(SUBSTITUTE(E$1,"standard",""),"|Float",""),ChapterTable!$1:$1,0),0)*ChapterTable!$P$17,
  IF(AND($A1730=0,$B1730=0),
    E1731,
  IF($B1730=0,
    VLOOKUP($A1730,ChapterTable!$1:$1048576,MATCH("최종"&amp;SUBSTITUTE(SUBSTITUTE(E$1,"standard",""),"|Float",""),ChapterTable!$1:$1,0),0),
  IF($B1730=1,
    IF($L1730=FALSE,
      VLOOKUP($A1730,ChapterTable!$1:$1048576,MATCH("최종"&amp;SUBSTITUTE(SUBSTITUTE(E$1,"standard",""),"|Float",""),ChapterTable!$1:$1,0),0),
      VLOOKUP($A1730-ChapterTable!$P$11,ChapterTable!$1:$1048576,MATCH("최종"&amp;SUBSTITUTE(SUBSTITUTE(E$1,"standard",""),"|Float",""),ChapterTable!$1:$1,0),0)*ChapterTable!$P$14
    ),
  OFFSET(E1730,-$B1730+IF($L1730,1,0),0)*IF($B1730&gt;OFFSET($B1730,1,0),ChapterTable!$R$17,1)*
    (VLOOKUP(SUBSTITUTE(SUBSTITUTE(E$1,"standard",""),"|Float","")&amp;IF(OR($L1730=TRUE,$A1730=0,MOD($A1730,ChapterTable!$R$20)&lt;&gt;0),"","보스")&amp;"인게임누적곱배수",ChapterTable!$R:$S,2,0)^C1730
    +VLOOKUP(SUBSTITUTE(SUBSTITUTE(E$1,"standard",""),"|Float","")&amp;IF(OR($L1730=TRUE,$A1730=0,MOD($A1730,ChapterTable!$R$20)&lt;&gt;0),"","보스")&amp;"인게임누적합배수",ChapterTable!$R:$S,2,0)*C1730)
  )
  )
  )
)</f>
        <v>14323.995703124998</v>
      </c>
      <c r="F1730" s="1">
        <f ca="1">IF(AND($A1730=0,$B1730=1),
    VLOOKUP(1,ChapterTable!$1:$1048576,MATCH("최종"&amp;SUBSTITUTE(SUBSTITUTE(F$1,"standard",""),"|Float",""),ChapterTable!$1:$1,0),0)*ChapterTable!$P$17,
  IF(AND($A1730=0,$B1730=0),
    F1731,
  IF($B1730=0,
    VLOOKUP($A1730,ChapterTable!$1:$1048576,MATCH("최종"&amp;SUBSTITUTE(SUBSTITUTE(F$1,"standard",""),"|Float",""),ChapterTable!$1:$1,0),0),
  IF($B1730=1,
    IF($L1730=FALSE,
      VLOOKUP($A1730,ChapterTable!$1:$1048576,MATCH("최종"&amp;SUBSTITUTE(SUBSTITUTE(F$1,"standard",""),"|Float",""),ChapterTable!$1:$1,0),0),
      VLOOKUP($A1730-ChapterTable!$P$11,ChapterTable!$1:$1048576,MATCH("최종"&amp;SUBSTITUTE(SUBSTITUTE(F$1,"standard",""),"|Float",""),ChapterTable!$1:$1,0),0)*ChapterTable!$P$14
    ),
  OFFSET(F1730,-$B1730+IF($L1730,1,0),0)*
    (VLOOKUP(SUBSTITUTE(SUBSTITUTE(F$1,"standard",""),"|Float","")&amp;IF(OR($L1730=TRUE,$A1730=0,MOD($A1730,ChapterTable!$R$20)&lt;&gt;0),"","보스")&amp;"인게임누적곱배수",ChapterTable!$R:$S,2,0)^D1730
    +VLOOKUP(SUBSTITUTE(SUBSTITUTE(F$1,"standard",""),"|Float","")&amp;IF(OR($L1730=TRUE,$A1730=0,MOD($A1730,ChapterTable!$R$20)&lt;&gt;0),"","보스")&amp;"인게임누적합배수",ChapterTable!$R:$S,2,0)*D1730)
  )
  )
  )
)</f>
        <v>4061.7811889648433</v>
      </c>
      <c r="G1730" t="s">
        <v>719</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85"/>
        <v>94</v>
      </c>
      <c r="Q1730">
        <f t="shared" si="186"/>
        <v>94</v>
      </c>
      <c r="R1730" t="b">
        <f t="shared" ca="1" si="187"/>
        <v>1</v>
      </c>
      <c r="T1730" t="b">
        <f t="shared" ca="1" si="18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91"/>
        <v>0.25</v>
      </c>
      <c r="AJ1730">
        <f t="shared" si="189"/>
        <v>0.32</v>
      </c>
      <c r="AK1730">
        <f t="shared" si="190"/>
        <v>1</v>
      </c>
      <c r="AL1730">
        <v>0</v>
      </c>
    </row>
    <row r="1731" spans="1:38" x14ac:dyDescent="0.3">
      <c r="A1731">
        <v>12</v>
      </c>
      <c r="B1731">
        <v>40</v>
      </c>
      <c r="C1731">
        <f>IF(OR($L1731=TRUE,$A1731=0,MOD($A1731,ChapterTable!$R$20)&lt;&gt;0),
MAX(0,INT(($B1731+ChapterTable!$P$26+VLOOKUP(SUBSTITUTE(C$1,"성장단계","")&amp;"단계오프셋",ChapterTable!$R:$S,2,0))/ChapterTable!$P$23)),
MAX(0,INT(($B1731+ChapterTable!$R$26+VLOOKUP(SUBSTITUTE(C$1,"성장단계","")&amp;"보스단계오프셋",ChapterTable!$R:$S,2,0))/ChapterTable!$R$23)))</f>
        <v>4</v>
      </c>
      <c r="D1731">
        <f>IF(OR($L1731=TRUE,$A1731=0,MOD($A1731,ChapterTable!$R$20)&lt;&gt;0),
MAX(0,INT(($B1731+ChapterTable!$P$26+VLOOKUP(SUBSTITUTE(D$1,"성장단계","")&amp;"단계오프셋",ChapterTable!$R:$S,2,0))/ChapterTable!$P$23)),
MAX(0,INT(($B1731+ChapterTable!$R$26+VLOOKUP(SUBSTITUTE(D$1,"성장단계","")&amp;"보스단계오프셋",ChapterTable!$R:$S,2,0))/ChapterTable!$R$23)))</f>
        <v>3</v>
      </c>
      <c r="E1731" s="1">
        <f ca="1">IF(AND($A1731=0,$B1731=1),
    VLOOKUP(1,ChapterTable!$1:$1048576,MATCH("최종"&amp;SUBSTITUTE(SUBSTITUTE(E$1,"standard",""),"|Float",""),ChapterTable!$1:$1,0),0)*ChapterTable!$P$17,
  IF(AND($A1731=0,$B1731=0),
    E1732,
  IF($B1731=0,
    VLOOKUP($A1731,ChapterTable!$1:$1048576,MATCH("최종"&amp;SUBSTITUTE(SUBSTITUTE(E$1,"standard",""),"|Float",""),ChapterTable!$1:$1,0),0),
  IF($B1731=1,
    IF($L1731=FALSE,
      VLOOKUP($A1731,ChapterTable!$1:$1048576,MATCH("최종"&amp;SUBSTITUTE(SUBSTITUTE(E$1,"standard",""),"|Float",""),ChapterTable!$1:$1,0),0),
      VLOOKUP($A1731-ChapterTable!$P$11,ChapterTable!$1:$1048576,MATCH("최종"&amp;SUBSTITUTE(SUBSTITUTE(E$1,"standard",""),"|Float",""),ChapterTable!$1:$1,0),0)*ChapterTable!$P$14
    ),
  OFFSET(E1731,-$B1731+IF($L1731,1,0),0)*IF($B1731&gt;OFFSET($B1731,1,0),ChapterTable!$R$17,1)*
    (VLOOKUP(SUBSTITUTE(SUBSTITUTE(E$1,"standard",""),"|Float","")&amp;IF(OR($L1731=TRUE,$A1731=0,MOD($A1731,ChapterTable!$R$20)&lt;&gt;0),"","보스")&amp;"인게임누적곱배수",ChapterTable!$R:$S,2,0)^C1731
    +VLOOKUP(SUBSTITUTE(SUBSTITUTE(E$1,"standard",""),"|Float","")&amp;IF(OR($L1731=TRUE,$A1731=0,MOD($A1731,ChapterTable!$R$20)&lt;&gt;0),"","보스")&amp;"인게임누적합배수",ChapterTable!$R:$S,2,0)*C1731)
  )
  )
  )
)</f>
        <v>14323.995703124998</v>
      </c>
      <c r="F1731" s="1">
        <f ca="1">IF(AND($A1731=0,$B1731=1),
    VLOOKUP(1,ChapterTable!$1:$1048576,MATCH("최종"&amp;SUBSTITUTE(SUBSTITUTE(F$1,"standard",""),"|Float",""),ChapterTable!$1:$1,0),0)*ChapterTable!$P$17,
  IF(AND($A1731=0,$B1731=0),
    F1732,
  IF($B1731=0,
    VLOOKUP($A1731,ChapterTable!$1:$1048576,MATCH("최종"&amp;SUBSTITUTE(SUBSTITUTE(F$1,"standard",""),"|Float",""),ChapterTable!$1:$1,0),0),
  IF($B1731=1,
    IF($L1731=FALSE,
      VLOOKUP($A1731,ChapterTable!$1:$1048576,MATCH("최종"&amp;SUBSTITUTE(SUBSTITUTE(F$1,"standard",""),"|Float",""),ChapterTable!$1:$1,0),0),
      VLOOKUP($A1731-ChapterTable!$P$11,ChapterTable!$1:$1048576,MATCH("최종"&amp;SUBSTITUTE(SUBSTITUTE(F$1,"standard",""),"|Float",""),ChapterTable!$1:$1,0),0)*ChapterTable!$P$14
    ),
  OFFSET(F1731,-$B1731+IF($L1731,1,0),0)*
    (VLOOKUP(SUBSTITUTE(SUBSTITUTE(F$1,"standard",""),"|Float","")&amp;IF(OR($L1731=TRUE,$A1731=0,MOD($A1731,ChapterTable!$R$20)&lt;&gt;0),"","보스")&amp;"인게임누적곱배수",ChapterTable!$R:$S,2,0)^D1731
    +VLOOKUP(SUBSTITUTE(SUBSTITUTE(F$1,"standard",""),"|Float","")&amp;IF(OR($L1731=TRUE,$A1731=0,MOD($A1731,ChapterTable!$R$20)&lt;&gt;0),"","보스")&amp;"인게임누적합배수",ChapterTable!$R:$S,2,0)*D1731)
  )
  )
  )
)</f>
        <v>4061.7811889648433</v>
      </c>
      <c r="G1731" t="s">
        <v>719</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92">IF(B1731=0,0,
  IF(AND(L1731=FALSE,A1731&lt;&gt;0,MOD(A1731,7)=0),21,
  IF(MOD(B1731,10)=0,INT(B1731/10)-1+21,
  IF(MOD(B1731,10)=5,11,
  IF(MOD(B1731,10)=9,INT(B1731/10)+91,
  INT(B1731/10+1))))))</f>
        <v>24</v>
      </c>
      <c r="Q1731">
        <f t="shared" ref="Q1731:Q1794" si="193">IF(ISBLANK(P1731),O1731,P1731)</f>
        <v>24</v>
      </c>
      <c r="R1731" t="b">
        <f t="shared" ref="R1731:R1794" ca="1" si="194">IF(OR(B1731=0,OFFSET(B1731,1,0)=0),FALSE,
IF(AND(L1731,B1731&lt;OFFSET(B1731,1,0)),TRUE,
IF(AND(OFFSET(O1731,1,0)&gt;=21,OFFSET(O1731,1,0)&lt;=25),TRUE,FALSE)))</f>
        <v>1</v>
      </c>
      <c r="T1731" t="b">
        <f t="shared" ref="T1731:T1794" ca="1" si="195">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91"/>
        <v>0.25</v>
      </c>
      <c r="AJ1731">
        <f t="shared" ref="AJ1731:AJ1794" si="196">IF(B1731=0,0,
IF(MOD(B1731,10)=0,1,
IF(INT((B1731-1)/10)+1=1,1,
IF(INT((B1731-1)/10)+1=2,0.546666666,
IF(INT((B1731-1)/10)+1=3,0.395555555,
IF(INT((B1731-1)/10)+1=4,0.32,
IF(INT((B1731-1)/10)+1=5,0.27466666,
"이상")))))))</f>
        <v>1</v>
      </c>
      <c r="AK1731">
        <f t="shared" ref="AK1731:AK1794" si="197">IF(B1731=0,0,
IF(B1731=20,2,
IF(B1731=30,3,
IF(B1731=40,4,
1))))</f>
        <v>4</v>
      </c>
      <c r="AL1731">
        <v>0</v>
      </c>
    </row>
    <row r="1732" spans="1:38" x14ac:dyDescent="0.3">
      <c r="A1732">
        <v>12</v>
      </c>
      <c r="B1732">
        <v>41</v>
      </c>
      <c r="C1732">
        <f>IF(OR($L1732=TRUE,$A1732=0,MOD($A1732,ChapterTable!$R$20)&lt;&gt;0),
MAX(0,INT(($B1732+ChapterTable!$P$26+VLOOKUP(SUBSTITUTE(C$1,"성장단계","")&amp;"단계오프셋",ChapterTable!$R:$S,2,0))/ChapterTable!$P$23)),
MAX(0,INT(($B1732+ChapterTable!$R$26+VLOOKUP(SUBSTITUTE(C$1,"성장단계","")&amp;"보스단계오프셋",ChapterTable!$R:$S,2,0))/ChapterTable!$R$23)))</f>
        <v>4</v>
      </c>
      <c r="D1732">
        <f>IF(OR($L1732=TRUE,$A1732=0,MOD($A1732,ChapterTable!$R$20)&lt;&gt;0),
MAX(0,INT(($B1732+ChapterTable!$P$26+VLOOKUP(SUBSTITUTE(D$1,"성장단계","")&amp;"단계오프셋",ChapterTable!$R:$S,2,0))/ChapterTable!$P$23)),
MAX(0,INT(($B1732+ChapterTable!$R$26+VLOOKUP(SUBSTITUTE(D$1,"성장단계","")&amp;"보스단계오프셋",ChapterTable!$R:$S,2,0))/ChapterTable!$R$23)))</f>
        <v>4</v>
      </c>
      <c r="E1732" s="1">
        <f ca="1">IF(AND($A1732=0,$B1732=1),
    VLOOKUP(1,ChapterTable!$1:$1048576,MATCH("최종"&amp;SUBSTITUTE(SUBSTITUTE(E$1,"standard",""),"|Float",""),ChapterTable!$1:$1,0),0)*ChapterTable!$P$17,
  IF(AND($A1732=0,$B1732=0),
    E1733,
  IF($B1732=0,
    VLOOKUP($A1732,ChapterTable!$1:$1048576,MATCH("최종"&amp;SUBSTITUTE(SUBSTITUTE(E$1,"standard",""),"|Float",""),ChapterTable!$1:$1,0),0),
  IF($B1732=1,
    IF($L1732=FALSE,
      VLOOKUP($A1732,ChapterTable!$1:$1048576,MATCH("최종"&amp;SUBSTITUTE(SUBSTITUTE(E$1,"standard",""),"|Float",""),ChapterTable!$1:$1,0),0),
      VLOOKUP($A1732-ChapterTable!$P$11,ChapterTable!$1:$1048576,MATCH("최종"&amp;SUBSTITUTE(SUBSTITUTE(E$1,"standard",""),"|Float",""),ChapterTable!$1:$1,0),0)*ChapterTable!$P$14
    ),
  OFFSET(E1732,-$B1732+IF($L1732,1,0),0)*IF($B1732&gt;OFFSET($B1732,1,0),ChapterTable!$R$17,1)*
    (VLOOKUP(SUBSTITUTE(SUBSTITUTE(E$1,"standard",""),"|Float","")&amp;IF(OR($L1732=TRUE,$A1732=0,MOD($A1732,ChapterTable!$R$20)&lt;&gt;0),"","보스")&amp;"인게임누적곱배수",ChapterTable!$R:$S,2,0)^C1732
    +VLOOKUP(SUBSTITUTE(SUBSTITUTE(E$1,"standard",""),"|Float","")&amp;IF(OR($L1732=TRUE,$A1732=0,MOD($A1732,ChapterTable!$R$20)&lt;&gt;0),"","보스")&amp;"인게임누적합배수",ChapterTable!$R:$S,2,0)*C1732)
  )
  )
  )
)</f>
        <v>14323.995703124998</v>
      </c>
      <c r="F1732" s="1">
        <f ca="1">IF(AND($A1732=0,$B1732=1),
    VLOOKUP(1,ChapterTable!$1:$1048576,MATCH("최종"&amp;SUBSTITUTE(SUBSTITUTE(F$1,"standard",""),"|Float",""),ChapterTable!$1:$1,0),0)*ChapterTable!$P$17,
  IF(AND($A1732=0,$B1732=0),
    F1733,
  IF($B1732=0,
    VLOOKUP($A1732,ChapterTable!$1:$1048576,MATCH("최종"&amp;SUBSTITUTE(SUBSTITUTE(F$1,"standard",""),"|Float",""),ChapterTable!$1:$1,0),0),
  IF($B1732=1,
    IF($L1732=FALSE,
      VLOOKUP($A1732,ChapterTable!$1:$1048576,MATCH("최종"&amp;SUBSTITUTE(SUBSTITUTE(F$1,"standard",""),"|Float",""),ChapterTable!$1:$1,0),0),
      VLOOKUP($A1732-ChapterTable!$P$11,ChapterTable!$1:$1048576,MATCH("최종"&amp;SUBSTITUTE(SUBSTITUTE(F$1,"standard",""),"|Float",""),ChapterTable!$1:$1,0),0)*ChapterTable!$P$14
    ),
  OFFSET(F1732,-$B1732+IF($L1732,1,0),0)*
    (VLOOKUP(SUBSTITUTE(SUBSTITUTE(F$1,"standard",""),"|Float","")&amp;IF(OR($L1732=TRUE,$A1732=0,MOD($A1732,ChapterTable!$R$20)&lt;&gt;0),"","보스")&amp;"인게임누적곱배수",ChapterTable!$R:$S,2,0)^D1732
    +VLOOKUP(SUBSTITUTE(SUBSTITUTE(F$1,"standard",""),"|Float","")&amp;IF(OR($L1732=TRUE,$A1732=0,MOD($A1732,ChapterTable!$R$20)&lt;&gt;0),"","보스")&amp;"인게임누적합배수",ChapterTable!$R:$S,2,0)*D1732)
  )
  )
  )
)</f>
        <v>4310.461669921875</v>
      </c>
      <c r="G1732" t="s">
        <v>719</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92"/>
        <v>5</v>
      </c>
      <c r="Q1732">
        <f t="shared" si="193"/>
        <v>5</v>
      </c>
      <c r="R1732" t="b">
        <f t="shared" ca="1" si="194"/>
        <v>1</v>
      </c>
      <c r="T1732" t="b">
        <f t="shared" ca="1" si="195"/>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98">IF(B1732=0,0,1/(INT((B1732-1)/10)+1))</f>
        <v>0.2</v>
      </c>
      <c r="AJ1732">
        <f t="shared" si="196"/>
        <v>0.27466666000000001</v>
      </c>
      <c r="AK1732">
        <f t="shared" si="197"/>
        <v>1</v>
      </c>
      <c r="AL1732">
        <v>0</v>
      </c>
    </row>
    <row r="1733" spans="1:38" x14ac:dyDescent="0.3">
      <c r="A1733">
        <v>12</v>
      </c>
      <c r="B1733">
        <v>42</v>
      </c>
      <c r="C1733">
        <f>IF(OR($L1733=TRUE,$A1733=0,MOD($A1733,ChapterTable!$R$20)&lt;&gt;0),
MAX(0,INT(($B1733+ChapterTable!$P$26+VLOOKUP(SUBSTITUTE(C$1,"성장단계","")&amp;"단계오프셋",ChapterTable!$R:$S,2,0))/ChapterTable!$P$23)),
MAX(0,INT(($B1733+ChapterTable!$R$26+VLOOKUP(SUBSTITUTE(C$1,"성장단계","")&amp;"보스단계오프셋",ChapterTable!$R:$S,2,0))/ChapterTable!$R$23)))</f>
        <v>4</v>
      </c>
      <c r="D1733">
        <f>IF(OR($L1733=TRUE,$A1733=0,MOD($A1733,ChapterTable!$R$20)&lt;&gt;0),
MAX(0,INT(($B1733+ChapterTable!$P$26+VLOOKUP(SUBSTITUTE(D$1,"성장단계","")&amp;"단계오프셋",ChapterTable!$R:$S,2,0))/ChapterTable!$P$23)),
MAX(0,INT(($B1733+ChapterTable!$R$26+VLOOKUP(SUBSTITUTE(D$1,"성장단계","")&amp;"보스단계오프셋",ChapterTable!$R:$S,2,0))/ChapterTable!$R$23)))</f>
        <v>4</v>
      </c>
      <c r="E1733" s="1">
        <f ca="1">IF(AND($A1733=0,$B1733=1),
    VLOOKUP(1,ChapterTable!$1:$1048576,MATCH("최종"&amp;SUBSTITUTE(SUBSTITUTE(E$1,"standard",""),"|Float",""),ChapterTable!$1:$1,0),0)*ChapterTable!$P$17,
  IF(AND($A1733=0,$B1733=0),
    E1734,
  IF($B1733=0,
    VLOOKUP($A1733,ChapterTable!$1:$1048576,MATCH("최종"&amp;SUBSTITUTE(SUBSTITUTE(E$1,"standard",""),"|Float",""),ChapterTable!$1:$1,0),0),
  IF($B1733=1,
    IF($L1733=FALSE,
      VLOOKUP($A1733,ChapterTable!$1:$1048576,MATCH("최종"&amp;SUBSTITUTE(SUBSTITUTE(E$1,"standard",""),"|Float",""),ChapterTable!$1:$1,0),0),
      VLOOKUP($A1733-ChapterTable!$P$11,ChapterTable!$1:$1048576,MATCH("최종"&amp;SUBSTITUTE(SUBSTITUTE(E$1,"standard",""),"|Float",""),ChapterTable!$1:$1,0),0)*ChapterTable!$P$14
    ),
  OFFSET(E1733,-$B1733+IF($L1733,1,0),0)*IF($B1733&gt;OFFSET($B1733,1,0),ChapterTable!$R$17,1)*
    (VLOOKUP(SUBSTITUTE(SUBSTITUTE(E$1,"standard",""),"|Float","")&amp;IF(OR($L1733=TRUE,$A1733=0,MOD($A1733,ChapterTable!$R$20)&lt;&gt;0),"","보스")&amp;"인게임누적곱배수",ChapterTable!$R:$S,2,0)^C1733
    +VLOOKUP(SUBSTITUTE(SUBSTITUTE(E$1,"standard",""),"|Float","")&amp;IF(OR($L1733=TRUE,$A1733=0,MOD($A1733,ChapterTable!$R$20)&lt;&gt;0),"","보스")&amp;"인게임누적합배수",ChapterTable!$R:$S,2,0)*C1733)
  )
  )
  )
)</f>
        <v>14323.995703124998</v>
      </c>
      <c r="F1733" s="1">
        <f ca="1">IF(AND($A1733=0,$B1733=1),
    VLOOKUP(1,ChapterTable!$1:$1048576,MATCH("최종"&amp;SUBSTITUTE(SUBSTITUTE(F$1,"standard",""),"|Float",""),ChapterTable!$1:$1,0),0)*ChapterTable!$P$17,
  IF(AND($A1733=0,$B1733=0),
    F1734,
  IF($B1733=0,
    VLOOKUP($A1733,ChapterTable!$1:$1048576,MATCH("최종"&amp;SUBSTITUTE(SUBSTITUTE(F$1,"standard",""),"|Float",""),ChapterTable!$1:$1,0),0),
  IF($B1733=1,
    IF($L1733=FALSE,
      VLOOKUP($A1733,ChapterTable!$1:$1048576,MATCH("최종"&amp;SUBSTITUTE(SUBSTITUTE(F$1,"standard",""),"|Float",""),ChapterTable!$1:$1,0),0),
      VLOOKUP($A1733-ChapterTable!$P$11,ChapterTable!$1:$1048576,MATCH("최종"&amp;SUBSTITUTE(SUBSTITUTE(F$1,"standard",""),"|Float",""),ChapterTable!$1:$1,0),0)*ChapterTable!$P$14
    ),
  OFFSET(F1733,-$B1733+IF($L1733,1,0),0)*
    (VLOOKUP(SUBSTITUTE(SUBSTITUTE(F$1,"standard",""),"|Float","")&amp;IF(OR($L1733=TRUE,$A1733=0,MOD($A1733,ChapterTable!$R$20)&lt;&gt;0),"","보스")&amp;"인게임누적곱배수",ChapterTable!$R:$S,2,0)^D1733
    +VLOOKUP(SUBSTITUTE(SUBSTITUTE(F$1,"standard",""),"|Float","")&amp;IF(OR($L1733=TRUE,$A1733=0,MOD($A1733,ChapterTable!$R$20)&lt;&gt;0),"","보스")&amp;"인게임누적합배수",ChapterTable!$R:$S,2,0)*D1733)
  )
  )
  )
)</f>
        <v>4310.461669921875</v>
      </c>
      <c r="G1733" t="s">
        <v>719</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92"/>
        <v>5</v>
      </c>
      <c r="Q1733">
        <f t="shared" si="193"/>
        <v>5</v>
      </c>
      <c r="R1733" t="b">
        <f t="shared" ca="1" si="194"/>
        <v>1</v>
      </c>
      <c r="T1733" t="b">
        <f t="shared" ca="1" si="195"/>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98"/>
        <v>0.2</v>
      </c>
      <c r="AJ1733">
        <f t="shared" si="196"/>
        <v>0.27466666000000001</v>
      </c>
      <c r="AK1733">
        <f t="shared" si="197"/>
        <v>1</v>
      </c>
      <c r="AL1733">
        <v>0</v>
      </c>
    </row>
    <row r="1734" spans="1:38" x14ac:dyDescent="0.3">
      <c r="A1734">
        <v>12</v>
      </c>
      <c r="B1734">
        <v>43</v>
      </c>
      <c r="C1734">
        <f>IF(OR($L1734=TRUE,$A1734=0,MOD($A1734,ChapterTable!$R$20)&lt;&gt;0),
MAX(0,INT(($B1734+ChapterTable!$P$26+VLOOKUP(SUBSTITUTE(C$1,"성장단계","")&amp;"단계오프셋",ChapterTable!$R:$S,2,0))/ChapterTable!$P$23)),
MAX(0,INT(($B1734+ChapterTable!$R$26+VLOOKUP(SUBSTITUTE(C$1,"성장단계","")&amp;"보스단계오프셋",ChapterTable!$R:$S,2,0))/ChapterTable!$R$23)))</f>
        <v>4</v>
      </c>
      <c r="D1734">
        <f>IF(OR($L1734=TRUE,$A1734=0,MOD($A1734,ChapterTable!$R$20)&lt;&gt;0),
MAX(0,INT(($B1734+ChapterTable!$P$26+VLOOKUP(SUBSTITUTE(D$1,"성장단계","")&amp;"단계오프셋",ChapterTable!$R:$S,2,0))/ChapterTable!$P$23)),
MAX(0,INT(($B1734+ChapterTable!$R$26+VLOOKUP(SUBSTITUTE(D$1,"성장단계","")&amp;"보스단계오프셋",ChapterTable!$R:$S,2,0))/ChapterTable!$R$23)))</f>
        <v>4</v>
      </c>
      <c r="E1734" s="1">
        <f ca="1">IF(AND($A1734=0,$B1734=1),
    VLOOKUP(1,ChapterTable!$1:$1048576,MATCH("최종"&amp;SUBSTITUTE(SUBSTITUTE(E$1,"standard",""),"|Float",""),ChapterTable!$1:$1,0),0)*ChapterTable!$P$17,
  IF(AND($A1734=0,$B1734=0),
    E1735,
  IF($B1734=0,
    VLOOKUP($A1734,ChapterTable!$1:$1048576,MATCH("최종"&amp;SUBSTITUTE(SUBSTITUTE(E$1,"standard",""),"|Float",""),ChapterTable!$1:$1,0),0),
  IF($B1734=1,
    IF($L1734=FALSE,
      VLOOKUP($A1734,ChapterTable!$1:$1048576,MATCH("최종"&amp;SUBSTITUTE(SUBSTITUTE(E$1,"standard",""),"|Float",""),ChapterTable!$1:$1,0),0),
      VLOOKUP($A1734-ChapterTable!$P$11,ChapterTable!$1:$1048576,MATCH("최종"&amp;SUBSTITUTE(SUBSTITUTE(E$1,"standard",""),"|Float",""),ChapterTable!$1:$1,0),0)*ChapterTable!$P$14
    ),
  OFFSET(E1734,-$B1734+IF($L1734,1,0),0)*IF($B1734&gt;OFFSET($B1734,1,0),ChapterTable!$R$17,1)*
    (VLOOKUP(SUBSTITUTE(SUBSTITUTE(E$1,"standard",""),"|Float","")&amp;IF(OR($L1734=TRUE,$A1734=0,MOD($A1734,ChapterTable!$R$20)&lt;&gt;0),"","보스")&amp;"인게임누적곱배수",ChapterTable!$R:$S,2,0)^C1734
    +VLOOKUP(SUBSTITUTE(SUBSTITUTE(E$1,"standard",""),"|Float","")&amp;IF(OR($L1734=TRUE,$A1734=0,MOD($A1734,ChapterTable!$R$20)&lt;&gt;0),"","보스")&amp;"인게임누적합배수",ChapterTable!$R:$S,2,0)*C1734)
  )
  )
  )
)</f>
        <v>14323.995703124998</v>
      </c>
      <c r="F1734" s="1">
        <f ca="1">IF(AND($A1734=0,$B1734=1),
    VLOOKUP(1,ChapterTable!$1:$1048576,MATCH("최종"&amp;SUBSTITUTE(SUBSTITUTE(F$1,"standard",""),"|Float",""),ChapterTable!$1:$1,0),0)*ChapterTable!$P$17,
  IF(AND($A1734=0,$B1734=0),
    F1735,
  IF($B1734=0,
    VLOOKUP($A1734,ChapterTable!$1:$1048576,MATCH("최종"&amp;SUBSTITUTE(SUBSTITUTE(F$1,"standard",""),"|Float",""),ChapterTable!$1:$1,0),0),
  IF($B1734=1,
    IF($L1734=FALSE,
      VLOOKUP($A1734,ChapterTable!$1:$1048576,MATCH("최종"&amp;SUBSTITUTE(SUBSTITUTE(F$1,"standard",""),"|Float",""),ChapterTable!$1:$1,0),0),
      VLOOKUP($A1734-ChapterTable!$P$11,ChapterTable!$1:$1048576,MATCH("최종"&amp;SUBSTITUTE(SUBSTITUTE(F$1,"standard",""),"|Float",""),ChapterTable!$1:$1,0),0)*ChapterTable!$P$14
    ),
  OFFSET(F1734,-$B1734+IF($L1734,1,0),0)*
    (VLOOKUP(SUBSTITUTE(SUBSTITUTE(F$1,"standard",""),"|Float","")&amp;IF(OR($L1734=TRUE,$A1734=0,MOD($A1734,ChapterTable!$R$20)&lt;&gt;0),"","보스")&amp;"인게임누적곱배수",ChapterTable!$R:$S,2,0)^D1734
    +VLOOKUP(SUBSTITUTE(SUBSTITUTE(F$1,"standard",""),"|Float","")&amp;IF(OR($L1734=TRUE,$A1734=0,MOD($A1734,ChapterTable!$R$20)&lt;&gt;0),"","보스")&amp;"인게임누적합배수",ChapterTable!$R:$S,2,0)*D1734)
  )
  )
  )
)</f>
        <v>4310.461669921875</v>
      </c>
      <c r="G1734" t="s">
        <v>719</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92"/>
        <v>5</v>
      </c>
      <c r="Q1734">
        <f t="shared" si="193"/>
        <v>5</v>
      </c>
      <c r="R1734" t="b">
        <f t="shared" ca="1" si="194"/>
        <v>1</v>
      </c>
      <c r="T1734" t="b">
        <f t="shared" ca="1" si="195"/>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98"/>
        <v>0.2</v>
      </c>
      <c r="AJ1734">
        <f t="shared" si="196"/>
        <v>0.27466666000000001</v>
      </c>
      <c r="AK1734">
        <f t="shared" si="197"/>
        <v>1</v>
      </c>
      <c r="AL1734">
        <v>0</v>
      </c>
    </row>
    <row r="1735" spans="1:38" x14ac:dyDescent="0.3">
      <c r="A1735">
        <v>12</v>
      </c>
      <c r="B1735">
        <v>44</v>
      </c>
      <c r="C1735">
        <f>IF(OR($L1735=TRUE,$A1735=0,MOD($A1735,ChapterTable!$R$20)&lt;&gt;0),
MAX(0,INT(($B1735+ChapterTable!$P$26+VLOOKUP(SUBSTITUTE(C$1,"성장단계","")&amp;"단계오프셋",ChapterTable!$R:$S,2,0))/ChapterTable!$P$23)),
MAX(0,INT(($B1735+ChapterTable!$R$26+VLOOKUP(SUBSTITUTE(C$1,"성장단계","")&amp;"보스단계오프셋",ChapterTable!$R:$S,2,0))/ChapterTable!$R$23)))</f>
        <v>4</v>
      </c>
      <c r="D1735">
        <f>IF(OR($L1735=TRUE,$A1735=0,MOD($A1735,ChapterTable!$R$20)&lt;&gt;0),
MAX(0,INT(($B1735+ChapterTable!$P$26+VLOOKUP(SUBSTITUTE(D$1,"성장단계","")&amp;"단계오프셋",ChapterTable!$R:$S,2,0))/ChapterTable!$P$23)),
MAX(0,INT(($B1735+ChapterTable!$R$26+VLOOKUP(SUBSTITUTE(D$1,"성장단계","")&amp;"보스단계오프셋",ChapterTable!$R:$S,2,0))/ChapterTable!$R$23)))</f>
        <v>4</v>
      </c>
      <c r="E1735" s="1">
        <f ca="1">IF(AND($A1735=0,$B1735=1),
    VLOOKUP(1,ChapterTable!$1:$1048576,MATCH("최종"&amp;SUBSTITUTE(SUBSTITUTE(E$1,"standard",""),"|Float",""),ChapterTable!$1:$1,0),0)*ChapterTable!$P$17,
  IF(AND($A1735=0,$B1735=0),
    E1736,
  IF($B1735=0,
    VLOOKUP($A1735,ChapterTable!$1:$1048576,MATCH("최종"&amp;SUBSTITUTE(SUBSTITUTE(E$1,"standard",""),"|Float",""),ChapterTable!$1:$1,0),0),
  IF($B1735=1,
    IF($L1735=FALSE,
      VLOOKUP($A1735,ChapterTable!$1:$1048576,MATCH("최종"&amp;SUBSTITUTE(SUBSTITUTE(E$1,"standard",""),"|Float",""),ChapterTable!$1:$1,0),0),
      VLOOKUP($A1735-ChapterTable!$P$11,ChapterTable!$1:$1048576,MATCH("최종"&amp;SUBSTITUTE(SUBSTITUTE(E$1,"standard",""),"|Float",""),ChapterTable!$1:$1,0),0)*ChapterTable!$P$14
    ),
  OFFSET(E1735,-$B1735+IF($L1735,1,0),0)*IF($B1735&gt;OFFSET($B1735,1,0),ChapterTable!$R$17,1)*
    (VLOOKUP(SUBSTITUTE(SUBSTITUTE(E$1,"standard",""),"|Float","")&amp;IF(OR($L1735=TRUE,$A1735=0,MOD($A1735,ChapterTable!$R$20)&lt;&gt;0),"","보스")&amp;"인게임누적곱배수",ChapterTable!$R:$S,2,0)^C1735
    +VLOOKUP(SUBSTITUTE(SUBSTITUTE(E$1,"standard",""),"|Float","")&amp;IF(OR($L1735=TRUE,$A1735=0,MOD($A1735,ChapterTable!$R$20)&lt;&gt;0),"","보스")&amp;"인게임누적합배수",ChapterTable!$R:$S,2,0)*C1735)
  )
  )
  )
)</f>
        <v>14323.995703124998</v>
      </c>
      <c r="F1735" s="1">
        <f ca="1">IF(AND($A1735=0,$B1735=1),
    VLOOKUP(1,ChapterTable!$1:$1048576,MATCH("최종"&amp;SUBSTITUTE(SUBSTITUTE(F$1,"standard",""),"|Float",""),ChapterTable!$1:$1,0),0)*ChapterTable!$P$17,
  IF(AND($A1735=0,$B1735=0),
    F1736,
  IF($B1735=0,
    VLOOKUP($A1735,ChapterTable!$1:$1048576,MATCH("최종"&amp;SUBSTITUTE(SUBSTITUTE(F$1,"standard",""),"|Float",""),ChapterTable!$1:$1,0),0),
  IF($B1735=1,
    IF($L1735=FALSE,
      VLOOKUP($A1735,ChapterTable!$1:$1048576,MATCH("최종"&amp;SUBSTITUTE(SUBSTITUTE(F$1,"standard",""),"|Float",""),ChapterTable!$1:$1,0),0),
      VLOOKUP($A1735-ChapterTable!$P$11,ChapterTable!$1:$1048576,MATCH("최종"&amp;SUBSTITUTE(SUBSTITUTE(F$1,"standard",""),"|Float",""),ChapterTable!$1:$1,0),0)*ChapterTable!$P$14
    ),
  OFFSET(F1735,-$B1735+IF($L1735,1,0),0)*
    (VLOOKUP(SUBSTITUTE(SUBSTITUTE(F$1,"standard",""),"|Float","")&amp;IF(OR($L1735=TRUE,$A1735=0,MOD($A1735,ChapterTable!$R$20)&lt;&gt;0),"","보스")&amp;"인게임누적곱배수",ChapterTable!$R:$S,2,0)^D1735
    +VLOOKUP(SUBSTITUTE(SUBSTITUTE(F$1,"standard",""),"|Float","")&amp;IF(OR($L1735=TRUE,$A1735=0,MOD($A1735,ChapterTable!$R$20)&lt;&gt;0),"","보스")&amp;"인게임누적합배수",ChapterTable!$R:$S,2,0)*D1735)
  )
  )
  )
)</f>
        <v>4310.461669921875</v>
      </c>
      <c r="G1735" t="s">
        <v>719</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92"/>
        <v>5</v>
      </c>
      <c r="Q1735">
        <f t="shared" si="193"/>
        <v>5</v>
      </c>
      <c r="R1735" t="b">
        <f t="shared" ca="1" si="194"/>
        <v>1</v>
      </c>
      <c r="T1735" t="b">
        <f t="shared" ca="1" si="195"/>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98"/>
        <v>0.2</v>
      </c>
      <c r="AJ1735">
        <f t="shared" si="196"/>
        <v>0.27466666000000001</v>
      </c>
      <c r="AK1735">
        <f t="shared" si="197"/>
        <v>1</v>
      </c>
      <c r="AL1735">
        <v>0</v>
      </c>
    </row>
    <row r="1736" spans="1:38" x14ac:dyDescent="0.3">
      <c r="A1736">
        <v>12</v>
      </c>
      <c r="B1736">
        <v>45</v>
      </c>
      <c r="C1736">
        <f>IF(OR($L1736=TRUE,$A1736=0,MOD($A1736,ChapterTable!$R$20)&lt;&gt;0),
MAX(0,INT(($B1736+ChapterTable!$P$26+VLOOKUP(SUBSTITUTE(C$1,"성장단계","")&amp;"단계오프셋",ChapterTable!$R:$S,2,0))/ChapterTable!$P$23)),
MAX(0,INT(($B1736+ChapterTable!$R$26+VLOOKUP(SUBSTITUTE(C$1,"성장단계","")&amp;"보스단계오프셋",ChapterTable!$R:$S,2,0))/ChapterTable!$R$23)))</f>
        <v>4</v>
      </c>
      <c r="D1736">
        <f>IF(OR($L1736=TRUE,$A1736=0,MOD($A1736,ChapterTable!$R$20)&lt;&gt;0),
MAX(0,INT(($B1736+ChapterTable!$P$26+VLOOKUP(SUBSTITUTE(D$1,"성장단계","")&amp;"단계오프셋",ChapterTable!$R:$S,2,0))/ChapterTable!$P$23)),
MAX(0,INT(($B1736+ChapterTable!$R$26+VLOOKUP(SUBSTITUTE(D$1,"성장단계","")&amp;"보스단계오프셋",ChapterTable!$R:$S,2,0))/ChapterTable!$R$23)))</f>
        <v>4</v>
      </c>
      <c r="E1736" s="1">
        <f ca="1">IF(AND($A1736=0,$B1736=1),
    VLOOKUP(1,ChapterTable!$1:$1048576,MATCH("최종"&amp;SUBSTITUTE(SUBSTITUTE(E$1,"standard",""),"|Float",""),ChapterTable!$1:$1,0),0)*ChapterTable!$P$17,
  IF(AND($A1736=0,$B1736=0),
    E1737,
  IF($B1736=0,
    VLOOKUP($A1736,ChapterTable!$1:$1048576,MATCH("최종"&amp;SUBSTITUTE(SUBSTITUTE(E$1,"standard",""),"|Float",""),ChapterTable!$1:$1,0),0),
  IF($B1736=1,
    IF($L1736=FALSE,
      VLOOKUP($A1736,ChapterTable!$1:$1048576,MATCH("최종"&amp;SUBSTITUTE(SUBSTITUTE(E$1,"standard",""),"|Float",""),ChapterTable!$1:$1,0),0),
      VLOOKUP($A1736-ChapterTable!$P$11,ChapterTable!$1:$1048576,MATCH("최종"&amp;SUBSTITUTE(SUBSTITUTE(E$1,"standard",""),"|Float",""),ChapterTable!$1:$1,0),0)*ChapterTable!$P$14
    ),
  OFFSET(E1736,-$B1736+IF($L1736,1,0),0)*IF($B1736&gt;OFFSET($B1736,1,0),ChapterTable!$R$17,1)*
    (VLOOKUP(SUBSTITUTE(SUBSTITUTE(E$1,"standard",""),"|Float","")&amp;IF(OR($L1736=TRUE,$A1736=0,MOD($A1736,ChapterTable!$R$20)&lt;&gt;0),"","보스")&amp;"인게임누적곱배수",ChapterTable!$R:$S,2,0)^C1736
    +VLOOKUP(SUBSTITUTE(SUBSTITUTE(E$1,"standard",""),"|Float","")&amp;IF(OR($L1736=TRUE,$A1736=0,MOD($A1736,ChapterTable!$R$20)&lt;&gt;0),"","보스")&amp;"인게임누적합배수",ChapterTable!$R:$S,2,0)*C1736)
  )
  )
  )
)</f>
        <v>14323.995703124998</v>
      </c>
      <c r="F1736" s="1">
        <f ca="1">IF(AND($A1736=0,$B1736=1),
    VLOOKUP(1,ChapterTable!$1:$1048576,MATCH("최종"&amp;SUBSTITUTE(SUBSTITUTE(F$1,"standard",""),"|Float",""),ChapterTable!$1:$1,0),0)*ChapterTable!$P$17,
  IF(AND($A1736=0,$B1736=0),
    F1737,
  IF($B1736=0,
    VLOOKUP($A1736,ChapterTable!$1:$1048576,MATCH("최종"&amp;SUBSTITUTE(SUBSTITUTE(F$1,"standard",""),"|Float",""),ChapterTable!$1:$1,0),0),
  IF($B1736=1,
    IF($L1736=FALSE,
      VLOOKUP($A1736,ChapterTable!$1:$1048576,MATCH("최종"&amp;SUBSTITUTE(SUBSTITUTE(F$1,"standard",""),"|Float",""),ChapterTable!$1:$1,0),0),
      VLOOKUP($A1736-ChapterTable!$P$11,ChapterTable!$1:$1048576,MATCH("최종"&amp;SUBSTITUTE(SUBSTITUTE(F$1,"standard",""),"|Float",""),ChapterTable!$1:$1,0),0)*ChapterTable!$P$14
    ),
  OFFSET(F1736,-$B1736+IF($L1736,1,0),0)*
    (VLOOKUP(SUBSTITUTE(SUBSTITUTE(F$1,"standard",""),"|Float","")&amp;IF(OR($L1736=TRUE,$A1736=0,MOD($A1736,ChapterTable!$R$20)&lt;&gt;0),"","보스")&amp;"인게임누적곱배수",ChapterTable!$R:$S,2,0)^D1736
    +VLOOKUP(SUBSTITUTE(SUBSTITUTE(F$1,"standard",""),"|Float","")&amp;IF(OR($L1736=TRUE,$A1736=0,MOD($A1736,ChapterTable!$R$20)&lt;&gt;0),"","보스")&amp;"인게임누적합배수",ChapterTable!$R:$S,2,0)*D1736)
  )
  )
  )
)</f>
        <v>4310.461669921875</v>
      </c>
      <c r="G1736" t="s">
        <v>719</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92"/>
        <v>11</v>
      </c>
      <c r="Q1736">
        <f t="shared" si="193"/>
        <v>11</v>
      </c>
      <c r="R1736" t="b">
        <f t="shared" ca="1" si="194"/>
        <v>1</v>
      </c>
      <c r="T1736" t="b">
        <f t="shared" ca="1" si="195"/>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98"/>
        <v>0.2</v>
      </c>
      <c r="AJ1736">
        <f t="shared" si="196"/>
        <v>0.27466666000000001</v>
      </c>
      <c r="AK1736">
        <f t="shared" si="197"/>
        <v>1</v>
      </c>
      <c r="AL1736">
        <v>0</v>
      </c>
    </row>
    <row r="1737" spans="1:38" x14ac:dyDescent="0.3">
      <c r="A1737">
        <v>12</v>
      </c>
      <c r="B1737">
        <v>46</v>
      </c>
      <c r="C1737">
        <f>IF(OR($L1737=TRUE,$A1737=0,MOD($A1737,ChapterTable!$R$20)&lt;&gt;0),
MAX(0,INT(($B1737+ChapterTable!$P$26+VLOOKUP(SUBSTITUTE(C$1,"성장단계","")&amp;"단계오프셋",ChapterTable!$R:$S,2,0))/ChapterTable!$P$23)),
MAX(0,INT(($B1737+ChapterTable!$R$26+VLOOKUP(SUBSTITUTE(C$1,"성장단계","")&amp;"보스단계오프셋",ChapterTable!$R:$S,2,0))/ChapterTable!$R$23)))</f>
        <v>5</v>
      </c>
      <c r="D1737">
        <f>IF(OR($L1737=TRUE,$A1737=0,MOD($A1737,ChapterTable!$R$20)&lt;&gt;0),
MAX(0,INT(($B1737+ChapterTable!$P$26+VLOOKUP(SUBSTITUTE(D$1,"성장단계","")&amp;"단계오프셋",ChapterTable!$R:$S,2,0))/ChapterTable!$P$23)),
MAX(0,INT(($B1737+ChapterTable!$R$26+VLOOKUP(SUBSTITUTE(D$1,"성장단계","")&amp;"보스단계오프셋",ChapterTable!$R:$S,2,0))/ChapterTable!$R$23)))</f>
        <v>4</v>
      </c>
      <c r="E1737" s="1">
        <f ca="1">IF(AND($A1737=0,$B1737=1),
    VLOOKUP(1,ChapterTable!$1:$1048576,MATCH("최종"&amp;SUBSTITUTE(SUBSTITUTE(E$1,"standard",""),"|Float",""),ChapterTable!$1:$1,0),0)*ChapterTable!$P$17,
  IF(AND($A1737=0,$B1737=0),
    E1738,
  IF($B1737=0,
    VLOOKUP($A1737,ChapterTable!$1:$1048576,MATCH("최종"&amp;SUBSTITUTE(SUBSTITUTE(E$1,"standard",""),"|Float",""),ChapterTable!$1:$1,0),0),
  IF($B1737=1,
    IF($L1737=FALSE,
      VLOOKUP($A1737,ChapterTable!$1:$1048576,MATCH("최종"&amp;SUBSTITUTE(SUBSTITUTE(E$1,"standard",""),"|Float",""),ChapterTable!$1:$1,0),0),
      VLOOKUP($A1737-ChapterTable!$P$11,ChapterTable!$1:$1048576,MATCH("최종"&amp;SUBSTITUTE(SUBSTITUTE(E$1,"standard",""),"|Float",""),ChapterTable!$1:$1,0),0)*ChapterTable!$P$14
    ),
  OFFSET(E1737,-$B1737+IF($L1737,1,0),0)*IF($B1737&gt;OFFSET($B1737,1,0),ChapterTable!$R$17,1)*
    (VLOOKUP(SUBSTITUTE(SUBSTITUTE(E$1,"standard",""),"|Float","")&amp;IF(OR($L1737=TRUE,$A1737=0,MOD($A1737,ChapterTable!$R$20)&lt;&gt;0),"","보스")&amp;"인게임누적곱배수",ChapterTable!$R:$S,2,0)^C1737
    +VLOOKUP(SUBSTITUTE(SUBSTITUTE(E$1,"standard",""),"|Float","")&amp;IF(OR($L1737=TRUE,$A1737=0,MOD($A1737,ChapterTable!$R$20)&lt;&gt;0),"","보스")&amp;"인게임누적합배수",ChapterTable!$R:$S,2,0)*C1737)
  )
  )
  )
)</f>
        <v>15915.550781249998</v>
      </c>
      <c r="F1737" s="1">
        <f ca="1">IF(AND($A1737=0,$B1737=1),
    VLOOKUP(1,ChapterTable!$1:$1048576,MATCH("최종"&amp;SUBSTITUTE(SUBSTITUTE(F$1,"standard",""),"|Float",""),ChapterTable!$1:$1,0),0)*ChapterTable!$P$17,
  IF(AND($A1737=0,$B1737=0),
    F1738,
  IF($B1737=0,
    VLOOKUP($A1737,ChapterTable!$1:$1048576,MATCH("최종"&amp;SUBSTITUTE(SUBSTITUTE(F$1,"standard",""),"|Float",""),ChapterTable!$1:$1,0),0),
  IF($B1737=1,
    IF($L1737=FALSE,
      VLOOKUP($A1737,ChapterTable!$1:$1048576,MATCH("최종"&amp;SUBSTITUTE(SUBSTITUTE(F$1,"standard",""),"|Float",""),ChapterTable!$1:$1,0),0),
      VLOOKUP($A1737-ChapterTable!$P$11,ChapterTable!$1:$1048576,MATCH("최종"&amp;SUBSTITUTE(SUBSTITUTE(F$1,"standard",""),"|Float",""),ChapterTable!$1:$1,0),0)*ChapterTable!$P$14
    ),
  OFFSET(F1737,-$B1737+IF($L1737,1,0),0)*
    (VLOOKUP(SUBSTITUTE(SUBSTITUTE(F$1,"standard",""),"|Float","")&amp;IF(OR($L1737=TRUE,$A1737=0,MOD($A1737,ChapterTable!$R$20)&lt;&gt;0),"","보스")&amp;"인게임누적곱배수",ChapterTable!$R:$S,2,0)^D1737
    +VLOOKUP(SUBSTITUTE(SUBSTITUTE(F$1,"standard",""),"|Float","")&amp;IF(OR($L1737=TRUE,$A1737=0,MOD($A1737,ChapterTable!$R$20)&lt;&gt;0),"","보스")&amp;"인게임누적합배수",ChapterTable!$R:$S,2,0)*D1737)
  )
  )
  )
)</f>
        <v>4310.461669921875</v>
      </c>
      <c r="G1737" t="s">
        <v>719</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92"/>
        <v>5</v>
      </c>
      <c r="Q1737">
        <f t="shared" si="193"/>
        <v>5</v>
      </c>
      <c r="R1737" t="b">
        <f t="shared" ca="1" si="194"/>
        <v>1</v>
      </c>
      <c r="T1737" t="b">
        <f t="shared" ca="1" si="195"/>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98"/>
        <v>0.2</v>
      </c>
      <c r="AJ1737">
        <f t="shared" si="196"/>
        <v>0.27466666000000001</v>
      </c>
      <c r="AK1737">
        <f t="shared" si="197"/>
        <v>1</v>
      </c>
      <c r="AL1737">
        <v>0</v>
      </c>
    </row>
    <row r="1738" spans="1:38" x14ac:dyDescent="0.3">
      <c r="A1738">
        <v>12</v>
      </c>
      <c r="B1738">
        <v>47</v>
      </c>
      <c r="C1738">
        <f>IF(OR($L1738=TRUE,$A1738=0,MOD($A1738,ChapterTable!$R$20)&lt;&gt;0),
MAX(0,INT(($B1738+ChapterTable!$P$26+VLOOKUP(SUBSTITUTE(C$1,"성장단계","")&amp;"단계오프셋",ChapterTable!$R:$S,2,0))/ChapterTable!$P$23)),
MAX(0,INT(($B1738+ChapterTable!$R$26+VLOOKUP(SUBSTITUTE(C$1,"성장단계","")&amp;"보스단계오프셋",ChapterTable!$R:$S,2,0))/ChapterTable!$R$23)))</f>
        <v>5</v>
      </c>
      <c r="D1738">
        <f>IF(OR($L1738=TRUE,$A1738=0,MOD($A1738,ChapterTable!$R$20)&lt;&gt;0),
MAX(0,INT(($B1738+ChapterTable!$P$26+VLOOKUP(SUBSTITUTE(D$1,"성장단계","")&amp;"단계오프셋",ChapterTable!$R:$S,2,0))/ChapterTable!$P$23)),
MAX(0,INT(($B1738+ChapterTable!$R$26+VLOOKUP(SUBSTITUTE(D$1,"성장단계","")&amp;"보스단계오프셋",ChapterTable!$R:$S,2,0))/ChapterTable!$R$23)))</f>
        <v>4</v>
      </c>
      <c r="E1738" s="1">
        <f ca="1">IF(AND($A1738=0,$B1738=1),
    VLOOKUP(1,ChapterTable!$1:$1048576,MATCH("최종"&amp;SUBSTITUTE(SUBSTITUTE(E$1,"standard",""),"|Float",""),ChapterTable!$1:$1,0),0)*ChapterTable!$P$17,
  IF(AND($A1738=0,$B1738=0),
    E1739,
  IF($B1738=0,
    VLOOKUP($A1738,ChapterTable!$1:$1048576,MATCH("최종"&amp;SUBSTITUTE(SUBSTITUTE(E$1,"standard",""),"|Float",""),ChapterTable!$1:$1,0),0),
  IF($B1738=1,
    IF($L1738=FALSE,
      VLOOKUP($A1738,ChapterTable!$1:$1048576,MATCH("최종"&amp;SUBSTITUTE(SUBSTITUTE(E$1,"standard",""),"|Float",""),ChapterTable!$1:$1,0),0),
      VLOOKUP($A1738-ChapterTable!$P$11,ChapterTable!$1:$1048576,MATCH("최종"&amp;SUBSTITUTE(SUBSTITUTE(E$1,"standard",""),"|Float",""),ChapterTable!$1:$1,0),0)*ChapterTable!$P$14
    ),
  OFFSET(E1738,-$B1738+IF($L1738,1,0),0)*IF($B1738&gt;OFFSET($B1738,1,0),ChapterTable!$R$17,1)*
    (VLOOKUP(SUBSTITUTE(SUBSTITUTE(E$1,"standard",""),"|Float","")&amp;IF(OR($L1738=TRUE,$A1738=0,MOD($A1738,ChapterTable!$R$20)&lt;&gt;0),"","보스")&amp;"인게임누적곱배수",ChapterTable!$R:$S,2,0)^C1738
    +VLOOKUP(SUBSTITUTE(SUBSTITUTE(E$1,"standard",""),"|Float","")&amp;IF(OR($L1738=TRUE,$A1738=0,MOD($A1738,ChapterTable!$R$20)&lt;&gt;0),"","보스")&amp;"인게임누적합배수",ChapterTable!$R:$S,2,0)*C1738)
  )
  )
  )
)</f>
        <v>15915.550781249998</v>
      </c>
      <c r="F1738" s="1">
        <f ca="1">IF(AND($A1738=0,$B1738=1),
    VLOOKUP(1,ChapterTable!$1:$1048576,MATCH("최종"&amp;SUBSTITUTE(SUBSTITUTE(F$1,"standard",""),"|Float",""),ChapterTable!$1:$1,0),0)*ChapterTable!$P$17,
  IF(AND($A1738=0,$B1738=0),
    F1739,
  IF($B1738=0,
    VLOOKUP($A1738,ChapterTable!$1:$1048576,MATCH("최종"&amp;SUBSTITUTE(SUBSTITUTE(F$1,"standard",""),"|Float",""),ChapterTable!$1:$1,0),0),
  IF($B1738=1,
    IF($L1738=FALSE,
      VLOOKUP($A1738,ChapterTable!$1:$1048576,MATCH("최종"&amp;SUBSTITUTE(SUBSTITUTE(F$1,"standard",""),"|Float",""),ChapterTable!$1:$1,0),0),
      VLOOKUP($A1738-ChapterTable!$P$11,ChapterTable!$1:$1048576,MATCH("최종"&amp;SUBSTITUTE(SUBSTITUTE(F$1,"standard",""),"|Float",""),ChapterTable!$1:$1,0),0)*ChapterTable!$P$14
    ),
  OFFSET(F1738,-$B1738+IF($L1738,1,0),0)*
    (VLOOKUP(SUBSTITUTE(SUBSTITUTE(F$1,"standard",""),"|Float","")&amp;IF(OR($L1738=TRUE,$A1738=0,MOD($A1738,ChapterTable!$R$20)&lt;&gt;0),"","보스")&amp;"인게임누적곱배수",ChapterTable!$R:$S,2,0)^D1738
    +VLOOKUP(SUBSTITUTE(SUBSTITUTE(F$1,"standard",""),"|Float","")&amp;IF(OR($L1738=TRUE,$A1738=0,MOD($A1738,ChapterTable!$R$20)&lt;&gt;0),"","보스")&amp;"인게임누적합배수",ChapterTable!$R:$S,2,0)*D1738)
  )
  )
  )
)</f>
        <v>4310.461669921875</v>
      </c>
      <c r="G1738" t="s">
        <v>719</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92"/>
        <v>5</v>
      </c>
      <c r="Q1738">
        <f t="shared" si="193"/>
        <v>5</v>
      </c>
      <c r="R1738" t="b">
        <f t="shared" ca="1" si="194"/>
        <v>1</v>
      </c>
      <c r="T1738" t="b">
        <f t="shared" ca="1" si="195"/>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98"/>
        <v>0.2</v>
      </c>
      <c r="AJ1738">
        <f t="shared" si="196"/>
        <v>0.27466666000000001</v>
      </c>
      <c r="AK1738">
        <f t="shared" si="197"/>
        <v>1</v>
      </c>
      <c r="AL1738">
        <v>0</v>
      </c>
    </row>
    <row r="1739" spans="1:38" x14ac:dyDescent="0.3">
      <c r="A1739">
        <v>12</v>
      </c>
      <c r="B1739">
        <v>48</v>
      </c>
      <c r="C1739">
        <f>IF(OR($L1739=TRUE,$A1739=0,MOD($A1739,ChapterTable!$R$20)&lt;&gt;0),
MAX(0,INT(($B1739+ChapterTable!$P$26+VLOOKUP(SUBSTITUTE(C$1,"성장단계","")&amp;"단계오프셋",ChapterTable!$R:$S,2,0))/ChapterTable!$P$23)),
MAX(0,INT(($B1739+ChapterTable!$R$26+VLOOKUP(SUBSTITUTE(C$1,"성장단계","")&amp;"보스단계오프셋",ChapterTable!$R:$S,2,0))/ChapterTable!$R$23)))</f>
        <v>5</v>
      </c>
      <c r="D1739">
        <f>IF(OR($L1739=TRUE,$A1739=0,MOD($A1739,ChapterTable!$R$20)&lt;&gt;0),
MAX(0,INT(($B1739+ChapterTable!$P$26+VLOOKUP(SUBSTITUTE(D$1,"성장단계","")&amp;"단계오프셋",ChapterTable!$R:$S,2,0))/ChapterTable!$P$23)),
MAX(0,INT(($B1739+ChapterTable!$R$26+VLOOKUP(SUBSTITUTE(D$1,"성장단계","")&amp;"보스단계오프셋",ChapterTable!$R:$S,2,0))/ChapterTable!$R$23)))</f>
        <v>4</v>
      </c>
      <c r="E1739" s="1">
        <f ca="1">IF(AND($A1739=0,$B1739=1),
    VLOOKUP(1,ChapterTable!$1:$1048576,MATCH("최종"&amp;SUBSTITUTE(SUBSTITUTE(E$1,"standard",""),"|Float",""),ChapterTable!$1:$1,0),0)*ChapterTable!$P$17,
  IF(AND($A1739=0,$B1739=0),
    E1740,
  IF($B1739=0,
    VLOOKUP($A1739,ChapterTable!$1:$1048576,MATCH("최종"&amp;SUBSTITUTE(SUBSTITUTE(E$1,"standard",""),"|Float",""),ChapterTable!$1:$1,0),0),
  IF($B1739=1,
    IF($L1739=FALSE,
      VLOOKUP($A1739,ChapterTable!$1:$1048576,MATCH("최종"&amp;SUBSTITUTE(SUBSTITUTE(E$1,"standard",""),"|Float",""),ChapterTable!$1:$1,0),0),
      VLOOKUP($A1739-ChapterTable!$P$11,ChapterTable!$1:$1048576,MATCH("최종"&amp;SUBSTITUTE(SUBSTITUTE(E$1,"standard",""),"|Float",""),ChapterTable!$1:$1,0),0)*ChapterTable!$P$14
    ),
  OFFSET(E1739,-$B1739+IF($L1739,1,0),0)*IF($B1739&gt;OFFSET($B1739,1,0),ChapterTable!$R$17,1)*
    (VLOOKUP(SUBSTITUTE(SUBSTITUTE(E$1,"standard",""),"|Float","")&amp;IF(OR($L1739=TRUE,$A1739=0,MOD($A1739,ChapterTable!$R$20)&lt;&gt;0),"","보스")&amp;"인게임누적곱배수",ChapterTable!$R:$S,2,0)^C1739
    +VLOOKUP(SUBSTITUTE(SUBSTITUTE(E$1,"standard",""),"|Float","")&amp;IF(OR($L1739=TRUE,$A1739=0,MOD($A1739,ChapterTable!$R$20)&lt;&gt;0),"","보스")&amp;"인게임누적합배수",ChapterTable!$R:$S,2,0)*C1739)
  )
  )
  )
)</f>
        <v>15915.550781249998</v>
      </c>
      <c r="F1739" s="1">
        <f ca="1">IF(AND($A1739=0,$B1739=1),
    VLOOKUP(1,ChapterTable!$1:$1048576,MATCH("최종"&amp;SUBSTITUTE(SUBSTITUTE(F$1,"standard",""),"|Float",""),ChapterTable!$1:$1,0),0)*ChapterTable!$P$17,
  IF(AND($A1739=0,$B1739=0),
    F1740,
  IF($B1739=0,
    VLOOKUP($A1739,ChapterTable!$1:$1048576,MATCH("최종"&amp;SUBSTITUTE(SUBSTITUTE(F$1,"standard",""),"|Float",""),ChapterTable!$1:$1,0),0),
  IF($B1739=1,
    IF($L1739=FALSE,
      VLOOKUP($A1739,ChapterTable!$1:$1048576,MATCH("최종"&amp;SUBSTITUTE(SUBSTITUTE(F$1,"standard",""),"|Float",""),ChapterTable!$1:$1,0),0),
      VLOOKUP($A1739-ChapterTable!$P$11,ChapterTable!$1:$1048576,MATCH("최종"&amp;SUBSTITUTE(SUBSTITUTE(F$1,"standard",""),"|Float",""),ChapterTable!$1:$1,0),0)*ChapterTable!$P$14
    ),
  OFFSET(F1739,-$B1739+IF($L1739,1,0),0)*
    (VLOOKUP(SUBSTITUTE(SUBSTITUTE(F$1,"standard",""),"|Float","")&amp;IF(OR($L1739=TRUE,$A1739=0,MOD($A1739,ChapterTable!$R$20)&lt;&gt;0),"","보스")&amp;"인게임누적곱배수",ChapterTable!$R:$S,2,0)^D1739
    +VLOOKUP(SUBSTITUTE(SUBSTITUTE(F$1,"standard",""),"|Float","")&amp;IF(OR($L1739=TRUE,$A1739=0,MOD($A1739,ChapterTable!$R$20)&lt;&gt;0),"","보스")&amp;"인게임누적합배수",ChapterTable!$R:$S,2,0)*D1739)
  )
  )
  )
)</f>
        <v>4310.461669921875</v>
      </c>
      <c r="G1739" t="s">
        <v>719</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92"/>
        <v>5</v>
      </c>
      <c r="Q1739">
        <f t="shared" si="193"/>
        <v>5</v>
      </c>
      <c r="R1739" t="b">
        <f t="shared" ca="1" si="194"/>
        <v>1</v>
      </c>
      <c r="T1739" t="b">
        <f t="shared" ca="1" si="195"/>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98"/>
        <v>0.2</v>
      </c>
      <c r="AJ1739">
        <f t="shared" si="196"/>
        <v>0.27466666000000001</v>
      </c>
      <c r="AK1739">
        <f t="shared" si="197"/>
        <v>1</v>
      </c>
      <c r="AL1739">
        <v>0</v>
      </c>
    </row>
    <row r="1740" spans="1:38" x14ac:dyDescent="0.3">
      <c r="A1740">
        <v>12</v>
      </c>
      <c r="B1740">
        <v>49</v>
      </c>
      <c r="C1740">
        <f>IF(OR($L1740=TRUE,$A1740=0,MOD($A1740,ChapterTable!$R$20)&lt;&gt;0),
MAX(0,INT(($B1740+ChapterTable!$P$26+VLOOKUP(SUBSTITUTE(C$1,"성장단계","")&amp;"단계오프셋",ChapterTable!$R:$S,2,0))/ChapterTable!$P$23)),
MAX(0,INT(($B1740+ChapterTable!$R$26+VLOOKUP(SUBSTITUTE(C$1,"성장단계","")&amp;"보스단계오프셋",ChapterTable!$R:$S,2,0))/ChapterTable!$R$23)))</f>
        <v>5</v>
      </c>
      <c r="D1740">
        <f>IF(OR($L1740=TRUE,$A1740=0,MOD($A1740,ChapterTable!$R$20)&lt;&gt;0),
MAX(0,INT(($B1740+ChapterTable!$P$26+VLOOKUP(SUBSTITUTE(D$1,"성장단계","")&amp;"단계오프셋",ChapterTable!$R:$S,2,0))/ChapterTable!$P$23)),
MAX(0,INT(($B1740+ChapterTable!$R$26+VLOOKUP(SUBSTITUTE(D$1,"성장단계","")&amp;"보스단계오프셋",ChapterTable!$R:$S,2,0))/ChapterTable!$R$23)))</f>
        <v>4</v>
      </c>
      <c r="E1740" s="1">
        <f ca="1">IF(AND($A1740=0,$B1740=1),
    VLOOKUP(1,ChapterTable!$1:$1048576,MATCH("최종"&amp;SUBSTITUTE(SUBSTITUTE(E$1,"standard",""),"|Float",""),ChapterTable!$1:$1,0),0)*ChapterTable!$P$17,
  IF(AND($A1740=0,$B1740=0),
    E1741,
  IF($B1740=0,
    VLOOKUP($A1740,ChapterTable!$1:$1048576,MATCH("최종"&amp;SUBSTITUTE(SUBSTITUTE(E$1,"standard",""),"|Float",""),ChapterTable!$1:$1,0),0),
  IF($B1740=1,
    IF($L1740=FALSE,
      VLOOKUP($A1740,ChapterTable!$1:$1048576,MATCH("최종"&amp;SUBSTITUTE(SUBSTITUTE(E$1,"standard",""),"|Float",""),ChapterTable!$1:$1,0),0),
      VLOOKUP($A1740-ChapterTable!$P$11,ChapterTable!$1:$1048576,MATCH("최종"&amp;SUBSTITUTE(SUBSTITUTE(E$1,"standard",""),"|Float",""),ChapterTable!$1:$1,0),0)*ChapterTable!$P$14
    ),
  OFFSET(E1740,-$B1740+IF($L1740,1,0),0)*IF($B1740&gt;OFFSET($B1740,1,0),ChapterTable!$R$17,1)*
    (VLOOKUP(SUBSTITUTE(SUBSTITUTE(E$1,"standard",""),"|Float","")&amp;IF(OR($L1740=TRUE,$A1740=0,MOD($A1740,ChapterTable!$R$20)&lt;&gt;0),"","보스")&amp;"인게임누적곱배수",ChapterTable!$R:$S,2,0)^C1740
    +VLOOKUP(SUBSTITUTE(SUBSTITUTE(E$1,"standard",""),"|Float","")&amp;IF(OR($L1740=TRUE,$A1740=0,MOD($A1740,ChapterTable!$R$20)&lt;&gt;0),"","보스")&amp;"인게임누적합배수",ChapterTable!$R:$S,2,0)*C1740)
  )
  )
  )
)</f>
        <v>15915.550781249998</v>
      </c>
      <c r="F1740" s="1">
        <f ca="1">IF(AND($A1740=0,$B1740=1),
    VLOOKUP(1,ChapterTable!$1:$1048576,MATCH("최종"&amp;SUBSTITUTE(SUBSTITUTE(F$1,"standard",""),"|Float",""),ChapterTable!$1:$1,0),0)*ChapterTable!$P$17,
  IF(AND($A1740=0,$B1740=0),
    F1741,
  IF($B1740=0,
    VLOOKUP($A1740,ChapterTable!$1:$1048576,MATCH("최종"&amp;SUBSTITUTE(SUBSTITUTE(F$1,"standard",""),"|Float",""),ChapterTable!$1:$1,0),0),
  IF($B1740=1,
    IF($L1740=FALSE,
      VLOOKUP($A1740,ChapterTable!$1:$1048576,MATCH("최종"&amp;SUBSTITUTE(SUBSTITUTE(F$1,"standard",""),"|Float",""),ChapterTable!$1:$1,0),0),
      VLOOKUP($A1740-ChapterTable!$P$11,ChapterTable!$1:$1048576,MATCH("최종"&amp;SUBSTITUTE(SUBSTITUTE(F$1,"standard",""),"|Float",""),ChapterTable!$1:$1,0),0)*ChapterTable!$P$14
    ),
  OFFSET(F1740,-$B1740+IF($L1740,1,0),0)*
    (VLOOKUP(SUBSTITUTE(SUBSTITUTE(F$1,"standard",""),"|Float","")&amp;IF(OR($L1740=TRUE,$A1740=0,MOD($A1740,ChapterTable!$R$20)&lt;&gt;0),"","보스")&amp;"인게임누적곱배수",ChapterTable!$R:$S,2,0)^D1740
    +VLOOKUP(SUBSTITUTE(SUBSTITUTE(F$1,"standard",""),"|Float","")&amp;IF(OR($L1740=TRUE,$A1740=0,MOD($A1740,ChapterTable!$R$20)&lt;&gt;0),"","보스")&amp;"인게임누적합배수",ChapterTable!$R:$S,2,0)*D1740)
  )
  )
  )
)</f>
        <v>4310.461669921875</v>
      </c>
      <c r="G1740" t="s">
        <v>719</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92"/>
        <v>95</v>
      </c>
      <c r="Q1740">
        <f t="shared" si="193"/>
        <v>95</v>
      </c>
      <c r="R1740" t="b">
        <f t="shared" ca="1" si="194"/>
        <v>1</v>
      </c>
      <c r="T1740" t="b">
        <f t="shared" ca="1" si="195"/>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98"/>
        <v>0.2</v>
      </c>
      <c r="AJ1740">
        <f t="shared" si="196"/>
        <v>0.27466666000000001</v>
      </c>
      <c r="AK1740">
        <f t="shared" si="197"/>
        <v>1</v>
      </c>
      <c r="AL1740">
        <v>0</v>
      </c>
    </row>
    <row r="1741" spans="1:38" x14ac:dyDescent="0.3">
      <c r="A1741">
        <v>12</v>
      </c>
      <c r="B1741">
        <v>50</v>
      </c>
      <c r="C1741">
        <f>IF(OR($L1741=TRUE,$A1741=0,MOD($A1741,ChapterTable!$R$20)&lt;&gt;0),
MAX(0,INT(($B1741+ChapterTable!$P$26+VLOOKUP(SUBSTITUTE(C$1,"성장단계","")&amp;"단계오프셋",ChapterTable!$R:$S,2,0))/ChapterTable!$P$23)),
MAX(0,INT(($B1741+ChapterTable!$R$26+VLOOKUP(SUBSTITUTE(C$1,"성장단계","")&amp;"보스단계오프셋",ChapterTable!$R:$S,2,0))/ChapterTable!$R$23)))</f>
        <v>5</v>
      </c>
      <c r="D1741">
        <f>IF(OR($L1741=TRUE,$A1741=0,MOD($A1741,ChapterTable!$R$20)&lt;&gt;0),
MAX(0,INT(($B1741+ChapterTable!$P$26+VLOOKUP(SUBSTITUTE(D$1,"성장단계","")&amp;"단계오프셋",ChapterTable!$R:$S,2,0))/ChapterTable!$P$23)),
MAX(0,INT(($B1741+ChapterTable!$R$26+VLOOKUP(SUBSTITUTE(D$1,"성장단계","")&amp;"보스단계오프셋",ChapterTable!$R:$S,2,0))/ChapterTable!$R$23)))</f>
        <v>4</v>
      </c>
      <c r="E1741" s="1">
        <f ca="1">IF(AND($A1741=0,$B1741=1),
    VLOOKUP(1,ChapterTable!$1:$1048576,MATCH("최종"&amp;SUBSTITUTE(SUBSTITUTE(E$1,"standard",""),"|Float",""),ChapterTable!$1:$1,0),0)*ChapterTable!$P$17,
  IF(AND($A1741=0,$B1741=0),
    E1742,
  IF($B1741=0,
    VLOOKUP($A1741,ChapterTable!$1:$1048576,MATCH("최종"&amp;SUBSTITUTE(SUBSTITUTE(E$1,"standard",""),"|Float",""),ChapterTable!$1:$1,0),0),
  IF($B1741=1,
    IF($L1741=FALSE,
      VLOOKUP($A1741,ChapterTable!$1:$1048576,MATCH("최종"&amp;SUBSTITUTE(SUBSTITUTE(E$1,"standard",""),"|Float",""),ChapterTable!$1:$1,0),0),
      VLOOKUP($A1741-ChapterTable!$P$11,ChapterTable!$1:$1048576,MATCH("최종"&amp;SUBSTITUTE(SUBSTITUTE(E$1,"standard",""),"|Float",""),ChapterTable!$1:$1,0),0)*ChapterTable!$P$14
    ),
  OFFSET(E1741,-$B1741+IF($L1741,1,0),0)*IF($B1741&gt;OFFSET($B1741,1,0),ChapterTable!$R$17,1)*
    (VLOOKUP(SUBSTITUTE(SUBSTITUTE(E$1,"standard",""),"|Float","")&amp;IF(OR($L1741=TRUE,$A1741=0,MOD($A1741,ChapterTable!$R$20)&lt;&gt;0),"","보스")&amp;"인게임누적곱배수",ChapterTable!$R:$S,2,0)^C1741
    +VLOOKUP(SUBSTITUTE(SUBSTITUTE(E$1,"standard",""),"|Float","")&amp;IF(OR($L1741=TRUE,$A1741=0,MOD($A1741,ChapterTable!$R$20)&lt;&gt;0),"","보스")&amp;"인게임누적합배수",ChapterTable!$R:$S,2,0)*C1741)
  )
  )
  )
)</f>
        <v>20690.216015624999</v>
      </c>
      <c r="F1741" s="1">
        <f ca="1">IF(AND($A1741=0,$B1741=1),
    VLOOKUP(1,ChapterTable!$1:$1048576,MATCH("최종"&amp;SUBSTITUTE(SUBSTITUTE(F$1,"standard",""),"|Float",""),ChapterTable!$1:$1,0),0)*ChapterTable!$P$17,
  IF(AND($A1741=0,$B1741=0),
    F1742,
  IF($B1741=0,
    VLOOKUP($A1741,ChapterTable!$1:$1048576,MATCH("최종"&amp;SUBSTITUTE(SUBSTITUTE(F$1,"standard",""),"|Float",""),ChapterTable!$1:$1,0),0),
  IF($B1741=1,
    IF($L1741=FALSE,
      VLOOKUP($A1741,ChapterTable!$1:$1048576,MATCH("최종"&amp;SUBSTITUTE(SUBSTITUTE(F$1,"standard",""),"|Float",""),ChapterTable!$1:$1,0),0),
      VLOOKUP($A1741-ChapterTable!$P$11,ChapterTable!$1:$1048576,MATCH("최종"&amp;SUBSTITUTE(SUBSTITUTE(F$1,"standard",""),"|Float",""),ChapterTable!$1:$1,0),0)*ChapterTable!$P$14
    ),
  OFFSET(F1741,-$B1741+IF($L1741,1,0),0)*
    (VLOOKUP(SUBSTITUTE(SUBSTITUTE(F$1,"standard",""),"|Float","")&amp;IF(OR($L1741=TRUE,$A1741=0,MOD($A1741,ChapterTable!$R$20)&lt;&gt;0),"","보스")&amp;"인게임누적곱배수",ChapterTable!$R:$S,2,0)^D1741
    +VLOOKUP(SUBSTITUTE(SUBSTITUTE(F$1,"standard",""),"|Float","")&amp;IF(OR($L1741=TRUE,$A1741=0,MOD($A1741,ChapterTable!$R$20)&lt;&gt;0),"","보스")&amp;"인게임누적합배수",ChapterTable!$R:$S,2,0)*D1741)
  )
  )
  )
)</f>
        <v>4310.461669921875</v>
      </c>
      <c r="G1741" t="s">
        <v>719</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92"/>
        <v>25</v>
      </c>
      <c r="Q1741">
        <f t="shared" si="193"/>
        <v>25</v>
      </c>
      <c r="R1741" t="b">
        <f t="shared" ca="1" si="194"/>
        <v>0</v>
      </c>
      <c r="T1741" t="b">
        <f t="shared" ca="1" si="195"/>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98"/>
        <v>0.2</v>
      </c>
      <c r="AJ1741">
        <f t="shared" si="196"/>
        <v>1</v>
      </c>
      <c r="AK1741">
        <f t="shared" si="197"/>
        <v>1</v>
      </c>
      <c r="AL1741">
        <v>0</v>
      </c>
    </row>
    <row r="1742" spans="1:38" x14ac:dyDescent="0.3">
      <c r="A1742">
        <v>13</v>
      </c>
      <c r="B1742">
        <v>1</v>
      </c>
      <c r="C1742">
        <f>IF(OR($L1742=TRUE,$A1742=0,MOD($A1742,ChapterTable!$R$20)&lt;&gt;0),
MAX(0,INT(($B1742+ChapterTable!$P$26+VLOOKUP(SUBSTITUTE(C$1,"성장단계","")&amp;"단계오프셋",ChapterTable!$R:$S,2,0))/ChapterTable!$P$23)),
MAX(0,INT(($B1742+ChapterTable!$R$26+VLOOKUP(SUBSTITUTE(C$1,"성장단계","")&amp;"보스단계오프셋",ChapterTable!$R:$S,2,0))/ChapterTable!$R$23)))</f>
        <v>0</v>
      </c>
      <c r="D1742">
        <f>IF(OR($L1742=TRUE,$A1742=0,MOD($A1742,ChapterTable!$R$20)&lt;&gt;0),
MAX(0,INT(($B1742+ChapterTable!$P$26+VLOOKUP(SUBSTITUTE(D$1,"성장단계","")&amp;"단계오프셋",ChapterTable!$R:$S,2,0))/ChapterTable!$P$23)),
MAX(0,INT(($B1742+ChapterTable!$R$26+VLOOKUP(SUBSTITUTE(D$1,"성장단계","")&amp;"보스단계오프셋",ChapterTable!$R:$S,2,0))/ChapterTable!$R$23)))</f>
        <v>0</v>
      </c>
      <c r="E1742" s="1">
        <f ca="1">IF(AND($A1742=0,$B1742=1),
    VLOOKUP(1,ChapterTable!$1:$1048576,MATCH("최종"&amp;SUBSTITUTE(SUBSTITUTE(E$1,"standard",""),"|Float",""),ChapterTable!$1:$1,0),0)*ChapterTable!$P$17,
  IF(AND($A1742=0,$B1742=0),
    E1743,
  IF($B1742=0,
    VLOOKUP($A1742,ChapterTable!$1:$1048576,MATCH("최종"&amp;SUBSTITUTE(SUBSTITUTE(E$1,"standard",""),"|Float",""),ChapterTable!$1:$1,0),0),
  IF($B1742=1,
    IF($L1742=FALSE,
      VLOOKUP($A1742,ChapterTable!$1:$1048576,MATCH("최종"&amp;SUBSTITUTE(SUBSTITUTE(E$1,"standard",""),"|Float",""),ChapterTable!$1:$1,0),0),
      VLOOKUP($A1742-ChapterTable!$P$11,ChapterTable!$1:$1048576,MATCH("최종"&amp;SUBSTITUTE(SUBSTITUTE(E$1,"standard",""),"|Float",""),ChapterTable!$1:$1,0),0)*ChapterTable!$P$14
    ),
  OFFSET(E1742,-$B1742+IF($L1742,1,0),0)*IF($B1742&gt;OFFSET($B1742,1,0),ChapterTable!$R$17,1)*
    (VLOOKUP(SUBSTITUTE(SUBSTITUTE(E$1,"standard",""),"|Float","")&amp;IF(OR($L1742=TRUE,$A1742=0,MOD($A1742,ChapterTable!$R$20)&lt;&gt;0),"","보스")&amp;"인게임누적곱배수",ChapterTable!$R:$S,2,0)^C1742
    +VLOOKUP(SUBSTITUTE(SUBSTITUTE(E$1,"standard",""),"|Float","")&amp;IF(OR($L1742=TRUE,$A1742=0,MOD($A1742,ChapterTable!$R$20)&lt;&gt;0),"","보스")&amp;"인게임누적합배수",ChapterTable!$R:$S,2,0)*C1742)
  )
  )
  )
)</f>
        <v>11936.663085937498</v>
      </c>
      <c r="F1742" s="1">
        <f ca="1">IF(AND($A1742=0,$B1742=1),
    VLOOKUP(1,ChapterTable!$1:$1048576,MATCH("최종"&amp;SUBSTITUTE(SUBSTITUTE(F$1,"standard",""),"|Float",""),ChapterTable!$1:$1,0),0)*ChapterTable!$P$17,
  IF(AND($A1742=0,$B1742=0),
    F1743,
  IF($B1742=0,
    VLOOKUP($A1742,ChapterTable!$1:$1048576,MATCH("최종"&amp;SUBSTITUTE(SUBSTITUTE(F$1,"standard",""),"|Float",""),ChapterTable!$1:$1,0),0),
  IF($B1742=1,
    IF($L1742=FALSE,
      VLOOKUP($A1742,ChapterTable!$1:$1048576,MATCH("최종"&amp;SUBSTITUTE(SUBSTITUTE(F$1,"standard",""),"|Float",""),ChapterTable!$1:$1,0),0),
      VLOOKUP($A1742-ChapterTable!$P$11,ChapterTable!$1:$1048576,MATCH("최종"&amp;SUBSTITUTE(SUBSTITUTE(F$1,"standard",""),"|Float",""),ChapterTable!$1:$1,0),0)*ChapterTable!$P$14
    ),
  OFFSET(F1742,-$B1742+IF($L1742,1,0),0)*
    (VLOOKUP(SUBSTITUTE(SUBSTITUTE(F$1,"standard",""),"|Float","")&amp;IF(OR($L1742=TRUE,$A1742=0,MOD($A1742,ChapterTable!$R$20)&lt;&gt;0),"","보스")&amp;"인게임누적곱배수",ChapterTable!$R:$S,2,0)^D1742
    +VLOOKUP(SUBSTITUTE(SUBSTITUTE(F$1,"standard",""),"|Float","")&amp;IF(OR($L1742=TRUE,$A1742=0,MOD($A1742,ChapterTable!$R$20)&lt;&gt;0),"","보스")&amp;"인게임누적합배수",ChapterTable!$R:$S,2,0)*D1742)
  )
  )
  )
)</f>
        <v>4973.609619140625</v>
      </c>
      <c r="G1742" t="s">
        <v>719</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92"/>
        <v>1</v>
      </c>
      <c r="Q1742">
        <f t="shared" si="193"/>
        <v>1</v>
      </c>
      <c r="R1742" t="b">
        <f t="shared" ca="1" si="194"/>
        <v>1</v>
      </c>
      <c r="T1742" t="b">
        <f t="shared" ca="1" si="195"/>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98"/>
        <v>1</v>
      </c>
      <c r="AJ1742">
        <f t="shared" si="196"/>
        <v>1</v>
      </c>
      <c r="AK1742">
        <f t="shared" si="197"/>
        <v>1</v>
      </c>
      <c r="AL1742">
        <v>0</v>
      </c>
    </row>
    <row r="1743" spans="1:38" x14ac:dyDescent="0.3">
      <c r="A1743">
        <v>13</v>
      </c>
      <c r="B1743">
        <v>2</v>
      </c>
      <c r="C1743">
        <f>IF(OR($L1743=TRUE,$A1743=0,MOD($A1743,ChapterTable!$R$20)&lt;&gt;0),
MAX(0,INT(($B1743+ChapterTable!$P$26+VLOOKUP(SUBSTITUTE(C$1,"성장단계","")&amp;"단계오프셋",ChapterTable!$R:$S,2,0))/ChapterTable!$P$23)),
MAX(0,INT(($B1743+ChapterTable!$R$26+VLOOKUP(SUBSTITUTE(C$1,"성장단계","")&amp;"보스단계오프셋",ChapterTable!$R:$S,2,0))/ChapterTable!$R$23)))</f>
        <v>0</v>
      </c>
      <c r="D1743">
        <f>IF(OR($L1743=TRUE,$A1743=0,MOD($A1743,ChapterTable!$R$20)&lt;&gt;0),
MAX(0,INT(($B1743+ChapterTable!$P$26+VLOOKUP(SUBSTITUTE(D$1,"성장단계","")&amp;"단계오프셋",ChapterTable!$R:$S,2,0))/ChapterTable!$P$23)),
MAX(0,INT(($B1743+ChapterTable!$R$26+VLOOKUP(SUBSTITUTE(D$1,"성장단계","")&amp;"보스단계오프셋",ChapterTable!$R:$S,2,0))/ChapterTable!$R$23)))</f>
        <v>0</v>
      </c>
      <c r="E1743" s="1">
        <f ca="1">IF(AND($A1743=0,$B1743=1),
    VLOOKUP(1,ChapterTable!$1:$1048576,MATCH("최종"&amp;SUBSTITUTE(SUBSTITUTE(E$1,"standard",""),"|Float",""),ChapterTable!$1:$1,0),0)*ChapterTable!$P$17,
  IF(AND($A1743=0,$B1743=0),
    E1744,
  IF($B1743=0,
    VLOOKUP($A1743,ChapterTable!$1:$1048576,MATCH("최종"&amp;SUBSTITUTE(SUBSTITUTE(E$1,"standard",""),"|Float",""),ChapterTable!$1:$1,0),0),
  IF($B1743=1,
    IF($L1743=FALSE,
      VLOOKUP($A1743,ChapterTable!$1:$1048576,MATCH("최종"&amp;SUBSTITUTE(SUBSTITUTE(E$1,"standard",""),"|Float",""),ChapterTable!$1:$1,0),0),
      VLOOKUP($A1743-ChapterTable!$P$11,ChapterTable!$1:$1048576,MATCH("최종"&amp;SUBSTITUTE(SUBSTITUTE(E$1,"standard",""),"|Float",""),ChapterTable!$1:$1,0),0)*ChapterTable!$P$14
    ),
  OFFSET(E1743,-$B1743+IF($L1743,1,0),0)*IF($B1743&gt;OFFSET($B1743,1,0),ChapterTable!$R$17,1)*
    (VLOOKUP(SUBSTITUTE(SUBSTITUTE(E$1,"standard",""),"|Float","")&amp;IF(OR($L1743=TRUE,$A1743=0,MOD($A1743,ChapterTable!$R$20)&lt;&gt;0),"","보스")&amp;"인게임누적곱배수",ChapterTable!$R:$S,2,0)^C1743
    +VLOOKUP(SUBSTITUTE(SUBSTITUTE(E$1,"standard",""),"|Float","")&amp;IF(OR($L1743=TRUE,$A1743=0,MOD($A1743,ChapterTable!$R$20)&lt;&gt;0),"","보스")&amp;"인게임누적합배수",ChapterTable!$R:$S,2,0)*C1743)
  )
  )
  )
)</f>
        <v>11936.663085937498</v>
      </c>
      <c r="F1743" s="1">
        <f ca="1">IF(AND($A1743=0,$B1743=1),
    VLOOKUP(1,ChapterTable!$1:$1048576,MATCH("최종"&amp;SUBSTITUTE(SUBSTITUTE(F$1,"standard",""),"|Float",""),ChapterTable!$1:$1,0),0)*ChapterTable!$P$17,
  IF(AND($A1743=0,$B1743=0),
    F1744,
  IF($B1743=0,
    VLOOKUP($A1743,ChapterTable!$1:$1048576,MATCH("최종"&amp;SUBSTITUTE(SUBSTITUTE(F$1,"standard",""),"|Float",""),ChapterTable!$1:$1,0),0),
  IF($B1743=1,
    IF($L1743=FALSE,
      VLOOKUP($A1743,ChapterTable!$1:$1048576,MATCH("최종"&amp;SUBSTITUTE(SUBSTITUTE(F$1,"standard",""),"|Float",""),ChapterTable!$1:$1,0),0),
      VLOOKUP($A1743-ChapterTable!$P$11,ChapterTable!$1:$1048576,MATCH("최종"&amp;SUBSTITUTE(SUBSTITUTE(F$1,"standard",""),"|Float",""),ChapterTable!$1:$1,0),0)*ChapterTable!$P$14
    ),
  OFFSET(F1743,-$B1743+IF($L1743,1,0),0)*
    (VLOOKUP(SUBSTITUTE(SUBSTITUTE(F$1,"standard",""),"|Float","")&amp;IF(OR($L1743=TRUE,$A1743=0,MOD($A1743,ChapterTable!$R$20)&lt;&gt;0),"","보스")&amp;"인게임누적곱배수",ChapterTable!$R:$S,2,0)^D1743
    +VLOOKUP(SUBSTITUTE(SUBSTITUTE(F$1,"standard",""),"|Float","")&amp;IF(OR($L1743=TRUE,$A1743=0,MOD($A1743,ChapterTable!$R$20)&lt;&gt;0),"","보스")&amp;"인게임누적합배수",ChapterTable!$R:$S,2,0)*D1743)
  )
  )
  )
)</f>
        <v>4973.609619140625</v>
      </c>
      <c r="G1743" t="s">
        <v>719</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92"/>
        <v>1</v>
      </c>
      <c r="Q1743">
        <f t="shared" si="193"/>
        <v>1</v>
      </c>
      <c r="R1743" t="b">
        <f t="shared" ca="1" si="194"/>
        <v>1</v>
      </c>
      <c r="T1743" t="b">
        <f t="shared" ca="1" si="195"/>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98"/>
        <v>1</v>
      </c>
      <c r="AJ1743">
        <f t="shared" si="196"/>
        <v>1</v>
      </c>
      <c r="AK1743">
        <f t="shared" si="197"/>
        <v>1</v>
      </c>
      <c r="AL1743">
        <v>0</v>
      </c>
    </row>
    <row r="1744" spans="1:38" x14ac:dyDescent="0.3">
      <c r="A1744">
        <v>13</v>
      </c>
      <c r="B1744">
        <v>3</v>
      </c>
      <c r="C1744">
        <f>IF(OR($L1744=TRUE,$A1744=0,MOD($A1744,ChapterTable!$R$20)&lt;&gt;0),
MAX(0,INT(($B1744+ChapterTable!$P$26+VLOOKUP(SUBSTITUTE(C$1,"성장단계","")&amp;"단계오프셋",ChapterTable!$R:$S,2,0))/ChapterTable!$P$23)),
MAX(0,INT(($B1744+ChapterTable!$R$26+VLOOKUP(SUBSTITUTE(C$1,"성장단계","")&amp;"보스단계오프셋",ChapterTable!$R:$S,2,0))/ChapterTable!$R$23)))</f>
        <v>0</v>
      </c>
      <c r="D1744">
        <f>IF(OR($L1744=TRUE,$A1744=0,MOD($A1744,ChapterTable!$R$20)&lt;&gt;0),
MAX(0,INT(($B1744+ChapterTable!$P$26+VLOOKUP(SUBSTITUTE(D$1,"성장단계","")&amp;"단계오프셋",ChapterTable!$R:$S,2,0))/ChapterTable!$P$23)),
MAX(0,INT(($B1744+ChapterTable!$R$26+VLOOKUP(SUBSTITUTE(D$1,"성장단계","")&amp;"보스단계오프셋",ChapterTable!$R:$S,2,0))/ChapterTable!$R$23)))</f>
        <v>0</v>
      </c>
      <c r="E1744" s="1">
        <f ca="1">IF(AND($A1744=0,$B1744=1),
    VLOOKUP(1,ChapterTable!$1:$1048576,MATCH("최종"&amp;SUBSTITUTE(SUBSTITUTE(E$1,"standard",""),"|Float",""),ChapterTable!$1:$1,0),0)*ChapterTable!$P$17,
  IF(AND($A1744=0,$B1744=0),
    E1745,
  IF($B1744=0,
    VLOOKUP($A1744,ChapterTable!$1:$1048576,MATCH("최종"&amp;SUBSTITUTE(SUBSTITUTE(E$1,"standard",""),"|Float",""),ChapterTable!$1:$1,0),0),
  IF($B1744=1,
    IF($L1744=FALSE,
      VLOOKUP($A1744,ChapterTable!$1:$1048576,MATCH("최종"&amp;SUBSTITUTE(SUBSTITUTE(E$1,"standard",""),"|Float",""),ChapterTable!$1:$1,0),0),
      VLOOKUP($A1744-ChapterTable!$P$11,ChapterTable!$1:$1048576,MATCH("최종"&amp;SUBSTITUTE(SUBSTITUTE(E$1,"standard",""),"|Float",""),ChapterTable!$1:$1,0),0)*ChapterTable!$P$14
    ),
  OFFSET(E1744,-$B1744+IF($L1744,1,0),0)*IF($B1744&gt;OFFSET($B1744,1,0),ChapterTable!$R$17,1)*
    (VLOOKUP(SUBSTITUTE(SUBSTITUTE(E$1,"standard",""),"|Float","")&amp;IF(OR($L1744=TRUE,$A1744=0,MOD($A1744,ChapterTable!$R$20)&lt;&gt;0),"","보스")&amp;"인게임누적곱배수",ChapterTable!$R:$S,2,0)^C1744
    +VLOOKUP(SUBSTITUTE(SUBSTITUTE(E$1,"standard",""),"|Float","")&amp;IF(OR($L1744=TRUE,$A1744=0,MOD($A1744,ChapterTable!$R$20)&lt;&gt;0),"","보스")&amp;"인게임누적합배수",ChapterTable!$R:$S,2,0)*C1744)
  )
  )
  )
)</f>
        <v>11936.663085937498</v>
      </c>
      <c r="F1744" s="1">
        <f ca="1">IF(AND($A1744=0,$B1744=1),
    VLOOKUP(1,ChapterTable!$1:$1048576,MATCH("최종"&amp;SUBSTITUTE(SUBSTITUTE(F$1,"standard",""),"|Float",""),ChapterTable!$1:$1,0),0)*ChapterTable!$P$17,
  IF(AND($A1744=0,$B1744=0),
    F1745,
  IF($B1744=0,
    VLOOKUP($A1744,ChapterTable!$1:$1048576,MATCH("최종"&amp;SUBSTITUTE(SUBSTITUTE(F$1,"standard",""),"|Float",""),ChapterTable!$1:$1,0),0),
  IF($B1744=1,
    IF($L1744=FALSE,
      VLOOKUP($A1744,ChapterTable!$1:$1048576,MATCH("최종"&amp;SUBSTITUTE(SUBSTITUTE(F$1,"standard",""),"|Float",""),ChapterTable!$1:$1,0),0),
      VLOOKUP($A1744-ChapterTable!$P$11,ChapterTable!$1:$1048576,MATCH("최종"&amp;SUBSTITUTE(SUBSTITUTE(F$1,"standard",""),"|Float",""),ChapterTable!$1:$1,0),0)*ChapterTable!$P$14
    ),
  OFFSET(F1744,-$B1744+IF($L1744,1,0),0)*
    (VLOOKUP(SUBSTITUTE(SUBSTITUTE(F$1,"standard",""),"|Float","")&amp;IF(OR($L1744=TRUE,$A1744=0,MOD($A1744,ChapterTable!$R$20)&lt;&gt;0),"","보스")&amp;"인게임누적곱배수",ChapterTable!$R:$S,2,0)^D1744
    +VLOOKUP(SUBSTITUTE(SUBSTITUTE(F$1,"standard",""),"|Float","")&amp;IF(OR($L1744=TRUE,$A1744=0,MOD($A1744,ChapterTable!$R$20)&lt;&gt;0),"","보스")&amp;"인게임누적합배수",ChapterTable!$R:$S,2,0)*D1744)
  )
  )
  )
)</f>
        <v>4973.609619140625</v>
      </c>
      <c r="G1744" t="s">
        <v>719</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92"/>
        <v>1</v>
      </c>
      <c r="Q1744">
        <f t="shared" si="193"/>
        <v>1</v>
      </c>
      <c r="R1744" t="b">
        <f t="shared" ca="1" si="194"/>
        <v>1</v>
      </c>
      <c r="T1744" t="b">
        <f t="shared" ca="1" si="195"/>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98"/>
        <v>1</v>
      </c>
      <c r="AJ1744">
        <f t="shared" si="196"/>
        <v>1</v>
      </c>
      <c r="AK1744">
        <f t="shared" si="197"/>
        <v>1</v>
      </c>
      <c r="AL1744">
        <v>0</v>
      </c>
    </row>
    <row r="1745" spans="1:38" x14ac:dyDescent="0.3">
      <c r="A1745">
        <v>13</v>
      </c>
      <c r="B1745">
        <v>4</v>
      </c>
      <c r="C1745">
        <f>IF(OR($L1745=TRUE,$A1745=0,MOD($A1745,ChapterTable!$R$20)&lt;&gt;0),
MAX(0,INT(($B1745+ChapterTable!$P$26+VLOOKUP(SUBSTITUTE(C$1,"성장단계","")&amp;"단계오프셋",ChapterTable!$R:$S,2,0))/ChapterTable!$P$23)),
MAX(0,INT(($B1745+ChapterTable!$R$26+VLOOKUP(SUBSTITUTE(C$1,"성장단계","")&amp;"보스단계오프셋",ChapterTable!$R:$S,2,0))/ChapterTable!$R$23)))</f>
        <v>0</v>
      </c>
      <c r="D1745">
        <f>IF(OR($L1745=TRUE,$A1745=0,MOD($A1745,ChapterTable!$R$20)&lt;&gt;0),
MAX(0,INT(($B1745+ChapterTable!$P$26+VLOOKUP(SUBSTITUTE(D$1,"성장단계","")&amp;"단계오프셋",ChapterTable!$R:$S,2,0))/ChapterTable!$P$23)),
MAX(0,INT(($B1745+ChapterTable!$R$26+VLOOKUP(SUBSTITUTE(D$1,"성장단계","")&amp;"보스단계오프셋",ChapterTable!$R:$S,2,0))/ChapterTable!$R$23)))</f>
        <v>0</v>
      </c>
      <c r="E1745" s="1">
        <f ca="1">IF(AND($A1745=0,$B1745=1),
    VLOOKUP(1,ChapterTable!$1:$1048576,MATCH("최종"&amp;SUBSTITUTE(SUBSTITUTE(E$1,"standard",""),"|Float",""),ChapterTable!$1:$1,0),0)*ChapterTable!$P$17,
  IF(AND($A1745=0,$B1745=0),
    E1746,
  IF($B1745=0,
    VLOOKUP($A1745,ChapterTable!$1:$1048576,MATCH("최종"&amp;SUBSTITUTE(SUBSTITUTE(E$1,"standard",""),"|Float",""),ChapterTable!$1:$1,0),0),
  IF($B1745=1,
    IF($L1745=FALSE,
      VLOOKUP($A1745,ChapterTable!$1:$1048576,MATCH("최종"&amp;SUBSTITUTE(SUBSTITUTE(E$1,"standard",""),"|Float",""),ChapterTable!$1:$1,0),0),
      VLOOKUP($A1745-ChapterTable!$P$11,ChapterTable!$1:$1048576,MATCH("최종"&amp;SUBSTITUTE(SUBSTITUTE(E$1,"standard",""),"|Float",""),ChapterTable!$1:$1,0),0)*ChapterTable!$P$14
    ),
  OFFSET(E1745,-$B1745+IF($L1745,1,0),0)*IF($B1745&gt;OFFSET($B1745,1,0),ChapterTable!$R$17,1)*
    (VLOOKUP(SUBSTITUTE(SUBSTITUTE(E$1,"standard",""),"|Float","")&amp;IF(OR($L1745=TRUE,$A1745=0,MOD($A1745,ChapterTable!$R$20)&lt;&gt;0),"","보스")&amp;"인게임누적곱배수",ChapterTable!$R:$S,2,0)^C1745
    +VLOOKUP(SUBSTITUTE(SUBSTITUTE(E$1,"standard",""),"|Float","")&amp;IF(OR($L1745=TRUE,$A1745=0,MOD($A1745,ChapterTable!$R$20)&lt;&gt;0),"","보스")&amp;"인게임누적합배수",ChapterTable!$R:$S,2,0)*C1745)
  )
  )
  )
)</f>
        <v>11936.663085937498</v>
      </c>
      <c r="F1745" s="1">
        <f ca="1">IF(AND($A1745=0,$B1745=1),
    VLOOKUP(1,ChapterTable!$1:$1048576,MATCH("최종"&amp;SUBSTITUTE(SUBSTITUTE(F$1,"standard",""),"|Float",""),ChapterTable!$1:$1,0),0)*ChapterTable!$P$17,
  IF(AND($A1745=0,$B1745=0),
    F1746,
  IF($B1745=0,
    VLOOKUP($A1745,ChapterTable!$1:$1048576,MATCH("최종"&amp;SUBSTITUTE(SUBSTITUTE(F$1,"standard",""),"|Float",""),ChapterTable!$1:$1,0),0),
  IF($B1745=1,
    IF($L1745=FALSE,
      VLOOKUP($A1745,ChapterTable!$1:$1048576,MATCH("최종"&amp;SUBSTITUTE(SUBSTITUTE(F$1,"standard",""),"|Float",""),ChapterTable!$1:$1,0),0),
      VLOOKUP($A1745-ChapterTable!$P$11,ChapterTable!$1:$1048576,MATCH("최종"&amp;SUBSTITUTE(SUBSTITUTE(F$1,"standard",""),"|Float",""),ChapterTable!$1:$1,0),0)*ChapterTable!$P$14
    ),
  OFFSET(F1745,-$B1745+IF($L1745,1,0),0)*
    (VLOOKUP(SUBSTITUTE(SUBSTITUTE(F$1,"standard",""),"|Float","")&amp;IF(OR($L1745=TRUE,$A1745=0,MOD($A1745,ChapterTable!$R$20)&lt;&gt;0),"","보스")&amp;"인게임누적곱배수",ChapterTable!$R:$S,2,0)^D1745
    +VLOOKUP(SUBSTITUTE(SUBSTITUTE(F$1,"standard",""),"|Float","")&amp;IF(OR($L1745=TRUE,$A1745=0,MOD($A1745,ChapterTable!$R$20)&lt;&gt;0),"","보스")&amp;"인게임누적합배수",ChapterTable!$R:$S,2,0)*D1745)
  )
  )
  )
)</f>
        <v>4973.609619140625</v>
      </c>
      <c r="G1745" t="s">
        <v>719</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92"/>
        <v>1</v>
      </c>
      <c r="Q1745">
        <f t="shared" si="193"/>
        <v>1</v>
      </c>
      <c r="R1745" t="b">
        <f t="shared" ca="1" si="194"/>
        <v>1</v>
      </c>
      <c r="T1745" t="b">
        <f t="shared" ca="1" si="195"/>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98"/>
        <v>1</v>
      </c>
      <c r="AJ1745">
        <f t="shared" si="196"/>
        <v>1</v>
      </c>
      <c r="AK1745">
        <f t="shared" si="197"/>
        <v>1</v>
      </c>
      <c r="AL1745">
        <v>0</v>
      </c>
    </row>
    <row r="1746" spans="1:38" x14ac:dyDescent="0.3">
      <c r="A1746">
        <v>13</v>
      </c>
      <c r="B1746">
        <v>5</v>
      </c>
      <c r="C1746">
        <f>IF(OR($L1746=TRUE,$A1746=0,MOD($A1746,ChapterTable!$R$20)&lt;&gt;0),
MAX(0,INT(($B1746+ChapterTable!$P$26+VLOOKUP(SUBSTITUTE(C$1,"성장단계","")&amp;"단계오프셋",ChapterTable!$R:$S,2,0))/ChapterTable!$P$23)),
MAX(0,INT(($B1746+ChapterTable!$R$26+VLOOKUP(SUBSTITUTE(C$1,"성장단계","")&amp;"보스단계오프셋",ChapterTable!$R:$S,2,0))/ChapterTable!$R$23)))</f>
        <v>0</v>
      </c>
      <c r="D1746">
        <f>IF(OR($L1746=TRUE,$A1746=0,MOD($A1746,ChapterTable!$R$20)&lt;&gt;0),
MAX(0,INT(($B1746+ChapterTable!$P$26+VLOOKUP(SUBSTITUTE(D$1,"성장단계","")&amp;"단계오프셋",ChapterTable!$R:$S,2,0))/ChapterTable!$P$23)),
MAX(0,INT(($B1746+ChapterTable!$R$26+VLOOKUP(SUBSTITUTE(D$1,"성장단계","")&amp;"보스단계오프셋",ChapterTable!$R:$S,2,0))/ChapterTable!$R$23)))</f>
        <v>0</v>
      </c>
      <c r="E1746" s="1">
        <f ca="1">IF(AND($A1746=0,$B1746=1),
    VLOOKUP(1,ChapterTable!$1:$1048576,MATCH("최종"&amp;SUBSTITUTE(SUBSTITUTE(E$1,"standard",""),"|Float",""),ChapterTable!$1:$1,0),0)*ChapterTable!$P$17,
  IF(AND($A1746=0,$B1746=0),
    E1747,
  IF($B1746=0,
    VLOOKUP($A1746,ChapterTable!$1:$1048576,MATCH("최종"&amp;SUBSTITUTE(SUBSTITUTE(E$1,"standard",""),"|Float",""),ChapterTable!$1:$1,0),0),
  IF($B1746=1,
    IF($L1746=FALSE,
      VLOOKUP($A1746,ChapterTable!$1:$1048576,MATCH("최종"&amp;SUBSTITUTE(SUBSTITUTE(E$1,"standard",""),"|Float",""),ChapterTable!$1:$1,0),0),
      VLOOKUP($A1746-ChapterTable!$P$11,ChapterTable!$1:$1048576,MATCH("최종"&amp;SUBSTITUTE(SUBSTITUTE(E$1,"standard",""),"|Float",""),ChapterTable!$1:$1,0),0)*ChapterTable!$P$14
    ),
  OFFSET(E1746,-$B1746+IF($L1746,1,0),0)*IF($B1746&gt;OFFSET($B1746,1,0),ChapterTable!$R$17,1)*
    (VLOOKUP(SUBSTITUTE(SUBSTITUTE(E$1,"standard",""),"|Float","")&amp;IF(OR($L1746=TRUE,$A1746=0,MOD($A1746,ChapterTable!$R$20)&lt;&gt;0),"","보스")&amp;"인게임누적곱배수",ChapterTable!$R:$S,2,0)^C1746
    +VLOOKUP(SUBSTITUTE(SUBSTITUTE(E$1,"standard",""),"|Float","")&amp;IF(OR($L1746=TRUE,$A1746=0,MOD($A1746,ChapterTable!$R$20)&lt;&gt;0),"","보스")&amp;"인게임누적합배수",ChapterTable!$R:$S,2,0)*C1746)
  )
  )
  )
)</f>
        <v>11936.663085937498</v>
      </c>
      <c r="F1746" s="1">
        <f ca="1">IF(AND($A1746=0,$B1746=1),
    VLOOKUP(1,ChapterTable!$1:$1048576,MATCH("최종"&amp;SUBSTITUTE(SUBSTITUTE(F$1,"standard",""),"|Float",""),ChapterTable!$1:$1,0),0)*ChapterTable!$P$17,
  IF(AND($A1746=0,$B1746=0),
    F1747,
  IF($B1746=0,
    VLOOKUP($A1746,ChapterTable!$1:$1048576,MATCH("최종"&amp;SUBSTITUTE(SUBSTITUTE(F$1,"standard",""),"|Float",""),ChapterTable!$1:$1,0),0),
  IF($B1746=1,
    IF($L1746=FALSE,
      VLOOKUP($A1746,ChapterTable!$1:$1048576,MATCH("최종"&amp;SUBSTITUTE(SUBSTITUTE(F$1,"standard",""),"|Float",""),ChapterTable!$1:$1,0),0),
      VLOOKUP($A1746-ChapterTable!$P$11,ChapterTable!$1:$1048576,MATCH("최종"&amp;SUBSTITUTE(SUBSTITUTE(F$1,"standard",""),"|Float",""),ChapterTable!$1:$1,0),0)*ChapterTable!$P$14
    ),
  OFFSET(F1746,-$B1746+IF($L1746,1,0),0)*
    (VLOOKUP(SUBSTITUTE(SUBSTITUTE(F$1,"standard",""),"|Float","")&amp;IF(OR($L1746=TRUE,$A1746=0,MOD($A1746,ChapterTable!$R$20)&lt;&gt;0),"","보스")&amp;"인게임누적곱배수",ChapterTable!$R:$S,2,0)^D1746
    +VLOOKUP(SUBSTITUTE(SUBSTITUTE(F$1,"standard",""),"|Float","")&amp;IF(OR($L1746=TRUE,$A1746=0,MOD($A1746,ChapterTable!$R$20)&lt;&gt;0),"","보스")&amp;"인게임누적합배수",ChapterTable!$R:$S,2,0)*D1746)
  )
  )
  )
)</f>
        <v>4973.609619140625</v>
      </c>
      <c r="G1746" t="s">
        <v>719</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92"/>
        <v>11</v>
      </c>
      <c r="Q1746">
        <f t="shared" si="193"/>
        <v>11</v>
      </c>
      <c r="R1746" t="b">
        <f t="shared" ca="1" si="194"/>
        <v>1</v>
      </c>
      <c r="T1746" t="b">
        <f t="shared" ca="1" si="195"/>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98"/>
        <v>1</v>
      </c>
      <c r="AJ1746">
        <f t="shared" si="196"/>
        <v>1</v>
      </c>
      <c r="AK1746">
        <f t="shared" si="197"/>
        <v>1</v>
      </c>
      <c r="AL1746">
        <v>0</v>
      </c>
    </row>
    <row r="1747" spans="1:38" x14ac:dyDescent="0.3">
      <c r="A1747">
        <v>13</v>
      </c>
      <c r="B1747">
        <v>6</v>
      </c>
      <c r="C1747">
        <f>IF(OR($L1747=TRUE,$A1747=0,MOD($A1747,ChapterTable!$R$20)&lt;&gt;0),
MAX(0,INT(($B1747+ChapterTable!$P$26+VLOOKUP(SUBSTITUTE(C$1,"성장단계","")&amp;"단계오프셋",ChapterTable!$R:$S,2,0))/ChapterTable!$P$23)),
MAX(0,INT(($B1747+ChapterTable!$R$26+VLOOKUP(SUBSTITUTE(C$1,"성장단계","")&amp;"보스단계오프셋",ChapterTable!$R:$S,2,0))/ChapterTable!$R$23)))</f>
        <v>1</v>
      </c>
      <c r="D1747">
        <f>IF(OR($L1747=TRUE,$A1747=0,MOD($A1747,ChapterTable!$R$20)&lt;&gt;0),
MAX(0,INT(($B1747+ChapterTable!$P$26+VLOOKUP(SUBSTITUTE(D$1,"성장단계","")&amp;"단계오프셋",ChapterTable!$R:$S,2,0))/ChapterTable!$P$23)),
MAX(0,INT(($B1747+ChapterTable!$R$26+VLOOKUP(SUBSTITUTE(D$1,"성장단계","")&amp;"보스단계오프셋",ChapterTable!$R:$S,2,0))/ChapterTable!$R$23)))</f>
        <v>0</v>
      </c>
      <c r="E1747" s="1">
        <f ca="1">IF(AND($A1747=0,$B1747=1),
    VLOOKUP(1,ChapterTable!$1:$1048576,MATCH("최종"&amp;SUBSTITUTE(SUBSTITUTE(E$1,"standard",""),"|Float",""),ChapterTable!$1:$1,0),0)*ChapterTable!$P$17,
  IF(AND($A1747=0,$B1747=0),
    E1748,
  IF($B1747=0,
    VLOOKUP($A1747,ChapterTable!$1:$1048576,MATCH("최종"&amp;SUBSTITUTE(SUBSTITUTE(E$1,"standard",""),"|Float",""),ChapterTable!$1:$1,0),0),
  IF($B1747=1,
    IF($L1747=FALSE,
      VLOOKUP($A1747,ChapterTable!$1:$1048576,MATCH("최종"&amp;SUBSTITUTE(SUBSTITUTE(E$1,"standard",""),"|Float",""),ChapterTable!$1:$1,0),0),
      VLOOKUP($A1747-ChapterTable!$P$11,ChapterTable!$1:$1048576,MATCH("최종"&amp;SUBSTITUTE(SUBSTITUTE(E$1,"standard",""),"|Float",""),ChapterTable!$1:$1,0),0)*ChapterTable!$P$14
    ),
  OFFSET(E1747,-$B1747+IF($L1747,1,0),0)*IF($B1747&gt;OFFSET($B1747,1,0),ChapterTable!$R$17,1)*
    (VLOOKUP(SUBSTITUTE(SUBSTITUTE(E$1,"standard",""),"|Float","")&amp;IF(OR($L1747=TRUE,$A1747=0,MOD($A1747,ChapterTable!$R$20)&lt;&gt;0),"","보스")&amp;"인게임누적곱배수",ChapterTable!$R:$S,2,0)^C1747
    +VLOOKUP(SUBSTITUTE(SUBSTITUTE(E$1,"standard",""),"|Float","")&amp;IF(OR($L1747=TRUE,$A1747=0,MOD($A1747,ChapterTable!$R$20)&lt;&gt;0),"","보스")&amp;"인게임누적합배수",ChapterTable!$R:$S,2,0)*C1747)
  )
  )
  )
)</f>
        <v>14323.995703124998</v>
      </c>
      <c r="F1747" s="1">
        <f ca="1">IF(AND($A1747=0,$B1747=1),
    VLOOKUP(1,ChapterTable!$1:$1048576,MATCH("최종"&amp;SUBSTITUTE(SUBSTITUTE(F$1,"standard",""),"|Float",""),ChapterTable!$1:$1,0),0)*ChapterTable!$P$17,
  IF(AND($A1747=0,$B1747=0),
    F1748,
  IF($B1747=0,
    VLOOKUP($A1747,ChapterTable!$1:$1048576,MATCH("최종"&amp;SUBSTITUTE(SUBSTITUTE(F$1,"standard",""),"|Float",""),ChapterTable!$1:$1,0),0),
  IF($B1747=1,
    IF($L1747=FALSE,
      VLOOKUP($A1747,ChapterTable!$1:$1048576,MATCH("최종"&amp;SUBSTITUTE(SUBSTITUTE(F$1,"standard",""),"|Float",""),ChapterTable!$1:$1,0),0),
      VLOOKUP($A1747-ChapterTable!$P$11,ChapterTable!$1:$1048576,MATCH("최종"&amp;SUBSTITUTE(SUBSTITUTE(F$1,"standard",""),"|Float",""),ChapterTable!$1:$1,0),0)*ChapterTable!$P$14
    ),
  OFFSET(F1747,-$B1747+IF($L1747,1,0),0)*
    (VLOOKUP(SUBSTITUTE(SUBSTITUTE(F$1,"standard",""),"|Float","")&amp;IF(OR($L1747=TRUE,$A1747=0,MOD($A1747,ChapterTable!$R$20)&lt;&gt;0),"","보스")&amp;"인게임누적곱배수",ChapterTable!$R:$S,2,0)^D1747
    +VLOOKUP(SUBSTITUTE(SUBSTITUTE(F$1,"standard",""),"|Float","")&amp;IF(OR($L1747=TRUE,$A1747=0,MOD($A1747,ChapterTable!$R$20)&lt;&gt;0),"","보스")&amp;"인게임누적합배수",ChapterTable!$R:$S,2,0)*D1747)
  )
  )
  )
)</f>
        <v>4973.609619140625</v>
      </c>
      <c r="G1747" t="s">
        <v>719</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92"/>
        <v>1</v>
      </c>
      <c r="Q1747">
        <f t="shared" si="193"/>
        <v>1</v>
      </c>
      <c r="R1747" t="b">
        <f t="shared" ca="1" si="194"/>
        <v>1</v>
      </c>
      <c r="T1747" t="b">
        <f t="shared" ca="1" si="195"/>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98"/>
        <v>1</v>
      </c>
      <c r="AJ1747">
        <f t="shared" si="196"/>
        <v>1</v>
      </c>
      <c r="AK1747">
        <f t="shared" si="197"/>
        <v>1</v>
      </c>
      <c r="AL1747">
        <v>0</v>
      </c>
    </row>
    <row r="1748" spans="1:38" x14ac:dyDescent="0.3">
      <c r="A1748">
        <v>13</v>
      </c>
      <c r="B1748">
        <v>7</v>
      </c>
      <c r="C1748">
        <f>IF(OR($L1748=TRUE,$A1748=0,MOD($A1748,ChapterTable!$R$20)&lt;&gt;0),
MAX(0,INT(($B1748+ChapterTable!$P$26+VLOOKUP(SUBSTITUTE(C$1,"성장단계","")&amp;"단계오프셋",ChapterTable!$R:$S,2,0))/ChapterTable!$P$23)),
MAX(0,INT(($B1748+ChapterTable!$R$26+VLOOKUP(SUBSTITUTE(C$1,"성장단계","")&amp;"보스단계오프셋",ChapterTable!$R:$S,2,0))/ChapterTable!$R$23)))</f>
        <v>1</v>
      </c>
      <c r="D1748">
        <f>IF(OR($L1748=TRUE,$A1748=0,MOD($A1748,ChapterTable!$R$20)&lt;&gt;0),
MAX(0,INT(($B1748+ChapterTable!$P$26+VLOOKUP(SUBSTITUTE(D$1,"성장단계","")&amp;"단계오프셋",ChapterTable!$R:$S,2,0))/ChapterTable!$P$23)),
MAX(0,INT(($B1748+ChapterTable!$R$26+VLOOKUP(SUBSTITUTE(D$1,"성장단계","")&amp;"보스단계오프셋",ChapterTable!$R:$S,2,0))/ChapterTable!$R$23)))</f>
        <v>0</v>
      </c>
      <c r="E1748" s="1">
        <f ca="1">IF(AND($A1748=0,$B1748=1),
    VLOOKUP(1,ChapterTable!$1:$1048576,MATCH("최종"&amp;SUBSTITUTE(SUBSTITUTE(E$1,"standard",""),"|Float",""),ChapterTable!$1:$1,0),0)*ChapterTable!$P$17,
  IF(AND($A1748=0,$B1748=0),
    E1749,
  IF($B1748=0,
    VLOOKUP($A1748,ChapterTable!$1:$1048576,MATCH("최종"&amp;SUBSTITUTE(SUBSTITUTE(E$1,"standard",""),"|Float",""),ChapterTable!$1:$1,0),0),
  IF($B1748=1,
    IF($L1748=FALSE,
      VLOOKUP($A1748,ChapterTable!$1:$1048576,MATCH("최종"&amp;SUBSTITUTE(SUBSTITUTE(E$1,"standard",""),"|Float",""),ChapterTable!$1:$1,0),0),
      VLOOKUP($A1748-ChapterTable!$P$11,ChapterTable!$1:$1048576,MATCH("최종"&amp;SUBSTITUTE(SUBSTITUTE(E$1,"standard",""),"|Float",""),ChapterTable!$1:$1,0),0)*ChapterTable!$P$14
    ),
  OFFSET(E1748,-$B1748+IF($L1748,1,0),0)*IF($B1748&gt;OFFSET($B1748,1,0),ChapterTable!$R$17,1)*
    (VLOOKUP(SUBSTITUTE(SUBSTITUTE(E$1,"standard",""),"|Float","")&amp;IF(OR($L1748=TRUE,$A1748=0,MOD($A1748,ChapterTable!$R$20)&lt;&gt;0),"","보스")&amp;"인게임누적곱배수",ChapterTable!$R:$S,2,0)^C1748
    +VLOOKUP(SUBSTITUTE(SUBSTITUTE(E$1,"standard",""),"|Float","")&amp;IF(OR($L1748=TRUE,$A1748=0,MOD($A1748,ChapterTable!$R$20)&lt;&gt;0),"","보스")&amp;"인게임누적합배수",ChapterTable!$R:$S,2,0)*C1748)
  )
  )
  )
)</f>
        <v>14323.995703124998</v>
      </c>
      <c r="F1748" s="1">
        <f ca="1">IF(AND($A1748=0,$B1748=1),
    VLOOKUP(1,ChapterTable!$1:$1048576,MATCH("최종"&amp;SUBSTITUTE(SUBSTITUTE(F$1,"standard",""),"|Float",""),ChapterTable!$1:$1,0),0)*ChapterTable!$P$17,
  IF(AND($A1748=0,$B1748=0),
    F1749,
  IF($B1748=0,
    VLOOKUP($A1748,ChapterTable!$1:$1048576,MATCH("최종"&amp;SUBSTITUTE(SUBSTITUTE(F$1,"standard",""),"|Float",""),ChapterTable!$1:$1,0),0),
  IF($B1748=1,
    IF($L1748=FALSE,
      VLOOKUP($A1748,ChapterTable!$1:$1048576,MATCH("최종"&amp;SUBSTITUTE(SUBSTITUTE(F$1,"standard",""),"|Float",""),ChapterTable!$1:$1,0),0),
      VLOOKUP($A1748-ChapterTable!$P$11,ChapterTable!$1:$1048576,MATCH("최종"&amp;SUBSTITUTE(SUBSTITUTE(F$1,"standard",""),"|Float",""),ChapterTable!$1:$1,0),0)*ChapterTable!$P$14
    ),
  OFFSET(F1748,-$B1748+IF($L1748,1,0),0)*
    (VLOOKUP(SUBSTITUTE(SUBSTITUTE(F$1,"standard",""),"|Float","")&amp;IF(OR($L1748=TRUE,$A1748=0,MOD($A1748,ChapterTable!$R$20)&lt;&gt;0),"","보스")&amp;"인게임누적곱배수",ChapterTable!$R:$S,2,0)^D1748
    +VLOOKUP(SUBSTITUTE(SUBSTITUTE(F$1,"standard",""),"|Float","")&amp;IF(OR($L1748=TRUE,$A1748=0,MOD($A1748,ChapterTable!$R$20)&lt;&gt;0),"","보스")&amp;"인게임누적합배수",ChapterTable!$R:$S,2,0)*D1748)
  )
  )
  )
)</f>
        <v>4973.609619140625</v>
      </c>
      <c r="G1748" t="s">
        <v>719</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92"/>
        <v>1</v>
      </c>
      <c r="Q1748">
        <f t="shared" si="193"/>
        <v>1</v>
      </c>
      <c r="R1748" t="b">
        <f t="shared" ca="1" si="194"/>
        <v>1</v>
      </c>
      <c r="T1748" t="b">
        <f t="shared" ca="1" si="195"/>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98"/>
        <v>1</v>
      </c>
      <c r="AJ1748">
        <f t="shared" si="196"/>
        <v>1</v>
      </c>
      <c r="AK1748">
        <f t="shared" si="197"/>
        <v>1</v>
      </c>
      <c r="AL1748">
        <v>0</v>
      </c>
    </row>
    <row r="1749" spans="1:38" x14ac:dyDescent="0.3">
      <c r="A1749">
        <v>13</v>
      </c>
      <c r="B1749">
        <v>8</v>
      </c>
      <c r="C1749">
        <f>IF(OR($L1749=TRUE,$A1749=0,MOD($A1749,ChapterTable!$R$20)&lt;&gt;0),
MAX(0,INT(($B1749+ChapterTable!$P$26+VLOOKUP(SUBSTITUTE(C$1,"성장단계","")&amp;"단계오프셋",ChapterTable!$R:$S,2,0))/ChapterTable!$P$23)),
MAX(0,INT(($B1749+ChapterTable!$R$26+VLOOKUP(SUBSTITUTE(C$1,"성장단계","")&amp;"보스단계오프셋",ChapterTable!$R:$S,2,0))/ChapterTable!$R$23)))</f>
        <v>1</v>
      </c>
      <c r="D1749">
        <f>IF(OR($L1749=TRUE,$A1749=0,MOD($A1749,ChapterTable!$R$20)&lt;&gt;0),
MAX(0,INT(($B1749+ChapterTable!$P$26+VLOOKUP(SUBSTITUTE(D$1,"성장단계","")&amp;"단계오프셋",ChapterTable!$R:$S,2,0))/ChapterTable!$P$23)),
MAX(0,INT(($B1749+ChapterTable!$R$26+VLOOKUP(SUBSTITUTE(D$1,"성장단계","")&amp;"보스단계오프셋",ChapterTable!$R:$S,2,0))/ChapterTable!$R$23)))</f>
        <v>0</v>
      </c>
      <c r="E1749" s="1">
        <f ca="1">IF(AND($A1749=0,$B1749=1),
    VLOOKUP(1,ChapterTable!$1:$1048576,MATCH("최종"&amp;SUBSTITUTE(SUBSTITUTE(E$1,"standard",""),"|Float",""),ChapterTable!$1:$1,0),0)*ChapterTable!$P$17,
  IF(AND($A1749=0,$B1749=0),
    E1750,
  IF($B1749=0,
    VLOOKUP($A1749,ChapterTable!$1:$1048576,MATCH("최종"&amp;SUBSTITUTE(SUBSTITUTE(E$1,"standard",""),"|Float",""),ChapterTable!$1:$1,0),0),
  IF($B1749=1,
    IF($L1749=FALSE,
      VLOOKUP($A1749,ChapterTable!$1:$1048576,MATCH("최종"&amp;SUBSTITUTE(SUBSTITUTE(E$1,"standard",""),"|Float",""),ChapterTable!$1:$1,0),0),
      VLOOKUP($A1749-ChapterTable!$P$11,ChapterTable!$1:$1048576,MATCH("최종"&amp;SUBSTITUTE(SUBSTITUTE(E$1,"standard",""),"|Float",""),ChapterTable!$1:$1,0),0)*ChapterTable!$P$14
    ),
  OFFSET(E1749,-$B1749+IF($L1749,1,0),0)*IF($B1749&gt;OFFSET($B1749,1,0),ChapterTable!$R$17,1)*
    (VLOOKUP(SUBSTITUTE(SUBSTITUTE(E$1,"standard",""),"|Float","")&amp;IF(OR($L1749=TRUE,$A1749=0,MOD($A1749,ChapterTable!$R$20)&lt;&gt;0),"","보스")&amp;"인게임누적곱배수",ChapterTable!$R:$S,2,0)^C1749
    +VLOOKUP(SUBSTITUTE(SUBSTITUTE(E$1,"standard",""),"|Float","")&amp;IF(OR($L1749=TRUE,$A1749=0,MOD($A1749,ChapterTable!$R$20)&lt;&gt;0),"","보스")&amp;"인게임누적합배수",ChapterTable!$R:$S,2,0)*C1749)
  )
  )
  )
)</f>
        <v>14323.995703124998</v>
      </c>
      <c r="F1749" s="1">
        <f ca="1">IF(AND($A1749=0,$B1749=1),
    VLOOKUP(1,ChapterTable!$1:$1048576,MATCH("최종"&amp;SUBSTITUTE(SUBSTITUTE(F$1,"standard",""),"|Float",""),ChapterTable!$1:$1,0),0)*ChapterTable!$P$17,
  IF(AND($A1749=0,$B1749=0),
    F1750,
  IF($B1749=0,
    VLOOKUP($A1749,ChapterTable!$1:$1048576,MATCH("최종"&amp;SUBSTITUTE(SUBSTITUTE(F$1,"standard",""),"|Float",""),ChapterTable!$1:$1,0),0),
  IF($B1749=1,
    IF($L1749=FALSE,
      VLOOKUP($A1749,ChapterTable!$1:$1048576,MATCH("최종"&amp;SUBSTITUTE(SUBSTITUTE(F$1,"standard",""),"|Float",""),ChapterTable!$1:$1,0),0),
      VLOOKUP($A1749-ChapterTable!$P$11,ChapterTable!$1:$1048576,MATCH("최종"&amp;SUBSTITUTE(SUBSTITUTE(F$1,"standard",""),"|Float",""),ChapterTable!$1:$1,0),0)*ChapterTable!$P$14
    ),
  OFFSET(F1749,-$B1749+IF($L1749,1,0),0)*
    (VLOOKUP(SUBSTITUTE(SUBSTITUTE(F$1,"standard",""),"|Float","")&amp;IF(OR($L1749=TRUE,$A1749=0,MOD($A1749,ChapterTable!$R$20)&lt;&gt;0),"","보스")&amp;"인게임누적곱배수",ChapterTable!$R:$S,2,0)^D1749
    +VLOOKUP(SUBSTITUTE(SUBSTITUTE(F$1,"standard",""),"|Float","")&amp;IF(OR($L1749=TRUE,$A1749=0,MOD($A1749,ChapterTable!$R$20)&lt;&gt;0),"","보스")&amp;"인게임누적합배수",ChapterTable!$R:$S,2,0)*D1749)
  )
  )
  )
)</f>
        <v>4973.609619140625</v>
      </c>
      <c r="G1749" t="s">
        <v>719</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92"/>
        <v>1</v>
      </c>
      <c r="Q1749">
        <f t="shared" si="193"/>
        <v>1</v>
      </c>
      <c r="R1749" t="b">
        <f t="shared" ca="1" si="194"/>
        <v>1</v>
      </c>
      <c r="T1749" t="b">
        <f t="shared" ca="1" si="195"/>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98"/>
        <v>1</v>
      </c>
      <c r="AJ1749">
        <f t="shared" si="196"/>
        <v>1</v>
      </c>
      <c r="AK1749">
        <f t="shared" si="197"/>
        <v>1</v>
      </c>
      <c r="AL1749">
        <v>0</v>
      </c>
    </row>
    <row r="1750" spans="1:38" x14ac:dyDescent="0.3">
      <c r="A1750">
        <v>13</v>
      </c>
      <c r="B1750">
        <v>9</v>
      </c>
      <c r="C1750">
        <f>IF(OR($L1750=TRUE,$A1750=0,MOD($A1750,ChapterTable!$R$20)&lt;&gt;0),
MAX(0,INT(($B1750+ChapterTable!$P$26+VLOOKUP(SUBSTITUTE(C$1,"성장단계","")&amp;"단계오프셋",ChapterTable!$R:$S,2,0))/ChapterTable!$P$23)),
MAX(0,INT(($B1750+ChapterTable!$R$26+VLOOKUP(SUBSTITUTE(C$1,"성장단계","")&amp;"보스단계오프셋",ChapterTable!$R:$S,2,0))/ChapterTable!$R$23)))</f>
        <v>1</v>
      </c>
      <c r="D1750">
        <f>IF(OR($L1750=TRUE,$A1750=0,MOD($A1750,ChapterTable!$R$20)&lt;&gt;0),
MAX(0,INT(($B1750+ChapterTable!$P$26+VLOOKUP(SUBSTITUTE(D$1,"성장단계","")&amp;"단계오프셋",ChapterTable!$R:$S,2,0))/ChapterTable!$P$23)),
MAX(0,INT(($B1750+ChapterTable!$R$26+VLOOKUP(SUBSTITUTE(D$1,"성장단계","")&amp;"보스단계오프셋",ChapterTable!$R:$S,2,0))/ChapterTable!$R$23)))</f>
        <v>0</v>
      </c>
      <c r="E1750" s="1">
        <f ca="1">IF(AND($A1750=0,$B1750=1),
    VLOOKUP(1,ChapterTable!$1:$1048576,MATCH("최종"&amp;SUBSTITUTE(SUBSTITUTE(E$1,"standard",""),"|Float",""),ChapterTable!$1:$1,0),0)*ChapterTable!$P$17,
  IF(AND($A1750=0,$B1750=0),
    E1751,
  IF($B1750=0,
    VLOOKUP($A1750,ChapterTable!$1:$1048576,MATCH("최종"&amp;SUBSTITUTE(SUBSTITUTE(E$1,"standard",""),"|Float",""),ChapterTable!$1:$1,0),0),
  IF($B1750=1,
    IF($L1750=FALSE,
      VLOOKUP($A1750,ChapterTable!$1:$1048576,MATCH("최종"&amp;SUBSTITUTE(SUBSTITUTE(E$1,"standard",""),"|Float",""),ChapterTable!$1:$1,0),0),
      VLOOKUP($A1750-ChapterTable!$P$11,ChapterTable!$1:$1048576,MATCH("최종"&amp;SUBSTITUTE(SUBSTITUTE(E$1,"standard",""),"|Float",""),ChapterTable!$1:$1,0),0)*ChapterTable!$P$14
    ),
  OFFSET(E1750,-$B1750+IF($L1750,1,0),0)*IF($B1750&gt;OFFSET($B1750,1,0),ChapterTable!$R$17,1)*
    (VLOOKUP(SUBSTITUTE(SUBSTITUTE(E$1,"standard",""),"|Float","")&amp;IF(OR($L1750=TRUE,$A1750=0,MOD($A1750,ChapterTable!$R$20)&lt;&gt;0),"","보스")&amp;"인게임누적곱배수",ChapterTable!$R:$S,2,0)^C1750
    +VLOOKUP(SUBSTITUTE(SUBSTITUTE(E$1,"standard",""),"|Float","")&amp;IF(OR($L1750=TRUE,$A1750=0,MOD($A1750,ChapterTable!$R$20)&lt;&gt;0),"","보스")&amp;"인게임누적합배수",ChapterTable!$R:$S,2,0)*C1750)
  )
  )
  )
)</f>
        <v>14323.995703124998</v>
      </c>
      <c r="F1750" s="1">
        <f ca="1">IF(AND($A1750=0,$B1750=1),
    VLOOKUP(1,ChapterTable!$1:$1048576,MATCH("최종"&amp;SUBSTITUTE(SUBSTITUTE(F$1,"standard",""),"|Float",""),ChapterTable!$1:$1,0),0)*ChapterTable!$P$17,
  IF(AND($A1750=0,$B1750=0),
    F1751,
  IF($B1750=0,
    VLOOKUP($A1750,ChapterTable!$1:$1048576,MATCH("최종"&amp;SUBSTITUTE(SUBSTITUTE(F$1,"standard",""),"|Float",""),ChapterTable!$1:$1,0),0),
  IF($B1750=1,
    IF($L1750=FALSE,
      VLOOKUP($A1750,ChapterTable!$1:$1048576,MATCH("최종"&amp;SUBSTITUTE(SUBSTITUTE(F$1,"standard",""),"|Float",""),ChapterTable!$1:$1,0),0),
      VLOOKUP($A1750-ChapterTable!$P$11,ChapterTable!$1:$1048576,MATCH("최종"&amp;SUBSTITUTE(SUBSTITUTE(F$1,"standard",""),"|Float",""),ChapterTable!$1:$1,0),0)*ChapterTable!$P$14
    ),
  OFFSET(F1750,-$B1750+IF($L1750,1,0),0)*
    (VLOOKUP(SUBSTITUTE(SUBSTITUTE(F$1,"standard",""),"|Float","")&amp;IF(OR($L1750=TRUE,$A1750=0,MOD($A1750,ChapterTable!$R$20)&lt;&gt;0),"","보스")&amp;"인게임누적곱배수",ChapterTable!$R:$S,2,0)^D1750
    +VLOOKUP(SUBSTITUTE(SUBSTITUTE(F$1,"standard",""),"|Float","")&amp;IF(OR($L1750=TRUE,$A1750=0,MOD($A1750,ChapterTable!$R$20)&lt;&gt;0),"","보스")&amp;"인게임누적합배수",ChapterTable!$R:$S,2,0)*D1750)
  )
  )
  )
)</f>
        <v>4973.609619140625</v>
      </c>
      <c r="G1750" t="s">
        <v>719</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92"/>
        <v>91</v>
      </c>
      <c r="Q1750">
        <f t="shared" si="193"/>
        <v>91</v>
      </c>
      <c r="R1750" t="b">
        <f t="shared" ca="1" si="194"/>
        <v>1</v>
      </c>
      <c r="T1750" t="b">
        <f t="shared" ca="1" si="195"/>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98"/>
        <v>1</v>
      </c>
      <c r="AJ1750">
        <f t="shared" si="196"/>
        <v>1</v>
      </c>
      <c r="AK1750">
        <f t="shared" si="197"/>
        <v>1</v>
      </c>
      <c r="AL1750">
        <v>0</v>
      </c>
    </row>
    <row r="1751" spans="1:38" x14ac:dyDescent="0.3">
      <c r="A1751">
        <v>13</v>
      </c>
      <c r="B1751">
        <v>10</v>
      </c>
      <c r="C1751">
        <f>IF(OR($L1751=TRUE,$A1751=0,MOD($A1751,ChapterTable!$R$20)&lt;&gt;0),
MAX(0,INT(($B1751+ChapterTable!$P$26+VLOOKUP(SUBSTITUTE(C$1,"성장단계","")&amp;"단계오프셋",ChapterTable!$R:$S,2,0))/ChapterTable!$P$23)),
MAX(0,INT(($B1751+ChapterTable!$R$26+VLOOKUP(SUBSTITUTE(C$1,"성장단계","")&amp;"보스단계오프셋",ChapterTable!$R:$S,2,0))/ChapterTable!$R$23)))</f>
        <v>1</v>
      </c>
      <c r="D1751">
        <f>IF(OR($L1751=TRUE,$A1751=0,MOD($A1751,ChapterTable!$R$20)&lt;&gt;0),
MAX(0,INT(($B1751+ChapterTable!$P$26+VLOOKUP(SUBSTITUTE(D$1,"성장단계","")&amp;"단계오프셋",ChapterTable!$R:$S,2,0))/ChapterTable!$P$23)),
MAX(0,INT(($B1751+ChapterTable!$R$26+VLOOKUP(SUBSTITUTE(D$1,"성장단계","")&amp;"보스단계오프셋",ChapterTable!$R:$S,2,0))/ChapterTable!$R$23)))</f>
        <v>0</v>
      </c>
      <c r="E1751" s="1">
        <f ca="1">IF(AND($A1751=0,$B1751=1),
    VLOOKUP(1,ChapterTable!$1:$1048576,MATCH("최종"&amp;SUBSTITUTE(SUBSTITUTE(E$1,"standard",""),"|Float",""),ChapterTable!$1:$1,0),0)*ChapterTable!$P$17,
  IF(AND($A1751=0,$B1751=0),
    E1752,
  IF($B1751=0,
    VLOOKUP($A1751,ChapterTable!$1:$1048576,MATCH("최종"&amp;SUBSTITUTE(SUBSTITUTE(E$1,"standard",""),"|Float",""),ChapterTable!$1:$1,0),0),
  IF($B1751=1,
    IF($L1751=FALSE,
      VLOOKUP($A1751,ChapterTable!$1:$1048576,MATCH("최종"&amp;SUBSTITUTE(SUBSTITUTE(E$1,"standard",""),"|Float",""),ChapterTable!$1:$1,0),0),
      VLOOKUP($A1751-ChapterTable!$P$11,ChapterTable!$1:$1048576,MATCH("최종"&amp;SUBSTITUTE(SUBSTITUTE(E$1,"standard",""),"|Float",""),ChapterTable!$1:$1,0),0)*ChapterTable!$P$14
    ),
  OFFSET(E1751,-$B1751+IF($L1751,1,0),0)*IF($B1751&gt;OFFSET($B1751,1,0),ChapterTable!$R$17,1)*
    (VLOOKUP(SUBSTITUTE(SUBSTITUTE(E$1,"standard",""),"|Float","")&amp;IF(OR($L1751=TRUE,$A1751=0,MOD($A1751,ChapterTable!$R$20)&lt;&gt;0),"","보스")&amp;"인게임누적곱배수",ChapterTable!$R:$S,2,0)^C1751
    +VLOOKUP(SUBSTITUTE(SUBSTITUTE(E$1,"standard",""),"|Float","")&amp;IF(OR($L1751=TRUE,$A1751=0,MOD($A1751,ChapterTable!$R$20)&lt;&gt;0),"","보스")&amp;"인게임누적합배수",ChapterTable!$R:$S,2,0)*C1751)
  )
  )
  )
)</f>
        <v>14323.995703124998</v>
      </c>
      <c r="F1751" s="1">
        <f ca="1">IF(AND($A1751=0,$B1751=1),
    VLOOKUP(1,ChapterTable!$1:$1048576,MATCH("최종"&amp;SUBSTITUTE(SUBSTITUTE(F$1,"standard",""),"|Float",""),ChapterTable!$1:$1,0),0)*ChapterTable!$P$17,
  IF(AND($A1751=0,$B1751=0),
    F1752,
  IF($B1751=0,
    VLOOKUP($A1751,ChapterTable!$1:$1048576,MATCH("최종"&amp;SUBSTITUTE(SUBSTITUTE(F$1,"standard",""),"|Float",""),ChapterTable!$1:$1,0),0),
  IF($B1751=1,
    IF($L1751=FALSE,
      VLOOKUP($A1751,ChapterTable!$1:$1048576,MATCH("최종"&amp;SUBSTITUTE(SUBSTITUTE(F$1,"standard",""),"|Float",""),ChapterTable!$1:$1,0),0),
      VLOOKUP($A1751-ChapterTable!$P$11,ChapterTable!$1:$1048576,MATCH("최종"&amp;SUBSTITUTE(SUBSTITUTE(F$1,"standard",""),"|Float",""),ChapterTable!$1:$1,0),0)*ChapterTable!$P$14
    ),
  OFFSET(F1751,-$B1751+IF($L1751,1,0),0)*
    (VLOOKUP(SUBSTITUTE(SUBSTITUTE(F$1,"standard",""),"|Float","")&amp;IF(OR($L1751=TRUE,$A1751=0,MOD($A1751,ChapterTable!$R$20)&lt;&gt;0),"","보스")&amp;"인게임누적곱배수",ChapterTable!$R:$S,2,0)^D1751
    +VLOOKUP(SUBSTITUTE(SUBSTITUTE(F$1,"standard",""),"|Float","")&amp;IF(OR($L1751=TRUE,$A1751=0,MOD($A1751,ChapterTable!$R$20)&lt;&gt;0),"","보스")&amp;"인게임누적합배수",ChapterTable!$R:$S,2,0)*D1751)
  )
  )
  )
)</f>
        <v>4973.609619140625</v>
      </c>
      <c r="G1751" t="s">
        <v>719</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92"/>
        <v>21</v>
      </c>
      <c r="Q1751">
        <f t="shared" si="193"/>
        <v>21</v>
      </c>
      <c r="R1751" t="b">
        <f t="shared" ca="1" si="194"/>
        <v>1</v>
      </c>
      <c r="T1751" t="b">
        <f t="shared" ca="1" si="195"/>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98"/>
        <v>1</v>
      </c>
      <c r="AJ1751">
        <f t="shared" si="196"/>
        <v>1</v>
      </c>
      <c r="AK1751">
        <f t="shared" si="197"/>
        <v>1</v>
      </c>
      <c r="AL1751">
        <v>0</v>
      </c>
    </row>
    <row r="1752" spans="1:38" x14ac:dyDescent="0.3">
      <c r="A1752">
        <v>13</v>
      </c>
      <c r="B1752">
        <v>11</v>
      </c>
      <c r="C1752">
        <f>IF(OR($L1752=TRUE,$A1752=0,MOD($A1752,ChapterTable!$R$20)&lt;&gt;0),
MAX(0,INT(($B1752+ChapterTable!$P$26+VLOOKUP(SUBSTITUTE(C$1,"성장단계","")&amp;"단계오프셋",ChapterTable!$R:$S,2,0))/ChapterTable!$P$23)),
MAX(0,INT(($B1752+ChapterTable!$R$26+VLOOKUP(SUBSTITUTE(C$1,"성장단계","")&amp;"보스단계오프셋",ChapterTable!$R:$S,2,0))/ChapterTable!$R$23)))</f>
        <v>1</v>
      </c>
      <c r="D1752">
        <f>IF(OR($L1752=TRUE,$A1752=0,MOD($A1752,ChapterTable!$R$20)&lt;&gt;0),
MAX(0,INT(($B1752+ChapterTable!$P$26+VLOOKUP(SUBSTITUTE(D$1,"성장단계","")&amp;"단계오프셋",ChapterTable!$R:$S,2,0))/ChapterTable!$P$23)),
MAX(0,INT(($B1752+ChapterTable!$R$26+VLOOKUP(SUBSTITUTE(D$1,"성장단계","")&amp;"보스단계오프셋",ChapterTable!$R:$S,2,0))/ChapterTable!$R$23)))</f>
        <v>1</v>
      </c>
      <c r="E1752" s="1">
        <f ca="1">IF(AND($A1752=0,$B1752=1),
    VLOOKUP(1,ChapterTable!$1:$1048576,MATCH("최종"&amp;SUBSTITUTE(SUBSTITUTE(E$1,"standard",""),"|Float",""),ChapterTable!$1:$1,0),0)*ChapterTable!$P$17,
  IF(AND($A1752=0,$B1752=0),
    E1753,
  IF($B1752=0,
    VLOOKUP($A1752,ChapterTable!$1:$1048576,MATCH("최종"&amp;SUBSTITUTE(SUBSTITUTE(E$1,"standard",""),"|Float",""),ChapterTable!$1:$1,0),0),
  IF($B1752=1,
    IF($L1752=FALSE,
      VLOOKUP($A1752,ChapterTable!$1:$1048576,MATCH("최종"&amp;SUBSTITUTE(SUBSTITUTE(E$1,"standard",""),"|Float",""),ChapterTable!$1:$1,0),0),
      VLOOKUP($A1752-ChapterTable!$P$11,ChapterTable!$1:$1048576,MATCH("최종"&amp;SUBSTITUTE(SUBSTITUTE(E$1,"standard",""),"|Float",""),ChapterTable!$1:$1,0),0)*ChapterTable!$P$14
    ),
  OFFSET(E1752,-$B1752+IF($L1752,1,0),0)*IF($B1752&gt;OFFSET($B1752,1,0),ChapterTable!$R$17,1)*
    (VLOOKUP(SUBSTITUTE(SUBSTITUTE(E$1,"standard",""),"|Float","")&amp;IF(OR($L1752=TRUE,$A1752=0,MOD($A1752,ChapterTable!$R$20)&lt;&gt;0),"","보스")&amp;"인게임누적곱배수",ChapterTable!$R:$S,2,0)^C1752
    +VLOOKUP(SUBSTITUTE(SUBSTITUTE(E$1,"standard",""),"|Float","")&amp;IF(OR($L1752=TRUE,$A1752=0,MOD($A1752,ChapterTable!$R$20)&lt;&gt;0),"","보스")&amp;"인게임누적합배수",ChapterTable!$R:$S,2,0)*C1752)
  )
  )
  )
)</f>
        <v>14323.995703124998</v>
      </c>
      <c r="F1752" s="1">
        <f ca="1">IF(AND($A1752=0,$B1752=1),
    VLOOKUP(1,ChapterTable!$1:$1048576,MATCH("최종"&amp;SUBSTITUTE(SUBSTITUTE(F$1,"standard",""),"|Float",""),ChapterTable!$1:$1,0),0)*ChapterTable!$P$17,
  IF(AND($A1752=0,$B1752=0),
    F1753,
  IF($B1752=0,
    VLOOKUP($A1752,ChapterTable!$1:$1048576,MATCH("최종"&amp;SUBSTITUTE(SUBSTITUTE(F$1,"standard",""),"|Float",""),ChapterTable!$1:$1,0),0),
  IF($B1752=1,
    IF($L1752=FALSE,
      VLOOKUP($A1752,ChapterTable!$1:$1048576,MATCH("최종"&amp;SUBSTITUTE(SUBSTITUTE(F$1,"standard",""),"|Float",""),ChapterTable!$1:$1,0),0),
      VLOOKUP($A1752-ChapterTable!$P$11,ChapterTable!$1:$1048576,MATCH("최종"&amp;SUBSTITUTE(SUBSTITUTE(F$1,"standard",""),"|Float",""),ChapterTable!$1:$1,0),0)*ChapterTable!$P$14
    ),
  OFFSET(F1752,-$B1752+IF($L1752,1,0),0)*
    (VLOOKUP(SUBSTITUTE(SUBSTITUTE(F$1,"standard",""),"|Float","")&amp;IF(OR($L1752=TRUE,$A1752=0,MOD($A1752,ChapterTable!$R$20)&lt;&gt;0),"","보스")&amp;"인게임누적곱배수",ChapterTable!$R:$S,2,0)^D1752
    +VLOOKUP(SUBSTITUTE(SUBSTITUTE(F$1,"standard",""),"|Float","")&amp;IF(OR($L1752=TRUE,$A1752=0,MOD($A1752,ChapterTable!$R$20)&lt;&gt;0),"","보스")&amp;"인게임누적합배수",ChapterTable!$R:$S,2,0)*D1752)
  )
  )
  )
)</f>
        <v>5346.6303405761719</v>
      </c>
      <c r="G1752" t="s">
        <v>719</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92"/>
        <v>2</v>
      </c>
      <c r="Q1752">
        <f t="shared" si="193"/>
        <v>2</v>
      </c>
      <c r="R1752" t="b">
        <f t="shared" ca="1" si="194"/>
        <v>1</v>
      </c>
      <c r="T1752" t="b">
        <f t="shared" ca="1" si="195"/>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98"/>
        <v>0.5</v>
      </c>
      <c r="AJ1752">
        <f t="shared" si="196"/>
        <v>0.54666666600000002</v>
      </c>
      <c r="AK1752">
        <f t="shared" si="197"/>
        <v>1</v>
      </c>
      <c r="AL1752">
        <v>0</v>
      </c>
    </row>
    <row r="1753" spans="1:38" x14ac:dyDescent="0.3">
      <c r="A1753">
        <v>13</v>
      </c>
      <c r="B1753">
        <v>12</v>
      </c>
      <c r="C1753">
        <f>IF(OR($L1753=TRUE,$A1753=0,MOD($A1753,ChapterTable!$R$20)&lt;&gt;0),
MAX(0,INT(($B1753+ChapterTable!$P$26+VLOOKUP(SUBSTITUTE(C$1,"성장단계","")&amp;"단계오프셋",ChapterTable!$R:$S,2,0))/ChapterTable!$P$23)),
MAX(0,INT(($B1753+ChapterTable!$R$26+VLOOKUP(SUBSTITUTE(C$1,"성장단계","")&amp;"보스단계오프셋",ChapterTable!$R:$S,2,0))/ChapterTable!$R$23)))</f>
        <v>1</v>
      </c>
      <c r="D1753">
        <f>IF(OR($L1753=TRUE,$A1753=0,MOD($A1753,ChapterTable!$R$20)&lt;&gt;0),
MAX(0,INT(($B1753+ChapterTable!$P$26+VLOOKUP(SUBSTITUTE(D$1,"성장단계","")&amp;"단계오프셋",ChapterTable!$R:$S,2,0))/ChapterTable!$P$23)),
MAX(0,INT(($B1753+ChapterTable!$R$26+VLOOKUP(SUBSTITUTE(D$1,"성장단계","")&amp;"보스단계오프셋",ChapterTable!$R:$S,2,0))/ChapterTable!$R$23)))</f>
        <v>1</v>
      </c>
      <c r="E1753" s="1">
        <f ca="1">IF(AND($A1753=0,$B1753=1),
    VLOOKUP(1,ChapterTable!$1:$1048576,MATCH("최종"&amp;SUBSTITUTE(SUBSTITUTE(E$1,"standard",""),"|Float",""),ChapterTable!$1:$1,0),0)*ChapterTable!$P$17,
  IF(AND($A1753=0,$B1753=0),
    E1754,
  IF($B1753=0,
    VLOOKUP($A1753,ChapterTable!$1:$1048576,MATCH("최종"&amp;SUBSTITUTE(SUBSTITUTE(E$1,"standard",""),"|Float",""),ChapterTable!$1:$1,0),0),
  IF($B1753=1,
    IF($L1753=FALSE,
      VLOOKUP($A1753,ChapterTable!$1:$1048576,MATCH("최종"&amp;SUBSTITUTE(SUBSTITUTE(E$1,"standard",""),"|Float",""),ChapterTable!$1:$1,0),0),
      VLOOKUP($A1753-ChapterTable!$P$11,ChapterTable!$1:$1048576,MATCH("최종"&amp;SUBSTITUTE(SUBSTITUTE(E$1,"standard",""),"|Float",""),ChapterTable!$1:$1,0),0)*ChapterTable!$P$14
    ),
  OFFSET(E1753,-$B1753+IF($L1753,1,0),0)*IF($B1753&gt;OFFSET($B1753,1,0),ChapterTable!$R$17,1)*
    (VLOOKUP(SUBSTITUTE(SUBSTITUTE(E$1,"standard",""),"|Float","")&amp;IF(OR($L1753=TRUE,$A1753=0,MOD($A1753,ChapterTable!$R$20)&lt;&gt;0),"","보스")&amp;"인게임누적곱배수",ChapterTable!$R:$S,2,0)^C1753
    +VLOOKUP(SUBSTITUTE(SUBSTITUTE(E$1,"standard",""),"|Float","")&amp;IF(OR($L1753=TRUE,$A1753=0,MOD($A1753,ChapterTable!$R$20)&lt;&gt;0),"","보스")&amp;"인게임누적합배수",ChapterTable!$R:$S,2,0)*C1753)
  )
  )
  )
)</f>
        <v>14323.995703124998</v>
      </c>
      <c r="F1753" s="1">
        <f ca="1">IF(AND($A1753=0,$B1753=1),
    VLOOKUP(1,ChapterTable!$1:$1048576,MATCH("최종"&amp;SUBSTITUTE(SUBSTITUTE(F$1,"standard",""),"|Float",""),ChapterTable!$1:$1,0),0)*ChapterTable!$P$17,
  IF(AND($A1753=0,$B1753=0),
    F1754,
  IF($B1753=0,
    VLOOKUP($A1753,ChapterTable!$1:$1048576,MATCH("최종"&amp;SUBSTITUTE(SUBSTITUTE(F$1,"standard",""),"|Float",""),ChapterTable!$1:$1,0),0),
  IF($B1753=1,
    IF($L1753=FALSE,
      VLOOKUP($A1753,ChapterTable!$1:$1048576,MATCH("최종"&amp;SUBSTITUTE(SUBSTITUTE(F$1,"standard",""),"|Float",""),ChapterTable!$1:$1,0),0),
      VLOOKUP($A1753-ChapterTable!$P$11,ChapterTable!$1:$1048576,MATCH("최종"&amp;SUBSTITUTE(SUBSTITUTE(F$1,"standard",""),"|Float",""),ChapterTable!$1:$1,0),0)*ChapterTable!$P$14
    ),
  OFFSET(F1753,-$B1753+IF($L1753,1,0),0)*
    (VLOOKUP(SUBSTITUTE(SUBSTITUTE(F$1,"standard",""),"|Float","")&amp;IF(OR($L1753=TRUE,$A1753=0,MOD($A1753,ChapterTable!$R$20)&lt;&gt;0),"","보스")&amp;"인게임누적곱배수",ChapterTable!$R:$S,2,0)^D1753
    +VLOOKUP(SUBSTITUTE(SUBSTITUTE(F$1,"standard",""),"|Float","")&amp;IF(OR($L1753=TRUE,$A1753=0,MOD($A1753,ChapterTable!$R$20)&lt;&gt;0),"","보스")&amp;"인게임누적합배수",ChapterTable!$R:$S,2,0)*D1753)
  )
  )
  )
)</f>
        <v>5346.6303405761719</v>
      </c>
      <c r="G1753" t="s">
        <v>719</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92"/>
        <v>2</v>
      </c>
      <c r="Q1753">
        <f t="shared" si="193"/>
        <v>2</v>
      </c>
      <c r="R1753" t="b">
        <f t="shared" ca="1" si="194"/>
        <v>1</v>
      </c>
      <c r="T1753" t="b">
        <f t="shared" ca="1" si="195"/>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98"/>
        <v>0.5</v>
      </c>
      <c r="AJ1753">
        <f t="shared" si="196"/>
        <v>0.54666666600000002</v>
      </c>
      <c r="AK1753">
        <f t="shared" si="197"/>
        <v>1</v>
      </c>
      <c r="AL1753">
        <v>0</v>
      </c>
    </row>
    <row r="1754" spans="1:38" x14ac:dyDescent="0.3">
      <c r="A1754">
        <v>13</v>
      </c>
      <c r="B1754">
        <v>13</v>
      </c>
      <c r="C1754">
        <f>IF(OR($L1754=TRUE,$A1754=0,MOD($A1754,ChapterTable!$R$20)&lt;&gt;0),
MAX(0,INT(($B1754+ChapterTable!$P$26+VLOOKUP(SUBSTITUTE(C$1,"성장단계","")&amp;"단계오프셋",ChapterTable!$R:$S,2,0))/ChapterTable!$P$23)),
MAX(0,INT(($B1754+ChapterTable!$R$26+VLOOKUP(SUBSTITUTE(C$1,"성장단계","")&amp;"보스단계오프셋",ChapterTable!$R:$S,2,0))/ChapterTable!$R$23)))</f>
        <v>1</v>
      </c>
      <c r="D1754">
        <f>IF(OR($L1754=TRUE,$A1754=0,MOD($A1754,ChapterTable!$R$20)&lt;&gt;0),
MAX(0,INT(($B1754+ChapterTable!$P$26+VLOOKUP(SUBSTITUTE(D$1,"성장단계","")&amp;"단계오프셋",ChapterTable!$R:$S,2,0))/ChapterTable!$P$23)),
MAX(0,INT(($B1754+ChapterTable!$R$26+VLOOKUP(SUBSTITUTE(D$1,"성장단계","")&amp;"보스단계오프셋",ChapterTable!$R:$S,2,0))/ChapterTable!$R$23)))</f>
        <v>1</v>
      </c>
      <c r="E1754" s="1">
        <f ca="1">IF(AND($A1754=0,$B1754=1),
    VLOOKUP(1,ChapterTable!$1:$1048576,MATCH("최종"&amp;SUBSTITUTE(SUBSTITUTE(E$1,"standard",""),"|Float",""),ChapterTable!$1:$1,0),0)*ChapterTable!$P$17,
  IF(AND($A1754=0,$B1754=0),
    E1755,
  IF($B1754=0,
    VLOOKUP($A1754,ChapterTable!$1:$1048576,MATCH("최종"&amp;SUBSTITUTE(SUBSTITUTE(E$1,"standard",""),"|Float",""),ChapterTable!$1:$1,0),0),
  IF($B1754=1,
    IF($L1754=FALSE,
      VLOOKUP($A1754,ChapterTable!$1:$1048576,MATCH("최종"&amp;SUBSTITUTE(SUBSTITUTE(E$1,"standard",""),"|Float",""),ChapterTable!$1:$1,0),0),
      VLOOKUP($A1754-ChapterTable!$P$11,ChapterTable!$1:$1048576,MATCH("최종"&amp;SUBSTITUTE(SUBSTITUTE(E$1,"standard",""),"|Float",""),ChapterTable!$1:$1,0),0)*ChapterTable!$P$14
    ),
  OFFSET(E1754,-$B1754+IF($L1754,1,0),0)*IF($B1754&gt;OFFSET($B1754,1,0),ChapterTable!$R$17,1)*
    (VLOOKUP(SUBSTITUTE(SUBSTITUTE(E$1,"standard",""),"|Float","")&amp;IF(OR($L1754=TRUE,$A1754=0,MOD($A1754,ChapterTable!$R$20)&lt;&gt;0),"","보스")&amp;"인게임누적곱배수",ChapterTable!$R:$S,2,0)^C1754
    +VLOOKUP(SUBSTITUTE(SUBSTITUTE(E$1,"standard",""),"|Float","")&amp;IF(OR($L1754=TRUE,$A1754=0,MOD($A1754,ChapterTable!$R$20)&lt;&gt;0),"","보스")&amp;"인게임누적합배수",ChapterTable!$R:$S,2,0)*C1754)
  )
  )
  )
)</f>
        <v>14323.995703124998</v>
      </c>
      <c r="F1754" s="1">
        <f ca="1">IF(AND($A1754=0,$B1754=1),
    VLOOKUP(1,ChapterTable!$1:$1048576,MATCH("최종"&amp;SUBSTITUTE(SUBSTITUTE(F$1,"standard",""),"|Float",""),ChapterTable!$1:$1,0),0)*ChapterTable!$P$17,
  IF(AND($A1754=0,$B1754=0),
    F1755,
  IF($B1754=0,
    VLOOKUP($A1754,ChapterTable!$1:$1048576,MATCH("최종"&amp;SUBSTITUTE(SUBSTITUTE(F$1,"standard",""),"|Float",""),ChapterTable!$1:$1,0),0),
  IF($B1754=1,
    IF($L1754=FALSE,
      VLOOKUP($A1754,ChapterTable!$1:$1048576,MATCH("최종"&amp;SUBSTITUTE(SUBSTITUTE(F$1,"standard",""),"|Float",""),ChapterTable!$1:$1,0),0),
      VLOOKUP($A1754-ChapterTable!$P$11,ChapterTable!$1:$1048576,MATCH("최종"&amp;SUBSTITUTE(SUBSTITUTE(F$1,"standard",""),"|Float",""),ChapterTable!$1:$1,0),0)*ChapterTable!$P$14
    ),
  OFFSET(F1754,-$B1754+IF($L1754,1,0),0)*
    (VLOOKUP(SUBSTITUTE(SUBSTITUTE(F$1,"standard",""),"|Float","")&amp;IF(OR($L1754=TRUE,$A1754=0,MOD($A1754,ChapterTable!$R$20)&lt;&gt;0),"","보스")&amp;"인게임누적곱배수",ChapterTable!$R:$S,2,0)^D1754
    +VLOOKUP(SUBSTITUTE(SUBSTITUTE(F$1,"standard",""),"|Float","")&amp;IF(OR($L1754=TRUE,$A1754=0,MOD($A1754,ChapterTable!$R$20)&lt;&gt;0),"","보스")&amp;"인게임누적합배수",ChapterTable!$R:$S,2,0)*D1754)
  )
  )
  )
)</f>
        <v>5346.6303405761719</v>
      </c>
      <c r="G1754" t="s">
        <v>719</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92"/>
        <v>2</v>
      </c>
      <c r="Q1754">
        <f t="shared" si="193"/>
        <v>2</v>
      </c>
      <c r="R1754" t="b">
        <f t="shared" ca="1" si="194"/>
        <v>1</v>
      </c>
      <c r="T1754" t="b">
        <f t="shared" ca="1" si="195"/>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98"/>
        <v>0.5</v>
      </c>
      <c r="AJ1754">
        <f t="shared" si="196"/>
        <v>0.54666666600000002</v>
      </c>
      <c r="AK1754">
        <f t="shared" si="197"/>
        <v>1</v>
      </c>
      <c r="AL1754">
        <v>0</v>
      </c>
    </row>
    <row r="1755" spans="1:38" x14ac:dyDescent="0.3">
      <c r="A1755">
        <v>13</v>
      </c>
      <c r="B1755">
        <v>14</v>
      </c>
      <c r="C1755">
        <f>IF(OR($L1755=TRUE,$A1755=0,MOD($A1755,ChapterTable!$R$20)&lt;&gt;0),
MAX(0,INT(($B1755+ChapterTable!$P$26+VLOOKUP(SUBSTITUTE(C$1,"성장단계","")&amp;"단계오프셋",ChapterTable!$R:$S,2,0))/ChapterTable!$P$23)),
MAX(0,INT(($B1755+ChapterTable!$R$26+VLOOKUP(SUBSTITUTE(C$1,"성장단계","")&amp;"보스단계오프셋",ChapterTable!$R:$S,2,0))/ChapterTable!$R$23)))</f>
        <v>1</v>
      </c>
      <c r="D1755">
        <f>IF(OR($L1755=TRUE,$A1755=0,MOD($A1755,ChapterTable!$R$20)&lt;&gt;0),
MAX(0,INT(($B1755+ChapterTable!$P$26+VLOOKUP(SUBSTITUTE(D$1,"성장단계","")&amp;"단계오프셋",ChapterTable!$R:$S,2,0))/ChapterTable!$P$23)),
MAX(0,INT(($B1755+ChapterTable!$R$26+VLOOKUP(SUBSTITUTE(D$1,"성장단계","")&amp;"보스단계오프셋",ChapterTable!$R:$S,2,0))/ChapterTable!$R$23)))</f>
        <v>1</v>
      </c>
      <c r="E1755" s="1">
        <f ca="1">IF(AND($A1755=0,$B1755=1),
    VLOOKUP(1,ChapterTable!$1:$1048576,MATCH("최종"&amp;SUBSTITUTE(SUBSTITUTE(E$1,"standard",""),"|Float",""),ChapterTable!$1:$1,0),0)*ChapterTable!$P$17,
  IF(AND($A1755=0,$B1755=0),
    E1756,
  IF($B1755=0,
    VLOOKUP($A1755,ChapterTable!$1:$1048576,MATCH("최종"&amp;SUBSTITUTE(SUBSTITUTE(E$1,"standard",""),"|Float",""),ChapterTable!$1:$1,0),0),
  IF($B1755=1,
    IF($L1755=FALSE,
      VLOOKUP($A1755,ChapterTable!$1:$1048576,MATCH("최종"&amp;SUBSTITUTE(SUBSTITUTE(E$1,"standard",""),"|Float",""),ChapterTable!$1:$1,0),0),
      VLOOKUP($A1755-ChapterTable!$P$11,ChapterTable!$1:$1048576,MATCH("최종"&amp;SUBSTITUTE(SUBSTITUTE(E$1,"standard",""),"|Float",""),ChapterTable!$1:$1,0),0)*ChapterTable!$P$14
    ),
  OFFSET(E1755,-$B1755+IF($L1755,1,0),0)*IF($B1755&gt;OFFSET($B1755,1,0),ChapterTable!$R$17,1)*
    (VLOOKUP(SUBSTITUTE(SUBSTITUTE(E$1,"standard",""),"|Float","")&amp;IF(OR($L1755=TRUE,$A1755=0,MOD($A1755,ChapterTable!$R$20)&lt;&gt;0),"","보스")&amp;"인게임누적곱배수",ChapterTable!$R:$S,2,0)^C1755
    +VLOOKUP(SUBSTITUTE(SUBSTITUTE(E$1,"standard",""),"|Float","")&amp;IF(OR($L1755=TRUE,$A1755=0,MOD($A1755,ChapterTable!$R$20)&lt;&gt;0),"","보스")&amp;"인게임누적합배수",ChapterTable!$R:$S,2,0)*C1755)
  )
  )
  )
)</f>
        <v>14323.995703124998</v>
      </c>
      <c r="F1755" s="1">
        <f ca="1">IF(AND($A1755=0,$B1755=1),
    VLOOKUP(1,ChapterTable!$1:$1048576,MATCH("최종"&amp;SUBSTITUTE(SUBSTITUTE(F$1,"standard",""),"|Float",""),ChapterTable!$1:$1,0),0)*ChapterTable!$P$17,
  IF(AND($A1755=0,$B1755=0),
    F1756,
  IF($B1755=0,
    VLOOKUP($A1755,ChapterTable!$1:$1048576,MATCH("최종"&amp;SUBSTITUTE(SUBSTITUTE(F$1,"standard",""),"|Float",""),ChapterTable!$1:$1,0),0),
  IF($B1755=1,
    IF($L1755=FALSE,
      VLOOKUP($A1755,ChapterTable!$1:$1048576,MATCH("최종"&amp;SUBSTITUTE(SUBSTITUTE(F$1,"standard",""),"|Float",""),ChapterTable!$1:$1,0),0),
      VLOOKUP($A1755-ChapterTable!$P$11,ChapterTable!$1:$1048576,MATCH("최종"&amp;SUBSTITUTE(SUBSTITUTE(F$1,"standard",""),"|Float",""),ChapterTable!$1:$1,0),0)*ChapterTable!$P$14
    ),
  OFFSET(F1755,-$B1755+IF($L1755,1,0),0)*
    (VLOOKUP(SUBSTITUTE(SUBSTITUTE(F$1,"standard",""),"|Float","")&amp;IF(OR($L1755=TRUE,$A1755=0,MOD($A1755,ChapterTable!$R$20)&lt;&gt;0),"","보스")&amp;"인게임누적곱배수",ChapterTable!$R:$S,2,0)^D1755
    +VLOOKUP(SUBSTITUTE(SUBSTITUTE(F$1,"standard",""),"|Float","")&amp;IF(OR($L1755=TRUE,$A1755=0,MOD($A1755,ChapterTable!$R$20)&lt;&gt;0),"","보스")&amp;"인게임누적합배수",ChapterTable!$R:$S,2,0)*D1755)
  )
  )
  )
)</f>
        <v>5346.6303405761719</v>
      </c>
      <c r="G1755" t="s">
        <v>719</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92"/>
        <v>2</v>
      </c>
      <c r="Q1755">
        <f t="shared" si="193"/>
        <v>2</v>
      </c>
      <c r="R1755" t="b">
        <f t="shared" ca="1" si="194"/>
        <v>1</v>
      </c>
      <c r="T1755" t="b">
        <f t="shared" ca="1" si="195"/>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98"/>
        <v>0.5</v>
      </c>
      <c r="AJ1755">
        <f t="shared" si="196"/>
        <v>0.54666666600000002</v>
      </c>
      <c r="AK1755">
        <f t="shared" si="197"/>
        <v>1</v>
      </c>
      <c r="AL1755">
        <v>0</v>
      </c>
    </row>
    <row r="1756" spans="1:38" x14ac:dyDescent="0.3">
      <c r="A1756">
        <v>13</v>
      </c>
      <c r="B1756">
        <v>15</v>
      </c>
      <c r="C1756">
        <f>IF(OR($L1756=TRUE,$A1756=0,MOD($A1756,ChapterTable!$R$20)&lt;&gt;0),
MAX(0,INT(($B1756+ChapterTable!$P$26+VLOOKUP(SUBSTITUTE(C$1,"성장단계","")&amp;"단계오프셋",ChapterTable!$R:$S,2,0))/ChapterTable!$P$23)),
MAX(0,INT(($B1756+ChapterTable!$R$26+VLOOKUP(SUBSTITUTE(C$1,"성장단계","")&amp;"보스단계오프셋",ChapterTable!$R:$S,2,0))/ChapterTable!$R$23)))</f>
        <v>1</v>
      </c>
      <c r="D1756">
        <f>IF(OR($L1756=TRUE,$A1756=0,MOD($A1756,ChapterTable!$R$20)&lt;&gt;0),
MAX(0,INT(($B1756+ChapterTable!$P$26+VLOOKUP(SUBSTITUTE(D$1,"성장단계","")&amp;"단계오프셋",ChapterTable!$R:$S,2,0))/ChapterTable!$P$23)),
MAX(0,INT(($B1756+ChapterTable!$R$26+VLOOKUP(SUBSTITUTE(D$1,"성장단계","")&amp;"보스단계오프셋",ChapterTable!$R:$S,2,0))/ChapterTable!$R$23)))</f>
        <v>1</v>
      </c>
      <c r="E1756" s="1">
        <f ca="1">IF(AND($A1756=0,$B1756=1),
    VLOOKUP(1,ChapterTable!$1:$1048576,MATCH("최종"&amp;SUBSTITUTE(SUBSTITUTE(E$1,"standard",""),"|Float",""),ChapterTable!$1:$1,0),0)*ChapterTable!$P$17,
  IF(AND($A1756=0,$B1756=0),
    E1757,
  IF($B1756=0,
    VLOOKUP($A1756,ChapterTable!$1:$1048576,MATCH("최종"&amp;SUBSTITUTE(SUBSTITUTE(E$1,"standard",""),"|Float",""),ChapterTable!$1:$1,0),0),
  IF($B1756=1,
    IF($L1756=FALSE,
      VLOOKUP($A1756,ChapterTable!$1:$1048576,MATCH("최종"&amp;SUBSTITUTE(SUBSTITUTE(E$1,"standard",""),"|Float",""),ChapterTable!$1:$1,0),0),
      VLOOKUP($A1756-ChapterTable!$P$11,ChapterTable!$1:$1048576,MATCH("최종"&amp;SUBSTITUTE(SUBSTITUTE(E$1,"standard",""),"|Float",""),ChapterTable!$1:$1,0),0)*ChapterTable!$P$14
    ),
  OFFSET(E1756,-$B1756+IF($L1756,1,0),0)*IF($B1756&gt;OFFSET($B1756,1,0),ChapterTable!$R$17,1)*
    (VLOOKUP(SUBSTITUTE(SUBSTITUTE(E$1,"standard",""),"|Float","")&amp;IF(OR($L1756=TRUE,$A1756=0,MOD($A1756,ChapterTable!$R$20)&lt;&gt;0),"","보스")&amp;"인게임누적곱배수",ChapterTable!$R:$S,2,0)^C1756
    +VLOOKUP(SUBSTITUTE(SUBSTITUTE(E$1,"standard",""),"|Float","")&amp;IF(OR($L1756=TRUE,$A1756=0,MOD($A1756,ChapterTable!$R$20)&lt;&gt;0),"","보스")&amp;"인게임누적합배수",ChapterTable!$R:$S,2,0)*C1756)
  )
  )
  )
)</f>
        <v>14323.995703124998</v>
      </c>
      <c r="F1756" s="1">
        <f ca="1">IF(AND($A1756=0,$B1756=1),
    VLOOKUP(1,ChapterTable!$1:$1048576,MATCH("최종"&amp;SUBSTITUTE(SUBSTITUTE(F$1,"standard",""),"|Float",""),ChapterTable!$1:$1,0),0)*ChapterTable!$P$17,
  IF(AND($A1756=0,$B1756=0),
    F1757,
  IF($B1756=0,
    VLOOKUP($A1756,ChapterTable!$1:$1048576,MATCH("최종"&amp;SUBSTITUTE(SUBSTITUTE(F$1,"standard",""),"|Float",""),ChapterTable!$1:$1,0),0),
  IF($B1756=1,
    IF($L1756=FALSE,
      VLOOKUP($A1756,ChapterTable!$1:$1048576,MATCH("최종"&amp;SUBSTITUTE(SUBSTITUTE(F$1,"standard",""),"|Float",""),ChapterTable!$1:$1,0),0),
      VLOOKUP($A1756-ChapterTable!$P$11,ChapterTable!$1:$1048576,MATCH("최종"&amp;SUBSTITUTE(SUBSTITUTE(F$1,"standard",""),"|Float",""),ChapterTable!$1:$1,0),0)*ChapterTable!$P$14
    ),
  OFFSET(F1756,-$B1756+IF($L1756,1,0),0)*
    (VLOOKUP(SUBSTITUTE(SUBSTITUTE(F$1,"standard",""),"|Float","")&amp;IF(OR($L1756=TRUE,$A1756=0,MOD($A1756,ChapterTable!$R$20)&lt;&gt;0),"","보스")&amp;"인게임누적곱배수",ChapterTable!$R:$S,2,0)^D1756
    +VLOOKUP(SUBSTITUTE(SUBSTITUTE(F$1,"standard",""),"|Float","")&amp;IF(OR($L1756=TRUE,$A1756=0,MOD($A1756,ChapterTable!$R$20)&lt;&gt;0),"","보스")&amp;"인게임누적합배수",ChapterTable!$R:$S,2,0)*D1756)
  )
  )
  )
)</f>
        <v>5346.6303405761719</v>
      </c>
      <c r="G1756" t="s">
        <v>719</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92"/>
        <v>11</v>
      </c>
      <c r="Q1756">
        <f t="shared" si="193"/>
        <v>11</v>
      </c>
      <c r="R1756" t="b">
        <f t="shared" ca="1" si="194"/>
        <v>1</v>
      </c>
      <c r="T1756" t="b">
        <f t="shared" ca="1" si="195"/>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98"/>
        <v>0.5</v>
      </c>
      <c r="AJ1756">
        <f t="shared" si="196"/>
        <v>0.54666666600000002</v>
      </c>
      <c r="AK1756">
        <f t="shared" si="197"/>
        <v>1</v>
      </c>
      <c r="AL1756">
        <v>0</v>
      </c>
    </row>
    <row r="1757" spans="1:38" x14ac:dyDescent="0.3">
      <c r="A1757">
        <v>13</v>
      </c>
      <c r="B1757">
        <v>16</v>
      </c>
      <c r="C1757">
        <f>IF(OR($L1757=TRUE,$A1757=0,MOD($A1757,ChapterTable!$R$20)&lt;&gt;0),
MAX(0,INT(($B1757+ChapterTable!$P$26+VLOOKUP(SUBSTITUTE(C$1,"성장단계","")&amp;"단계오프셋",ChapterTable!$R:$S,2,0))/ChapterTable!$P$23)),
MAX(0,INT(($B1757+ChapterTable!$R$26+VLOOKUP(SUBSTITUTE(C$1,"성장단계","")&amp;"보스단계오프셋",ChapterTable!$R:$S,2,0))/ChapterTable!$R$23)))</f>
        <v>2</v>
      </c>
      <c r="D1757">
        <f>IF(OR($L1757=TRUE,$A1757=0,MOD($A1757,ChapterTable!$R$20)&lt;&gt;0),
MAX(0,INT(($B1757+ChapterTable!$P$26+VLOOKUP(SUBSTITUTE(D$1,"성장단계","")&amp;"단계오프셋",ChapterTable!$R:$S,2,0))/ChapterTable!$P$23)),
MAX(0,INT(($B1757+ChapterTable!$R$26+VLOOKUP(SUBSTITUTE(D$1,"성장단계","")&amp;"보스단계오프셋",ChapterTable!$R:$S,2,0))/ChapterTable!$R$23)))</f>
        <v>1</v>
      </c>
      <c r="E1757" s="1">
        <f ca="1">IF(AND($A1757=0,$B1757=1),
    VLOOKUP(1,ChapterTable!$1:$1048576,MATCH("최종"&amp;SUBSTITUTE(SUBSTITUTE(E$1,"standard",""),"|Float",""),ChapterTable!$1:$1,0),0)*ChapterTable!$P$17,
  IF(AND($A1757=0,$B1757=0),
    E1758,
  IF($B1757=0,
    VLOOKUP($A1757,ChapterTable!$1:$1048576,MATCH("최종"&amp;SUBSTITUTE(SUBSTITUTE(E$1,"standard",""),"|Float",""),ChapterTable!$1:$1,0),0),
  IF($B1757=1,
    IF($L1757=FALSE,
      VLOOKUP($A1757,ChapterTable!$1:$1048576,MATCH("최종"&amp;SUBSTITUTE(SUBSTITUTE(E$1,"standard",""),"|Float",""),ChapterTable!$1:$1,0),0),
      VLOOKUP($A1757-ChapterTable!$P$11,ChapterTable!$1:$1048576,MATCH("최종"&amp;SUBSTITUTE(SUBSTITUTE(E$1,"standard",""),"|Float",""),ChapterTable!$1:$1,0),0)*ChapterTable!$P$14
    ),
  OFFSET(E1757,-$B1757+IF($L1757,1,0),0)*IF($B1757&gt;OFFSET($B1757,1,0),ChapterTable!$R$17,1)*
    (VLOOKUP(SUBSTITUTE(SUBSTITUTE(E$1,"standard",""),"|Float","")&amp;IF(OR($L1757=TRUE,$A1757=0,MOD($A1757,ChapterTable!$R$20)&lt;&gt;0),"","보스")&amp;"인게임누적곱배수",ChapterTable!$R:$S,2,0)^C1757
    +VLOOKUP(SUBSTITUTE(SUBSTITUTE(E$1,"standard",""),"|Float","")&amp;IF(OR($L1757=TRUE,$A1757=0,MOD($A1757,ChapterTable!$R$20)&lt;&gt;0),"","보스")&amp;"인게임누적합배수",ChapterTable!$R:$S,2,0)*C1757)
  )
  )
  )
)</f>
        <v>16711.328320312496</v>
      </c>
      <c r="F1757" s="1">
        <f ca="1">IF(AND($A1757=0,$B1757=1),
    VLOOKUP(1,ChapterTable!$1:$1048576,MATCH("최종"&amp;SUBSTITUTE(SUBSTITUTE(F$1,"standard",""),"|Float",""),ChapterTable!$1:$1,0),0)*ChapterTable!$P$17,
  IF(AND($A1757=0,$B1757=0),
    F1758,
  IF($B1757=0,
    VLOOKUP($A1757,ChapterTable!$1:$1048576,MATCH("최종"&amp;SUBSTITUTE(SUBSTITUTE(F$1,"standard",""),"|Float",""),ChapterTable!$1:$1,0),0),
  IF($B1757=1,
    IF($L1757=FALSE,
      VLOOKUP($A1757,ChapterTable!$1:$1048576,MATCH("최종"&amp;SUBSTITUTE(SUBSTITUTE(F$1,"standard",""),"|Float",""),ChapterTable!$1:$1,0),0),
      VLOOKUP($A1757-ChapterTable!$P$11,ChapterTable!$1:$1048576,MATCH("최종"&amp;SUBSTITUTE(SUBSTITUTE(F$1,"standard",""),"|Float",""),ChapterTable!$1:$1,0),0)*ChapterTable!$P$14
    ),
  OFFSET(F1757,-$B1757+IF($L1757,1,0),0)*
    (VLOOKUP(SUBSTITUTE(SUBSTITUTE(F$1,"standard",""),"|Float","")&amp;IF(OR($L1757=TRUE,$A1757=0,MOD($A1757,ChapterTable!$R$20)&lt;&gt;0),"","보스")&amp;"인게임누적곱배수",ChapterTable!$R:$S,2,0)^D1757
    +VLOOKUP(SUBSTITUTE(SUBSTITUTE(F$1,"standard",""),"|Float","")&amp;IF(OR($L1757=TRUE,$A1757=0,MOD($A1757,ChapterTable!$R$20)&lt;&gt;0),"","보스")&amp;"인게임누적합배수",ChapterTable!$R:$S,2,0)*D1757)
  )
  )
  )
)</f>
        <v>5346.6303405761719</v>
      </c>
      <c r="G1757" t="s">
        <v>719</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92"/>
        <v>2</v>
      </c>
      <c r="Q1757">
        <f t="shared" si="193"/>
        <v>2</v>
      </c>
      <c r="R1757" t="b">
        <f t="shared" ca="1" si="194"/>
        <v>1</v>
      </c>
      <c r="T1757" t="b">
        <f t="shared" ca="1" si="195"/>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98"/>
        <v>0.5</v>
      </c>
      <c r="AJ1757">
        <f t="shared" si="196"/>
        <v>0.54666666600000002</v>
      </c>
      <c r="AK1757">
        <f t="shared" si="197"/>
        <v>1</v>
      </c>
      <c r="AL1757">
        <v>0</v>
      </c>
    </row>
    <row r="1758" spans="1:38" x14ac:dyDescent="0.3">
      <c r="A1758">
        <v>13</v>
      </c>
      <c r="B1758">
        <v>17</v>
      </c>
      <c r="C1758">
        <f>IF(OR($L1758=TRUE,$A1758=0,MOD($A1758,ChapterTable!$R$20)&lt;&gt;0),
MAX(0,INT(($B1758+ChapterTable!$P$26+VLOOKUP(SUBSTITUTE(C$1,"성장단계","")&amp;"단계오프셋",ChapterTable!$R:$S,2,0))/ChapterTable!$P$23)),
MAX(0,INT(($B1758+ChapterTable!$R$26+VLOOKUP(SUBSTITUTE(C$1,"성장단계","")&amp;"보스단계오프셋",ChapterTable!$R:$S,2,0))/ChapterTable!$R$23)))</f>
        <v>2</v>
      </c>
      <c r="D1758">
        <f>IF(OR($L1758=TRUE,$A1758=0,MOD($A1758,ChapterTable!$R$20)&lt;&gt;0),
MAX(0,INT(($B1758+ChapterTable!$P$26+VLOOKUP(SUBSTITUTE(D$1,"성장단계","")&amp;"단계오프셋",ChapterTable!$R:$S,2,0))/ChapterTable!$P$23)),
MAX(0,INT(($B1758+ChapterTable!$R$26+VLOOKUP(SUBSTITUTE(D$1,"성장단계","")&amp;"보스단계오프셋",ChapterTable!$R:$S,2,0))/ChapterTable!$R$23)))</f>
        <v>1</v>
      </c>
      <c r="E1758" s="1">
        <f ca="1">IF(AND($A1758=0,$B1758=1),
    VLOOKUP(1,ChapterTable!$1:$1048576,MATCH("최종"&amp;SUBSTITUTE(SUBSTITUTE(E$1,"standard",""),"|Float",""),ChapterTable!$1:$1,0),0)*ChapterTable!$P$17,
  IF(AND($A1758=0,$B1758=0),
    E1759,
  IF($B1758=0,
    VLOOKUP($A1758,ChapterTable!$1:$1048576,MATCH("최종"&amp;SUBSTITUTE(SUBSTITUTE(E$1,"standard",""),"|Float",""),ChapterTable!$1:$1,0),0),
  IF($B1758=1,
    IF($L1758=FALSE,
      VLOOKUP($A1758,ChapterTable!$1:$1048576,MATCH("최종"&amp;SUBSTITUTE(SUBSTITUTE(E$1,"standard",""),"|Float",""),ChapterTable!$1:$1,0),0),
      VLOOKUP($A1758-ChapterTable!$P$11,ChapterTable!$1:$1048576,MATCH("최종"&amp;SUBSTITUTE(SUBSTITUTE(E$1,"standard",""),"|Float",""),ChapterTable!$1:$1,0),0)*ChapterTable!$P$14
    ),
  OFFSET(E1758,-$B1758+IF($L1758,1,0),0)*IF($B1758&gt;OFFSET($B1758,1,0),ChapterTable!$R$17,1)*
    (VLOOKUP(SUBSTITUTE(SUBSTITUTE(E$1,"standard",""),"|Float","")&amp;IF(OR($L1758=TRUE,$A1758=0,MOD($A1758,ChapterTable!$R$20)&lt;&gt;0),"","보스")&amp;"인게임누적곱배수",ChapterTable!$R:$S,2,0)^C1758
    +VLOOKUP(SUBSTITUTE(SUBSTITUTE(E$1,"standard",""),"|Float","")&amp;IF(OR($L1758=TRUE,$A1758=0,MOD($A1758,ChapterTable!$R$20)&lt;&gt;0),"","보스")&amp;"인게임누적합배수",ChapterTable!$R:$S,2,0)*C1758)
  )
  )
  )
)</f>
        <v>16711.328320312496</v>
      </c>
      <c r="F1758" s="1">
        <f ca="1">IF(AND($A1758=0,$B1758=1),
    VLOOKUP(1,ChapterTable!$1:$1048576,MATCH("최종"&amp;SUBSTITUTE(SUBSTITUTE(F$1,"standard",""),"|Float",""),ChapterTable!$1:$1,0),0)*ChapterTable!$P$17,
  IF(AND($A1758=0,$B1758=0),
    F1759,
  IF($B1758=0,
    VLOOKUP($A1758,ChapterTable!$1:$1048576,MATCH("최종"&amp;SUBSTITUTE(SUBSTITUTE(F$1,"standard",""),"|Float",""),ChapterTable!$1:$1,0),0),
  IF($B1758=1,
    IF($L1758=FALSE,
      VLOOKUP($A1758,ChapterTable!$1:$1048576,MATCH("최종"&amp;SUBSTITUTE(SUBSTITUTE(F$1,"standard",""),"|Float",""),ChapterTable!$1:$1,0),0),
      VLOOKUP($A1758-ChapterTable!$P$11,ChapterTable!$1:$1048576,MATCH("최종"&amp;SUBSTITUTE(SUBSTITUTE(F$1,"standard",""),"|Float",""),ChapterTable!$1:$1,0),0)*ChapterTable!$P$14
    ),
  OFFSET(F1758,-$B1758+IF($L1758,1,0),0)*
    (VLOOKUP(SUBSTITUTE(SUBSTITUTE(F$1,"standard",""),"|Float","")&amp;IF(OR($L1758=TRUE,$A1758=0,MOD($A1758,ChapterTable!$R$20)&lt;&gt;0),"","보스")&amp;"인게임누적곱배수",ChapterTable!$R:$S,2,0)^D1758
    +VLOOKUP(SUBSTITUTE(SUBSTITUTE(F$1,"standard",""),"|Float","")&amp;IF(OR($L1758=TRUE,$A1758=0,MOD($A1758,ChapterTable!$R$20)&lt;&gt;0),"","보스")&amp;"인게임누적합배수",ChapterTable!$R:$S,2,0)*D1758)
  )
  )
  )
)</f>
        <v>5346.6303405761719</v>
      </c>
      <c r="G1758" t="s">
        <v>719</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92"/>
        <v>2</v>
      </c>
      <c r="Q1758">
        <f t="shared" si="193"/>
        <v>2</v>
      </c>
      <c r="R1758" t="b">
        <f t="shared" ca="1" si="194"/>
        <v>1</v>
      </c>
      <c r="T1758" t="b">
        <f t="shared" ca="1" si="195"/>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98"/>
        <v>0.5</v>
      </c>
      <c r="AJ1758">
        <f t="shared" si="196"/>
        <v>0.54666666600000002</v>
      </c>
      <c r="AK1758">
        <f t="shared" si="197"/>
        <v>1</v>
      </c>
      <c r="AL1758">
        <v>0</v>
      </c>
    </row>
    <row r="1759" spans="1:38" x14ac:dyDescent="0.3">
      <c r="A1759">
        <v>13</v>
      </c>
      <c r="B1759">
        <v>18</v>
      </c>
      <c r="C1759">
        <f>IF(OR($L1759=TRUE,$A1759=0,MOD($A1759,ChapterTable!$R$20)&lt;&gt;0),
MAX(0,INT(($B1759+ChapterTable!$P$26+VLOOKUP(SUBSTITUTE(C$1,"성장단계","")&amp;"단계오프셋",ChapterTable!$R:$S,2,0))/ChapterTable!$P$23)),
MAX(0,INT(($B1759+ChapterTable!$R$26+VLOOKUP(SUBSTITUTE(C$1,"성장단계","")&amp;"보스단계오프셋",ChapterTable!$R:$S,2,0))/ChapterTable!$R$23)))</f>
        <v>2</v>
      </c>
      <c r="D1759">
        <f>IF(OR($L1759=TRUE,$A1759=0,MOD($A1759,ChapterTable!$R$20)&lt;&gt;0),
MAX(0,INT(($B1759+ChapterTable!$P$26+VLOOKUP(SUBSTITUTE(D$1,"성장단계","")&amp;"단계오프셋",ChapterTable!$R:$S,2,0))/ChapterTable!$P$23)),
MAX(0,INT(($B1759+ChapterTable!$R$26+VLOOKUP(SUBSTITUTE(D$1,"성장단계","")&amp;"보스단계오프셋",ChapterTable!$R:$S,2,0))/ChapterTable!$R$23)))</f>
        <v>1</v>
      </c>
      <c r="E1759" s="1">
        <f ca="1">IF(AND($A1759=0,$B1759=1),
    VLOOKUP(1,ChapterTable!$1:$1048576,MATCH("최종"&amp;SUBSTITUTE(SUBSTITUTE(E$1,"standard",""),"|Float",""),ChapterTable!$1:$1,0),0)*ChapterTable!$P$17,
  IF(AND($A1759=0,$B1759=0),
    E1760,
  IF($B1759=0,
    VLOOKUP($A1759,ChapterTable!$1:$1048576,MATCH("최종"&amp;SUBSTITUTE(SUBSTITUTE(E$1,"standard",""),"|Float",""),ChapterTable!$1:$1,0),0),
  IF($B1759=1,
    IF($L1759=FALSE,
      VLOOKUP($A1759,ChapterTable!$1:$1048576,MATCH("최종"&amp;SUBSTITUTE(SUBSTITUTE(E$1,"standard",""),"|Float",""),ChapterTable!$1:$1,0),0),
      VLOOKUP($A1759-ChapterTable!$P$11,ChapterTable!$1:$1048576,MATCH("최종"&amp;SUBSTITUTE(SUBSTITUTE(E$1,"standard",""),"|Float",""),ChapterTable!$1:$1,0),0)*ChapterTable!$P$14
    ),
  OFFSET(E1759,-$B1759+IF($L1759,1,0),0)*IF($B1759&gt;OFFSET($B1759,1,0),ChapterTable!$R$17,1)*
    (VLOOKUP(SUBSTITUTE(SUBSTITUTE(E$1,"standard",""),"|Float","")&amp;IF(OR($L1759=TRUE,$A1759=0,MOD($A1759,ChapterTable!$R$20)&lt;&gt;0),"","보스")&amp;"인게임누적곱배수",ChapterTable!$R:$S,2,0)^C1759
    +VLOOKUP(SUBSTITUTE(SUBSTITUTE(E$1,"standard",""),"|Float","")&amp;IF(OR($L1759=TRUE,$A1759=0,MOD($A1759,ChapterTable!$R$20)&lt;&gt;0),"","보스")&amp;"인게임누적합배수",ChapterTable!$R:$S,2,0)*C1759)
  )
  )
  )
)</f>
        <v>16711.328320312496</v>
      </c>
      <c r="F1759" s="1">
        <f ca="1">IF(AND($A1759=0,$B1759=1),
    VLOOKUP(1,ChapterTable!$1:$1048576,MATCH("최종"&amp;SUBSTITUTE(SUBSTITUTE(F$1,"standard",""),"|Float",""),ChapterTable!$1:$1,0),0)*ChapterTable!$P$17,
  IF(AND($A1759=0,$B1759=0),
    F1760,
  IF($B1759=0,
    VLOOKUP($A1759,ChapterTable!$1:$1048576,MATCH("최종"&amp;SUBSTITUTE(SUBSTITUTE(F$1,"standard",""),"|Float",""),ChapterTable!$1:$1,0),0),
  IF($B1759=1,
    IF($L1759=FALSE,
      VLOOKUP($A1759,ChapterTable!$1:$1048576,MATCH("최종"&amp;SUBSTITUTE(SUBSTITUTE(F$1,"standard",""),"|Float",""),ChapterTable!$1:$1,0),0),
      VLOOKUP($A1759-ChapterTable!$P$11,ChapterTable!$1:$1048576,MATCH("최종"&amp;SUBSTITUTE(SUBSTITUTE(F$1,"standard",""),"|Float",""),ChapterTable!$1:$1,0),0)*ChapterTable!$P$14
    ),
  OFFSET(F1759,-$B1759+IF($L1759,1,0),0)*
    (VLOOKUP(SUBSTITUTE(SUBSTITUTE(F$1,"standard",""),"|Float","")&amp;IF(OR($L1759=TRUE,$A1759=0,MOD($A1759,ChapterTable!$R$20)&lt;&gt;0),"","보스")&amp;"인게임누적곱배수",ChapterTable!$R:$S,2,0)^D1759
    +VLOOKUP(SUBSTITUTE(SUBSTITUTE(F$1,"standard",""),"|Float","")&amp;IF(OR($L1759=TRUE,$A1759=0,MOD($A1759,ChapterTable!$R$20)&lt;&gt;0),"","보스")&amp;"인게임누적합배수",ChapterTable!$R:$S,2,0)*D1759)
  )
  )
  )
)</f>
        <v>5346.6303405761719</v>
      </c>
      <c r="G1759" t="s">
        <v>719</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92"/>
        <v>2</v>
      </c>
      <c r="Q1759">
        <f t="shared" si="193"/>
        <v>2</v>
      </c>
      <c r="R1759" t="b">
        <f t="shared" ca="1" si="194"/>
        <v>1</v>
      </c>
      <c r="T1759" t="b">
        <f t="shared" ca="1" si="195"/>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98"/>
        <v>0.5</v>
      </c>
      <c r="AJ1759">
        <f t="shared" si="196"/>
        <v>0.54666666600000002</v>
      </c>
      <c r="AK1759">
        <f t="shared" si="197"/>
        <v>1</v>
      </c>
      <c r="AL1759">
        <v>0</v>
      </c>
    </row>
    <row r="1760" spans="1:38" x14ac:dyDescent="0.3">
      <c r="A1760">
        <v>13</v>
      </c>
      <c r="B1760">
        <v>19</v>
      </c>
      <c r="C1760">
        <f>IF(OR($L1760=TRUE,$A1760=0,MOD($A1760,ChapterTable!$R$20)&lt;&gt;0),
MAX(0,INT(($B1760+ChapterTable!$P$26+VLOOKUP(SUBSTITUTE(C$1,"성장단계","")&amp;"단계오프셋",ChapterTable!$R:$S,2,0))/ChapterTable!$P$23)),
MAX(0,INT(($B1760+ChapterTable!$R$26+VLOOKUP(SUBSTITUTE(C$1,"성장단계","")&amp;"보스단계오프셋",ChapterTable!$R:$S,2,0))/ChapterTable!$R$23)))</f>
        <v>2</v>
      </c>
      <c r="D1760">
        <f>IF(OR($L1760=TRUE,$A1760=0,MOD($A1760,ChapterTable!$R$20)&lt;&gt;0),
MAX(0,INT(($B1760+ChapterTable!$P$26+VLOOKUP(SUBSTITUTE(D$1,"성장단계","")&amp;"단계오프셋",ChapterTable!$R:$S,2,0))/ChapterTable!$P$23)),
MAX(0,INT(($B1760+ChapterTable!$R$26+VLOOKUP(SUBSTITUTE(D$1,"성장단계","")&amp;"보스단계오프셋",ChapterTable!$R:$S,2,0))/ChapterTable!$R$23)))</f>
        <v>1</v>
      </c>
      <c r="E1760" s="1">
        <f ca="1">IF(AND($A1760=0,$B1760=1),
    VLOOKUP(1,ChapterTable!$1:$1048576,MATCH("최종"&amp;SUBSTITUTE(SUBSTITUTE(E$1,"standard",""),"|Float",""),ChapterTable!$1:$1,0),0)*ChapterTable!$P$17,
  IF(AND($A1760=0,$B1760=0),
    E1761,
  IF($B1760=0,
    VLOOKUP($A1760,ChapterTable!$1:$1048576,MATCH("최종"&amp;SUBSTITUTE(SUBSTITUTE(E$1,"standard",""),"|Float",""),ChapterTable!$1:$1,0),0),
  IF($B1760=1,
    IF($L1760=FALSE,
      VLOOKUP($A1760,ChapterTable!$1:$1048576,MATCH("최종"&amp;SUBSTITUTE(SUBSTITUTE(E$1,"standard",""),"|Float",""),ChapterTable!$1:$1,0),0),
      VLOOKUP($A1760-ChapterTable!$P$11,ChapterTable!$1:$1048576,MATCH("최종"&amp;SUBSTITUTE(SUBSTITUTE(E$1,"standard",""),"|Float",""),ChapterTable!$1:$1,0),0)*ChapterTable!$P$14
    ),
  OFFSET(E1760,-$B1760+IF($L1760,1,0),0)*IF($B1760&gt;OFFSET($B1760,1,0),ChapterTable!$R$17,1)*
    (VLOOKUP(SUBSTITUTE(SUBSTITUTE(E$1,"standard",""),"|Float","")&amp;IF(OR($L1760=TRUE,$A1760=0,MOD($A1760,ChapterTable!$R$20)&lt;&gt;0),"","보스")&amp;"인게임누적곱배수",ChapterTable!$R:$S,2,0)^C1760
    +VLOOKUP(SUBSTITUTE(SUBSTITUTE(E$1,"standard",""),"|Float","")&amp;IF(OR($L1760=TRUE,$A1760=0,MOD($A1760,ChapterTable!$R$20)&lt;&gt;0),"","보스")&amp;"인게임누적합배수",ChapterTable!$R:$S,2,0)*C1760)
  )
  )
  )
)</f>
        <v>16711.328320312496</v>
      </c>
      <c r="F1760" s="1">
        <f ca="1">IF(AND($A1760=0,$B1760=1),
    VLOOKUP(1,ChapterTable!$1:$1048576,MATCH("최종"&amp;SUBSTITUTE(SUBSTITUTE(F$1,"standard",""),"|Float",""),ChapterTable!$1:$1,0),0)*ChapterTable!$P$17,
  IF(AND($A1760=0,$B1760=0),
    F1761,
  IF($B1760=0,
    VLOOKUP($A1760,ChapterTable!$1:$1048576,MATCH("최종"&amp;SUBSTITUTE(SUBSTITUTE(F$1,"standard",""),"|Float",""),ChapterTable!$1:$1,0),0),
  IF($B1760=1,
    IF($L1760=FALSE,
      VLOOKUP($A1760,ChapterTable!$1:$1048576,MATCH("최종"&amp;SUBSTITUTE(SUBSTITUTE(F$1,"standard",""),"|Float",""),ChapterTable!$1:$1,0),0),
      VLOOKUP($A1760-ChapterTable!$P$11,ChapterTable!$1:$1048576,MATCH("최종"&amp;SUBSTITUTE(SUBSTITUTE(F$1,"standard",""),"|Float",""),ChapterTable!$1:$1,0),0)*ChapterTable!$P$14
    ),
  OFFSET(F1760,-$B1760+IF($L1760,1,0),0)*
    (VLOOKUP(SUBSTITUTE(SUBSTITUTE(F$1,"standard",""),"|Float","")&amp;IF(OR($L1760=TRUE,$A1760=0,MOD($A1760,ChapterTable!$R$20)&lt;&gt;0),"","보스")&amp;"인게임누적곱배수",ChapterTable!$R:$S,2,0)^D1760
    +VLOOKUP(SUBSTITUTE(SUBSTITUTE(F$1,"standard",""),"|Float","")&amp;IF(OR($L1760=TRUE,$A1760=0,MOD($A1760,ChapterTable!$R$20)&lt;&gt;0),"","보스")&amp;"인게임누적합배수",ChapterTable!$R:$S,2,0)*D1760)
  )
  )
  )
)</f>
        <v>5346.6303405761719</v>
      </c>
      <c r="G1760" t="s">
        <v>719</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92"/>
        <v>92</v>
      </c>
      <c r="Q1760">
        <f t="shared" si="193"/>
        <v>92</v>
      </c>
      <c r="R1760" t="b">
        <f t="shared" ca="1" si="194"/>
        <v>1</v>
      </c>
      <c r="T1760" t="b">
        <f t="shared" ca="1" si="195"/>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98"/>
        <v>0.5</v>
      </c>
      <c r="AJ1760">
        <f t="shared" si="196"/>
        <v>0.54666666600000002</v>
      </c>
      <c r="AK1760">
        <f t="shared" si="197"/>
        <v>1</v>
      </c>
      <c r="AL1760">
        <v>0</v>
      </c>
    </row>
    <row r="1761" spans="1:38" x14ac:dyDescent="0.3">
      <c r="A1761">
        <v>13</v>
      </c>
      <c r="B1761">
        <v>20</v>
      </c>
      <c r="C1761">
        <f>IF(OR($L1761=TRUE,$A1761=0,MOD($A1761,ChapterTable!$R$20)&lt;&gt;0),
MAX(0,INT(($B1761+ChapterTable!$P$26+VLOOKUP(SUBSTITUTE(C$1,"성장단계","")&amp;"단계오프셋",ChapterTable!$R:$S,2,0))/ChapterTable!$P$23)),
MAX(0,INT(($B1761+ChapterTable!$R$26+VLOOKUP(SUBSTITUTE(C$1,"성장단계","")&amp;"보스단계오프셋",ChapterTable!$R:$S,2,0))/ChapterTable!$R$23)))</f>
        <v>2</v>
      </c>
      <c r="D1761">
        <f>IF(OR($L1761=TRUE,$A1761=0,MOD($A1761,ChapterTable!$R$20)&lt;&gt;0),
MAX(0,INT(($B1761+ChapterTable!$P$26+VLOOKUP(SUBSTITUTE(D$1,"성장단계","")&amp;"단계오프셋",ChapterTable!$R:$S,2,0))/ChapterTable!$P$23)),
MAX(0,INT(($B1761+ChapterTable!$R$26+VLOOKUP(SUBSTITUTE(D$1,"성장단계","")&amp;"보스단계오프셋",ChapterTable!$R:$S,2,0))/ChapterTable!$R$23)))</f>
        <v>1</v>
      </c>
      <c r="E1761" s="1">
        <f ca="1">IF(AND($A1761=0,$B1761=1),
    VLOOKUP(1,ChapterTable!$1:$1048576,MATCH("최종"&amp;SUBSTITUTE(SUBSTITUTE(E$1,"standard",""),"|Float",""),ChapterTable!$1:$1,0),0)*ChapterTable!$P$17,
  IF(AND($A1761=0,$B1761=0),
    E1762,
  IF($B1761=0,
    VLOOKUP($A1761,ChapterTable!$1:$1048576,MATCH("최종"&amp;SUBSTITUTE(SUBSTITUTE(E$1,"standard",""),"|Float",""),ChapterTable!$1:$1,0),0),
  IF($B1761=1,
    IF($L1761=FALSE,
      VLOOKUP($A1761,ChapterTable!$1:$1048576,MATCH("최종"&amp;SUBSTITUTE(SUBSTITUTE(E$1,"standard",""),"|Float",""),ChapterTable!$1:$1,0),0),
      VLOOKUP($A1761-ChapterTable!$P$11,ChapterTable!$1:$1048576,MATCH("최종"&amp;SUBSTITUTE(SUBSTITUTE(E$1,"standard",""),"|Float",""),ChapterTable!$1:$1,0),0)*ChapterTable!$P$14
    ),
  OFFSET(E1761,-$B1761+IF($L1761,1,0),0)*IF($B1761&gt;OFFSET($B1761,1,0),ChapterTable!$R$17,1)*
    (VLOOKUP(SUBSTITUTE(SUBSTITUTE(E$1,"standard",""),"|Float","")&amp;IF(OR($L1761=TRUE,$A1761=0,MOD($A1761,ChapterTable!$R$20)&lt;&gt;0),"","보스")&amp;"인게임누적곱배수",ChapterTable!$R:$S,2,0)^C1761
    +VLOOKUP(SUBSTITUTE(SUBSTITUTE(E$1,"standard",""),"|Float","")&amp;IF(OR($L1761=TRUE,$A1761=0,MOD($A1761,ChapterTable!$R$20)&lt;&gt;0),"","보스")&amp;"인게임누적합배수",ChapterTable!$R:$S,2,0)*C1761)
  )
  )
  )
)</f>
        <v>16711.328320312496</v>
      </c>
      <c r="F1761" s="1">
        <f ca="1">IF(AND($A1761=0,$B1761=1),
    VLOOKUP(1,ChapterTable!$1:$1048576,MATCH("최종"&amp;SUBSTITUTE(SUBSTITUTE(F$1,"standard",""),"|Float",""),ChapterTable!$1:$1,0),0)*ChapterTable!$P$17,
  IF(AND($A1761=0,$B1761=0),
    F1762,
  IF($B1761=0,
    VLOOKUP($A1761,ChapterTable!$1:$1048576,MATCH("최종"&amp;SUBSTITUTE(SUBSTITUTE(F$1,"standard",""),"|Float",""),ChapterTable!$1:$1,0),0),
  IF($B1761=1,
    IF($L1761=FALSE,
      VLOOKUP($A1761,ChapterTable!$1:$1048576,MATCH("최종"&amp;SUBSTITUTE(SUBSTITUTE(F$1,"standard",""),"|Float",""),ChapterTable!$1:$1,0),0),
      VLOOKUP($A1761-ChapterTable!$P$11,ChapterTable!$1:$1048576,MATCH("최종"&amp;SUBSTITUTE(SUBSTITUTE(F$1,"standard",""),"|Float",""),ChapterTable!$1:$1,0),0)*ChapterTable!$P$14
    ),
  OFFSET(F1761,-$B1761+IF($L1761,1,0),0)*
    (VLOOKUP(SUBSTITUTE(SUBSTITUTE(F$1,"standard",""),"|Float","")&amp;IF(OR($L1761=TRUE,$A1761=0,MOD($A1761,ChapterTable!$R$20)&lt;&gt;0),"","보스")&amp;"인게임누적곱배수",ChapterTable!$R:$S,2,0)^D1761
    +VLOOKUP(SUBSTITUTE(SUBSTITUTE(F$1,"standard",""),"|Float","")&amp;IF(OR($L1761=TRUE,$A1761=0,MOD($A1761,ChapterTable!$R$20)&lt;&gt;0),"","보스")&amp;"인게임누적합배수",ChapterTable!$R:$S,2,0)*D1761)
  )
  )
  )
)</f>
        <v>5346.6303405761719</v>
      </c>
      <c r="G1761" t="s">
        <v>719</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92"/>
        <v>22</v>
      </c>
      <c r="Q1761">
        <f t="shared" si="193"/>
        <v>22</v>
      </c>
      <c r="R1761" t="b">
        <f t="shared" ca="1" si="194"/>
        <v>1</v>
      </c>
      <c r="T1761" t="b">
        <f t="shared" ca="1" si="195"/>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98"/>
        <v>0.5</v>
      </c>
      <c r="AJ1761">
        <f t="shared" si="196"/>
        <v>1</v>
      </c>
      <c r="AK1761">
        <f t="shared" si="197"/>
        <v>2</v>
      </c>
      <c r="AL1761">
        <v>0</v>
      </c>
    </row>
    <row r="1762" spans="1:38" x14ac:dyDescent="0.3">
      <c r="A1762">
        <v>13</v>
      </c>
      <c r="B1762">
        <v>21</v>
      </c>
      <c r="C1762">
        <f>IF(OR($L1762=TRUE,$A1762=0,MOD($A1762,ChapterTable!$R$20)&lt;&gt;0),
MAX(0,INT(($B1762+ChapterTable!$P$26+VLOOKUP(SUBSTITUTE(C$1,"성장단계","")&amp;"단계오프셋",ChapterTable!$R:$S,2,0))/ChapterTable!$P$23)),
MAX(0,INT(($B1762+ChapterTable!$R$26+VLOOKUP(SUBSTITUTE(C$1,"성장단계","")&amp;"보스단계오프셋",ChapterTable!$R:$S,2,0))/ChapterTable!$R$23)))</f>
        <v>2</v>
      </c>
      <c r="D1762">
        <f>IF(OR($L1762=TRUE,$A1762=0,MOD($A1762,ChapterTable!$R$20)&lt;&gt;0),
MAX(0,INT(($B1762+ChapterTable!$P$26+VLOOKUP(SUBSTITUTE(D$1,"성장단계","")&amp;"단계오프셋",ChapterTable!$R:$S,2,0))/ChapterTable!$P$23)),
MAX(0,INT(($B1762+ChapterTable!$R$26+VLOOKUP(SUBSTITUTE(D$1,"성장단계","")&amp;"보스단계오프셋",ChapterTable!$R:$S,2,0))/ChapterTable!$R$23)))</f>
        <v>2</v>
      </c>
      <c r="E1762" s="1">
        <f ca="1">IF(AND($A1762=0,$B1762=1),
    VLOOKUP(1,ChapterTable!$1:$1048576,MATCH("최종"&amp;SUBSTITUTE(SUBSTITUTE(E$1,"standard",""),"|Float",""),ChapterTable!$1:$1,0),0)*ChapterTable!$P$17,
  IF(AND($A1762=0,$B1762=0),
    E1763,
  IF($B1762=0,
    VLOOKUP($A1762,ChapterTable!$1:$1048576,MATCH("최종"&amp;SUBSTITUTE(SUBSTITUTE(E$1,"standard",""),"|Float",""),ChapterTable!$1:$1,0),0),
  IF($B1762=1,
    IF($L1762=FALSE,
      VLOOKUP($A1762,ChapterTable!$1:$1048576,MATCH("최종"&amp;SUBSTITUTE(SUBSTITUTE(E$1,"standard",""),"|Float",""),ChapterTable!$1:$1,0),0),
      VLOOKUP($A1762-ChapterTable!$P$11,ChapterTable!$1:$1048576,MATCH("최종"&amp;SUBSTITUTE(SUBSTITUTE(E$1,"standard",""),"|Float",""),ChapterTable!$1:$1,0),0)*ChapterTable!$P$14
    ),
  OFFSET(E1762,-$B1762+IF($L1762,1,0),0)*IF($B1762&gt;OFFSET($B1762,1,0),ChapterTable!$R$17,1)*
    (VLOOKUP(SUBSTITUTE(SUBSTITUTE(E$1,"standard",""),"|Float","")&amp;IF(OR($L1762=TRUE,$A1762=0,MOD($A1762,ChapterTable!$R$20)&lt;&gt;0),"","보스")&amp;"인게임누적곱배수",ChapterTable!$R:$S,2,0)^C1762
    +VLOOKUP(SUBSTITUTE(SUBSTITUTE(E$1,"standard",""),"|Float","")&amp;IF(OR($L1762=TRUE,$A1762=0,MOD($A1762,ChapterTable!$R$20)&lt;&gt;0),"","보스")&amp;"인게임누적합배수",ChapterTable!$R:$S,2,0)*C1762)
  )
  )
  )
)</f>
        <v>16711.328320312496</v>
      </c>
      <c r="F1762" s="1">
        <f ca="1">IF(AND($A1762=0,$B1762=1),
    VLOOKUP(1,ChapterTable!$1:$1048576,MATCH("최종"&amp;SUBSTITUTE(SUBSTITUTE(F$1,"standard",""),"|Float",""),ChapterTable!$1:$1,0),0)*ChapterTable!$P$17,
  IF(AND($A1762=0,$B1762=0),
    F1763,
  IF($B1762=0,
    VLOOKUP($A1762,ChapterTable!$1:$1048576,MATCH("최종"&amp;SUBSTITUTE(SUBSTITUTE(F$1,"standard",""),"|Float",""),ChapterTable!$1:$1,0),0),
  IF($B1762=1,
    IF($L1762=FALSE,
      VLOOKUP($A1762,ChapterTable!$1:$1048576,MATCH("최종"&amp;SUBSTITUTE(SUBSTITUTE(F$1,"standard",""),"|Float",""),ChapterTable!$1:$1,0),0),
      VLOOKUP($A1762-ChapterTable!$P$11,ChapterTable!$1:$1048576,MATCH("최종"&amp;SUBSTITUTE(SUBSTITUTE(F$1,"standard",""),"|Float",""),ChapterTable!$1:$1,0),0)*ChapterTable!$P$14
    ),
  OFFSET(F1762,-$B1762+IF($L1762,1,0),0)*
    (VLOOKUP(SUBSTITUTE(SUBSTITUTE(F$1,"standard",""),"|Float","")&amp;IF(OR($L1762=TRUE,$A1762=0,MOD($A1762,ChapterTable!$R$20)&lt;&gt;0),"","보스")&amp;"인게임누적곱배수",ChapterTable!$R:$S,2,0)^D1762
    +VLOOKUP(SUBSTITUTE(SUBSTITUTE(F$1,"standard",""),"|Float","")&amp;IF(OR($L1762=TRUE,$A1762=0,MOD($A1762,ChapterTable!$R$20)&lt;&gt;0),"","보스")&amp;"인게임누적합배수",ChapterTable!$R:$S,2,0)*D1762)
  )
  )
  )
)</f>
        <v>5719.6510620117188</v>
      </c>
      <c r="G1762" t="s">
        <v>719</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92"/>
        <v>3</v>
      </c>
      <c r="Q1762">
        <f t="shared" si="193"/>
        <v>3</v>
      </c>
      <c r="R1762" t="b">
        <f t="shared" ca="1" si="194"/>
        <v>1</v>
      </c>
      <c r="T1762" t="b">
        <f t="shared" ca="1" si="195"/>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98"/>
        <v>0.33333333333333331</v>
      </c>
      <c r="AJ1762">
        <f t="shared" si="196"/>
        <v>0.395555555</v>
      </c>
      <c r="AK1762">
        <f t="shared" si="197"/>
        <v>1</v>
      </c>
      <c r="AL1762">
        <v>0</v>
      </c>
    </row>
    <row r="1763" spans="1:38" x14ac:dyDescent="0.3">
      <c r="A1763">
        <v>13</v>
      </c>
      <c r="B1763">
        <v>22</v>
      </c>
      <c r="C1763">
        <f>IF(OR($L1763=TRUE,$A1763=0,MOD($A1763,ChapterTable!$R$20)&lt;&gt;0),
MAX(0,INT(($B1763+ChapterTable!$P$26+VLOOKUP(SUBSTITUTE(C$1,"성장단계","")&amp;"단계오프셋",ChapterTable!$R:$S,2,0))/ChapterTable!$P$23)),
MAX(0,INT(($B1763+ChapterTable!$R$26+VLOOKUP(SUBSTITUTE(C$1,"성장단계","")&amp;"보스단계오프셋",ChapterTable!$R:$S,2,0))/ChapterTable!$R$23)))</f>
        <v>2</v>
      </c>
      <c r="D1763">
        <f>IF(OR($L1763=TRUE,$A1763=0,MOD($A1763,ChapterTable!$R$20)&lt;&gt;0),
MAX(0,INT(($B1763+ChapterTable!$P$26+VLOOKUP(SUBSTITUTE(D$1,"성장단계","")&amp;"단계오프셋",ChapterTable!$R:$S,2,0))/ChapterTable!$P$23)),
MAX(0,INT(($B1763+ChapterTable!$R$26+VLOOKUP(SUBSTITUTE(D$1,"성장단계","")&amp;"보스단계오프셋",ChapterTable!$R:$S,2,0))/ChapterTable!$R$23)))</f>
        <v>2</v>
      </c>
      <c r="E1763" s="1">
        <f ca="1">IF(AND($A1763=0,$B1763=1),
    VLOOKUP(1,ChapterTable!$1:$1048576,MATCH("최종"&amp;SUBSTITUTE(SUBSTITUTE(E$1,"standard",""),"|Float",""),ChapterTable!$1:$1,0),0)*ChapterTable!$P$17,
  IF(AND($A1763=0,$B1763=0),
    E1764,
  IF($B1763=0,
    VLOOKUP($A1763,ChapterTable!$1:$1048576,MATCH("최종"&amp;SUBSTITUTE(SUBSTITUTE(E$1,"standard",""),"|Float",""),ChapterTable!$1:$1,0),0),
  IF($B1763=1,
    IF($L1763=FALSE,
      VLOOKUP($A1763,ChapterTable!$1:$1048576,MATCH("최종"&amp;SUBSTITUTE(SUBSTITUTE(E$1,"standard",""),"|Float",""),ChapterTable!$1:$1,0),0),
      VLOOKUP($A1763-ChapterTable!$P$11,ChapterTable!$1:$1048576,MATCH("최종"&amp;SUBSTITUTE(SUBSTITUTE(E$1,"standard",""),"|Float",""),ChapterTable!$1:$1,0),0)*ChapterTable!$P$14
    ),
  OFFSET(E1763,-$B1763+IF($L1763,1,0),0)*IF($B1763&gt;OFFSET($B1763,1,0),ChapterTable!$R$17,1)*
    (VLOOKUP(SUBSTITUTE(SUBSTITUTE(E$1,"standard",""),"|Float","")&amp;IF(OR($L1763=TRUE,$A1763=0,MOD($A1763,ChapterTable!$R$20)&lt;&gt;0),"","보스")&amp;"인게임누적곱배수",ChapterTable!$R:$S,2,0)^C1763
    +VLOOKUP(SUBSTITUTE(SUBSTITUTE(E$1,"standard",""),"|Float","")&amp;IF(OR($L1763=TRUE,$A1763=0,MOD($A1763,ChapterTable!$R$20)&lt;&gt;0),"","보스")&amp;"인게임누적합배수",ChapterTable!$R:$S,2,0)*C1763)
  )
  )
  )
)</f>
        <v>16711.328320312496</v>
      </c>
      <c r="F1763" s="1">
        <f ca="1">IF(AND($A1763=0,$B1763=1),
    VLOOKUP(1,ChapterTable!$1:$1048576,MATCH("최종"&amp;SUBSTITUTE(SUBSTITUTE(F$1,"standard",""),"|Float",""),ChapterTable!$1:$1,0),0)*ChapterTable!$P$17,
  IF(AND($A1763=0,$B1763=0),
    F1764,
  IF($B1763=0,
    VLOOKUP($A1763,ChapterTable!$1:$1048576,MATCH("최종"&amp;SUBSTITUTE(SUBSTITUTE(F$1,"standard",""),"|Float",""),ChapterTable!$1:$1,0),0),
  IF($B1763=1,
    IF($L1763=FALSE,
      VLOOKUP($A1763,ChapterTable!$1:$1048576,MATCH("최종"&amp;SUBSTITUTE(SUBSTITUTE(F$1,"standard",""),"|Float",""),ChapterTable!$1:$1,0),0),
      VLOOKUP($A1763-ChapterTable!$P$11,ChapterTable!$1:$1048576,MATCH("최종"&amp;SUBSTITUTE(SUBSTITUTE(F$1,"standard",""),"|Float",""),ChapterTable!$1:$1,0),0)*ChapterTable!$P$14
    ),
  OFFSET(F1763,-$B1763+IF($L1763,1,0),0)*
    (VLOOKUP(SUBSTITUTE(SUBSTITUTE(F$1,"standard",""),"|Float","")&amp;IF(OR($L1763=TRUE,$A1763=0,MOD($A1763,ChapterTable!$R$20)&lt;&gt;0),"","보스")&amp;"인게임누적곱배수",ChapterTable!$R:$S,2,0)^D1763
    +VLOOKUP(SUBSTITUTE(SUBSTITUTE(F$1,"standard",""),"|Float","")&amp;IF(OR($L1763=TRUE,$A1763=0,MOD($A1763,ChapterTable!$R$20)&lt;&gt;0),"","보스")&amp;"인게임누적합배수",ChapterTable!$R:$S,2,0)*D1763)
  )
  )
  )
)</f>
        <v>5719.6510620117188</v>
      </c>
      <c r="G1763" t="s">
        <v>719</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92"/>
        <v>3</v>
      </c>
      <c r="Q1763">
        <f t="shared" si="193"/>
        <v>3</v>
      </c>
      <c r="R1763" t="b">
        <f t="shared" ca="1" si="194"/>
        <v>1</v>
      </c>
      <c r="T1763" t="b">
        <f t="shared" ca="1" si="195"/>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98"/>
        <v>0.33333333333333331</v>
      </c>
      <c r="AJ1763">
        <f t="shared" si="196"/>
        <v>0.395555555</v>
      </c>
      <c r="AK1763">
        <f t="shared" si="197"/>
        <v>1</v>
      </c>
      <c r="AL1763">
        <v>0</v>
      </c>
    </row>
    <row r="1764" spans="1:38" x14ac:dyDescent="0.3">
      <c r="A1764">
        <v>13</v>
      </c>
      <c r="B1764">
        <v>23</v>
      </c>
      <c r="C1764">
        <f>IF(OR($L1764=TRUE,$A1764=0,MOD($A1764,ChapterTable!$R$20)&lt;&gt;0),
MAX(0,INT(($B1764+ChapterTable!$P$26+VLOOKUP(SUBSTITUTE(C$1,"성장단계","")&amp;"단계오프셋",ChapterTable!$R:$S,2,0))/ChapterTable!$P$23)),
MAX(0,INT(($B1764+ChapterTable!$R$26+VLOOKUP(SUBSTITUTE(C$1,"성장단계","")&amp;"보스단계오프셋",ChapterTable!$R:$S,2,0))/ChapterTable!$R$23)))</f>
        <v>2</v>
      </c>
      <c r="D1764">
        <f>IF(OR($L1764=TRUE,$A1764=0,MOD($A1764,ChapterTable!$R$20)&lt;&gt;0),
MAX(0,INT(($B1764+ChapterTable!$P$26+VLOOKUP(SUBSTITUTE(D$1,"성장단계","")&amp;"단계오프셋",ChapterTable!$R:$S,2,0))/ChapterTable!$P$23)),
MAX(0,INT(($B1764+ChapterTable!$R$26+VLOOKUP(SUBSTITUTE(D$1,"성장단계","")&amp;"보스단계오프셋",ChapterTable!$R:$S,2,0))/ChapterTable!$R$23)))</f>
        <v>2</v>
      </c>
      <c r="E1764" s="1">
        <f ca="1">IF(AND($A1764=0,$B1764=1),
    VLOOKUP(1,ChapterTable!$1:$1048576,MATCH("최종"&amp;SUBSTITUTE(SUBSTITUTE(E$1,"standard",""),"|Float",""),ChapterTable!$1:$1,0),0)*ChapterTable!$P$17,
  IF(AND($A1764=0,$B1764=0),
    E1765,
  IF($B1764=0,
    VLOOKUP($A1764,ChapterTable!$1:$1048576,MATCH("최종"&amp;SUBSTITUTE(SUBSTITUTE(E$1,"standard",""),"|Float",""),ChapterTable!$1:$1,0),0),
  IF($B1764=1,
    IF($L1764=FALSE,
      VLOOKUP($A1764,ChapterTable!$1:$1048576,MATCH("최종"&amp;SUBSTITUTE(SUBSTITUTE(E$1,"standard",""),"|Float",""),ChapterTable!$1:$1,0),0),
      VLOOKUP($A1764-ChapterTable!$P$11,ChapterTable!$1:$1048576,MATCH("최종"&amp;SUBSTITUTE(SUBSTITUTE(E$1,"standard",""),"|Float",""),ChapterTable!$1:$1,0),0)*ChapterTable!$P$14
    ),
  OFFSET(E1764,-$B1764+IF($L1764,1,0),0)*IF($B1764&gt;OFFSET($B1764,1,0),ChapterTable!$R$17,1)*
    (VLOOKUP(SUBSTITUTE(SUBSTITUTE(E$1,"standard",""),"|Float","")&amp;IF(OR($L1764=TRUE,$A1764=0,MOD($A1764,ChapterTable!$R$20)&lt;&gt;0),"","보스")&amp;"인게임누적곱배수",ChapterTable!$R:$S,2,0)^C1764
    +VLOOKUP(SUBSTITUTE(SUBSTITUTE(E$1,"standard",""),"|Float","")&amp;IF(OR($L1764=TRUE,$A1764=0,MOD($A1764,ChapterTable!$R$20)&lt;&gt;0),"","보스")&amp;"인게임누적합배수",ChapterTable!$R:$S,2,0)*C1764)
  )
  )
  )
)</f>
        <v>16711.328320312496</v>
      </c>
      <c r="F1764" s="1">
        <f ca="1">IF(AND($A1764=0,$B1764=1),
    VLOOKUP(1,ChapterTable!$1:$1048576,MATCH("최종"&amp;SUBSTITUTE(SUBSTITUTE(F$1,"standard",""),"|Float",""),ChapterTable!$1:$1,0),0)*ChapterTable!$P$17,
  IF(AND($A1764=0,$B1764=0),
    F1765,
  IF($B1764=0,
    VLOOKUP($A1764,ChapterTable!$1:$1048576,MATCH("최종"&amp;SUBSTITUTE(SUBSTITUTE(F$1,"standard",""),"|Float",""),ChapterTable!$1:$1,0),0),
  IF($B1764=1,
    IF($L1764=FALSE,
      VLOOKUP($A1764,ChapterTable!$1:$1048576,MATCH("최종"&amp;SUBSTITUTE(SUBSTITUTE(F$1,"standard",""),"|Float",""),ChapterTable!$1:$1,0),0),
      VLOOKUP($A1764-ChapterTable!$P$11,ChapterTable!$1:$1048576,MATCH("최종"&amp;SUBSTITUTE(SUBSTITUTE(F$1,"standard",""),"|Float",""),ChapterTable!$1:$1,0),0)*ChapterTable!$P$14
    ),
  OFFSET(F1764,-$B1764+IF($L1764,1,0),0)*
    (VLOOKUP(SUBSTITUTE(SUBSTITUTE(F$1,"standard",""),"|Float","")&amp;IF(OR($L1764=TRUE,$A1764=0,MOD($A1764,ChapterTable!$R$20)&lt;&gt;0),"","보스")&amp;"인게임누적곱배수",ChapterTable!$R:$S,2,0)^D1764
    +VLOOKUP(SUBSTITUTE(SUBSTITUTE(F$1,"standard",""),"|Float","")&amp;IF(OR($L1764=TRUE,$A1764=0,MOD($A1764,ChapterTable!$R$20)&lt;&gt;0),"","보스")&amp;"인게임누적합배수",ChapterTable!$R:$S,2,0)*D1764)
  )
  )
  )
)</f>
        <v>5719.6510620117188</v>
      </c>
      <c r="G1764" t="s">
        <v>719</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92"/>
        <v>3</v>
      </c>
      <c r="Q1764">
        <f t="shared" si="193"/>
        <v>3</v>
      </c>
      <c r="R1764" t="b">
        <f t="shared" ca="1" si="194"/>
        <v>1</v>
      </c>
      <c r="T1764" t="b">
        <f t="shared" ca="1" si="195"/>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98"/>
        <v>0.33333333333333331</v>
      </c>
      <c r="AJ1764">
        <f t="shared" si="196"/>
        <v>0.395555555</v>
      </c>
      <c r="AK1764">
        <f t="shared" si="197"/>
        <v>1</v>
      </c>
      <c r="AL1764">
        <v>0</v>
      </c>
    </row>
    <row r="1765" spans="1:38" x14ac:dyDescent="0.3">
      <c r="A1765">
        <v>13</v>
      </c>
      <c r="B1765">
        <v>24</v>
      </c>
      <c r="C1765">
        <f>IF(OR($L1765=TRUE,$A1765=0,MOD($A1765,ChapterTable!$R$20)&lt;&gt;0),
MAX(0,INT(($B1765+ChapterTable!$P$26+VLOOKUP(SUBSTITUTE(C$1,"성장단계","")&amp;"단계오프셋",ChapterTable!$R:$S,2,0))/ChapterTable!$P$23)),
MAX(0,INT(($B1765+ChapterTable!$R$26+VLOOKUP(SUBSTITUTE(C$1,"성장단계","")&amp;"보스단계오프셋",ChapterTable!$R:$S,2,0))/ChapterTable!$R$23)))</f>
        <v>2</v>
      </c>
      <c r="D1765">
        <f>IF(OR($L1765=TRUE,$A1765=0,MOD($A1765,ChapterTable!$R$20)&lt;&gt;0),
MAX(0,INT(($B1765+ChapterTable!$P$26+VLOOKUP(SUBSTITUTE(D$1,"성장단계","")&amp;"단계오프셋",ChapterTable!$R:$S,2,0))/ChapterTable!$P$23)),
MAX(0,INT(($B1765+ChapterTable!$R$26+VLOOKUP(SUBSTITUTE(D$1,"성장단계","")&amp;"보스단계오프셋",ChapterTable!$R:$S,2,0))/ChapterTable!$R$23)))</f>
        <v>2</v>
      </c>
      <c r="E1765" s="1">
        <f ca="1">IF(AND($A1765=0,$B1765=1),
    VLOOKUP(1,ChapterTable!$1:$1048576,MATCH("최종"&amp;SUBSTITUTE(SUBSTITUTE(E$1,"standard",""),"|Float",""),ChapterTable!$1:$1,0),0)*ChapterTable!$P$17,
  IF(AND($A1765=0,$B1765=0),
    E1766,
  IF($B1765=0,
    VLOOKUP($A1765,ChapterTable!$1:$1048576,MATCH("최종"&amp;SUBSTITUTE(SUBSTITUTE(E$1,"standard",""),"|Float",""),ChapterTable!$1:$1,0),0),
  IF($B1765=1,
    IF($L1765=FALSE,
      VLOOKUP($A1765,ChapterTable!$1:$1048576,MATCH("최종"&amp;SUBSTITUTE(SUBSTITUTE(E$1,"standard",""),"|Float",""),ChapterTable!$1:$1,0),0),
      VLOOKUP($A1765-ChapterTable!$P$11,ChapterTable!$1:$1048576,MATCH("최종"&amp;SUBSTITUTE(SUBSTITUTE(E$1,"standard",""),"|Float",""),ChapterTable!$1:$1,0),0)*ChapterTable!$P$14
    ),
  OFFSET(E1765,-$B1765+IF($L1765,1,0),0)*IF($B1765&gt;OFFSET($B1765,1,0),ChapterTable!$R$17,1)*
    (VLOOKUP(SUBSTITUTE(SUBSTITUTE(E$1,"standard",""),"|Float","")&amp;IF(OR($L1765=TRUE,$A1765=0,MOD($A1765,ChapterTable!$R$20)&lt;&gt;0),"","보스")&amp;"인게임누적곱배수",ChapterTable!$R:$S,2,0)^C1765
    +VLOOKUP(SUBSTITUTE(SUBSTITUTE(E$1,"standard",""),"|Float","")&amp;IF(OR($L1765=TRUE,$A1765=0,MOD($A1765,ChapterTable!$R$20)&lt;&gt;0),"","보스")&amp;"인게임누적합배수",ChapterTable!$R:$S,2,0)*C1765)
  )
  )
  )
)</f>
        <v>16711.328320312496</v>
      </c>
      <c r="F1765" s="1">
        <f ca="1">IF(AND($A1765=0,$B1765=1),
    VLOOKUP(1,ChapterTable!$1:$1048576,MATCH("최종"&amp;SUBSTITUTE(SUBSTITUTE(F$1,"standard",""),"|Float",""),ChapterTable!$1:$1,0),0)*ChapterTable!$P$17,
  IF(AND($A1765=0,$B1765=0),
    F1766,
  IF($B1765=0,
    VLOOKUP($A1765,ChapterTable!$1:$1048576,MATCH("최종"&amp;SUBSTITUTE(SUBSTITUTE(F$1,"standard",""),"|Float",""),ChapterTable!$1:$1,0),0),
  IF($B1765=1,
    IF($L1765=FALSE,
      VLOOKUP($A1765,ChapterTable!$1:$1048576,MATCH("최종"&amp;SUBSTITUTE(SUBSTITUTE(F$1,"standard",""),"|Float",""),ChapterTable!$1:$1,0),0),
      VLOOKUP($A1765-ChapterTable!$P$11,ChapterTable!$1:$1048576,MATCH("최종"&amp;SUBSTITUTE(SUBSTITUTE(F$1,"standard",""),"|Float",""),ChapterTable!$1:$1,0),0)*ChapterTable!$P$14
    ),
  OFFSET(F1765,-$B1765+IF($L1765,1,0),0)*
    (VLOOKUP(SUBSTITUTE(SUBSTITUTE(F$1,"standard",""),"|Float","")&amp;IF(OR($L1765=TRUE,$A1765=0,MOD($A1765,ChapterTable!$R$20)&lt;&gt;0),"","보스")&amp;"인게임누적곱배수",ChapterTable!$R:$S,2,0)^D1765
    +VLOOKUP(SUBSTITUTE(SUBSTITUTE(F$1,"standard",""),"|Float","")&amp;IF(OR($L1765=TRUE,$A1765=0,MOD($A1765,ChapterTable!$R$20)&lt;&gt;0),"","보스")&amp;"인게임누적합배수",ChapterTable!$R:$S,2,0)*D1765)
  )
  )
  )
)</f>
        <v>5719.6510620117188</v>
      </c>
      <c r="G1765" t="s">
        <v>719</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92"/>
        <v>3</v>
      </c>
      <c r="Q1765">
        <f t="shared" si="193"/>
        <v>3</v>
      </c>
      <c r="R1765" t="b">
        <f t="shared" ca="1" si="194"/>
        <v>1</v>
      </c>
      <c r="T1765" t="b">
        <f t="shared" ca="1" si="195"/>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98"/>
        <v>0.33333333333333331</v>
      </c>
      <c r="AJ1765">
        <f t="shared" si="196"/>
        <v>0.395555555</v>
      </c>
      <c r="AK1765">
        <f t="shared" si="197"/>
        <v>1</v>
      </c>
      <c r="AL1765">
        <v>0</v>
      </c>
    </row>
    <row r="1766" spans="1:38" x14ac:dyDescent="0.3">
      <c r="A1766">
        <v>13</v>
      </c>
      <c r="B1766">
        <v>25</v>
      </c>
      <c r="C1766">
        <f>IF(OR($L1766=TRUE,$A1766=0,MOD($A1766,ChapterTable!$R$20)&lt;&gt;0),
MAX(0,INT(($B1766+ChapterTable!$P$26+VLOOKUP(SUBSTITUTE(C$1,"성장단계","")&amp;"단계오프셋",ChapterTable!$R:$S,2,0))/ChapterTable!$P$23)),
MAX(0,INT(($B1766+ChapterTable!$R$26+VLOOKUP(SUBSTITUTE(C$1,"성장단계","")&amp;"보스단계오프셋",ChapterTable!$R:$S,2,0))/ChapterTable!$R$23)))</f>
        <v>2</v>
      </c>
      <c r="D1766">
        <f>IF(OR($L1766=TRUE,$A1766=0,MOD($A1766,ChapterTable!$R$20)&lt;&gt;0),
MAX(0,INT(($B1766+ChapterTable!$P$26+VLOOKUP(SUBSTITUTE(D$1,"성장단계","")&amp;"단계오프셋",ChapterTable!$R:$S,2,0))/ChapterTable!$P$23)),
MAX(0,INT(($B1766+ChapterTable!$R$26+VLOOKUP(SUBSTITUTE(D$1,"성장단계","")&amp;"보스단계오프셋",ChapterTable!$R:$S,2,0))/ChapterTable!$R$23)))</f>
        <v>2</v>
      </c>
      <c r="E1766" s="1">
        <f ca="1">IF(AND($A1766=0,$B1766=1),
    VLOOKUP(1,ChapterTable!$1:$1048576,MATCH("최종"&amp;SUBSTITUTE(SUBSTITUTE(E$1,"standard",""),"|Float",""),ChapterTable!$1:$1,0),0)*ChapterTable!$P$17,
  IF(AND($A1766=0,$B1766=0),
    E1767,
  IF($B1766=0,
    VLOOKUP($A1766,ChapterTable!$1:$1048576,MATCH("최종"&amp;SUBSTITUTE(SUBSTITUTE(E$1,"standard",""),"|Float",""),ChapterTable!$1:$1,0),0),
  IF($B1766=1,
    IF($L1766=FALSE,
      VLOOKUP($A1766,ChapterTable!$1:$1048576,MATCH("최종"&amp;SUBSTITUTE(SUBSTITUTE(E$1,"standard",""),"|Float",""),ChapterTable!$1:$1,0),0),
      VLOOKUP($A1766-ChapterTable!$P$11,ChapterTable!$1:$1048576,MATCH("최종"&amp;SUBSTITUTE(SUBSTITUTE(E$1,"standard",""),"|Float",""),ChapterTable!$1:$1,0),0)*ChapterTable!$P$14
    ),
  OFFSET(E1766,-$B1766+IF($L1766,1,0),0)*IF($B1766&gt;OFFSET($B1766,1,0),ChapterTable!$R$17,1)*
    (VLOOKUP(SUBSTITUTE(SUBSTITUTE(E$1,"standard",""),"|Float","")&amp;IF(OR($L1766=TRUE,$A1766=0,MOD($A1766,ChapterTable!$R$20)&lt;&gt;0),"","보스")&amp;"인게임누적곱배수",ChapterTable!$R:$S,2,0)^C1766
    +VLOOKUP(SUBSTITUTE(SUBSTITUTE(E$1,"standard",""),"|Float","")&amp;IF(OR($L1766=TRUE,$A1766=0,MOD($A1766,ChapterTable!$R$20)&lt;&gt;0),"","보스")&amp;"인게임누적합배수",ChapterTable!$R:$S,2,0)*C1766)
  )
  )
  )
)</f>
        <v>16711.328320312496</v>
      </c>
      <c r="F1766" s="1">
        <f ca="1">IF(AND($A1766=0,$B1766=1),
    VLOOKUP(1,ChapterTable!$1:$1048576,MATCH("최종"&amp;SUBSTITUTE(SUBSTITUTE(F$1,"standard",""),"|Float",""),ChapterTable!$1:$1,0),0)*ChapterTable!$P$17,
  IF(AND($A1766=0,$B1766=0),
    F1767,
  IF($B1766=0,
    VLOOKUP($A1766,ChapterTable!$1:$1048576,MATCH("최종"&amp;SUBSTITUTE(SUBSTITUTE(F$1,"standard",""),"|Float",""),ChapterTable!$1:$1,0),0),
  IF($B1766=1,
    IF($L1766=FALSE,
      VLOOKUP($A1766,ChapterTable!$1:$1048576,MATCH("최종"&amp;SUBSTITUTE(SUBSTITUTE(F$1,"standard",""),"|Float",""),ChapterTable!$1:$1,0),0),
      VLOOKUP($A1766-ChapterTable!$P$11,ChapterTable!$1:$1048576,MATCH("최종"&amp;SUBSTITUTE(SUBSTITUTE(F$1,"standard",""),"|Float",""),ChapterTable!$1:$1,0),0)*ChapterTable!$P$14
    ),
  OFFSET(F1766,-$B1766+IF($L1766,1,0),0)*
    (VLOOKUP(SUBSTITUTE(SUBSTITUTE(F$1,"standard",""),"|Float","")&amp;IF(OR($L1766=TRUE,$A1766=0,MOD($A1766,ChapterTable!$R$20)&lt;&gt;0),"","보스")&amp;"인게임누적곱배수",ChapterTable!$R:$S,2,0)^D1766
    +VLOOKUP(SUBSTITUTE(SUBSTITUTE(F$1,"standard",""),"|Float","")&amp;IF(OR($L1766=TRUE,$A1766=0,MOD($A1766,ChapterTable!$R$20)&lt;&gt;0),"","보스")&amp;"인게임누적합배수",ChapterTable!$R:$S,2,0)*D1766)
  )
  )
  )
)</f>
        <v>5719.6510620117188</v>
      </c>
      <c r="G1766" t="s">
        <v>719</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92"/>
        <v>11</v>
      </c>
      <c r="Q1766">
        <f t="shared" si="193"/>
        <v>11</v>
      </c>
      <c r="R1766" t="b">
        <f t="shared" ca="1" si="194"/>
        <v>1</v>
      </c>
      <c r="T1766" t="b">
        <f t="shared" ca="1" si="195"/>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98"/>
        <v>0.33333333333333331</v>
      </c>
      <c r="AJ1766">
        <f t="shared" si="196"/>
        <v>0.395555555</v>
      </c>
      <c r="AK1766">
        <f t="shared" si="197"/>
        <v>1</v>
      </c>
      <c r="AL1766">
        <v>0</v>
      </c>
    </row>
    <row r="1767" spans="1:38" x14ac:dyDescent="0.3">
      <c r="A1767">
        <v>13</v>
      </c>
      <c r="B1767">
        <v>26</v>
      </c>
      <c r="C1767">
        <f>IF(OR($L1767=TRUE,$A1767=0,MOD($A1767,ChapterTable!$R$20)&lt;&gt;0),
MAX(0,INT(($B1767+ChapterTable!$P$26+VLOOKUP(SUBSTITUTE(C$1,"성장단계","")&amp;"단계오프셋",ChapterTable!$R:$S,2,0))/ChapterTable!$P$23)),
MAX(0,INT(($B1767+ChapterTable!$R$26+VLOOKUP(SUBSTITUTE(C$1,"성장단계","")&amp;"보스단계오프셋",ChapterTable!$R:$S,2,0))/ChapterTable!$R$23)))</f>
        <v>3</v>
      </c>
      <c r="D1767">
        <f>IF(OR($L1767=TRUE,$A1767=0,MOD($A1767,ChapterTable!$R$20)&lt;&gt;0),
MAX(0,INT(($B1767+ChapterTable!$P$26+VLOOKUP(SUBSTITUTE(D$1,"성장단계","")&amp;"단계오프셋",ChapterTable!$R:$S,2,0))/ChapterTable!$P$23)),
MAX(0,INT(($B1767+ChapterTable!$R$26+VLOOKUP(SUBSTITUTE(D$1,"성장단계","")&amp;"보스단계오프셋",ChapterTable!$R:$S,2,0))/ChapterTable!$R$23)))</f>
        <v>2</v>
      </c>
      <c r="E1767" s="1">
        <f ca="1">IF(AND($A1767=0,$B1767=1),
    VLOOKUP(1,ChapterTable!$1:$1048576,MATCH("최종"&amp;SUBSTITUTE(SUBSTITUTE(E$1,"standard",""),"|Float",""),ChapterTable!$1:$1,0),0)*ChapterTable!$P$17,
  IF(AND($A1767=0,$B1767=0),
    E1768,
  IF($B1767=0,
    VLOOKUP($A1767,ChapterTable!$1:$1048576,MATCH("최종"&amp;SUBSTITUTE(SUBSTITUTE(E$1,"standard",""),"|Float",""),ChapterTable!$1:$1,0),0),
  IF($B1767=1,
    IF($L1767=FALSE,
      VLOOKUP($A1767,ChapterTable!$1:$1048576,MATCH("최종"&amp;SUBSTITUTE(SUBSTITUTE(E$1,"standard",""),"|Float",""),ChapterTable!$1:$1,0),0),
      VLOOKUP($A1767-ChapterTable!$P$11,ChapterTable!$1:$1048576,MATCH("최종"&amp;SUBSTITUTE(SUBSTITUTE(E$1,"standard",""),"|Float",""),ChapterTable!$1:$1,0),0)*ChapterTable!$P$14
    ),
  OFFSET(E1767,-$B1767+IF($L1767,1,0),0)*IF($B1767&gt;OFFSET($B1767,1,0),ChapterTable!$R$17,1)*
    (VLOOKUP(SUBSTITUTE(SUBSTITUTE(E$1,"standard",""),"|Float","")&amp;IF(OR($L1767=TRUE,$A1767=0,MOD($A1767,ChapterTable!$R$20)&lt;&gt;0),"","보스")&amp;"인게임누적곱배수",ChapterTable!$R:$S,2,0)^C1767
    +VLOOKUP(SUBSTITUTE(SUBSTITUTE(E$1,"standard",""),"|Float","")&amp;IF(OR($L1767=TRUE,$A1767=0,MOD($A1767,ChapterTable!$R$20)&lt;&gt;0),"","보스")&amp;"인게임누적합배수",ChapterTable!$R:$S,2,0)*C1767)
  )
  )
  )
)</f>
        <v>19098.660937499997</v>
      </c>
      <c r="F1767" s="1">
        <f ca="1">IF(AND($A1767=0,$B1767=1),
    VLOOKUP(1,ChapterTable!$1:$1048576,MATCH("최종"&amp;SUBSTITUTE(SUBSTITUTE(F$1,"standard",""),"|Float",""),ChapterTable!$1:$1,0),0)*ChapterTable!$P$17,
  IF(AND($A1767=0,$B1767=0),
    F1768,
  IF($B1767=0,
    VLOOKUP($A1767,ChapterTable!$1:$1048576,MATCH("최종"&amp;SUBSTITUTE(SUBSTITUTE(F$1,"standard",""),"|Float",""),ChapterTable!$1:$1,0),0),
  IF($B1767=1,
    IF($L1767=FALSE,
      VLOOKUP($A1767,ChapterTable!$1:$1048576,MATCH("최종"&amp;SUBSTITUTE(SUBSTITUTE(F$1,"standard",""),"|Float",""),ChapterTable!$1:$1,0),0),
      VLOOKUP($A1767-ChapterTable!$P$11,ChapterTable!$1:$1048576,MATCH("최종"&amp;SUBSTITUTE(SUBSTITUTE(F$1,"standard",""),"|Float",""),ChapterTable!$1:$1,0),0)*ChapterTable!$P$14
    ),
  OFFSET(F1767,-$B1767+IF($L1767,1,0),0)*
    (VLOOKUP(SUBSTITUTE(SUBSTITUTE(F$1,"standard",""),"|Float","")&amp;IF(OR($L1767=TRUE,$A1767=0,MOD($A1767,ChapterTable!$R$20)&lt;&gt;0),"","보스")&amp;"인게임누적곱배수",ChapterTable!$R:$S,2,0)^D1767
    +VLOOKUP(SUBSTITUTE(SUBSTITUTE(F$1,"standard",""),"|Float","")&amp;IF(OR($L1767=TRUE,$A1767=0,MOD($A1767,ChapterTable!$R$20)&lt;&gt;0),"","보스")&amp;"인게임누적합배수",ChapterTable!$R:$S,2,0)*D1767)
  )
  )
  )
)</f>
        <v>5719.6510620117188</v>
      </c>
      <c r="G1767" t="s">
        <v>719</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92"/>
        <v>3</v>
      </c>
      <c r="Q1767">
        <f t="shared" si="193"/>
        <v>3</v>
      </c>
      <c r="R1767" t="b">
        <f t="shared" ca="1" si="194"/>
        <v>1</v>
      </c>
      <c r="T1767" t="b">
        <f t="shared" ca="1" si="195"/>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98"/>
        <v>0.33333333333333331</v>
      </c>
      <c r="AJ1767">
        <f t="shared" si="196"/>
        <v>0.395555555</v>
      </c>
      <c r="AK1767">
        <f t="shared" si="197"/>
        <v>1</v>
      </c>
      <c r="AL1767">
        <v>0</v>
      </c>
    </row>
    <row r="1768" spans="1:38" x14ac:dyDescent="0.3">
      <c r="A1768">
        <v>13</v>
      </c>
      <c r="B1768">
        <v>27</v>
      </c>
      <c r="C1768">
        <f>IF(OR($L1768=TRUE,$A1768=0,MOD($A1768,ChapterTable!$R$20)&lt;&gt;0),
MAX(0,INT(($B1768+ChapterTable!$P$26+VLOOKUP(SUBSTITUTE(C$1,"성장단계","")&amp;"단계오프셋",ChapterTable!$R:$S,2,0))/ChapterTable!$P$23)),
MAX(0,INT(($B1768+ChapterTable!$R$26+VLOOKUP(SUBSTITUTE(C$1,"성장단계","")&amp;"보스단계오프셋",ChapterTable!$R:$S,2,0))/ChapterTable!$R$23)))</f>
        <v>3</v>
      </c>
      <c r="D1768">
        <f>IF(OR($L1768=TRUE,$A1768=0,MOD($A1768,ChapterTable!$R$20)&lt;&gt;0),
MAX(0,INT(($B1768+ChapterTable!$P$26+VLOOKUP(SUBSTITUTE(D$1,"성장단계","")&amp;"단계오프셋",ChapterTable!$R:$S,2,0))/ChapterTable!$P$23)),
MAX(0,INT(($B1768+ChapterTable!$R$26+VLOOKUP(SUBSTITUTE(D$1,"성장단계","")&amp;"보스단계오프셋",ChapterTable!$R:$S,2,0))/ChapterTable!$R$23)))</f>
        <v>2</v>
      </c>
      <c r="E1768" s="1">
        <f ca="1">IF(AND($A1768=0,$B1768=1),
    VLOOKUP(1,ChapterTable!$1:$1048576,MATCH("최종"&amp;SUBSTITUTE(SUBSTITUTE(E$1,"standard",""),"|Float",""),ChapterTable!$1:$1,0),0)*ChapterTable!$P$17,
  IF(AND($A1768=0,$B1768=0),
    E1769,
  IF($B1768=0,
    VLOOKUP($A1768,ChapterTable!$1:$1048576,MATCH("최종"&amp;SUBSTITUTE(SUBSTITUTE(E$1,"standard",""),"|Float",""),ChapterTable!$1:$1,0),0),
  IF($B1768=1,
    IF($L1768=FALSE,
      VLOOKUP($A1768,ChapterTable!$1:$1048576,MATCH("최종"&amp;SUBSTITUTE(SUBSTITUTE(E$1,"standard",""),"|Float",""),ChapterTable!$1:$1,0),0),
      VLOOKUP($A1768-ChapterTable!$P$11,ChapterTable!$1:$1048576,MATCH("최종"&amp;SUBSTITUTE(SUBSTITUTE(E$1,"standard",""),"|Float",""),ChapterTable!$1:$1,0),0)*ChapterTable!$P$14
    ),
  OFFSET(E1768,-$B1768+IF($L1768,1,0),0)*IF($B1768&gt;OFFSET($B1768,1,0),ChapterTable!$R$17,1)*
    (VLOOKUP(SUBSTITUTE(SUBSTITUTE(E$1,"standard",""),"|Float","")&amp;IF(OR($L1768=TRUE,$A1768=0,MOD($A1768,ChapterTable!$R$20)&lt;&gt;0),"","보스")&amp;"인게임누적곱배수",ChapterTable!$R:$S,2,0)^C1768
    +VLOOKUP(SUBSTITUTE(SUBSTITUTE(E$1,"standard",""),"|Float","")&amp;IF(OR($L1768=TRUE,$A1768=0,MOD($A1768,ChapterTable!$R$20)&lt;&gt;0),"","보스")&amp;"인게임누적합배수",ChapterTable!$R:$S,2,0)*C1768)
  )
  )
  )
)</f>
        <v>19098.660937499997</v>
      </c>
      <c r="F1768" s="1">
        <f ca="1">IF(AND($A1768=0,$B1768=1),
    VLOOKUP(1,ChapterTable!$1:$1048576,MATCH("최종"&amp;SUBSTITUTE(SUBSTITUTE(F$1,"standard",""),"|Float",""),ChapterTable!$1:$1,0),0)*ChapterTable!$P$17,
  IF(AND($A1768=0,$B1768=0),
    F1769,
  IF($B1768=0,
    VLOOKUP($A1768,ChapterTable!$1:$1048576,MATCH("최종"&amp;SUBSTITUTE(SUBSTITUTE(F$1,"standard",""),"|Float",""),ChapterTable!$1:$1,0),0),
  IF($B1768=1,
    IF($L1768=FALSE,
      VLOOKUP($A1768,ChapterTable!$1:$1048576,MATCH("최종"&amp;SUBSTITUTE(SUBSTITUTE(F$1,"standard",""),"|Float",""),ChapterTable!$1:$1,0),0),
      VLOOKUP($A1768-ChapterTable!$P$11,ChapterTable!$1:$1048576,MATCH("최종"&amp;SUBSTITUTE(SUBSTITUTE(F$1,"standard",""),"|Float",""),ChapterTable!$1:$1,0),0)*ChapterTable!$P$14
    ),
  OFFSET(F1768,-$B1768+IF($L1768,1,0),0)*
    (VLOOKUP(SUBSTITUTE(SUBSTITUTE(F$1,"standard",""),"|Float","")&amp;IF(OR($L1768=TRUE,$A1768=0,MOD($A1768,ChapterTable!$R$20)&lt;&gt;0),"","보스")&amp;"인게임누적곱배수",ChapterTable!$R:$S,2,0)^D1768
    +VLOOKUP(SUBSTITUTE(SUBSTITUTE(F$1,"standard",""),"|Float","")&amp;IF(OR($L1768=TRUE,$A1768=0,MOD($A1768,ChapterTable!$R$20)&lt;&gt;0),"","보스")&amp;"인게임누적합배수",ChapterTable!$R:$S,2,0)*D1768)
  )
  )
  )
)</f>
        <v>5719.6510620117188</v>
      </c>
      <c r="G1768" t="s">
        <v>719</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92"/>
        <v>3</v>
      </c>
      <c r="Q1768">
        <f t="shared" si="193"/>
        <v>3</v>
      </c>
      <c r="R1768" t="b">
        <f t="shared" ca="1" si="194"/>
        <v>1</v>
      </c>
      <c r="T1768" t="b">
        <f t="shared" ca="1" si="195"/>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98"/>
        <v>0.33333333333333331</v>
      </c>
      <c r="AJ1768">
        <f t="shared" si="196"/>
        <v>0.395555555</v>
      </c>
      <c r="AK1768">
        <f t="shared" si="197"/>
        <v>1</v>
      </c>
      <c r="AL1768">
        <v>0</v>
      </c>
    </row>
    <row r="1769" spans="1:38" x14ac:dyDescent="0.3">
      <c r="A1769">
        <v>13</v>
      </c>
      <c r="B1769">
        <v>28</v>
      </c>
      <c r="C1769">
        <f>IF(OR($L1769=TRUE,$A1769=0,MOD($A1769,ChapterTable!$R$20)&lt;&gt;0),
MAX(0,INT(($B1769+ChapterTable!$P$26+VLOOKUP(SUBSTITUTE(C$1,"성장단계","")&amp;"단계오프셋",ChapterTable!$R:$S,2,0))/ChapterTable!$P$23)),
MAX(0,INT(($B1769+ChapterTable!$R$26+VLOOKUP(SUBSTITUTE(C$1,"성장단계","")&amp;"보스단계오프셋",ChapterTable!$R:$S,2,0))/ChapterTable!$R$23)))</f>
        <v>3</v>
      </c>
      <c r="D1769">
        <f>IF(OR($L1769=TRUE,$A1769=0,MOD($A1769,ChapterTable!$R$20)&lt;&gt;0),
MAX(0,INT(($B1769+ChapterTable!$P$26+VLOOKUP(SUBSTITUTE(D$1,"성장단계","")&amp;"단계오프셋",ChapterTable!$R:$S,2,0))/ChapterTable!$P$23)),
MAX(0,INT(($B1769+ChapterTable!$R$26+VLOOKUP(SUBSTITUTE(D$1,"성장단계","")&amp;"보스단계오프셋",ChapterTable!$R:$S,2,0))/ChapterTable!$R$23)))</f>
        <v>2</v>
      </c>
      <c r="E1769" s="1">
        <f ca="1">IF(AND($A1769=0,$B1769=1),
    VLOOKUP(1,ChapterTable!$1:$1048576,MATCH("최종"&amp;SUBSTITUTE(SUBSTITUTE(E$1,"standard",""),"|Float",""),ChapterTable!$1:$1,0),0)*ChapterTable!$P$17,
  IF(AND($A1769=0,$B1769=0),
    E1770,
  IF($B1769=0,
    VLOOKUP($A1769,ChapterTable!$1:$1048576,MATCH("최종"&amp;SUBSTITUTE(SUBSTITUTE(E$1,"standard",""),"|Float",""),ChapterTable!$1:$1,0),0),
  IF($B1769=1,
    IF($L1769=FALSE,
      VLOOKUP($A1769,ChapterTable!$1:$1048576,MATCH("최종"&amp;SUBSTITUTE(SUBSTITUTE(E$1,"standard",""),"|Float",""),ChapterTable!$1:$1,0),0),
      VLOOKUP($A1769-ChapterTable!$P$11,ChapterTable!$1:$1048576,MATCH("최종"&amp;SUBSTITUTE(SUBSTITUTE(E$1,"standard",""),"|Float",""),ChapterTable!$1:$1,0),0)*ChapterTable!$P$14
    ),
  OFFSET(E1769,-$B1769+IF($L1769,1,0),0)*IF($B1769&gt;OFFSET($B1769,1,0),ChapterTable!$R$17,1)*
    (VLOOKUP(SUBSTITUTE(SUBSTITUTE(E$1,"standard",""),"|Float","")&amp;IF(OR($L1769=TRUE,$A1769=0,MOD($A1769,ChapterTable!$R$20)&lt;&gt;0),"","보스")&amp;"인게임누적곱배수",ChapterTable!$R:$S,2,0)^C1769
    +VLOOKUP(SUBSTITUTE(SUBSTITUTE(E$1,"standard",""),"|Float","")&amp;IF(OR($L1769=TRUE,$A1769=0,MOD($A1769,ChapterTable!$R$20)&lt;&gt;0),"","보스")&amp;"인게임누적합배수",ChapterTable!$R:$S,2,0)*C1769)
  )
  )
  )
)</f>
        <v>19098.660937499997</v>
      </c>
      <c r="F1769" s="1">
        <f ca="1">IF(AND($A1769=0,$B1769=1),
    VLOOKUP(1,ChapterTable!$1:$1048576,MATCH("최종"&amp;SUBSTITUTE(SUBSTITUTE(F$1,"standard",""),"|Float",""),ChapterTable!$1:$1,0),0)*ChapterTable!$P$17,
  IF(AND($A1769=0,$B1769=0),
    F1770,
  IF($B1769=0,
    VLOOKUP($A1769,ChapterTable!$1:$1048576,MATCH("최종"&amp;SUBSTITUTE(SUBSTITUTE(F$1,"standard",""),"|Float",""),ChapterTable!$1:$1,0),0),
  IF($B1769=1,
    IF($L1769=FALSE,
      VLOOKUP($A1769,ChapterTable!$1:$1048576,MATCH("최종"&amp;SUBSTITUTE(SUBSTITUTE(F$1,"standard",""),"|Float",""),ChapterTable!$1:$1,0),0),
      VLOOKUP($A1769-ChapterTable!$P$11,ChapterTable!$1:$1048576,MATCH("최종"&amp;SUBSTITUTE(SUBSTITUTE(F$1,"standard",""),"|Float",""),ChapterTable!$1:$1,0),0)*ChapterTable!$P$14
    ),
  OFFSET(F1769,-$B1769+IF($L1769,1,0),0)*
    (VLOOKUP(SUBSTITUTE(SUBSTITUTE(F$1,"standard",""),"|Float","")&amp;IF(OR($L1769=TRUE,$A1769=0,MOD($A1769,ChapterTable!$R$20)&lt;&gt;0),"","보스")&amp;"인게임누적곱배수",ChapterTable!$R:$S,2,0)^D1769
    +VLOOKUP(SUBSTITUTE(SUBSTITUTE(F$1,"standard",""),"|Float","")&amp;IF(OR($L1769=TRUE,$A1769=0,MOD($A1769,ChapterTable!$R$20)&lt;&gt;0),"","보스")&amp;"인게임누적합배수",ChapterTable!$R:$S,2,0)*D1769)
  )
  )
  )
)</f>
        <v>5719.6510620117188</v>
      </c>
      <c r="G1769" t="s">
        <v>719</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92"/>
        <v>3</v>
      </c>
      <c r="Q1769">
        <f t="shared" si="193"/>
        <v>3</v>
      </c>
      <c r="R1769" t="b">
        <f t="shared" ca="1" si="194"/>
        <v>1</v>
      </c>
      <c r="T1769" t="b">
        <f t="shared" ca="1" si="195"/>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98"/>
        <v>0.33333333333333331</v>
      </c>
      <c r="AJ1769">
        <f t="shared" si="196"/>
        <v>0.395555555</v>
      </c>
      <c r="AK1769">
        <f t="shared" si="197"/>
        <v>1</v>
      </c>
      <c r="AL1769">
        <v>0</v>
      </c>
    </row>
    <row r="1770" spans="1:38" x14ac:dyDescent="0.3">
      <c r="A1770">
        <v>13</v>
      </c>
      <c r="B1770">
        <v>29</v>
      </c>
      <c r="C1770">
        <f>IF(OR($L1770=TRUE,$A1770=0,MOD($A1770,ChapterTable!$R$20)&lt;&gt;0),
MAX(0,INT(($B1770+ChapterTable!$P$26+VLOOKUP(SUBSTITUTE(C$1,"성장단계","")&amp;"단계오프셋",ChapterTable!$R:$S,2,0))/ChapterTable!$P$23)),
MAX(0,INT(($B1770+ChapterTable!$R$26+VLOOKUP(SUBSTITUTE(C$1,"성장단계","")&amp;"보스단계오프셋",ChapterTable!$R:$S,2,0))/ChapterTable!$R$23)))</f>
        <v>3</v>
      </c>
      <c r="D1770">
        <f>IF(OR($L1770=TRUE,$A1770=0,MOD($A1770,ChapterTable!$R$20)&lt;&gt;0),
MAX(0,INT(($B1770+ChapterTable!$P$26+VLOOKUP(SUBSTITUTE(D$1,"성장단계","")&amp;"단계오프셋",ChapterTable!$R:$S,2,0))/ChapterTable!$P$23)),
MAX(0,INT(($B1770+ChapterTable!$R$26+VLOOKUP(SUBSTITUTE(D$1,"성장단계","")&amp;"보스단계오프셋",ChapterTable!$R:$S,2,0))/ChapterTable!$R$23)))</f>
        <v>2</v>
      </c>
      <c r="E1770" s="1">
        <f ca="1">IF(AND($A1770=0,$B1770=1),
    VLOOKUP(1,ChapterTable!$1:$1048576,MATCH("최종"&amp;SUBSTITUTE(SUBSTITUTE(E$1,"standard",""),"|Float",""),ChapterTable!$1:$1,0),0)*ChapterTable!$P$17,
  IF(AND($A1770=0,$B1770=0),
    E1771,
  IF($B1770=0,
    VLOOKUP($A1770,ChapterTable!$1:$1048576,MATCH("최종"&amp;SUBSTITUTE(SUBSTITUTE(E$1,"standard",""),"|Float",""),ChapterTable!$1:$1,0),0),
  IF($B1770=1,
    IF($L1770=FALSE,
      VLOOKUP($A1770,ChapterTable!$1:$1048576,MATCH("최종"&amp;SUBSTITUTE(SUBSTITUTE(E$1,"standard",""),"|Float",""),ChapterTable!$1:$1,0),0),
      VLOOKUP($A1770-ChapterTable!$P$11,ChapterTable!$1:$1048576,MATCH("최종"&amp;SUBSTITUTE(SUBSTITUTE(E$1,"standard",""),"|Float",""),ChapterTable!$1:$1,0),0)*ChapterTable!$P$14
    ),
  OFFSET(E1770,-$B1770+IF($L1770,1,0),0)*IF($B1770&gt;OFFSET($B1770,1,0),ChapterTable!$R$17,1)*
    (VLOOKUP(SUBSTITUTE(SUBSTITUTE(E$1,"standard",""),"|Float","")&amp;IF(OR($L1770=TRUE,$A1770=0,MOD($A1770,ChapterTable!$R$20)&lt;&gt;0),"","보스")&amp;"인게임누적곱배수",ChapterTable!$R:$S,2,0)^C1770
    +VLOOKUP(SUBSTITUTE(SUBSTITUTE(E$1,"standard",""),"|Float","")&amp;IF(OR($L1770=TRUE,$A1770=0,MOD($A1770,ChapterTable!$R$20)&lt;&gt;0),"","보스")&amp;"인게임누적합배수",ChapterTable!$R:$S,2,0)*C1770)
  )
  )
  )
)</f>
        <v>19098.660937499997</v>
      </c>
      <c r="F1770" s="1">
        <f ca="1">IF(AND($A1770=0,$B1770=1),
    VLOOKUP(1,ChapterTable!$1:$1048576,MATCH("최종"&amp;SUBSTITUTE(SUBSTITUTE(F$1,"standard",""),"|Float",""),ChapterTable!$1:$1,0),0)*ChapterTable!$P$17,
  IF(AND($A1770=0,$B1770=0),
    F1771,
  IF($B1770=0,
    VLOOKUP($A1770,ChapterTable!$1:$1048576,MATCH("최종"&amp;SUBSTITUTE(SUBSTITUTE(F$1,"standard",""),"|Float",""),ChapterTable!$1:$1,0),0),
  IF($B1770=1,
    IF($L1770=FALSE,
      VLOOKUP($A1770,ChapterTable!$1:$1048576,MATCH("최종"&amp;SUBSTITUTE(SUBSTITUTE(F$1,"standard",""),"|Float",""),ChapterTable!$1:$1,0),0),
      VLOOKUP($A1770-ChapterTable!$P$11,ChapterTable!$1:$1048576,MATCH("최종"&amp;SUBSTITUTE(SUBSTITUTE(F$1,"standard",""),"|Float",""),ChapterTable!$1:$1,0),0)*ChapterTable!$P$14
    ),
  OFFSET(F1770,-$B1770+IF($L1770,1,0),0)*
    (VLOOKUP(SUBSTITUTE(SUBSTITUTE(F$1,"standard",""),"|Float","")&amp;IF(OR($L1770=TRUE,$A1770=0,MOD($A1770,ChapterTable!$R$20)&lt;&gt;0),"","보스")&amp;"인게임누적곱배수",ChapterTable!$R:$S,2,0)^D1770
    +VLOOKUP(SUBSTITUTE(SUBSTITUTE(F$1,"standard",""),"|Float","")&amp;IF(OR($L1770=TRUE,$A1770=0,MOD($A1770,ChapterTable!$R$20)&lt;&gt;0),"","보스")&amp;"인게임누적합배수",ChapterTable!$R:$S,2,0)*D1770)
  )
  )
  )
)</f>
        <v>5719.6510620117188</v>
      </c>
      <c r="G1770" t="s">
        <v>719</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92"/>
        <v>93</v>
      </c>
      <c r="Q1770">
        <f t="shared" si="193"/>
        <v>93</v>
      </c>
      <c r="R1770" t="b">
        <f t="shared" ca="1" si="194"/>
        <v>1</v>
      </c>
      <c r="T1770" t="b">
        <f t="shared" ca="1" si="195"/>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98"/>
        <v>0.33333333333333331</v>
      </c>
      <c r="AJ1770">
        <f t="shared" si="196"/>
        <v>0.395555555</v>
      </c>
      <c r="AK1770">
        <f t="shared" si="197"/>
        <v>1</v>
      </c>
      <c r="AL1770">
        <v>0</v>
      </c>
    </row>
    <row r="1771" spans="1:38" x14ac:dyDescent="0.3">
      <c r="A1771">
        <v>13</v>
      </c>
      <c r="B1771">
        <v>30</v>
      </c>
      <c r="C1771">
        <f>IF(OR($L1771=TRUE,$A1771=0,MOD($A1771,ChapterTable!$R$20)&lt;&gt;0),
MAX(0,INT(($B1771+ChapterTable!$P$26+VLOOKUP(SUBSTITUTE(C$1,"성장단계","")&amp;"단계오프셋",ChapterTable!$R:$S,2,0))/ChapterTable!$P$23)),
MAX(0,INT(($B1771+ChapterTable!$R$26+VLOOKUP(SUBSTITUTE(C$1,"성장단계","")&amp;"보스단계오프셋",ChapterTable!$R:$S,2,0))/ChapterTable!$R$23)))</f>
        <v>3</v>
      </c>
      <c r="D1771">
        <f>IF(OR($L1771=TRUE,$A1771=0,MOD($A1771,ChapterTable!$R$20)&lt;&gt;0),
MAX(0,INT(($B1771+ChapterTable!$P$26+VLOOKUP(SUBSTITUTE(D$1,"성장단계","")&amp;"단계오프셋",ChapterTable!$R:$S,2,0))/ChapterTable!$P$23)),
MAX(0,INT(($B1771+ChapterTable!$R$26+VLOOKUP(SUBSTITUTE(D$1,"성장단계","")&amp;"보스단계오프셋",ChapterTable!$R:$S,2,0))/ChapterTable!$R$23)))</f>
        <v>2</v>
      </c>
      <c r="E1771" s="1">
        <f ca="1">IF(AND($A1771=0,$B1771=1),
    VLOOKUP(1,ChapterTable!$1:$1048576,MATCH("최종"&amp;SUBSTITUTE(SUBSTITUTE(E$1,"standard",""),"|Float",""),ChapterTable!$1:$1,0),0)*ChapterTable!$P$17,
  IF(AND($A1771=0,$B1771=0),
    E1772,
  IF($B1771=0,
    VLOOKUP($A1771,ChapterTable!$1:$1048576,MATCH("최종"&amp;SUBSTITUTE(SUBSTITUTE(E$1,"standard",""),"|Float",""),ChapterTable!$1:$1,0),0),
  IF($B1771=1,
    IF($L1771=FALSE,
      VLOOKUP($A1771,ChapterTable!$1:$1048576,MATCH("최종"&amp;SUBSTITUTE(SUBSTITUTE(E$1,"standard",""),"|Float",""),ChapterTable!$1:$1,0),0),
      VLOOKUP($A1771-ChapterTable!$P$11,ChapterTable!$1:$1048576,MATCH("최종"&amp;SUBSTITUTE(SUBSTITUTE(E$1,"standard",""),"|Float",""),ChapterTable!$1:$1,0),0)*ChapterTable!$P$14
    ),
  OFFSET(E1771,-$B1771+IF($L1771,1,0),0)*IF($B1771&gt;OFFSET($B1771,1,0),ChapterTable!$R$17,1)*
    (VLOOKUP(SUBSTITUTE(SUBSTITUTE(E$1,"standard",""),"|Float","")&amp;IF(OR($L1771=TRUE,$A1771=0,MOD($A1771,ChapterTable!$R$20)&lt;&gt;0),"","보스")&amp;"인게임누적곱배수",ChapterTable!$R:$S,2,0)^C1771
    +VLOOKUP(SUBSTITUTE(SUBSTITUTE(E$1,"standard",""),"|Float","")&amp;IF(OR($L1771=TRUE,$A1771=0,MOD($A1771,ChapterTable!$R$20)&lt;&gt;0),"","보스")&amp;"인게임누적합배수",ChapterTable!$R:$S,2,0)*C1771)
  )
  )
  )
)</f>
        <v>19098.660937499997</v>
      </c>
      <c r="F1771" s="1">
        <f ca="1">IF(AND($A1771=0,$B1771=1),
    VLOOKUP(1,ChapterTable!$1:$1048576,MATCH("최종"&amp;SUBSTITUTE(SUBSTITUTE(F$1,"standard",""),"|Float",""),ChapterTable!$1:$1,0),0)*ChapterTable!$P$17,
  IF(AND($A1771=0,$B1771=0),
    F1772,
  IF($B1771=0,
    VLOOKUP($A1771,ChapterTable!$1:$1048576,MATCH("최종"&amp;SUBSTITUTE(SUBSTITUTE(F$1,"standard",""),"|Float",""),ChapterTable!$1:$1,0),0),
  IF($B1771=1,
    IF($L1771=FALSE,
      VLOOKUP($A1771,ChapterTable!$1:$1048576,MATCH("최종"&amp;SUBSTITUTE(SUBSTITUTE(F$1,"standard",""),"|Float",""),ChapterTable!$1:$1,0),0),
      VLOOKUP($A1771-ChapterTable!$P$11,ChapterTable!$1:$1048576,MATCH("최종"&amp;SUBSTITUTE(SUBSTITUTE(F$1,"standard",""),"|Float",""),ChapterTable!$1:$1,0),0)*ChapterTable!$P$14
    ),
  OFFSET(F1771,-$B1771+IF($L1771,1,0),0)*
    (VLOOKUP(SUBSTITUTE(SUBSTITUTE(F$1,"standard",""),"|Float","")&amp;IF(OR($L1771=TRUE,$A1771=0,MOD($A1771,ChapterTable!$R$20)&lt;&gt;0),"","보스")&amp;"인게임누적곱배수",ChapterTable!$R:$S,2,0)^D1771
    +VLOOKUP(SUBSTITUTE(SUBSTITUTE(F$1,"standard",""),"|Float","")&amp;IF(OR($L1771=TRUE,$A1771=0,MOD($A1771,ChapterTable!$R$20)&lt;&gt;0),"","보스")&amp;"인게임누적합배수",ChapterTable!$R:$S,2,0)*D1771)
  )
  )
  )
)</f>
        <v>5719.6510620117188</v>
      </c>
      <c r="G1771" t="s">
        <v>719</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92"/>
        <v>23</v>
      </c>
      <c r="Q1771">
        <f t="shared" si="193"/>
        <v>23</v>
      </c>
      <c r="R1771" t="b">
        <f t="shared" ca="1" si="194"/>
        <v>1</v>
      </c>
      <c r="T1771" t="b">
        <f t="shared" ca="1" si="195"/>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98"/>
        <v>0.33333333333333331</v>
      </c>
      <c r="AJ1771">
        <f t="shared" si="196"/>
        <v>1</v>
      </c>
      <c r="AK1771">
        <f t="shared" si="197"/>
        <v>3</v>
      </c>
      <c r="AL1771">
        <v>0</v>
      </c>
    </row>
    <row r="1772" spans="1:38" x14ac:dyDescent="0.3">
      <c r="A1772">
        <v>13</v>
      </c>
      <c r="B1772">
        <v>31</v>
      </c>
      <c r="C1772">
        <f>IF(OR($L1772=TRUE,$A1772=0,MOD($A1772,ChapterTable!$R$20)&lt;&gt;0),
MAX(0,INT(($B1772+ChapterTable!$P$26+VLOOKUP(SUBSTITUTE(C$1,"성장단계","")&amp;"단계오프셋",ChapterTable!$R:$S,2,0))/ChapterTable!$P$23)),
MAX(0,INT(($B1772+ChapterTable!$R$26+VLOOKUP(SUBSTITUTE(C$1,"성장단계","")&amp;"보스단계오프셋",ChapterTable!$R:$S,2,0))/ChapterTable!$R$23)))</f>
        <v>3</v>
      </c>
      <c r="D1772">
        <f>IF(OR($L1772=TRUE,$A1772=0,MOD($A1772,ChapterTable!$R$20)&lt;&gt;0),
MAX(0,INT(($B1772+ChapterTable!$P$26+VLOOKUP(SUBSTITUTE(D$1,"성장단계","")&amp;"단계오프셋",ChapterTable!$R:$S,2,0))/ChapterTable!$P$23)),
MAX(0,INT(($B1772+ChapterTable!$R$26+VLOOKUP(SUBSTITUTE(D$1,"성장단계","")&amp;"보스단계오프셋",ChapterTable!$R:$S,2,0))/ChapterTable!$R$23)))</f>
        <v>3</v>
      </c>
      <c r="E1772" s="1">
        <f ca="1">IF(AND($A1772=0,$B1772=1),
    VLOOKUP(1,ChapterTable!$1:$1048576,MATCH("최종"&amp;SUBSTITUTE(SUBSTITUTE(E$1,"standard",""),"|Float",""),ChapterTable!$1:$1,0),0)*ChapterTable!$P$17,
  IF(AND($A1772=0,$B1772=0),
    E1773,
  IF($B1772=0,
    VLOOKUP($A1772,ChapterTable!$1:$1048576,MATCH("최종"&amp;SUBSTITUTE(SUBSTITUTE(E$1,"standard",""),"|Float",""),ChapterTable!$1:$1,0),0),
  IF($B1772=1,
    IF($L1772=FALSE,
      VLOOKUP($A1772,ChapterTable!$1:$1048576,MATCH("최종"&amp;SUBSTITUTE(SUBSTITUTE(E$1,"standard",""),"|Float",""),ChapterTable!$1:$1,0),0),
      VLOOKUP($A1772-ChapterTable!$P$11,ChapterTable!$1:$1048576,MATCH("최종"&amp;SUBSTITUTE(SUBSTITUTE(E$1,"standard",""),"|Float",""),ChapterTable!$1:$1,0),0)*ChapterTable!$P$14
    ),
  OFFSET(E1772,-$B1772+IF($L1772,1,0),0)*IF($B1772&gt;OFFSET($B1772,1,0),ChapterTable!$R$17,1)*
    (VLOOKUP(SUBSTITUTE(SUBSTITUTE(E$1,"standard",""),"|Float","")&amp;IF(OR($L1772=TRUE,$A1772=0,MOD($A1772,ChapterTable!$R$20)&lt;&gt;0),"","보스")&amp;"인게임누적곱배수",ChapterTable!$R:$S,2,0)^C1772
    +VLOOKUP(SUBSTITUTE(SUBSTITUTE(E$1,"standard",""),"|Float","")&amp;IF(OR($L1772=TRUE,$A1772=0,MOD($A1772,ChapterTable!$R$20)&lt;&gt;0),"","보스")&amp;"인게임누적합배수",ChapterTable!$R:$S,2,0)*C1772)
  )
  )
  )
)</f>
        <v>19098.660937499997</v>
      </c>
      <c r="F1772" s="1">
        <f ca="1">IF(AND($A1772=0,$B1772=1),
    VLOOKUP(1,ChapterTable!$1:$1048576,MATCH("최종"&amp;SUBSTITUTE(SUBSTITUTE(F$1,"standard",""),"|Float",""),ChapterTable!$1:$1,0),0)*ChapterTable!$P$17,
  IF(AND($A1772=0,$B1772=0),
    F1773,
  IF($B1772=0,
    VLOOKUP($A1772,ChapterTable!$1:$1048576,MATCH("최종"&amp;SUBSTITUTE(SUBSTITUTE(F$1,"standard",""),"|Float",""),ChapterTable!$1:$1,0),0),
  IF($B1772=1,
    IF($L1772=FALSE,
      VLOOKUP($A1772,ChapterTable!$1:$1048576,MATCH("최종"&amp;SUBSTITUTE(SUBSTITUTE(F$1,"standard",""),"|Float",""),ChapterTable!$1:$1,0),0),
      VLOOKUP($A1772-ChapterTable!$P$11,ChapterTable!$1:$1048576,MATCH("최종"&amp;SUBSTITUTE(SUBSTITUTE(F$1,"standard",""),"|Float",""),ChapterTable!$1:$1,0),0)*ChapterTable!$P$14
    ),
  OFFSET(F1772,-$B1772+IF($L1772,1,0),0)*
    (VLOOKUP(SUBSTITUTE(SUBSTITUTE(F$1,"standard",""),"|Float","")&amp;IF(OR($L1772=TRUE,$A1772=0,MOD($A1772,ChapterTable!$R$20)&lt;&gt;0),"","보스")&amp;"인게임누적곱배수",ChapterTable!$R:$S,2,0)^D1772
    +VLOOKUP(SUBSTITUTE(SUBSTITUTE(F$1,"standard",""),"|Float","")&amp;IF(OR($L1772=TRUE,$A1772=0,MOD($A1772,ChapterTable!$R$20)&lt;&gt;0),"","보스")&amp;"인게임누적합배수",ChapterTable!$R:$S,2,0)*D1772)
  )
  )
  )
)</f>
        <v>6092.6717834472656</v>
      </c>
      <c r="G1772" t="s">
        <v>719</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92"/>
        <v>4</v>
      </c>
      <c r="Q1772">
        <f t="shared" si="193"/>
        <v>4</v>
      </c>
      <c r="R1772" t="b">
        <f t="shared" ca="1" si="194"/>
        <v>1</v>
      </c>
      <c r="T1772" t="b">
        <f t="shared" ca="1" si="195"/>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98"/>
        <v>0.25</v>
      </c>
      <c r="AJ1772">
        <f t="shared" si="196"/>
        <v>0.32</v>
      </c>
      <c r="AK1772">
        <f t="shared" si="197"/>
        <v>1</v>
      </c>
      <c r="AL1772">
        <v>0</v>
      </c>
    </row>
    <row r="1773" spans="1:38" x14ac:dyDescent="0.3">
      <c r="A1773">
        <v>13</v>
      </c>
      <c r="B1773">
        <v>32</v>
      </c>
      <c r="C1773">
        <f>IF(OR($L1773=TRUE,$A1773=0,MOD($A1773,ChapterTable!$R$20)&lt;&gt;0),
MAX(0,INT(($B1773+ChapterTable!$P$26+VLOOKUP(SUBSTITUTE(C$1,"성장단계","")&amp;"단계오프셋",ChapterTable!$R:$S,2,0))/ChapterTable!$P$23)),
MAX(0,INT(($B1773+ChapterTable!$R$26+VLOOKUP(SUBSTITUTE(C$1,"성장단계","")&amp;"보스단계오프셋",ChapterTable!$R:$S,2,0))/ChapterTable!$R$23)))</f>
        <v>3</v>
      </c>
      <c r="D1773">
        <f>IF(OR($L1773=TRUE,$A1773=0,MOD($A1773,ChapterTable!$R$20)&lt;&gt;0),
MAX(0,INT(($B1773+ChapterTable!$P$26+VLOOKUP(SUBSTITUTE(D$1,"성장단계","")&amp;"단계오프셋",ChapterTable!$R:$S,2,0))/ChapterTable!$P$23)),
MAX(0,INT(($B1773+ChapterTable!$R$26+VLOOKUP(SUBSTITUTE(D$1,"성장단계","")&amp;"보스단계오프셋",ChapterTable!$R:$S,2,0))/ChapterTable!$R$23)))</f>
        <v>3</v>
      </c>
      <c r="E1773" s="1">
        <f ca="1">IF(AND($A1773=0,$B1773=1),
    VLOOKUP(1,ChapterTable!$1:$1048576,MATCH("최종"&amp;SUBSTITUTE(SUBSTITUTE(E$1,"standard",""),"|Float",""),ChapterTable!$1:$1,0),0)*ChapterTable!$P$17,
  IF(AND($A1773=0,$B1773=0),
    E1774,
  IF($B1773=0,
    VLOOKUP($A1773,ChapterTable!$1:$1048576,MATCH("최종"&amp;SUBSTITUTE(SUBSTITUTE(E$1,"standard",""),"|Float",""),ChapterTable!$1:$1,0),0),
  IF($B1773=1,
    IF($L1773=FALSE,
      VLOOKUP($A1773,ChapterTable!$1:$1048576,MATCH("최종"&amp;SUBSTITUTE(SUBSTITUTE(E$1,"standard",""),"|Float",""),ChapterTable!$1:$1,0),0),
      VLOOKUP($A1773-ChapterTable!$P$11,ChapterTable!$1:$1048576,MATCH("최종"&amp;SUBSTITUTE(SUBSTITUTE(E$1,"standard",""),"|Float",""),ChapterTable!$1:$1,0),0)*ChapterTable!$P$14
    ),
  OFFSET(E1773,-$B1773+IF($L1773,1,0),0)*IF($B1773&gt;OFFSET($B1773,1,0),ChapterTable!$R$17,1)*
    (VLOOKUP(SUBSTITUTE(SUBSTITUTE(E$1,"standard",""),"|Float","")&amp;IF(OR($L1773=TRUE,$A1773=0,MOD($A1773,ChapterTable!$R$20)&lt;&gt;0),"","보스")&amp;"인게임누적곱배수",ChapterTable!$R:$S,2,0)^C1773
    +VLOOKUP(SUBSTITUTE(SUBSTITUTE(E$1,"standard",""),"|Float","")&amp;IF(OR($L1773=TRUE,$A1773=0,MOD($A1773,ChapterTable!$R$20)&lt;&gt;0),"","보스")&amp;"인게임누적합배수",ChapterTable!$R:$S,2,0)*C1773)
  )
  )
  )
)</f>
        <v>19098.660937499997</v>
      </c>
      <c r="F1773" s="1">
        <f ca="1">IF(AND($A1773=0,$B1773=1),
    VLOOKUP(1,ChapterTable!$1:$1048576,MATCH("최종"&amp;SUBSTITUTE(SUBSTITUTE(F$1,"standard",""),"|Float",""),ChapterTable!$1:$1,0),0)*ChapterTable!$P$17,
  IF(AND($A1773=0,$B1773=0),
    F1774,
  IF($B1773=0,
    VLOOKUP($A1773,ChapterTable!$1:$1048576,MATCH("최종"&amp;SUBSTITUTE(SUBSTITUTE(F$1,"standard",""),"|Float",""),ChapterTable!$1:$1,0),0),
  IF($B1773=1,
    IF($L1773=FALSE,
      VLOOKUP($A1773,ChapterTable!$1:$1048576,MATCH("최종"&amp;SUBSTITUTE(SUBSTITUTE(F$1,"standard",""),"|Float",""),ChapterTable!$1:$1,0),0),
      VLOOKUP($A1773-ChapterTable!$P$11,ChapterTable!$1:$1048576,MATCH("최종"&amp;SUBSTITUTE(SUBSTITUTE(F$1,"standard",""),"|Float",""),ChapterTable!$1:$1,0),0)*ChapterTable!$P$14
    ),
  OFFSET(F1773,-$B1773+IF($L1773,1,0),0)*
    (VLOOKUP(SUBSTITUTE(SUBSTITUTE(F$1,"standard",""),"|Float","")&amp;IF(OR($L1773=TRUE,$A1773=0,MOD($A1773,ChapterTable!$R$20)&lt;&gt;0),"","보스")&amp;"인게임누적곱배수",ChapterTable!$R:$S,2,0)^D1773
    +VLOOKUP(SUBSTITUTE(SUBSTITUTE(F$1,"standard",""),"|Float","")&amp;IF(OR($L1773=TRUE,$A1773=0,MOD($A1773,ChapterTable!$R$20)&lt;&gt;0),"","보스")&amp;"인게임누적합배수",ChapterTable!$R:$S,2,0)*D1773)
  )
  )
  )
)</f>
        <v>6092.6717834472656</v>
      </c>
      <c r="G1773" t="s">
        <v>719</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92"/>
        <v>4</v>
      </c>
      <c r="Q1773">
        <f t="shared" si="193"/>
        <v>4</v>
      </c>
      <c r="R1773" t="b">
        <f t="shared" ca="1" si="194"/>
        <v>1</v>
      </c>
      <c r="T1773" t="b">
        <f t="shared" ca="1" si="195"/>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98"/>
        <v>0.25</v>
      </c>
      <c r="AJ1773">
        <f t="shared" si="196"/>
        <v>0.32</v>
      </c>
      <c r="AK1773">
        <f t="shared" si="197"/>
        <v>1</v>
      </c>
      <c r="AL1773">
        <v>0</v>
      </c>
    </row>
    <row r="1774" spans="1:38" x14ac:dyDescent="0.3">
      <c r="A1774">
        <v>13</v>
      </c>
      <c r="B1774">
        <v>33</v>
      </c>
      <c r="C1774">
        <f>IF(OR($L1774=TRUE,$A1774=0,MOD($A1774,ChapterTable!$R$20)&lt;&gt;0),
MAX(0,INT(($B1774+ChapterTable!$P$26+VLOOKUP(SUBSTITUTE(C$1,"성장단계","")&amp;"단계오프셋",ChapterTable!$R:$S,2,0))/ChapterTable!$P$23)),
MAX(0,INT(($B1774+ChapterTable!$R$26+VLOOKUP(SUBSTITUTE(C$1,"성장단계","")&amp;"보스단계오프셋",ChapterTable!$R:$S,2,0))/ChapterTable!$R$23)))</f>
        <v>3</v>
      </c>
      <c r="D1774">
        <f>IF(OR($L1774=TRUE,$A1774=0,MOD($A1774,ChapterTable!$R$20)&lt;&gt;0),
MAX(0,INT(($B1774+ChapterTable!$P$26+VLOOKUP(SUBSTITUTE(D$1,"성장단계","")&amp;"단계오프셋",ChapterTable!$R:$S,2,0))/ChapterTable!$P$23)),
MAX(0,INT(($B1774+ChapterTable!$R$26+VLOOKUP(SUBSTITUTE(D$1,"성장단계","")&amp;"보스단계오프셋",ChapterTable!$R:$S,2,0))/ChapterTable!$R$23)))</f>
        <v>3</v>
      </c>
      <c r="E1774" s="1">
        <f ca="1">IF(AND($A1774=0,$B1774=1),
    VLOOKUP(1,ChapterTable!$1:$1048576,MATCH("최종"&amp;SUBSTITUTE(SUBSTITUTE(E$1,"standard",""),"|Float",""),ChapterTable!$1:$1,0),0)*ChapterTable!$P$17,
  IF(AND($A1774=0,$B1774=0),
    E1775,
  IF($B1774=0,
    VLOOKUP($A1774,ChapterTable!$1:$1048576,MATCH("최종"&amp;SUBSTITUTE(SUBSTITUTE(E$1,"standard",""),"|Float",""),ChapterTable!$1:$1,0),0),
  IF($B1774=1,
    IF($L1774=FALSE,
      VLOOKUP($A1774,ChapterTable!$1:$1048576,MATCH("최종"&amp;SUBSTITUTE(SUBSTITUTE(E$1,"standard",""),"|Float",""),ChapterTable!$1:$1,0),0),
      VLOOKUP($A1774-ChapterTable!$P$11,ChapterTable!$1:$1048576,MATCH("최종"&amp;SUBSTITUTE(SUBSTITUTE(E$1,"standard",""),"|Float",""),ChapterTable!$1:$1,0),0)*ChapterTable!$P$14
    ),
  OFFSET(E1774,-$B1774+IF($L1774,1,0),0)*IF($B1774&gt;OFFSET($B1774,1,0),ChapterTable!$R$17,1)*
    (VLOOKUP(SUBSTITUTE(SUBSTITUTE(E$1,"standard",""),"|Float","")&amp;IF(OR($L1774=TRUE,$A1774=0,MOD($A1774,ChapterTable!$R$20)&lt;&gt;0),"","보스")&amp;"인게임누적곱배수",ChapterTable!$R:$S,2,0)^C1774
    +VLOOKUP(SUBSTITUTE(SUBSTITUTE(E$1,"standard",""),"|Float","")&amp;IF(OR($L1774=TRUE,$A1774=0,MOD($A1774,ChapterTable!$R$20)&lt;&gt;0),"","보스")&amp;"인게임누적합배수",ChapterTable!$R:$S,2,0)*C1774)
  )
  )
  )
)</f>
        <v>19098.660937499997</v>
      </c>
      <c r="F1774" s="1">
        <f ca="1">IF(AND($A1774=0,$B1774=1),
    VLOOKUP(1,ChapterTable!$1:$1048576,MATCH("최종"&amp;SUBSTITUTE(SUBSTITUTE(F$1,"standard",""),"|Float",""),ChapterTable!$1:$1,0),0)*ChapterTable!$P$17,
  IF(AND($A1774=0,$B1774=0),
    F1775,
  IF($B1774=0,
    VLOOKUP($A1774,ChapterTable!$1:$1048576,MATCH("최종"&amp;SUBSTITUTE(SUBSTITUTE(F$1,"standard",""),"|Float",""),ChapterTable!$1:$1,0),0),
  IF($B1774=1,
    IF($L1774=FALSE,
      VLOOKUP($A1774,ChapterTable!$1:$1048576,MATCH("최종"&amp;SUBSTITUTE(SUBSTITUTE(F$1,"standard",""),"|Float",""),ChapterTable!$1:$1,0),0),
      VLOOKUP($A1774-ChapterTable!$P$11,ChapterTable!$1:$1048576,MATCH("최종"&amp;SUBSTITUTE(SUBSTITUTE(F$1,"standard",""),"|Float",""),ChapterTable!$1:$1,0),0)*ChapterTable!$P$14
    ),
  OFFSET(F1774,-$B1774+IF($L1774,1,0),0)*
    (VLOOKUP(SUBSTITUTE(SUBSTITUTE(F$1,"standard",""),"|Float","")&amp;IF(OR($L1774=TRUE,$A1774=0,MOD($A1774,ChapterTable!$R$20)&lt;&gt;0),"","보스")&amp;"인게임누적곱배수",ChapterTable!$R:$S,2,0)^D1774
    +VLOOKUP(SUBSTITUTE(SUBSTITUTE(F$1,"standard",""),"|Float","")&amp;IF(OR($L1774=TRUE,$A1774=0,MOD($A1774,ChapterTable!$R$20)&lt;&gt;0),"","보스")&amp;"인게임누적합배수",ChapterTable!$R:$S,2,0)*D1774)
  )
  )
  )
)</f>
        <v>6092.6717834472656</v>
      </c>
      <c r="G1774" t="s">
        <v>719</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92"/>
        <v>4</v>
      </c>
      <c r="Q1774">
        <f t="shared" si="193"/>
        <v>4</v>
      </c>
      <c r="R1774" t="b">
        <f t="shared" ca="1" si="194"/>
        <v>1</v>
      </c>
      <c r="T1774" t="b">
        <f t="shared" ca="1" si="195"/>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98"/>
        <v>0.25</v>
      </c>
      <c r="AJ1774">
        <f t="shared" si="196"/>
        <v>0.32</v>
      </c>
      <c r="AK1774">
        <f t="shared" si="197"/>
        <v>1</v>
      </c>
      <c r="AL1774">
        <v>0</v>
      </c>
    </row>
    <row r="1775" spans="1:38" x14ac:dyDescent="0.3">
      <c r="A1775">
        <v>13</v>
      </c>
      <c r="B1775">
        <v>34</v>
      </c>
      <c r="C1775">
        <f>IF(OR($L1775=TRUE,$A1775=0,MOD($A1775,ChapterTable!$R$20)&lt;&gt;0),
MAX(0,INT(($B1775+ChapterTable!$P$26+VLOOKUP(SUBSTITUTE(C$1,"성장단계","")&amp;"단계오프셋",ChapterTable!$R:$S,2,0))/ChapterTable!$P$23)),
MAX(0,INT(($B1775+ChapterTable!$R$26+VLOOKUP(SUBSTITUTE(C$1,"성장단계","")&amp;"보스단계오프셋",ChapterTable!$R:$S,2,0))/ChapterTable!$R$23)))</f>
        <v>3</v>
      </c>
      <c r="D1775">
        <f>IF(OR($L1775=TRUE,$A1775=0,MOD($A1775,ChapterTable!$R$20)&lt;&gt;0),
MAX(0,INT(($B1775+ChapterTable!$P$26+VLOOKUP(SUBSTITUTE(D$1,"성장단계","")&amp;"단계오프셋",ChapterTable!$R:$S,2,0))/ChapterTable!$P$23)),
MAX(0,INT(($B1775+ChapterTable!$R$26+VLOOKUP(SUBSTITUTE(D$1,"성장단계","")&amp;"보스단계오프셋",ChapterTable!$R:$S,2,0))/ChapterTable!$R$23)))</f>
        <v>3</v>
      </c>
      <c r="E1775" s="1">
        <f ca="1">IF(AND($A1775=0,$B1775=1),
    VLOOKUP(1,ChapterTable!$1:$1048576,MATCH("최종"&amp;SUBSTITUTE(SUBSTITUTE(E$1,"standard",""),"|Float",""),ChapterTable!$1:$1,0),0)*ChapterTable!$P$17,
  IF(AND($A1775=0,$B1775=0),
    E1776,
  IF($B1775=0,
    VLOOKUP($A1775,ChapterTable!$1:$1048576,MATCH("최종"&amp;SUBSTITUTE(SUBSTITUTE(E$1,"standard",""),"|Float",""),ChapterTable!$1:$1,0),0),
  IF($B1775=1,
    IF($L1775=FALSE,
      VLOOKUP($A1775,ChapterTable!$1:$1048576,MATCH("최종"&amp;SUBSTITUTE(SUBSTITUTE(E$1,"standard",""),"|Float",""),ChapterTable!$1:$1,0),0),
      VLOOKUP($A1775-ChapterTable!$P$11,ChapterTable!$1:$1048576,MATCH("최종"&amp;SUBSTITUTE(SUBSTITUTE(E$1,"standard",""),"|Float",""),ChapterTable!$1:$1,0),0)*ChapterTable!$P$14
    ),
  OFFSET(E1775,-$B1775+IF($L1775,1,0),0)*IF($B1775&gt;OFFSET($B1775,1,0),ChapterTable!$R$17,1)*
    (VLOOKUP(SUBSTITUTE(SUBSTITUTE(E$1,"standard",""),"|Float","")&amp;IF(OR($L1775=TRUE,$A1775=0,MOD($A1775,ChapterTable!$R$20)&lt;&gt;0),"","보스")&amp;"인게임누적곱배수",ChapterTable!$R:$S,2,0)^C1775
    +VLOOKUP(SUBSTITUTE(SUBSTITUTE(E$1,"standard",""),"|Float","")&amp;IF(OR($L1775=TRUE,$A1775=0,MOD($A1775,ChapterTable!$R$20)&lt;&gt;0),"","보스")&amp;"인게임누적합배수",ChapterTable!$R:$S,2,0)*C1775)
  )
  )
  )
)</f>
        <v>19098.660937499997</v>
      </c>
      <c r="F1775" s="1">
        <f ca="1">IF(AND($A1775=0,$B1775=1),
    VLOOKUP(1,ChapterTable!$1:$1048576,MATCH("최종"&amp;SUBSTITUTE(SUBSTITUTE(F$1,"standard",""),"|Float",""),ChapterTable!$1:$1,0),0)*ChapterTable!$P$17,
  IF(AND($A1775=0,$B1775=0),
    F1776,
  IF($B1775=0,
    VLOOKUP($A1775,ChapterTable!$1:$1048576,MATCH("최종"&amp;SUBSTITUTE(SUBSTITUTE(F$1,"standard",""),"|Float",""),ChapterTable!$1:$1,0),0),
  IF($B1775=1,
    IF($L1775=FALSE,
      VLOOKUP($A1775,ChapterTable!$1:$1048576,MATCH("최종"&amp;SUBSTITUTE(SUBSTITUTE(F$1,"standard",""),"|Float",""),ChapterTable!$1:$1,0),0),
      VLOOKUP($A1775-ChapterTable!$P$11,ChapterTable!$1:$1048576,MATCH("최종"&amp;SUBSTITUTE(SUBSTITUTE(F$1,"standard",""),"|Float",""),ChapterTable!$1:$1,0),0)*ChapterTable!$P$14
    ),
  OFFSET(F1775,-$B1775+IF($L1775,1,0),0)*
    (VLOOKUP(SUBSTITUTE(SUBSTITUTE(F$1,"standard",""),"|Float","")&amp;IF(OR($L1775=TRUE,$A1775=0,MOD($A1775,ChapterTable!$R$20)&lt;&gt;0),"","보스")&amp;"인게임누적곱배수",ChapterTable!$R:$S,2,0)^D1775
    +VLOOKUP(SUBSTITUTE(SUBSTITUTE(F$1,"standard",""),"|Float","")&amp;IF(OR($L1775=TRUE,$A1775=0,MOD($A1775,ChapterTable!$R$20)&lt;&gt;0),"","보스")&amp;"인게임누적합배수",ChapterTable!$R:$S,2,0)*D1775)
  )
  )
  )
)</f>
        <v>6092.6717834472656</v>
      </c>
      <c r="G1775" t="s">
        <v>719</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92"/>
        <v>4</v>
      </c>
      <c r="Q1775">
        <f t="shared" si="193"/>
        <v>4</v>
      </c>
      <c r="R1775" t="b">
        <f t="shared" ca="1" si="194"/>
        <v>1</v>
      </c>
      <c r="T1775" t="b">
        <f t="shared" ca="1" si="195"/>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98"/>
        <v>0.25</v>
      </c>
      <c r="AJ1775">
        <f t="shared" si="196"/>
        <v>0.32</v>
      </c>
      <c r="AK1775">
        <f t="shared" si="197"/>
        <v>1</v>
      </c>
      <c r="AL1775">
        <v>0</v>
      </c>
    </row>
    <row r="1776" spans="1:38" x14ac:dyDescent="0.3">
      <c r="A1776">
        <v>13</v>
      </c>
      <c r="B1776">
        <v>35</v>
      </c>
      <c r="C1776">
        <f>IF(OR($L1776=TRUE,$A1776=0,MOD($A1776,ChapterTable!$R$20)&lt;&gt;0),
MAX(0,INT(($B1776+ChapterTable!$P$26+VLOOKUP(SUBSTITUTE(C$1,"성장단계","")&amp;"단계오프셋",ChapterTable!$R:$S,2,0))/ChapterTable!$P$23)),
MAX(0,INT(($B1776+ChapterTable!$R$26+VLOOKUP(SUBSTITUTE(C$1,"성장단계","")&amp;"보스단계오프셋",ChapterTable!$R:$S,2,0))/ChapterTable!$R$23)))</f>
        <v>3</v>
      </c>
      <c r="D1776">
        <f>IF(OR($L1776=TRUE,$A1776=0,MOD($A1776,ChapterTable!$R$20)&lt;&gt;0),
MAX(0,INT(($B1776+ChapterTable!$P$26+VLOOKUP(SUBSTITUTE(D$1,"성장단계","")&amp;"단계오프셋",ChapterTable!$R:$S,2,0))/ChapterTable!$P$23)),
MAX(0,INT(($B1776+ChapterTable!$R$26+VLOOKUP(SUBSTITUTE(D$1,"성장단계","")&amp;"보스단계오프셋",ChapterTable!$R:$S,2,0))/ChapterTable!$R$23)))</f>
        <v>3</v>
      </c>
      <c r="E1776" s="1">
        <f ca="1">IF(AND($A1776=0,$B1776=1),
    VLOOKUP(1,ChapterTable!$1:$1048576,MATCH("최종"&amp;SUBSTITUTE(SUBSTITUTE(E$1,"standard",""),"|Float",""),ChapterTable!$1:$1,0),0)*ChapterTable!$P$17,
  IF(AND($A1776=0,$B1776=0),
    E1777,
  IF($B1776=0,
    VLOOKUP($A1776,ChapterTable!$1:$1048576,MATCH("최종"&amp;SUBSTITUTE(SUBSTITUTE(E$1,"standard",""),"|Float",""),ChapterTable!$1:$1,0),0),
  IF($B1776=1,
    IF($L1776=FALSE,
      VLOOKUP($A1776,ChapterTable!$1:$1048576,MATCH("최종"&amp;SUBSTITUTE(SUBSTITUTE(E$1,"standard",""),"|Float",""),ChapterTable!$1:$1,0),0),
      VLOOKUP($A1776-ChapterTable!$P$11,ChapterTable!$1:$1048576,MATCH("최종"&amp;SUBSTITUTE(SUBSTITUTE(E$1,"standard",""),"|Float",""),ChapterTable!$1:$1,0),0)*ChapterTable!$P$14
    ),
  OFFSET(E1776,-$B1776+IF($L1776,1,0),0)*IF($B1776&gt;OFFSET($B1776,1,0),ChapterTable!$R$17,1)*
    (VLOOKUP(SUBSTITUTE(SUBSTITUTE(E$1,"standard",""),"|Float","")&amp;IF(OR($L1776=TRUE,$A1776=0,MOD($A1776,ChapterTable!$R$20)&lt;&gt;0),"","보스")&amp;"인게임누적곱배수",ChapterTable!$R:$S,2,0)^C1776
    +VLOOKUP(SUBSTITUTE(SUBSTITUTE(E$1,"standard",""),"|Float","")&amp;IF(OR($L1776=TRUE,$A1776=0,MOD($A1776,ChapterTable!$R$20)&lt;&gt;0),"","보스")&amp;"인게임누적합배수",ChapterTable!$R:$S,2,0)*C1776)
  )
  )
  )
)</f>
        <v>19098.660937499997</v>
      </c>
      <c r="F1776" s="1">
        <f ca="1">IF(AND($A1776=0,$B1776=1),
    VLOOKUP(1,ChapterTable!$1:$1048576,MATCH("최종"&amp;SUBSTITUTE(SUBSTITUTE(F$1,"standard",""),"|Float",""),ChapterTable!$1:$1,0),0)*ChapterTable!$P$17,
  IF(AND($A1776=0,$B1776=0),
    F1777,
  IF($B1776=0,
    VLOOKUP($A1776,ChapterTable!$1:$1048576,MATCH("최종"&amp;SUBSTITUTE(SUBSTITUTE(F$1,"standard",""),"|Float",""),ChapterTable!$1:$1,0),0),
  IF($B1776=1,
    IF($L1776=FALSE,
      VLOOKUP($A1776,ChapterTable!$1:$1048576,MATCH("최종"&amp;SUBSTITUTE(SUBSTITUTE(F$1,"standard",""),"|Float",""),ChapterTable!$1:$1,0),0),
      VLOOKUP($A1776-ChapterTable!$P$11,ChapterTable!$1:$1048576,MATCH("최종"&amp;SUBSTITUTE(SUBSTITUTE(F$1,"standard",""),"|Float",""),ChapterTable!$1:$1,0),0)*ChapterTable!$P$14
    ),
  OFFSET(F1776,-$B1776+IF($L1776,1,0),0)*
    (VLOOKUP(SUBSTITUTE(SUBSTITUTE(F$1,"standard",""),"|Float","")&amp;IF(OR($L1776=TRUE,$A1776=0,MOD($A1776,ChapterTable!$R$20)&lt;&gt;0),"","보스")&amp;"인게임누적곱배수",ChapterTable!$R:$S,2,0)^D1776
    +VLOOKUP(SUBSTITUTE(SUBSTITUTE(F$1,"standard",""),"|Float","")&amp;IF(OR($L1776=TRUE,$A1776=0,MOD($A1776,ChapterTable!$R$20)&lt;&gt;0),"","보스")&amp;"인게임누적합배수",ChapterTable!$R:$S,2,0)*D1776)
  )
  )
  )
)</f>
        <v>6092.6717834472656</v>
      </c>
      <c r="G1776" t="s">
        <v>719</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92"/>
        <v>11</v>
      </c>
      <c r="Q1776">
        <f t="shared" si="193"/>
        <v>11</v>
      </c>
      <c r="R1776" t="b">
        <f t="shared" ca="1" si="194"/>
        <v>1</v>
      </c>
      <c r="T1776" t="b">
        <f t="shared" ca="1" si="195"/>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98"/>
        <v>0.25</v>
      </c>
      <c r="AJ1776">
        <f t="shared" si="196"/>
        <v>0.32</v>
      </c>
      <c r="AK1776">
        <f t="shared" si="197"/>
        <v>1</v>
      </c>
      <c r="AL1776">
        <v>0</v>
      </c>
    </row>
    <row r="1777" spans="1:38" x14ac:dyDescent="0.3">
      <c r="A1777">
        <v>13</v>
      </c>
      <c r="B1777">
        <v>36</v>
      </c>
      <c r="C1777">
        <f>IF(OR($L1777=TRUE,$A1777=0,MOD($A1777,ChapterTable!$R$20)&lt;&gt;0),
MAX(0,INT(($B1777+ChapterTable!$P$26+VLOOKUP(SUBSTITUTE(C$1,"성장단계","")&amp;"단계오프셋",ChapterTable!$R:$S,2,0))/ChapterTable!$P$23)),
MAX(0,INT(($B1777+ChapterTable!$R$26+VLOOKUP(SUBSTITUTE(C$1,"성장단계","")&amp;"보스단계오프셋",ChapterTable!$R:$S,2,0))/ChapterTable!$R$23)))</f>
        <v>4</v>
      </c>
      <c r="D1777">
        <f>IF(OR($L1777=TRUE,$A1777=0,MOD($A1777,ChapterTable!$R$20)&lt;&gt;0),
MAX(0,INT(($B1777+ChapterTable!$P$26+VLOOKUP(SUBSTITUTE(D$1,"성장단계","")&amp;"단계오프셋",ChapterTable!$R:$S,2,0))/ChapterTable!$P$23)),
MAX(0,INT(($B1777+ChapterTable!$R$26+VLOOKUP(SUBSTITUTE(D$1,"성장단계","")&amp;"보스단계오프셋",ChapterTable!$R:$S,2,0))/ChapterTable!$R$23)))</f>
        <v>3</v>
      </c>
      <c r="E1777" s="1">
        <f ca="1">IF(AND($A1777=0,$B1777=1),
    VLOOKUP(1,ChapterTable!$1:$1048576,MATCH("최종"&amp;SUBSTITUTE(SUBSTITUTE(E$1,"standard",""),"|Float",""),ChapterTable!$1:$1,0),0)*ChapterTable!$P$17,
  IF(AND($A1777=0,$B1777=0),
    E1778,
  IF($B1777=0,
    VLOOKUP($A1777,ChapterTable!$1:$1048576,MATCH("최종"&amp;SUBSTITUTE(SUBSTITUTE(E$1,"standard",""),"|Float",""),ChapterTable!$1:$1,0),0),
  IF($B1777=1,
    IF($L1777=FALSE,
      VLOOKUP($A1777,ChapterTable!$1:$1048576,MATCH("최종"&amp;SUBSTITUTE(SUBSTITUTE(E$1,"standard",""),"|Float",""),ChapterTable!$1:$1,0),0),
      VLOOKUP($A1777-ChapterTable!$P$11,ChapterTable!$1:$1048576,MATCH("최종"&amp;SUBSTITUTE(SUBSTITUTE(E$1,"standard",""),"|Float",""),ChapterTable!$1:$1,0),0)*ChapterTable!$P$14
    ),
  OFFSET(E1777,-$B1777+IF($L1777,1,0),0)*IF($B1777&gt;OFFSET($B1777,1,0),ChapterTable!$R$17,1)*
    (VLOOKUP(SUBSTITUTE(SUBSTITUTE(E$1,"standard",""),"|Float","")&amp;IF(OR($L1777=TRUE,$A1777=0,MOD($A1777,ChapterTable!$R$20)&lt;&gt;0),"","보스")&amp;"인게임누적곱배수",ChapterTable!$R:$S,2,0)^C1777
    +VLOOKUP(SUBSTITUTE(SUBSTITUTE(E$1,"standard",""),"|Float","")&amp;IF(OR($L1777=TRUE,$A1777=0,MOD($A1777,ChapterTable!$R$20)&lt;&gt;0),"","보스")&amp;"인게임누적합배수",ChapterTable!$R:$S,2,0)*C1777)
  )
  )
  )
)</f>
        <v>21485.993554687499</v>
      </c>
      <c r="F1777" s="1">
        <f ca="1">IF(AND($A1777=0,$B1777=1),
    VLOOKUP(1,ChapterTable!$1:$1048576,MATCH("최종"&amp;SUBSTITUTE(SUBSTITUTE(F$1,"standard",""),"|Float",""),ChapterTable!$1:$1,0),0)*ChapterTable!$P$17,
  IF(AND($A1777=0,$B1777=0),
    F1778,
  IF($B1777=0,
    VLOOKUP($A1777,ChapterTable!$1:$1048576,MATCH("최종"&amp;SUBSTITUTE(SUBSTITUTE(F$1,"standard",""),"|Float",""),ChapterTable!$1:$1,0),0),
  IF($B1777=1,
    IF($L1777=FALSE,
      VLOOKUP($A1777,ChapterTable!$1:$1048576,MATCH("최종"&amp;SUBSTITUTE(SUBSTITUTE(F$1,"standard",""),"|Float",""),ChapterTable!$1:$1,0),0),
      VLOOKUP($A1777-ChapterTable!$P$11,ChapterTable!$1:$1048576,MATCH("최종"&amp;SUBSTITUTE(SUBSTITUTE(F$1,"standard",""),"|Float",""),ChapterTable!$1:$1,0),0)*ChapterTable!$P$14
    ),
  OFFSET(F1777,-$B1777+IF($L1777,1,0),0)*
    (VLOOKUP(SUBSTITUTE(SUBSTITUTE(F$1,"standard",""),"|Float","")&amp;IF(OR($L1777=TRUE,$A1777=0,MOD($A1777,ChapterTable!$R$20)&lt;&gt;0),"","보스")&amp;"인게임누적곱배수",ChapterTable!$R:$S,2,0)^D1777
    +VLOOKUP(SUBSTITUTE(SUBSTITUTE(F$1,"standard",""),"|Float","")&amp;IF(OR($L1777=TRUE,$A1777=0,MOD($A1777,ChapterTable!$R$20)&lt;&gt;0),"","보스")&amp;"인게임누적합배수",ChapterTable!$R:$S,2,0)*D1777)
  )
  )
  )
)</f>
        <v>6092.6717834472656</v>
      </c>
      <c r="G1777" t="s">
        <v>719</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92"/>
        <v>4</v>
      </c>
      <c r="Q1777">
        <f t="shared" si="193"/>
        <v>4</v>
      </c>
      <c r="R1777" t="b">
        <f t="shared" ca="1" si="194"/>
        <v>1</v>
      </c>
      <c r="T1777" t="b">
        <f t="shared" ca="1" si="195"/>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98"/>
        <v>0.25</v>
      </c>
      <c r="AJ1777">
        <f t="shared" si="196"/>
        <v>0.32</v>
      </c>
      <c r="AK1777">
        <f t="shared" si="197"/>
        <v>1</v>
      </c>
      <c r="AL1777">
        <v>0</v>
      </c>
    </row>
    <row r="1778" spans="1:38" x14ac:dyDescent="0.3">
      <c r="A1778">
        <v>13</v>
      </c>
      <c r="B1778">
        <v>37</v>
      </c>
      <c r="C1778">
        <f>IF(OR($L1778=TRUE,$A1778=0,MOD($A1778,ChapterTable!$R$20)&lt;&gt;0),
MAX(0,INT(($B1778+ChapterTable!$P$26+VLOOKUP(SUBSTITUTE(C$1,"성장단계","")&amp;"단계오프셋",ChapterTable!$R:$S,2,0))/ChapterTable!$P$23)),
MAX(0,INT(($B1778+ChapterTable!$R$26+VLOOKUP(SUBSTITUTE(C$1,"성장단계","")&amp;"보스단계오프셋",ChapterTable!$R:$S,2,0))/ChapterTable!$R$23)))</f>
        <v>4</v>
      </c>
      <c r="D1778">
        <f>IF(OR($L1778=TRUE,$A1778=0,MOD($A1778,ChapterTable!$R$20)&lt;&gt;0),
MAX(0,INT(($B1778+ChapterTable!$P$26+VLOOKUP(SUBSTITUTE(D$1,"성장단계","")&amp;"단계오프셋",ChapterTable!$R:$S,2,0))/ChapterTable!$P$23)),
MAX(0,INT(($B1778+ChapterTable!$R$26+VLOOKUP(SUBSTITUTE(D$1,"성장단계","")&amp;"보스단계오프셋",ChapterTable!$R:$S,2,0))/ChapterTable!$R$23)))</f>
        <v>3</v>
      </c>
      <c r="E1778" s="1">
        <f ca="1">IF(AND($A1778=0,$B1778=1),
    VLOOKUP(1,ChapterTable!$1:$1048576,MATCH("최종"&amp;SUBSTITUTE(SUBSTITUTE(E$1,"standard",""),"|Float",""),ChapterTable!$1:$1,0),0)*ChapterTable!$P$17,
  IF(AND($A1778=0,$B1778=0),
    E1779,
  IF($B1778=0,
    VLOOKUP($A1778,ChapterTable!$1:$1048576,MATCH("최종"&amp;SUBSTITUTE(SUBSTITUTE(E$1,"standard",""),"|Float",""),ChapterTable!$1:$1,0),0),
  IF($B1778=1,
    IF($L1778=FALSE,
      VLOOKUP($A1778,ChapterTable!$1:$1048576,MATCH("최종"&amp;SUBSTITUTE(SUBSTITUTE(E$1,"standard",""),"|Float",""),ChapterTable!$1:$1,0),0),
      VLOOKUP($A1778-ChapterTable!$P$11,ChapterTable!$1:$1048576,MATCH("최종"&amp;SUBSTITUTE(SUBSTITUTE(E$1,"standard",""),"|Float",""),ChapterTable!$1:$1,0),0)*ChapterTable!$P$14
    ),
  OFFSET(E1778,-$B1778+IF($L1778,1,0),0)*IF($B1778&gt;OFFSET($B1778,1,0),ChapterTable!$R$17,1)*
    (VLOOKUP(SUBSTITUTE(SUBSTITUTE(E$1,"standard",""),"|Float","")&amp;IF(OR($L1778=TRUE,$A1778=0,MOD($A1778,ChapterTable!$R$20)&lt;&gt;0),"","보스")&amp;"인게임누적곱배수",ChapterTable!$R:$S,2,0)^C1778
    +VLOOKUP(SUBSTITUTE(SUBSTITUTE(E$1,"standard",""),"|Float","")&amp;IF(OR($L1778=TRUE,$A1778=0,MOD($A1778,ChapterTable!$R$20)&lt;&gt;0),"","보스")&amp;"인게임누적합배수",ChapterTable!$R:$S,2,0)*C1778)
  )
  )
  )
)</f>
        <v>21485.993554687499</v>
      </c>
      <c r="F1778" s="1">
        <f ca="1">IF(AND($A1778=0,$B1778=1),
    VLOOKUP(1,ChapterTable!$1:$1048576,MATCH("최종"&amp;SUBSTITUTE(SUBSTITUTE(F$1,"standard",""),"|Float",""),ChapterTable!$1:$1,0),0)*ChapterTable!$P$17,
  IF(AND($A1778=0,$B1778=0),
    F1779,
  IF($B1778=0,
    VLOOKUP($A1778,ChapterTable!$1:$1048576,MATCH("최종"&amp;SUBSTITUTE(SUBSTITUTE(F$1,"standard",""),"|Float",""),ChapterTable!$1:$1,0),0),
  IF($B1778=1,
    IF($L1778=FALSE,
      VLOOKUP($A1778,ChapterTable!$1:$1048576,MATCH("최종"&amp;SUBSTITUTE(SUBSTITUTE(F$1,"standard",""),"|Float",""),ChapterTable!$1:$1,0),0),
      VLOOKUP($A1778-ChapterTable!$P$11,ChapterTable!$1:$1048576,MATCH("최종"&amp;SUBSTITUTE(SUBSTITUTE(F$1,"standard",""),"|Float",""),ChapterTable!$1:$1,0),0)*ChapterTable!$P$14
    ),
  OFFSET(F1778,-$B1778+IF($L1778,1,0),0)*
    (VLOOKUP(SUBSTITUTE(SUBSTITUTE(F$1,"standard",""),"|Float","")&amp;IF(OR($L1778=TRUE,$A1778=0,MOD($A1778,ChapterTable!$R$20)&lt;&gt;0),"","보스")&amp;"인게임누적곱배수",ChapterTable!$R:$S,2,0)^D1778
    +VLOOKUP(SUBSTITUTE(SUBSTITUTE(F$1,"standard",""),"|Float","")&amp;IF(OR($L1778=TRUE,$A1778=0,MOD($A1778,ChapterTable!$R$20)&lt;&gt;0),"","보스")&amp;"인게임누적합배수",ChapterTable!$R:$S,2,0)*D1778)
  )
  )
  )
)</f>
        <v>6092.6717834472656</v>
      </c>
      <c r="G1778" t="s">
        <v>719</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92"/>
        <v>4</v>
      </c>
      <c r="Q1778">
        <f t="shared" si="193"/>
        <v>4</v>
      </c>
      <c r="R1778" t="b">
        <f t="shared" ca="1" si="194"/>
        <v>1</v>
      </c>
      <c r="T1778" t="b">
        <f t="shared" ca="1" si="195"/>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98"/>
        <v>0.25</v>
      </c>
      <c r="AJ1778">
        <f t="shared" si="196"/>
        <v>0.32</v>
      </c>
      <c r="AK1778">
        <f t="shared" si="197"/>
        <v>1</v>
      </c>
      <c r="AL1778">
        <v>0</v>
      </c>
    </row>
    <row r="1779" spans="1:38" x14ac:dyDescent="0.3">
      <c r="A1779">
        <v>13</v>
      </c>
      <c r="B1779">
        <v>38</v>
      </c>
      <c r="C1779">
        <f>IF(OR($L1779=TRUE,$A1779=0,MOD($A1779,ChapterTable!$R$20)&lt;&gt;0),
MAX(0,INT(($B1779+ChapterTable!$P$26+VLOOKUP(SUBSTITUTE(C$1,"성장단계","")&amp;"단계오프셋",ChapterTable!$R:$S,2,0))/ChapterTable!$P$23)),
MAX(0,INT(($B1779+ChapterTable!$R$26+VLOOKUP(SUBSTITUTE(C$1,"성장단계","")&amp;"보스단계오프셋",ChapterTable!$R:$S,2,0))/ChapterTable!$R$23)))</f>
        <v>4</v>
      </c>
      <c r="D1779">
        <f>IF(OR($L1779=TRUE,$A1779=0,MOD($A1779,ChapterTable!$R$20)&lt;&gt;0),
MAX(0,INT(($B1779+ChapterTable!$P$26+VLOOKUP(SUBSTITUTE(D$1,"성장단계","")&amp;"단계오프셋",ChapterTable!$R:$S,2,0))/ChapterTable!$P$23)),
MAX(0,INT(($B1779+ChapterTable!$R$26+VLOOKUP(SUBSTITUTE(D$1,"성장단계","")&amp;"보스단계오프셋",ChapterTable!$R:$S,2,0))/ChapterTable!$R$23)))</f>
        <v>3</v>
      </c>
      <c r="E1779" s="1">
        <f ca="1">IF(AND($A1779=0,$B1779=1),
    VLOOKUP(1,ChapterTable!$1:$1048576,MATCH("최종"&amp;SUBSTITUTE(SUBSTITUTE(E$1,"standard",""),"|Float",""),ChapterTable!$1:$1,0),0)*ChapterTable!$P$17,
  IF(AND($A1779=0,$B1779=0),
    E1780,
  IF($B1779=0,
    VLOOKUP($A1779,ChapterTable!$1:$1048576,MATCH("최종"&amp;SUBSTITUTE(SUBSTITUTE(E$1,"standard",""),"|Float",""),ChapterTable!$1:$1,0),0),
  IF($B1779=1,
    IF($L1779=FALSE,
      VLOOKUP($A1779,ChapterTable!$1:$1048576,MATCH("최종"&amp;SUBSTITUTE(SUBSTITUTE(E$1,"standard",""),"|Float",""),ChapterTable!$1:$1,0),0),
      VLOOKUP($A1779-ChapterTable!$P$11,ChapterTable!$1:$1048576,MATCH("최종"&amp;SUBSTITUTE(SUBSTITUTE(E$1,"standard",""),"|Float",""),ChapterTable!$1:$1,0),0)*ChapterTable!$P$14
    ),
  OFFSET(E1779,-$B1779+IF($L1779,1,0),0)*IF($B1779&gt;OFFSET($B1779,1,0),ChapterTable!$R$17,1)*
    (VLOOKUP(SUBSTITUTE(SUBSTITUTE(E$1,"standard",""),"|Float","")&amp;IF(OR($L1779=TRUE,$A1779=0,MOD($A1779,ChapterTable!$R$20)&lt;&gt;0),"","보스")&amp;"인게임누적곱배수",ChapterTable!$R:$S,2,0)^C1779
    +VLOOKUP(SUBSTITUTE(SUBSTITUTE(E$1,"standard",""),"|Float","")&amp;IF(OR($L1779=TRUE,$A1779=0,MOD($A1779,ChapterTable!$R$20)&lt;&gt;0),"","보스")&amp;"인게임누적합배수",ChapterTable!$R:$S,2,0)*C1779)
  )
  )
  )
)</f>
        <v>21485.993554687499</v>
      </c>
      <c r="F1779" s="1">
        <f ca="1">IF(AND($A1779=0,$B1779=1),
    VLOOKUP(1,ChapterTable!$1:$1048576,MATCH("최종"&amp;SUBSTITUTE(SUBSTITUTE(F$1,"standard",""),"|Float",""),ChapterTable!$1:$1,0),0)*ChapterTable!$P$17,
  IF(AND($A1779=0,$B1779=0),
    F1780,
  IF($B1779=0,
    VLOOKUP($A1779,ChapterTable!$1:$1048576,MATCH("최종"&amp;SUBSTITUTE(SUBSTITUTE(F$1,"standard",""),"|Float",""),ChapterTable!$1:$1,0),0),
  IF($B1779=1,
    IF($L1779=FALSE,
      VLOOKUP($A1779,ChapterTable!$1:$1048576,MATCH("최종"&amp;SUBSTITUTE(SUBSTITUTE(F$1,"standard",""),"|Float",""),ChapterTable!$1:$1,0),0),
      VLOOKUP($A1779-ChapterTable!$P$11,ChapterTable!$1:$1048576,MATCH("최종"&amp;SUBSTITUTE(SUBSTITUTE(F$1,"standard",""),"|Float",""),ChapterTable!$1:$1,0),0)*ChapterTable!$P$14
    ),
  OFFSET(F1779,-$B1779+IF($L1779,1,0),0)*
    (VLOOKUP(SUBSTITUTE(SUBSTITUTE(F$1,"standard",""),"|Float","")&amp;IF(OR($L1779=TRUE,$A1779=0,MOD($A1779,ChapterTable!$R$20)&lt;&gt;0),"","보스")&amp;"인게임누적곱배수",ChapterTable!$R:$S,2,0)^D1779
    +VLOOKUP(SUBSTITUTE(SUBSTITUTE(F$1,"standard",""),"|Float","")&amp;IF(OR($L1779=TRUE,$A1779=0,MOD($A1779,ChapterTable!$R$20)&lt;&gt;0),"","보스")&amp;"인게임누적합배수",ChapterTable!$R:$S,2,0)*D1779)
  )
  )
  )
)</f>
        <v>6092.6717834472656</v>
      </c>
      <c r="G1779" t="s">
        <v>719</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92"/>
        <v>4</v>
      </c>
      <c r="Q1779">
        <f t="shared" si="193"/>
        <v>4</v>
      </c>
      <c r="R1779" t="b">
        <f t="shared" ca="1" si="194"/>
        <v>1</v>
      </c>
      <c r="T1779" t="b">
        <f t="shared" ca="1" si="195"/>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98"/>
        <v>0.25</v>
      </c>
      <c r="AJ1779">
        <f t="shared" si="196"/>
        <v>0.32</v>
      </c>
      <c r="AK1779">
        <f t="shared" si="197"/>
        <v>1</v>
      </c>
      <c r="AL1779">
        <v>0</v>
      </c>
    </row>
    <row r="1780" spans="1:38" x14ac:dyDescent="0.3">
      <c r="A1780">
        <v>13</v>
      </c>
      <c r="B1780">
        <v>39</v>
      </c>
      <c r="C1780">
        <f>IF(OR($L1780=TRUE,$A1780=0,MOD($A1780,ChapterTable!$R$20)&lt;&gt;0),
MAX(0,INT(($B1780+ChapterTable!$P$26+VLOOKUP(SUBSTITUTE(C$1,"성장단계","")&amp;"단계오프셋",ChapterTable!$R:$S,2,0))/ChapterTable!$P$23)),
MAX(0,INT(($B1780+ChapterTable!$R$26+VLOOKUP(SUBSTITUTE(C$1,"성장단계","")&amp;"보스단계오프셋",ChapterTable!$R:$S,2,0))/ChapterTable!$R$23)))</f>
        <v>4</v>
      </c>
      <c r="D1780">
        <f>IF(OR($L1780=TRUE,$A1780=0,MOD($A1780,ChapterTable!$R$20)&lt;&gt;0),
MAX(0,INT(($B1780+ChapterTable!$P$26+VLOOKUP(SUBSTITUTE(D$1,"성장단계","")&amp;"단계오프셋",ChapterTable!$R:$S,2,0))/ChapterTable!$P$23)),
MAX(0,INT(($B1780+ChapterTable!$R$26+VLOOKUP(SUBSTITUTE(D$1,"성장단계","")&amp;"보스단계오프셋",ChapterTable!$R:$S,2,0))/ChapterTable!$R$23)))</f>
        <v>3</v>
      </c>
      <c r="E1780" s="1">
        <f ca="1">IF(AND($A1780=0,$B1780=1),
    VLOOKUP(1,ChapterTable!$1:$1048576,MATCH("최종"&amp;SUBSTITUTE(SUBSTITUTE(E$1,"standard",""),"|Float",""),ChapterTable!$1:$1,0),0)*ChapterTable!$P$17,
  IF(AND($A1780=0,$B1780=0),
    E1781,
  IF($B1780=0,
    VLOOKUP($A1780,ChapterTable!$1:$1048576,MATCH("최종"&amp;SUBSTITUTE(SUBSTITUTE(E$1,"standard",""),"|Float",""),ChapterTable!$1:$1,0),0),
  IF($B1780=1,
    IF($L1780=FALSE,
      VLOOKUP($A1780,ChapterTable!$1:$1048576,MATCH("최종"&amp;SUBSTITUTE(SUBSTITUTE(E$1,"standard",""),"|Float",""),ChapterTable!$1:$1,0),0),
      VLOOKUP($A1780-ChapterTable!$P$11,ChapterTable!$1:$1048576,MATCH("최종"&amp;SUBSTITUTE(SUBSTITUTE(E$1,"standard",""),"|Float",""),ChapterTable!$1:$1,0),0)*ChapterTable!$P$14
    ),
  OFFSET(E1780,-$B1780+IF($L1780,1,0),0)*IF($B1780&gt;OFFSET($B1780,1,0),ChapterTable!$R$17,1)*
    (VLOOKUP(SUBSTITUTE(SUBSTITUTE(E$1,"standard",""),"|Float","")&amp;IF(OR($L1780=TRUE,$A1780=0,MOD($A1780,ChapterTable!$R$20)&lt;&gt;0),"","보스")&amp;"인게임누적곱배수",ChapterTable!$R:$S,2,0)^C1780
    +VLOOKUP(SUBSTITUTE(SUBSTITUTE(E$1,"standard",""),"|Float","")&amp;IF(OR($L1780=TRUE,$A1780=0,MOD($A1780,ChapterTable!$R$20)&lt;&gt;0),"","보스")&amp;"인게임누적합배수",ChapterTable!$R:$S,2,0)*C1780)
  )
  )
  )
)</f>
        <v>21485.993554687499</v>
      </c>
      <c r="F1780" s="1">
        <f ca="1">IF(AND($A1780=0,$B1780=1),
    VLOOKUP(1,ChapterTable!$1:$1048576,MATCH("최종"&amp;SUBSTITUTE(SUBSTITUTE(F$1,"standard",""),"|Float",""),ChapterTable!$1:$1,0),0)*ChapterTable!$P$17,
  IF(AND($A1780=0,$B1780=0),
    F1781,
  IF($B1780=0,
    VLOOKUP($A1780,ChapterTable!$1:$1048576,MATCH("최종"&amp;SUBSTITUTE(SUBSTITUTE(F$1,"standard",""),"|Float",""),ChapterTable!$1:$1,0),0),
  IF($B1780=1,
    IF($L1780=FALSE,
      VLOOKUP($A1780,ChapterTable!$1:$1048576,MATCH("최종"&amp;SUBSTITUTE(SUBSTITUTE(F$1,"standard",""),"|Float",""),ChapterTable!$1:$1,0),0),
      VLOOKUP($A1780-ChapterTable!$P$11,ChapterTable!$1:$1048576,MATCH("최종"&amp;SUBSTITUTE(SUBSTITUTE(F$1,"standard",""),"|Float",""),ChapterTable!$1:$1,0),0)*ChapterTable!$P$14
    ),
  OFFSET(F1780,-$B1780+IF($L1780,1,0),0)*
    (VLOOKUP(SUBSTITUTE(SUBSTITUTE(F$1,"standard",""),"|Float","")&amp;IF(OR($L1780=TRUE,$A1780=0,MOD($A1780,ChapterTable!$R$20)&lt;&gt;0),"","보스")&amp;"인게임누적곱배수",ChapterTable!$R:$S,2,0)^D1780
    +VLOOKUP(SUBSTITUTE(SUBSTITUTE(F$1,"standard",""),"|Float","")&amp;IF(OR($L1780=TRUE,$A1780=0,MOD($A1780,ChapterTable!$R$20)&lt;&gt;0),"","보스")&amp;"인게임누적합배수",ChapterTable!$R:$S,2,0)*D1780)
  )
  )
  )
)</f>
        <v>6092.6717834472656</v>
      </c>
      <c r="G1780" t="s">
        <v>719</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92"/>
        <v>94</v>
      </c>
      <c r="Q1780">
        <f t="shared" si="193"/>
        <v>94</v>
      </c>
      <c r="R1780" t="b">
        <f t="shared" ca="1" si="194"/>
        <v>1</v>
      </c>
      <c r="T1780" t="b">
        <f t="shared" ca="1" si="195"/>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98"/>
        <v>0.25</v>
      </c>
      <c r="AJ1780">
        <f t="shared" si="196"/>
        <v>0.32</v>
      </c>
      <c r="AK1780">
        <f t="shared" si="197"/>
        <v>1</v>
      </c>
      <c r="AL1780">
        <v>0</v>
      </c>
    </row>
    <row r="1781" spans="1:38" x14ac:dyDescent="0.3">
      <c r="A1781">
        <v>13</v>
      </c>
      <c r="B1781">
        <v>40</v>
      </c>
      <c r="C1781">
        <f>IF(OR($L1781=TRUE,$A1781=0,MOD($A1781,ChapterTable!$R$20)&lt;&gt;0),
MAX(0,INT(($B1781+ChapterTable!$P$26+VLOOKUP(SUBSTITUTE(C$1,"성장단계","")&amp;"단계오프셋",ChapterTable!$R:$S,2,0))/ChapterTable!$P$23)),
MAX(0,INT(($B1781+ChapterTable!$R$26+VLOOKUP(SUBSTITUTE(C$1,"성장단계","")&amp;"보스단계오프셋",ChapterTable!$R:$S,2,0))/ChapterTable!$R$23)))</f>
        <v>4</v>
      </c>
      <c r="D1781">
        <f>IF(OR($L1781=TRUE,$A1781=0,MOD($A1781,ChapterTable!$R$20)&lt;&gt;0),
MAX(0,INT(($B1781+ChapterTable!$P$26+VLOOKUP(SUBSTITUTE(D$1,"성장단계","")&amp;"단계오프셋",ChapterTable!$R:$S,2,0))/ChapterTable!$P$23)),
MAX(0,INT(($B1781+ChapterTable!$R$26+VLOOKUP(SUBSTITUTE(D$1,"성장단계","")&amp;"보스단계오프셋",ChapterTable!$R:$S,2,0))/ChapterTable!$R$23)))</f>
        <v>3</v>
      </c>
      <c r="E1781" s="1">
        <f ca="1">IF(AND($A1781=0,$B1781=1),
    VLOOKUP(1,ChapterTable!$1:$1048576,MATCH("최종"&amp;SUBSTITUTE(SUBSTITUTE(E$1,"standard",""),"|Float",""),ChapterTable!$1:$1,0),0)*ChapterTable!$P$17,
  IF(AND($A1781=0,$B1781=0),
    E1782,
  IF($B1781=0,
    VLOOKUP($A1781,ChapterTable!$1:$1048576,MATCH("최종"&amp;SUBSTITUTE(SUBSTITUTE(E$1,"standard",""),"|Float",""),ChapterTable!$1:$1,0),0),
  IF($B1781=1,
    IF($L1781=FALSE,
      VLOOKUP($A1781,ChapterTable!$1:$1048576,MATCH("최종"&amp;SUBSTITUTE(SUBSTITUTE(E$1,"standard",""),"|Float",""),ChapterTable!$1:$1,0),0),
      VLOOKUP($A1781-ChapterTable!$P$11,ChapterTable!$1:$1048576,MATCH("최종"&amp;SUBSTITUTE(SUBSTITUTE(E$1,"standard",""),"|Float",""),ChapterTable!$1:$1,0),0)*ChapterTable!$P$14
    ),
  OFFSET(E1781,-$B1781+IF($L1781,1,0),0)*IF($B1781&gt;OFFSET($B1781,1,0),ChapterTable!$R$17,1)*
    (VLOOKUP(SUBSTITUTE(SUBSTITUTE(E$1,"standard",""),"|Float","")&amp;IF(OR($L1781=TRUE,$A1781=0,MOD($A1781,ChapterTable!$R$20)&lt;&gt;0),"","보스")&amp;"인게임누적곱배수",ChapterTable!$R:$S,2,0)^C1781
    +VLOOKUP(SUBSTITUTE(SUBSTITUTE(E$1,"standard",""),"|Float","")&amp;IF(OR($L1781=TRUE,$A1781=0,MOD($A1781,ChapterTable!$R$20)&lt;&gt;0),"","보스")&amp;"인게임누적합배수",ChapterTable!$R:$S,2,0)*C1781)
  )
  )
  )
)</f>
        <v>21485.993554687499</v>
      </c>
      <c r="F1781" s="1">
        <f ca="1">IF(AND($A1781=0,$B1781=1),
    VLOOKUP(1,ChapterTable!$1:$1048576,MATCH("최종"&amp;SUBSTITUTE(SUBSTITUTE(F$1,"standard",""),"|Float",""),ChapterTable!$1:$1,0),0)*ChapterTable!$P$17,
  IF(AND($A1781=0,$B1781=0),
    F1782,
  IF($B1781=0,
    VLOOKUP($A1781,ChapterTable!$1:$1048576,MATCH("최종"&amp;SUBSTITUTE(SUBSTITUTE(F$1,"standard",""),"|Float",""),ChapterTable!$1:$1,0),0),
  IF($B1781=1,
    IF($L1781=FALSE,
      VLOOKUP($A1781,ChapterTable!$1:$1048576,MATCH("최종"&amp;SUBSTITUTE(SUBSTITUTE(F$1,"standard",""),"|Float",""),ChapterTable!$1:$1,0),0),
      VLOOKUP($A1781-ChapterTable!$P$11,ChapterTable!$1:$1048576,MATCH("최종"&amp;SUBSTITUTE(SUBSTITUTE(F$1,"standard",""),"|Float",""),ChapterTable!$1:$1,0),0)*ChapterTable!$P$14
    ),
  OFFSET(F1781,-$B1781+IF($L1781,1,0),0)*
    (VLOOKUP(SUBSTITUTE(SUBSTITUTE(F$1,"standard",""),"|Float","")&amp;IF(OR($L1781=TRUE,$A1781=0,MOD($A1781,ChapterTable!$R$20)&lt;&gt;0),"","보스")&amp;"인게임누적곱배수",ChapterTable!$R:$S,2,0)^D1781
    +VLOOKUP(SUBSTITUTE(SUBSTITUTE(F$1,"standard",""),"|Float","")&amp;IF(OR($L1781=TRUE,$A1781=0,MOD($A1781,ChapterTable!$R$20)&lt;&gt;0),"","보스")&amp;"인게임누적합배수",ChapterTable!$R:$S,2,0)*D1781)
  )
  )
  )
)</f>
        <v>6092.6717834472656</v>
      </c>
      <c r="G1781" t="s">
        <v>719</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92"/>
        <v>24</v>
      </c>
      <c r="Q1781">
        <f t="shared" si="193"/>
        <v>24</v>
      </c>
      <c r="R1781" t="b">
        <f t="shared" ca="1" si="194"/>
        <v>1</v>
      </c>
      <c r="T1781" t="b">
        <f t="shared" ca="1" si="195"/>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98"/>
        <v>0.25</v>
      </c>
      <c r="AJ1781">
        <f t="shared" si="196"/>
        <v>1</v>
      </c>
      <c r="AK1781">
        <f t="shared" si="197"/>
        <v>4</v>
      </c>
      <c r="AL1781">
        <v>0</v>
      </c>
    </row>
    <row r="1782" spans="1:38" x14ac:dyDescent="0.3">
      <c r="A1782">
        <v>13</v>
      </c>
      <c r="B1782">
        <v>41</v>
      </c>
      <c r="C1782">
        <f>IF(OR($L1782=TRUE,$A1782=0,MOD($A1782,ChapterTable!$R$20)&lt;&gt;0),
MAX(0,INT(($B1782+ChapterTable!$P$26+VLOOKUP(SUBSTITUTE(C$1,"성장단계","")&amp;"단계오프셋",ChapterTable!$R:$S,2,0))/ChapterTable!$P$23)),
MAX(0,INT(($B1782+ChapterTable!$R$26+VLOOKUP(SUBSTITUTE(C$1,"성장단계","")&amp;"보스단계오프셋",ChapterTable!$R:$S,2,0))/ChapterTable!$R$23)))</f>
        <v>4</v>
      </c>
      <c r="D1782">
        <f>IF(OR($L1782=TRUE,$A1782=0,MOD($A1782,ChapterTable!$R$20)&lt;&gt;0),
MAX(0,INT(($B1782+ChapterTable!$P$26+VLOOKUP(SUBSTITUTE(D$1,"성장단계","")&amp;"단계오프셋",ChapterTable!$R:$S,2,0))/ChapterTable!$P$23)),
MAX(0,INT(($B1782+ChapterTable!$R$26+VLOOKUP(SUBSTITUTE(D$1,"성장단계","")&amp;"보스단계오프셋",ChapterTable!$R:$S,2,0))/ChapterTable!$R$23)))</f>
        <v>4</v>
      </c>
      <c r="E1782" s="1">
        <f ca="1">IF(AND($A1782=0,$B1782=1),
    VLOOKUP(1,ChapterTable!$1:$1048576,MATCH("최종"&amp;SUBSTITUTE(SUBSTITUTE(E$1,"standard",""),"|Float",""),ChapterTable!$1:$1,0),0)*ChapterTable!$P$17,
  IF(AND($A1782=0,$B1782=0),
    E1783,
  IF($B1782=0,
    VLOOKUP($A1782,ChapterTable!$1:$1048576,MATCH("최종"&amp;SUBSTITUTE(SUBSTITUTE(E$1,"standard",""),"|Float",""),ChapterTable!$1:$1,0),0),
  IF($B1782=1,
    IF($L1782=FALSE,
      VLOOKUP($A1782,ChapterTable!$1:$1048576,MATCH("최종"&amp;SUBSTITUTE(SUBSTITUTE(E$1,"standard",""),"|Float",""),ChapterTable!$1:$1,0),0),
      VLOOKUP($A1782-ChapterTable!$P$11,ChapterTable!$1:$1048576,MATCH("최종"&amp;SUBSTITUTE(SUBSTITUTE(E$1,"standard",""),"|Float",""),ChapterTable!$1:$1,0),0)*ChapterTable!$P$14
    ),
  OFFSET(E1782,-$B1782+IF($L1782,1,0),0)*IF($B1782&gt;OFFSET($B1782,1,0),ChapterTable!$R$17,1)*
    (VLOOKUP(SUBSTITUTE(SUBSTITUTE(E$1,"standard",""),"|Float","")&amp;IF(OR($L1782=TRUE,$A1782=0,MOD($A1782,ChapterTable!$R$20)&lt;&gt;0),"","보스")&amp;"인게임누적곱배수",ChapterTable!$R:$S,2,0)^C1782
    +VLOOKUP(SUBSTITUTE(SUBSTITUTE(E$1,"standard",""),"|Float","")&amp;IF(OR($L1782=TRUE,$A1782=0,MOD($A1782,ChapterTable!$R$20)&lt;&gt;0),"","보스")&amp;"인게임누적합배수",ChapterTable!$R:$S,2,0)*C1782)
  )
  )
  )
)</f>
        <v>21485.993554687499</v>
      </c>
      <c r="F1782" s="1">
        <f ca="1">IF(AND($A1782=0,$B1782=1),
    VLOOKUP(1,ChapterTable!$1:$1048576,MATCH("최종"&amp;SUBSTITUTE(SUBSTITUTE(F$1,"standard",""),"|Float",""),ChapterTable!$1:$1,0),0)*ChapterTable!$P$17,
  IF(AND($A1782=0,$B1782=0),
    F1783,
  IF($B1782=0,
    VLOOKUP($A1782,ChapterTable!$1:$1048576,MATCH("최종"&amp;SUBSTITUTE(SUBSTITUTE(F$1,"standard",""),"|Float",""),ChapterTable!$1:$1,0),0),
  IF($B1782=1,
    IF($L1782=FALSE,
      VLOOKUP($A1782,ChapterTable!$1:$1048576,MATCH("최종"&amp;SUBSTITUTE(SUBSTITUTE(F$1,"standard",""),"|Float",""),ChapterTable!$1:$1,0),0),
      VLOOKUP($A1782-ChapterTable!$P$11,ChapterTable!$1:$1048576,MATCH("최종"&amp;SUBSTITUTE(SUBSTITUTE(F$1,"standard",""),"|Float",""),ChapterTable!$1:$1,0),0)*ChapterTable!$P$14
    ),
  OFFSET(F1782,-$B1782+IF($L1782,1,0),0)*
    (VLOOKUP(SUBSTITUTE(SUBSTITUTE(F$1,"standard",""),"|Float","")&amp;IF(OR($L1782=TRUE,$A1782=0,MOD($A1782,ChapterTable!$R$20)&lt;&gt;0),"","보스")&amp;"인게임누적곱배수",ChapterTable!$R:$S,2,0)^D1782
    +VLOOKUP(SUBSTITUTE(SUBSTITUTE(F$1,"standard",""),"|Float","")&amp;IF(OR($L1782=TRUE,$A1782=0,MOD($A1782,ChapterTable!$R$20)&lt;&gt;0),"","보스")&amp;"인게임누적합배수",ChapterTable!$R:$S,2,0)*D1782)
  )
  )
  )
)</f>
        <v>6465.6925048828125</v>
      </c>
      <c r="G1782" t="s">
        <v>719</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92"/>
        <v>5</v>
      </c>
      <c r="Q1782">
        <f t="shared" si="193"/>
        <v>5</v>
      </c>
      <c r="R1782" t="b">
        <f t="shared" ca="1" si="194"/>
        <v>1</v>
      </c>
      <c r="T1782" t="b">
        <f t="shared" ca="1" si="195"/>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98"/>
        <v>0.2</v>
      </c>
      <c r="AJ1782">
        <f t="shared" si="196"/>
        <v>0.27466666000000001</v>
      </c>
      <c r="AK1782">
        <f t="shared" si="197"/>
        <v>1</v>
      </c>
      <c r="AL1782">
        <v>0</v>
      </c>
    </row>
    <row r="1783" spans="1:38" x14ac:dyDescent="0.3">
      <c r="A1783">
        <v>13</v>
      </c>
      <c r="B1783">
        <v>42</v>
      </c>
      <c r="C1783">
        <f>IF(OR($L1783=TRUE,$A1783=0,MOD($A1783,ChapterTable!$R$20)&lt;&gt;0),
MAX(0,INT(($B1783+ChapterTable!$P$26+VLOOKUP(SUBSTITUTE(C$1,"성장단계","")&amp;"단계오프셋",ChapterTable!$R:$S,2,0))/ChapterTable!$P$23)),
MAX(0,INT(($B1783+ChapterTable!$R$26+VLOOKUP(SUBSTITUTE(C$1,"성장단계","")&amp;"보스단계오프셋",ChapterTable!$R:$S,2,0))/ChapterTable!$R$23)))</f>
        <v>4</v>
      </c>
      <c r="D1783">
        <f>IF(OR($L1783=TRUE,$A1783=0,MOD($A1783,ChapterTable!$R$20)&lt;&gt;0),
MAX(0,INT(($B1783+ChapterTable!$P$26+VLOOKUP(SUBSTITUTE(D$1,"성장단계","")&amp;"단계오프셋",ChapterTable!$R:$S,2,0))/ChapterTable!$P$23)),
MAX(0,INT(($B1783+ChapterTable!$R$26+VLOOKUP(SUBSTITUTE(D$1,"성장단계","")&amp;"보스단계오프셋",ChapterTable!$R:$S,2,0))/ChapterTable!$R$23)))</f>
        <v>4</v>
      </c>
      <c r="E1783" s="1">
        <f ca="1">IF(AND($A1783=0,$B1783=1),
    VLOOKUP(1,ChapterTable!$1:$1048576,MATCH("최종"&amp;SUBSTITUTE(SUBSTITUTE(E$1,"standard",""),"|Float",""),ChapterTable!$1:$1,0),0)*ChapterTable!$P$17,
  IF(AND($A1783=0,$B1783=0),
    E1784,
  IF($B1783=0,
    VLOOKUP($A1783,ChapterTable!$1:$1048576,MATCH("최종"&amp;SUBSTITUTE(SUBSTITUTE(E$1,"standard",""),"|Float",""),ChapterTable!$1:$1,0),0),
  IF($B1783=1,
    IF($L1783=FALSE,
      VLOOKUP($A1783,ChapterTable!$1:$1048576,MATCH("최종"&amp;SUBSTITUTE(SUBSTITUTE(E$1,"standard",""),"|Float",""),ChapterTable!$1:$1,0),0),
      VLOOKUP($A1783-ChapterTable!$P$11,ChapterTable!$1:$1048576,MATCH("최종"&amp;SUBSTITUTE(SUBSTITUTE(E$1,"standard",""),"|Float",""),ChapterTable!$1:$1,0),0)*ChapterTable!$P$14
    ),
  OFFSET(E1783,-$B1783+IF($L1783,1,0),0)*IF($B1783&gt;OFFSET($B1783,1,0),ChapterTable!$R$17,1)*
    (VLOOKUP(SUBSTITUTE(SUBSTITUTE(E$1,"standard",""),"|Float","")&amp;IF(OR($L1783=TRUE,$A1783=0,MOD($A1783,ChapterTable!$R$20)&lt;&gt;0),"","보스")&amp;"인게임누적곱배수",ChapterTable!$R:$S,2,0)^C1783
    +VLOOKUP(SUBSTITUTE(SUBSTITUTE(E$1,"standard",""),"|Float","")&amp;IF(OR($L1783=TRUE,$A1783=0,MOD($A1783,ChapterTable!$R$20)&lt;&gt;0),"","보스")&amp;"인게임누적합배수",ChapterTable!$R:$S,2,0)*C1783)
  )
  )
  )
)</f>
        <v>21485.993554687499</v>
      </c>
      <c r="F1783" s="1">
        <f ca="1">IF(AND($A1783=0,$B1783=1),
    VLOOKUP(1,ChapterTable!$1:$1048576,MATCH("최종"&amp;SUBSTITUTE(SUBSTITUTE(F$1,"standard",""),"|Float",""),ChapterTable!$1:$1,0),0)*ChapterTable!$P$17,
  IF(AND($A1783=0,$B1783=0),
    F1784,
  IF($B1783=0,
    VLOOKUP($A1783,ChapterTable!$1:$1048576,MATCH("최종"&amp;SUBSTITUTE(SUBSTITUTE(F$1,"standard",""),"|Float",""),ChapterTable!$1:$1,0),0),
  IF($B1783=1,
    IF($L1783=FALSE,
      VLOOKUP($A1783,ChapterTable!$1:$1048576,MATCH("최종"&amp;SUBSTITUTE(SUBSTITUTE(F$1,"standard",""),"|Float",""),ChapterTable!$1:$1,0),0),
      VLOOKUP($A1783-ChapterTable!$P$11,ChapterTable!$1:$1048576,MATCH("최종"&amp;SUBSTITUTE(SUBSTITUTE(F$1,"standard",""),"|Float",""),ChapterTable!$1:$1,0),0)*ChapterTable!$P$14
    ),
  OFFSET(F1783,-$B1783+IF($L1783,1,0),0)*
    (VLOOKUP(SUBSTITUTE(SUBSTITUTE(F$1,"standard",""),"|Float","")&amp;IF(OR($L1783=TRUE,$A1783=0,MOD($A1783,ChapterTable!$R$20)&lt;&gt;0),"","보스")&amp;"인게임누적곱배수",ChapterTable!$R:$S,2,0)^D1783
    +VLOOKUP(SUBSTITUTE(SUBSTITUTE(F$1,"standard",""),"|Float","")&amp;IF(OR($L1783=TRUE,$A1783=0,MOD($A1783,ChapterTable!$R$20)&lt;&gt;0),"","보스")&amp;"인게임누적합배수",ChapterTable!$R:$S,2,0)*D1783)
  )
  )
  )
)</f>
        <v>6465.6925048828125</v>
      </c>
      <c r="G1783" t="s">
        <v>719</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92"/>
        <v>5</v>
      </c>
      <c r="Q1783">
        <f t="shared" si="193"/>
        <v>5</v>
      </c>
      <c r="R1783" t="b">
        <f t="shared" ca="1" si="194"/>
        <v>1</v>
      </c>
      <c r="T1783" t="b">
        <f t="shared" ca="1" si="195"/>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98"/>
        <v>0.2</v>
      </c>
      <c r="AJ1783">
        <f t="shared" si="196"/>
        <v>0.27466666000000001</v>
      </c>
      <c r="AK1783">
        <f t="shared" si="197"/>
        <v>1</v>
      </c>
      <c r="AL1783">
        <v>0</v>
      </c>
    </row>
    <row r="1784" spans="1:38" x14ac:dyDescent="0.3">
      <c r="A1784">
        <v>13</v>
      </c>
      <c r="B1784">
        <v>43</v>
      </c>
      <c r="C1784">
        <f>IF(OR($L1784=TRUE,$A1784=0,MOD($A1784,ChapterTable!$R$20)&lt;&gt;0),
MAX(0,INT(($B1784+ChapterTable!$P$26+VLOOKUP(SUBSTITUTE(C$1,"성장단계","")&amp;"단계오프셋",ChapterTable!$R:$S,2,0))/ChapterTable!$P$23)),
MAX(0,INT(($B1784+ChapterTable!$R$26+VLOOKUP(SUBSTITUTE(C$1,"성장단계","")&amp;"보스단계오프셋",ChapterTable!$R:$S,2,0))/ChapterTable!$R$23)))</f>
        <v>4</v>
      </c>
      <c r="D1784">
        <f>IF(OR($L1784=TRUE,$A1784=0,MOD($A1784,ChapterTable!$R$20)&lt;&gt;0),
MAX(0,INT(($B1784+ChapterTable!$P$26+VLOOKUP(SUBSTITUTE(D$1,"성장단계","")&amp;"단계오프셋",ChapterTable!$R:$S,2,0))/ChapterTable!$P$23)),
MAX(0,INT(($B1784+ChapterTable!$R$26+VLOOKUP(SUBSTITUTE(D$1,"성장단계","")&amp;"보스단계오프셋",ChapterTable!$R:$S,2,0))/ChapterTable!$R$23)))</f>
        <v>4</v>
      </c>
      <c r="E1784" s="1">
        <f ca="1">IF(AND($A1784=0,$B1784=1),
    VLOOKUP(1,ChapterTable!$1:$1048576,MATCH("최종"&amp;SUBSTITUTE(SUBSTITUTE(E$1,"standard",""),"|Float",""),ChapterTable!$1:$1,0),0)*ChapterTable!$P$17,
  IF(AND($A1784=0,$B1784=0),
    E1785,
  IF($B1784=0,
    VLOOKUP($A1784,ChapterTable!$1:$1048576,MATCH("최종"&amp;SUBSTITUTE(SUBSTITUTE(E$1,"standard",""),"|Float",""),ChapterTable!$1:$1,0),0),
  IF($B1784=1,
    IF($L1784=FALSE,
      VLOOKUP($A1784,ChapterTable!$1:$1048576,MATCH("최종"&amp;SUBSTITUTE(SUBSTITUTE(E$1,"standard",""),"|Float",""),ChapterTable!$1:$1,0),0),
      VLOOKUP($A1784-ChapterTable!$P$11,ChapterTable!$1:$1048576,MATCH("최종"&amp;SUBSTITUTE(SUBSTITUTE(E$1,"standard",""),"|Float",""),ChapterTable!$1:$1,0),0)*ChapterTable!$P$14
    ),
  OFFSET(E1784,-$B1784+IF($L1784,1,0),0)*IF($B1784&gt;OFFSET($B1784,1,0),ChapterTable!$R$17,1)*
    (VLOOKUP(SUBSTITUTE(SUBSTITUTE(E$1,"standard",""),"|Float","")&amp;IF(OR($L1784=TRUE,$A1784=0,MOD($A1784,ChapterTable!$R$20)&lt;&gt;0),"","보스")&amp;"인게임누적곱배수",ChapterTable!$R:$S,2,0)^C1784
    +VLOOKUP(SUBSTITUTE(SUBSTITUTE(E$1,"standard",""),"|Float","")&amp;IF(OR($L1784=TRUE,$A1784=0,MOD($A1784,ChapterTable!$R$20)&lt;&gt;0),"","보스")&amp;"인게임누적합배수",ChapterTable!$R:$S,2,0)*C1784)
  )
  )
  )
)</f>
        <v>21485.993554687499</v>
      </c>
      <c r="F1784" s="1">
        <f ca="1">IF(AND($A1784=0,$B1784=1),
    VLOOKUP(1,ChapterTable!$1:$1048576,MATCH("최종"&amp;SUBSTITUTE(SUBSTITUTE(F$1,"standard",""),"|Float",""),ChapterTable!$1:$1,0),0)*ChapterTable!$P$17,
  IF(AND($A1784=0,$B1784=0),
    F1785,
  IF($B1784=0,
    VLOOKUP($A1784,ChapterTable!$1:$1048576,MATCH("최종"&amp;SUBSTITUTE(SUBSTITUTE(F$1,"standard",""),"|Float",""),ChapterTable!$1:$1,0),0),
  IF($B1784=1,
    IF($L1784=FALSE,
      VLOOKUP($A1784,ChapterTable!$1:$1048576,MATCH("최종"&amp;SUBSTITUTE(SUBSTITUTE(F$1,"standard",""),"|Float",""),ChapterTable!$1:$1,0),0),
      VLOOKUP($A1784-ChapterTable!$P$11,ChapterTable!$1:$1048576,MATCH("최종"&amp;SUBSTITUTE(SUBSTITUTE(F$1,"standard",""),"|Float",""),ChapterTable!$1:$1,0),0)*ChapterTable!$P$14
    ),
  OFFSET(F1784,-$B1784+IF($L1784,1,0),0)*
    (VLOOKUP(SUBSTITUTE(SUBSTITUTE(F$1,"standard",""),"|Float","")&amp;IF(OR($L1784=TRUE,$A1784=0,MOD($A1784,ChapterTable!$R$20)&lt;&gt;0),"","보스")&amp;"인게임누적곱배수",ChapterTable!$R:$S,2,0)^D1784
    +VLOOKUP(SUBSTITUTE(SUBSTITUTE(F$1,"standard",""),"|Float","")&amp;IF(OR($L1784=TRUE,$A1784=0,MOD($A1784,ChapterTable!$R$20)&lt;&gt;0),"","보스")&amp;"인게임누적합배수",ChapterTable!$R:$S,2,0)*D1784)
  )
  )
  )
)</f>
        <v>6465.6925048828125</v>
      </c>
      <c r="G1784" t="s">
        <v>719</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92"/>
        <v>5</v>
      </c>
      <c r="Q1784">
        <f t="shared" si="193"/>
        <v>5</v>
      </c>
      <c r="R1784" t="b">
        <f t="shared" ca="1" si="194"/>
        <v>1</v>
      </c>
      <c r="T1784" t="b">
        <f t="shared" ca="1" si="195"/>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98"/>
        <v>0.2</v>
      </c>
      <c r="AJ1784">
        <f t="shared" si="196"/>
        <v>0.27466666000000001</v>
      </c>
      <c r="AK1784">
        <f t="shared" si="197"/>
        <v>1</v>
      </c>
      <c r="AL1784">
        <v>0</v>
      </c>
    </row>
    <row r="1785" spans="1:38" x14ac:dyDescent="0.3">
      <c r="A1785">
        <v>13</v>
      </c>
      <c r="B1785">
        <v>44</v>
      </c>
      <c r="C1785">
        <f>IF(OR($L1785=TRUE,$A1785=0,MOD($A1785,ChapterTable!$R$20)&lt;&gt;0),
MAX(0,INT(($B1785+ChapterTable!$P$26+VLOOKUP(SUBSTITUTE(C$1,"성장단계","")&amp;"단계오프셋",ChapterTable!$R:$S,2,0))/ChapterTable!$P$23)),
MAX(0,INT(($B1785+ChapterTable!$R$26+VLOOKUP(SUBSTITUTE(C$1,"성장단계","")&amp;"보스단계오프셋",ChapterTable!$R:$S,2,0))/ChapterTable!$R$23)))</f>
        <v>4</v>
      </c>
      <c r="D1785">
        <f>IF(OR($L1785=TRUE,$A1785=0,MOD($A1785,ChapterTable!$R$20)&lt;&gt;0),
MAX(0,INT(($B1785+ChapterTable!$P$26+VLOOKUP(SUBSTITUTE(D$1,"성장단계","")&amp;"단계오프셋",ChapterTable!$R:$S,2,0))/ChapterTable!$P$23)),
MAX(0,INT(($B1785+ChapterTable!$R$26+VLOOKUP(SUBSTITUTE(D$1,"성장단계","")&amp;"보스단계오프셋",ChapterTable!$R:$S,2,0))/ChapterTable!$R$23)))</f>
        <v>4</v>
      </c>
      <c r="E1785" s="1">
        <f ca="1">IF(AND($A1785=0,$B1785=1),
    VLOOKUP(1,ChapterTable!$1:$1048576,MATCH("최종"&amp;SUBSTITUTE(SUBSTITUTE(E$1,"standard",""),"|Float",""),ChapterTable!$1:$1,0),0)*ChapterTable!$P$17,
  IF(AND($A1785=0,$B1785=0),
    E1786,
  IF($B1785=0,
    VLOOKUP($A1785,ChapterTable!$1:$1048576,MATCH("최종"&amp;SUBSTITUTE(SUBSTITUTE(E$1,"standard",""),"|Float",""),ChapterTable!$1:$1,0),0),
  IF($B1785=1,
    IF($L1785=FALSE,
      VLOOKUP($A1785,ChapterTable!$1:$1048576,MATCH("최종"&amp;SUBSTITUTE(SUBSTITUTE(E$1,"standard",""),"|Float",""),ChapterTable!$1:$1,0),0),
      VLOOKUP($A1785-ChapterTable!$P$11,ChapterTable!$1:$1048576,MATCH("최종"&amp;SUBSTITUTE(SUBSTITUTE(E$1,"standard",""),"|Float",""),ChapterTable!$1:$1,0),0)*ChapterTable!$P$14
    ),
  OFFSET(E1785,-$B1785+IF($L1785,1,0),0)*IF($B1785&gt;OFFSET($B1785,1,0),ChapterTable!$R$17,1)*
    (VLOOKUP(SUBSTITUTE(SUBSTITUTE(E$1,"standard",""),"|Float","")&amp;IF(OR($L1785=TRUE,$A1785=0,MOD($A1785,ChapterTable!$R$20)&lt;&gt;0),"","보스")&amp;"인게임누적곱배수",ChapterTable!$R:$S,2,0)^C1785
    +VLOOKUP(SUBSTITUTE(SUBSTITUTE(E$1,"standard",""),"|Float","")&amp;IF(OR($L1785=TRUE,$A1785=0,MOD($A1785,ChapterTable!$R$20)&lt;&gt;0),"","보스")&amp;"인게임누적합배수",ChapterTable!$R:$S,2,0)*C1785)
  )
  )
  )
)</f>
        <v>21485.993554687499</v>
      </c>
      <c r="F1785" s="1">
        <f ca="1">IF(AND($A1785=0,$B1785=1),
    VLOOKUP(1,ChapterTable!$1:$1048576,MATCH("최종"&amp;SUBSTITUTE(SUBSTITUTE(F$1,"standard",""),"|Float",""),ChapterTable!$1:$1,0),0)*ChapterTable!$P$17,
  IF(AND($A1785=0,$B1785=0),
    F1786,
  IF($B1785=0,
    VLOOKUP($A1785,ChapterTable!$1:$1048576,MATCH("최종"&amp;SUBSTITUTE(SUBSTITUTE(F$1,"standard",""),"|Float",""),ChapterTable!$1:$1,0),0),
  IF($B1785=1,
    IF($L1785=FALSE,
      VLOOKUP($A1785,ChapterTable!$1:$1048576,MATCH("최종"&amp;SUBSTITUTE(SUBSTITUTE(F$1,"standard",""),"|Float",""),ChapterTable!$1:$1,0),0),
      VLOOKUP($A1785-ChapterTable!$P$11,ChapterTable!$1:$1048576,MATCH("최종"&amp;SUBSTITUTE(SUBSTITUTE(F$1,"standard",""),"|Float",""),ChapterTable!$1:$1,0),0)*ChapterTable!$P$14
    ),
  OFFSET(F1785,-$B1785+IF($L1785,1,0),0)*
    (VLOOKUP(SUBSTITUTE(SUBSTITUTE(F$1,"standard",""),"|Float","")&amp;IF(OR($L1785=TRUE,$A1785=0,MOD($A1785,ChapterTable!$R$20)&lt;&gt;0),"","보스")&amp;"인게임누적곱배수",ChapterTable!$R:$S,2,0)^D1785
    +VLOOKUP(SUBSTITUTE(SUBSTITUTE(F$1,"standard",""),"|Float","")&amp;IF(OR($L1785=TRUE,$A1785=0,MOD($A1785,ChapterTable!$R$20)&lt;&gt;0),"","보스")&amp;"인게임누적합배수",ChapterTable!$R:$S,2,0)*D1785)
  )
  )
  )
)</f>
        <v>6465.6925048828125</v>
      </c>
      <c r="G1785" t="s">
        <v>719</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92"/>
        <v>5</v>
      </c>
      <c r="Q1785">
        <f t="shared" si="193"/>
        <v>5</v>
      </c>
      <c r="R1785" t="b">
        <f t="shared" ca="1" si="194"/>
        <v>1</v>
      </c>
      <c r="T1785" t="b">
        <f t="shared" ca="1" si="195"/>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98"/>
        <v>0.2</v>
      </c>
      <c r="AJ1785">
        <f t="shared" si="196"/>
        <v>0.27466666000000001</v>
      </c>
      <c r="AK1785">
        <f t="shared" si="197"/>
        <v>1</v>
      </c>
      <c r="AL1785">
        <v>0</v>
      </c>
    </row>
    <row r="1786" spans="1:38" x14ac:dyDescent="0.3">
      <c r="A1786">
        <v>13</v>
      </c>
      <c r="B1786">
        <v>45</v>
      </c>
      <c r="C1786">
        <f>IF(OR($L1786=TRUE,$A1786=0,MOD($A1786,ChapterTable!$R$20)&lt;&gt;0),
MAX(0,INT(($B1786+ChapterTable!$P$26+VLOOKUP(SUBSTITUTE(C$1,"성장단계","")&amp;"단계오프셋",ChapterTable!$R:$S,2,0))/ChapterTable!$P$23)),
MAX(0,INT(($B1786+ChapterTable!$R$26+VLOOKUP(SUBSTITUTE(C$1,"성장단계","")&amp;"보스단계오프셋",ChapterTable!$R:$S,2,0))/ChapterTable!$R$23)))</f>
        <v>4</v>
      </c>
      <c r="D1786">
        <f>IF(OR($L1786=TRUE,$A1786=0,MOD($A1786,ChapterTable!$R$20)&lt;&gt;0),
MAX(0,INT(($B1786+ChapterTable!$P$26+VLOOKUP(SUBSTITUTE(D$1,"성장단계","")&amp;"단계오프셋",ChapterTable!$R:$S,2,0))/ChapterTable!$P$23)),
MAX(0,INT(($B1786+ChapterTable!$R$26+VLOOKUP(SUBSTITUTE(D$1,"성장단계","")&amp;"보스단계오프셋",ChapterTable!$R:$S,2,0))/ChapterTable!$R$23)))</f>
        <v>4</v>
      </c>
      <c r="E1786" s="1">
        <f ca="1">IF(AND($A1786=0,$B1786=1),
    VLOOKUP(1,ChapterTable!$1:$1048576,MATCH("최종"&amp;SUBSTITUTE(SUBSTITUTE(E$1,"standard",""),"|Float",""),ChapterTable!$1:$1,0),0)*ChapterTable!$P$17,
  IF(AND($A1786=0,$B1786=0),
    E1787,
  IF($B1786=0,
    VLOOKUP($A1786,ChapterTable!$1:$1048576,MATCH("최종"&amp;SUBSTITUTE(SUBSTITUTE(E$1,"standard",""),"|Float",""),ChapterTable!$1:$1,0),0),
  IF($B1786=1,
    IF($L1786=FALSE,
      VLOOKUP($A1786,ChapterTable!$1:$1048576,MATCH("최종"&amp;SUBSTITUTE(SUBSTITUTE(E$1,"standard",""),"|Float",""),ChapterTable!$1:$1,0),0),
      VLOOKUP($A1786-ChapterTable!$P$11,ChapterTable!$1:$1048576,MATCH("최종"&amp;SUBSTITUTE(SUBSTITUTE(E$1,"standard",""),"|Float",""),ChapterTable!$1:$1,0),0)*ChapterTable!$P$14
    ),
  OFFSET(E1786,-$B1786+IF($L1786,1,0),0)*IF($B1786&gt;OFFSET($B1786,1,0),ChapterTable!$R$17,1)*
    (VLOOKUP(SUBSTITUTE(SUBSTITUTE(E$1,"standard",""),"|Float","")&amp;IF(OR($L1786=TRUE,$A1786=0,MOD($A1786,ChapterTable!$R$20)&lt;&gt;0),"","보스")&amp;"인게임누적곱배수",ChapterTable!$R:$S,2,0)^C1786
    +VLOOKUP(SUBSTITUTE(SUBSTITUTE(E$1,"standard",""),"|Float","")&amp;IF(OR($L1786=TRUE,$A1786=0,MOD($A1786,ChapterTable!$R$20)&lt;&gt;0),"","보스")&amp;"인게임누적합배수",ChapterTable!$R:$S,2,0)*C1786)
  )
  )
  )
)</f>
        <v>21485.993554687499</v>
      </c>
      <c r="F1786" s="1">
        <f ca="1">IF(AND($A1786=0,$B1786=1),
    VLOOKUP(1,ChapterTable!$1:$1048576,MATCH("최종"&amp;SUBSTITUTE(SUBSTITUTE(F$1,"standard",""),"|Float",""),ChapterTable!$1:$1,0),0)*ChapterTable!$P$17,
  IF(AND($A1786=0,$B1786=0),
    F1787,
  IF($B1786=0,
    VLOOKUP($A1786,ChapterTable!$1:$1048576,MATCH("최종"&amp;SUBSTITUTE(SUBSTITUTE(F$1,"standard",""),"|Float",""),ChapterTable!$1:$1,0),0),
  IF($B1786=1,
    IF($L1786=FALSE,
      VLOOKUP($A1786,ChapterTable!$1:$1048576,MATCH("최종"&amp;SUBSTITUTE(SUBSTITUTE(F$1,"standard",""),"|Float",""),ChapterTable!$1:$1,0),0),
      VLOOKUP($A1786-ChapterTable!$P$11,ChapterTable!$1:$1048576,MATCH("최종"&amp;SUBSTITUTE(SUBSTITUTE(F$1,"standard",""),"|Float",""),ChapterTable!$1:$1,0),0)*ChapterTable!$P$14
    ),
  OFFSET(F1786,-$B1786+IF($L1786,1,0),0)*
    (VLOOKUP(SUBSTITUTE(SUBSTITUTE(F$1,"standard",""),"|Float","")&amp;IF(OR($L1786=TRUE,$A1786=0,MOD($A1786,ChapterTable!$R$20)&lt;&gt;0),"","보스")&amp;"인게임누적곱배수",ChapterTable!$R:$S,2,0)^D1786
    +VLOOKUP(SUBSTITUTE(SUBSTITUTE(F$1,"standard",""),"|Float","")&amp;IF(OR($L1786=TRUE,$A1786=0,MOD($A1786,ChapterTable!$R$20)&lt;&gt;0),"","보스")&amp;"인게임누적합배수",ChapterTable!$R:$S,2,0)*D1786)
  )
  )
  )
)</f>
        <v>6465.6925048828125</v>
      </c>
      <c r="G1786" t="s">
        <v>719</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92"/>
        <v>11</v>
      </c>
      <c r="Q1786">
        <f t="shared" si="193"/>
        <v>11</v>
      </c>
      <c r="R1786" t="b">
        <f t="shared" ca="1" si="194"/>
        <v>1</v>
      </c>
      <c r="T1786" t="b">
        <f t="shared" ca="1" si="195"/>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98"/>
        <v>0.2</v>
      </c>
      <c r="AJ1786">
        <f t="shared" si="196"/>
        <v>0.27466666000000001</v>
      </c>
      <c r="AK1786">
        <f t="shared" si="197"/>
        <v>1</v>
      </c>
      <c r="AL1786">
        <v>0</v>
      </c>
    </row>
    <row r="1787" spans="1:38" x14ac:dyDescent="0.3">
      <c r="A1787">
        <v>13</v>
      </c>
      <c r="B1787">
        <v>46</v>
      </c>
      <c r="C1787">
        <f>IF(OR($L1787=TRUE,$A1787=0,MOD($A1787,ChapterTable!$R$20)&lt;&gt;0),
MAX(0,INT(($B1787+ChapterTable!$P$26+VLOOKUP(SUBSTITUTE(C$1,"성장단계","")&amp;"단계오프셋",ChapterTable!$R:$S,2,0))/ChapterTable!$P$23)),
MAX(0,INT(($B1787+ChapterTable!$R$26+VLOOKUP(SUBSTITUTE(C$1,"성장단계","")&amp;"보스단계오프셋",ChapterTable!$R:$S,2,0))/ChapterTable!$R$23)))</f>
        <v>5</v>
      </c>
      <c r="D1787">
        <f>IF(OR($L1787=TRUE,$A1787=0,MOD($A1787,ChapterTable!$R$20)&lt;&gt;0),
MAX(0,INT(($B1787+ChapterTable!$P$26+VLOOKUP(SUBSTITUTE(D$1,"성장단계","")&amp;"단계오프셋",ChapterTable!$R:$S,2,0))/ChapterTable!$P$23)),
MAX(0,INT(($B1787+ChapterTable!$R$26+VLOOKUP(SUBSTITUTE(D$1,"성장단계","")&amp;"보스단계오프셋",ChapterTable!$R:$S,2,0))/ChapterTable!$R$23)))</f>
        <v>4</v>
      </c>
      <c r="E1787" s="1">
        <f ca="1">IF(AND($A1787=0,$B1787=1),
    VLOOKUP(1,ChapterTable!$1:$1048576,MATCH("최종"&amp;SUBSTITUTE(SUBSTITUTE(E$1,"standard",""),"|Float",""),ChapterTable!$1:$1,0),0)*ChapterTable!$P$17,
  IF(AND($A1787=0,$B1787=0),
    E1788,
  IF($B1787=0,
    VLOOKUP($A1787,ChapterTable!$1:$1048576,MATCH("최종"&amp;SUBSTITUTE(SUBSTITUTE(E$1,"standard",""),"|Float",""),ChapterTable!$1:$1,0),0),
  IF($B1787=1,
    IF($L1787=FALSE,
      VLOOKUP($A1787,ChapterTable!$1:$1048576,MATCH("최종"&amp;SUBSTITUTE(SUBSTITUTE(E$1,"standard",""),"|Float",""),ChapterTable!$1:$1,0),0),
      VLOOKUP($A1787-ChapterTable!$P$11,ChapterTable!$1:$1048576,MATCH("최종"&amp;SUBSTITUTE(SUBSTITUTE(E$1,"standard",""),"|Float",""),ChapterTable!$1:$1,0),0)*ChapterTable!$P$14
    ),
  OFFSET(E1787,-$B1787+IF($L1787,1,0),0)*IF($B1787&gt;OFFSET($B1787,1,0),ChapterTable!$R$17,1)*
    (VLOOKUP(SUBSTITUTE(SUBSTITUTE(E$1,"standard",""),"|Float","")&amp;IF(OR($L1787=TRUE,$A1787=0,MOD($A1787,ChapterTable!$R$20)&lt;&gt;0),"","보스")&amp;"인게임누적곱배수",ChapterTable!$R:$S,2,0)^C1787
    +VLOOKUP(SUBSTITUTE(SUBSTITUTE(E$1,"standard",""),"|Float","")&amp;IF(OR($L1787=TRUE,$A1787=0,MOD($A1787,ChapterTable!$R$20)&lt;&gt;0),"","보스")&amp;"인게임누적합배수",ChapterTable!$R:$S,2,0)*C1787)
  )
  )
  )
)</f>
        <v>23873.326171874996</v>
      </c>
      <c r="F1787" s="1">
        <f ca="1">IF(AND($A1787=0,$B1787=1),
    VLOOKUP(1,ChapterTable!$1:$1048576,MATCH("최종"&amp;SUBSTITUTE(SUBSTITUTE(F$1,"standard",""),"|Float",""),ChapterTable!$1:$1,0),0)*ChapterTable!$P$17,
  IF(AND($A1787=0,$B1787=0),
    F1788,
  IF($B1787=0,
    VLOOKUP($A1787,ChapterTable!$1:$1048576,MATCH("최종"&amp;SUBSTITUTE(SUBSTITUTE(F$1,"standard",""),"|Float",""),ChapterTable!$1:$1,0),0),
  IF($B1787=1,
    IF($L1787=FALSE,
      VLOOKUP($A1787,ChapterTable!$1:$1048576,MATCH("최종"&amp;SUBSTITUTE(SUBSTITUTE(F$1,"standard",""),"|Float",""),ChapterTable!$1:$1,0),0),
      VLOOKUP($A1787-ChapterTable!$P$11,ChapterTable!$1:$1048576,MATCH("최종"&amp;SUBSTITUTE(SUBSTITUTE(F$1,"standard",""),"|Float",""),ChapterTable!$1:$1,0),0)*ChapterTable!$P$14
    ),
  OFFSET(F1787,-$B1787+IF($L1787,1,0),0)*
    (VLOOKUP(SUBSTITUTE(SUBSTITUTE(F$1,"standard",""),"|Float","")&amp;IF(OR($L1787=TRUE,$A1787=0,MOD($A1787,ChapterTable!$R$20)&lt;&gt;0),"","보스")&amp;"인게임누적곱배수",ChapterTable!$R:$S,2,0)^D1787
    +VLOOKUP(SUBSTITUTE(SUBSTITUTE(F$1,"standard",""),"|Float","")&amp;IF(OR($L1787=TRUE,$A1787=0,MOD($A1787,ChapterTable!$R$20)&lt;&gt;0),"","보스")&amp;"인게임누적합배수",ChapterTable!$R:$S,2,0)*D1787)
  )
  )
  )
)</f>
        <v>6465.6925048828125</v>
      </c>
      <c r="G1787" t="s">
        <v>719</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92"/>
        <v>5</v>
      </c>
      <c r="Q1787">
        <f t="shared" si="193"/>
        <v>5</v>
      </c>
      <c r="R1787" t="b">
        <f t="shared" ca="1" si="194"/>
        <v>1</v>
      </c>
      <c r="T1787" t="b">
        <f t="shared" ca="1" si="195"/>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98"/>
        <v>0.2</v>
      </c>
      <c r="AJ1787">
        <f t="shared" si="196"/>
        <v>0.27466666000000001</v>
      </c>
      <c r="AK1787">
        <f t="shared" si="197"/>
        <v>1</v>
      </c>
      <c r="AL1787">
        <v>0</v>
      </c>
    </row>
    <row r="1788" spans="1:38" x14ac:dyDescent="0.3">
      <c r="A1788">
        <v>13</v>
      </c>
      <c r="B1788">
        <v>47</v>
      </c>
      <c r="C1788">
        <f>IF(OR($L1788=TRUE,$A1788=0,MOD($A1788,ChapterTable!$R$20)&lt;&gt;0),
MAX(0,INT(($B1788+ChapterTable!$P$26+VLOOKUP(SUBSTITUTE(C$1,"성장단계","")&amp;"단계오프셋",ChapterTable!$R:$S,2,0))/ChapterTable!$P$23)),
MAX(0,INT(($B1788+ChapterTable!$R$26+VLOOKUP(SUBSTITUTE(C$1,"성장단계","")&amp;"보스단계오프셋",ChapterTable!$R:$S,2,0))/ChapterTable!$R$23)))</f>
        <v>5</v>
      </c>
      <c r="D1788">
        <f>IF(OR($L1788=TRUE,$A1788=0,MOD($A1788,ChapterTable!$R$20)&lt;&gt;0),
MAX(0,INT(($B1788+ChapterTable!$P$26+VLOOKUP(SUBSTITUTE(D$1,"성장단계","")&amp;"단계오프셋",ChapterTable!$R:$S,2,0))/ChapterTable!$P$23)),
MAX(0,INT(($B1788+ChapterTable!$R$26+VLOOKUP(SUBSTITUTE(D$1,"성장단계","")&amp;"보스단계오프셋",ChapterTable!$R:$S,2,0))/ChapterTable!$R$23)))</f>
        <v>4</v>
      </c>
      <c r="E1788" s="1">
        <f ca="1">IF(AND($A1788=0,$B1788=1),
    VLOOKUP(1,ChapterTable!$1:$1048576,MATCH("최종"&amp;SUBSTITUTE(SUBSTITUTE(E$1,"standard",""),"|Float",""),ChapterTable!$1:$1,0),0)*ChapterTable!$P$17,
  IF(AND($A1788=0,$B1788=0),
    E1789,
  IF($B1788=0,
    VLOOKUP($A1788,ChapterTable!$1:$1048576,MATCH("최종"&amp;SUBSTITUTE(SUBSTITUTE(E$1,"standard",""),"|Float",""),ChapterTable!$1:$1,0),0),
  IF($B1788=1,
    IF($L1788=FALSE,
      VLOOKUP($A1788,ChapterTable!$1:$1048576,MATCH("최종"&amp;SUBSTITUTE(SUBSTITUTE(E$1,"standard",""),"|Float",""),ChapterTable!$1:$1,0),0),
      VLOOKUP($A1788-ChapterTable!$P$11,ChapterTable!$1:$1048576,MATCH("최종"&amp;SUBSTITUTE(SUBSTITUTE(E$1,"standard",""),"|Float",""),ChapterTable!$1:$1,0),0)*ChapterTable!$P$14
    ),
  OFFSET(E1788,-$B1788+IF($L1788,1,0),0)*IF($B1788&gt;OFFSET($B1788,1,0),ChapterTable!$R$17,1)*
    (VLOOKUP(SUBSTITUTE(SUBSTITUTE(E$1,"standard",""),"|Float","")&amp;IF(OR($L1788=TRUE,$A1788=0,MOD($A1788,ChapterTable!$R$20)&lt;&gt;0),"","보스")&amp;"인게임누적곱배수",ChapterTable!$R:$S,2,0)^C1788
    +VLOOKUP(SUBSTITUTE(SUBSTITUTE(E$1,"standard",""),"|Float","")&amp;IF(OR($L1788=TRUE,$A1788=0,MOD($A1788,ChapterTable!$R$20)&lt;&gt;0),"","보스")&amp;"인게임누적합배수",ChapterTable!$R:$S,2,0)*C1788)
  )
  )
  )
)</f>
        <v>23873.326171874996</v>
      </c>
      <c r="F1788" s="1">
        <f ca="1">IF(AND($A1788=0,$B1788=1),
    VLOOKUP(1,ChapterTable!$1:$1048576,MATCH("최종"&amp;SUBSTITUTE(SUBSTITUTE(F$1,"standard",""),"|Float",""),ChapterTable!$1:$1,0),0)*ChapterTable!$P$17,
  IF(AND($A1788=0,$B1788=0),
    F1789,
  IF($B1788=0,
    VLOOKUP($A1788,ChapterTable!$1:$1048576,MATCH("최종"&amp;SUBSTITUTE(SUBSTITUTE(F$1,"standard",""),"|Float",""),ChapterTable!$1:$1,0),0),
  IF($B1788=1,
    IF($L1788=FALSE,
      VLOOKUP($A1788,ChapterTable!$1:$1048576,MATCH("최종"&amp;SUBSTITUTE(SUBSTITUTE(F$1,"standard",""),"|Float",""),ChapterTable!$1:$1,0),0),
      VLOOKUP($A1788-ChapterTable!$P$11,ChapterTable!$1:$1048576,MATCH("최종"&amp;SUBSTITUTE(SUBSTITUTE(F$1,"standard",""),"|Float",""),ChapterTable!$1:$1,0),0)*ChapterTable!$P$14
    ),
  OFFSET(F1788,-$B1788+IF($L1788,1,0),0)*
    (VLOOKUP(SUBSTITUTE(SUBSTITUTE(F$1,"standard",""),"|Float","")&amp;IF(OR($L1788=TRUE,$A1788=0,MOD($A1788,ChapterTable!$R$20)&lt;&gt;0),"","보스")&amp;"인게임누적곱배수",ChapterTable!$R:$S,2,0)^D1788
    +VLOOKUP(SUBSTITUTE(SUBSTITUTE(F$1,"standard",""),"|Float","")&amp;IF(OR($L1788=TRUE,$A1788=0,MOD($A1788,ChapterTable!$R$20)&lt;&gt;0),"","보스")&amp;"인게임누적합배수",ChapterTable!$R:$S,2,0)*D1788)
  )
  )
  )
)</f>
        <v>6465.6925048828125</v>
      </c>
      <c r="G1788" t="s">
        <v>719</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92"/>
        <v>5</v>
      </c>
      <c r="Q1788">
        <f t="shared" si="193"/>
        <v>5</v>
      </c>
      <c r="R1788" t="b">
        <f t="shared" ca="1" si="194"/>
        <v>1</v>
      </c>
      <c r="T1788" t="b">
        <f t="shared" ca="1" si="195"/>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98"/>
        <v>0.2</v>
      </c>
      <c r="AJ1788">
        <f t="shared" si="196"/>
        <v>0.27466666000000001</v>
      </c>
      <c r="AK1788">
        <f t="shared" si="197"/>
        <v>1</v>
      </c>
      <c r="AL1788">
        <v>0</v>
      </c>
    </row>
    <row r="1789" spans="1:38" x14ac:dyDescent="0.3">
      <c r="A1789">
        <v>13</v>
      </c>
      <c r="B1789">
        <v>48</v>
      </c>
      <c r="C1789">
        <f>IF(OR($L1789=TRUE,$A1789=0,MOD($A1789,ChapterTable!$R$20)&lt;&gt;0),
MAX(0,INT(($B1789+ChapterTable!$P$26+VLOOKUP(SUBSTITUTE(C$1,"성장단계","")&amp;"단계오프셋",ChapterTable!$R:$S,2,0))/ChapterTable!$P$23)),
MAX(0,INT(($B1789+ChapterTable!$R$26+VLOOKUP(SUBSTITUTE(C$1,"성장단계","")&amp;"보스단계오프셋",ChapterTable!$R:$S,2,0))/ChapterTable!$R$23)))</f>
        <v>5</v>
      </c>
      <c r="D1789">
        <f>IF(OR($L1789=TRUE,$A1789=0,MOD($A1789,ChapterTable!$R$20)&lt;&gt;0),
MAX(0,INT(($B1789+ChapterTable!$P$26+VLOOKUP(SUBSTITUTE(D$1,"성장단계","")&amp;"단계오프셋",ChapterTable!$R:$S,2,0))/ChapterTable!$P$23)),
MAX(0,INT(($B1789+ChapterTable!$R$26+VLOOKUP(SUBSTITUTE(D$1,"성장단계","")&amp;"보스단계오프셋",ChapterTable!$R:$S,2,0))/ChapterTable!$R$23)))</f>
        <v>4</v>
      </c>
      <c r="E1789" s="1">
        <f ca="1">IF(AND($A1789=0,$B1789=1),
    VLOOKUP(1,ChapterTable!$1:$1048576,MATCH("최종"&amp;SUBSTITUTE(SUBSTITUTE(E$1,"standard",""),"|Float",""),ChapterTable!$1:$1,0),0)*ChapterTable!$P$17,
  IF(AND($A1789=0,$B1789=0),
    E1790,
  IF($B1789=0,
    VLOOKUP($A1789,ChapterTable!$1:$1048576,MATCH("최종"&amp;SUBSTITUTE(SUBSTITUTE(E$1,"standard",""),"|Float",""),ChapterTable!$1:$1,0),0),
  IF($B1789=1,
    IF($L1789=FALSE,
      VLOOKUP($A1789,ChapterTable!$1:$1048576,MATCH("최종"&amp;SUBSTITUTE(SUBSTITUTE(E$1,"standard",""),"|Float",""),ChapterTable!$1:$1,0),0),
      VLOOKUP($A1789-ChapterTable!$P$11,ChapterTable!$1:$1048576,MATCH("최종"&amp;SUBSTITUTE(SUBSTITUTE(E$1,"standard",""),"|Float",""),ChapterTable!$1:$1,0),0)*ChapterTable!$P$14
    ),
  OFFSET(E1789,-$B1789+IF($L1789,1,0),0)*IF($B1789&gt;OFFSET($B1789,1,0),ChapterTable!$R$17,1)*
    (VLOOKUP(SUBSTITUTE(SUBSTITUTE(E$1,"standard",""),"|Float","")&amp;IF(OR($L1789=TRUE,$A1789=0,MOD($A1789,ChapterTable!$R$20)&lt;&gt;0),"","보스")&amp;"인게임누적곱배수",ChapterTable!$R:$S,2,0)^C1789
    +VLOOKUP(SUBSTITUTE(SUBSTITUTE(E$1,"standard",""),"|Float","")&amp;IF(OR($L1789=TRUE,$A1789=0,MOD($A1789,ChapterTable!$R$20)&lt;&gt;0),"","보스")&amp;"인게임누적합배수",ChapterTable!$R:$S,2,0)*C1789)
  )
  )
  )
)</f>
        <v>23873.326171874996</v>
      </c>
      <c r="F1789" s="1">
        <f ca="1">IF(AND($A1789=0,$B1789=1),
    VLOOKUP(1,ChapterTable!$1:$1048576,MATCH("최종"&amp;SUBSTITUTE(SUBSTITUTE(F$1,"standard",""),"|Float",""),ChapterTable!$1:$1,0),0)*ChapterTable!$P$17,
  IF(AND($A1789=0,$B1789=0),
    F1790,
  IF($B1789=0,
    VLOOKUP($A1789,ChapterTable!$1:$1048576,MATCH("최종"&amp;SUBSTITUTE(SUBSTITUTE(F$1,"standard",""),"|Float",""),ChapterTable!$1:$1,0),0),
  IF($B1789=1,
    IF($L1789=FALSE,
      VLOOKUP($A1789,ChapterTable!$1:$1048576,MATCH("최종"&amp;SUBSTITUTE(SUBSTITUTE(F$1,"standard",""),"|Float",""),ChapterTable!$1:$1,0),0),
      VLOOKUP($A1789-ChapterTable!$P$11,ChapterTable!$1:$1048576,MATCH("최종"&amp;SUBSTITUTE(SUBSTITUTE(F$1,"standard",""),"|Float",""),ChapterTable!$1:$1,0),0)*ChapterTable!$P$14
    ),
  OFFSET(F1789,-$B1789+IF($L1789,1,0),0)*
    (VLOOKUP(SUBSTITUTE(SUBSTITUTE(F$1,"standard",""),"|Float","")&amp;IF(OR($L1789=TRUE,$A1789=0,MOD($A1789,ChapterTable!$R$20)&lt;&gt;0),"","보스")&amp;"인게임누적곱배수",ChapterTable!$R:$S,2,0)^D1789
    +VLOOKUP(SUBSTITUTE(SUBSTITUTE(F$1,"standard",""),"|Float","")&amp;IF(OR($L1789=TRUE,$A1789=0,MOD($A1789,ChapterTable!$R$20)&lt;&gt;0),"","보스")&amp;"인게임누적합배수",ChapterTable!$R:$S,2,0)*D1789)
  )
  )
  )
)</f>
        <v>6465.6925048828125</v>
      </c>
      <c r="G1789" t="s">
        <v>719</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92"/>
        <v>5</v>
      </c>
      <c r="Q1789">
        <f t="shared" si="193"/>
        <v>5</v>
      </c>
      <c r="R1789" t="b">
        <f t="shared" ca="1" si="194"/>
        <v>1</v>
      </c>
      <c r="T1789" t="b">
        <f t="shared" ca="1" si="195"/>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98"/>
        <v>0.2</v>
      </c>
      <c r="AJ1789">
        <f t="shared" si="196"/>
        <v>0.27466666000000001</v>
      </c>
      <c r="AK1789">
        <f t="shared" si="197"/>
        <v>1</v>
      </c>
      <c r="AL1789">
        <v>0</v>
      </c>
    </row>
    <row r="1790" spans="1:38" x14ac:dyDescent="0.3">
      <c r="A1790">
        <v>13</v>
      </c>
      <c r="B1790">
        <v>49</v>
      </c>
      <c r="C1790">
        <f>IF(OR($L1790=TRUE,$A1790=0,MOD($A1790,ChapterTable!$R$20)&lt;&gt;0),
MAX(0,INT(($B1790+ChapterTable!$P$26+VLOOKUP(SUBSTITUTE(C$1,"성장단계","")&amp;"단계오프셋",ChapterTable!$R:$S,2,0))/ChapterTable!$P$23)),
MAX(0,INT(($B1790+ChapterTable!$R$26+VLOOKUP(SUBSTITUTE(C$1,"성장단계","")&amp;"보스단계오프셋",ChapterTable!$R:$S,2,0))/ChapterTable!$R$23)))</f>
        <v>5</v>
      </c>
      <c r="D1790">
        <f>IF(OR($L1790=TRUE,$A1790=0,MOD($A1790,ChapterTable!$R$20)&lt;&gt;0),
MAX(0,INT(($B1790+ChapterTable!$P$26+VLOOKUP(SUBSTITUTE(D$1,"성장단계","")&amp;"단계오프셋",ChapterTable!$R:$S,2,0))/ChapterTable!$P$23)),
MAX(0,INT(($B1790+ChapterTable!$R$26+VLOOKUP(SUBSTITUTE(D$1,"성장단계","")&amp;"보스단계오프셋",ChapterTable!$R:$S,2,0))/ChapterTable!$R$23)))</f>
        <v>4</v>
      </c>
      <c r="E1790" s="1">
        <f ca="1">IF(AND($A1790=0,$B1790=1),
    VLOOKUP(1,ChapterTable!$1:$1048576,MATCH("최종"&amp;SUBSTITUTE(SUBSTITUTE(E$1,"standard",""),"|Float",""),ChapterTable!$1:$1,0),0)*ChapterTable!$P$17,
  IF(AND($A1790=0,$B1790=0),
    E1791,
  IF($B1790=0,
    VLOOKUP($A1790,ChapterTable!$1:$1048576,MATCH("최종"&amp;SUBSTITUTE(SUBSTITUTE(E$1,"standard",""),"|Float",""),ChapterTable!$1:$1,0),0),
  IF($B1790=1,
    IF($L1790=FALSE,
      VLOOKUP($A1790,ChapterTable!$1:$1048576,MATCH("최종"&amp;SUBSTITUTE(SUBSTITUTE(E$1,"standard",""),"|Float",""),ChapterTable!$1:$1,0),0),
      VLOOKUP($A1790-ChapterTable!$P$11,ChapterTable!$1:$1048576,MATCH("최종"&amp;SUBSTITUTE(SUBSTITUTE(E$1,"standard",""),"|Float",""),ChapterTable!$1:$1,0),0)*ChapterTable!$P$14
    ),
  OFFSET(E1790,-$B1790+IF($L1790,1,0),0)*IF($B1790&gt;OFFSET($B1790,1,0),ChapterTable!$R$17,1)*
    (VLOOKUP(SUBSTITUTE(SUBSTITUTE(E$1,"standard",""),"|Float","")&amp;IF(OR($L1790=TRUE,$A1790=0,MOD($A1790,ChapterTable!$R$20)&lt;&gt;0),"","보스")&amp;"인게임누적곱배수",ChapterTable!$R:$S,2,0)^C1790
    +VLOOKUP(SUBSTITUTE(SUBSTITUTE(E$1,"standard",""),"|Float","")&amp;IF(OR($L1790=TRUE,$A1790=0,MOD($A1790,ChapterTable!$R$20)&lt;&gt;0),"","보스")&amp;"인게임누적합배수",ChapterTable!$R:$S,2,0)*C1790)
  )
  )
  )
)</f>
        <v>23873.326171874996</v>
      </c>
      <c r="F1790" s="1">
        <f ca="1">IF(AND($A1790=0,$B1790=1),
    VLOOKUP(1,ChapterTable!$1:$1048576,MATCH("최종"&amp;SUBSTITUTE(SUBSTITUTE(F$1,"standard",""),"|Float",""),ChapterTable!$1:$1,0),0)*ChapterTable!$P$17,
  IF(AND($A1790=0,$B1790=0),
    F1791,
  IF($B1790=0,
    VLOOKUP($A1790,ChapterTable!$1:$1048576,MATCH("최종"&amp;SUBSTITUTE(SUBSTITUTE(F$1,"standard",""),"|Float",""),ChapterTable!$1:$1,0),0),
  IF($B1790=1,
    IF($L1790=FALSE,
      VLOOKUP($A1790,ChapterTable!$1:$1048576,MATCH("최종"&amp;SUBSTITUTE(SUBSTITUTE(F$1,"standard",""),"|Float",""),ChapterTable!$1:$1,0),0),
      VLOOKUP($A1790-ChapterTable!$P$11,ChapterTable!$1:$1048576,MATCH("최종"&amp;SUBSTITUTE(SUBSTITUTE(F$1,"standard",""),"|Float",""),ChapterTable!$1:$1,0),0)*ChapterTable!$P$14
    ),
  OFFSET(F1790,-$B1790+IF($L1790,1,0),0)*
    (VLOOKUP(SUBSTITUTE(SUBSTITUTE(F$1,"standard",""),"|Float","")&amp;IF(OR($L1790=TRUE,$A1790=0,MOD($A1790,ChapterTable!$R$20)&lt;&gt;0),"","보스")&amp;"인게임누적곱배수",ChapterTable!$R:$S,2,0)^D1790
    +VLOOKUP(SUBSTITUTE(SUBSTITUTE(F$1,"standard",""),"|Float","")&amp;IF(OR($L1790=TRUE,$A1790=0,MOD($A1790,ChapterTable!$R$20)&lt;&gt;0),"","보스")&amp;"인게임누적합배수",ChapterTable!$R:$S,2,0)*D1790)
  )
  )
  )
)</f>
        <v>6465.6925048828125</v>
      </c>
      <c r="G1790" t="s">
        <v>719</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92"/>
        <v>95</v>
      </c>
      <c r="Q1790">
        <f t="shared" si="193"/>
        <v>95</v>
      </c>
      <c r="R1790" t="b">
        <f t="shared" ca="1" si="194"/>
        <v>1</v>
      </c>
      <c r="T1790" t="b">
        <f t="shared" ca="1" si="195"/>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98"/>
        <v>0.2</v>
      </c>
      <c r="AJ1790">
        <f t="shared" si="196"/>
        <v>0.27466666000000001</v>
      </c>
      <c r="AK1790">
        <f t="shared" si="197"/>
        <v>1</v>
      </c>
      <c r="AL1790">
        <v>0</v>
      </c>
    </row>
    <row r="1791" spans="1:38" x14ac:dyDescent="0.3">
      <c r="A1791">
        <v>13</v>
      </c>
      <c r="B1791">
        <v>50</v>
      </c>
      <c r="C1791">
        <f>IF(OR($L1791=TRUE,$A1791=0,MOD($A1791,ChapterTable!$R$20)&lt;&gt;0),
MAX(0,INT(($B1791+ChapterTable!$P$26+VLOOKUP(SUBSTITUTE(C$1,"성장단계","")&amp;"단계오프셋",ChapterTable!$R:$S,2,0))/ChapterTable!$P$23)),
MAX(0,INT(($B1791+ChapterTable!$R$26+VLOOKUP(SUBSTITUTE(C$1,"성장단계","")&amp;"보스단계오프셋",ChapterTable!$R:$S,2,0))/ChapterTable!$R$23)))</f>
        <v>5</v>
      </c>
      <c r="D1791">
        <f>IF(OR($L1791=TRUE,$A1791=0,MOD($A1791,ChapterTable!$R$20)&lt;&gt;0),
MAX(0,INT(($B1791+ChapterTable!$P$26+VLOOKUP(SUBSTITUTE(D$1,"성장단계","")&amp;"단계오프셋",ChapterTable!$R:$S,2,0))/ChapterTable!$P$23)),
MAX(0,INT(($B1791+ChapterTable!$R$26+VLOOKUP(SUBSTITUTE(D$1,"성장단계","")&amp;"보스단계오프셋",ChapterTable!$R:$S,2,0))/ChapterTable!$R$23)))</f>
        <v>4</v>
      </c>
      <c r="E1791" s="1">
        <f ca="1">IF(AND($A1791=0,$B1791=1),
    VLOOKUP(1,ChapterTable!$1:$1048576,MATCH("최종"&amp;SUBSTITUTE(SUBSTITUTE(E$1,"standard",""),"|Float",""),ChapterTable!$1:$1,0),0)*ChapterTable!$P$17,
  IF(AND($A1791=0,$B1791=0),
    E1792,
  IF($B1791=0,
    VLOOKUP($A1791,ChapterTable!$1:$1048576,MATCH("최종"&amp;SUBSTITUTE(SUBSTITUTE(E$1,"standard",""),"|Float",""),ChapterTable!$1:$1,0),0),
  IF($B1791=1,
    IF($L1791=FALSE,
      VLOOKUP($A1791,ChapterTable!$1:$1048576,MATCH("최종"&amp;SUBSTITUTE(SUBSTITUTE(E$1,"standard",""),"|Float",""),ChapterTable!$1:$1,0),0),
      VLOOKUP($A1791-ChapterTable!$P$11,ChapterTable!$1:$1048576,MATCH("최종"&amp;SUBSTITUTE(SUBSTITUTE(E$1,"standard",""),"|Float",""),ChapterTable!$1:$1,0),0)*ChapterTable!$P$14
    ),
  OFFSET(E1791,-$B1791+IF($L1791,1,0),0)*IF($B1791&gt;OFFSET($B1791,1,0),ChapterTable!$R$17,1)*
    (VLOOKUP(SUBSTITUTE(SUBSTITUTE(E$1,"standard",""),"|Float","")&amp;IF(OR($L1791=TRUE,$A1791=0,MOD($A1791,ChapterTable!$R$20)&lt;&gt;0),"","보스")&amp;"인게임누적곱배수",ChapterTable!$R:$S,2,0)^C1791
    +VLOOKUP(SUBSTITUTE(SUBSTITUTE(E$1,"standard",""),"|Float","")&amp;IF(OR($L1791=TRUE,$A1791=0,MOD($A1791,ChapterTable!$R$20)&lt;&gt;0),"","보스")&amp;"인게임누적합배수",ChapterTable!$R:$S,2,0)*C1791)
  )
  )
  )
)</f>
        <v>31035.324023437497</v>
      </c>
      <c r="F1791" s="1">
        <f ca="1">IF(AND($A1791=0,$B1791=1),
    VLOOKUP(1,ChapterTable!$1:$1048576,MATCH("최종"&amp;SUBSTITUTE(SUBSTITUTE(F$1,"standard",""),"|Float",""),ChapterTable!$1:$1,0),0)*ChapterTable!$P$17,
  IF(AND($A1791=0,$B1791=0),
    F1792,
  IF($B1791=0,
    VLOOKUP($A1791,ChapterTable!$1:$1048576,MATCH("최종"&amp;SUBSTITUTE(SUBSTITUTE(F$1,"standard",""),"|Float",""),ChapterTable!$1:$1,0),0),
  IF($B1791=1,
    IF($L1791=FALSE,
      VLOOKUP($A1791,ChapterTable!$1:$1048576,MATCH("최종"&amp;SUBSTITUTE(SUBSTITUTE(F$1,"standard",""),"|Float",""),ChapterTable!$1:$1,0),0),
      VLOOKUP($A1791-ChapterTable!$P$11,ChapterTable!$1:$1048576,MATCH("최종"&amp;SUBSTITUTE(SUBSTITUTE(F$1,"standard",""),"|Float",""),ChapterTable!$1:$1,0),0)*ChapterTable!$P$14
    ),
  OFFSET(F1791,-$B1791+IF($L1791,1,0),0)*
    (VLOOKUP(SUBSTITUTE(SUBSTITUTE(F$1,"standard",""),"|Float","")&amp;IF(OR($L1791=TRUE,$A1791=0,MOD($A1791,ChapterTable!$R$20)&lt;&gt;0),"","보스")&amp;"인게임누적곱배수",ChapterTable!$R:$S,2,0)^D1791
    +VLOOKUP(SUBSTITUTE(SUBSTITUTE(F$1,"standard",""),"|Float","")&amp;IF(OR($L1791=TRUE,$A1791=0,MOD($A1791,ChapterTable!$R$20)&lt;&gt;0),"","보스")&amp;"인게임누적합배수",ChapterTable!$R:$S,2,0)*D1791)
  )
  )
  )
)</f>
        <v>6465.6925048828125</v>
      </c>
      <c r="G1791" t="s">
        <v>719</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92"/>
        <v>25</v>
      </c>
      <c r="Q1791">
        <f t="shared" si="193"/>
        <v>25</v>
      </c>
      <c r="R1791" t="b">
        <f t="shared" ca="1" si="194"/>
        <v>0</v>
      </c>
      <c r="T1791" t="b">
        <f t="shared" ca="1" si="195"/>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98"/>
        <v>0.2</v>
      </c>
      <c r="AJ1791">
        <f t="shared" si="196"/>
        <v>1</v>
      </c>
      <c r="AK1791">
        <f t="shared" si="197"/>
        <v>1</v>
      </c>
      <c r="AL1791">
        <v>0</v>
      </c>
    </row>
    <row r="1792" spans="1:38" x14ac:dyDescent="0.3">
      <c r="A1792">
        <v>14</v>
      </c>
      <c r="B1792">
        <v>1</v>
      </c>
      <c r="C1792">
        <f>IF(OR($L1792=TRUE,$A1792=0,MOD($A1792,ChapterTable!$R$20)&lt;&gt;0),
MAX(0,INT(($B1792+ChapterTable!$P$26+VLOOKUP(SUBSTITUTE(C$1,"성장단계","")&amp;"단계오프셋",ChapterTable!$R:$S,2,0))/ChapterTable!$P$23)),
MAX(0,INT(($B1792+ChapterTable!$R$26+VLOOKUP(SUBSTITUTE(C$1,"성장단계","")&amp;"보스단계오프셋",ChapterTable!$R:$S,2,0))/ChapterTable!$R$23)))</f>
        <v>0</v>
      </c>
      <c r="D1792">
        <f>IF(OR($L1792=TRUE,$A1792=0,MOD($A1792,ChapterTable!$R$20)&lt;&gt;0),
MAX(0,INT(($B1792+ChapterTable!$P$26+VLOOKUP(SUBSTITUTE(D$1,"성장단계","")&amp;"단계오프셋",ChapterTable!$R:$S,2,0))/ChapterTable!$P$23)),
MAX(0,INT(($B1792+ChapterTable!$R$26+VLOOKUP(SUBSTITUTE(D$1,"성장단계","")&amp;"보스단계오프셋",ChapterTable!$R:$S,2,0))/ChapterTable!$R$23)))</f>
        <v>0</v>
      </c>
      <c r="E1792" s="1">
        <f ca="1">IF(AND($A1792=0,$B1792=1),
    VLOOKUP(1,ChapterTable!$1:$1048576,MATCH("최종"&amp;SUBSTITUTE(SUBSTITUTE(E$1,"standard",""),"|Float",""),ChapterTable!$1:$1,0),0)*ChapterTable!$P$17,
  IF(AND($A1792=0,$B1792=0),
    E1793,
  IF($B1792=0,
    VLOOKUP($A1792,ChapterTable!$1:$1048576,MATCH("최종"&amp;SUBSTITUTE(SUBSTITUTE(E$1,"standard",""),"|Float",""),ChapterTable!$1:$1,0),0),
  IF($B1792=1,
    IF($L1792=FALSE,
      VLOOKUP($A1792,ChapterTable!$1:$1048576,MATCH("최종"&amp;SUBSTITUTE(SUBSTITUTE(E$1,"standard",""),"|Float",""),ChapterTable!$1:$1,0),0),
      VLOOKUP($A1792-ChapterTable!$P$11,ChapterTable!$1:$1048576,MATCH("최종"&amp;SUBSTITUTE(SUBSTITUTE(E$1,"standard",""),"|Float",""),ChapterTable!$1:$1,0),0)*ChapterTable!$P$14
    ),
  OFFSET(E1792,-$B1792+IF($L1792,1,0),0)*IF($B1792&gt;OFFSET($B1792,1,0),ChapterTable!$R$17,1)*
    (VLOOKUP(SUBSTITUTE(SUBSTITUTE(E$1,"standard",""),"|Float","")&amp;IF(OR($L1792=TRUE,$A1792=0,MOD($A1792,ChapterTable!$R$20)&lt;&gt;0),"","보스")&amp;"인게임누적곱배수",ChapterTable!$R:$S,2,0)^C1792
    +VLOOKUP(SUBSTITUTE(SUBSTITUTE(E$1,"standard",""),"|Float","")&amp;IF(OR($L1792=TRUE,$A1792=0,MOD($A1792,ChapterTable!$R$20)&lt;&gt;0),"","보스")&amp;"인게임누적합배수",ChapterTable!$R:$S,2,0)*C1792)
  )
  )
  )
)</f>
        <v>17904.99462890625</v>
      </c>
      <c r="F1792" s="1">
        <f ca="1">IF(AND($A1792=0,$B1792=1),
    VLOOKUP(1,ChapterTable!$1:$1048576,MATCH("최종"&amp;SUBSTITUTE(SUBSTITUTE(F$1,"standard",""),"|Float",""),ChapterTable!$1:$1,0),0)*ChapterTable!$P$17,
  IF(AND($A1792=0,$B1792=0),
    F1793,
  IF($B1792=0,
    VLOOKUP($A1792,ChapterTable!$1:$1048576,MATCH("최종"&amp;SUBSTITUTE(SUBSTITUTE(F$1,"standard",""),"|Float",""),ChapterTable!$1:$1,0),0),
  IF($B1792=1,
    IF($L1792=FALSE,
      VLOOKUP($A1792,ChapterTable!$1:$1048576,MATCH("최종"&amp;SUBSTITUTE(SUBSTITUTE(F$1,"standard",""),"|Float",""),ChapterTable!$1:$1,0),0),
      VLOOKUP($A1792-ChapterTable!$P$11,ChapterTable!$1:$1048576,MATCH("최종"&amp;SUBSTITUTE(SUBSTITUTE(F$1,"standard",""),"|Float",""),ChapterTable!$1:$1,0),0)*ChapterTable!$P$14
    ),
  OFFSET(F1792,-$B1792+IF($L1792,1,0),0)*
    (VLOOKUP(SUBSTITUTE(SUBSTITUTE(F$1,"standard",""),"|Float","")&amp;IF(OR($L1792=TRUE,$A1792=0,MOD($A1792,ChapterTable!$R$20)&lt;&gt;0),"","보스")&amp;"인게임누적곱배수",ChapterTable!$R:$S,2,0)^D1792
    +VLOOKUP(SUBSTITUTE(SUBSTITUTE(F$1,"standard",""),"|Float","")&amp;IF(OR($L1792=TRUE,$A1792=0,MOD($A1792,ChapterTable!$R$20)&lt;&gt;0),"","보스")&amp;"인게임누적합배수",ChapterTable!$R:$S,2,0)*D1792)
  )
  )
  )
)</f>
        <v>7460.4144287109366</v>
      </c>
      <c r="G1792" t="s">
        <v>719</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92"/>
        <v>1</v>
      </c>
      <c r="Q1792">
        <f t="shared" si="193"/>
        <v>1</v>
      </c>
      <c r="R1792" t="b">
        <f t="shared" ca="1" si="194"/>
        <v>1</v>
      </c>
      <c r="T1792" t="b">
        <f t="shared" ca="1" si="195"/>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98"/>
        <v>1</v>
      </c>
      <c r="AJ1792">
        <f t="shared" si="196"/>
        <v>1</v>
      </c>
      <c r="AK1792">
        <f t="shared" si="197"/>
        <v>1</v>
      </c>
      <c r="AL1792">
        <v>0</v>
      </c>
    </row>
    <row r="1793" spans="1:38" x14ac:dyDescent="0.3">
      <c r="A1793">
        <v>14</v>
      </c>
      <c r="B1793">
        <v>2</v>
      </c>
      <c r="C1793">
        <f>IF(OR($L1793=TRUE,$A1793=0,MOD($A1793,ChapterTable!$R$20)&lt;&gt;0),
MAX(0,INT(($B1793+ChapterTable!$P$26+VLOOKUP(SUBSTITUTE(C$1,"성장단계","")&amp;"단계오프셋",ChapterTable!$R:$S,2,0))/ChapterTable!$P$23)),
MAX(0,INT(($B1793+ChapterTable!$R$26+VLOOKUP(SUBSTITUTE(C$1,"성장단계","")&amp;"보스단계오프셋",ChapterTable!$R:$S,2,0))/ChapterTable!$R$23)))</f>
        <v>0</v>
      </c>
      <c r="D1793">
        <f>IF(OR($L1793=TRUE,$A1793=0,MOD($A1793,ChapterTable!$R$20)&lt;&gt;0),
MAX(0,INT(($B1793+ChapterTable!$P$26+VLOOKUP(SUBSTITUTE(D$1,"성장단계","")&amp;"단계오프셋",ChapterTable!$R:$S,2,0))/ChapterTable!$P$23)),
MAX(0,INT(($B1793+ChapterTable!$R$26+VLOOKUP(SUBSTITUTE(D$1,"성장단계","")&amp;"보스단계오프셋",ChapterTable!$R:$S,2,0))/ChapterTable!$R$23)))</f>
        <v>0</v>
      </c>
      <c r="E1793" s="1">
        <f ca="1">IF(AND($A1793=0,$B1793=1),
    VLOOKUP(1,ChapterTable!$1:$1048576,MATCH("최종"&amp;SUBSTITUTE(SUBSTITUTE(E$1,"standard",""),"|Float",""),ChapterTable!$1:$1,0),0)*ChapterTable!$P$17,
  IF(AND($A1793=0,$B1793=0),
    E1794,
  IF($B1793=0,
    VLOOKUP($A1793,ChapterTable!$1:$1048576,MATCH("최종"&amp;SUBSTITUTE(SUBSTITUTE(E$1,"standard",""),"|Float",""),ChapterTable!$1:$1,0),0),
  IF($B1793=1,
    IF($L1793=FALSE,
      VLOOKUP($A1793,ChapterTable!$1:$1048576,MATCH("최종"&amp;SUBSTITUTE(SUBSTITUTE(E$1,"standard",""),"|Float",""),ChapterTable!$1:$1,0),0),
      VLOOKUP($A1793-ChapterTable!$P$11,ChapterTable!$1:$1048576,MATCH("최종"&amp;SUBSTITUTE(SUBSTITUTE(E$1,"standard",""),"|Float",""),ChapterTable!$1:$1,0),0)*ChapterTable!$P$14
    ),
  OFFSET(E1793,-$B1793+IF($L1793,1,0),0)*IF($B1793&gt;OFFSET($B1793,1,0),ChapterTable!$R$17,1)*
    (VLOOKUP(SUBSTITUTE(SUBSTITUTE(E$1,"standard",""),"|Float","")&amp;IF(OR($L1793=TRUE,$A1793=0,MOD($A1793,ChapterTable!$R$20)&lt;&gt;0),"","보스")&amp;"인게임누적곱배수",ChapterTable!$R:$S,2,0)^C1793
    +VLOOKUP(SUBSTITUTE(SUBSTITUTE(E$1,"standard",""),"|Float","")&amp;IF(OR($L1793=TRUE,$A1793=0,MOD($A1793,ChapterTable!$R$20)&lt;&gt;0),"","보스")&amp;"인게임누적합배수",ChapterTable!$R:$S,2,0)*C1793)
  )
  )
  )
)</f>
        <v>17904.99462890625</v>
      </c>
      <c r="F1793" s="1">
        <f ca="1">IF(AND($A1793=0,$B1793=1),
    VLOOKUP(1,ChapterTable!$1:$1048576,MATCH("최종"&amp;SUBSTITUTE(SUBSTITUTE(F$1,"standard",""),"|Float",""),ChapterTable!$1:$1,0),0)*ChapterTable!$P$17,
  IF(AND($A1793=0,$B1793=0),
    F1794,
  IF($B1793=0,
    VLOOKUP($A1793,ChapterTable!$1:$1048576,MATCH("최종"&amp;SUBSTITUTE(SUBSTITUTE(F$1,"standard",""),"|Float",""),ChapterTable!$1:$1,0),0),
  IF($B1793=1,
    IF($L1793=FALSE,
      VLOOKUP($A1793,ChapterTable!$1:$1048576,MATCH("최종"&amp;SUBSTITUTE(SUBSTITUTE(F$1,"standard",""),"|Float",""),ChapterTable!$1:$1,0),0),
      VLOOKUP($A1793-ChapterTable!$P$11,ChapterTable!$1:$1048576,MATCH("최종"&amp;SUBSTITUTE(SUBSTITUTE(F$1,"standard",""),"|Float",""),ChapterTable!$1:$1,0),0)*ChapterTable!$P$14
    ),
  OFFSET(F1793,-$B1793+IF($L1793,1,0),0)*
    (VLOOKUP(SUBSTITUTE(SUBSTITUTE(F$1,"standard",""),"|Float","")&amp;IF(OR($L1793=TRUE,$A1793=0,MOD($A1793,ChapterTable!$R$20)&lt;&gt;0),"","보스")&amp;"인게임누적곱배수",ChapterTable!$R:$S,2,0)^D1793
    +VLOOKUP(SUBSTITUTE(SUBSTITUTE(F$1,"standard",""),"|Float","")&amp;IF(OR($L1793=TRUE,$A1793=0,MOD($A1793,ChapterTable!$R$20)&lt;&gt;0),"","보스")&amp;"인게임누적합배수",ChapterTable!$R:$S,2,0)*D1793)
  )
  )
  )
)</f>
        <v>7460.4144287109366</v>
      </c>
      <c r="G1793" t="s">
        <v>719</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92"/>
        <v>1</v>
      </c>
      <c r="Q1793">
        <f t="shared" si="193"/>
        <v>1</v>
      </c>
      <c r="R1793" t="b">
        <f t="shared" ca="1" si="194"/>
        <v>1</v>
      </c>
      <c r="T1793" t="b">
        <f t="shared" ca="1" si="195"/>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98"/>
        <v>1</v>
      </c>
      <c r="AJ1793">
        <f t="shared" si="196"/>
        <v>1</v>
      </c>
      <c r="AK1793">
        <f t="shared" si="197"/>
        <v>1</v>
      </c>
      <c r="AL1793">
        <v>0</v>
      </c>
    </row>
    <row r="1794" spans="1:38" x14ac:dyDescent="0.3">
      <c r="A1794">
        <v>14</v>
      </c>
      <c r="B1794">
        <v>3</v>
      </c>
      <c r="C1794">
        <f>IF(OR($L1794=TRUE,$A1794=0,MOD($A1794,ChapterTable!$R$20)&lt;&gt;0),
MAX(0,INT(($B1794+ChapterTable!$P$26+VLOOKUP(SUBSTITUTE(C$1,"성장단계","")&amp;"단계오프셋",ChapterTable!$R:$S,2,0))/ChapterTable!$P$23)),
MAX(0,INT(($B1794+ChapterTable!$R$26+VLOOKUP(SUBSTITUTE(C$1,"성장단계","")&amp;"보스단계오프셋",ChapterTable!$R:$S,2,0))/ChapterTable!$R$23)))</f>
        <v>0</v>
      </c>
      <c r="D1794">
        <f>IF(OR($L1794=TRUE,$A1794=0,MOD($A1794,ChapterTable!$R$20)&lt;&gt;0),
MAX(0,INT(($B1794+ChapterTable!$P$26+VLOOKUP(SUBSTITUTE(D$1,"성장단계","")&amp;"단계오프셋",ChapterTable!$R:$S,2,0))/ChapterTable!$P$23)),
MAX(0,INT(($B1794+ChapterTable!$R$26+VLOOKUP(SUBSTITUTE(D$1,"성장단계","")&amp;"보스단계오프셋",ChapterTable!$R:$S,2,0))/ChapterTable!$R$23)))</f>
        <v>0</v>
      </c>
      <c r="E1794" s="1">
        <f ca="1">IF(AND($A1794=0,$B1794=1),
    VLOOKUP(1,ChapterTable!$1:$1048576,MATCH("최종"&amp;SUBSTITUTE(SUBSTITUTE(E$1,"standard",""),"|Float",""),ChapterTable!$1:$1,0),0)*ChapterTable!$P$17,
  IF(AND($A1794=0,$B1794=0),
    E1795,
  IF($B1794=0,
    VLOOKUP($A1794,ChapterTable!$1:$1048576,MATCH("최종"&amp;SUBSTITUTE(SUBSTITUTE(E$1,"standard",""),"|Float",""),ChapterTable!$1:$1,0),0),
  IF($B1794=1,
    IF($L1794=FALSE,
      VLOOKUP($A1794,ChapterTable!$1:$1048576,MATCH("최종"&amp;SUBSTITUTE(SUBSTITUTE(E$1,"standard",""),"|Float",""),ChapterTable!$1:$1,0),0),
      VLOOKUP($A1794-ChapterTable!$P$11,ChapterTable!$1:$1048576,MATCH("최종"&amp;SUBSTITUTE(SUBSTITUTE(E$1,"standard",""),"|Float",""),ChapterTable!$1:$1,0),0)*ChapterTable!$P$14
    ),
  OFFSET(E1794,-$B1794+IF($L1794,1,0),0)*IF($B1794&gt;OFFSET($B1794,1,0),ChapterTable!$R$17,1)*
    (VLOOKUP(SUBSTITUTE(SUBSTITUTE(E$1,"standard",""),"|Float","")&amp;IF(OR($L1794=TRUE,$A1794=0,MOD($A1794,ChapterTable!$R$20)&lt;&gt;0),"","보스")&amp;"인게임누적곱배수",ChapterTable!$R:$S,2,0)^C1794
    +VLOOKUP(SUBSTITUTE(SUBSTITUTE(E$1,"standard",""),"|Float","")&amp;IF(OR($L1794=TRUE,$A1794=0,MOD($A1794,ChapterTable!$R$20)&lt;&gt;0),"","보스")&amp;"인게임누적합배수",ChapterTable!$R:$S,2,0)*C1794)
  )
  )
  )
)</f>
        <v>17904.99462890625</v>
      </c>
      <c r="F1794" s="1">
        <f ca="1">IF(AND($A1794=0,$B1794=1),
    VLOOKUP(1,ChapterTable!$1:$1048576,MATCH("최종"&amp;SUBSTITUTE(SUBSTITUTE(F$1,"standard",""),"|Float",""),ChapterTable!$1:$1,0),0)*ChapterTable!$P$17,
  IF(AND($A1794=0,$B1794=0),
    F1795,
  IF($B1794=0,
    VLOOKUP($A1794,ChapterTable!$1:$1048576,MATCH("최종"&amp;SUBSTITUTE(SUBSTITUTE(F$1,"standard",""),"|Float",""),ChapterTable!$1:$1,0),0),
  IF($B1794=1,
    IF($L1794=FALSE,
      VLOOKUP($A1794,ChapterTable!$1:$1048576,MATCH("최종"&amp;SUBSTITUTE(SUBSTITUTE(F$1,"standard",""),"|Float",""),ChapterTable!$1:$1,0),0),
      VLOOKUP($A1794-ChapterTable!$P$11,ChapterTable!$1:$1048576,MATCH("최종"&amp;SUBSTITUTE(SUBSTITUTE(F$1,"standard",""),"|Float",""),ChapterTable!$1:$1,0),0)*ChapterTable!$P$14
    ),
  OFFSET(F1794,-$B1794+IF($L1794,1,0),0)*
    (VLOOKUP(SUBSTITUTE(SUBSTITUTE(F$1,"standard",""),"|Float","")&amp;IF(OR($L1794=TRUE,$A1794=0,MOD($A1794,ChapterTable!$R$20)&lt;&gt;0),"","보스")&amp;"인게임누적곱배수",ChapterTable!$R:$S,2,0)^D1794
    +VLOOKUP(SUBSTITUTE(SUBSTITUTE(F$1,"standard",""),"|Float","")&amp;IF(OR($L1794=TRUE,$A1794=0,MOD($A1794,ChapterTable!$R$20)&lt;&gt;0),"","보스")&amp;"인게임누적합배수",ChapterTable!$R:$S,2,0)*D1794)
  )
  )
  )
)</f>
        <v>7460.4144287109366</v>
      </c>
      <c r="G1794" t="s">
        <v>719</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92"/>
        <v>1</v>
      </c>
      <c r="Q1794">
        <f t="shared" si="193"/>
        <v>1</v>
      </c>
      <c r="R1794" t="b">
        <f t="shared" ca="1" si="194"/>
        <v>1</v>
      </c>
      <c r="T1794" t="b">
        <f t="shared" ca="1" si="195"/>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98"/>
        <v>1</v>
      </c>
      <c r="AJ1794">
        <f t="shared" si="196"/>
        <v>1</v>
      </c>
      <c r="AK1794">
        <f t="shared" si="197"/>
        <v>1</v>
      </c>
      <c r="AL1794">
        <v>0</v>
      </c>
    </row>
    <row r="1795" spans="1:38" x14ac:dyDescent="0.3">
      <c r="A1795">
        <v>14</v>
      </c>
      <c r="B1795">
        <v>4</v>
      </c>
      <c r="C1795">
        <f>IF(OR($L1795=TRUE,$A1795=0,MOD($A1795,ChapterTable!$R$20)&lt;&gt;0),
MAX(0,INT(($B1795+ChapterTable!$P$26+VLOOKUP(SUBSTITUTE(C$1,"성장단계","")&amp;"단계오프셋",ChapterTable!$R:$S,2,0))/ChapterTable!$P$23)),
MAX(0,INT(($B1795+ChapterTable!$R$26+VLOOKUP(SUBSTITUTE(C$1,"성장단계","")&amp;"보스단계오프셋",ChapterTable!$R:$S,2,0))/ChapterTable!$R$23)))</f>
        <v>0</v>
      </c>
      <c r="D1795">
        <f>IF(OR($L1795=TRUE,$A1795=0,MOD($A1795,ChapterTable!$R$20)&lt;&gt;0),
MAX(0,INT(($B1795+ChapterTable!$P$26+VLOOKUP(SUBSTITUTE(D$1,"성장단계","")&amp;"단계오프셋",ChapterTable!$R:$S,2,0))/ChapterTable!$P$23)),
MAX(0,INT(($B1795+ChapterTable!$R$26+VLOOKUP(SUBSTITUTE(D$1,"성장단계","")&amp;"보스단계오프셋",ChapterTable!$R:$S,2,0))/ChapterTable!$R$23)))</f>
        <v>0</v>
      </c>
      <c r="E1795" s="1">
        <f ca="1">IF(AND($A1795=0,$B1795=1),
    VLOOKUP(1,ChapterTable!$1:$1048576,MATCH("최종"&amp;SUBSTITUTE(SUBSTITUTE(E$1,"standard",""),"|Float",""),ChapterTable!$1:$1,0),0)*ChapterTable!$P$17,
  IF(AND($A1795=0,$B1795=0),
    E1796,
  IF($B1795=0,
    VLOOKUP($A1795,ChapterTable!$1:$1048576,MATCH("최종"&amp;SUBSTITUTE(SUBSTITUTE(E$1,"standard",""),"|Float",""),ChapterTable!$1:$1,0),0),
  IF($B1795=1,
    IF($L1795=FALSE,
      VLOOKUP($A1795,ChapterTable!$1:$1048576,MATCH("최종"&amp;SUBSTITUTE(SUBSTITUTE(E$1,"standard",""),"|Float",""),ChapterTable!$1:$1,0),0),
      VLOOKUP($A1795-ChapterTable!$P$11,ChapterTable!$1:$1048576,MATCH("최종"&amp;SUBSTITUTE(SUBSTITUTE(E$1,"standard",""),"|Float",""),ChapterTable!$1:$1,0),0)*ChapterTable!$P$14
    ),
  OFFSET(E1795,-$B1795+IF($L1795,1,0),0)*IF($B1795&gt;OFFSET($B1795,1,0),ChapterTable!$R$17,1)*
    (VLOOKUP(SUBSTITUTE(SUBSTITUTE(E$1,"standard",""),"|Float","")&amp;IF(OR($L1795=TRUE,$A1795=0,MOD($A1795,ChapterTable!$R$20)&lt;&gt;0),"","보스")&amp;"인게임누적곱배수",ChapterTable!$R:$S,2,0)^C1795
    +VLOOKUP(SUBSTITUTE(SUBSTITUTE(E$1,"standard",""),"|Float","")&amp;IF(OR($L1795=TRUE,$A1795=0,MOD($A1795,ChapterTable!$R$20)&lt;&gt;0),"","보스")&amp;"인게임누적합배수",ChapterTable!$R:$S,2,0)*C1795)
  )
  )
  )
)</f>
        <v>17904.99462890625</v>
      </c>
      <c r="F1795" s="1">
        <f ca="1">IF(AND($A1795=0,$B1795=1),
    VLOOKUP(1,ChapterTable!$1:$1048576,MATCH("최종"&amp;SUBSTITUTE(SUBSTITUTE(F$1,"standard",""),"|Float",""),ChapterTable!$1:$1,0),0)*ChapterTable!$P$17,
  IF(AND($A1795=0,$B1795=0),
    F1796,
  IF($B1795=0,
    VLOOKUP($A1795,ChapterTable!$1:$1048576,MATCH("최종"&amp;SUBSTITUTE(SUBSTITUTE(F$1,"standard",""),"|Float",""),ChapterTable!$1:$1,0),0),
  IF($B1795=1,
    IF($L1795=FALSE,
      VLOOKUP($A1795,ChapterTable!$1:$1048576,MATCH("최종"&amp;SUBSTITUTE(SUBSTITUTE(F$1,"standard",""),"|Float",""),ChapterTable!$1:$1,0),0),
      VLOOKUP($A1795-ChapterTable!$P$11,ChapterTable!$1:$1048576,MATCH("최종"&amp;SUBSTITUTE(SUBSTITUTE(F$1,"standard",""),"|Float",""),ChapterTable!$1:$1,0),0)*ChapterTable!$P$14
    ),
  OFFSET(F1795,-$B1795+IF($L1795,1,0),0)*
    (VLOOKUP(SUBSTITUTE(SUBSTITUTE(F$1,"standard",""),"|Float","")&amp;IF(OR($L1795=TRUE,$A1795=0,MOD($A1795,ChapterTable!$R$20)&lt;&gt;0),"","보스")&amp;"인게임누적곱배수",ChapterTable!$R:$S,2,0)^D1795
    +VLOOKUP(SUBSTITUTE(SUBSTITUTE(F$1,"standard",""),"|Float","")&amp;IF(OR($L1795=TRUE,$A1795=0,MOD($A1795,ChapterTable!$R$20)&lt;&gt;0),"","보스")&amp;"인게임누적합배수",ChapterTable!$R:$S,2,0)*D1795)
  )
  )
  )
)</f>
        <v>7460.4144287109366</v>
      </c>
      <c r="G1795" t="s">
        <v>719</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99">IF(B1795=0,0,
  IF(AND(L1795=FALSE,A1795&lt;&gt;0,MOD(A1795,7)=0),21,
  IF(MOD(B1795,10)=0,INT(B1795/10)-1+21,
  IF(MOD(B1795,10)=5,11,
  IF(MOD(B1795,10)=9,INT(B1795/10)+91,
  INT(B1795/10+1))))))</f>
        <v>1</v>
      </c>
      <c r="Q1795">
        <f t="shared" ref="Q1795:Q1858" si="200">IF(ISBLANK(P1795),O1795,P1795)</f>
        <v>1</v>
      </c>
      <c r="R1795" t="b">
        <f t="shared" ref="R1795:R1858" ca="1" si="201">IF(OR(B1795=0,OFFSET(B1795,1,0)=0),FALSE,
IF(AND(L1795,B1795&lt;OFFSET(B1795,1,0)),TRUE,
IF(AND(OFFSET(O1795,1,0)&gt;=21,OFFSET(O1795,1,0)&lt;=25),TRUE,FALSE)))</f>
        <v>1</v>
      </c>
      <c r="T1795" t="b">
        <f t="shared" ref="T1795:T1858" ca="1" si="202">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98"/>
        <v>1</v>
      </c>
      <c r="AJ1795">
        <f t="shared" ref="AJ1795:AJ1858" si="203">IF(B1795=0,0,
IF(MOD(B1795,10)=0,1,
IF(INT((B1795-1)/10)+1=1,1,
IF(INT((B1795-1)/10)+1=2,0.546666666,
IF(INT((B1795-1)/10)+1=3,0.395555555,
IF(INT((B1795-1)/10)+1=4,0.32,
IF(INT((B1795-1)/10)+1=5,0.27466666,
"이상")))))))</f>
        <v>1</v>
      </c>
      <c r="AK1795">
        <f t="shared" ref="AK1795:AK1858" si="204">IF(B1795=0,0,
IF(B1795=20,2,
IF(B1795=30,3,
IF(B1795=40,4,
1))))</f>
        <v>1</v>
      </c>
      <c r="AL1795">
        <v>0</v>
      </c>
    </row>
    <row r="1796" spans="1:38" x14ac:dyDescent="0.3">
      <c r="A1796">
        <v>14</v>
      </c>
      <c r="B1796">
        <v>5</v>
      </c>
      <c r="C1796">
        <f>IF(OR($L1796=TRUE,$A1796=0,MOD($A1796,ChapterTable!$R$20)&lt;&gt;0),
MAX(0,INT(($B1796+ChapterTable!$P$26+VLOOKUP(SUBSTITUTE(C$1,"성장단계","")&amp;"단계오프셋",ChapterTable!$R:$S,2,0))/ChapterTable!$P$23)),
MAX(0,INT(($B1796+ChapterTable!$R$26+VLOOKUP(SUBSTITUTE(C$1,"성장단계","")&amp;"보스단계오프셋",ChapterTable!$R:$S,2,0))/ChapterTable!$R$23)))</f>
        <v>0</v>
      </c>
      <c r="D1796">
        <f>IF(OR($L1796=TRUE,$A1796=0,MOD($A1796,ChapterTable!$R$20)&lt;&gt;0),
MAX(0,INT(($B1796+ChapterTable!$P$26+VLOOKUP(SUBSTITUTE(D$1,"성장단계","")&amp;"단계오프셋",ChapterTable!$R:$S,2,0))/ChapterTable!$P$23)),
MAX(0,INT(($B1796+ChapterTable!$R$26+VLOOKUP(SUBSTITUTE(D$1,"성장단계","")&amp;"보스단계오프셋",ChapterTable!$R:$S,2,0))/ChapterTable!$R$23)))</f>
        <v>0</v>
      </c>
      <c r="E1796" s="1">
        <f ca="1">IF(AND($A1796=0,$B1796=1),
    VLOOKUP(1,ChapterTable!$1:$1048576,MATCH("최종"&amp;SUBSTITUTE(SUBSTITUTE(E$1,"standard",""),"|Float",""),ChapterTable!$1:$1,0),0)*ChapterTable!$P$17,
  IF(AND($A1796=0,$B1796=0),
    E1797,
  IF($B1796=0,
    VLOOKUP($A1796,ChapterTable!$1:$1048576,MATCH("최종"&amp;SUBSTITUTE(SUBSTITUTE(E$1,"standard",""),"|Float",""),ChapterTable!$1:$1,0),0),
  IF($B1796=1,
    IF($L1796=FALSE,
      VLOOKUP($A1796,ChapterTable!$1:$1048576,MATCH("최종"&amp;SUBSTITUTE(SUBSTITUTE(E$1,"standard",""),"|Float",""),ChapterTable!$1:$1,0),0),
      VLOOKUP($A1796-ChapterTable!$P$11,ChapterTable!$1:$1048576,MATCH("최종"&amp;SUBSTITUTE(SUBSTITUTE(E$1,"standard",""),"|Float",""),ChapterTable!$1:$1,0),0)*ChapterTable!$P$14
    ),
  OFFSET(E1796,-$B1796+IF($L1796,1,0),0)*IF($B1796&gt;OFFSET($B1796,1,0),ChapterTable!$R$17,1)*
    (VLOOKUP(SUBSTITUTE(SUBSTITUTE(E$1,"standard",""),"|Float","")&amp;IF(OR($L1796=TRUE,$A1796=0,MOD($A1796,ChapterTable!$R$20)&lt;&gt;0),"","보스")&amp;"인게임누적곱배수",ChapterTable!$R:$S,2,0)^C1796
    +VLOOKUP(SUBSTITUTE(SUBSTITUTE(E$1,"standard",""),"|Float","")&amp;IF(OR($L1796=TRUE,$A1796=0,MOD($A1796,ChapterTable!$R$20)&lt;&gt;0),"","보스")&amp;"인게임누적합배수",ChapterTable!$R:$S,2,0)*C1796)
  )
  )
  )
)</f>
        <v>17904.99462890625</v>
      </c>
      <c r="F1796" s="1">
        <f ca="1">IF(AND($A1796=0,$B1796=1),
    VLOOKUP(1,ChapterTable!$1:$1048576,MATCH("최종"&amp;SUBSTITUTE(SUBSTITUTE(F$1,"standard",""),"|Float",""),ChapterTable!$1:$1,0),0)*ChapterTable!$P$17,
  IF(AND($A1796=0,$B1796=0),
    F1797,
  IF($B1796=0,
    VLOOKUP($A1796,ChapterTable!$1:$1048576,MATCH("최종"&amp;SUBSTITUTE(SUBSTITUTE(F$1,"standard",""),"|Float",""),ChapterTable!$1:$1,0),0),
  IF($B1796=1,
    IF($L1796=FALSE,
      VLOOKUP($A1796,ChapterTable!$1:$1048576,MATCH("최종"&amp;SUBSTITUTE(SUBSTITUTE(F$1,"standard",""),"|Float",""),ChapterTable!$1:$1,0),0),
      VLOOKUP($A1796-ChapterTable!$P$11,ChapterTable!$1:$1048576,MATCH("최종"&amp;SUBSTITUTE(SUBSTITUTE(F$1,"standard",""),"|Float",""),ChapterTable!$1:$1,0),0)*ChapterTable!$P$14
    ),
  OFFSET(F1796,-$B1796+IF($L1796,1,0),0)*
    (VLOOKUP(SUBSTITUTE(SUBSTITUTE(F$1,"standard",""),"|Float","")&amp;IF(OR($L1796=TRUE,$A1796=0,MOD($A1796,ChapterTable!$R$20)&lt;&gt;0),"","보스")&amp;"인게임누적곱배수",ChapterTable!$R:$S,2,0)^D1796
    +VLOOKUP(SUBSTITUTE(SUBSTITUTE(F$1,"standard",""),"|Float","")&amp;IF(OR($L1796=TRUE,$A1796=0,MOD($A1796,ChapterTable!$R$20)&lt;&gt;0),"","보스")&amp;"인게임누적합배수",ChapterTable!$R:$S,2,0)*D1796)
  )
  )
  )
)</f>
        <v>7460.4144287109366</v>
      </c>
      <c r="G1796" t="s">
        <v>719</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99"/>
        <v>11</v>
      </c>
      <c r="Q1796">
        <f t="shared" si="200"/>
        <v>11</v>
      </c>
      <c r="R1796" t="b">
        <f t="shared" ca="1" si="201"/>
        <v>1</v>
      </c>
      <c r="T1796" t="b">
        <f t="shared" ca="1" si="202"/>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205">IF(B1796=0,0,1/(INT((B1796-1)/10)+1))</f>
        <v>1</v>
      </c>
      <c r="AJ1796">
        <f t="shared" si="203"/>
        <v>1</v>
      </c>
      <c r="AK1796">
        <f t="shared" si="204"/>
        <v>1</v>
      </c>
      <c r="AL1796">
        <v>0</v>
      </c>
    </row>
    <row r="1797" spans="1:38" x14ac:dyDescent="0.3">
      <c r="A1797">
        <v>14</v>
      </c>
      <c r="B1797">
        <v>6</v>
      </c>
      <c r="C1797">
        <f>IF(OR($L1797=TRUE,$A1797=0,MOD($A1797,ChapterTable!$R$20)&lt;&gt;0),
MAX(0,INT(($B1797+ChapterTable!$P$26+VLOOKUP(SUBSTITUTE(C$1,"성장단계","")&amp;"단계오프셋",ChapterTable!$R:$S,2,0))/ChapterTable!$P$23)),
MAX(0,INT(($B1797+ChapterTable!$R$26+VLOOKUP(SUBSTITUTE(C$1,"성장단계","")&amp;"보스단계오프셋",ChapterTable!$R:$S,2,0))/ChapterTable!$R$23)))</f>
        <v>1</v>
      </c>
      <c r="D1797">
        <f>IF(OR($L1797=TRUE,$A1797=0,MOD($A1797,ChapterTable!$R$20)&lt;&gt;0),
MAX(0,INT(($B1797+ChapterTable!$P$26+VLOOKUP(SUBSTITUTE(D$1,"성장단계","")&amp;"단계오프셋",ChapterTable!$R:$S,2,0))/ChapterTable!$P$23)),
MAX(0,INT(($B1797+ChapterTable!$R$26+VLOOKUP(SUBSTITUTE(D$1,"성장단계","")&amp;"보스단계오프셋",ChapterTable!$R:$S,2,0))/ChapterTable!$R$23)))</f>
        <v>0</v>
      </c>
      <c r="E1797" s="1">
        <f ca="1">IF(AND($A1797=0,$B1797=1),
    VLOOKUP(1,ChapterTable!$1:$1048576,MATCH("최종"&amp;SUBSTITUTE(SUBSTITUTE(E$1,"standard",""),"|Float",""),ChapterTable!$1:$1,0),0)*ChapterTable!$P$17,
  IF(AND($A1797=0,$B1797=0),
    E1798,
  IF($B1797=0,
    VLOOKUP($A1797,ChapterTable!$1:$1048576,MATCH("최종"&amp;SUBSTITUTE(SUBSTITUTE(E$1,"standard",""),"|Float",""),ChapterTable!$1:$1,0),0),
  IF($B1797=1,
    IF($L1797=FALSE,
      VLOOKUP($A1797,ChapterTable!$1:$1048576,MATCH("최종"&amp;SUBSTITUTE(SUBSTITUTE(E$1,"standard",""),"|Float",""),ChapterTable!$1:$1,0),0),
      VLOOKUP($A1797-ChapterTable!$P$11,ChapterTable!$1:$1048576,MATCH("최종"&amp;SUBSTITUTE(SUBSTITUTE(E$1,"standard",""),"|Float",""),ChapterTable!$1:$1,0),0)*ChapterTable!$P$14
    ),
  OFFSET(E1797,-$B1797+IF($L1797,1,0),0)*IF($B1797&gt;OFFSET($B1797,1,0),ChapterTable!$R$17,1)*
    (VLOOKUP(SUBSTITUTE(SUBSTITUTE(E$1,"standard",""),"|Float","")&amp;IF(OR($L1797=TRUE,$A1797=0,MOD($A1797,ChapterTable!$R$20)&lt;&gt;0),"","보스")&amp;"인게임누적곱배수",ChapterTable!$R:$S,2,0)^C1797
    +VLOOKUP(SUBSTITUTE(SUBSTITUTE(E$1,"standard",""),"|Float","")&amp;IF(OR($L1797=TRUE,$A1797=0,MOD($A1797,ChapterTable!$R$20)&lt;&gt;0),"","보스")&amp;"인게임누적합배수",ChapterTable!$R:$S,2,0)*C1797)
  )
  )
  )
)</f>
        <v>21485.993554687499</v>
      </c>
      <c r="F1797" s="1">
        <f ca="1">IF(AND($A1797=0,$B1797=1),
    VLOOKUP(1,ChapterTable!$1:$1048576,MATCH("최종"&amp;SUBSTITUTE(SUBSTITUTE(F$1,"standard",""),"|Float",""),ChapterTable!$1:$1,0),0)*ChapterTable!$P$17,
  IF(AND($A1797=0,$B1797=0),
    F1798,
  IF($B1797=0,
    VLOOKUP($A1797,ChapterTable!$1:$1048576,MATCH("최종"&amp;SUBSTITUTE(SUBSTITUTE(F$1,"standard",""),"|Float",""),ChapterTable!$1:$1,0),0),
  IF($B1797=1,
    IF($L1797=FALSE,
      VLOOKUP($A1797,ChapterTable!$1:$1048576,MATCH("최종"&amp;SUBSTITUTE(SUBSTITUTE(F$1,"standard",""),"|Float",""),ChapterTable!$1:$1,0),0),
      VLOOKUP($A1797-ChapterTable!$P$11,ChapterTable!$1:$1048576,MATCH("최종"&amp;SUBSTITUTE(SUBSTITUTE(F$1,"standard",""),"|Float",""),ChapterTable!$1:$1,0),0)*ChapterTable!$P$14
    ),
  OFFSET(F1797,-$B1797+IF($L1797,1,0),0)*
    (VLOOKUP(SUBSTITUTE(SUBSTITUTE(F$1,"standard",""),"|Float","")&amp;IF(OR($L1797=TRUE,$A1797=0,MOD($A1797,ChapterTable!$R$20)&lt;&gt;0),"","보스")&amp;"인게임누적곱배수",ChapterTable!$R:$S,2,0)^D1797
    +VLOOKUP(SUBSTITUTE(SUBSTITUTE(F$1,"standard",""),"|Float","")&amp;IF(OR($L1797=TRUE,$A1797=0,MOD($A1797,ChapterTable!$R$20)&lt;&gt;0),"","보스")&amp;"인게임누적합배수",ChapterTable!$R:$S,2,0)*D1797)
  )
  )
  )
)</f>
        <v>7460.4144287109366</v>
      </c>
      <c r="G1797" t="s">
        <v>719</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99"/>
        <v>1</v>
      </c>
      <c r="Q1797">
        <f t="shared" si="200"/>
        <v>1</v>
      </c>
      <c r="R1797" t="b">
        <f t="shared" ca="1" si="201"/>
        <v>1</v>
      </c>
      <c r="T1797" t="b">
        <f t="shared" ca="1" si="202"/>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205"/>
        <v>1</v>
      </c>
      <c r="AJ1797">
        <f t="shared" si="203"/>
        <v>1</v>
      </c>
      <c r="AK1797">
        <f t="shared" si="204"/>
        <v>1</v>
      </c>
      <c r="AL1797">
        <v>0</v>
      </c>
    </row>
    <row r="1798" spans="1:38" x14ac:dyDescent="0.3">
      <c r="A1798">
        <v>14</v>
      </c>
      <c r="B1798">
        <v>7</v>
      </c>
      <c r="C1798">
        <f>IF(OR($L1798=TRUE,$A1798=0,MOD($A1798,ChapterTable!$R$20)&lt;&gt;0),
MAX(0,INT(($B1798+ChapterTable!$P$26+VLOOKUP(SUBSTITUTE(C$1,"성장단계","")&amp;"단계오프셋",ChapterTable!$R:$S,2,0))/ChapterTable!$P$23)),
MAX(0,INT(($B1798+ChapterTable!$R$26+VLOOKUP(SUBSTITUTE(C$1,"성장단계","")&amp;"보스단계오프셋",ChapterTable!$R:$S,2,0))/ChapterTable!$R$23)))</f>
        <v>1</v>
      </c>
      <c r="D1798">
        <f>IF(OR($L1798=TRUE,$A1798=0,MOD($A1798,ChapterTable!$R$20)&lt;&gt;0),
MAX(0,INT(($B1798+ChapterTable!$P$26+VLOOKUP(SUBSTITUTE(D$1,"성장단계","")&amp;"단계오프셋",ChapterTable!$R:$S,2,0))/ChapterTable!$P$23)),
MAX(0,INT(($B1798+ChapterTable!$R$26+VLOOKUP(SUBSTITUTE(D$1,"성장단계","")&amp;"보스단계오프셋",ChapterTable!$R:$S,2,0))/ChapterTable!$R$23)))</f>
        <v>0</v>
      </c>
      <c r="E1798" s="1">
        <f ca="1">IF(AND($A1798=0,$B1798=1),
    VLOOKUP(1,ChapterTable!$1:$1048576,MATCH("최종"&amp;SUBSTITUTE(SUBSTITUTE(E$1,"standard",""),"|Float",""),ChapterTable!$1:$1,0),0)*ChapterTable!$P$17,
  IF(AND($A1798=0,$B1798=0),
    E1799,
  IF($B1798=0,
    VLOOKUP($A1798,ChapterTable!$1:$1048576,MATCH("최종"&amp;SUBSTITUTE(SUBSTITUTE(E$1,"standard",""),"|Float",""),ChapterTable!$1:$1,0),0),
  IF($B1798=1,
    IF($L1798=FALSE,
      VLOOKUP($A1798,ChapterTable!$1:$1048576,MATCH("최종"&amp;SUBSTITUTE(SUBSTITUTE(E$1,"standard",""),"|Float",""),ChapterTable!$1:$1,0),0),
      VLOOKUP($A1798-ChapterTable!$P$11,ChapterTable!$1:$1048576,MATCH("최종"&amp;SUBSTITUTE(SUBSTITUTE(E$1,"standard",""),"|Float",""),ChapterTable!$1:$1,0),0)*ChapterTable!$P$14
    ),
  OFFSET(E1798,-$B1798+IF($L1798,1,0),0)*IF($B1798&gt;OFFSET($B1798,1,0),ChapterTable!$R$17,1)*
    (VLOOKUP(SUBSTITUTE(SUBSTITUTE(E$1,"standard",""),"|Float","")&amp;IF(OR($L1798=TRUE,$A1798=0,MOD($A1798,ChapterTable!$R$20)&lt;&gt;0),"","보스")&amp;"인게임누적곱배수",ChapterTable!$R:$S,2,0)^C1798
    +VLOOKUP(SUBSTITUTE(SUBSTITUTE(E$1,"standard",""),"|Float","")&amp;IF(OR($L1798=TRUE,$A1798=0,MOD($A1798,ChapterTable!$R$20)&lt;&gt;0),"","보스")&amp;"인게임누적합배수",ChapterTable!$R:$S,2,0)*C1798)
  )
  )
  )
)</f>
        <v>21485.993554687499</v>
      </c>
      <c r="F1798" s="1">
        <f ca="1">IF(AND($A1798=0,$B1798=1),
    VLOOKUP(1,ChapterTable!$1:$1048576,MATCH("최종"&amp;SUBSTITUTE(SUBSTITUTE(F$1,"standard",""),"|Float",""),ChapterTable!$1:$1,0),0)*ChapterTable!$P$17,
  IF(AND($A1798=0,$B1798=0),
    F1799,
  IF($B1798=0,
    VLOOKUP($A1798,ChapterTable!$1:$1048576,MATCH("최종"&amp;SUBSTITUTE(SUBSTITUTE(F$1,"standard",""),"|Float",""),ChapterTable!$1:$1,0),0),
  IF($B1798=1,
    IF($L1798=FALSE,
      VLOOKUP($A1798,ChapterTable!$1:$1048576,MATCH("최종"&amp;SUBSTITUTE(SUBSTITUTE(F$1,"standard",""),"|Float",""),ChapterTable!$1:$1,0),0),
      VLOOKUP($A1798-ChapterTable!$P$11,ChapterTable!$1:$1048576,MATCH("최종"&amp;SUBSTITUTE(SUBSTITUTE(F$1,"standard",""),"|Float",""),ChapterTable!$1:$1,0),0)*ChapterTable!$P$14
    ),
  OFFSET(F1798,-$B1798+IF($L1798,1,0),0)*
    (VLOOKUP(SUBSTITUTE(SUBSTITUTE(F$1,"standard",""),"|Float","")&amp;IF(OR($L1798=TRUE,$A1798=0,MOD($A1798,ChapterTable!$R$20)&lt;&gt;0),"","보스")&amp;"인게임누적곱배수",ChapterTable!$R:$S,2,0)^D1798
    +VLOOKUP(SUBSTITUTE(SUBSTITUTE(F$1,"standard",""),"|Float","")&amp;IF(OR($L1798=TRUE,$A1798=0,MOD($A1798,ChapterTable!$R$20)&lt;&gt;0),"","보스")&amp;"인게임누적합배수",ChapterTable!$R:$S,2,0)*D1798)
  )
  )
  )
)</f>
        <v>7460.4144287109366</v>
      </c>
      <c r="G1798" t="s">
        <v>719</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99"/>
        <v>1</v>
      </c>
      <c r="Q1798">
        <f t="shared" si="200"/>
        <v>1</v>
      </c>
      <c r="R1798" t="b">
        <f t="shared" ca="1" si="201"/>
        <v>1</v>
      </c>
      <c r="T1798" t="b">
        <f t="shared" ca="1" si="202"/>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205"/>
        <v>1</v>
      </c>
      <c r="AJ1798">
        <f t="shared" si="203"/>
        <v>1</v>
      </c>
      <c r="AK1798">
        <f t="shared" si="204"/>
        <v>1</v>
      </c>
      <c r="AL1798">
        <v>0</v>
      </c>
    </row>
    <row r="1799" spans="1:38" x14ac:dyDescent="0.3">
      <c r="A1799">
        <v>14</v>
      </c>
      <c r="B1799">
        <v>8</v>
      </c>
      <c r="C1799">
        <f>IF(OR($L1799=TRUE,$A1799=0,MOD($A1799,ChapterTable!$R$20)&lt;&gt;0),
MAX(0,INT(($B1799+ChapterTable!$P$26+VLOOKUP(SUBSTITUTE(C$1,"성장단계","")&amp;"단계오프셋",ChapterTable!$R:$S,2,0))/ChapterTable!$P$23)),
MAX(0,INT(($B1799+ChapterTable!$R$26+VLOOKUP(SUBSTITUTE(C$1,"성장단계","")&amp;"보스단계오프셋",ChapterTable!$R:$S,2,0))/ChapterTable!$R$23)))</f>
        <v>1</v>
      </c>
      <c r="D1799">
        <f>IF(OR($L1799=TRUE,$A1799=0,MOD($A1799,ChapterTable!$R$20)&lt;&gt;0),
MAX(0,INT(($B1799+ChapterTable!$P$26+VLOOKUP(SUBSTITUTE(D$1,"성장단계","")&amp;"단계오프셋",ChapterTable!$R:$S,2,0))/ChapterTable!$P$23)),
MAX(0,INT(($B1799+ChapterTable!$R$26+VLOOKUP(SUBSTITUTE(D$1,"성장단계","")&amp;"보스단계오프셋",ChapterTable!$R:$S,2,0))/ChapterTable!$R$23)))</f>
        <v>0</v>
      </c>
      <c r="E1799" s="1">
        <f ca="1">IF(AND($A1799=0,$B1799=1),
    VLOOKUP(1,ChapterTable!$1:$1048576,MATCH("최종"&amp;SUBSTITUTE(SUBSTITUTE(E$1,"standard",""),"|Float",""),ChapterTable!$1:$1,0),0)*ChapterTable!$P$17,
  IF(AND($A1799=0,$B1799=0),
    E1800,
  IF($B1799=0,
    VLOOKUP($A1799,ChapterTable!$1:$1048576,MATCH("최종"&amp;SUBSTITUTE(SUBSTITUTE(E$1,"standard",""),"|Float",""),ChapterTable!$1:$1,0),0),
  IF($B1799=1,
    IF($L1799=FALSE,
      VLOOKUP($A1799,ChapterTable!$1:$1048576,MATCH("최종"&amp;SUBSTITUTE(SUBSTITUTE(E$1,"standard",""),"|Float",""),ChapterTable!$1:$1,0),0),
      VLOOKUP($A1799-ChapterTable!$P$11,ChapterTable!$1:$1048576,MATCH("최종"&amp;SUBSTITUTE(SUBSTITUTE(E$1,"standard",""),"|Float",""),ChapterTable!$1:$1,0),0)*ChapterTable!$P$14
    ),
  OFFSET(E1799,-$B1799+IF($L1799,1,0),0)*IF($B1799&gt;OFFSET($B1799,1,0),ChapterTable!$R$17,1)*
    (VLOOKUP(SUBSTITUTE(SUBSTITUTE(E$1,"standard",""),"|Float","")&amp;IF(OR($L1799=TRUE,$A1799=0,MOD($A1799,ChapterTable!$R$20)&lt;&gt;0),"","보스")&amp;"인게임누적곱배수",ChapterTable!$R:$S,2,0)^C1799
    +VLOOKUP(SUBSTITUTE(SUBSTITUTE(E$1,"standard",""),"|Float","")&amp;IF(OR($L1799=TRUE,$A1799=0,MOD($A1799,ChapterTable!$R$20)&lt;&gt;0),"","보스")&amp;"인게임누적합배수",ChapterTable!$R:$S,2,0)*C1799)
  )
  )
  )
)</f>
        <v>21485.993554687499</v>
      </c>
      <c r="F1799" s="1">
        <f ca="1">IF(AND($A1799=0,$B1799=1),
    VLOOKUP(1,ChapterTable!$1:$1048576,MATCH("최종"&amp;SUBSTITUTE(SUBSTITUTE(F$1,"standard",""),"|Float",""),ChapterTable!$1:$1,0),0)*ChapterTable!$P$17,
  IF(AND($A1799=0,$B1799=0),
    F1800,
  IF($B1799=0,
    VLOOKUP($A1799,ChapterTable!$1:$1048576,MATCH("최종"&amp;SUBSTITUTE(SUBSTITUTE(F$1,"standard",""),"|Float",""),ChapterTable!$1:$1,0),0),
  IF($B1799=1,
    IF($L1799=FALSE,
      VLOOKUP($A1799,ChapterTable!$1:$1048576,MATCH("최종"&amp;SUBSTITUTE(SUBSTITUTE(F$1,"standard",""),"|Float",""),ChapterTable!$1:$1,0),0),
      VLOOKUP($A1799-ChapterTable!$P$11,ChapterTable!$1:$1048576,MATCH("최종"&amp;SUBSTITUTE(SUBSTITUTE(F$1,"standard",""),"|Float",""),ChapterTable!$1:$1,0),0)*ChapterTable!$P$14
    ),
  OFFSET(F1799,-$B1799+IF($L1799,1,0),0)*
    (VLOOKUP(SUBSTITUTE(SUBSTITUTE(F$1,"standard",""),"|Float","")&amp;IF(OR($L1799=TRUE,$A1799=0,MOD($A1799,ChapterTable!$R$20)&lt;&gt;0),"","보스")&amp;"인게임누적곱배수",ChapterTable!$R:$S,2,0)^D1799
    +VLOOKUP(SUBSTITUTE(SUBSTITUTE(F$1,"standard",""),"|Float","")&amp;IF(OR($L1799=TRUE,$A1799=0,MOD($A1799,ChapterTable!$R$20)&lt;&gt;0),"","보스")&amp;"인게임누적합배수",ChapterTable!$R:$S,2,0)*D1799)
  )
  )
  )
)</f>
        <v>7460.4144287109366</v>
      </c>
      <c r="G1799" t="s">
        <v>719</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99"/>
        <v>1</v>
      </c>
      <c r="Q1799">
        <f t="shared" si="200"/>
        <v>1</v>
      </c>
      <c r="R1799" t="b">
        <f t="shared" ca="1" si="201"/>
        <v>1</v>
      </c>
      <c r="T1799" t="b">
        <f t="shared" ca="1" si="202"/>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205"/>
        <v>1</v>
      </c>
      <c r="AJ1799">
        <f t="shared" si="203"/>
        <v>1</v>
      </c>
      <c r="AK1799">
        <f t="shared" si="204"/>
        <v>1</v>
      </c>
      <c r="AL1799">
        <v>0</v>
      </c>
    </row>
    <row r="1800" spans="1:38" x14ac:dyDescent="0.3">
      <c r="A1800">
        <v>14</v>
      </c>
      <c r="B1800">
        <v>9</v>
      </c>
      <c r="C1800">
        <f>IF(OR($L1800=TRUE,$A1800=0,MOD($A1800,ChapterTable!$R$20)&lt;&gt;0),
MAX(0,INT(($B1800+ChapterTable!$P$26+VLOOKUP(SUBSTITUTE(C$1,"성장단계","")&amp;"단계오프셋",ChapterTable!$R:$S,2,0))/ChapterTable!$P$23)),
MAX(0,INT(($B1800+ChapterTable!$R$26+VLOOKUP(SUBSTITUTE(C$1,"성장단계","")&amp;"보스단계오프셋",ChapterTable!$R:$S,2,0))/ChapterTable!$R$23)))</f>
        <v>1</v>
      </c>
      <c r="D1800">
        <f>IF(OR($L1800=TRUE,$A1800=0,MOD($A1800,ChapterTable!$R$20)&lt;&gt;0),
MAX(0,INT(($B1800+ChapterTable!$P$26+VLOOKUP(SUBSTITUTE(D$1,"성장단계","")&amp;"단계오프셋",ChapterTable!$R:$S,2,0))/ChapterTable!$P$23)),
MAX(0,INT(($B1800+ChapterTable!$R$26+VLOOKUP(SUBSTITUTE(D$1,"성장단계","")&amp;"보스단계오프셋",ChapterTable!$R:$S,2,0))/ChapterTable!$R$23)))</f>
        <v>0</v>
      </c>
      <c r="E1800" s="1">
        <f ca="1">IF(AND($A1800=0,$B1800=1),
    VLOOKUP(1,ChapterTable!$1:$1048576,MATCH("최종"&amp;SUBSTITUTE(SUBSTITUTE(E$1,"standard",""),"|Float",""),ChapterTable!$1:$1,0),0)*ChapterTable!$P$17,
  IF(AND($A1800=0,$B1800=0),
    E1801,
  IF($B1800=0,
    VLOOKUP($A1800,ChapterTable!$1:$1048576,MATCH("최종"&amp;SUBSTITUTE(SUBSTITUTE(E$1,"standard",""),"|Float",""),ChapterTable!$1:$1,0),0),
  IF($B1800=1,
    IF($L1800=FALSE,
      VLOOKUP($A1800,ChapterTable!$1:$1048576,MATCH("최종"&amp;SUBSTITUTE(SUBSTITUTE(E$1,"standard",""),"|Float",""),ChapterTable!$1:$1,0),0),
      VLOOKUP($A1800-ChapterTable!$P$11,ChapterTable!$1:$1048576,MATCH("최종"&amp;SUBSTITUTE(SUBSTITUTE(E$1,"standard",""),"|Float",""),ChapterTable!$1:$1,0),0)*ChapterTable!$P$14
    ),
  OFFSET(E1800,-$B1800+IF($L1800,1,0),0)*IF($B1800&gt;OFFSET($B1800,1,0),ChapterTable!$R$17,1)*
    (VLOOKUP(SUBSTITUTE(SUBSTITUTE(E$1,"standard",""),"|Float","")&amp;IF(OR($L1800=TRUE,$A1800=0,MOD($A1800,ChapterTable!$R$20)&lt;&gt;0),"","보스")&amp;"인게임누적곱배수",ChapterTable!$R:$S,2,0)^C1800
    +VLOOKUP(SUBSTITUTE(SUBSTITUTE(E$1,"standard",""),"|Float","")&amp;IF(OR($L1800=TRUE,$A1800=0,MOD($A1800,ChapterTable!$R$20)&lt;&gt;0),"","보스")&amp;"인게임누적합배수",ChapterTable!$R:$S,2,0)*C1800)
  )
  )
  )
)</f>
        <v>21485.993554687499</v>
      </c>
      <c r="F1800" s="1">
        <f ca="1">IF(AND($A1800=0,$B1800=1),
    VLOOKUP(1,ChapterTable!$1:$1048576,MATCH("최종"&amp;SUBSTITUTE(SUBSTITUTE(F$1,"standard",""),"|Float",""),ChapterTable!$1:$1,0),0)*ChapterTable!$P$17,
  IF(AND($A1800=0,$B1800=0),
    F1801,
  IF($B1800=0,
    VLOOKUP($A1800,ChapterTable!$1:$1048576,MATCH("최종"&amp;SUBSTITUTE(SUBSTITUTE(F$1,"standard",""),"|Float",""),ChapterTable!$1:$1,0),0),
  IF($B1800=1,
    IF($L1800=FALSE,
      VLOOKUP($A1800,ChapterTable!$1:$1048576,MATCH("최종"&amp;SUBSTITUTE(SUBSTITUTE(F$1,"standard",""),"|Float",""),ChapterTable!$1:$1,0),0),
      VLOOKUP($A1800-ChapterTable!$P$11,ChapterTable!$1:$1048576,MATCH("최종"&amp;SUBSTITUTE(SUBSTITUTE(F$1,"standard",""),"|Float",""),ChapterTable!$1:$1,0),0)*ChapterTable!$P$14
    ),
  OFFSET(F1800,-$B1800+IF($L1800,1,0),0)*
    (VLOOKUP(SUBSTITUTE(SUBSTITUTE(F$1,"standard",""),"|Float","")&amp;IF(OR($L1800=TRUE,$A1800=0,MOD($A1800,ChapterTable!$R$20)&lt;&gt;0),"","보스")&amp;"인게임누적곱배수",ChapterTable!$R:$S,2,0)^D1800
    +VLOOKUP(SUBSTITUTE(SUBSTITUTE(F$1,"standard",""),"|Float","")&amp;IF(OR($L1800=TRUE,$A1800=0,MOD($A1800,ChapterTable!$R$20)&lt;&gt;0),"","보스")&amp;"인게임누적합배수",ChapterTable!$R:$S,2,0)*D1800)
  )
  )
  )
)</f>
        <v>7460.4144287109366</v>
      </c>
      <c r="G1800" t="s">
        <v>719</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99"/>
        <v>91</v>
      </c>
      <c r="Q1800">
        <f t="shared" si="200"/>
        <v>91</v>
      </c>
      <c r="R1800" t="b">
        <f t="shared" ca="1" si="201"/>
        <v>1</v>
      </c>
      <c r="T1800" t="b">
        <f t="shared" ca="1" si="202"/>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205"/>
        <v>1</v>
      </c>
      <c r="AJ1800">
        <f t="shared" si="203"/>
        <v>1</v>
      </c>
      <c r="AK1800">
        <f t="shared" si="204"/>
        <v>1</v>
      </c>
      <c r="AL1800">
        <v>0</v>
      </c>
    </row>
    <row r="1801" spans="1:38" x14ac:dyDescent="0.3">
      <c r="A1801">
        <v>14</v>
      </c>
      <c r="B1801">
        <v>10</v>
      </c>
      <c r="C1801">
        <f>IF(OR($L1801=TRUE,$A1801=0,MOD($A1801,ChapterTable!$R$20)&lt;&gt;0),
MAX(0,INT(($B1801+ChapterTable!$P$26+VLOOKUP(SUBSTITUTE(C$1,"성장단계","")&amp;"단계오프셋",ChapterTable!$R:$S,2,0))/ChapterTable!$P$23)),
MAX(0,INT(($B1801+ChapterTable!$R$26+VLOOKUP(SUBSTITUTE(C$1,"성장단계","")&amp;"보스단계오프셋",ChapterTable!$R:$S,2,0))/ChapterTable!$R$23)))</f>
        <v>1</v>
      </c>
      <c r="D1801">
        <f>IF(OR($L1801=TRUE,$A1801=0,MOD($A1801,ChapterTable!$R$20)&lt;&gt;0),
MAX(0,INT(($B1801+ChapterTable!$P$26+VLOOKUP(SUBSTITUTE(D$1,"성장단계","")&amp;"단계오프셋",ChapterTable!$R:$S,2,0))/ChapterTable!$P$23)),
MAX(0,INT(($B1801+ChapterTable!$R$26+VLOOKUP(SUBSTITUTE(D$1,"성장단계","")&amp;"보스단계오프셋",ChapterTable!$R:$S,2,0))/ChapterTable!$R$23)))</f>
        <v>0</v>
      </c>
      <c r="E1801" s="1">
        <f ca="1">IF(AND($A1801=0,$B1801=1),
    VLOOKUP(1,ChapterTable!$1:$1048576,MATCH("최종"&amp;SUBSTITUTE(SUBSTITUTE(E$1,"standard",""),"|Float",""),ChapterTable!$1:$1,0),0)*ChapterTable!$P$17,
  IF(AND($A1801=0,$B1801=0),
    E1802,
  IF($B1801=0,
    VLOOKUP($A1801,ChapterTable!$1:$1048576,MATCH("최종"&amp;SUBSTITUTE(SUBSTITUTE(E$1,"standard",""),"|Float",""),ChapterTable!$1:$1,0),0),
  IF($B1801=1,
    IF($L1801=FALSE,
      VLOOKUP($A1801,ChapterTable!$1:$1048576,MATCH("최종"&amp;SUBSTITUTE(SUBSTITUTE(E$1,"standard",""),"|Float",""),ChapterTable!$1:$1,0),0),
      VLOOKUP($A1801-ChapterTable!$P$11,ChapterTable!$1:$1048576,MATCH("최종"&amp;SUBSTITUTE(SUBSTITUTE(E$1,"standard",""),"|Float",""),ChapterTable!$1:$1,0),0)*ChapterTable!$P$14
    ),
  OFFSET(E1801,-$B1801+IF($L1801,1,0),0)*IF($B1801&gt;OFFSET($B1801,1,0),ChapterTable!$R$17,1)*
    (VLOOKUP(SUBSTITUTE(SUBSTITUTE(E$1,"standard",""),"|Float","")&amp;IF(OR($L1801=TRUE,$A1801=0,MOD($A1801,ChapterTable!$R$20)&lt;&gt;0),"","보스")&amp;"인게임누적곱배수",ChapterTable!$R:$S,2,0)^C1801
    +VLOOKUP(SUBSTITUTE(SUBSTITUTE(E$1,"standard",""),"|Float","")&amp;IF(OR($L1801=TRUE,$A1801=0,MOD($A1801,ChapterTable!$R$20)&lt;&gt;0),"","보스")&amp;"인게임누적합배수",ChapterTable!$R:$S,2,0)*C1801)
  )
  )
  )
)</f>
        <v>21485.993554687499</v>
      </c>
      <c r="F1801" s="1">
        <f ca="1">IF(AND($A1801=0,$B1801=1),
    VLOOKUP(1,ChapterTable!$1:$1048576,MATCH("최종"&amp;SUBSTITUTE(SUBSTITUTE(F$1,"standard",""),"|Float",""),ChapterTable!$1:$1,0),0)*ChapterTable!$P$17,
  IF(AND($A1801=0,$B1801=0),
    F1802,
  IF($B1801=0,
    VLOOKUP($A1801,ChapterTable!$1:$1048576,MATCH("최종"&amp;SUBSTITUTE(SUBSTITUTE(F$1,"standard",""),"|Float",""),ChapterTable!$1:$1,0),0),
  IF($B1801=1,
    IF($L1801=FALSE,
      VLOOKUP($A1801,ChapterTable!$1:$1048576,MATCH("최종"&amp;SUBSTITUTE(SUBSTITUTE(F$1,"standard",""),"|Float",""),ChapterTable!$1:$1,0),0),
      VLOOKUP($A1801-ChapterTable!$P$11,ChapterTable!$1:$1048576,MATCH("최종"&amp;SUBSTITUTE(SUBSTITUTE(F$1,"standard",""),"|Float",""),ChapterTable!$1:$1,0),0)*ChapterTable!$P$14
    ),
  OFFSET(F1801,-$B1801+IF($L1801,1,0),0)*
    (VLOOKUP(SUBSTITUTE(SUBSTITUTE(F$1,"standard",""),"|Float","")&amp;IF(OR($L1801=TRUE,$A1801=0,MOD($A1801,ChapterTable!$R$20)&lt;&gt;0),"","보스")&amp;"인게임누적곱배수",ChapterTable!$R:$S,2,0)^D1801
    +VLOOKUP(SUBSTITUTE(SUBSTITUTE(F$1,"standard",""),"|Float","")&amp;IF(OR($L1801=TRUE,$A1801=0,MOD($A1801,ChapterTable!$R$20)&lt;&gt;0),"","보스")&amp;"인게임누적합배수",ChapterTable!$R:$S,2,0)*D1801)
  )
  )
  )
)</f>
        <v>7460.4144287109366</v>
      </c>
      <c r="G1801" t="s">
        <v>719</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99"/>
        <v>21</v>
      </c>
      <c r="Q1801">
        <f t="shared" si="200"/>
        <v>21</v>
      </c>
      <c r="R1801" t="b">
        <f t="shared" ca="1" si="201"/>
        <v>1</v>
      </c>
      <c r="T1801" t="b">
        <f t="shared" ca="1" si="202"/>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205"/>
        <v>1</v>
      </c>
      <c r="AJ1801">
        <f t="shared" si="203"/>
        <v>1</v>
      </c>
      <c r="AK1801">
        <f t="shared" si="204"/>
        <v>1</v>
      </c>
      <c r="AL1801">
        <v>0</v>
      </c>
    </row>
    <row r="1802" spans="1:38" x14ac:dyDescent="0.3">
      <c r="A1802">
        <v>14</v>
      </c>
      <c r="B1802">
        <v>11</v>
      </c>
      <c r="C1802">
        <f>IF(OR($L1802=TRUE,$A1802=0,MOD($A1802,ChapterTable!$R$20)&lt;&gt;0),
MAX(0,INT(($B1802+ChapterTable!$P$26+VLOOKUP(SUBSTITUTE(C$1,"성장단계","")&amp;"단계오프셋",ChapterTable!$R:$S,2,0))/ChapterTable!$P$23)),
MAX(0,INT(($B1802+ChapterTable!$R$26+VLOOKUP(SUBSTITUTE(C$1,"성장단계","")&amp;"보스단계오프셋",ChapterTable!$R:$S,2,0))/ChapterTable!$R$23)))</f>
        <v>1</v>
      </c>
      <c r="D1802">
        <f>IF(OR($L1802=TRUE,$A1802=0,MOD($A1802,ChapterTable!$R$20)&lt;&gt;0),
MAX(0,INT(($B1802+ChapterTable!$P$26+VLOOKUP(SUBSTITUTE(D$1,"성장단계","")&amp;"단계오프셋",ChapterTable!$R:$S,2,0))/ChapterTable!$P$23)),
MAX(0,INT(($B1802+ChapterTable!$R$26+VLOOKUP(SUBSTITUTE(D$1,"성장단계","")&amp;"보스단계오프셋",ChapterTable!$R:$S,2,0))/ChapterTable!$R$23)))</f>
        <v>1</v>
      </c>
      <c r="E1802" s="1">
        <f ca="1">IF(AND($A1802=0,$B1802=1),
    VLOOKUP(1,ChapterTable!$1:$1048576,MATCH("최종"&amp;SUBSTITUTE(SUBSTITUTE(E$1,"standard",""),"|Float",""),ChapterTable!$1:$1,0),0)*ChapterTable!$P$17,
  IF(AND($A1802=0,$B1802=0),
    E1803,
  IF($B1802=0,
    VLOOKUP($A1802,ChapterTable!$1:$1048576,MATCH("최종"&amp;SUBSTITUTE(SUBSTITUTE(E$1,"standard",""),"|Float",""),ChapterTable!$1:$1,0),0),
  IF($B1802=1,
    IF($L1802=FALSE,
      VLOOKUP($A1802,ChapterTable!$1:$1048576,MATCH("최종"&amp;SUBSTITUTE(SUBSTITUTE(E$1,"standard",""),"|Float",""),ChapterTable!$1:$1,0),0),
      VLOOKUP($A1802-ChapterTable!$P$11,ChapterTable!$1:$1048576,MATCH("최종"&amp;SUBSTITUTE(SUBSTITUTE(E$1,"standard",""),"|Float",""),ChapterTable!$1:$1,0),0)*ChapterTable!$P$14
    ),
  OFFSET(E1802,-$B1802+IF($L1802,1,0),0)*IF($B1802&gt;OFFSET($B1802,1,0),ChapterTable!$R$17,1)*
    (VLOOKUP(SUBSTITUTE(SUBSTITUTE(E$1,"standard",""),"|Float","")&amp;IF(OR($L1802=TRUE,$A1802=0,MOD($A1802,ChapterTable!$R$20)&lt;&gt;0),"","보스")&amp;"인게임누적곱배수",ChapterTable!$R:$S,2,0)^C1802
    +VLOOKUP(SUBSTITUTE(SUBSTITUTE(E$1,"standard",""),"|Float","")&amp;IF(OR($L1802=TRUE,$A1802=0,MOD($A1802,ChapterTable!$R$20)&lt;&gt;0),"","보스")&amp;"인게임누적합배수",ChapterTable!$R:$S,2,0)*C1802)
  )
  )
  )
)</f>
        <v>21485.993554687499</v>
      </c>
      <c r="F1802" s="1">
        <f ca="1">IF(AND($A1802=0,$B1802=1),
    VLOOKUP(1,ChapterTable!$1:$1048576,MATCH("최종"&amp;SUBSTITUTE(SUBSTITUTE(F$1,"standard",""),"|Float",""),ChapterTable!$1:$1,0),0)*ChapterTable!$P$17,
  IF(AND($A1802=0,$B1802=0),
    F1803,
  IF($B1802=0,
    VLOOKUP($A1802,ChapterTable!$1:$1048576,MATCH("최종"&amp;SUBSTITUTE(SUBSTITUTE(F$1,"standard",""),"|Float",""),ChapterTable!$1:$1,0),0),
  IF($B1802=1,
    IF($L1802=FALSE,
      VLOOKUP($A1802,ChapterTable!$1:$1048576,MATCH("최종"&amp;SUBSTITUTE(SUBSTITUTE(F$1,"standard",""),"|Float",""),ChapterTable!$1:$1,0),0),
      VLOOKUP($A1802-ChapterTable!$P$11,ChapterTable!$1:$1048576,MATCH("최종"&amp;SUBSTITUTE(SUBSTITUTE(F$1,"standard",""),"|Float",""),ChapterTable!$1:$1,0),0)*ChapterTable!$P$14
    ),
  OFFSET(F1802,-$B1802+IF($L1802,1,0),0)*
    (VLOOKUP(SUBSTITUTE(SUBSTITUTE(F$1,"standard",""),"|Float","")&amp;IF(OR($L1802=TRUE,$A1802=0,MOD($A1802,ChapterTable!$R$20)&lt;&gt;0),"","보스")&amp;"인게임누적곱배수",ChapterTable!$R:$S,2,0)^D1802
    +VLOOKUP(SUBSTITUTE(SUBSTITUTE(F$1,"standard",""),"|Float","")&amp;IF(OR($L1802=TRUE,$A1802=0,MOD($A1802,ChapterTable!$R$20)&lt;&gt;0),"","보스")&amp;"인게임누적합배수",ChapterTable!$R:$S,2,0)*D1802)
  )
  )
  )
)</f>
        <v>8019.9455108642569</v>
      </c>
      <c r="G1802" t="s">
        <v>719</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99"/>
        <v>2</v>
      </c>
      <c r="Q1802">
        <f t="shared" si="200"/>
        <v>2</v>
      </c>
      <c r="R1802" t="b">
        <f t="shared" ca="1" si="201"/>
        <v>1</v>
      </c>
      <c r="T1802" t="b">
        <f t="shared" ca="1" si="202"/>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205"/>
        <v>0.5</v>
      </c>
      <c r="AJ1802">
        <f t="shared" si="203"/>
        <v>0.54666666600000002</v>
      </c>
      <c r="AK1802">
        <f t="shared" si="204"/>
        <v>1</v>
      </c>
      <c r="AL1802">
        <v>0</v>
      </c>
    </row>
    <row r="1803" spans="1:38" x14ac:dyDescent="0.3">
      <c r="A1803">
        <v>14</v>
      </c>
      <c r="B1803">
        <v>12</v>
      </c>
      <c r="C1803">
        <f>IF(OR($L1803=TRUE,$A1803=0,MOD($A1803,ChapterTable!$R$20)&lt;&gt;0),
MAX(0,INT(($B1803+ChapterTable!$P$26+VLOOKUP(SUBSTITUTE(C$1,"성장단계","")&amp;"단계오프셋",ChapterTable!$R:$S,2,0))/ChapterTable!$P$23)),
MAX(0,INT(($B1803+ChapterTable!$R$26+VLOOKUP(SUBSTITUTE(C$1,"성장단계","")&amp;"보스단계오프셋",ChapterTable!$R:$S,2,0))/ChapterTable!$R$23)))</f>
        <v>1</v>
      </c>
      <c r="D1803">
        <f>IF(OR($L1803=TRUE,$A1803=0,MOD($A1803,ChapterTable!$R$20)&lt;&gt;0),
MAX(0,INT(($B1803+ChapterTable!$P$26+VLOOKUP(SUBSTITUTE(D$1,"성장단계","")&amp;"단계오프셋",ChapterTable!$R:$S,2,0))/ChapterTable!$P$23)),
MAX(0,INT(($B1803+ChapterTable!$R$26+VLOOKUP(SUBSTITUTE(D$1,"성장단계","")&amp;"보스단계오프셋",ChapterTable!$R:$S,2,0))/ChapterTable!$R$23)))</f>
        <v>1</v>
      </c>
      <c r="E1803" s="1">
        <f ca="1">IF(AND($A1803=0,$B1803=1),
    VLOOKUP(1,ChapterTable!$1:$1048576,MATCH("최종"&amp;SUBSTITUTE(SUBSTITUTE(E$1,"standard",""),"|Float",""),ChapterTable!$1:$1,0),0)*ChapterTable!$P$17,
  IF(AND($A1803=0,$B1803=0),
    E1804,
  IF($B1803=0,
    VLOOKUP($A1803,ChapterTable!$1:$1048576,MATCH("최종"&amp;SUBSTITUTE(SUBSTITUTE(E$1,"standard",""),"|Float",""),ChapterTable!$1:$1,0),0),
  IF($B1803=1,
    IF($L1803=FALSE,
      VLOOKUP($A1803,ChapterTable!$1:$1048576,MATCH("최종"&amp;SUBSTITUTE(SUBSTITUTE(E$1,"standard",""),"|Float",""),ChapterTable!$1:$1,0),0),
      VLOOKUP($A1803-ChapterTable!$P$11,ChapterTable!$1:$1048576,MATCH("최종"&amp;SUBSTITUTE(SUBSTITUTE(E$1,"standard",""),"|Float",""),ChapterTable!$1:$1,0),0)*ChapterTable!$P$14
    ),
  OFFSET(E1803,-$B1803+IF($L1803,1,0),0)*IF($B1803&gt;OFFSET($B1803,1,0),ChapterTable!$R$17,1)*
    (VLOOKUP(SUBSTITUTE(SUBSTITUTE(E$1,"standard",""),"|Float","")&amp;IF(OR($L1803=TRUE,$A1803=0,MOD($A1803,ChapterTable!$R$20)&lt;&gt;0),"","보스")&amp;"인게임누적곱배수",ChapterTable!$R:$S,2,0)^C1803
    +VLOOKUP(SUBSTITUTE(SUBSTITUTE(E$1,"standard",""),"|Float","")&amp;IF(OR($L1803=TRUE,$A1803=0,MOD($A1803,ChapterTable!$R$20)&lt;&gt;0),"","보스")&amp;"인게임누적합배수",ChapterTable!$R:$S,2,0)*C1803)
  )
  )
  )
)</f>
        <v>21485.993554687499</v>
      </c>
      <c r="F1803" s="1">
        <f ca="1">IF(AND($A1803=0,$B1803=1),
    VLOOKUP(1,ChapterTable!$1:$1048576,MATCH("최종"&amp;SUBSTITUTE(SUBSTITUTE(F$1,"standard",""),"|Float",""),ChapterTable!$1:$1,0),0)*ChapterTable!$P$17,
  IF(AND($A1803=0,$B1803=0),
    F1804,
  IF($B1803=0,
    VLOOKUP($A1803,ChapterTable!$1:$1048576,MATCH("최종"&amp;SUBSTITUTE(SUBSTITUTE(F$1,"standard",""),"|Float",""),ChapterTable!$1:$1,0),0),
  IF($B1803=1,
    IF($L1803=FALSE,
      VLOOKUP($A1803,ChapterTable!$1:$1048576,MATCH("최종"&amp;SUBSTITUTE(SUBSTITUTE(F$1,"standard",""),"|Float",""),ChapterTable!$1:$1,0),0),
      VLOOKUP($A1803-ChapterTable!$P$11,ChapterTable!$1:$1048576,MATCH("최종"&amp;SUBSTITUTE(SUBSTITUTE(F$1,"standard",""),"|Float",""),ChapterTable!$1:$1,0),0)*ChapterTable!$P$14
    ),
  OFFSET(F1803,-$B1803+IF($L1803,1,0),0)*
    (VLOOKUP(SUBSTITUTE(SUBSTITUTE(F$1,"standard",""),"|Float","")&amp;IF(OR($L1803=TRUE,$A1803=0,MOD($A1803,ChapterTable!$R$20)&lt;&gt;0),"","보스")&amp;"인게임누적곱배수",ChapterTable!$R:$S,2,0)^D1803
    +VLOOKUP(SUBSTITUTE(SUBSTITUTE(F$1,"standard",""),"|Float","")&amp;IF(OR($L1803=TRUE,$A1803=0,MOD($A1803,ChapterTable!$R$20)&lt;&gt;0),"","보스")&amp;"인게임누적합배수",ChapterTable!$R:$S,2,0)*D1803)
  )
  )
  )
)</f>
        <v>8019.9455108642569</v>
      </c>
      <c r="G1803" t="s">
        <v>719</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99"/>
        <v>2</v>
      </c>
      <c r="Q1803">
        <f t="shared" si="200"/>
        <v>2</v>
      </c>
      <c r="R1803" t="b">
        <f t="shared" ca="1" si="201"/>
        <v>1</v>
      </c>
      <c r="T1803" t="b">
        <f t="shared" ca="1" si="202"/>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205"/>
        <v>0.5</v>
      </c>
      <c r="AJ1803">
        <f t="shared" si="203"/>
        <v>0.54666666600000002</v>
      </c>
      <c r="AK1803">
        <f t="shared" si="204"/>
        <v>1</v>
      </c>
      <c r="AL1803">
        <v>0</v>
      </c>
    </row>
    <row r="1804" spans="1:38" x14ac:dyDescent="0.3">
      <c r="A1804">
        <v>14</v>
      </c>
      <c r="B1804">
        <v>13</v>
      </c>
      <c r="C1804">
        <f>IF(OR($L1804=TRUE,$A1804=0,MOD($A1804,ChapterTable!$R$20)&lt;&gt;0),
MAX(0,INT(($B1804+ChapterTable!$P$26+VLOOKUP(SUBSTITUTE(C$1,"성장단계","")&amp;"단계오프셋",ChapterTable!$R:$S,2,0))/ChapterTable!$P$23)),
MAX(0,INT(($B1804+ChapterTable!$R$26+VLOOKUP(SUBSTITUTE(C$1,"성장단계","")&amp;"보스단계오프셋",ChapterTable!$R:$S,2,0))/ChapterTable!$R$23)))</f>
        <v>1</v>
      </c>
      <c r="D1804">
        <f>IF(OR($L1804=TRUE,$A1804=0,MOD($A1804,ChapterTable!$R$20)&lt;&gt;0),
MAX(0,INT(($B1804+ChapterTable!$P$26+VLOOKUP(SUBSTITUTE(D$1,"성장단계","")&amp;"단계오프셋",ChapterTable!$R:$S,2,0))/ChapterTable!$P$23)),
MAX(0,INT(($B1804+ChapterTable!$R$26+VLOOKUP(SUBSTITUTE(D$1,"성장단계","")&amp;"보스단계오프셋",ChapterTable!$R:$S,2,0))/ChapterTable!$R$23)))</f>
        <v>1</v>
      </c>
      <c r="E1804" s="1">
        <f ca="1">IF(AND($A1804=0,$B1804=1),
    VLOOKUP(1,ChapterTable!$1:$1048576,MATCH("최종"&amp;SUBSTITUTE(SUBSTITUTE(E$1,"standard",""),"|Float",""),ChapterTable!$1:$1,0),0)*ChapterTable!$P$17,
  IF(AND($A1804=0,$B1804=0),
    E1805,
  IF($B1804=0,
    VLOOKUP($A1804,ChapterTable!$1:$1048576,MATCH("최종"&amp;SUBSTITUTE(SUBSTITUTE(E$1,"standard",""),"|Float",""),ChapterTable!$1:$1,0),0),
  IF($B1804=1,
    IF($L1804=FALSE,
      VLOOKUP($A1804,ChapterTable!$1:$1048576,MATCH("최종"&amp;SUBSTITUTE(SUBSTITUTE(E$1,"standard",""),"|Float",""),ChapterTable!$1:$1,0),0),
      VLOOKUP($A1804-ChapterTable!$P$11,ChapterTable!$1:$1048576,MATCH("최종"&amp;SUBSTITUTE(SUBSTITUTE(E$1,"standard",""),"|Float",""),ChapterTable!$1:$1,0),0)*ChapterTable!$P$14
    ),
  OFFSET(E1804,-$B1804+IF($L1804,1,0),0)*IF($B1804&gt;OFFSET($B1804,1,0),ChapterTable!$R$17,1)*
    (VLOOKUP(SUBSTITUTE(SUBSTITUTE(E$1,"standard",""),"|Float","")&amp;IF(OR($L1804=TRUE,$A1804=0,MOD($A1804,ChapterTable!$R$20)&lt;&gt;0),"","보스")&amp;"인게임누적곱배수",ChapterTable!$R:$S,2,0)^C1804
    +VLOOKUP(SUBSTITUTE(SUBSTITUTE(E$1,"standard",""),"|Float","")&amp;IF(OR($L1804=TRUE,$A1804=0,MOD($A1804,ChapterTable!$R$20)&lt;&gt;0),"","보스")&amp;"인게임누적합배수",ChapterTable!$R:$S,2,0)*C1804)
  )
  )
  )
)</f>
        <v>21485.993554687499</v>
      </c>
      <c r="F1804" s="1">
        <f ca="1">IF(AND($A1804=0,$B1804=1),
    VLOOKUP(1,ChapterTable!$1:$1048576,MATCH("최종"&amp;SUBSTITUTE(SUBSTITUTE(F$1,"standard",""),"|Float",""),ChapterTable!$1:$1,0),0)*ChapterTable!$P$17,
  IF(AND($A1804=0,$B1804=0),
    F1805,
  IF($B1804=0,
    VLOOKUP($A1804,ChapterTable!$1:$1048576,MATCH("최종"&amp;SUBSTITUTE(SUBSTITUTE(F$1,"standard",""),"|Float",""),ChapterTable!$1:$1,0),0),
  IF($B1804=1,
    IF($L1804=FALSE,
      VLOOKUP($A1804,ChapterTable!$1:$1048576,MATCH("최종"&amp;SUBSTITUTE(SUBSTITUTE(F$1,"standard",""),"|Float",""),ChapterTable!$1:$1,0),0),
      VLOOKUP($A1804-ChapterTable!$P$11,ChapterTable!$1:$1048576,MATCH("최종"&amp;SUBSTITUTE(SUBSTITUTE(F$1,"standard",""),"|Float",""),ChapterTable!$1:$1,0),0)*ChapterTable!$P$14
    ),
  OFFSET(F1804,-$B1804+IF($L1804,1,0),0)*
    (VLOOKUP(SUBSTITUTE(SUBSTITUTE(F$1,"standard",""),"|Float","")&amp;IF(OR($L1804=TRUE,$A1804=0,MOD($A1804,ChapterTable!$R$20)&lt;&gt;0),"","보스")&amp;"인게임누적곱배수",ChapterTable!$R:$S,2,0)^D1804
    +VLOOKUP(SUBSTITUTE(SUBSTITUTE(F$1,"standard",""),"|Float","")&amp;IF(OR($L1804=TRUE,$A1804=0,MOD($A1804,ChapterTable!$R$20)&lt;&gt;0),"","보스")&amp;"인게임누적합배수",ChapterTable!$R:$S,2,0)*D1804)
  )
  )
  )
)</f>
        <v>8019.9455108642569</v>
      </c>
      <c r="G1804" t="s">
        <v>719</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99"/>
        <v>2</v>
      </c>
      <c r="Q1804">
        <f t="shared" si="200"/>
        <v>2</v>
      </c>
      <c r="R1804" t="b">
        <f t="shared" ca="1" si="201"/>
        <v>1</v>
      </c>
      <c r="T1804" t="b">
        <f t="shared" ca="1" si="202"/>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205"/>
        <v>0.5</v>
      </c>
      <c r="AJ1804">
        <f t="shared" si="203"/>
        <v>0.54666666600000002</v>
      </c>
      <c r="AK1804">
        <f t="shared" si="204"/>
        <v>1</v>
      </c>
      <c r="AL1804">
        <v>0</v>
      </c>
    </row>
    <row r="1805" spans="1:38" x14ac:dyDescent="0.3">
      <c r="A1805">
        <v>14</v>
      </c>
      <c r="B1805">
        <v>14</v>
      </c>
      <c r="C1805">
        <f>IF(OR($L1805=TRUE,$A1805=0,MOD($A1805,ChapterTable!$R$20)&lt;&gt;0),
MAX(0,INT(($B1805+ChapterTable!$P$26+VLOOKUP(SUBSTITUTE(C$1,"성장단계","")&amp;"단계오프셋",ChapterTable!$R:$S,2,0))/ChapterTable!$P$23)),
MAX(0,INT(($B1805+ChapterTable!$R$26+VLOOKUP(SUBSTITUTE(C$1,"성장단계","")&amp;"보스단계오프셋",ChapterTable!$R:$S,2,0))/ChapterTable!$R$23)))</f>
        <v>1</v>
      </c>
      <c r="D1805">
        <f>IF(OR($L1805=TRUE,$A1805=0,MOD($A1805,ChapterTable!$R$20)&lt;&gt;0),
MAX(0,INT(($B1805+ChapterTable!$P$26+VLOOKUP(SUBSTITUTE(D$1,"성장단계","")&amp;"단계오프셋",ChapterTable!$R:$S,2,0))/ChapterTable!$P$23)),
MAX(0,INT(($B1805+ChapterTable!$R$26+VLOOKUP(SUBSTITUTE(D$1,"성장단계","")&amp;"보스단계오프셋",ChapterTable!$R:$S,2,0))/ChapterTable!$R$23)))</f>
        <v>1</v>
      </c>
      <c r="E1805" s="1">
        <f ca="1">IF(AND($A1805=0,$B1805=1),
    VLOOKUP(1,ChapterTable!$1:$1048576,MATCH("최종"&amp;SUBSTITUTE(SUBSTITUTE(E$1,"standard",""),"|Float",""),ChapterTable!$1:$1,0),0)*ChapterTable!$P$17,
  IF(AND($A1805=0,$B1805=0),
    E1806,
  IF($B1805=0,
    VLOOKUP($A1805,ChapterTable!$1:$1048576,MATCH("최종"&amp;SUBSTITUTE(SUBSTITUTE(E$1,"standard",""),"|Float",""),ChapterTable!$1:$1,0),0),
  IF($B1805=1,
    IF($L1805=FALSE,
      VLOOKUP($A1805,ChapterTable!$1:$1048576,MATCH("최종"&amp;SUBSTITUTE(SUBSTITUTE(E$1,"standard",""),"|Float",""),ChapterTable!$1:$1,0),0),
      VLOOKUP($A1805-ChapterTable!$P$11,ChapterTable!$1:$1048576,MATCH("최종"&amp;SUBSTITUTE(SUBSTITUTE(E$1,"standard",""),"|Float",""),ChapterTable!$1:$1,0),0)*ChapterTable!$P$14
    ),
  OFFSET(E1805,-$B1805+IF($L1805,1,0),0)*IF($B1805&gt;OFFSET($B1805,1,0),ChapterTable!$R$17,1)*
    (VLOOKUP(SUBSTITUTE(SUBSTITUTE(E$1,"standard",""),"|Float","")&amp;IF(OR($L1805=TRUE,$A1805=0,MOD($A1805,ChapterTable!$R$20)&lt;&gt;0),"","보스")&amp;"인게임누적곱배수",ChapterTable!$R:$S,2,0)^C1805
    +VLOOKUP(SUBSTITUTE(SUBSTITUTE(E$1,"standard",""),"|Float","")&amp;IF(OR($L1805=TRUE,$A1805=0,MOD($A1805,ChapterTable!$R$20)&lt;&gt;0),"","보스")&amp;"인게임누적합배수",ChapterTable!$R:$S,2,0)*C1805)
  )
  )
  )
)</f>
        <v>21485.993554687499</v>
      </c>
      <c r="F1805" s="1">
        <f ca="1">IF(AND($A1805=0,$B1805=1),
    VLOOKUP(1,ChapterTable!$1:$1048576,MATCH("최종"&amp;SUBSTITUTE(SUBSTITUTE(F$1,"standard",""),"|Float",""),ChapterTable!$1:$1,0),0)*ChapterTable!$P$17,
  IF(AND($A1805=0,$B1805=0),
    F1806,
  IF($B1805=0,
    VLOOKUP($A1805,ChapterTable!$1:$1048576,MATCH("최종"&amp;SUBSTITUTE(SUBSTITUTE(F$1,"standard",""),"|Float",""),ChapterTable!$1:$1,0),0),
  IF($B1805=1,
    IF($L1805=FALSE,
      VLOOKUP($A1805,ChapterTable!$1:$1048576,MATCH("최종"&amp;SUBSTITUTE(SUBSTITUTE(F$1,"standard",""),"|Float",""),ChapterTable!$1:$1,0),0),
      VLOOKUP($A1805-ChapterTable!$P$11,ChapterTable!$1:$1048576,MATCH("최종"&amp;SUBSTITUTE(SUBSTITUTE(F$1,"standard",""),"|Float",""),ChapterTable!$1:$1,0),0)*ChapterTable!$P$14
    ),
  OFFSET(F1805,-$B1805+IF($L1805,1,0),0)*
    (VLOOKUP(SUBSTITUTE(SUBSTITUTE(F$1,"standard",""),"|Float","")&amp;IF(OR($L1805=TRUE,$A1805=0,MOD($A1805,ChapterTable!$R$20)&lt;&gt;0),"","보스")&amp;"인게임누적곱배수",ChapterTable!$R:$S,2,0)^D1805
    +VLOOKUP(SUBSTITUTE(SUBSTITUTE(F$1,"standard",""),"|Float","")&amp;IF(OR($L1805=TRUE,$A1805=0,MOD($A1805,ChapterTable!$R$20)&lt;&gt;0),"","보스")&amp;"인게임누적합배수",ChapterTable!$R:$S,2,0)*D1805)
  )
  )
  )
)</f>
        <v>8019.9455108642569</v>
      </c>
      <c r="G1805" t="s">
        <v>719</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99"/>
        <v>2</v>
      </c>
      <c r="Q1805">
        <f t="shared" si="200"/>
        <v>2</v>
      </c>
      <c r="R1805" t="b">
        <f t="shared" ca="1" si="201"/>
        <v>1</v>
      </c>
      <c r="T1805" t="b">
        <f t="shared" ca="1" si="202"/>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205"/>
        <v>0.5</v>
      </c>
      <c r="AJ1805">
        <f t="shared" si="203"/>
        <v>0.54666666600000002</v>
      </c>
      <c r="AK1805">
        <f t="shared" si="204"/>
        <v>1</v>
      </c>
      <c r="AL1805">
        <v>0</v>
      </c>
    </row>
    <row r="1806" spans="1:38" x14ac:dyDescent="0.3">
      <c r="A1806">
        <v>14</v>
      </c>
      <c r="B1806">
        <v>15</v>
      </c>
      <c r="C1806">
        <f>IF(OR($L1806=TRUE,$A1806=0,MOD($A1806,ChapterTable!$R$20)&lt;&gt;0),
MAX(0,INT(($B1806+ChapterTable!$P$26+VLOOKUP(SUBSTITUTE(C$1,"성장단계","")&amp;"단계오프셋",ChapterTable!$R:$S,2,0))/ChapterTable!$P$23)),
MAX(0,INT(($B1806+ChapterTable!$R$26+VLOOKUP(SUBSTITUTE(C$1,"성장단계","")&amp;"보스단계오프셋",ChapterTable!$R:$S,2,0))/ChapterTable!$R$23)))</f>
        <v>1</v>
      </c>
      <c r="D1806">
        <f>IF(OR($L1806=TRUE,$A1806=0,MOD($A1806,ChapterTable!$R$20)&lt;&gt;0),
MAX(0,INT(($B1806+ChapterTable!$P$26+VLOOKUP(SUBSTITUTE(D$1,"성장단계","")&amp;"단계오프셋",ChapterTable!$R:$S,2,0))/ChapterTable!$P$23)),
MAX(0,INT(($B1806+ChapterTable!$R$26+VLOOKUP(SUBSTITUTE(D$1,"성장단계","")&amp;"보스단계오프셋",ChapterTable!$R:$S,2,0))/ChapterTable!$R$23)))</f>
        <v>1</v>
      </c>
      <c r="E1806" s="1">
        <f ca="1">IF(AND($A1806=0,$B1806=1),
    VLOOKUP(1,ChapterTable!$1:$1048576,MATCH("최종"&amp;SUBSTITUTE(SUBSTITUTE(E$1,"standard",""),"|Float",""),ChapterTable!$1:$1,0),0)*ChapterTable!$P$17,
  IF(AND($A1806=0,$B1806=0),
    E1807,
  IF($B1806=0,
    VLOOKUP($A1806,ChapterTable!$1:$1048576,MATCH("최종"&amp;SUBSTITUTE(SUBSTITUTE(E$1,"standard",""),"|Float",""),ChapterTable!$1:$1,0),0),
  IF($B1806=1,
    IF($L1806=FALSE,
      VLOOKUP($A1806,ChapterTable!$1:$1048576,MATCH("최종"&amp;SUBSTITUTE(SUBSTITUTE(E$1,"standard",""),"|Float",""),ChapterTable!$1:$1,0),0),
      VLOOKUP($A1806-ChapterTable!$P$11,ChapterTable!$1:$1048576,MATCH("최종"&amp;SUBSTITUTE(SUBSTITUTE(E$1,"standard",""),"|Float",""),ChapterTable!$1:$1,0),0)*ChapterTable!$P$14
    ),
  OFFSET(E1806,-$B1806+IF($L1806,1,0),0)*IF($B1806&gt;OFFSET($B1806,1,0),ChapterTable!$R$17,1)*
    (VLOOKUP(SUBSTITUTE(SUBSTITUTE(E$1,"standard",""),"|Float","")&amp;IF(OR($L1806=TRUE,$A1806=0,MOD($A1806,ChapterTable!$R$20)&lt;&gt;0),"","보스")&amp;"인게임누적곱배수",ChapterTable!$R:$S,2,0)^C1806
    +VLOOKUP(SUBSTITUTE(SUBSTITUTE(E$1,"standard",""),"|Float","")&amp;IF(OR($L1806=TRUE,$A1806=0,MOD($A1806,ChapterTable!$R$20)&lt;&gt;0),"","보스")&amp;"인게임누적합배수",ChapterTable!$R:$S,2,0)*C1806)
  )
  )
  )
)</f>
        <v>21485.993554687499</v>
      </c>
      <c r="F1806" s="1">
        <f ca="1">IF(AND($A1806=0,$B1806=1),
    VLOOKUP(1,ChapterTable!$1:$1048576,MATCH("최종"&amp;SUBSTITUTE(SUBSTITUTE(F$1,"standard",""),"|Float",""),ChapterTable!$1:$1,0),0)*ChapterTable!$P$17,
  IF(AND($A1806=0,$B1806=0),
    F1807,
  IF($B1806=0,
    VLOOKUP($A1806,ChapterTable!$1:$1048576,MATCH("최종"&amp;SUBSTITUTE(SUBSTITUTE(F$1,"standard",""),"|Float",""),ChapterTable!$1:$1,0),0),
  IF($B1806=1,
    IF($L1806=FALSE,
      VLOOKUP($A1806,ChapterTable!$1:$1048576,MATCH("최종"&amp;SUBSTITUTE(SUBSTITUTE(F$1,"standard",""),"|Float",""),ChapterTable!$1:$1,0),0),
      VLOOKUP($A1806-ChapterTable!$P$11,ChapterTable!$1:$1048576,MATCH("최종"&amp;SUBSTITUTE(SUBSTITUTE(F$1,"standard",""),"|Float",""),ChapterTable!$1:$1,0),0)*ChapterTable!$P$14
    ),
  OFFSET(F1806,-$B1806+IF($L1806,1,0),0)*
    (VLOOKUP(SUBSTITUTE(SUBSTITUTE(F$1,"standard",""),"|Float","")&amp;IF(OR($L1806=TRUE,$A1806=0,MOD($A1806,ChapterTable!$R$20)&lt;&gt;0),"","보스")&amp;"인게임누적곱배수",ChapterTable!$R:$S,2,0)^D1806
    +VLOOKUP(SUBSTITUTE(SUBSTITUTE(F$1,"standard",""),"|Float","")&amp;IF(OR($L1806=TRUE,$A1806=0,MOD($A1806,ChapterTable!$R$20)&lt;&gt;0),"","보스")&amp;"인게임누적합배수",ChapterTable!$R:$S,2,0)*D1806)
  )
  )
  )
)</f>
        <v>8019.9455108642569</v>
      </c>
      <c r="G1806" t="s">
        <v>719</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99"/>
        <v>11</v>
      </c>
      <c r="Q1806">
        <f t="shared" si="200"/>
        <v>11</v>
      </c>
      <c r="R1806" t="b">
        <f t="shared" ca="1" si="201"/>
        <v>1</v>
      </c>
      <c r="T1806" t="b">
        <f t="shared" ca="1" si="202"/>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205"/>
        <v>0.5</v>
      </c>
      <c r="AJ1806">
        <f t="shared" si="203"/>
        <v>0.54666666600000002</v>
      </c>
      <c r="AK1806">
        <f t="shared" si="204"/>
        <v>1</v>
      </c>
      <c r="AL1806">
        <v>0</v>
      </c>
    </row>
    <row r="1807" spans="1:38" x14ac:dyDescent="0.3">
      <c r="A1807">
        <v>14</v>
      </c>
      <c r="B1807">
        <v>16</v>
      </c>
      <c r="C1807">
        <f>IF(OR($L1807=TRUE,$A1807=0,MOD($A1807,ChapterTable!$R$20)&lt;&gt;0),
MAX(0,INT(($B1807+ChapterTable!$P$26+VLOOKUP(SUBSTITUTE(C$1,"성장단계","")&amp;"단계오프셋",ChapterTable!$R:$S,2,0))/ChapterTable!$P$23)),
MAX(0,INT(($B1807+ChapterTable!$R$26+VLOOKUP(SUBSTITUTE(C$1,"성장단계","")&amp;"보스단계오프셋",ChapterTable!$R:$S,2,0))/ChapterTable!$R$23)))</f>
        <v>2</v>
      </c>
      <c r="D1807">
        <f>IF(OR($L1807=TRUE,$A1807=0,MOD($A1807,ChapterTable!$R$20)&lt;&gt;0),
MAX(0,INT(($B1807+ChapterTable!$P$26+VLOOKUP(SUBSTITUTE(D$1,"성장단계","")&amp;"단계오프셋",ChapterTable!$R:$S,2,0))/ChapterTable!$P$23)),
MAX(0,INT(($B1807+ChapterTable!$R$26+VLOOKUP(SUBSTITUTE(D$1,"성장단계","")&amp;"보스단계오프셋",ChapterTable!$R:$S,2,0))/ChapterTable!$R$23)))</f>
        <v>1</v>
      </c>
      <c r="E1807" s="1">
        <f ca="1">IF(AND($A1807=0,$B1807=1),
    VLOOKUP(1,ChapterTable!$1:$1048576,MATCH("최종"&amp;SUBSTITUTE(SUBSTITUTE(E$1,"standard",""),"|Float",""),ChapterTable!$1:$1,0),0)*ChapterTable!$P$17,
  IF(AND($A1807=0,$B1807=0),
    E1808,
  IF($B1807=0,
    VLOOKUP($A1807,ChapterTable!$1:$1048576,MATCH("최종"&amp;SUBSTITUTE(SUBSTITUTE(E$1,"standard",""),"|Float",""),ChapterTable!$1:$1,0),0),
  IF($B1807=1,
    IF($L1807=FALSE,
      VLOOKUP($A1807,ChapterTable!$1:$1048576,MATCH("최종"&amp;SUBSTITUTE(SUBSTITUTE(E$1,"standard",""),"|Float",""),ChapterTable!$1:$1,0),0),
      VLOOKUP($A1807-ChapterTable!$P$11,ChapterTable!$1:$1048576,MATCH("최종"&amp;SUBSTITUTE(SUBSTITUTE(E$1,"standard",""),"|Float",""),ChapterTable!$1:$1,0),0)*ChapterTable!$P$14
    ),
  OFFSET(E1807,-$B1807+IF($L1807,1,0),0)*IF($B1807&gt;OFFSET($B1807,1,0),ChapterTable!$R$17,1)*
    (VLOOKUP(SUBSTITUTE(SUBSTITUTE(E$1,"standard",""),"|Float","")&amp;IF(OR($L1807=TRUE,$A1807=0,MOD($A1807,ChapterTable!$R$20)&lt;&gt;0),"","보스")&amp;"인게임누적곱배수",ChapterTable!$R:$S,2,0)^C1807
    +VLOOKUP(SUBSTITUTE(SUBSTITUTE(E$1,"standard",""),"|Float","")&amp;IF(OR($L1807=TRUE,$A1807=0,MOD($A1807,ChapterTable!$R$20)&lt;&gt;0),"","보스")&amp;"인게임누적합배수",ChapterTable!$R:$S,2,0)*C1807)
  )
  )
  )
)</f>
        <v>25066.992480468747</v>
      </c>
      <c r="F1807" s="1">
        <f ca="1">IF(AND($A1807=0,$B1807=1),
    VLOOKUP(1,ChapterTable!$1:$1048576,MATCH("최종"&amp;SUBSTITUTE(SUBSTITUTE(F$1,"standard",""),"|Float",""),ChapterTable!$1:$1,0),0)*ChapterTable!$P$17,
  IF(AND($A1807=0,$B1807=0),
    F1808,
  IF($B1807=0,
    VLOOKUP($A1807,ChapterTable!$1:$1048576,MATCH("최종"&amp;SUBSTITUTE(SUBSTITUTE(F$1,"standard",""),"|Float",""),ChapterTable!$1:$1,0),0),
  IF($B1807=1,
    IF($L1807=FALSE,
      VLOOKUP($A1807,ChapterTable!$1:$1048576,MATCH("최종"&amp;SUBSTITUTE(SUBSTITUTE(F$1,"standard",""),"|Float",""),ChapterTable!$1:$1,0),0),
      VLOOKUP($A1807-ChapterTable!$P$11,ChapterTable!$1:$1048576,MATCH("최종"&amp;SUBSTITUTE(SUBSTITUTE(F$1,"standard",""),"|Float",""),ChapterTable!$1:$1,0),0)*ChapterTable!$P$14
    ),
  OFFSET(F1807,-$B1807+IF($L1807,1,0),0)*
    (VLOOKUP(SUBSTITUTE(SUBSTITUTE(F$1,"standard",""),"|Float","")&amp;IF(OR($L1807=TRUE,$A1807=0,MOD($A1807,ChapterTable!$R$20)&lt;&gt;0),"","보스")&amp;"인게임누적곱배수",ChapterTable!$R:$S,2,0)^D1807
    +VLOOKUP(SUBSTITUTE(SUBSTITUTE(F$1,"standard",""),"|Float","")&amp;IF(OR($L1807=TRUE,$A1807=0,MOD($A1807,ChapterTable!$R$20)&lt;&gt;0),"","보스")&amp;"인게임누적합배수",ChapterTable!$R:$S,2,0)*D1807)
  )
  )
  )
)</f>
        <v>8019.9455108642569</v>
      </c>
      <c r="G1807" t="s">
        <v>719</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99"/>
        <v>2</v>
      </c>
      <c r="Q1807">
        <f t="shared" si="200"/>
        <v>2</v>
      </c>
      <c r="R1807" t="b">
        <f t="shared" ca="1" si="201"/>
        <v>1</v>
      </c>
      <c r="T1807" t="b">
        <f t="shared" ca="1" si="202"/>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205"/>
        <v>0.5</v>
      </c>
      <c r="AJ1807">
        <f t="shared" si="203"/>
        <v>0.54666666600000002</v>
      </c>
      <c r="AK1807">
        <f t="shared" si="204"/>
        <v>1</v>
      </c>
      <c r="AL1807">
        <v>0</v>
      </c>
    </row>
    <row r="1808" spans="1:38" x14ac:dyDescent="0.3">
      <c r="A1808">
        <v>14</v>
      </c>
      <c r="B1808">
        <v>17</v>
      </c>
      <c r="C1808">
        <f>IF(OR($L1808=TRUE,$A1808=0,MOD($A1808,ChapterTable!$R$20)&lt;&gt;0),
MAX(0,INT(($B1808+ChapterTable!$P$26+VLOOKUP(SUBSTITUTE(C$1,"성장단계","")&amp;"단계오프셋",ChapterTable!$R:$S,2,0))/ChapterTable!$P$23)),
MAX(0,INT(($B1808+ChapterTable!$R$26+VLOOKUP(SUBSTITUTE(C$1,"성장단계","")&amp;"보스단계오프셋",ChapterTable!$R:$S,2,0))/ChapterTable!$R$23)))</f>
        <v>2</v>
      </c>
      <c r="D1808">
        <f>IF(OR($L1808=TRUE,$A1808=0,MOD($A1808,ChapterTable!$R$20)&lt;&gt;0),
MAX(0,INT(($B1808+ChapterTable!$P$26+VLOOKUP(SUBSTITUTE(D$1,"성장단계","")&amp;"단계오프셋",ChapterTable!$R:$S,2,0))/ChapterTable!$P$23)),
MAX(0,INT(($B1808+ChapterTable!$R$26+VLOOKUP(SUBSTITUTE(D$1,"성장단계","")&amp;"보스단계오프셋",ChapterTable!$R:$S,2,0))/ChapterTable!$R$23)))</f>
        <v>1</v>
      </c>
      <c r="E1808" s="1">
        <f ca="1">IF(AND($A1808=0,$B1808=1),
    VLOOKUP(1,ChapterTable!$1:$1048576,MATCH("최종"&amp;SUBSTITUTE(SUBSTITUTE(E$1,"standard",""),"|Float",""),ChapterTable!$1:$1,0),0)*ChapterTable!$P$17,
  IF(AND($A1808=0,$B1808=0),
    E1809,
  IF($B1808=0,
    VLOOKUP($A1808,ChapterTable!$1:$1048576,MATCH("최종"&amp;SUBSTITUTE(SUBSTITUTE(E$1,"standard",""),"|Float",""),ChapterTable!$1:$1,0),0),
  IF($B1808=1,
    IF($L1808=FALSE,
      VLOOKUP($A1808,ChapterTable!$1:$1048576,MATCH("최종"&amp;SUBSTITUTE(SUBSTITUTE(E$1,"standard",""),"|Float",""),ChapterTable!$1:$1,0),0),
      VLOOKUP($A1808-ChapterTable!$P$11,ChapterTable!$1:$1048576,MATCH("최종"&amp;SUBSTITUTE(SUBSTITUTE(E$1,"standard",""),"|Float",""),ChapterTable!$1:$1,0),0)*ChapterTable!$P$14
    ),
  OFFSET(E1808,-$B1808+IF($L1808,1,0),0)*IF($B1808&gt;OFFSET($B1808,1,0),ChapterTable!$R$17,1)*
    (VLOOKUP(SUBSTITUTE(SUBSTITUTE(E$1,"standard",""),"|Float","")&amp;IF(OR($L1808=TRUE,$A1808=0,MOD($A1808,ChapterTable!$R$20)&lt;&gt;0),"","보스")&amp;"인게임누적곱배수",ChapterTable!$R:$S,2,0)^C1808
    +VLOOKUP(SUBSTITUTE(SUBSTITUTE(E$1,"standard",""),"|Float","")&amp;IF(OR($L1808=TRUE,$A1808=0,MOD($A1808,ChapterTable!$R$20)&lt;&gt;0),"","보스")&amp;"인게임누적합배수",ChapterTable!$R:$S,2,0)*C1808)
  )
  )
  )
)</f>
        <v>25066.992480468747</v>
      </c>
      <c r="F1808" s="1">
        <f ca="1">IF(AND($A1808=0,$B1808=1),
    VLOOKUP(1,ChapterTable!$1:$1048576,MATCH("최종"&amp;SUBSTITUTE(SUBSTITUTE(F$1,"standard",""),"|Float",""),ChapterTable!$1:$1,0),0)*ChapterTable!$P$17,
  IF(AND($A1808=0,$B1808=0),
    F1809,
  IF($B1808=0,
    VLOOKUP($A1808,ChapterTable!$1:$1048576,MATCH("최종"&amp;SUBSTITUTE(SUBSTITUTE(F$1,"standard",""),"|Float",""),ChapterTable!$1:$1,0),0),
  IF($B1808=1,
    IF($L1808=FALSE,
      VLOOKUP($A1808,ChapterTable!$1:$1048576,MATCH("최종"&amp;SUBSTITUTE(SUBSTITUTE(F$1,"standard",""),"|Float",""),ChapterTable!$1:$1,0),0),
      VLOOKUP($A1808-ChapterTable!$P$11,ChapterTable!$1:$1048576,MATCH("최종"&amp;SUBSTITUTE(SUBSTITUTE(F$1,"standard",""),"|Float",""),ChapterTable!$1:$1,0),0)*ChapterTable!$P$14
    ),
  OFFSET(F1808,-$B1808+IF($L1808,1,0),0)*
    (VLOOKUP(SUBSTITUTE(SUBSTITUTE(F$1,"standard",""),"|Float","")&amp;IF(OR($L1808=TRUE,$A1808=0,MOD($A1808,ChapterTable!$R$20)&lt;&gt;0),"","보스")&amp;"인게임누적곱배수",ChapterTable!$R:$S,2,0)^D1808
    +VLOOKUP(SUBSTITUTE(SUBSTITUTE(F$1,"standard",""),"|Float","")&amp;IF(OR($L1808=TRUE,$A1808=0,MOD($A1808,ChapterTable!$R$20)&lt;&gt;0),"","보스")&amp;"인게임누적합배수",ChapterTable!$R:$S,2,0)*D1808)
  )
  )
  )
)</f>
        <v>8019.9455108642569</v>
      </c>
      <c r="G1808" t="s">
        <v>719</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99"/>
        <v>2</v>
      </c>
      <c r="Q1808">
        <f t="shared" si="200"/>
        <v>2</v>
      </c>
      <c r="R1808" t="b">
        <f t="shared" ca="1" si="201"/>
        <v>1</v>
      </c>
      <c r="T1808" t="b">
        <f t="shared" ca="1" si="202"/>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205"/>
        <v>0.5</v>
      </c>
      <c r="AJ1808">
        <f t="shared" si="203"/>
        <v>0.54666666600000002</v>
      </c>
      <c r="AK1808">
        <f t="shared" si="204"/>
        <v>1</v>
      </c>
      <c r="AL1808">
        <v>0</v>
      </c>
    </row>
    <row r="1809" spans="1:38" x14ac:dyDescent="0.3">
      <c r="A1809">
        <v>14</v>
      </c>
      <c r="B1809">
        <v>18</v>
      </c>
      <c r="C1809">
        <f>IF(OR($L1809=TRUE,$A1809=0,MOD($A1809,ChapterTable!$R$20)&lt;&gt;0),
MAX(0,INT(($B1809+ChapterTable!$P$26+VLOOKUP(SUBSTITUTE(C$1,"성장단계","")&amp;"단계오프셋",ChapterTable!$R:$S,2,0))/ChapterTable!$P$23)),
MAX(0,INT(($B1809+ChapterTable!$R$26+VLOOKUP(SUBSTITUTE(C$1,"성장단계","")&amp;"보스단계오프셋",ChapterTable!$R:$S,2,0))/ChapterTable!$R$23)))</f>
        <v>2</v>
      </c>
      <c r="D1809">
        <f>IF(OR($L1809=TRUE,$A1809=0,MOD($A1809,ChapterTable!$R$20)&lt;&gt;0),
MAX(0,INT(($B1809+ChapterTable!$P$26+VLOOKUP(SUBSTITUTE(D$1,"성장단계","")&amp;"단계오프셋",ChapterTable!$R:$S,2,0))/ChapterTable!$P$23)),
MAX(0,INT(($B1809+ChapterTable!$R$26+VLOOKUP(SUBSTITUTE(D$1,"성장단계","")&amp;"보스단계오프셋",ChapterTable!$R:$S,2,0))/ChapterTable!$R$23)))</f>
        <v>1</v>
      </c>
      <c r="E1809" s="1">
        <f ca="1">IF(AND($A1809=0,$B1809=1),
    VLOOKUP(1,ChapterTable!$1:$1048576,MATCH("최종"&amp;SUBSTITUTE(SUBSTITUTE(E$1,"standard",""),"|Float",""),ChapterTable!$1:$1,0),0)*ChapterTable!$P$17,
  IF(AND($A1809=0,$B1809=0),
    E1810,
  IF($B1809=0,
    VLOOKUP($A1809,ChapterTable!$1:$1048576,MATCH("최종"&amp;SUBSTITUTE(SUBSTITUTE(E$1,"standard",""),"|Float",""),ChapterTable!$1:$1,0),0),
  IF($B1809=1,
    IF($L1809=FALSE,
      VLOOKUP($A1809,ChapterTable!$1:$1048576,MATCH("최종"&amp;SUBSTITUTE(SUBSTITUTE(E$1,"standard",""),"|Float",""),ChapterTable!$1:$1,0),0),
      VLOOKUP($A1809-ChapterTable!$P$11,ChapterTable!$1:$1048576,MATCH("최종"&amp;SUBSTITUTE(SUBSTITUTE(E$1,"standard",""),"|Float",""),ChapterTable!$1:$1,0),0)*ChapterTable!$P$14
    ),
  OFFSET(E1809,-$B1809+IF($L1809,1,0),0)*IF($B1809&gt;OFFSET($B1809,1,0),ChapterTable!$R$17,1)*
    (VLOOKUP(SUBSTITUTE(SUBSTITUTE(E$1,"standard",""),"|Float","")&amp;IF(OR($L1809=TRUE,$A1809=0,MOD($A1809,ChapterTable!$R$20)&lt;&gt;0),"","보스")&amp;"인게임누적곱배수",ChapterTable!$R:$S,2,0)^C1809
    +VLOOKUP(SUBSTITUTE(SUBSTITUTE(E$1,"standard",""),"|Float","")&amp;IF(OR($L1809=TRUE,$A1809=0,MOD($A1809,ChapterTable!$R$20)&lt;&gt;0),"","보스")&amp;"인게임누적합배수",ChapterTable!$R:$S,2,0)*C1809)
  )
  )
  )
)</f>
        <v>25066.992480468747</v>
      </c>
      <c r="F1809" s="1">
        <f ca="1">IF(AND($A1809=0,$B1809=1),
    VLOOKUP(1,ChapterTable!$1:$1048576,MATCH("최종"&amp;SUBSTITUTE(SUBSTITUTE(F$1,"standard",""),"|Float",""),ChapterTable!$1:$1,0),0)*ChapterTable!$P$17,
  IF(AND($A1809=0,$B1809=0),
    F1810,
  IF($B1809=0,
    VLOOKUP($A1809,ChapterTable!$1:$1048576,MATCH("최종"&amp;SUBSTITUTE(SUBSTITUTE(F$1,"standard",""),"|Float",""),ChapterTable!$1:$1,0),0),
  IF($B1809=1,
    IF($L1809=FALSE,
      VLOOKUP($A1809,ChapterTable!$1:$1048576,MATCH("최종"&amp;SUBSTITUTE(SUBSTITUTE(F$1,"standard",""),"|Float",""),ChapterTable!$1:$1,0),0),
      VLOOKUP($A1809-ChapterTable!$P$11,ChapterTable!$1:$1048576,MATCH("최종"&amp;SUBSTITUTE(SUBSTITUTE(F$1,"standard",""),"|Float",""),ChapterTable!$1:$1,0),0)*ChapterTable!$P$14
    ),
  OFFSET(F1809,-$B1809+IF($L1809,1,0),0)*
    (VLOOKUP(SUBSTITUTE(SUBSTITUTE(F$1,"standard",""),"|Float","")&amp;IF(OR($L1809=TRUE,$A1809=0,MOD($A1809,ChapterTable!$R$20)&lt;&gt;0),"","보스")&amp;"인게임누적곱배수",ChapterTable!$R:$S,2,0)^D1809
    +VLOOKUP(SUBSTITUTE(SUBSTITUTE(F$1,"standard",""),"|Float","")&amp;IF(OR($L1809=TRUE,$A1809=0,MOD($A1809,ChapterTable!$R$20)&lt;&gt;0),"","보스")&amp;"인게임누적합배수",ChapterTable!$R:$S,2,0)*D1809)
  )
  )
  )
)</f>
        <v>8019.9455108642569</v>
      </c>
      <c r="G1809" t="s">
        <v>719</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99"/>
        <v>2</v>
      </c>
      <c r="Q1809">
        <f t="shared" si="200"/>
        <v>2</v>
      </c>
      <c r="R1809" t="b">
        <f t="shared" ca="1" si="201"/>
        <v>1</v>
      </c>
      <c r="T1809" t="b">
        <f t="shared" ca="1" si="202"/>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205"/>
        <v>0.5</v>
      </c>
      <c r="AJ1809">
        <f t="shared" si="203"/>
        <v>0.54666666600000002</v>
      </c>
      <c r="AK1809">
        <f t="shared" si="204"/>
        <v>1</v>
      </c>
      <c r="AL1809">
        <v>0</v>
      </c>
    </row>
    <row r="1810" spans="1:38" x14ac:dyDescent="0.3">
      <c r="A1810">
        <v>14</v>
      </c>
      <c r="B1810">
        <v>19</v>
      </c>
      <c r="C1810">
        <f>IF(OR($L1810=TRUE,$A1810=0,MOD($A1810,ChapterTable!$R$20)&lt;&gt;0),
MAX(0,INT(($B1810+ChapterTable!$P$26+VLOOKUP(SUBSTITUTE(C$1,"성장단계","")&amp;"단계오프셋",ChapterTable!$R:$S,2,0))/ChapterTable!$P$23)),
MAX(0,INT(($B1810+ChapterTable!$R$26+VLOOKUP(SUBSTITUTE(C$1,"성장단계","")&amp;"보스단계오프셋",ChapterTable!$R:$S,2,0))/ChapterTable!$R$23)))</f>
        <v>2</v>
      </c>
      <c r="D1810">
        <f>IF(OR($L1810=TRUE,$A1810=0,MOD($A1810,ChapterTable!$R$20)&lt;&gt;0),
MAX(0,INT(($B1810+ChapterTable!$P$26+VLOOKUP(SUBSTITUTE(D$1,"성장단계","")&amp;"단계오프셋",ChapterTable!$R:$S,2,0))/ChapterTable!$P$23)),
MAX(0,INT(($B1810+ChapterTable!$R$26+VLOOKUP(SUBSTITUTE(D$1,"성장단계","")&amp;"보스단계오프셋",ChapterTable!$R:$S,2,0))/ChapterTable!$R$23)))</f>
        <v>1</v>
      </c>
      <c r="E1810" s="1">
        <f ca="1">IF(AND($A1810=0,$B1810=1),
    VLOOKUP(1,ChapterTable!$1:$1048576,MATCH("최종"&amp;SUBSTITUTE(SUBSTITUTE(E$1,"standard",""),"|Float",""),ChapterTable!$1:$1,0),0)*ChapterTable!$P$17,
  IF(AND($A1810=0,$B1810=0),
    E1811,
  IF($B1810=0,
    VLOOKUP($A1810,ChapterTable!$1:$1048576,MATCH("최종"&amp;SUBSTITUTE(SUBSTITUTE(E$1,"standard",""),"|Float",""),ChapterTable!$1:$1,0),0),
  IF($B1810=1,
    IF($L1810=FALSE,
      VLOOKUP($A1810,ChapterTable!$1:$1048576,MATCH("최종"&amp;SUBSTITUTE(SUBSTITUTE(E$1,"standard",""),"|Float",""),ChapterTable!$1:$1,0),0),
      VLOOKUP($A1810-ChapterTable!$P$11,ChapterTable!$1:$1048576,MATCH("최종"&amp;SUBSTITUTE(SUBSTITUTE(E$1,"standard",""),"|Float",""),ChapterTable!$1:$1,0),0)*ChapterTable!$P$14
    ),
  OFFSET(E1810,-$B1810+IF($L1810,1,0),0)*IF($B1810&gt;OFFSET($B1810,1,0),ChapterTable!$R$17,1)*
    (VLOOKUP(SUBSTITUTE(SUBSTITUTE(E$1,"standard",""),"|Float","")&amp;IF(OR($L1810=TRUE,$A1810=0,MOD($A1810,ChapterTable!$R$20)&lt;&gt;0),"","보스")&amp;"인게임누적곱배수",ChapterTable!$R:$S,2,0)^C1810
    +VLOOKUP(SUBSTITUTE(SUBSTITUTE(E$1,"standard",""),"|Float","")&amp;IF(OR($L1810=TRUE,$A1810=0,MOD($A1810,ChapterTable!$R$20)&lt;&gt;0),"","보스")&amp;"인게임누적합배수",ChapterTable!$R:$S,2,0)*C1810)
  )
  )
  )
)</f>
        <v>25066.992480468747</v>
      </c>
      <c r="F1810" s="1">
        <f ca="1">IF(AND($A1810=0,$B1810=1),
    VLOOKUP(1,ChapterTable!$1:$1048576,MATCH("최종"&amp;SUBSTITUTE(SUBSTITUTE(F$1,"standard",""),"|Float",""),ChapterTable!$1:$1,0),0)*ChapterTable!$P$17,
  IF(AND($A1810=0,$B1810=0),
    F1811,
  IF($B1810=0,
    VLOOKUP($A1810,ChapterTable!$1:$1048576,MATCH("최종"&amp;SUBSTITUTE(SUBSTITUTE(F$1,"standard",""),"|Float",""),ChapterTable!$1:$1,0),0),
  IF($B1810=1,
    IF($L1810=FALSE,
      VLOOKUP($A1810,ChapterTable!$1:$1048576,MATCH("최종"&amp;SUBSTITUTE(SUBSTITUTE(F$1,"standard",""),"|Float",""),ChapterTable!$1:$1,0),0),
      VLOOKUP($A1810-ChapterTable!$P$11,ChapterTable!$1:$1048576,MATCH("최종"&amp;SUBSTITUTE(SUBSTITUTE(F$1,"standard",""),"|Float",""),ChapterTable!$1:$1,0),0)*ChapterTable!$P$14
    ),
  OFFSET(F1810,-$B1810+IF($L1810,1,0),0)*
    (VLOOKUP(SUBSTITUTE(SUBSTITUTE(F$1,"standard",""),"|Float","")&amp;IF(OR($L1810=TRUE,$A1810=0,MOD($A1810,ChapterTable!$R$20)&lt;&gt;0),"","보스")&amp;"인게임누적곱배수",ChapterTable!$R:$S,2,0)^D1810
    +VLOOKUP(SUBSTITUTE(SUBSTITUTE(F$1,"standard",""),"|Float","")&amp;IF(OR($L1810=TRUE,$A1810=0,MOD($A1810,ChapterTable!$R$20)&lt;&gt;0),"","보스")&amp;"인게임누적합배수",ChapterTable!$R:$S,2,0)*D1810)
  )
  )
  )
)</f>
        <v>8019.9455108642569</v>
      </c>
      <c r="G1810" t="s">
        <v>719</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99"/>
        <v>92</v>
      </c>
      <c r="Q1810">
        <f t="shared" si="200"/>
        <v>92</v>
      </c>
      <c r="R1810" t="b">
        <f t="shared" ca="1" si="201"/>
        <v>1</v>
      </c>
      <c r="T1810" t="b">
        <f t="shared" ca="1" si="202"/>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205"/>
        <v>0.5</v>
      </c>
      <c r="AJ1810">
        <f t="shared" si="203"/>
        <v>0.54666666600000002</v>
      </c>
      <c r="AK1810">
        <f t="shared" si="204"/>
        <v>1</v>
      </c>
      <c r="AL1810">
        <v>0</v>
      </c>
    </row>
    <row r="1811" spans="1:38" x14ac:dyDescent="0.3">
      <c r="A1811">
        <v>14</v>
      </c>
      <c r="B1811">
        <v>20</v>
      </c>
      <c r="C1811">
        <f>IF(OR($L1811=TRUE,$A1811=0,MOD($A1811,ChapterTable!$R$20)&lt;&gt;0),
MAX(0,INT(($B1811+ChapterTable!$P$26+VLOOKUP(SUBSTITUTE(C$1,"성장단계","")&amp;"단계오프셋",ChapterTable!$R:$S,2,0))/ChapterTable!$P$23)),
MAX(0,INT(($B1811+ChapterTable!$R$26+VLOOKUP(SUBSTITUTE(C$1,"성장단계","")&amp;"보스단계오프셋",ChapterTable!$R:$S,2,0))/ChapterTable!$R$23)))</f>
        <v>2</v>
      </c>
      <c r="D1811">
        <f>IF(OR($L1811=TRUE,$A1811=0,MOD($A1811,ChapterTable!$R$20)&lt;&gt;0),
MAX(0,INT(($B1811+ChapterTable!$P$26+VLOOKUP(SUBSTITUTE(D$1,"성장단계","")&amp;"단계오프셋",ChapterTable!$R:$S,2,0))/ChapterTable!$P$23)),
MAX(0,INT(($B1811+ChapterTable!$R$26+VLOOKUP(SUBSTITUTE(D$1,"성장단계","")&amp;"보스단계오프셋",ChapterTable!$R:$S,2,0))/ChapterTable!$R$23)))</f>
        <v>1</v>
      </c>
      <c r="E1811" s="1">
        <f ca="1">IF(AND($A1811=0,$B1811=1),
    VLOOKUP(1,ChapterTable!$1:$1048576,MATCH("최종"&amp;SUBSTITUTE(SUBSTITUTE(E$1,"standard",""),"|Float",""),ChapterTable!$1:$1,0),0)*ChapterTable!$P$17,
  IF(AND($A1811=0,$B1811=0),
    E1812,
  IF($B1811=0,
    VLOOKUP($A1811,ChapterTable!$1:$1048576,MATCH("최종"&amp;SUBSTITUTE(SUBSTITUTE(E$1,"standard",""),"|Float",""),ChapterTable!$1:$1,0),0),
  IF($B1811=1,
    IF($L1811=FALSE,
      VLOOKUP($A1811,ChapterTable!$1:$1048576,MATCH("최종"&amp;SUBSTITUTE(SUBSTITUTE(E$1,"standard",""),"|Float",""),ChapterTable!$1:$1,0),0),
      VLOOKUP($A1811-ChapterTable!$P$11,ChapterTable!$1:$1048576,MATCH("최종"&amp;SUBSTITUTE(SUBSTITUTE(E$1,"standard",""),"|Float",""),ChapterTable!$1:$1,0),0)*ChapterTable!$P$14
    ),
  OFFSET(E1811,-$B1811+IF($L1811,1,0),0)*IF($B1811&gt;OFFSET($B1811,1,0),ChapterTable!$R$17,1)*
    (VLOOKUP(SUBSTITUTE(SUBSTITUTE(E$1,"standard",""),"|Float","")&amp;IF(OR($L1811=TRUE,$A1811=0,MOD($A1811,ChapterTable!$R$20)&lt;&gt;0),"","보스")&amp;"인게임누적곱배수",ChapterTable!$R:$S,2,0)^C1811
    +VLOOKUP(SUBSTITUTE(SUBSTITUTE(E$1,"standard",""),"|Float","")&amp;IF(OR($L1811=TRUE,$A1811=0,MOD($A1811,ChapterTable!$R$20)&lt;&gt;0),"","보스")&amp;"인게임누적합배수",ChapterTable!$R:$S,2,0)*C1811)
  )
  )
  )
)</f>
        <v>25066.992480468747</v>
      </c>
      <c r="F1811" s="1">
        <f ca="1">IF(AND($A1811=0,$B1811=1),
    VLOOKUP(1,ChapterTable!$1:$1048576,MATCH("최종"&amp;SUBSTITUTE(SUBSTITUTE(F$1,"standard",""),"|Float",""),ChapterTable!$1:$1,0),0)*ChapterTable!$P$17,
  IF(AND($A1811=0,$B1811=0),
    F1812,
  IF($B1811=0,
    VLOOKUP($A1811,ChapterTable!$1:$1048576,MATCH("최종"&amp;SUBSTITUTE(SUBSTITUTE(F$1,"standard",""),"|Float",""),ChapterTable!$1:$1,0),0),
  IF($B1811=1,
    IF($L1811=FALSE,
      VLOOKUP($A1811,ChapterTable!$1:$1048576,MATCH("최종"&amp;SUBSTITUTE(SUBSTITUTE(F$1,"standard",""),"|Float",""),ChapterTable!$1:$1,0),0),
      VLOOKUP($A1811-ChapterTable!$P$11,ChapterTable!$1:$1048576,MATCH("최종"&amp;SUBSTITUTE(SUBSTITUTE(F$1,"standard",""),"|Float",""),ChapterTable!$1:$1,0),0)*ChapterTable!$P$14
    ),
  OFFSET(F1811,-$B1811+IF($L1811,1,0),0)*
    (VLOOKUP(SUBSTITUTE(SUBSTITUTE(F$1,"standard",""),"|Float","")&amp;IF(OR($L1811=TRUE,$A1811=0,MOD($A1811,ChapterTable!$R$20)&lt;&gt;0),"","보스")&amp;"인게임누적곱배수",ChapterTable!$R:$S,2,0)^D1811
    +VLOOKUP(SUBSTITUTE(SUBSTITUTE(F$1,"standard",""),"|Float","")&amp;IF(OR($L1811=TRUE,$A1811=0,MOD($A1811,ChapterTable!$R$20)&lt;&gt;0),"","보스")&amp;"인게임누적합배수",ChapterTable!$R:$S,2,0)*D1811)
  )
  )
  )
)</f>
        <v>8019.9455108642569</v>
      </c>
      <c r="G1811" t="s">
        <v>719</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99"/>
        <v>22</v>
      </c>
      <c r="Q1811">
        <f t="shared" si="200"/>
        <v>22</v>
      </c>
      <c r="R1811" t="b">
        <f t="shared" ca="1" si="201"/>
        <v>1</v>
      </c>
      <c r="T1811" t="b">
        <f t="shared" ca="1" si="202"/>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205"/>
        <v>0.5</v>
      </c>
      <c r="AJ1811">
        <f t="shared" si="203"/>
        <v>1</v>
      </c>
      <c r="AK1811">
        <f t="shared" si="204"/>
        <v>2</v>
      </c>
      <c r="AL1811">
        <v>0</v>
      </c>
    </row>
    <row r="1812" spans="1:38" x14ac:dyDescent="0.3">
      <c r="A1812">
        <v>14</v>
      </c>
      <c r="B1812">
        <v>21</v>
      </c>
      <c r="C1812">
        <f>IF(OR($L1812=TRUE,$A1812=0,MOD($A1812,ChapterTable!$R$20)&lt;&gt;0),
MAX(0,INT(($B1812+ChapterTable!$P$26+VLOOKUP(SUBSTITUTE(C$1,"성장단계","")&amp;"단계오프셋",ChapterTable!$R:$S,2,0))/ChapterTable!$P$23)),
MAX(0,INT(($B1812+ChapterTable!$R$26+VLOOKUP(SUBSTITUTE(C$1,"성장단계","")&amp;"보스단계오프셋",ChapterTable!$R:$S,2,0))/ChapterTable!$R$23)))</f>
        <v>2</v>
      </c>
      <c r="D1812">
        <f>IF(OR($L1812=TRUE,$A1812=0,MOD($A1812,ChapterTable!$R$20)&lt;&gt;0),
MAX(0,INT(($B1812+ChapterTable!$P$26+VLOOKUP(SUBSTITUTE(D$1,"성장단계","")&amp;"단계오프셋",ChapterTable!$R:$S,2,0))/ChapterTable!$P$23)),
MAX(0,INT(($B1812+ChapterTable!$R$26+VLOOKUP(SUBSTITUTE(D$1,"성장단계","")&amp;"보스단계오프셋",ChapterTable!$R:$S,2,0))/ChapterTable!$R$23)))</f>
        <v>2</v>
      </c>
      <c r="E1812" s="1">
        <f ca="1">IF(AND($A1812=0,$B1812=1),
    VLOOKUP(1,ChapterTable!$1:$1048576,MATCH("최종"&amp;SUBSTITUTE(SUBSTITUTE(E$1,"standard",""),"|Float",""),ChapterTable!$1:$1,0),0)*ChapterTable!$P$17,
  IF(AND($A1812=0,$B1812=0),
    E1813,
  IF($B1812=0,
    VLOOKUP($A1812,ChapterTable!$1:$1048576,MATCH("최종"&amp;SUBSTITUTE(SUBSTITUTE(E$1,"standard",""),"|Float",""),ChapterTable!$1:$1,0),0),
  IF($B1812=1,
    IF($L1812=FALSE,
      VLOOKUP($A1812,ChapterTable!$1:$1048576,MATCH("최종"&amp;SUBSTITUTE(SUBSTITUTE(E$1,"standard",""),"|Float",""),ChapterTable!$1:$1,0),0),
      VLOOKUP($A1812-ChapterTable!$P$11,ChapterTable!$1:$1048576,MATCH("최종"&amp;SUBSTITUTE(SUBSTITUTE(E$1,"standard",""),"|Float",""),ChapterTable!$1:$1,0),0)*ChapterTable!$P$14
    ),
  OFFSET(E1812,-$B1812+IF($L1812,1,0),0)*IF($B1812&gt;OFFSET($B1812,1,0),ChapterTable!$R$17,1)*
    (VLOOKUP(SUBSTITUTE(SUBSTITUTE(E$1,"standard",""),"|Float","")&amp;IF(OR($L1812=TRUE,$A1812=0,MOD($A1812,ChapterTable!$R$20)&lt;&gt;0),"","보스")&amp;"인게임누적곱배수",ChapterTable!$R:$S,2,0)^C1812
    +VLOOKUP(SUBSTITUTE(SUBSTITUTE(E$1,"standard",""),"|Float","")&amp;IF(OR($L1812=TRUE,$A1812=0,MOD($A1812,ChapterTable!$R$20)&lt;&gt;0),"","보스")&amp;"인게임누적합배수",ChapterTable!$R:$S,2,0)*C1812)
  )
  )
  )
)</f>
        <v>25066.992480468747</v>
      </c>
      <c r="F1812" s="1">
        <f ca="1">IF(AND($A1812=0,$B1812=1),
    VLOOKUP(1,ChapterTable!$1:$1048576,MATCH("최종"&amp;SUBSTITUTE(SUBSTITUTE(F$1,"standard",""),"|Float",""),ChapterTable!$1:$1,0),0)*ChapterTable!$P$17,
  IF(AND($A1812=0,$B1812=0),
    F1813,
  IF($B1812=0,
    VLOOKUP($A1812,ChapterTable!$1:$1048576,MATCH("최종"&amp;SUBSTITUTE(SUBSTITUTE(F$1,"standard",""),"|Float",""),ChapterTable!$1:$1,0),0),
  IF($B1812=1,
    IF($L1812=FALSE,
      VLOOKUP($A1812,ChapterTable!$1:$1048576,MATCH("최종"&amp;SUBSTITUTE(SUBSTITUTE(F$1,"standard",""),"|Float",""),ChapterTable!$1:$1,0),0),
      VLOOKUP($A1812-ChapterTable!$P$11,ChapterTable!$1:$1048576,MATCH("최종"&amp;SUBSTITUTE(SUBSTITUTE(F$1,"standard",""),"|Float",""),ChapterTable!$1:$1,0),0)*ChapterTable!$P$14
    ),
  OFFSET(F1812,-$B1812+IF($L1812,1,0),0)*
    (VLOOKUP(SUBSTITUTE(SUBSTITUTE(F$1,"standard",""),"|Float","")&amp;IF(OR($L1812=TRUE,$A1812=0,MOD($A1812,ChapterTable!$R$20)&lt;&gt;0),"","보스")&amp;"인게임누적곱배수",ChapterTable!$R:$S,2,0)^D1812
    +VLOOKUP(SUBSTITUTE(SUBSTITUTE(F$1,"standard",""),"|Float","")&amp;IF(OR($L1812=TRUE,$A1812=0,MOD($A1812,ChapterTable!$R$20)&lt;&gt;0),"","보스")&amp;"인게임누적합배수",ChapterTable!$R:$S,2,0)*D1812)
  )
  )
  )
)</f>
        <v>8579.4765930175763</v>
      </c>
      <c r="G1812" t="s">
        <v>719</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99"/>
        <v>3</v>
      </c>
      <c r="Q1812">
        <f t="shared" si="200"/>
        <v>3</v>
      </c>
      <c r="R1812" t="b">
        <f t="shared" ca="1" si="201"/>
        <v>1</v>
      </c>
      <c r="T1812" t="b">
        <f t="shared" ca="1" si="202"/>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205"/>
        <v>0.33333333333333331</v>
      </c>
      <c r="AJ1812">
        <f t="shared" si="203"/>
        <v>0.395555555</v>
      </c>
      <c r="AK1812">
        <f t="shared" si="204"/>
        <v>1</v>
      </c>
      <c r="AL1812">
        <v>0</v>
      </c>
    </row>
    <row r="1813" spans="1:38" x14ac:dyDescent="0.3">
      <c r="A1813">
        <v>14</v>
      </c>
      <c r="B1813">
        <v>22</v>
      </c>
      <c r="C1813">
        <f>IF(OR($L1813=TRUE,$A1813=0,MOD($A1813,ChapterTable!$R$20)&lt;&gt;0),
MAX(0,INT(($B1813+ChapterTable!$P$26+VLOOKUP(SUBSTITUTE(C$1,"성장단계","")&amp;"단계오프셋",ChapterTable!$R:$S,2,0))/ChapterTable!$P$23)),
MAX(0,INT(($B1813+ChapterTable!$R$26+VLOOKUP(SUBSTITUTE(C$1,"성장단계","")&amp;"보스단계오프셋",ChapterTable!$R:$S,2,0))/ChapterTable!$R$23)))</f>
        <v>2</v>
      </c>
      <c r="D1813">
        <f>IF(OR($L1813=TRUE,$A1813=0,MOD($A1813,ChapterTable!$R$20)&lt;&gt;0),
MAX(0,INT(($B1813+ChapterTable!$P$26+VLOOKUP(SUBSTITUTE(D$1,"성장단계","")&amp;"단계오프셋",ChapterTable!$R:$S,2,0))/ChapterTable!$P$23)),
MAX(0,INT(($B1813+ChapterTable!$R$26+VLOOKUP(SUBSTITUTE(D$1,"성장단계","")&amp;"보스단계오프셋",ChapterTable!$R:$S,2,0))/ChapterTable!$R$23)))</f>
        <v>2</v>
      </c>
      <c r="E1813" s="1">
        <f ca="1">IF(AND($A1813=0,$B1813=1),
    VLOOKUP(1,ChapterTable!$1:$1048576,MATCH("최종"&amp;SUBSTITUTE(SUBSTITUTE(E$1,"standard",""),"|Float",""),ChapterTable!$1:$1,0),0)*ChapterTable!$P$17,
  IF(AND($A1813=0,$B1813=0),
    E1814,
  IF($B1813=0,
    VLOOKUP($A1813,ChapterTable!$1:$1048576,MATCH("최종"&amp;SUBSTITUTE(SUBSTITUTE(E$1,"standard",""),"|Float",""),ChapterTable!$1:$1,0),0),
  IF($B1813=1,
    IF($L1813=FALSE,
      VLOOKUP($A1813,ChapterTable!$1:$1048576,MATCH("최종"&amp;SUBSTITUTE(SUBSTITUTE(E$1,"standard",""),"|Float",""),ChapterTable!$1:$1,0),0),
      VLOOKUP($A1813-ChapterTable!$P$11,ChapterTable!$1:$1048576,MATCH("최종"&amp;SUBSTITUTE(SUBSTITUTE(E$1,"standard",""),"|Float",""),ChapterTable!$1:$1,0),0)*ChapterTable!$P$14
    ),
  OFFSET(E1813,-$B1813+IF($L1813,1,0),0)*IF($B1813&gt;OFFSET($B1813,1,0),ChapterTable!$R$17,1)*
    (VLOOKUP(SUBSTITUTE(SUBSTITUTE(E$1,"standard",""),"|Float","")&amp;IF(OR($L1813=TRUE,$A1813=0,MOD($A1813,ChapterTable!$R$20)&lt;&gt;0),"","보스")&amp;"인게임누적곱배수",ChapterTable!$R:$S,2,0)^C1813
    +VLOOKUP(SUBSTITUTE(SUBSTITUTE(E$1,"standard",""),"|Float","")&amp;IF(OR($L1813=TRUE,$A1813=0,MOD($A1813,ChapterTable!$R$20)&lt;&gt;0),"","보스")&amp;"인게임누적합배수",ChapterTable!$R:$S,2,0)*C1813)
  )
  )
  )
)</f>
        <v>25066.992480468747</v>
      </c>
      <c r="F1813" s="1">
        <f ca="1">IF(AND($A1813=0,$B1813=1),
    VLOOKUP(1,ChapterTable!$1:$1048576,MATCH("최종"&amp;SUBSTITUTE(SUBSTITUTE(F$1,"standard",""),"|Float",""),ChapterTable!$1:$1,0),0)*ChapterTable!$P$17,
  IF(AND($A1813=0,$B1813=0),
    F1814,
  IF($B1813=0,
    VLOOKUP($A1813,ChapterTable!$1:$1048576,MATCH("최종"&amp;SUBSTITUTE(SUBSTITUTE(F$1,"standard",""),"|Float",""),ChapterTable!$1:$1,0),0),
  IF($B1813=1,
    IF($L1813=FALSE,
      VLOOKUP($A1813,ChapterTable!$1:$1048576,MATCH("최종"&amp;SUBSTITUTE(SUBSTITUTE(F$1,"standard",""),"|Float",""),ChapterTable!$1:$1,0),0),
      VLOOKUP($A1813-ChapterTable!$P$11,ChapterTable!$1:$1048576,MATCH("최종"&amp;SUBSTITUTE(SUBSTITUTE(F$1,"standard",""),"|Float",""),ChapterTable!$1:$1,0),0)*ChapterTable!$P$14
    ),
  OFFSET(F1813,-$B1813+IF($L1813,1,0),0)*
    (VLOOKUP(SUBSTITUTE(SUBSTITUTE(F$1,"standard",""),"|Float","")&amp;IF(OR($L1813=TRUE,$A1813=0,MOD($A1813,ChapterTable!$R$20)&lt;&gt;0),"","보스")&amp;"인게임누적곱배수",ChapterTable!$R:$S,2,0)^D1813
    +VLOOKUP(SUBSTITUTE(SUBSTITUTE(F$1,"standard",""),"|Float","")&amp;IF(OR($L1813=TRUE,$A1813=0,MOD($A1813,ChapterTable!$R$20)&lt;&gt;0),"","보스")&amp;"인게임누적합배수",ChapterTable!$R:$S,2,0)*D1813)
  )
  )
  )
)</f>
        <v>8579.4765930175763</v>
      </c>
      <c r="G1813" t="s">
        <v>719</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99"/>
        <v>3</v>
      </c>
      <c r="Q1813">
        <f t="shared" si="200"/>
        <v>3</v>
      </c>
      <c r="R1813" t="b">
        <f t="shared" ca="1" si="201"/>
        <v>1</v>
      </c>
      <c r="T1813" t="b">
        <f t="shared" ca="1" si="202"/>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205"/>
        <v>0.33333333333333331</v>
      </c>
      <c r="AJ1813">
        <f t="shared" si="203"/>
        <v>0.395555555</v>
      </c>
      <c r="AK1813">
        <f t="shared" si="204"/>
        <v>1</v>
      </c>
      <c r="AL1813">
        <v>0</v>
      </c>
    </row>
    <row r="1814" spans="1:38" x14ac:dyDescent="0.3">
      <c r="A1814">
        <v>14</v>
      </c>
      <c r="B1814">
        <v>23</v>
      </c>
      <c r="C1814">
        <f>IF(OR($L1814=TRUE,$A1814=0,MOD($A1814,ChapterTable!$R$20)&lt;&gt;0),
MAX(0,INT(($B1814+ChapterTable!$P$26+VLOOKUP(SUBSTITUTE(C$1,"성장단계","")&amp;"단계오프셋",ChapterTable!$R:$S,2,0))/ChapterTable!$P$23)),
MAX(0,INT(($B1814+ChapterTable!$R$26+VLOOKUP(SUBSTITUTE(C$1,"성장단계","")&amp;"보스단계오프셋",ChapterTable!$R:$S,2,0))/ChapterTable!$R$23)))</f>
        <v>2</v>
      </c>
      <c r="D1814">
        <f>IF(OR($L1814=TRUE,$A1814=0,MOD($A1814,ChapterTable!$R$20)&lt;&gt;0),
MAX(0,INT(($B1814+ChapterTable!$P$26+VLOOKUP(SUBSTITUTE(D$1,"성장단계","")&amp;"단계오프셋",ChapterTable!$R:$S,2,0))/ChapterTable!$P$23)),
MAX(0,INT(($B1814+ChapterTable!$R$26+VLOOKUP(SUBSTITUTE(D$1,"성장단계","")&amp;"보스단계오프셋",ChapterTable!$R:$S,2,0))/ChapterTable!$R$23)))</f>
        <v>2</v>
      </c>
      <c r="E1814" s="1">
        <f ca="1">IF(AND($A1814=0,$B1814=1),
    VLOOKUP(1,ChapterTable!$1:$1048576,MATCH("최종"&amp;SUBSTITUTE(SUBSTITUTE(E$1,"standard",""),"|Float",""),ChapterTable!$1:$1,0),0)*ChapterTable!$P$17,
  IF(AND($A1814=0,$B1814=0),
    E1815,
  IF($B1814=0,
    VLOOKUP($A1814,ChapterTable!$1:$1048576,MATCH("최종"&amp;SUBSTITUTE(SUBSTITUTE(E$1,"standard",""),"|Float",""),ChapterTable!$1:$1,0),0),
  IF($B1814=1,
    IF($L1814=FALSE,
      VLOOKUP($A1814,ChapterTable!$1:$1048576,MATCH("최종"&amp;SUBSTITUTE(SUBSTITUTE(E$1,"standard",""),"|Float",""),ChapterTable!$1:$1,0),0),
      VLOOKUP($A1814-ChapterTable!$P$11,ChapterTable!$1:$1048576,MATCH("최종"&amp;SUBSTITUTE(SUBSTITUTE(E$1,"standard",""),"|Float",""),ChapterTable!$1:$1,0),0)*ChapterTable!$P$14
    ),
  OFFSET(E1814,-$B1814+IF($L1814,1,0),0)*IF($B1814&gt;OFFSET($B1814,1,0),ChapterTable!$R$17,1)*
    (VLOOKUP(SUBSTITUTE(SUBSTITUTE(E$1,"standard",""),"|Float","")&amp;IF(OR($L1814=TRUE,$A1814=0,MOD($A1814,ChapterTable!$R$20)&lt;&gt;0),"","보스")&amp;"인게임누적곱배수",ChapterTable!$R:$S,2,0)^C1814
    +VLOOKUP(SUBSTITUTE(SUBSTITUTE(E$1,"standard",""),"|Float","")&amp;IF(OR($L1814=TRUE,$A1814=0,MOD($A1814,ChapterTable!$R$20)&lt;&gt;0),"","보스")&amp;"인게임누적합배수",ChapterTable!$R:$S,2,0)*C1814)
  )
  )
  )
)</f>
        <v>25066.992480468747</v>
      </c>
      <c r="F1814" s="1">
        <f ca="1">IF(AND($A1814=0,$B1814=1),
    VLOOKUP(1,ChapterTable!$1:$1048576,MATCH("최종"&amp;SUBSTITUTE(SUBSTITUTE(F$1,"standard",""),"|Float",""),ChapterTable!$1:$1,0),0)*ChapterTable!$P$17,
  IF(AND($A1814=0,$B1814=0),
    F1815,
  IF($B1814=0,
    VLOOKUP($A1814,ChapterTable!$1:$1048576,MATCH("최종"&amp;SUBSTITUTE(SUBSTITUTE(F$1,"standard",""),"|Float",""),ChapterTable!$1:$1,0),0),
  IF($B1814=1,
    IF($L1814=FALSE,
      VLOOKUP($A1814,ChapterTable!$1:$1048576,MATCH("최종"&amp;SUBSTITUTE(SUBSTITUTE(F$1,"standard",""),"|Float",""),ChapterTable!$1:$1,0),0),
      VLOOKUP($A1814-ChapterTable!$P$11,ChapterTable!$1:$1048576,MATCH("최종"&amp;SUBSTITUTE(SUBSTITUTE(F$1,"standard",""),"|Float",""),ChapterTable!$1:$1,0),0)*ChapterTable!$P$14
    ),
  OFFSET(F1814,-$B1814+IF($L1814,1,0),0)*
    (VLOOKUP(SUBSTITUTE(SUBSTITUTE(F$1,"standard",""),"|Float","")&amp;IF(OR($L1814=TRUE,$A1814=0,MOD($A1814,ChapterTable!$R$20)&lt;&gt;0),"","보스")&amp;"인게임누적곱배수",ChapterTable!$R:$S,2,0)^D1814
    +VLOOKUP(SUBSTITUTE(SUBSTITUTE(F$1,"standard",""),"|Float","")&amp;IF(OR($L1814=TRUE,$A1814=0,MOD($A1814,ChapterTable!$R$20)&lt;&gt;0),"","보스")&amp;"인게임누적합배수",ChapterTable!$R:$S,2,0)*D1814)
  )
  )
  )
)</f>
        <v>8579.4765930175763</v>
      </c>
      <c r="G1814" t="s">
        <v>719</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99"/>
        <v>3</v>
      </c>
      <c r="Q1814">
        <f t="shared" si="200"/>
        <v>3</v>
      </c>
      <c r="R1814" t="b">
        <f t="shared" ca="1" si="201"/>
        <v>1</v>
      </c>
      <c r="T1814" t="b">
        <f t="shared" ca="1" si="202"/>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205"/>
        <v>0.33333333333333331</v>
      </c>
      <c r="AJ1814">
        <f t="shared" si="203"/>
        <v>0.395555555</v>
      </c>
      <c r="AK1814">
        <f t="shared" si="204"/>
        <v>1</v>
      </c>
      <c r="AL1814">
        <v>0</v>
      </c>
    </row>
    <row r="1815" spans="1:38" x14ac:dyDescent="0.3">
      <c r="A1815">
        <v>14</v>
      </c>
      <c r="B1815">
        <v>24</v>
      </c>
      <c r="C1815">
        <f>IF(OR($L1815=TRUE,$A1815=0,MOD($A1815,ChapterTable!$R$20)&lt;&gt;0),
MAX(0,INT(($B1815+ChapterTable!$P$26+VLOOKUP(SUBSTITUTE(C$1,"성장단계","")&amp;"단계오프셋",ChapterTable!$R:$S,2,0))/ChapterTable!$P$23)),
MAX(0,INT(($B1815+ChapterTable!$R$26+VLOOKUP(SUBSTITUTE(C$1,"성장단계","")&amp;"보스단계오프셋",ChapterTable!$R:$S,2,0))/ChapterTable!$R$23)))</f>
        <v>2</v>
      </c>
      <c r="D1815">
        <f>IF(OR($L1815=TRUE,$A1815=0,MOD($A1815,ChapterTable!$R$20)&lt;&gt;0),
MAX(0,INT(($B1815+ChapterTable!$P$26+VLOOKUP(SUBSTITUTE(D$1,"성장단계","")&amp;"단계오프셋",ChapterTable!$R:$S,2,0))/ChapterTable!$P$23)),
MAX(0,INT(($B1815+ChapterTable!$R$26+VLOOKUP(SUBSTITUTE(D$1,"성장단계","")&amp;"보스단계오프셋",ChapterTable!$R:$S,2,0))/ChapterTable!$R$23)))</f>
        <v>2</v>
      </c>
      <c r="E1815" s="1">
        <f ca="1">IF(AND($A1815=0,$B1815=1),
    VLOOKUP(1,ChapterTable!$1:$1048576,MATCH("최종"&amp;SUBSTITUTE(SUBSTITUTE(E$1,"standard",""),"|Float",""),ChapterTable!$1:$1,0),0)*ChapterTable!$P$17,
  IF(AND($A1815=0,$B1815=0),
    E1816,
  IF($B1815=0,
    VLOOKUP($A1815,ChapterTable!$1:$1048576,MATCH("최종"&amp;SUBSTITUTE(SUBSTITUTE(E$1,"standard",""),"|Float",""),ChapterTable!$1:$1,0),0),
  IF($B1815=1,
    IF($L1815=FALSE,
      VLOOKUP($A1815,ChapterTable!$1:$1048576,MATCH("최종"&amp;SUBSTITUTE(SUBSTITUTE(E$1,"standard",""),"|Float",""),ChapterTable!$1:$1,0),0),
      VLOOKUP($A1815-ChapterTable!$P$11,ChapterTable!$1:$1048576,MATCH("최종"&amp;SUBSTITUTE(SUBSTITUTE(E$1,"standard",""),"|Float",""),ChapterTable!$1:$1,0),0)*ChapterTable!$P$14
    ),
  OFFSET(E1815,-$B1815+IF($L1815,1,0),0)*IF($B1815&gt;OFFSET($B1815,1,0),ChapterTable!$R$17,1)*
    (VLOOKUP(SUBSTITUTE(SUBSTITUTE(E$1,"standard",""),"|Float","")&amp;IF(OR($L1815=TRUE,$A1815=0,MOD($A1815,ChapterTable!$R$20)&lt;&gt;0),"","보스")&amp;"인게임누적곱배수",ChapterTable!$R:$S,2,0)^C1815
    +VLOOKUP(SUBSTITUTE(SUBSTITUTE(E$1,"standard",""),"|Float","")&amp;IF(OR($L1815=TRUE,$A1815=0,MOD($A1815,ChapterTable!$R$20)&lt;&gt;0),"","보스")&amp;"인게임누적합배수",ChapterTable!$R:$S,2,0)*C1815)
  )
  )
  )
)</f>
        <v>25066.992480468747</v>
      </c>
      <c r="F1815" s="1">
        <f ca="1">IF(AND($A1815=0,$B1815=1),
    VLOOKUP(1,ChapterTable!$1:$1048576,MATCH("최종"&amp;SUBSTITUTE(SUBSTITUTE(F$1,"standard",""),"|Float",""),ChapterTable!$1:$1,0),0)*ChapterTable!$P$17,
  IF(AND($A1815=0,$B1815=0),
    F1816,
  IF($B1815=0,
    VLOOKUP($A1815,ChapterTable!$1:$1048576,MATCH("최종"&amp;SUBSTITUTE(SUBSTITUTE(F$1,"standard",""),"|Float",""),ChapterTable!$1:$1,0),0),
  IF($B1815=1,
    IF($L1815=FALSE,
      VLOOKUP($A1815,ChapterTable!$1:$1048576,MATCH("최종"&amp;SUBSTITUTE(SUBSTITUTE(F$1,"standard",""),"|Float",""),ChapterTable!$1:$1,0),0),
      VLOOKUP($A1815-ChapterTable!$P$11,ChapterTable!$1:$1048576,MATCH("최종"&amp;SUBSTITUTE(SUBSTITUTE(F$1,"standard",""),"|Float",""),ChapterTable!$1:$1,0),0)*ChapterTable!$P$14
    ),
  OFFSET(F1815,-$B1815+IF($L1815,1,0),0)*
    (VLOOKUP(SUBSTITUTE(SUBSTITUTE(F$1,"standard",""),"|Float","")&amp;IF(OR($L1815=TRUE,$A1815=0,MOD($A1815,ChapterTable!$R$20)&lt;&gt;0),"","보스")&amp;"인게임누적곱배수",ChapterTable!$R:$S,2,0)^D1815
    +VLOOKUP(SUBSTITUTE(SUBSTITUTE(F$1,"standard",""),"|Float","")&amp;IF(OR($L1815=TRUE,$A1815=0,MOD($A1815,ChapterTable!$R$20)&lt;&gt;0),"","보스")&amp;"인게임누적합배수",ChapterTable!$R:$S,2,0)*D1815)
  )
  )
  )
)</f>
        <v>8579.4765930175763</v>
      </c>
      <c r="G1815" t="s">
        <v>719</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99"/>
        <v>3</v>
      </c>
      <c r="Q1815">
        <f t="shared" si="200"/>
        <v>3</v>
      </c>
      <c r="R1815" t="b">
        <f t="shared" ca="1" si="201"/>
        <v>1</v>
      </c>
      <c r="T1815" t="b">
        <f t="shared" ca="1" si="202"/>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205"/>
        <v>0.33333333333333331</v>
      </c>
      <c r="AJ1815">
        <f t="shared" si="203"/>
        <v>0.395555555</v>
      </c>
      <c r="AK1815">
        <f t="shared" si="204"/>
        <v>1</v>
      </c>
      <c r="AL1815">
        <v>0</v>
      </c>
    </row>
    <row r="1816" spans="1:38" x14ac:dyDescent="0.3">
      <c r="A1816">
        <v>14</v>
      </c>
      <c r="B1816">
        <v>25</v>
      </c>
      <c r="C1816">
        <f>IF(OR($L1816=TRUE,$A1816=0,MOD($A1816,ChapterTable!$R$20)&lt;&gt;0),
MAX(0,INT(($B1816+ChapterTable!$P$26+VLOOKUP(SUBSTITUTE(C$1,"성장단계","")&amp;"단계오프셋",ChapterTable!$R:$S,2,0))/ChapterTable!$P$23)),
MAX(0,INT(($B1816+ChapterTable!$R$26+VLOOKUP(SUBSTITUTE(C$1,"성장단계","")&amp;"보스단계오프셋",ChapterTable!$R:$S,2,0))/ChapterTable!$R$23)))</f>
        <v>2</v>
      </c>
      <c r="D1816">
        <f>IF(OR($L1816=TRUE,$A1816=0,MOD($A1816,ChapterTable!$R$20)&lt;&gt;0),
MAX(0,INT(($B1816+ChapterTable!$P$26+VLOOKUP(SUBSTITUTE(D$1,"성장단계","")&amp;"단계오프셋",ChapterTable!$R:$S,2,0))/ChapterTable!$P$23)),
MAX(0,INT(($B1816+ChapterTable!$R$26+VLOOKUP(SUBSTITUTE(D$1,"성장단계","")&amp;"보스단계오프셋",ChapterTable!$R:$S,2,0))/ChapterTable!$R$23)))</f>
        <v>2</v>
      </c>
      <c r="E1816" s="1">
        <f ca="1">IF(AND($A1816=0,$B1816=1),
    VLOOKUP(1,ChapterTable!$1:$1048576,MATCH("최종"&amp;SUBSTITUTE(SUBSTITUTE(E$1,"standard",""),"|Float",""),ChapterTable!$1:$1,0),0)*ChapterTable!$P$17,
  IF(AND($A1816=0,$B1816=0),
    E1817,
  IF($B1816=0,
    VLOOKUP($A1816,ChapterTable!$1:$1048576,MATCH("최종"&amp;SUBSTITUTE(SUBSTITUTE(E$1,"standard",""),"|Float",""),ChapterTable!$1:$1,0),0),
  IF($B1816=1,
    IF($L1816=FALSE,
      VLOOKUP($A1816,ChapterTable!$1:$1048576,MATCH("최종"&amp;SUBSTITUTE(SUBSTITUTE(E$1,"standard",""),"|Float",""),ChapterTable!$1:$1,0),0),
      VLOOKUP($A1816-ChapterTable!$P$11,ChapterTable!$1:$1048576,MATCH("최종"&amp;SUBSTITUTE(SUBSTITUTE(E$1,"standard",""),"|Float",""),ChapterTable!$1:$1,0),0)*ChapterTable!$P$14
    ),
  OFFSET(E1816,-$B1816+IF($L1816,1,0),0)*IF($B1816&gt;OFFSET($B1816,1,0),ChapterTable!$R$17,1)*
    (VLOOKUP(SUBSTITUTE(SUBSTITUTE(E$1,"standard",""),"|Float","")&amp;IF(OR($L1816=TRUE,$A1816=0,MOD($A1816,ChapterTable!$R$20)&lt;&gt;0),"","보스")&amp;"인게임누적곱배수",ChapterTable!$R:$S,2,0)^C1816
    +VLOOKUP(SUBSTITUTE(SUBSTITUTE(E$1,"standard",""),"|Float","")&amp;IF(OR($L1816=TRUE,$A1816=0,MOD($A1816,ChapterTable!$R$20)&lt;&gt;0),"","보스")&amp;"인게임누적합배수",ChapterTable!$R:$S,2,0)*C1816)
  )
  )
  )
)</f>
        <v>25066.992480468747</v>
      </c>
      <c r="F1816" s="1">
        <f ca="1">IF(AND($A1816=0,$B1816=1),
    VLOOKUP(1,ChapterTable!$1:$1048576,MATCH("최종"&amp;SUBSTITUTE(SUBSTITUTE(F$1,"standard",""),"|Float",""),ChapterTable!$1:$1,0),0)*ChapterTable!$P$17,
  IF(AND($A1816=0,$B1816=0),
    F1817,
  IF($B1816=0,
    VLOOKUP($A1816,ChapterTable!$1:$1048576,MATCH("최종"&amp;SUBSTITUTE(SUBSTITUTE(F$1,"standard",""),"|Float",""),ChapterTable!$1:$1,0),0),
  IF($B1816=1,
    IF($L1816=FALSE,
      VLOOKUP($A1816,ChapterTable!$1:$1048576,MATCH("최종"&amp;SUBSTITUTE(SUBSTITUTE(F$1,"standard",""),"|Float",""),ChapterTable!$1:$1,0),0),
      VLOOKUP($A1816-ChapterTable!$P$11,ChapterTable!$1:$1048576,MATCH("최종"&amp;SUBSTITUTE(SUBSTITUTE(F$1,"standard",""),"|Float",""),ChapterTable!$1:$1,0),0)*ChapterTable!$P$14
    ),
  OFFSET(F1816,-$B1816+IF($L1816,1,0),0)*
    (VLOOKUP(SUBSTITUTE(SUBSTITUTE(F$1,"standard",""),"|Float","")&amp;IF(OR($L1816=TRUE,$A1816=0,MOD($A1816,ChapterTable!$R$20)&lt;&gt;0),"","보스")&amp;"인게임누적곱배수",ChapterTable!$R:$S,2,0)^D1816
    +VLOOKUP(SUBSTITUTE(SUBSTITUTE(F$1,"standard",""),"|Float","")&amp;IF(OR($L1816=TRUE,$A1816=0,MOD($A1816,ChapterTable!$R$20)&lt;&gt;0),"","보스")&amp;"인게임누적합배수",ChapterTable!$R:$S,2,0)*D1816)
  )
  )
  )
)</f>
        <v>8579.4765930175763</v>
      </c>
      <c r="G1816" t="s">
        <v>719</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99"/>
        <v>11</v>
      </c>
      <c r="Q1816">
        <f t="shared" si="200"/>
        <v>11</v>
      </c>
      <c r="R1816" t="b">
        <f t="shared" ca="1" si="201"/>
        <v>1</v>
      </c>
      <c r="T1816" t="b">
        <f t="shared" ca="1" si="202"/>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205"/>
        <v>0.33333333333333331</v>
      </c>
      <c r="AJ1816">
        <f t="shared" si="203"/>
        <v>0.395555555</v>
      </c>
      <c r="AK1816">
        <f t="shared" si="204"/>
        <v>1</v>
      </c>
      <c r="AL1816">
        <v>0</v>
      </c>
    </row>
    <row r="1817" spans="1:38" x14ac:dyDescent="0.3">
      <c r="A1817">
        <v>14</v>
      </c>
      <c r="B1817">
        <v>26</v>
      </c>
      <c r="C1817">
        <f>IF(OR($L1817=TRUE,$A1817=0,MOD($A1817,ChapterTable!$R$20)&lt;&gt;0),
MAX(0,INT(($B1817+ChapterTable!$P$26+VLOOKUP(SUBSTITUTE(C$1,"성장단계","")&amp;"단계오프셋",ChapterTable!$R:$S,2,0))/ChapterTable!$P$23)),
MAX(0,INT(($B1817+ChapterTable!$R$26+VLOOKUP(SUBSTITUTE(C$1,"성장단계","")&amp;"보스단계오프셋",ChapterTable!$R:$S,2,0))/ChapterTable!$R$23)))</f>
        <v>3</v>
      </c>
      <c r="D1817">
        <f>IF(OR($L1817=TRUE,$A1817=0,MOD($A1817,ChapterTable!$R$20)&lt;&gt;0),
MAX(0,INT(($B1817+ChapterTable!$P$26+VLOOKUP(SUBSTITUTE(D$1,"성장단계","")&amp;"단계오프셋",ChapterTable!$R:$S,2,0))/ChapterTable!$P$23)),
MAX(0,INT(($B1817+ChapterTable!$R$26+VLOOKUP(SUBSTITUTE(D$1,"성장단계","")&amp;"보스단계오프셋",ChapterTable!$R:$S,2,0))/ChapterTable!$R$23)))</f>
        <v>2</v>
      </c>
      <c r="E1817" s="1">
        <f ca="1">IF(AND($A1817=0,$B1817=1),
    VLOOKUP(1,ChapterTable!$1:$1048576,MATCH("최종"&amp;SUBSTITUTE(SUBSTITUTE(E$1,"standard",""),"|Float",""),ChapterTable!$1:$1,0),0)*ChapterTable!$P$17,
  IF(AND($A1817=0,$B1817=0),
    E1818,
  IF($B1817=0,
    VLOOKUP($A1817,ChapterTable!$1:$1048576,MATCH("최종"&amp;SUBSTITUTE(SUBSTITUTE(E$1,"standard",""),"|Float",""),ChapterTable!$1:$1,0),0),
  IF($B1817=1,
    IF($L1817=FALSE,
      VLOOKUP($A1817,ChapterTable!$1:$1048576,MATCH("최종"&amp;SUBSTITUTE(SUBSTITUTE(E$1,"standard",""),"|Float",""),ChapterTable!$1:$1,0),0),
      VLOOKUP($A1817-ChapterTable!$P$11,ChapterTable!$1:$1048576,MATCH("최종"&amp;SUBSTITUTE(SUBSTITUTE(E$1,"standard",""),"|Float",""),ChapterTable!$1:$1,0),0)*ChapterTable!$P$14
    ),
  OFFSET(E1817,-$B1817+IF($L1817,1,0),0)*IF($B1817&gt;OFFSET($B1817,1,0),ChapterTable!$R$17,1)*
    (VLOOKUP(SUBSTITUTE(SUBSTITUTE(E$1,"standard",""),"|Float","")&amp;IF(OR($L1817=TRUE,$A1817=0,MOD($A1817,ChapterTable!$R$20)&lt;&gt;0),"","보스")&amp;"인게임누적곱배수",ChapterTable!$R:$S,2,0)^C1817
    +VLOOKUP(SUBSTITUTE(SUBSTITUTE(E$1,"standard",""),"|Float","")&amp;IF(OR($L1817=TRUE,$A1817=0,MOD($A1817,ChapterTable!$R$20)&lt;&gt;0),"","보스")&amp;"인게임누적합배수",ChapterTable!$R:$S,2,0)*C1817)
  )
  )
  )
)</f>
        <v>28647.991406250003</v>
      </c>
      <c r="F1817" s="1">
        <f ca="1">IF(AND($A1817=0,$B1817=1),
    VLOOKUP(1,ChapterTable!$1:$1048576,MATCH("최종"&amp;SUBSTITUTE(SUBSTITUTE(F$1,"standard",""),"|Float",""),ChapterTable!$1:$1,0),0)*ChapterTable!$P$17,
  IF(AND($A1817=0,$B1817=0),
    F1818,
  IF($B1817=0,
    VLOOKUP($A1817,ChapterTable!$1:$1048576,MATCH("최종"&amp;SUBSTITUTE(SUBSTITUTE(F$1,"standard",""),"|Float",""),ChapterTable!$1:$1,0),0),
  IF($B1817=1,
    IF($L1817=FALSE,
      VLOOKUP($A1817,ChapterTable!$1:$1048576,MATCH("최종"&amp;SUBSTITUTE(SUBSTITUTE(F$1,"standard",""),"|Float",""),ChapterTable!$1:$1,0),0),
      VLOOKUP($A1817-ChapterTable!$P$11,ChapterTable!$1:$1048576,MATCH("최종"&amp;SUBSTITUTE(SUBSTITUTE(F$1,"standard",""),"|Float",""),ChapterTable!$1:$1,0),0)*ChapterTable!$P$14
    ),
  OFFSET(F1817,-$B1817+IF($L1817,1,0),0)*
    (VLOOKUP(SUBSTITUTE(SUBSTITUTE(F$1,"standard",""),"|Float","")&amp;IF(OR($L1817=TRUE,$A1817=0,MOD($A1817,ChapterTable!$R$20)&lt;&gt;0),"","보스")&amp;"인게임누적곱배수",ChapterTable!$R:$S,2,0)^D1817
    +VLOOKUP(SUBSTITUTE(SUBSTITUTE(F$1,"standard",""),"|Float","")&amp;IF(OR($L1817=TRUE,$A1817=0,MOD($A1817,ChapterTable!$R$20)&lt;&gt;0),"","보스")&amp;"인게임누적합배수",ChapterTable!$R:$S,2,0)*D1817)
  )
  )
  )
)</f>
        <v>8579.4765930175763</v>
      </c>
      <c r="G1817" t="s">
        <v>719</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99"/>
        <v>3</v>
      </c>
      <c r="Q1817">
        <f t="shared" si="200"/>
        <v>3</v>
      </c>
      <c r="R1817" t="b">
        <f t="shared" ca="1" si="201"/>
        <v>1</v>
      </c>
      <c r="T1817" t="b">
        <f t="shared" ca="1" si="202"/>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205"/>
        <v>0.33333333333333331</v>
      </c>
      <c r="AJ1817">
        <f t="shared" si="203"/>
        <v>0.395555555</v>
      </c>
      <c r="AK1817">
        <f t="shared" si="204"/>
        <v>1</v>
      </c>
      <c r="AL1817">
        <v>0</v>
      </c>
    </row>
    <row r="1818" spans="1:38" x14ac:dyDescent="0.3">
      <c r="A1818">
        <v>14</v>
      </c>
      <c r="B1818">
        <v>27</v>
      </c>
      <c r="C1818">
        <f>IF(OR($L1818=TRUE,$A1818=0,MOD($A1818,ChapterTable!$R$20)&lt;&gt;0),
MAX(0,INT(($B1818+ChapterTable!$P$26+VLOOKUP(SUBSTITUTE(C$1,"성장단계","")&amp;"단계오프셋",ChapterTable!$R:$S,2,0))/ChapterTable!$P$23)),
MAX(0,INT(($B1818+ChapterTable!$R$26+VLOOKUP(SUBSTITUTE(C$1,"성장단계","")&amp;"보스단계오프셋",ChapterTable!$R:$S,2,0))/ChapterTable!$R$23)))</f>
        <v>3</v>
      </c>
      <c r="D1818">
        <f>IF(OR($L1818=TRUE,$A1818=0,MOD($A1818,ChapterTable!$R$20)&lt;&gt;0),
MAX(0,INT(($B1818+ChapterTable!$P$26+VLOOKUP(SUBSTITUTE(D$1,"성장단계","")&amp;"단계오프셋",ChapterTable!$R:$S,2,0))/ChapterTable!$P$23)),
MAX(0,INT(($B1818+ChapterTable!$R$26+VLOOKUP(SUBSTITUTE(D$1,"성장단계","")&amp;"보스단계오프셋",ChapterTable!$R:$S,2,0))/ChapterTable!$R$23)))</f>
        <v>2</v>
      </c>
      <c r="E1818" s="1">
        <f ca="1">IF(AND($A1818=0,$B1818=1),
    VLOOKUP(1,ChapterTable!$1:$1048576,MATCH("최종"&amp;SUBSTITUTE(SUBSTITUTE(E$1,"standard",""),"|Float",""),ChapterTable!$1:$1,0),0)*ChapterTable!$P$17,
  IF(AND($A1818=0,$B1818=0),
    E1819,
  IF($B1818=0,
    VLOOKUP($A1818,ChapterTable!$1:$1048576,MATCH("최종"&amp;SUBSTITUTE(SUBSTITUTE(E$1,"standard",""),"|Float",""),ChapterTable!$1:$1,0),0),
  IF($B1818=1,
    IF($L1818=FALSE,
      VLOOKUP($A1818,ChapterTable!$1:$1048576,MATCH("최종"&amp;SUBSTITUTE(SUBSTITUTE(E$1,"standard",""),"|Float",""),ChapterTable!$1:$1,0),0),
      VLOOKUP($A1818-ChapterTable!$P$11,ChapterTable!$1:$1048576,MATCH("최종"&amp;SUBSTITUTE(SUBSTITUTE(E$1,"standard",""),"|Float",""),ChapterTable!$1:$1,0),0)*ChapterTable!$P$14
    ),
  OFFSET(E1818,-$B1818+IF($L1818,1,0),0)*IF($B1818&gt;OFFSET($B1818,1,0),ChapterTable!$R$17,1)*
    (VLOOKUP(SUBSTITUTE(SUBSTITUTE(E$1,"standard",""),"|Float","")&amp;IF(OR($L1818=TRUE,$A1818=0,MOD($A1818,ChapterTable!$R$20)&lt;&gt;0),"","보스")&amp;"인게임누적곱배수",ChapterTable!$R:$S,2,0)^C1818
    +VLOOKUP(SUBSTITUTE(SUBSTITUTE(E$1,"standard",""),"|Float","")&amp;IF(OR($L1818=TRUE,$A1818=0,MOD($A1818,ChapterTable!$R$20)&lt;&gt;0),"","보스")&amp;"인게임누적합배수",ChapterTable!$R:$S,2,0)*C1818)
  )
  )
  )
)</f>
        <v>28647.991406250003</v>
      </c>
      <c r="F1818" s="1">
        <f ca="1">IF(AND($A1818=0,$B1818=1),
    VLOOKUP(1,ChapterTable!$1:$1048576,MATCH("최종"&amp;SUBSTITUTE(SUBSTITUTE(F$1,"standard",""),"|Float",""),ChapterTable!$1:$1,0),0)*ChapterTable!$P$17,
  IF(AND($A1818=0,$B1818=0),
    F1819,
  IF($B1818=0,
    VLOOKUP($A1818,ChapterTable!$1:$1048576,MATCH("최종"&amp;SUBSTITUTE(SUBSTITUTE(F$1,"standard",""),"|Float",""),ChapterTable!$1:$1,0),0),
  IF($B1818=1,
    IF($L1818=FALSE,
      VLOOKUP($A1818,ChapterTable!$1:$1048576,MATCH("최종"&amp;SUBSTITUTE(SUBSTITUTE(F$1,"standard",""),"|Float",""),ChapterTable!$1:$1,0),0),
      VLOOKUP($A1818-ChapterTable!$P$11,ChapterTable!$1:$1048576,MATCH("최종"&amp;SUBSTITUTE(SUBSTITUTE(F$1,"standard",""),"|Float",""),ChapterTable!$1:$1,0),0)*ChapterTable!$P$14
    ),
  OFFSET(F1818,-$B1818+IF($L1818,1,0),0)*
    (VLOOKUP(SUBSTITUTE(SUBSTITUTE(F$1,"standard",""),"|Float","")&amp;IF(OR($L1818=TRUE,$A1818=0,MOD($A1818,ChapterTable!$R$20)&lt;&gt;0),"","보스")&amp;"인게임누적곱배수",ChapterTable!$R:$S,2,0)^D1818
    +VLOOKUP(SUBSTITUTE(SUBSTITUTE(F$1,"standard",""),"|Float","")&amp;IF(OR($L1818=TRUE,$A1818=0,MOD($A1818,ChapterTable!$R$20)&lt;&gt;0),"","보스")&amp;"인게임누적합배수",ChapterTable!$R:$S,2,0)*D1818)
  )
  )
  )
)</f>
        <v>8579.4765930175763</v>
      </c>
      <c r="G1818" t="s">
        <v>719</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99"/>
        <v>3</v>
      </c>
      <c r="Q1818">
        <f t="shared" si="200"/>
        <v>3</v>
      </c>
      <c r="R1818" t="b">
        <f t="shared" ca="1" si="201"/>
        <v>1</v>
      </c>
      <c r="T1818" t="b">
        <f t="shared" ca="1" si="202"/>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205"/>
        <v>0.33333333333333331</v>
      </c>
      <c r="AJ1818">
        <f t="shared" si="203"/>
        <v>0.395555555</v>
      </c>
      <c r="AK1818">
        <f t="shared" si="204"/>
        <v>1</v>
      </c>
      <c r="AL1818">
        <v>0</v>
      </c>
    </row>
    <row r="1819" spans="1:38" x14ac:dyDescent="0.3">
      <c r="A1819">
        <v>14</v>
      </c>
      <c r="B1819">
        <v>28</v>
      </c>
      <c r="C1819">
        <f>IF(OR($L1819=TRUE,$A1819=0,MOD($A1819,ChapterTable!$R$20)&lt;&gt;0),
MAX(0,INT(($B1819+ChapterTable!$P$26+VLOOKUP(SUBSTITUTE(C$1,"성장단계","")&amp;"단계오프셋",ChapterTable!$R:$S,2,0))/ChapterTable!$P$23)),
MAX(0,INT(($B1819+ChapterTable!$R$26+VLOOKUP(SUBSTITUTE(C$1,"성장단계","")&amp;"보스단계오프셋",ChapterTable!$R:$S,2,0))/ChapterTable!$R$23)))</f>
        <v>3</v>
      </c>
      <c r="D1819">
        <f>IF(OR($L1819=TRUE,$A1819=0,MOD($A1819,ChapterTable!$R$20)&lt;&gt;0),
MAX(0,INT(($B1819+ChapterTable!$P$26+VLOOKUP(SUBSTITUTE(D$1,"성장단계","")&amp;"단계오프셋",ChapterTable!$R:$S,2,0))/ChapterTable!$P$23)),
MAX(0,INT(($B1819+ChapterTable!$R$26+VLOOKUP(SUBSTITUTE(D$1,"성장단계","")&amp;"보스단계오프셋",ChapterTable!$R:$S,2,0))/ChapterTable!$R$23)))</f>
        <v>2</v>
      </c>
      <c r="E1819" s="1">
        <f ca="1">IF(AND($A1819=0,$B1819=1),
    VLOOKUP(1,ChapterTable!$1:$1048576,MATCH("최종"&amp;SUBSTITUTE(SUBSTITUTE(E$1,"standard",""),"|Float",""),ChapterTable!$1:$1,0),0)*ChapterTable!$P$17,
  IF(AND($A1819=0,$B1819=0),
    E1820,
  IF($B1819=0,
    VLOOKUP($A1819,ChapterTable!$1:$1048576,MATCH("최종"&amp;SUBSTITUTE(SUBSTITUTE(E$1,"standard",""),"|Float",""),ChapterTable!$1:$1,0),0),
  IF($B1819=1,
    IF($L1819=FALSE,
      VLOOKUP($A1819,ChapterTable!$1:$1048576,MATCH("최종"&amp;SUBSTITUTE(SUBSTITUTE(E$1,"standard",""),"|Float",""),ChapterTable!$1:$1,0),0),
      VLOOKUP($A1819-ChapterTable!$P$11,ChapterTable!$1:$1048576,MATCH("최종"&amp;SUBSTITUTE(SUBSTITUTE(E$1,"standard",""),"|Float",""),ChapterTable!$1:$1,0),0)*ChapterTable!$P$14
    ),
  OFFSET(E1819,-$B1819+IF($L1819,1,0),0)*IF($B1819&gt;OFFSET($B1819,1,0),ChapterTable!$R$17,1)*
    (VLOOKUP(SUBSTITUTE(SUBSTITUTE(E$1,"standard",""),"|Float","")&amp;IF(OR($L1819=TRUE,$A1819=0,MOD($A1819,ChapterTable!$R$20)&lt;&gt;0),"","보스")&amp;"인게임누적곱배수",ChapterTable!$R:$S,2,0)^C1819
    +VLOOKUP(SUBSTITUTE(SUBSTITUTE(E$1,"standard",""),"|Float","")&amp;IF(OR($L1819=TRUE,$A1819=0,MOD($A1819,ChapterTable!$R$20)&lt;&gt;0),"","보스")&amp;"인게임누적합배수",ChapterTable!$R:$S,2,0)*C1819)
  )
  )
  )
)</f>
        <v>28647.991406250003</v>
      </c>
      <c r="F1819" s="1">
        <f ca="1">IF(AND($A1819=0,$B1819=1),
    VLOOKUP(1,ChapterTable!$1:$1048576,MATCH("최종"&amp;SUBSTITUTE(SUBSTITUTE(F$1,"standard",""),"|Float",""),ChapterTable!$1:$1,0),0)*ChapterTable!$P$17,
  IF(AND($A1819=0,$B1819=0),
    F1820,
  IF($B1819=0,
    VLOOKUP($A1819,ChapterTable!$1:$1048576,MATCH("최종"&amp;SUBSTITUTE(SUBSTITUTE(F$1,"standard",""),"|Float",""),ChapterTable!$1:$1,0),0),
  IF($B1819=1,
    IF($L1819=FALSE,
      VLOOKUP($A1819,ChapterTable!$1:$1048576,MATCH("최종"&amp;SUBSTITUTE(SUBSTITUTE(F$1,"standard",""),"|Float",""),ChapterTable!$1:$1,0),0),
      VLOOKUP($A1819-ChapterTable!$P$11,ChapterTable!$1:$1048576,MATCH("최종"&amp;SUBSTITUTE(SUBSTITUTE(F$1,"standard",""),"|Float",""),ChapterTable!$1:$1,0),0)*ChapterTable!$P$14
    ),
  OFFSET(F1819,-$B1819+IF($L1819,1,0),0)*
    (VLOOKUP(SUBSTITUTE(SUBSTITUTE(F$1,"standard",""),"|Float","")&amp;IF(OR($L1819=TRUE,$A1819=0,MOD($A1819,ChapterTable!$R$20)&lt;&gt;0),"","보스")&amp;"인게임누적곱배수",ChapterTable!$R:$S,2,0)^D1819
    +VLOOKUP(SUBSTITUTE(SUBSTITUTE(F$1,"standard",""),"|Float","")&amp;IF(OR($L1819=TRUE,$A1819=0,MOD($A1819,ChapterTable!$R$20)&lt;&gt;0),"","보스")&amp;"인게임누적합배수",ChapterTable!$R:$S,2,0)*D1819)
  )
  )
  )
)</f>
        <v>8579.4765930175763</v>
      </c>
      <c r="G1819" t="s">
        <v>719</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99"/>
        <v>3</v>
      </c>
      <c r="Q1819">
        <f t="shared" si="200"/>
        <v>3</v>
      </c>
      <c r="R1819" t="b">
        <f t="shared" ca="1" si="201"/>
        <v>1</v>
      </c>
      <c r="T1819" t="b">
        <f t="shared" ca="1" si="202"/>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205"/>
        <v>0.33333333333333331</v>
      </c>
      <c r="AJ1819">
        <f t="shared" si="203"/>
        <v>0.395555555</v>
      </c>
      <c r="AK1819">
        <f t="shared" si="204"/>
        <v>1</v>
      </c>
      <c r="AL1819">
        <v>0</v>
      </c>
    </row>
    <row r="1820" spans="1:38" x14ac:dyDescent="0.3">
      <c r="A1820">
        <v>14</v>
      </c>
      <c r="B1820">
        <v>29</v>
      </c>
      <c r="C1820">
        <f>IF(OR($L1820=TRUE,$A1820=0,MOD($A1820,ChapterTable!$R$20)&lt;&gt;0),
MAX(0,INT(($B1820+ChapterTable!$P$26+VLOOKUP(SUBSTITUTE(C$1,"성장단계","")&amp;"단계오프셋",ChapterTable!$R:$S,2,0))/ChapterTable!$P$23)),
MAX(0,INT(($B1820+ChapterTable!$R$26+VLOOKUP(SUBSTITUTE(C$1,"성장단계","")&amp;"보스단계오프셋",ChapterTable!$R:$S,2,0))/ChapterTable!$R$23)))</f>
        <v>3</v>
      </c>
      <c r="D1820">
        <f>IF(OR($L1820=TRUE,$A1820=0,MOD($A1820,ChapterTable!$R$20)&lt;&gt;0),
MAX(0,INT(($B1820+ChapterTable!$P$26+VLOOKUP(SUBSTITUTE(D$1,"성장단계","")&amp;"단계오프셋",ChapterTable!$R:$S,2,0))/ChapterTable!$P$23)),
MAX(0,INT(($B1820+ChapterTable!$R$26+VLOOKUP(SUBSTITUTE(D$1,"성장단계","")&amp;"보스단계오프셋",ChapterTable!$R:$S,2,0))/ChapterTable!$R$23)))</f>
        <v>2</v>
      </c>
      <c r="E1820" s="1">
        <f ca="1">IF(AND($A1820=0,$B1820=1),
    VLOOKUP(1,ChapterTable!$1:$1048576,MATCH("최종"&amp;SUBSTITUTE(SUBSTITUTE(E$1,"standard",""),"|Float",""),ChapterTable!$1:$1,0),0)*ChapterTable!$P$17,
  IF(AND($A1820=0,$B1820=0),
    E1821,
  IF($B1820=0,
    VLOOKUP($A1820,ChapterTable!$1:$1048576,MATCH("최종"&amp;SUBSTITUTE(SUBSTITUTE(E$1,"standard",""),"|Float",""),ChapterTable!$1:$1,0),0),
  IF($B1820=1,
    IF($L1820=FALSE,
      VLOOKUP($A1820,ChapterTable!$1:$1048576,MATCH("최종"&amp;SUBSTITUTE(SUBSTITUTE(E$1,"standard",""),"|Float",""),ChapterTable!$1:$1,0),0),
      VLOOKUP($A1820-ChapterTable!$P$11,ChapterTable!$1:$1048576,MATCH("최종"&amp;SUBSTITUTE(SUBSTITUTE(E$1,"standard",""),"|Float",""),ChapterTable!$1:$1,0),0)*ChapterTable!$P$14
    ),
  OFFSET(E1820,-$B1820+IF($L1820,1,0),0)*IF($B1820&gt;OFFSET($B1820,1,0),ChapterTable!$R$17,1)*
    (VLOOKUP(SUBSTITUTE(SUBSTITUTE(E$1,"standard",""),"|Float","")&amp;IF(OR($L1820=TRUE,$A1820=0,MOD($A1820,ChapterTable!$R$20)&lt;&gt;0),"","보스")&amp;"인게임누적곱배수",ChapterTable!$R:$S,2,0)^C1820
    +VLOOKUP(SUBSTITUTE(SUBSTITUTE(E$1,"standard",""),"|Float","")&amp;IF(OR($L1820=TRUE,$A1820=0,MOD($A1820,ChapterTable!$R$20)&lt;&gt;0),"","보스")&amp;"인게임누적합배수",ChapterTable!$R:$S,2,0)*C1820)
  )
  )
  )
)</f>
        <v>28647.991406250003</v>
      </c>
      <c r="F1820" s="1">
        <f ca="1">IF(AND($A1820=0,$B1820=1),
    VLOOKUP(1,ChapterTable!$1:$1048576,MATCH("최종"&amp;SUBSTITUTE(SUBSTITUTE(F$1,"standard",""),"|Float",""),ChapterTable!$1:$1,0),0)*ChapterTable!$P$17,
  IF(AND($A1820=0,$B1820=0),
    F1821,
  IF($B1820=0,
    VLOOKUP($A1820,ChapterTable!$1:$1048576,MATCH("최종"&amp;SUBSTITUTE(SUBSTITUTE(F$1,"standard",""),"|Float",""),ChapterTable!$1:$1,0),0),
  IF($B1820=1,
    IF($L1820=FALSE,
      VLOOKUP($A1820,ChapterTable!$1:$1048576,MATCH("최종"&amp;SUBSTITUTE(SUBSTITUTE(F$1,"standard",""),"|Float",""),ChapterTable!$1:$1,0),0),
      VLOOKUP($A1820-ChapterTable!$P$11,ChapterTable!$1:$1048576,MATCH("최종"&amp;SUBSTITUTE(SUBSTITUTE(F$1,"standard",""),"|Float",""),ChapterTable!$1:$1,0),0)*ChapterTable!$P$14
    ),
  OFFSET(F1820,-$B1820+IF($L1820,1,0),0)*
    (VLOOKUP(SUBSTITUTE(SUBSTITUTE(F$1,"standard",""),"|Float","")&amp;IF(OR($L1820=TRUE,$A1820=0,MOD($A1820,ChapterTable!$R$20)&lt;&gt;0),"","보스")&amp;"인게임누적곱배수",ChapterTable!$R:$S,2,0)^D1820
    +VLOOKUP(SUBSTITUTE(SUBSTITUTE(F$1,"standard",""),"|Float","")&amp;IF(OR($L1820=TRUE,$A1820=0,MOD($A1820,ChapterTable!$R$20)&lt;&gt;0),"","보스")&amp;"인게임누적합배수",ChapterTable!$R:$S,2,0)*D1820)
  )
  )
  )
)</f>
        <v>8579.4765930175763</v>
      </c>
      <c r="G1820" t="s">
        <v>719</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99"/>
        <v>93</v>
      </c>
      <c r="Q1820">
        <f t="shared" si="200"/>
        <v>93</v>
      </c>
      <c r="R1820" t="b">
        <f t="shared" ca="1" si="201"/>
        <v>1</v>
      </c>
      <c r="T1820" t="b">
        <f t="shared" ca="1" si="202"/>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205"/>
        <v>0.33333333333333331</v>
      </c>
      <c r="AJ1820">
        <f t="shared" si="203"/>
        <v>0.395555555</v>
      </c>
      <c r="AK1820">
        <f t="shared" si="204"/>
        <v>1</v>
      </c>
      <c r="AL1820">
        <v>0</v>
      </c>
    </row>
    <row r="1821" spans="1:38" x14ac:dyDescent="0.3">
      <c r="A1821">
        <v>14</v>
      </c>
      <c r="B1821">
        <v>30</v>
      </c>
      <c r="C1821">
        <f>IF(OR($L1821=TRUE,$A1821=0,MOD($A1821,ChapterTable!$R$20)&lt;&gt;0),
MAX(0,INT(($B1821+ChapterTable!$P$26+VLOOKUP(SUBSTITUTE(C$1,"성장단계","")&amp;"단계오프셋",ChapterTable!$R:$S,2,0))/ChapterTable!$P$23)),
MAX(0,INT(($B1821+ChapterTable!$R$26+VLOOKUP(SUBSTITUTE(C$1,"성장단계","")&amp;"보스단계오프셋",ChapterTable!$R:$S,2,0))/ChapterTable!$R$23)))</f>
        <v>3</v>
      </c>
      <c r="D1821">
        <f>IF(OR($L1821=TRUE,$A1821=0,MOD($A1821,ChapterTable!$R$20)&lt;&gt;0),
MAX(0,INT(($B1821+ChapterTable!$P$26+VLOOKUP(SUBSTITUTE(D$1,"성장단계","")&amp;"단계오프셋",ChapterTable!$R:$S,2,0))/ChapterTable!$P$23)),
MAX(0,INT(($B1821+ChapterTable!$R$26+VLOOKUP(SUBSTITUTE(D$1,"성장단계","")&amp;"보스단계오프셋",ChapterTable!$R:$S,2,0))/ChapterTable!$R$23)))</f>
        <v>2</v>
      </c>
      <c r="E1821" s="1">
        <f ca="1">IF(AND($A1821=0,$B1821=1),
    VLOOKUP(1,ChapterTable!$1:$1048576,MATCH("최종"&amp;SUBSTITUTE(SUBSTITUTE(E$1,"standard",""),"|Float",""),ChapterTable!$1:$1,0),0)*ChapterTable!$P$17,
  IF(AND($A1821=0,$B1821=0),
    E1822,
  IF($B1821=0,
    VLOOKUP($A1821,ChapterTable!$1:$1048576,MATCH("최종"&amp;SUBSTITUTE(SUBSTITUTE(E$1,"standard",""),"|Float",""),ChapterTable!$1:$1,0),0),
  IF($B1821=1,
    IF($L1821=FALSE,
      VLOOKUP($A1821,ChapterTable!$1:$1048576,MATCH("최종"&amp;SUBSTITUTE(SUBSTITUTE(E$1,"standard",""),"|Float",""),ChapterTable!$1:$1,0),0),
      VLOOKUP($A1821-ChapterTable!$P$11,ChapterTable!$1:$1048576,MATCH("최종"&amp;SUBSTITUTE(SUBSTITUTE(E$1,"standard",""),"|Float",""),ChapterTable!$1:$1,0),0)*ChapterTable!$P$14
    ),
  OFFSET(E1821,-$B1821+IF($L1821,1,0),0)*IF($B1821&gt;OFFSET($B1821,1,0),ChapterTable!$R$17,1)*
    (VLOOKUP(SUBSTITUTE(SUBSTITUTE(E$1,"standard",""),"|Float","")&amp;IF(OR($L1821=TRUE,$A1821=0,MOD($A1821,ChapterTable!$R$20)&lt;&gt;0),"","보스")&amp;"인게임누적곱배수",ChapterTable!$R:$S,2,0)^C1821
    +VLOOKUP(SUBSTITUTE(SUBSTITUTE(E$1,"standard",""),"|Float","")&amp;IF(OR($L1821=TRUE,$A1821=0,MOD($A1821,ChapterTable!$R$20)&lt;&gt;0),"","보스")&amp;"인게임누적합배수",ChapterTable!$R:$S,2,0)*C1821)
  )
  )
  )
)</f>
        <v>28647.991406250003</v>
      </c>
      <c r="F1821" s="1">
        <f ca="1">IF(AND($A1821=0,$B1821=1),
    VLOOKUP(1,ChapterTable!$1:$1048576,MATCH("최종"&amp;SUBSTITUTE(SUBSTITUTE(F$1,"standard",""),"|Float",""),ChapterTable!$1:$1,0),0)*ChapterTable!$P$17,
  IF(AND($A1821=0,$B1821=0),
    F1822,
  IF($B1821=0,
    VLOOKUP($A1821,ChapterTable!$1:$1048576,MATCH("최종"&amp;SUBSTITUTE(SUBSTITUTE(F$1,"standard",""),"|Float",""),ChapterTable!$1:$1,0),0),
  IF($B1821=1,
    IF($L1821=FALSE,
      VLOOKUP($A1821,ChapterTable!$1:$1048576,MATCH("최종"&amp;SUBSTITUTE(SUBSTITUTE(F$1,"standard",""),"|Float",""),ChapterTable!$1:$1,0),0),
      VLOOKUP($A1821-ChapterTable!$P$11,ChapterTable!$1:$1048576,MATCH("최종"&amp;SUBSTITUTE(SUBSTITUTE(F$1,"standard",""),"|Float",""),ChapterTable!$1:$1,0),0)*ChapterTable!$P$14
    ),
  OFFSET(F1821,-$B1821+IF($L1821,1,0),0)*
    (VLOOKUP(SUBSTITUTE(SUBSTITUTE(F$1,"standard",""),"|Float","")&amp;IF(OR($L1821=TRUE,$A1821=0,MOD($A1821,ChapterTable!$R$20)&lt;&gt;0),"","보스")&amp;"인게임누적곱배수",ChapterTable!$R:$S,2,0)^D1821
    +VLOOKUP(SUBSTITUTE(SUBSTITUTE(F$1,"standard",""),"|Float","")&amp;IF(OR($L1821=TRUE,$A1821=0,MOD($A1821,ChapterTable!$R$20)&lt;&gt;0),"","보스")&amp;"인게임누적합배수",ChapterTable!$R:$S,2,0)*D1821)
  )
  )
  )
)</f>
        <v>8579.4765930175763</v>
      </c>
      <c r="G1821" t="s">
        <v>719</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99"/>
        <v>23</v>
      </c>
      <c r="Q1821">
        <f t="shared" si="200"/>
        <v>23</v>
      </c>
      <c r="R1821" t="b">
        <f t="shared" ca="1" si="201"/>
        <v>1</v>
      </c>
      <c r="T1821" t="b">
        <f t="shared" ca="1" si="202"/>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205"/>
        <v>0.33333333333333331</v>
      </c>
      <c r="AJ1821">
        <f t="shared" si="203"/>
        <v>1</v>
      </c>
      <c r="AK1821">
        <f t="shared" si="204"/>
        <v>3</v>
      </c>
      <c r="AL1821">
        <v>0</v>
      </c>
    </row>
    <row r="1822" spans="1:38" x14ac:dyDescent="0.3">
      <c r="A1822">
        <v>14</v>
      </c>
      <c r="B1822">
        <v>31</v>
      </c>
      <c r="C1822">
        <f>IF(OR($L1822=TRUE,$A1822=0,MOD($A1822,ChapterTable!$R$20)&lt;&gt;0),
MAX(0,INT(($B1822+ChapterTable!$P$26+VLOOKUP(SUBSTITUTE(C$1,"성장단계","")&amp;"단계오프셋",ChapterTable!$R:$S,2,0))/ChapterTable!$P$23)),
MAX(0,INT(($B1822+ChapterTable!$R$26+VLOOKUP(SUBSTITUTE(C$1,"성장단계","")&amp;"보스단계오프셋",ChapterTable!$R:$S,2,0))/ChapterTable!$R$23)))</f>
        <v>3</v>
      </c>
      <c r="D1822">
        <f>IF(OR($L1822=TRUE,$A1822=0,MOD($A1822,ChapterTable!$R$20)&lt;&gt;0),
MAX(0,INT(($B1822+ChapterTable!$P$26+VLOOKUP(SUBSTITUTE(D$1,"성장단계","")&amp;"단계오프셋",ChapterTable!$R:$S,2,0))/ChapterTable!$P$23)),
MAX(0,INT(($B1822+ChapterTable!$R$26+VLOOKUP(SUBSTITUTE(D$1,"성장단계","")&amp;"보스단계오프셋",ChapterTable!$R:$S,2,0))/ChapterTable!$R$23)))</f>
        <v>3</v>
      </c>
      <c r="E1822" s="1">
        <f ca="1">IF(AND($A1822=0,$B1822=1),
    VLOOKUP(1,ChapterTable!$1:$1048576,MATCH("최종"&amp;SUBSTITUTE(SUBSTITUTE(E$1,"standard",""),"|Float",""),ChapterTable!$1:$1,0),0)*ChapterTable!$P$17,
  IF(AND($A1822=0,$B1822=0),
    E1823,
  IF($B1822=0,
    VLOOKUP($A1822,ChapterTable!$1:$1048576,MATCH("최종"&amp;SUBSTITUTE(SUBSTITUTE(E$1,"standard",""),"|Float",""),ChapterTable!$1:$1,0),0),
  IF($B1822=1,
    IF($L1822=FALSE,
      VLOOKUP($A1822,ChapterTable!$1:$1048576,MATCH("최종"&amp;SUBSTITUTE(SUBSTITUTE(E$1,"standard",""),"|Float",""),ChapterTable!$1:$1,0),0),
      VLOOKUP($A1822-ChapterTable!$P$11,ChapterTable!$1:$1048576,MATCH("최종"&amp;SUBSTITUTE(SUBSTITUTE(E$1,"standard",""),"|Float",""),ChapterTable!$1:$1,0),0)*ChapterTable!$P$14
    ),
  OFFSET(E1822,-$B1822+IF($L1822,1,0),0)*IF($B1822&gt;OFFSET($B1822,1,0),ChapterTable!$R$17,1)*
    (VLOOKUP(SUBSTITUTE(SUBSTITUTE(E$1,"standard",""),"|Float","")&amp;IF(OR($L1822=TRUE,$A1822=0,MOD($A1822,ChapterTable!$R$20)&lt;&gt;0),"","보스")&amp;"인게임누적곱배수",ChapterTable!$R:$S,2,0)^C1822
    +VLOOKUP(SUBSTITUTE(SUBSTITUTE(E$1,"standard",""),"|Float","")&amp;IF(OR($L1822=TRUE,$A1822=0,MOD($A1822,ChapterTable!$R$20)&lt;&gt;0),"","보스")&amp;"인게임누적합배수",ChapterTable!$R:$S,2,0)*C1822)
  )
  )
  )
)</f>
        <v>28647.991406250003</v>
      </c>
      <c r="F1822" s="1">
        <f ca="1">IF(AND($A1822=0,$B1822=1),
    VLOOKUP(1,ChapterTable!$1:$1048576,MATCH("최종"&amp;SUBSTITUTE(SUBSTITUTE(F$1,"standard",""),"|Float",""),ChapterTable!$1:$1,0),0)*ChapterTable!$P$17,
  IF(AND($A1822=0,$B1822=0),
    F1823,
  IF($B1822=0,
    VLOOKUP($A1822,ChapterTable!$1:$1048576,MATCH("최종"&amp;SUBSTITUTE(SUBSTITUTE(F$1,"standard",""),"|Float",""),ChapterTable!$1:$1,0),0),
  IF($B1822=1,
    IF($L1822=FALSE,
      VLOOKUP($A1822,ChapterTable!$1:$1048576,MATCH("최종"&amp;SUBSTITUTE(SUBSTITUTE(F$1,"standard",""),"|Float",""),ChapterTable!$1:$1,0),0),
      VLOOKUP($A1822-ChapterTable!$P$11,ChapterTable!$1:$1048576,MATCH("최종"&amp;SUBSTITUTE(SUBSTITUTE(F$1,"standard",""),"|Float",""),ChapterTable!$1:$1,0),0)*ChapterTable!$P$14
    ),
  OFFSET(F1822,-$B1822+IF($L1822,1,0),0)*
    (VLOOKUP(SUBSTITUTE(SUBSTITUTE(F$1,"standard",""),"|Float","")&amp;IF(OR($L1822=TRUE,$A1822=0,MOD($A1822,ChapterTable!$R$20)&lt;&gt;0),"","보스")&amp;"인게임누적곱배수",ChapterTable!$R:$S,2,0)^D1822
    +VLOOKUP(SUBSTITUTE(SUBSTITUTE(F$1,"standard",""),"|Float","")&amp;IF(OR($L1822=TRUE,$A1822=0,MOD($A1822,ChapterTable!$R$20)&lt;&gt;0),"","보스")&amp;"인게임누적합배수",ChapterTable!$R:$S,2,0)*D1822)
  )
  )
  )
)</f>
        <v>9139.0076751708984</v>
      </c>
      <c r="G1822" t="s">
        <v>719</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99"/>
        <v>4</v>
      </c>
      <c r="Q1822">
        <f t="shared" si="200"/>
        <v>4</v>
      </c>
      <c r="R1822" t="b">
        <f t="shared" ca="1" si="201"/>
        <v>1</v>
      </c>
      <c r="T1822" t="b">
        <f t="shared" ca="1" si="202"/>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205"/>
        <v>0.25</v>
      </c>
      <c r="AJ1822">
        <f t="shared" si="203"/>
        <v>0.32</v>
      </c>
      <c r="AK1822">
        <f t="shared" si="204"/>
        <v>1</v>
      </c>
      <c r="AL1822">
        <v>0</v>
      </c>
    </row>
    <row r="1823" spans="1:38" x14ac:dyDescent="0.3">
      <c r="A1823">
        <v>14</v>
      </c>
      <c r="B1823">
        <v>32</v>
      </c>
      <c r="C1823">
        <f>IF(OR($L1823=TRUE,$A1823=0,MOD($A1823,ChapterTable!$R$20)&lt;&gt;0),
MAX(0,INT(($B1823+ChapterTable!$P$26+VLOOKUP(SUBSTITUTE(C$1,"성장단계","")&amp;"단계오프셋",ChapterTable!$R:$S,2,0))/ChapterTable!$P$23)),
MAX(0,INT(($B1823+ChapterTable!$R$26+VLOOKUP(SUBSTITUTE(C$1,"성장단계","")&amp;"보스단계오프셋",ChapterTable!$R:$S,2,0))/ChapterTable!$R$23)))</f>
        <v>3</v>
      </c>
      <c r="D1823">
        <f>IF(OR($L1823=TRUE,$A1823=0,MOD($A1823,ChapterTable!$R$20)&lt;&gt;0),
MAX(0,INT(($B1823+ChapterTable!$P$26+VLOOKUP(SUBSTITUTE(D$1,"성장단계","")&amp;"단계오프셋",ChapterTable!$R:$S,2,0))/ChapterTable!$P$23)),
MAX(0,INT(($B1823+ChapterTable!$R$26+VLOOKUP(SUBSTITUTE(D$1,"성장단계","")&amp;"보스단계오프셋",ChapterTable!$R:$S,2,0))/ChapterTable!$R$23)))</f>
        <v>3</v>
      </c>
      <c r="E1823" s="1">
        <f ca="1">IF(AND($A1823=0,$B1823=1),
    VLOOKUP(1,ChapterTable!$1:$1048576,MATCH("최종"&amp;SUBSTITUTE(SUBSTITUTE(E$1,"standard",""),"|Float",""),ChapterTable!$1:$1,0),0)*ChapterTable!$P$17,
  IF(AND($A1823=0,$B1823=0),
    E1824,
  IF($B1823=0,
    VLOOKUP($A1823,ChapterTable!$1:$1048576,MATCH("최종"&amp;SUBSTITUTE(SUBSTITUTE(E$1,"standard",""),"|Float",""),ChapterTable!$1:$1,0),0),
  IF($B1823=1,
    IF($L1823=FALSE,
      VLOOKUP($A1823,ChapterTable!$1:$1048576,MATCH("최종"&amp;SUBSTITUTE(SUBSTITUTE(E$1,"standard",""),"|Float",""),ChapterTable!$1:$1,0),0),
      VLOOKUP($A1823-ChapterTable!$P$11,ChapterTable!$1:$1048576,MATCH("최종"&amp;SUBSTITUTE(SUBSTITUTE(E$1,"standard",""),"|Float",""),ChapterTable!$1:$1,0),0)*ChapterTable!$P$14
    ),
  OFFSET(E1823,-$B1823+IF($L1823,1,0),0)*IF($B1823&gt;OFFSET($B1823,1,0),ChapterTable!$R$17,1)*
    (VLOOKUP(SUBSTITUTE(SUBSTITUTE(E$1,"standard",""),"|Float","")&amp;IF(OR($L1823=TRUE,$A1823=0,MOD($A1823,ChapterTable!$R$20)&lt;&gt;0),"","보스")&amp;"인게임누적곱배수",ChapterTable!$R:$S,2,0)^C1823
    +VLOOKUP(SUBSTITUTE(SUBSTITUTE(E$1,"standard",""),"|Float","")&amp;IF(OR($L1823=TRUE,$A1823=0,MOD($A1823,ChapterTable!$R$20)&lt;&gt;0),"","보스")&amp;"인게임누적합배수",ChapterTable!$R:$S,2,0)*C1823)
  )
  )
  )
)</f>
        <v>28647.991406250003</v>
      </c>
      <c r="F1823" s="1">
        <f ca="1">IF(AND($A1823=0,$B1823=1),
    VLOOKUP(1,ChapterTable!$1:$1048576,MATCH("최종"&amp;SUBSTITUTE(SUBSTITUTE(F$1,"standard",""),"|Float",""),ChapterTable!$1:$1,0),0)*ChapterTable!$P$17,
  IF(AND($A1823=0,$B1823=0),
    F1824,
  IF($B1823=0,
    VLOOKUP($A1823,ChapterTable!$1:$1048576,MATCH("최종"&amp;SUBSTITUTE(SUBSTITUTE(F$1,"standard",""),"|Float",""),ChapterTable!$1:$1,0),0),
  IF($B1823=1,
    IF($L1823=FALSE,
      VLOOKUP($A1823,ChapterTable!$1:$1048576,MATCH("최종"&amp;SUBSTITUTE(SUBSTITUTE(F$1,"standard",""),"|Float",""),ChapterTable!$1:$1,0),0),
      VLOOKUP($A1823-ChapterTable!$P$11,ChapterTable!$1:$1048576,MATCH("최종"&amp;SUBSTITUTE(SUBSTITUTE(F$1,"standard",""),"|Float",""),ChapterTable!$1:$1,0),0)*ChapterTable!$P$14
    ),
  OFFSET(F1823,-$B1823+IF($L1823,1,0),0)*
    (VLOOKUP(SUBSTITUTE(SUBSTITUTE(F$1,"standard",""),"|Float","")&amp;IF(OR($L1823=TRUE,$A1823=0,MOD($A1823,ChapterTable!$R$20)&lt;&gt;0),"","보스")&amp;"인게임누적곱배수",ChapterTable!$R:$S,2,0)^D1823
    +VLOOKUP(SUBSTITUTE(SUBSTITUTE(F$1,"standard",""),"|Float","")&amp;IF(OR($L1823=TRUE,$A1823=0,MOD($A1823,ChapterTable!$R$20)&lt;&gt;0),"","보스")&amp;"인게임누적합배수",ChapterTable!$R:$S,2,0)*D1823)
  )
  )
  )
)</f>
        <v>9139.0076751708984</v>
      </c>
      <c r="G1823" t="s">
        <v>719</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99"/>
        <v>4</v>
      </c>
      <c r="Q1823">
        <f t="shared" si="200"/>
        <v>4</v>
      </c>
      <c r="R1823" t="b">
        <f t="shared" ca="1" si="201"/>
        <v>1</v>
      </c>
      <c r="T1823" t="b">
        <f t="shared" ca="1" si="202"/>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205"/>
        <v>0.25</v>
      </c>
      <c r="AJ1823">
        <f t="shared" si="203"/>
        <v>0.32</v>
      </c>
      <c r="AK1823">
        <f t="shared" si="204"/>
        <v>1</v>
      </c>
      <c r="AL1823">
        <v>0</v>
      </c>
    </row>
    <row r="1824" spans="1:38" x14ac:dyDescent="0.3">
      <c r="A1824">
        <v>14</v>
      </c>
      <c r="B1824">
        <v>33</v>
      </c>
      <c r="C1824">
        <f>IF(OR($L1824=TRUE,$A1824=0,MOD($A1824,ChapterTable!$R$20)&lt;&gt;0),
MAX(0,INT(($B1824+ChapterTable!$P$26+VLOOKUP(SUBSTITUTE(C$1,"성장단계","")&amp;"단계오프셋",ChapterTable!$R:$S,2,0))/ChapterTable!$P$23)),
MAX(0,INT(($B1824+ChapterTable!$R$26+VLOOKUP(SUBSTITUTE(C$1,"성장단계","")&amp;"보스단계오프셋",ChapterTable!$R:$S,2,0))/ChapterTable!$R$23)))</f>
        <v>3</v>
      </c>
      <c r="D1824">
        <f>IF(OR($L1824=TRUE,$A1824=0,MOD($A1824,ChapterTable!$R$20)&lt;&gt;0),
MAX(0,INT(($B1824+ChapterTable!$P$26+VLOOKUP(SUBSTITUTE(D$1,"성장단계","")&amp;"단계오프셋",ChapterTable!$R:$S,2,0))/ChapterTable!$P$23)),
MAX(0,INT(($B1824+ChapterTable!$R$26+VLOOKUP(SUBSTITUTE(D$1,"성장단계","")&amp;"보스단계오프셋",ChapterTable!$R:$S,2,0))/ChapterTable!$R$23)))</f>
        <v>3</v>
      </c>
      <c r="E1824" s="1">
        <f ca="1">IF(AND($A1824=0,$B1824=1),
    VLOOKUP(1,ChapterTable!$1:$1048576,MATCH("최종"&amp;SUBSTITUTE(SUBSTITUTE(E$1,"standard",""),"|Float",""),ChapterTable!$1:$1,0),0)*ChapterTable!$P$17,
  IF(AND($A1824=0,$B1824=0),
    E1825,
  IF($B1824=0,
    VLOOKUP($A1824,ChapterTable!$1:$1048576,MATCH("최종"&amp;SUBSTITUTE(SUBSTITUTE(E$1,"standard",""),"|Float",""),ChapterTable!$1:$1,0),0),
  IF($B1824=1,
    IF($L1824=FALSE,
      VLOOKUP($A1824,ChapterTable!$1:$1048576,MATCH("최종"&amp;SUBSTITUTE(SUBSTITUTE(E$1,"standard",""),"|Float",""),ChapterTable!$1:$1,0),0),
      VLOOKUP($A1824-ChapterTable!$P$11,ChapterTable!$1:$1048576,MATCH("최종"&amp;SUBSTITUTE(SUBSTITUTE(E$1,"standard",""),"|Float",""),ChapterTable!$1:$1,0),0)*ChapterTable!$P$14
    ),
  OFFSET(E1824,-$B1824+IF($L1824,1,0),0)*IF($B1824&gt;OFFSET($B1824,1,0),ChapterTable!$R$17,1)*
    (VLOOKUP(SUBSTITUTE(SUBSTITUTE(E$1,"standard",""),"|Float","")&amp;IF(OR($L1824=TRUE,$A1824=0,MOD($A1824,ChapterTable!$R$20)&lt;&gt;0),"","보스")&amp;"인게임누적곱배수",ChapterTable!$R:$S,2,0)^C1824
    +VLOOKUP(SUBSTITUTE(SUBSTITUTE(E$1,"standard",""),"|Float","")&amp;IF(OR($L1824=TRUE,$A1824=0,MOD($A1824,ChapterTable!$R$20)&lt;&gt;0),"","보스")&amp;"인게임누적합배수",ChapterTable!$R:$S,2,0)*C1824)
  )
  )
  )
)</f>
        <v>28647.991406250003</v>
      </c>
      <c r="F1824" s="1">
        <f ca="1">IF(AND($A1824=0,$B1824=1),
    VLOOKUP(1,ChapterTable!$1:$1048576,MATCH("최종"&amp;SUBSTITUTE(SUBSTITUTE(F$1,"standard",""),"|Float",""),ChapterTable!$1:$1,0),0)*ChapterTable!$P$17,
  IF(AND($A1824=0,$B1824=0),
    F1825,
  IF($B1824=0,
    VLOOKUP($A1824,ChapterTable!$1:$1048576,MATCH("최종"&amp;SUBSTITUTE(SUBSTITUTE(F$1,"standard",""),"|Float",""),ChapterTable!$1:$1,0),0),
  IF($B1824=1,
    IF($L1824=FALSE,
      VLOOKUP($A1824,ChapterTable!$1:$1048576,MATCH("최종"&amp;SUBSTITUTE(SUBSTITUTE(F$1,"standard",""),"|Float",""),ChapterTable!$1:$1,0),0),
      VLOOKUP($A1824-ChapterTable!$P$11,ChapterTable!$1:$1048576,MATCH("최종"&amp;SUBSTITUTE(SUBSTITUTE(F$1,"standard",""),"|Float",""),ChapterTable!$1:$1,0),0)*ChapterTable!$P$14
    ),
  OFFSET(F1824,-$B1824+IF($L1824,1,0),0)*
    (VLOOKUP(SUBSTITUTE(SUBSTITUTE(F$1,"standard",""),"|Float","")&amp;IF(OR($L1824=TRUE,$A1824=0,MOD($A1824,ChapterTable!$R$20)&lt;&gt;0),"","보스")&amp;"인게임누적곱배수",ChapterTable!$R:$S,2,0)^D1824
    +VLOOKUP(SUBSTITUTE(SUBSTITUTE(F$1,"standard",""),"|Float","")&amp;IF(OR($L1824=TRUE,$A1824=0,MOD($A1824,ChapterTable!$R$20)&lt;&gt;0),"","보스")&amp;"인게임누적합배수",ChapterTable!$R:$S,2,0)*D1824)
  )
  )
  )
)</f>
        <v>9139.0076751708984</v>
      </c>
      <c r="G1824" t="s">
        <v>719</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99"/>
        <v>4</v>
      </c>
      <c r="Q1824">
        <f t="shared" si="200"/>
        <v>4</v>
      </c>
      <c r="R1824" t="b">
        <f t="shared" ca="1" si="201"/>
        <v>1</v>
      </c>
      <c r="T1824" t="b">
        <f t="shared" ca="1" si="202"/>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205"/>
        <v>0.25</v>
      </c>
      <c r="AJ1824">
        <f t="shared" si="203"/>
        <v>0.32</v>
      </c>
      <c r="AK1824">
        <f t="shared" si="204"/>
        <v>1</v>
      </c>
      <c r="AL1824">
        <v>0</v>
      </c>
    </row>
    <row r="1825" spans="1:38" x14ac:dyDescent="0.3">
      <c r="A1825">
        <v>14</v>
      </c>
      <c r="B1825">
        <v>34</v>
      </c>
      <c r="C1825">
        <f>IF(OR($L1825=TRUE,$A1825=0,MOD($A1825,ChapterTable!$R$20)&lt;&gt;0),
MAX(0,INT(($B1825+ChapterTable!$P$26+VLOOKUP(SUBSTITUTE(C$1,"성장단계","")&amp;"단계오프셋",ChapterTable!$R:$S,2,0))/ChapterTable!$P$23)),
MAX(0,INT(($B1825+ChapterTable!$R$26+VLOOKUP(SUBSTITUTE(C$1,"성장단계","")&amp;"보스단계오프셋",ChapterTable!$R:$S,2,0))/ChapterTable!$R$23)))</f>
        <v>3</v>
      </c>
      <c r="D1825">
        <f>IF(OR($L1825=TRUE,$A1825=0,MOD($A1825,ChapterTable!$R$20)&lt;&gt;0),
MAX(0,INT(($B1825+ChapterTable!$P$26+VLOOKUP(SUBSTITUTE(D$1,"성장단계","")&amp;"단계오프셋",ChapterTable!$R:$S,2,0))/ChapterTable!$P$23)),
MAX(0,INT(($B1825+ChapterTable!$R$26+VLOOKUP(SUBSTITUTE(D$1,"성장단계","")&amp;"보스단계오프셋",ChapterTable!$R:$S,2,0))/ChapterTable!$R$23)))</f>
        <v>3</v>
      </c>
      <c r="E1825" s="1">
        <f ca="1">IF(AND($A1825=0,$B1825=1),
    VLOOKUP(1,ChapterTable!$1:$1048576,MATCH("최종"&amp;SUBSTITUTE(SUBSTITUTE(E$1,"standard",""),"|Float",""),ChapterTable!$1:$1,0),0)*ChapterTable!$P$17,
  IF(AND($A1825=0,$B1825=0),
    E1826,
  IF($B1825=0,
    VLOOKUP($A1825,ChapterTable!$1:$1048576,MATCH("최종"&amp;SUBSTITUTE(SUBSTITUTE(E$1,"standard",""),"|Float",""),ChapterTable!$1:$1,0),0),
  IF($B1825=1,
    IF($L1825=FALSE,
      VLOOKUP($A1825,ChapterTable!$1:$1048576,MATCH("최종"&amp;SUBSTITUTE(SUBSTITUTE(E$1,"standard",""),"|Float",""),ChapterTable!$1:$1,0),0),
      VLOOKUP($A1825-ChapterTable!$P$11,ChapterTable!$1:$1048576,MATCH("최종"&amp;SUBSTITUTE(SUBSTITUTE(E$1,"standard",""),"|Float",""),ChapterTable!$1:$1,0),0)*ChapterTable!$P$14
    ),
  OFFSET(E1825,-$B1825+IF($L1825,1,0),0)*IF($B1825&gt;OFFSET($B1825,1,0),ChapterTable!$R$17,1)*
    (VLOOKUP(SUBSTITUTE(SUBSTITUTE(E$1,"standard",""),"|Float","")&amp;IF(OR($L1825=TRUE,$A1825=0,MOD($A1825,ChapterTable!$R$20)&lt;&gt;0),"","보스")&amp;"인게임누적곱배수",ChapterTable!$R:$S,2,0)^C1825
    +VLOOKUP(SUBSTITUTE(SUBSTITUTE(E$1,"standard",""),"|Float","")&amp;IF(OR($L1825=TRUE,$A1825=0,MOD($A1825,ChapterTable!$R$20)&lt;&gt;0),"","보스")&amp;"인게임누적합배수",ChapterTable!$R:$S,2,0)*C1825)
  )
  )
  )
)</f>
        <v>28647.991406250003</v>
      </c>
      <c r="F1825" s="1">
        <f ca="1">IF(AND($A1825=0,$B1825=1),
    VLOOKUP(1,ChapterTable!$1:$1048576,MATCH("최종"&amp;SUBSTITUTE(SUBSTITUTE(F$1,"standard",""),"|Float",""),ChapterTable!$1:$1,0),0)*ChapterTable!$P$17,
  IF(AND($A1825=0,$B1825=0),
    F1826,
  IF($B1825=0,
    VLOOKUP($A1825,ChapterTable!$1:$1048576,MATCH("최종"&amp;SUBSTITUTE(SUBSTITUTE(F$1,"standard",""),"|Float",""),ChapterTable!$1:$1,0),0),
  IF($B1825=1,
    IF($L1825=FALSE,
      VLOOKUP($A1825,ChapterTable!$1:$1048576,MATCH("최종"&amp;SUBSTITUTE(SUBSTITUTE(F$1,"standard",""),"|Float",""),ChapterTable!$1:$1,0),0),
      VLOOKUP($A1825-ChapterTable!$P$11,ChapterTable!$1:$1048576,MATCH("최종"&amp;SUBSTITUTE(SUBSTITUTE(F$1,"standard",""),"|Float",""),ChapterTable!$1:$1,0),0)*ChapterTable!$P$14
    ),
  OFFSET(F1825,-$B1825+IF($L1825,1,0),0)*
    (VLOOKUP(SUBSTITUTE(SUBSTITUTE(F$1,"standard",""),"|Float","")&amp;IF(OR($L1825=TRUE,$A1825=0,MOD($A1825,ChapterTable!$R$20)&lt;&gt;0),"","보스")&amp;"인게임누적곱배수",ChapterTable!$R:$S,2,0)^D1825
    +VLOOKUP(SUBSTITUTE(SUBSTITUTE(F$1,"standard",""),"|Float","")&amp;IF(OR($L1825=TRUE,$A1825=0,MOD($A1825,ChapterTable!$R$20)&lt;&gt;0),"","보스")&amp;"인게임누적합배수",ChapterTable!$R:$S,2,0)*D1825)
  )
  )
  )
)</f>
        <v>9139.0076751708984</v>
      </c>
      <c r="G1825" t="s">
        <v>719</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99"/>
        <v>4</v>
      </c>
      <c r="Q1825">
        <f t="shared" si="200"/>
        <v>4</v>
      </c>
      <c r="R1825" t="b">
        <f t="shared" ca="1" si="201"/>
        <v>1</v>
      </c>
      <c r="T1825" t="b">
        <f t="shared" ca="1" si="202"/>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205"/>
        <v>0.25</v>
      </c>
      <c r="AJ1825">
        <f t="shared" si="203"/>
        <v>0.32</v>
      </c>
      <c r="AK1825">
        <f t="shared" si="204"/>
        <v>1</v>
      </c>
      <c r="AL1825">
        <v>0</v>
      </c>
    </row>
    <row r="1826" spans="1:38" x14ac:dyDescent="0.3">
      <c r="A1826">
        <v>14</v>
      </c>
      <c r="B1826">
        <v>35</v>
      </c>
      <c r="C1826">
        <f>IF(OR($L1826=TRUE,$A1826=0,MOD($A1826,ChapterTable!$R$20)&lt;&gt;0),
MAX(0,INT(($B1826+ChapterTable!$P$26+VLOOKUP(SUBSTITUTE(C$1,"성장단계","")&amp;"단계오프셋",ChapterTable!$R:$S,2,0))/ChapterTable!$P$23)),
MAX(0,INT(($B1826+ChapterTable!$R$26+VLOOKUP(SUBSTITUTE(C$1,"성장단계","")&amp;"보스단계오프셋",ChapterTable!$R:$S,2,0))/ChapterTable!$R$23)))</f>
        <v>3</v>
      </c>
      <c r="D1826">
        <f>IF(OR($L1826=TRUE,$A1826=0,MOD($A1826,ChapterTable!$R$20)&lt;&gt;0),
MAX(0,INT(($B1826+ChapterTable!$P$26+VLOOKUP(SUBSTITUTE(D$1,"성장단계","")&amp;"단계오프셋",ChapterTable!$R:$S,2,0))/ChapterTable!$P$23)),
MAX(0,INT(($B1826+ChapterTable!$R$26+VLOOKUP(SUBSTITUTE(D$1,"성장단계","")&amp;"보스단계오프셋",ChapterTable!$R:$S,2,0))/ChapterTable!$R$23)))</f>
        <v>3</v>
      </c>
      <c r="E1826" s="1">
        <f ca="1">IF(AND($A1826=0,$B1826=1),
    VLOOKUP(1,ChapterTable!$1:$1048576,MATCH("최종"&amp;SUBSTITUTE(SUBSTITUTE(E$1,"standard",""),"|Float",""),ChapterTable!$1:$1,0),0)*ChapterTable!$P$17,
  IF(AND($A1826=0,$B1826=0),
    E1827,
  IF($B1826=0,
    VLOOKUP($A1826,ChapterTable!$1:$1048576,MATCH("최종"&amp;SUBSTITUTE(SUBSTITUTE(E$1,"standard",""),"|Float",""),ChapterTable!$1:$1,0),0),
  IF($B1826=1,
    IF($L1826=FALSE,
      VLOOKUP($A1826,ChapterTable!$1:$1048576,MATCH("최종"&amp;SUBSTITUTE(SUBSTITUTE(E$1,"standard",""),"|Float",""),ChapterTable!$1:$1,0),0),
      VLOOKUP($A1826-ChapterTable!$P$11,ChapterTable!$1:$1048576,MATCH("최종"&amp;SUBSTITUTE(SUBSTITUTE(E$1,"standard",""),"|Float",""),ChapterTable!$1:$1,0),0)*ChapterTable!$P$14
    ),
  OFFSET(E1826,-$B1826+IF($L1826,1,0),0)*IF($B1826&gt;OFFSET($B1826,1,0),ChapterTable!$R$17,1)*
    (VLOOKUP(SUBSTITUTE(SUBSTITUTE(E$1,"standard",""),"|Float","")&amp;IF(OR($L1826=TRUE,$A1826=0,MOD($A1826,ChapterTable!$R$20)&lt;&gt;0),"","보스")&amp;"인게임누적곱배수",ChapterTable!$R:$S,2,0)^C1826
    +VLOOKUP(SUBSTITUTE(SUBSTITUTE(E$1,"standard",""),"|Float","")&amp;IF(OR($L1826=TRUE,$A1826=0,MOD($A1826,ChapterTable!$R$20)&lt;&gt;0),"","보스")&amp;"인게임누적합배수",ChapterTable!$R:$S,2,0)*C1826)
  )
  )
  )
)</f>
        <v>28647.991406250003</v>
      </c>
      <c r="F1826" s="1">
        <f ca="1">IF(AND($A1826=0,$B1826=1),
    VLOOKUP(1,ChapterTable!$1:$1048576,MATCH("최종"&amp;SUBSTITUTE(SUBSTITUTE(F$1,"standard",""),"|Float",""),ChapterTable!$1:$1,0),0)*ChapterTable!$P$17,
  IF(AND($A1826=0,$B1826=0),
    F1827,
  IF($B1826=0,
    VLOOKUP($A1826,ChapterTable!$1:$1048576,MATCH("최종"&amp;SUBSTITUTE(SUBSTITUTE(F$1,"standard",""),"|Float",""),ChapterTable!$1:$1,0),0),
  IF($B1826=1,
    IF($L1826=FALSE,
      VLOOKUP($A1826,ChapterTable!$1:$1048576,MATCH("최종"&amp;SUBSTITUTE(SUBSTITUTE(F$1,"standard",""),"|Float",""),ChapterTable!$1:$1,0),0),
      VLOOKUP($A1826-ChapterTable!$P$11,ChapterTable!$1:$1048576,MATCH("최종"&amp;SUBSTITUTE(SUBSTITUTE(F$1,"standard",""),"|Float",""),ChapterTable!$1:$1,0),0)*ChapterTable!$P$14
    ),
  OFFSET(F1826,-$B1826+IF($L1826,1,0),0)*
    (VLOOKUP(SUBSTITUTE(SUBSTITUTE(F$1,"standard",""),"|Float","")&amp;IF(OR($L1826=TRUE,$A1826=0,MOD($A1826,ChapterTable!$R$20)&lt;&gt;0),"","보스")&amp;"인게임누적곱배수",ChapterTable!$R:$S,2,0)^D1826
    +VLOOKUP(SUBSTITUTE(SUBSTITUTE(F$1,"standard",""),"|Float","")&amp;IF(OR($L1826=TRUE,$A1826=0,MOD($A1826,ChapterTable!$R$20)&lt;&gt;0),"","보스")&amp;"인게임누적합배수",ChapterTable!$R:$S,2,0)*D1826)
  )
  )
  )
)</f>
        <v>9139.0076751708984</v>
      </c>
      <c r="G1826" t="s">
        <v>719</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99"/>
        <v>11</v>
      </c>
      <c r="Q1826">
        <f t="shared" si="200"/>
        <v>11</v>
      </c>
      <c r="R1826" t="b">
        <f t="shared" ca="1" si="201"/>
        <v>1</v>
      </c>
      <c r="T1826" t="b">
        <f t="shared" ca="1" si="202"/>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205"/>
        <v>0.25</v>
      </c>
      <c r="AJ1826">
        <f t="shared" si="203"/>
        <v>0.32</v>
      </c>
      <c r="AK1826">
        <f t="shared" si="204"/>
        <v>1</v>
      </c>
      <c r="AL1826">
        <v>0</v>
      </c>
    </row>
    <row r="1827" spans="1:38" x14ac:dyDescent="0.3">
      <c r="A1827">
        <v>14</v>
      </c>
      <c r="B1827">
        <v>36</v>
      </c>
      <c r="C1827">
        <f>IF(OR($L1827=TRUE,$A1827=0,MOD($A1827,ChapterTable!$R$20)&lt;&gt;0),
MAX(0,INT(($B1827+ChapterTable!$P$26+VLOOKUP(SUBSTITUTE(C$1,"성장단계","")&amp;"단계오프셋",ChapterTable!$R:$S,2,0))/ChapterTable!$P$23)),
MAX(0,INT(($B1827+ChapterTable!$R$26+VLOOKUP(SUBSTITUTE(C$1,"성장단계","")&amp;"보스단계오프셋",ChapterTable!$R:$S,2,0))/ChapterTable!$R$23)))</f>
        <v>4</v>
      </c>
      <c r="D1827">
        <f>IF(OR($L1827=TRUE,$A1827=0,MOD($A1827,ChapterTable!$R$20)&lt;&gt;0),
MAX(0,INT(($B1827+ChapterTable!$P$26+VLOOKUP(SUBSTITUTE(D$1,"성장단계","")&amp;"단계오프셋",ChapterTable!$R:$S,2,0))/ChapterTable!$P$23)),
MAX(0,INT(($B1827+ChapterTable!$R$26+VLOOKUP(SUBSTITUTE(D$1,"성장단계","")&amp;"보스단계오프셋",ChapterTable!$R:$S,2,0))/ChapterTable!$R$23)))</f>
        <v>3</v>
      </c>
      <c r="E1827" s="1">
        <f ca="1">IF(AND($A1827=0,$B1827=1),
    VLOOKUP(1,ChapterTable!$1:$1048576,MATCH("최종"&amp;SUBSTITUTE(SUBSTITUTE(E$1,"standard",""),"|Float",""),ChapterTable!$1:$1,0),0)*ChapterTable!$P$17,
  IF(AND($A1827=0,$B1827=0),
    E1828,
  IF($B1827=0,
    VLOOKUP($A1827,ChapterTable!$1:$1048576,MATCH("최종"&amp;SUBSTITUTE(SUBSTITUTE(E$1,"standard",""),"|Float",""),ChapterTable!$1:$1,0),0),
  IF($B1827=1,
    IF($L1827=FALSE,
      VLOOKUP($A1827,ChapterTable!$1:$1048576,MATCH("최종"&amp;SUBSTITUTE(SUBSTITUTE(E$1,"standard",""),"|Float",""),ChapterTable!$1:$1,0),0),
      VLOOKUP($A1827-ChapterTable!$P$11,ChapterTable!$1:$1048576,MATCH("최종"&amp;SUBSTITUTE(SUBSTITUTE(E$1,"standard",""),"|Float",""),ChapterTable!$1:$1,0),0)*ChapterTable!$P$14
    ),
  OFFSET(E1827,-$B1827+IF($L1827,1,0),0)*IF($B1827&gt;OFFSET($B1827,1,0),ChapterTable!$R$17,1)*
    (VLOOKUP(SUBSTITUTE(SUBSTITUTE(E$1,"standard",""),"|Float","")&amp;IF(OR($L1827=TRUE,$A1827=0,MOD($A1827,ChapterTable!$R$20)&lt;&gt;0),"","보스")&amp;"인게임누적곱배수",ChapterTable!$R:$S,2,0)^C1827
    +VLOOKUP(SUBSTITUTE(SUBSTITUTE(E$1,"standard",""),"|Float","")&amp;IF(OR($L1827=TRUE,$A1827=0,MOD($A1827,ChapterTable!$R$20)&lt;&gt;0),"","보스")&amp;"인게임누적합배수",ChapterTable!$R:$S,2,0)*C1827)
  )
  )
  )
)</f>
        <v>32228.990332031251</v>
      </c>
      <c r="F1827" s="1">
        <f ca="1">IF(AND($A1827=0,$B1827=1),
    VLOOKUP(1,ChapterTable!$1:$1048576,MATCH("최종"&amp;SUBSTITUTE(SUBSTITUTE(F$1,"standard",""),"|Float",""),ChapterTable!$1:$1,0),0)*ChapterTable!$P$17,
  IF(AND($A1827=0,$B1827=0),
    F1828,
  IF($B1827=0,
    VLOOKUP($A1827,ChapterTable!$1:$1048576,MATCH("최종"&amp;SUBSTITUTE(SUBSTITUTE(F$1,"standard",""),"|Float",""),ChapterTable!$1:$1,0),0),
  IF($B1827=1,
    IF($L1827=FALSE,
      VLOOKUP($A1827,ChapterTable!$1:$1048576,MATCH("최종"&amp;SUBSTITUTE(SUBSTITUTE(F$1,"standard",""),"|Float",""),ChapterTable!$1:$1,0),0),
      VLOOKUP($A1827-ChapterTable!$P$11,ChapterTable!$1:$1048576,MATCH("최종"&amp;SUBSTITUTE(SUBSTITUTE(F$1,"standard",""),"|Float",""),ChapterTable!$1:$1,0),0)*ChapterTable!$P$14
    ),
  OFFSET(F1827,-$B1827+IF($L1827,1,0),0)*
    (VLOOKUP(SUBSTITUTE(SUBSTITUTE(F$1,"standard",""),"|Float","")&amp;IF(OR($L1827=TRUE,$A1827=0,MOD($A1827,ChapterTable!$R$20)&lt;&gt;0),"","보스")&amp;"인게임누적곱배수",ChapterTable!$R:$S,2,0)^D1827
    +VLOOKUP(SUBSTITUTE(SUBSTITUTE(F$1,"standard",""),"|Float","")&amp;IF(OR($L1827=TRUE,$A1827=0,MOD($A1827,ChapterTable!$R$20)&lt;&gt;0),"","보스")&amp;"인게임누적합배수",ChapterTable!$R:$S,2,0)*D1827)
  )
  )
  )
)</f>
        <v>9139.0076751708984</v>
      </c>
      <c r="G1827" t="s">
        <v>719</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99"/>
        <v>4</v>
      </c>
      <c r="Q1827">
        <f t="shared" si="200"/>
        <v>4</v>
      </c>
      <c r="R1827" t="b">
        <f t="shared" ca="1" si="201"/>
        <v>1</v>
      </c>
      <c r="T1827" t="b">
        <f t="shared" ca="1" si="202"/>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205"/>
        <v>0.25</v>
      </c>
      <c r="AJ1827">
        <f t="shared" si="203"/>
        <v>0.32</v>
      </c>
      <c r="AK1827">
        <f t="shared" si="204"/>
        <v>1</v>
      </c>
      <c r="AL1827">
        <v>0</v>
      </c>
    </row>
    <row r="1828" spans="1:38" x14ac:dyDescent="0.3">
      <c r="A1828">
        <v>14</v>
      </c>
      <c r="B1828">
        <v>37</v>
      </c>
      <c r="C1828">
        <f>IF(OR($L1828=TRUE,$A1828=0,MOD($A1828,ChapterTable!$R$20)&lt;&gt;0),
MAX(0,INT(($B1828+ChapterTable!$P$26+VLOOKUP(SUBSTITUTE(C$1,"성장단계","")&amp;"단계오프셋",ChapterTable!$R:$S,2,0))/ChapterTable!$P$23)),
MAX(0,INT(($B1828+ChapterTable!$R$26+VLOOKUP(SUBSTITUTE(C$1,"성장단계","")&amp;"보스단계오프셋",ChapterTable!$R:$S,2,0))/ChapterTable!$R$23)))</f>
        <v>4</v>
      </c>
      <c r="D1828">
        <f>IF(OR($L1828=TRUE,$A1828=0,MOD($A1828,ChapterTable!$R$20)&lt;&gt;0),
MAX(0,INT(($B1828+ChapterTable!$P$26+VLOOKUP(SUBSTITUTE(D$1,"성장단계","")&amp;"단계오프셋",ChapterTable!$R:$S,2,0))/ChapterTable!$P$23)),
MAX(0,INT(($B1828+ChapterTable!$R$26+VLOOKUP(SUBSTITUTE(D$1,"성장단계","")&amp;"보스단계오프셋",ChapterTable!$R:$S,2,0))/ChapterTable!$R$23)))</f>
        <v>3</v>
      </c>
      <c r="E1828" s="1">
        <f ca="1">IF(AND($A1828=0,$B1828=1),
    VLOOKUP(1,ChapterTable!$1:$1048576,MATCH("최종"&amp;SUBSTITUTE(SUBSTITUTE(E$1,"standard",""),"|Float",""),ChapterTable!$1:$1,0),0)*ChapterTable!$P$17,
  IF(AND($A1828=0,$B1828=0),
    E1829,
  IF($B1828=0,
    VLOOKUP($A1828,ChapterTable!$1:$1048576,MATCH("최종"&amp;SUBSTITUTE(SUBSTITUTE(E$1,"standard",""),"|Float",""),ChapterTable!$1:$1,0),0),
  IF($B1828=1,
    IF($L1828=FALSE,
      VLOOKUP($A1828,ChapterTable!$1:$1048576,MATCH("최종"&amp;SUBSTITUTE(SUBSTITUTE(E$1,"standard",""),"|Float",""),ChapterTable!$1:$1,0),0),
      VLOOKUP($A1828-ChapterTable!$P$11,ChapterTable!$1:$1048576,MATCH("최종"&amp;SUBSTITUTE(SUBSTITUTE(E$1,"standard",""),"|Float",""),ChapterTable!$1:$1,0),0)*ChapterTable!$P$14
    ),
  OFFSET(E1828,-$B1828+IF($L1828,1,0),0)*IF($B1828&gt;OFFSET($B1828,1,0),ChapterTable!$R$17,1)*
    (VLOOKUP(SUBSTITUTE(SUBSTITUTE(E$1,"standard",""),"|Float","")&amp;IF(OR($L1828=TRUE,$A1828=0,MOD($A1828,ChapterTable!$R$20)&lt;&gt;0),"","보스")&amp;"인게임누적곱배수",ChapterTable!$R:$S,2,0)^C1828
    +VLOOKUP(SUBSTITUTE(SUBSTITUTE(E$1,"standard",""),"|Float","")&amp;IF(OR($L1828=TRUE,$A1828=0,MOD($A1828,ChapterTable!$R$20)&lt;&gt;0),"","보스")&amp;"인게임누적합배수",ChapterTable!$R:$S,2,0)*C1828)
  )
  )
  )
)</f>
        <v>32228.990332031251</v>
      </c>
      <c r="F1828" s="1">
        <f ca="1">IF(AND($A1828=0,$B1828=1),
    VLOOKUP(1,ChapterTable!$1:$1048576,MATCH("최종"&amp;SUBSTITUTE(SUBSTITUTE(F$1,"standard",""),"|Float",""),ChapterTable!$1:$1,0),0)*ChapterTable!$P$17,
  IF(AND($A1828=0,$B1828=0),
    F1829,
  IF($B1828=0,
    VLOOKUP($A1828,ChapterTable!$1:$1048576,MATCH("최종"&amp;SUBSTITUTE(SUBSTITUTE(F$1,"standard",""),"|Float",""),ChapterTable!$1:$1,0),0),
  IF($B1828=1,
    IF($L1828=FALSE,
      VLOOKUP($A1828,ChapterTable!$1:$1048576,MATCH("최종"&amp;SUBSTITUTE(SUBSTITUTE(F$1,"standard",""),"|Float",""),ChapterTable!$1:$1,0),0),
      VLOOKUP($A1828-ChapterTable!$P$11,ChapterTable!$1:$1048576,MATCH("최종"&amp;SUBSTITUTE(SUBSTITUTE(F$1,"standard",""),"|Float",""),ChapterTable!$1:$1,0),0)*ChapterTable!$P$14
    ),
  OFFSET(F1828,-$B1828+IF($L1828,1,0),0)*
    (VLOOKUP(SUBSTITUTE(SUBSTITUTE(F$1,"standard",""),"|Float","")&amp;IF(OR($L1828=TRUE,$A1828=0,MOD($A1828,ChapterTable!$R$20)&lt;&gt;0),"","보스")&amp;"인게임누적곱배수",ChapterTable!$R:$S,2,0)^D1828
    +VLOOKUP(SUBSTITUTE(SUBSTITUTE(F$1,"standard",""),"|Float","")&amp;IF(OR($L1828=TRUE,$A1828=0,MOD($A1828,ChapterTable!$R$20)&lt;&gt;0),"","보스")&amp;"인게임누적합배수",ChapterTable!$R:$S,2,0)*D1828)
  )
  )
  )
)</f>
        <v>9139.0076751708984</v>
      </c>
      <c r="G1828" t="s">
        <v>719</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99"/>
        <v>4</v>
      </c>
      <c r="Q1828">
        <f t="shared" si="200"/>
        <v>4</v>
      </c>
      <c r="R1828" t="b">
        <f t="shared" ca="1" si="201"/>
        <v>1</v>
      </c>
      <c r="T1828" t="b">
        <f t="shared" ca="1" si="202"/>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205"/>
        <v>0.25</v>
      </c>
      <c r="AJ1828">
        <f t="shared" si="203"/>
        <v>0.32</v>
      </c>
      <c r="AK1828">
        <f t="shared" si="204"/>
        <v>1</v>
      </c>
      <c r="AL1828">
        <v>0</v>
      </c>
    </row>
    <row r="1829" spans="1:38" x14ac:dyDescent="0.3">
      <c r="A1829">
        <v>14</v>
      </c>
      <c r="B1829">
        <v>38</v>
      </c>
      <c r="C1829">
        <f>IF(OR($L1829=TRUE,$A1829=0,MOD($A1829,ChapterTable!$R$20)&lt;&gt;0),
MAX(0,INT(($B1829+ChapterTable!$P$26+VLOOKUP(SUBSTITUTE(C$1,"성장단계","")&amp;"단계오프셋",ChapterTable!$R:$S,2,0))/ChapterTable!$P$23)),
MAX(0,INT(($B1829+ChapterTable!$R$26+VLOOKUP(SUBSTITUTE(C$1,"성장단계","")&amp;"보스단계오프셋",ChapterTable!$R:$S,2,0))/ChapterTable!$R$23)))</f>
        <v>4</v>
      </c>
      <c r="D1829">
        <f>IF(OR($L1829=TRUE,$A1829=0,MOD($A1829,ChapterTable!$R$20)&lt;&gt;0),
MAX(0,INT(($B1829+ChapterTable!$P$26+VLOOKUP(SUBSTITUTE(D$1,"성장단계","")&amp;"단계오프셋",ChapterTable!$R:$S,2,0))/ChapterTable!$P$23)),
MAX(0,INT(($B1829+ChapterTable!$R$26+VLOOKUP(SUBSTITUTE(D$1,"성장단계","")&amp;"보스단계오프셋",ChapterTable!$R:$S,2,0))/ChapterTable!$R$23)))</f>
        <v>3</v>
      </c>
      <c r="E1829" s="1">
        <f ca="1">IF(AND($A1829=0,$B1829=1),
    VLOOKUP(1,ChapterTable!$1:$1048576,MATCH("최종"&amp;SUBSTITUTE(SUBSTITUTE(E$1,"standard",""),"|Float",""),ChapterTable!$1:$1,0),0)*ChapterTable!$P$17,
  IF(AND($A1829=0,$B1829=0),
    E1830,
  IF($B1829=0,
    VLOOKUP($A1829,ChapterTable!$1:$1048576,MATCH("최종"&amp;SUBSTITUTE(SUBSTITUTE(E$1,"standard",""),"|Float",""),ChapterTable!$1:$1,0),0),
  IF($B1829=1,
    IF($L1829=FALSE,
      VLOOKUP($A1829,ChapterTable!$1:$1048576,MATCH("최종"&amp;SUBSTITUTE(SUBSTITUTE(E$1,"standard",""),"|Float",""),ChapterTable!$1:$1,0),0),
      VLOOKUP($A1829-ChapterTable!$P$11,ChapterTable!$1:$1048576,MATCH("최종"&amp;SUBSTITUTE(SUBSTITUTE(E$1,"standard",""),"|Float",""),ChapterTable!$1:$1,0),0)*ChapterTable!$P$14
    ),
  OFFSET(E1829,-$B1829+IF($L1829,1,0),0)*IF($B1829&gt;OFFSET($B1829,1,0),ChapterTable!$R$17,1)*
    (VLOOKUP(SUBSTITUTE(SUBSTITUTE(E$1,"standard",""),"|Float","")&amp;IF(OR($L1829=TRUE,$A1829=0,MOD($A1829,ChapterTable!$R$20)&lt;&gt;0),"","보스")&amp;"인게임누적곱배수",ChapterTable!$R:$S,2,0)^C1829
    +VLOOKUP(SUBSTITUTE(SUBSTITUTE(E$1,"standard",""),"|Float","")&amp;IF(OR($L1829=TRUE,$A1829=0,MOD($A1829,ChapterTable!$R$20)&lt;&gt;0),"","보스")&amp;"인게임누적합배수",ChapterTable!$R:$S,2,0)*C1829)
  )
  )
  )
)</f>
        <v>32228.990332031251</v>
      </c>
      <c r="F1829" s="1">
        <f ca="1">IF(AND($A1829=0,$B1829=1),
    VLOOKUP(1,ChapterTable!$1:$1048576,MATCH("최종"&amp;SUBSTITUTE(SUBSTITUTE(F$1,"standard",""),"|Float",""),ChapterTable!$1:$1,0),0)*ChapterTable!$P$17,
  IF(AND($A1829=0,$B1829=0),
    F1830,
  IF($B1829=0,
    VLOOKUP($A1829,ChapterTable!$1:$1048576,MATCH("최종"&amp;SUBSTITUTE(SUBSTITUTE(F$1,"standard",""),"|Float",""),ChapterTable!$1:$1,0),0),
  IF($B1829=1,
    IF($L1829=FALSE,
      VLOOKUP($A1829,ChapterTable!$1:$1048576,MATCH("최종"&amp;SUBSTITUTE(SUBSTITUTE(F$1,"standard",""),"|Float",""),ChapterTable!$1:$1,0),0),
      VLOOKUP($A1829-ChapterTable!$P$11,ChapterTable!$1:$1048576,MATCH("최종"&amp;SUBSTITUTE(SUBSTITUTE(F$1,"standard",""),"|Float",""),ChapterTable!$1:$1,0),0)*ChapterTable!$P$14
    ),
  OFFSET(F1829,-$B1829+IF($L1829,1,0),0)*
    (VLOOKUP(SUBSTITUTE(SUBSTITUTE(F$1,"standard",""),"|Float","")&amp;IF(OR($L1829=TRUE,$A1829=0,MOD($A1829,ChapterTable!$R$20)&lt;&gt;0),"","보스")&amp;"인게임누적곱배수",ChapterTable!$R:$S,2,0)^D1829
    +VLOOKUP(SUBSTITUTE(SUBSTITUTE(F$1,"standard",""),"|Float","")&amp;IF(OR($L1829=TRUE,$A1829=0,MOD($A1829,ChapterTable!$R$20)&lt;&gt;0),"","보스")&amp;"인게임누적합배수",ChapterTable!$R:$S,2,0)*D1829)
  )
  )
  )
)</f>
        <v>9139.0076751708984</v>
      </c>
      <c r="G1829" t="s">
        <v>719</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99"/>
        <v>4</v>
      </c>
      <c r="Q1829">
        <f t="shared" si="200"/>
        <v>4</v>
      </c>
      <c r="R1829" t="b">
        <f t="shared" ca="1" si="201"/>
        <v>1</v>
      </c>
      <c r="T1829" t="b">
        <f t="shared" ca="1" si="202"/>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205"/>
        <v>0.25</v>
      </c>
      <c r="AJ1829">
        <f t="shared" si="203"/>
        <v>0.32</v>
      </c>
      <c r="AK1829">
        <f t="shared" si="204"/>
        <v>1</v>
      </c>
      <c r="AL1829">
        <v>0</v>
      </c>
    </row>
    <row r="1830" spans="1:38" x14ac:dyDescent="0.3">
      <c r="A1830">
        <v>14</v>
      </c>
      <c r="B1830">
        <v>39</v>
      </c>
      <c r="C1830">
        <f>IF(OR($L1830=TRUE,$A1830=0,MOD($A1830,ChapterTable!$R$20)&lt;&gt;0),
MAX(0,INT(($B1830+ChapterTable!$P$26+VLOOKUP(SUBSTITUTE(C$1,"성장단계","")&amp;"단계오프셋",ChapterTable!$R:$S,2,0))/ChapterTable!$P$23)),
MAX(0,INT(($B1830+ChapterTable!$R$26+VLOOKUP(SUBSTITUTE(C$1,"성장단계","")&amp;"보스단계오프셋",ChapterTable!$R:$S,2,0))/ChapterTable!$R$23)))</f>
        <v>4</v>
      </c>
      <c r="D1830">
        <f>IF(OR($L1830=TRUE,$A1830=0,MOD($A1830,ChapterTable!$R$20)&lt;&gt;0),
MAX(0,INT(($B1830+ChapterTable!$P$26+VLOOKUP(SUBSTITUTE(D$1,"성장단계","")&amp;"단계오프셋",ChapterTable!$R:$S,2,0))/ChapterTable!$P$23)),
MAX(0,INT(($B1830+ChapterTable!$R$26+VLOOKUP(SUBSTITUTE(D$1,"성장단계","")&amp;"보스단계오프셋",ChapterTable!$R:$S,2,0))/ChapterTable!$R$23)))</f>
        <v>3</v>
      </c>
      <c r="E1830" s="1">
        <f ca="1">IF(AND($A1830=0,$B1830=1),
    VLOOKUP(1,ChapterTable!$1:$1048576,MATCH("최종"&amp;SUBSTITUTE(SUBSTITUTE(E$1,"standard",""),"|Float",""),ChapterTable!$1:$1,0),0)*ChapterTable!$P$17,
  IF(AND($A1830=0,$B1830=0),
    E1831,
  IF($B1830=0,
    VLOOKUP($A1830,ChapterTable!$1:$1048576,MATCH("최종"&amp;SUBSTITUTE(SUBSTITUTE(E$1,"standard",""),"|Float",""),ChapterTable!$1:$1,0),0),
  IF($B1830=1,
    IF($L1830=FALSE,
      VLOOKUP($A1830,ChapterTable!$1:$1048576,MATCH("최종"&amp;SUBSTITUTE(SUBSTITUTE(E$1,"standard",""),"|Float",""),ChapterTable!$1:$1,0),0),
      VLOOKUP($A1830-ChapterTable!$P$11,ChapterTable!$1:$1048576,MATCH("최종"&amp;SUBSTITUTE(SUBSTITUTE(E$1,"standard",""),"|Float",""),ChapterTable!$1:$1,0),0)*ChapterTable!$P$14
    ),
  OFFSET(E1830,-$B1830+IF($L1830,1,0),0)*IF($B1830&gt;OFFSET($B1830,1,0),ChapterTable!$R$17,1)*
    (VLOOKUP(SUBSTITUTE(SUBSTITUTE(E$1,"standard",""),"|Float","")&amp;IF(OR($L1830=TRUE,$A1830=0,MOD($A1830,ChapterTable!$R$20)&lt;&gt;0),"","보스")&amp;"인게임누적곱배수",ChapterTable!$R:$S,2,0)^C1830
    +VLOOKUP(SUBSTITUTE(SUBSTITUTE(E$1,"standard",""),"|Float","")&amp;IF(OR($L1830=TRUE,$A1830=0,MOD($A1830,ChapterTable!$R$20)&lt;&gt;0),"","보스")&amp;"인게임누적합배수",ChapterTable!$R:$S,2,0)*C1830)
  )
  )
  )
)</f>
        <v>32228.990332031251</v>
      </c>
      <c r="F1830" s="1">
        <f ca="1">IF(AND($A1830=0,$B1830=1),
    VLOOKUP(1,ChapterTable!$1:$1048576,MATCH("최종"&amp;SUBSTITUTE(SUBSTITUTE(F$1,"standard",""),"|Float",""),ChapterTable!$1:$1,0),0)*ChapterTable!$P$17,
  IF(AND($A1830=0,$B1830=0),
    F1831,
  IF($B1830=0,
    VLOOKUP($A1830,ChapterTable!$1:$1048576,MATCH("최종"&amp;SUBSTITUTE(SUBSTITUTE(F$1,"standard",""),"|Float",""),ChapterTable!$1:$1,0),0),
  IF($B1830=1,
    IF($L1830=FALSE,
      VLOOKUP($A1830,ChapterTable!$1:$1048576,MATCH("최종"&amp;SUBSTITUTE(SUBSTITUTE(F$1,"standard",""),"|Float",""),ChapterTable!$1:$1,0),0),
      VLOOKUP($A1830-ChapterTable!$P$11,ChapterTable!$1:$1048576,MATCH("최종"&amp;SUBSTITUTE(SUBSTITUTE(F$1,"standard",""),"|Float",""),ChapterTable!$1:$1,0),0)*ChapterTable!$P$14
    ),
  OFFSET(F1830,-$B1830+IF($L1830,1,0),0)*
    (VLOOKUP(SUBSTITUTE(SUBSTITUTE(F$1,"standard",""),"|Float","")&amp;IF(OR($L1830=TRUE,$A1830=0,MOD($A1830,ChapterTable!$R$20)&lt;&gt;0),"","보스")&amp;"인게임누적곱배수",ChapterTable!$R:$S,2,0)^D1830
    +VLOOKUP(SUBSTITUTE(SUBSTITUTE(F$1,"standard",""),"|Float","")&amp;IF(OR($L1830=TRUE,$A1830=0,MOD($A1830,ChapterTable!$R$20)&lt;&gt;0),"","보스")&amp;"인게임누적합배수",ChapterTable!$R:$S,2,0)*D1830)
  )
  )
  )
)</f>
        <v>9139.0076751708984</v>
      </c>
      <c r="G1830" t="s">
        <v>719</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99"/>
        <v>94</v>
      </c>
      <c r="Q1830">
        <f t="shared" si="200"/>
        <v>94</v>
      </c>
      <c r="R1830" t="b">
        <f t="shared" ca="1" si="201"/>
        <v>1</v>
      </c>
      <c r="T1830" t="b">
        <f t="shared" ca="1" si="202"/>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205"/>
        <v>0.25</v>
      </c>
      <c r="AJ1830">
        <f t="shared" si="203"/>
        <v>0.32</v>
      </c>
      <c r="AK1830">
        <f t="shared" si="204"/>
        <v>1</v>
      </c>
      <c r="AL1830">
        <v>0</v>
      </c>
    </row>
    <row r="1831" spans="1:38" x14ac:dyDescent="0.3">
      <c r="A1831">
        <v>14</v>
      </c>
      <c r="B1831">
        <v>40</v>
      </c>
      <c r="C1831">
        <f>IF(OR($L1831=TRUE,$A1831=0,MOD($A1831,ChapterTable!$R$20)&lt;&gt;0),
MAX(0,INT(($B1831+ChapterTable!$P$26+VLOOKUP(SUBSTITUTE(C$1,"성장단계","")&amp;"단계오프셋",ChapterTable!$R:$S,2,0))/ChapterTable!$P$23)),
MAX(0,INT(($B1831+ChapterTable!$R$26+VLOOKUP(SUBSTITUTE(C$1,"성장단계","")&amp;"보스단계오프셋",ChapterTable!$R:$S,2,0))/ChapterTable!$R$23)))</f>
        <v>4</v>
      </c>
      <c r="D1831">
        <f>IF(OR($L1831=TRUE,$A1831=0,MOD($A1831,ChapterTable!$R$20)&lt;&gt;0),
MAX(0,INT(($B1831+ChapterTable!$P$26+VLOOKUP(SUBSTITUTE(D$1,"성장단계","")&amp;"단계오프셋",ChapterTable!$R:$S,2,0))/ChapterTable!$P$23)),
MAX(0,INT(($B1831+ChapterTable!$R$26+VLOOKUP(SUBSTITUTE(D$1,"성장단계","")&amp;"보스단계오프셋",ChapterTable!$R:$S,2,0))/ChapterTable!$R$23)))</f>
        <v>3</v>
      </c>
      <c r="E1831" s="1">
        <f ca="1">IF(AND($A1831=0,$B1831=1),
    VLOOKUP(1,ChapterTable!$1:$1048576,MATCH("최종"&amp;SUBSTITUTE(SUBSTITUTE(E$1,"standard",""),"|Float",""),ChapterTable!$1:$1,0),0)*ChapterTable!$P$17,
  IF(AND($A1831=0,$B1831=0),
    E1832,
  IF($B1831=0,
    VLOOKUP($A1831,ChapterTable!$1:$1048576,MATCH("최종"&amp;SUBSTITUTE(SUBSTITUTE(E$1,"standard",""),"|Float",""),ChapterTable!$1:$1,0),0),
  IF($B1831=1,
    IF($L1831=FALSE,
      VLOOKUP($A1831,ChapterTable!$1:$1048576,MATCH("최종"&amp;SUBSTITUTE(SUBSTITUTE(E$1,"standard",""),"|Float",""),ChapterTable!$1:$1,0),0),
      VLOOKUP($A1831-ChapterTable!$P$11,ChapterTable!$1:$1048576,MATCH("최종"&amp;SUBSTITUTE(SUBSTITUTE(E$1,"standard",""),"|Float",""),ChapterTable!$1:$1,0),0)*ChapterTable!$P$14
    ),
  OFFSET(E1831,-$B1831+IF($L1831,1,0),0)*IF($B1831&gt;OFFSET($B1831,1,0),ChapterTable!$R$17,1)*
    (VLOOKUP(SUBSTITUTE(SUBSTITUTE(E$1,"standard",""),"|Float","")&amp;IF(OR($L1831=TRUE,$A1831=0,MOD($A1831,ChapterTable!$R$20)&lt;&gt;0),"","보스")&amp;"인게임누적곱배수",ChapterTable!$R:$S,2,0)^C1831
    +VLOOKUP(SUBSTITUTE(SUBSTITUTE(E$1,"standard",""),"|Float","")&amp;IF(OR($L1831=TRUE,$A1831=0,MOD($A1831,ChapterTable!$R$20)&lt;&gt;0),"","보스")&amp;"인게임누적합배수",ChapterTable!$R:$S,2,0)*C1831)
  )
  )
  )
)</f>
        <v>32228.990332031251</v>
      </c>
      <c r="F1831" s="1">
        <f ca="1">IF(AND($A1831=0,$B1831=1),
    VLOOKUP(1,ChapterTable!$1:$1048576,MATCH("최종"&amp;SUBSTITUTE(SUBSTITUTE(F$1,"standard",""),"|Float",""),ChapterTable!$1:$1,0),0)*ChapterTable!$P$17,
  IF(AND($A1831=0,$B1831=0),
    F1832,
  IF($B1831=0,
    VLOOKUP($A1831,ChapterTable!$1:$1048576,MATCH("최종"&amp;SUBSTITUTE(SUBSTITUTE(F$1,"standard",""),"|Float",""),ChapterTable!$1:$1,0),0),
  IF($B1831=1,
    IF($L1831=FALSE,
      VLOOKUP($A1831,ChapterTable!$1:$1048576,MATCH("최종"&amp;SUBSTITUTE(SUBSTITUTE(F$1,"standard",""),"|Float",""),ChapterTable!$1:$1,0),0),
      VLOOKUP($A1831-ChapterTable!$P$11,ChapterTable!$1:$1048576,MATCH("최종"&amp;SUBSTITUTE(SUBSTITUTE(F$1,"standard",""),"|Float",""),ChapterTable!$1:$1,0),0)*ChapterTable!$P$14
    ),
  OFFSET(F1831,-$B1831+IF($L1831,1,0),0)*
    (VLOOKUP(SUBSTITUTE(SUBSTITUTE(F$1,"standard",""),"|Float","")&amp;IF(OR($L1831=TRUE,$A1831=0,MOD($A1831,ChapterTable!$R$20)&lt;&gt;0),"","보스")&amp;"인게임누적곱배수",ChapterTable!$R:$S,2,0)^D1831
    +VLOOKUP(SUBSTITUTE(SUBSTITUTE(F$1,"standard",""),"|Float","")&amp;IF(OR($L1831=TRUE,$A1831=0,MOD($A1831,ChapterTable!$R$20)&lt;&gt;0),"","보스")&amp;"인게임누적합배수",ChapterTable!$R:$S,2,0)*D1831)
  )
  )
  )
)</f>
        <v>9139.0076751708984</v>
      </c>
      <c r="G1831" t="s">
        <v>719</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99"/>
        <v>24</v>
      </c>
      <c r="Q1831">
        <f t="shared" si="200"/>
        <v>24</v>
      </c>
      <c r="R1831" t="b">
        <f t="shared" ca="1" si="201"/>
        <v>1</v>
      </c>
      <c r="T1831" t="b">
        <f t="shared" ca="1" si="202"/>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205"/>
        <v>0.25</v>
      </c>
      <c r="AJ1831">
        <f t="shared" si="203"/>
        <v>1</v>
      </c>
      <c r="AK1831">
        <f t="shared" si="204"/>
        <v>4</v>
      </c>
      <c r="AL1831">
        <v>0</v>
      </c>
    </row>
    <row r="1832" spans="1:38" x14ac:dyDescent="0.3">
      <c r="A1832">
        <v>14</v>
      </c>
      <c r="B1832">
        <v>41</v>
      </c>
      <c r="C1832">
        <f>IF(OR($L1832=TRUE,$A1832=0,MOD($A1832,ChapterTable!$R$20)&lt;&gt;0),
MAX(0,INT(($B1832+ChapterTable!$P$26+VLOOKUP(SUBSTITUTE(C$1,"성장단계","")&amp;"단계오프셋",ChapterTable!$R:$S,2,0))/ChapterTable!$P$23)),
MAX(0,INT(($B1832+ChapterTable!$R$26+VLOOKUP(SUBSTITUTE(C$1,"성장단계","")&amp;"보스단계오프셋",ChapterTable!$R:$S,2,0))/ChapterTable!$R$23)))</f>
        <v>4</v>
      </c>
      <c r="D1832">
        <f>IF(OR($L1832=TRUE,$A1832=0,MOD($A1832,ChapterTable!$R$20)&lt;&gt;0),
MAX(0,INT(($B1832+ChapterTable!$P$26+VLOOKUP(SUBSTITUTE(D$1,"성장단계","")&amp;"단계오프셋",ChapterTable!$R:$S,2,0))/ChapterTable!$P$23)),
MAX(0,INT(($B1832+ChapterTable!$R$26+VLOOKUP(SUBSTITUTE(D$1,"성장단계","")&amp;"보스단계오프셋",ChapterTable!$R:$S,2,0))/ChapterTable!$R$23)))</f>
        <v>4</v>
      </c>
      <c r="E1832" s="1">
        <f ca="1">IF(AND($A1832=0,$B1832=1),
    VLOOKUP(1,ChapterTable!$1:$1048576,MATCH("최종"&amp;SUBSTITUTE(SUBSTITUTE(E$1,"standard",""),"|Float",""),ChapterTable!$1:$1,0),0)*ChapterTable!$P$17,
  IF(AND($A1832=0,$B1832=0),
    E1833,
  IF($B1832=0,
    VLOOKUP($A1832,ChapterTable!$1:$1048576,MATCH("최종"&amp;SUBSTITUTE(SUBSTITUTE(E$1,"standard",""),"|Float",""),ChapterTable!$1:$1,0),0),
  IF($B1832=1,
    IF($L1832=FALSE,
      VLOOKUP($A1832,ChapterTable!$1:$1048576,MATCH("최종"&amp;SUBSTITUTE(SUBSTITUTE(E$1,"standard",""),"|Float",""),ChapterTable!$1:$1,0),0),
      VLOOKUP($A1832-ChapterTable!$P$11,ChapterTable!$1:$1048576,MATCH("최종"&amp;SUBSTITUTE(SUBSTITUTE(E$1,"standard",""),"|Float",""),ChapterTable!$1:$1,0),0)*ChapterTable!$P$14
    ),
  OFFSET(E1832,-$B1832+IF($L1832,1,0),0)*IF($B1832&gt;OFFSET($B1832,1,0),ChapterTable!$R$17,1)*
    (VLOOKUP(SUBSTITUTE(SUBSTITUTE(E$1,"standard",""),"|Float","")&amp;IF(OR($L1832=TRUE,$A1832=0,MOD($A1832,ChapterTable!$R$20)&lt;&gt;0),"","보스")&amp;"인게임누적곱배수",ChapterTable!$R:$S,2,0)^C1832
    +VLOOKUP(SUBSTITUTE(SUBSTITUTE(E$1,"standard",""),"|Float","")&amp;IF(OR($L1832=TRUE,$A1832=0,MOD($A1832,ChapterTable!$R$20)&lt;&gt;0),"","보스")&amp;"인게임누적합배수",ChapterTable!$R:$S,2,0)*C1832)
  )
  )
  )
)</f>
        <v>32228.990332031251</v>
      </c>
      <c r="F1832" s="1">
        <f ca="1">IF(AND($A1832=0,$B1832=1),
    VLOOKUP(1,ChapterTable!$1:$1048576,MATCH("최종"&amp;SUBSTITUTE(SUBSTITUTE(F$1,"standard",""),"|Float",""),ChapterTable!$1:$1,0),0)*ChapterTable!$P$17,
  IF(AND($A1832=0,$B1832=0),
    F1833,
  IF($B1832=0,
    VLOOKUP($A1832,ChapterTable!$1:$1048576,MATCH("최종"&amp;SUBSTITUTE(SUBSTITUTE(F$1,"standard",""),"|Float",""),ChapterTable!$1:$1,0),0),
  IF($B1832=1,
    IF($L1832=FALSE,
      VLOOKUP($A1832,ChapterTable!$1:$1048576,MATCH("최종"&amp;SUBSTITUTE(SUBSTITUTE(F$1,"standard",""),"|Float",""),ChapterTable!$1:$1,0),0),
      VLOOKUP($A1832-ChapterTable!$P$11,ChapterTable!$1:$1048576,MATCH("최종"&amp;SUBSTITUTE(SUBSTITUTE(F$1,"standard",""),"|Float",""),ChapterTable!$1:$1,0),0)*ChapterTable!$P$14
    ),
  OFFSET(F1832,-$B1832+IF($L1832,1,0),0)*
    (VLOOKUP(SUBSTITUTE(SUBSTITUTE(F$1,"standard",""),"|Float","")&amp;IF(OR($L1832=TRUE,$A1832=0,MOD($A1832,ChapterTable!$R$20)&lt;&gt;0),"","보스")&amp;"인게임누적곱배수",ChapterTable!$R:$S,2,0)^D1832
    +VLOOKUP(SUBSTITUTE(SUBSTITUTE(F$1,"standard",""),"|Float","")&amp;IF(OR($L1832=TRUE,$A1832=0,MOD($A1832,ChapterTable!$R$20)&lt;&gt;0),"","보스")&amp;"인게임누적합배수",ChapterTable!$R:$S,2,0)*D1832)
  )
  )
  )
)</f>
        <v>9698.5387573242188</v>
      </c>
      <c r="G1832" t="s">
        <v>719</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99"/>
        <v>5</v>
      </c>
      <c r="Q1832">
        <f t="shared" si="200"/>
        <v>5</v>
      </c>
      <c r="R1832" t="b">
        <f t="shared" ca="1" si="201"/>
        <v>1</v>
      </c>
      <c r="T1832" t="b">
        <f t="shared" ca="1" si="202"/>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205"/>
        <v>0.2</v>
      </c>
      <c r="AJ1832">
        <f t="shared" si="203"/>
        <v>0.27466666000000001</v>
      </c>
      <c r="AK1832">
        <f t="shared" si="204"/>
        <v>1</v>
      </c>
      <c r="AL1832">
        <v>0</v>
      </c>
    </row>
    <row r="1833" spans="1:38" x14ac:dyDescent="0.3">
      <c r="A1833">
        <v>14</v>
      </c>
      <c r="B1833">
        <v>42</v>
      </c>
      <c r="C1833">
        <f>IF(OR($L1833=TRUE,$A1833=0,MOD($A1833,ChapterTable!$R$20)&lt;&gt;0),
MAX(0,INT(($B1833+ChapterTable!$P$26+VLOOKUP(SUBSTITUTE(C$1,"성장단계","")&amp;"단계오프셋",ChapterTable!$R:$S,2,0))/ChapterTable!$P$23)),
MAX(0,INT(($B1833+ChapterTable!$R$26+VLOOKUP(SUBSTITUTE(C$1,"성장단계","")&amp;"보스단계오프셋",ChapterTable!$R:$S,2,0))/ChapterTable!$R$23)))</f>
        <v>4</v>
      </c>
      <c r="D1833">
        <f>IF(OR($L1833=TRUE,$A1833=0,MOD($A1833,ChapterTable!$R$20)&lt;&gt;0),
MAX(0,INT(($B1833+ChapterTable!$P$26+VLOOKUP(SUBSTITUTE(D$1,"성장단계","")&amp;"단계오프셋",ChapterTable!$R:$S,2,0))/ChapterTable!$P$23)),
MAX(0,INT(($B1833+ChapterTable!$R$26+VLOOKUP(SUBSTITUTE(D$1,"성장단계","")&amp;"보스단계오프셋",ChapterTable!$R:$S,2,0))/ChapterTable!$R$23)))</f>
        <v>4</v>
      </c>
      <c r="E1833" s="1">
        <f ca="1">IF(AND($A1833=0,$B1833=1),
    VLOOKUP(1,ChapterTable!$1:$1048576,MATCH("최종"&amp;SUBSTITUTE(SUBSTITUTE(E$1,"standard",""),"|Float",""),ChapterTable!$1:$1,0),0)*ChapterTable!$P$17,
  IF(AND($A1833=0,$B1833=0),
    E1834,
  IF($B1833=0,
    VLOOKUP($A1833,ChapterTable!$1:$1048576,MATCH("최종"&amp;SUBSTITUTE(SUBSTITUTE(E$1,"standard",""),"|Float",""),ChapterTable!$1:$1,0),0),
  IF($B1833=1,
    IF($L1833=FALSE,
      VLOOKUP($A1833,ChapterTable!$1:$1048576,MATCH("최종"&amp;SUBSTITUTE(SUBSTITUTE(E$1,"standard",""),"|Float",""),ChapterTable!$1:$1,0),0),
      VLOOKUP($A1833-ChapterTable!$P$11,ChapterTable!$1:$1048576,MATCH("최종"&amp;SUBSTITUTE(SUBSTITUTE(E$1,"standard",""),"|Float",""),ChapterTable!$1:$1,0),0)*ChapterTable!$P$14
    ),
  OFFSET(E1833,-$B1833+IF($L1833,1,0),0)*IF($B1833&gt;OFFSET($B1833,1,0),ChapterTable!$R$17,1)*
    (VLOOKUP(SUBSTITUTE(SUBSTITUTE(E$1,"standard",""),"|Float","")&amp;IF(OR($L1833=TRUE,$A1833=0,MOD($A1833,ChapterTable!$R$20)&lt;&gt;0),"","보스")&amp;"인게임누적곱배수",ChapterTable!$R:$S,2,0)^C1833
    +VLOOKUP(SUBSTITUTE(SUBSTITUTE(E$1,"standard",""),"|Float","")&amp;IF(OR($L1833=TRUE,$A1833=0,MOD($A1833,ChapterTable!$R$20)&lt;&gt;0),"","보스")&amp;"인게임누적합배수",ChapterTable!$R:$S,2,0)*C1833)
  )
  )
  )
)</f>
        <v>32228.990332031251</v>
      </c>
      <c r="F1833" s="1">
        <f ca="1">IF(AND($A1833=0,$B1833=1),
    VLOOKUP(1,ChapterTable!$1:$1048576,MATCH("최종"&amp;SUBSTITUTE(SUBSTITUTE(F$1,"standard",""),"|Float",""),ChapterTable!$1:$1,0),0)*ChapterTable!$P$17,
  IF(AND($A1833=0,$B1833=0),
    F1834,
  IF($B1833=0,
    VLOOKUP($A1833,ChapterTable!$1:$1048576,MATCH("최종"&amp;SUBSTITUTE(SUBSTITUTE(F$1,"standard",""),"|Float",""),ChapterTable!$1:$1,0),0),
  IF($B1833=1,
    IF($L1833=FALSE,
      VLOOKUP($A1833,ChapterTable!$1:$1048576,MATCH("최종"&amp;SUBSTITUTE(SUBSTITUTE(F$1,"standard",""),"|Float",""),ChapterTable!$1:$1,0),0),
      VLOOKUP($A1833-ChapterTable!$P$11,ChapterTable!$1:$1048576,MATCH("최종"&amp;SUBSTITUTE(SUBSTITUTE(F$1,"standard",""),"|Float",""),ChapterTable!$1:$1,0),0)*ChapterTable!$P$14
    ),
  OFFSET(F1833,-$B1833+IF($L1833,1,0),0)*
    (VLOOKUP(SUBSTITUTE(SUBSTITUTE(F$1,"standard",""),"|Float","")&amp;IF(OR($L1833=TRUE,$A1833=0,MOD($A1833,ChapterTable!$R$20)&lt;&gt;0),"","보스")&amp;"인게임누적곱배수",ChapterTable!$R:$S,2,0)^D1833
    +VLOOKUP(SUBSTITUTE(SUBSTITUTE(F$1,"standard",""),"|Float","")&amp;IF(OR($L1833=TRUE,$A1833=0,MOD($A1833,ChapterTable!$R$20)&lt;&gt;0),"","보스")&amp;"인게임누적합배수",ChapterTable!$R:$S,2,0)*D1833)
  )
  )
  )
)</f>
        <v>9698.5387573242188</v>
      </c>
      <c r="G1833" t="s">
        <v>719</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99"/>
        <v>5</v>
      </c>
      <c r="Q1833">
        <f t="shared" si="200"/>
        <v>5</v>
      </c>
      <c r="R1833" t="b">
        <f t="shared" ca="1" si="201"/>
        <v>1</v>
      </c>
      <c r="T1833" t="b">
        <f t="shared" ca="1" si="202"/>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205"/>
        <v>0.2</v>
      </c>
      <c r="AJ1833">
        <f t="shared" si="203"/>
        <v>0.27466666000000001</v>
      </c>
      <c r="AK1833">
        <f t="shared" si="204"/>
        <v>1</v>
      </c>
      <c r="AL1833">
        <v>0</v>
      </c>
    </row>
    <row r="1834" spans="1:38" x14ac:dyDescent="0.3">
      <c r="A1834">
        <v>14</v>
      </c>
      <c r="B1834">
        <v>43</v>
      </c>
      <c r="C1834">
        <f>IF(OR($L1834=TRUE,$A1834=0,MOD($A1834,ChapterTable!$R$20)&lt;&gt;0),
MAX(0,INT(($B1834+ChapterTable!$P$26+VLOOKUP(SUBSTITUTE(C$1,"성장단계","")&amp;"단계오프셋",ChapterTable!$R:$S,2,0))/ChapterTable!$P$23)),
MAX(0,INT(($B1834+ChapterTable!$R$26+VLOOKUP(SUBSTITUTE(C$1,"성장단계","")&amp;"보스단계오프셋",ChapterTable!$R:$S,2,0))/ChapterTable!$R$23)))</f>
        <v>4</v>
      </c>
      <c r="D1834">
        <f>IF(OR($L1834=TRUE,$A1834=0,MOD($A1834,ChapterTable!$R$20)&lt;&gt;0),
MAX(0,INT(($B1834+ChapterTable!$P$26+VLOOKUP(SUBSTITUTE(D$1,"성장단계","")&amp;"단계오프셋",ChapterTable!$R:$S,2,0))/ChapterTable!$P$23)),
MAX(0,INT(($B1834+ChapterTable!$R$26+VLOOKUP(SUBSTITUTE(D$1,"성장단계","")&amp;"보스단계오프셋",ChapterTable!$R:$S,2,0))/ChapterTable!$R$23)))</f>
        <v>4</v>
      </c>
      <c r="E1834" s="1">
        <f ca="1">IF(AND($A1834=0,$B1834=1),
    VLOOKUP(1,ChapterTable!$1:$1048576,MATCH("최종"&amp;SUBSTITUTE(SUBSTITUTE(E$1,"standard",""),"|Float",""),ChapterTable!$1:$1,0),0)*ChapterTable!$P$17,
  IF(AND($A1834=0,$B1834=0),
    E1835,
  IF($B1834=0,
    VLOOKUP($A1834,ChapterTable!$1:$1048576,MATCH("최종"&amp;SUBSTITUTE(SUBSTITUTE(E$1,"standard",""),"|Float",""),ChapterTable!$1:$1,0),0),
  IF($B1834=1,
    IF($L1834=FALSE,
      VLOOKUP($A1834,ChapterTable!$1:$1048576,MATCH("최종"&amp;SUBSTITUTE(SUBSTITUTE(E$1,"standard",""),"|Float",""),ChapterTable!$1:$1,0),0),
      VLOOKUP($A1834-ChapterTable!$P$11,ChapterTable!$1:$1048576,MATCH("최종"&amp;SUBSTITUTE(SUBSTITUTE(E$1,"standard",""),"|Float",""),ChapterTable!$1:$1,0),0)*ChapterTable!$P$14
    ),
  OFFSET(E1834,-$B1834+IF($L1834,1,0),0)*IF($B1834&gt;OFFSET($B1834,1,0),ChapterTable!$R$17,1)*
    (VLOOKUP(SUBSTITUTE(SUBSTITUTE(E$1,"standard",""),"|Float","")&amp;IF(OR($L1834=TRUE,$A1834=0,MOD($A1834,ChapterTable!$R$20)&lt;&gt;0),"","보스")&amp;"인게임누적곱배수",ChapterTable!$R:$S,2,0)^C1834
    +VLOOKUP(SUBSTITUTE(SUBSTITUTE(E$1,"standard",""),"|Float","")&amp;IF(OR($L1834=TRUE,$A1834=0,MOD($A1834,ChapterTable!$R$20)&lt;&gt;0),"","보스")&amp;"인게임누적합배수",ChapterTable!$R:$S,2,0)*C1834)
  )
  )
  )
)</f>
        <v>32228.990332031251</v>
      </c>
      <c r="F1834" s="1">
        <f ca="1">IF(AND($A1834=0,$B1834=1),
    VLOOKUP(1,ChapterTable!$1:$1048576,MATCH("최종"&amp;SUBSTITUTE(SUBSTITUTE(F$1,"standard",""),"|Float",""),ChapterTable!$1:$1,0),0)*ChapterTable!$P$17,
  IF(AND($A1834=0,$B1834=0),
    F1835,
  IF($B1834=0,
    VLOOKUP($A1834,ChapterTable!$1:$1048576,MATCH("최종"&amp;SUBSTITUTE(SUBSTITUTE(F$1,"standard",""),"|Float",""),ChapterTable!$1:$1,0),0),
  IF($B1834=1,
    IF($L1834=FALSE,
      VLOOKUP($A1834,ChapterTable!$1:$1048576,MATCH("최종"&amp;SUBSTITUTE(SUBSTITUTE(F$1,"standard",""),"|Float",""),ChapterTable!$1:$1,0),0),
      VLOOKUP($A1834-ChapterTable!$P$11,ChapterTable!$1:$1048576,MATCH("최종"&amp;SUBSTITUTE(SUBSTITUTE(F$1,"standard",""),"|Float",""),ChapterTable!$1:$1,0),0)*ChapterTable!$P$14
    ),
  OFFSET(F1834,-$B1834+IF($L1834,1,0),0)*
    (VLOOKUP(SUBSTITUTE(SUBSTITUTE(F$1,"standard",""),"|Float","")&amp;IF(OR($L1834=TRUE,$A1834=0,MOD($A1834,ChapterTable!$R$20)&lt;&gt;0),"","보스")&amp;"인게임누적곱배수",ChapterTable!$R:$S,2,0)^D1834
    +VLOOKUP(SUBSTITUTE(SUBSTITUTE(F$1,"standard",""),"|Float","")&amp;IF(OR($L1834=TRUE,$A1834=0,MOD($A1834,ChapterTable!$R$20)&lt;&gt;0),"","보스")&amp;"인게임누적합배수",ChapterTable!$R:$S,2,0)*D1834)
  )
  )
  )
)</f>
        <v>9698.5387573242188</v>
      </c>
      <c r="G1834" t="s">
        <v>719</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99"/>
        <v>5</v>
      </c>
      <c r="Q1834">
        <f t="shared" si="200"/>
        <v>5</v>
      </c>
      <c r="R1834" t="b">
        <f t="shared" ca="1" si="201"/>
        <v>1</v>
      </c>
      <c r="T1834" t="b">
        <f t="shared" ca="1" si="202"/>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205"/>
        <v>0.2</v>
      </c>
      <c r="AJ1834">
        <f t="shared" si="203"/>
        <v>0.27466666000000001</v>
      </c>
      <c r="AK1834">
        <f t="shared" si="204"/>
        <v>1</v>
      </c>
      <c r="AL1834">
        <v>0</v>
      </c>
    </row>
    <row r="1835" spans="1:38" x14ac:dyDescent="0.3">
      <c r="A1835">
        <v>14</v>
      </c>
      <c r="B1835">
        <v>44</v>
      </c>
      <c r="C1835">
        <f>IF(OR($L1835=TRUE,$A1835=0,MOD($A1835,ChapterTable!$R$20)&lt;&gt;0),
MAX(0,INT(($B1835+ChapterTable!$P$26+VLOOKUP(SUBSTITUTE(C$1,"성장단계","")&amp;"단계오프셋",ChapterTable!$R:$S,2,0))/ChapterTable!$P$23)),
MAX(0,INT(($B1835+ChapterTable!$R$26+VLOOKUP(SUBSTITUTE(C$1,"성장단계","")&amp;"보스단계오프셋",ChapterTable!$R:$S,2,0))/ChapterTable!$R$23)))</f>
        <v>4</v>
      </c>
      <c r="D1835">
        <f>IF(OR($L1835=TRUE,$A1835=0,MOD($A1835,ChapterTable!$R$20)&lt;&gt;0),
MAX(0,INT(($B1835+ChapterTable!$P$26+VLOOKUP(SUBSTITUTE(D$1,"성장단계","")&amp;"단계오프셋",ChapterTable!$R:$S,2,0))/ChapterTable!$P$23)),
MAX(0,INT(($B1835+ChapterTable!$R$26+VLOOKUP(SUBSTITUTE(D$1,"성장단계","")&amp;"보스단계오프셋",ChapterTable!$R:$S,2,0))/ChapterTable!$R$23)))</f>
        <v>4</v>
      </c>
      <c r="E1835" s="1">
        <f ca="1">IF(AND($A1835=0,$B1835=1),
    VLOOKUP(1,ChapterTable!$1:$1048576,MATCH("최종"&amp;SUBSTITUTE(SUBSTITUTE(E$1,"standard",""),"|Float",""),ChapterTable!$1:$1,0),0)*ChapterTable!$P$17,
  IF(AND($A1835=0,$B1835=0),
    E1836,
  IF($B1835=0,
    VLOOKUP($A1835,ChapterTable!$1:$1048576,MATCH("최종"&amp;SUBSTITUTE(SUBSTITUTE(E$1,"standard",""),"|Float",""),ChapterTable!$1:$1,0),0),
  IF($B1835=1,
    IF($L1835=FALSE,
      VLOOKUP($A1835,ChapterTable!$1:$1048576,MATCH("최종"&amp;SUBSTITUTE(SUBSTITUTE(E$1,"standard",""),"|Float",""),ChapterTable!$1:$1,0),0),
      VLOOKUP($A1835-ChapterTable!$P$11,ChapterTable!$1:$1048576,MATCH("최종"&amp;SUBSTITUTE(SUBSTITUTE(E$1,"standard",""),"|Float",""),ChapterTable!$1:$1,0),0)*ChapterTable!$P$14
    ),
  OFFSET(E1835,-$B1835+IF($L1835,1,0),0)*IF($B1835&gt;OFFSET($B1835,1,0),ChapterTable!$R$17,1)*
    (VLOOKUP(SUBSTITUTE(SUBSTITUTE(E$1,"standard",""),"|Float","")&amp;IF(OR($L1835=TRUE,$A1835=0,MOD($A1835,ChapterTable!$R$20)&lt;&gt;0),"","보스")&amp;"인게임누적곱배수",ChapterTable!$R:$S,2,0)^C1835
    +VLOOKUP(SUBSTITUTE(SUBSTITUTE(E$1,"standard",""),"|Float","")&amp;IF(OR($L1835=TRUE,$A1835=0,MOD($A1835,ChapterTable!$R$20)&lt;&gt;0),"","보스")&amp;"인게임누적합배수",ChapterTable!$R:$S,2,0)*C1835)
  )
  )
  )
)</f>
        <v>32228.990332031251</v>
      </c>
      <c r="F1835" s="1">
        <f ca="1">IF(AND($A1835=0,$B1835=1),
    VLOOKUP(1,ChapterTable!$1:$1048576,MATCH("최종"&amp;SUBSTITUTE(SUBSTITUTE(F$1,"standard",""),"|Float",""),ChapterTable!$1:$1,0),0)*ChapterTable!$P$17,
  IF(AND($A1835=0,$B1835=0),
    F1836,
  IF($B1835=0,
    VLOOKUP($A1835,ChapterTable!$1:$1048576,MATCH("최종"&amp;SUBSTITUTE(SUBSTITUTE(F$1,"standard",""),"|Float",""),ChapterTable!$1:$1,0),0),
  IF($B1835=1,
    IF($L1835=FALSE,
      VLOOKUP($A1835,ChapterTable!$1:$1048576,MATCH("최종"&amp;SUBSTITUTE(SUBSTITUTE(F$1,"standard",""),"|Float",""),ChapterTable!$1:$1,0),0),
      VLOOKUP($A1835-ChapterTable!$P$11,ChapterTable!$1:$1048576,MATCH("최종"&amp;SUBSTITUTE(SUBSTITUTE(F$1,"standard",""),"|Float",""),ChapterTable!$1:$1,0),0)*ChapterTable!$P$14
    ),
  OFFSET(F1835,-$B1835+IF($L1835,1,0),0)*
    (VLOOKUP(SUBSTITUTE(SUBSTITUTE(F$1,"standard",""),"|Float","")&amp;IF(OR($L1835=TRUE,$A1835=0,MOD($A1835,ChapterTable!$R$20)&lt;&gt;0),"","보스")&amp;"인게임누적곱배수",ChapterTable!$R:$S,2,0)^D1835
    +VLOOKUP(SUBSTITUTE(SUBSTITUTE(F$1,"standard",""),"|Float","")&amp;IF(OR($L1835=TRUE,$A1835=0,MOD($A1835,ChapterTable!$R$20)&lt;&gt;0),"","보스")&amp;"인게임누적합배수",ChapterTable!$R:$S,2,0)*D1835)
  )
  )
  )
)</f>
        <v>9698.5387573242188</v>
      </c>
      <c r="G1835" t="s">
        <v>719</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99"/>
        <v>5</v>
      </c>
      <c r="Q1835">
        <f t="shared" si="200"/>
        <v>5</v>
      </c>
      <c r="R1835" t="b">
        <f t="shared" ca="1" si="201"/>
        <v>1</v>
      </c>
      <c r="T1835" t="b">
        <f t="shared" ca="1" si="202"/>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205"/>
        <v>0.2</v>
      </c>
      <c r="AJ1835">
        <f t="shared" si="203"/>
        <v>0.27466666000000001</v>
      </c>
      <c r="AK1835">
        <f t="shared" si="204"/>
        <v>1</v>
      </c>
      <c r="AL1835">
        <v>0</v>
      </c>
    </row>
    <row r="1836" spans="1:38" x14ac:dyDescent="0.3">
      <c r="A1836">
        <v>14</v>
      </c>
      <c r="B1836">
        <v>45</v>
      </c>
      <c r="C1836">
        <f>IF(OR($L1836=TRUE,$A1836=0,MOD($A1836,ChapterTable!$R$20)&lt;&gt;0),
MAX(0,INT(($B1836+ChapterTable!$P$26+VLOOKUP(SUBSTITUTE(C$1,"성장단계","")&amp;"단계오프셋",ChapterTable!$R:$S,2,0))/ChapterTable!$P$23)),
MAX(0,INT(($B1836+ChapterTable!$R$26+VLOOKUP(SUBSTITUTE(C$1,"성장단계","")&amp;"보스단계오프셋",ChapterTable!$R:$S,2,0))/ChapterTable!$R$23)))</f>
        <v>4</v>
      </c>
      <c r="D1836">
        <f>IF(OR($L1836=TRUE,$A1836=0,MOD($A1836,ChapterTable!$R$20)&lt;&gt;0),
MAX(0,INT(($B1836+ChapterTable!$P$26+VLOOKUP(SUBSTITUTE(D$1,"성장단계","")&amp;"단계오프셋",ChapterTable!$R:$S,2,0))/ChapterTable!$P$23)),
MAX(0,INT(($B1836+ChapterTable!$R$26+VLOOKUP(SUBSTITUTE(D$1,"성장단계","")&amp;"보스단계오프셋",ChapterTable!$R:$S,2,0))/ChapterTable!$R$23)))</f>
        <v>4</v>
      </c>
      <c r="E1836" s="1">
        <f ca="1">IF(AND($A1836=0,$B1836=1),
    VLOOKUP(1,ChapterTable!$1:$1048576,MATCH("최종"&amp;SUBSTITUTE(SUBSTITUTE(E$1,"standard",""),"|Float",""),ChapterTable!$1:$1,0),0)*ChapterTable!$P$17,
  IF(AND($A1836=0,$B1836=0),
    E1837,
  IF($B1836=0,
    VLOOKUP($A1836,ChapterTable!$1:$1048576,MATCH("최종"&amp;SUBSTITUTE(SUBSTITUTE(E$1,"standard",""),"|Float",""),ChapterTable!$1:$1,0),0),
  IF($B1836=1,
    IF($L1836=FALSE,
      VLOOKUP($A1836,ChapterTable!$1:$1048576,MATCH("최종"&amp;SUBSTITUTE(SUBSTITUTE(E$1,"standard",""),"|Float",""),ChapterTable!$1:$1,0),0),
      VLOOKUP($A1836-ChapterTable!$P$11,ChapterTable!$1:$1048576,MATCH("최종"&amp;SUBSTITUTE(SUBSTITUTE(E$1,"standard",""),"|Float",""),ChapterTable!$1:$1,0),0)*ChapterTable!$P$14
    ),
  OFFSET(E1836,-$B1836+IF($L1836,1,0),0)*IF($B1836&gt;OFFSET($B1836,1,0),ChapterTable!$R$17,1)*
    (VLOOKUP(SUBSTITUTE(SUBSTITUTE(E$1,"standard",""),"|Float","")&amp;IF(OR($L1836=TRUE,$A1836=0,MOD($A1836,ChapterTable!$R$20)&lt;&gt;0),"","보스")&amp;"인게임누적곱배수",ChapterTable!$R:$S,2,0)^C1836
    +VLOOKUP(SUBSTITUTE(SUBSTITUTE(E$1,"standard",""),"|Float","")&amp;IF(OR($L1836=TRUE,$A1836=0,MOD($A1836,ChapterTable!$R$20)&lt;&gt;0),"","보스")&amp;"인게임누적합배수",ChapterTable!$R:$S,2,0)*C1836)
  )
  )
  )
)</f>
        <v>32228.990332031251</v>
      </c>
      <c r="F1836" s="1">
        <f ca="1">IF(AND($A1836=0,$B1836=1),
    VLOOKUP(1,ChapterTable!$1:$1048576,MATCH("최종"&amp;SUBSTITUTE(SUBSTITUTE(F$1,"standard",""),"|Float",""),ChapterTable!$1:$1,0),0)*ChapterTable!$P$17,
  IF(AND($A1836=0,$B1836=0),
    F1837,
  IF($B1836=0,
    VLOOKUP($A1836,ChapterTable!$1:$1048576,MATCH("최종"&amp;SUBSTITUTE(SUBSTITUTE(F$1,"standard",""),"|Float",""),ChapterTable!$1:$1,0),0),
  IF($B1836=1,
    IF($L1836=FALSE,
      VLOOKUP($A1836,ChapterTable!$1:$1048576,MATCH("최종"&amp;SUBSTITUTE(SUBSTITUTE(F$1,"standard",""),"|Float",""),ChapterTable!$1:$1,0),0),
      VLOOKUP($A1836-ChapterTable!$P$11,ChapterTable!$1:$1048576,MATCH("최종"&amp;SUBSTITUTE(SUBSTITUTE(F$1,"standard",""),"|Float",""),ChapterTable!$1:$1,0),0)*ChapterTable!$P$14
    ),
  OFFSET(F1836,-$B1836+IF($L1836,1,0),0)*
    (VLOOKUP(SUBSTITUTE(SUBSTITUTE(F$1,"standard",""),"|Float","")&amp;IF(OR($L1836=TRUE,$A1836=0,MOD($A1836,ChapterTable!$R$20)&lt;&gt;0),"","보스")&amp;"인게임누적곱배수",ChapterTable!$R:$S,2,0)^D1836
    +VLOOKUP(SUBSTITUTE(SUBSTITUTE(F$1,"standard",""),"|Float","")&amp;IF(OR($L1836=TRUE,$A1836=0,MOD($A1836,ChapterTable!$R$20)&lt;&gt;0),"","보스")&amp;"인게임누적합배수",ChapterTable!$R:$S,2,0)*D1836)
  )
  )
  )
)</f>
        <v>9698.5387573242188</v>
      </c>
      <c r="G1836" t="s">
        <v>719</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99"/>
        <v>11</v>
      </c>
      <c r="Q1836">
        <f t="shared" si="200"/>
        <v>11</v>
      </c>
      <c r="R1836" t="b">
        <f t="shared" ca="1" si="201"/>
        <v>1</v>
      </c>
      <c r="T1836" t="b">
        <f t="shared" ca="1" si="202"/>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205"/>
        <v>0.2</v>
      </c>
      <c r="AJ1836">
        <f t="shared" si="203"/>
        <v>0.27466666000000001</v>
      </c>
      <c r="AK1836">
        <f t="shared" si="204"/>
        <v>1</v>
      </c>
      <c r="AL1836">
        <v>0</v>
      </c>
    </row>
    <row r="1837" spans="1:38" x14ac:dyDescent="0.3">
      <c r="A1837">
        <v>14</v>
      </c>
      <c r="B1837">
        <v>46</v>
      </c>
      <c r="C1837">
        <f>IF(OR($L1837=TRUE,$A1837=0,MOD($A1837,ChapterTable!$R$20)&lt;&gt;0),
MAX(0,INT(($B1837+ChapterTable!$P$26+VLOOKUP(SUBSTITUTE(C$1,"성장단계","")&amp;"단계오프셋",ChapterTable!$R:$S,2,0))/ChapterTable!$P$23)),
MAX(0,INT(($B1837+ChapterTable!$R$26+VLOOKUP(SUBSTITUTE(C$1,"성장단계","")&amp;"보스단계오프셋",ChapterTable!$R:$S,2,0))/ChapterTable!$R$23)))</f>
        <v>5</v>
      </c>
      <c r="D1837">
        <f>IF(OR($L1837=TRUE,$A1837=0,MOD($A1837,ChapterTable!$R$20)&lt;&gt;0),
MAX(0,INT(($B1837+ChapterTable!$P$26+VLOOKUP(SUBSTITUTE(D$1,"성장단계","")&amp;"단계오프셋",ChapterTable!$R:$S,2,0))/ChapterTable!$P$23)),
MAX(0,INT(($B1837+ChapterTable!$R$26+VLOOKUP(SUBSTITUTE(D$1,"성장단계","")&amp;"보스단계오프셋",ChapterTable!$R:$S,2,0))/ChapterTable!$R$23)))</f>
        <v>4</v>
      </c>
      <c r="E1837" s="1">
        <f ca="1">IF(AND($A1837=0,$B1837=1),
    VLOOKUP(1,ChapterTable!$1:$1048576,MATCH("최종"&amp;SUBSTITUTE(SUBSTITUTE(E$1,"standard",""),"|Float",""),ChapterTable!$1:$1,0),0)*ChapterTable!$P$17,
  IF(AND($A1837=0,$B1837=0),
    E1838,
  IF($B1837=0,
    VLOOKUP($A1837,ChapterTable!$1:$1048576,MATCH("최종"&amp;SUBSTITUTE(SUBSTITUTE(E$1,"standard",""),"|Float",""),ChapterTable!$1:$1,0),0),
  IF($B1837=1,
    IF($L1837=FALSE,
      VLOOKUP($A1837,ChapterTable!$1:$1048576,MATCH("최종"&amp;SUBSTITUTE(SUBSTITUTE(E$1,"standard",""),"|Float",""),ChapterTable!$1:$1,0),0),
      VLOOKUP($A1837-ChapterTable!$P$11,ChapterTable!$1:$1048576,MATCH("최종"&amp;SUBSTITUTE(SUBSTITUTE(E$1,"standard",""),"|Float",""),ChapterTable!$1:$1,0),0)*ChapterTable!$P$14
    ),
  OFFSET(E1837,-$B1837+IF($L1837,1,0),0)*IF($B1837&gt;OFFSET($B1837,1,0),ChapterTable!$R$17,1)*
    (VLOOKUP(SUBSTITUTE(SUBSTITUTE(E$1,"standard",""),"|Float","")&amp;IF(OR($L1837=TRUE,$A1837=0,MOD($A1837,ChapterTable!$R$20)&lt;&gt;0),"","보스")&amp;"인게임누적곱배수",ChapterTable!$R:$S,2,0)^C1837
    +VLOOKUP(SUBSTITUTE(SUBSTITUTE(E$1,"standard",""),"|Float","")&amp;IF(OR($L1837=TRUE,$A1837=0,MOD($A1837,ChapterTable!$R$20)&lt;&gt;0),"","보스")&amp;"인게임누적합배수",ChapterTable!$R:$S,2,0)*C1837)
  )
  )
  )
)</f>
        <v>35809.9892578125</v>
      </c>
      <c r="F1837" s="1">
        <f ca="1">IF(AND($A1837=0,$B1837=1),
    VLOOKUP(1,ChapterTable!$1:$1048576,MATCH("최종"&amp;SUBSTITUTE(SUBSTITUTE(F$1,"standard",""),"|Float",""),ChapterTable!$1:$1,0),0)*ChapterTable!$P$17,
  IF(AND($A1837=0,$B1837=0),
    F1838,
  IF($B1837=0,
    VLOOKUP($A1837,ChapterTable!$1:$1048576,MATCH("최종"&amp;SUBSTITUTE(SUBSTITUTE(F$1,"standard",""),"|Float",""),ChapterTable!$1:$1,0),0),
  IF($B1837=1,
    IF($L1837=FALSE,
      VLOOKUP($A1837,ChapterTable!$1:$1048576,MATCH("최종"&amp;SUBSTITUTE(SUBSTITUTE(F$1,"standard",""),"|Float",""),ChapterTable!$1:$1,0),0),
      VLOOKUP($A1837-ChapterTable!$P$11,ChapterTable!$1:$1048576,MATCH("최종"&amp;SUBSTITUTE(SUBSTITUTE(F$1,"standard",""),"|Float",""),ChapterTable!$1:$1,0),0)*ChapterTable!$P$14
    ),
  OFFSET(F1837,-$B1837+IF($L1837,1,0),0)*
    (VLOOKUP(SUBSTITUTE(SUBSTITUTE(F$1,"standard",""),"|Float","")&amp;IF(OR($L1837=TRUE,$A1837=0,MOD($A1837,ChapterTable!$R$20)&lt;&gt;0),"","보스")&amp;"인게임누적곱배수",ChapterTable!$R:$S,2,0)^D1837
    +VLOOKUP(SUBSTITUTE(SUBSTITUTE(F$1,"standard",""),"|Float","")&amp;IF(OR($L1837=TRUE,$A1837=0,MOD($A1837,ChapterTable!$R$20)&lt;&gt;0),"","보스")&amp;"인게임누적합배수",ChapterTable!$R:$S,2,0)*D1837)
  )
  )
  )
)</f>
        <v>9698.5387573242188</v>
      </c>
      <c r="G1837" t="s">
        <v>719</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99"/>
        <v>5</v>
      </c>
      <c r="Q1837">
        <f t="shared" si="200"/>
        <v>5</v>
      </c>
      <c r="R1837" t="b">
        <f t="shared" ca="1" si="201"/>
        <v>1</v>
      </c>
      <c r="T1837" t="b">
        <f t="shared" ca="1" si="202"/>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205"/>
        <v>0.2</v>
      </c>
      <c r="AJ1837">
        <f t="shared" si="203"/>
        <v>0.27466666000000001</v>
      </c>
      <c r="AK1837">
        <f t="shared" si="204"/>
        <v>1</v>
      </c>
      <c r="AL1837">
        <v>0</v>
      </c>
    </row>
    <row r="1838" spans="1:38" x14ac:dyDescent="0.3">
      <c r="A1838">
        <v>14</v>
      </c>
      <c r="B1838">
        <v>47</v>
      </c>
      <c r="C1838">
        <f>IF(OR($L1838=TRUE,$A1838=0,MOD($A1838,ChapterTable!$R$20)&lt;&gt;0),
MAX(0,INT(($B1838+ChapterTable!$P$26+VLOOKUP(SUBSTITUTE(C$1,"성장단계","")&amp;"단계오프셋",ChapterTable!$R:$S,2,0))/ChapterTable!$P$23)),
MAX(0,INT(($B1838+ChapterTable!$R$26+VLOOKUP(SUBSTITUTE(C$1,"성장단계","")&amp;"보스단계오프셋",ChapterTable!$R:$S,2,0))/ChapterTable!$R$23)))</f>
        <v>5</v>
      </c>
      <c r="D1838">
        <f>IF(OR($L1838=TRUE,$A1838=0,MOD($A1838,ChapterTable!$R$20)&lt;&gt;0),
MAX(0,INT(($B1838+ChapterTable!$P$26+VLOOKUP(SUBSTITUTE(D$1,"성장단계","")&amp;"단계오프셋",ChapterTable!$R:$S,2,0))/ChapterTable!$P$23)),
MAX(0,INT(($B1838+ChapterTable!$R$26+VLOOKUP(SUBSTITUTE(D$1,"성장단계","")&amp;"보스단계오프셋",ChapterTable!$R:$S,2,0))/ChapterTable!$R$23)))</f>
        <v>4</v>
      </c>
      <c r="E1838" s="1">
        <f ca="1">IF(AND($A1838=0,$B1838=1),
    VLOOKUP(1,ChapterTable!$1:$1048576,MATCH("최종"&amp;SUBSTITUTE(SUBSTITUTE(E$1,"standard",""),"|Float",""),ChapterTable!$1:$1,0),0)*ChapterTable!$P$17,
  IF(AND($A1838=0,$B1838=0),
    E1839,
  IF($B1838=0,
    VLOOKUP($A1838,ChapterTable!$1:$1048576,MATCH("최종"&amp;SUBSTITUTE(SUBSTITUTE(E$1,"standard",""),"|Float",""),ChapterTable!$1:$1,0),0),
  IF($B1838=1,
    IF($L1838=FALSE,
      VLOOKUP($A1838,ChapterTable!$1:$1048576,MATCH("최종"&amp;SUBSTITUTE(SUBSTITUTE(E$1,"standard",""),"|Float",""),ChapterTable!$1:$1,0),0),
      VLOOKUP($A1838-ChapterTable!$P$11,ChapterTable!$1:$1048576,MATCH("최종"&amp;SUBSTITUTE(SUBSTITUTE(E$1,"standard",""),"|Float",""),ChapterTable!$1:$1,0),0)*ChapterTable!$P$14
    ),
  OFFSET(E1838,-$B1838+IF($L1838,1,0),0)*IF($B1838&gt;OFFSET($B1838,1,0),ChapterTable!$R$17,1)*
    (VLOOKUP(SUBSTITUTE(SUBSTITUTE(E$1,"standard",""),"|Float","")&amp;IF(OR($L1838=TRUE,$A1838=0,MOD($A1838,ChapterTable!$R$20)&lt;&gt;0),"","보스")&amp;"인게임누적곱배수",ChapterTable!$R:$S,2,0)^C1838
    +VLOOKUP(SUBSTITUTE(SUBSTITUTE(E$1,"standard",""),"|Float","")&amp;IF(OR($L1838=TRUE,$A1838=0,MOD($A1838,ChapterTable!$R$20)&lt;&gt;0),"","보스")&amp;"인게임누적합배수",ChapterTable!$R:$S,2,0)*C1838)
  )
  )
  )
)</f>
        <v>35809.9892578125</v>
      </c>
      <c r="F1838" s="1">
        <f ca="1">IF(AND($A1838=0,$B1838=1),
    VLOOKUP(1,ChapterTable!$1:$1048576,MATCH("최종"&amp;SUBSTITUTE(SUBSTITUTE(F$1,"standard",""),"|Float",""),ChapterTable!$1:$1,0),0)*ChapterTable!$P$17,
  IF(AND($A1838=0,$B1838=0),
    F1839,
  IF($B1838=0,
    VLOOKUP($A1838,ChapterTable!$1:$1048576,MATCH("최종"&amp;SUBSTITUTE(SUBSTITUTE(F$1,"standard",""),"|Float",""),ChapterTable!$1:$1,0),0),
  IF($B1838=1,
    IF($L1838=FALSE,
      VLOOKUP($A1838,ChapterTable!$1:$1048576,MATCH("최종"&amp;SUBSTITUTE(SUBSTITUTE(F$1,"standard",""),"|Float",""),ChapterTable!$1:$1,0),0),
      VLOOKUP($A1838-ChapterTable!$P$11,ChapterTable!$1:$1048576,MATCH("최종"&amp;SUBSTITUTE(SUBSTITUTE(F$1,"standard",""),"|Float",""),ChapterTable!$1:$1,0),0)*ChapterTable!$P$14
    ),
  OFFSET(F1838,-$B1838+IF($L1838,1,0),0)*
    (VLOOKUP(SUBSTITUTE(SUBSTITUTE(F$1,"standard",""),"|Float","")&amp;IF(OR($L1838=TRUE,$A1838=0,MOD($A1838,ChapterTable!$R$20)&lt;&gt;0),"","보스")&amp;"인게임누적곱배수",ChapterTable!$R:$S,2,0)^D1838
    +VLOOKUP(SUBSTITUTE(SUBSTITUTE(F$1,"standard",""),"|Float","")&amp;IF(OR($L1838=TRUE,$A1838=0,MOD($A1838,ChapterTable!$R$20)&lt;&gt;0),"","보스")&amp;"인게임누적합배수",ChapterTable!$R:$S,2,0)*D1838)
  )
  )
  )
)</f>
        <v>9698.5387573242188</v>
      </c>
      <c r="G1838" t="s">
        <v>719</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99"/>
        <v>5</v>
      </c>
      <c r="Q1838">
        <f t="shared" si="200"/>
        <v>5</v>
      </c>
      <c r="R1838" t="b">
        <f t="shared" ca="1" si="201"/>
        <v>1</v>
      </c>
      <c r="T1838" t="b">
        <f t="shared" ca="1" si="202"/>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205"/>
        <v>0.2</v>
      </c>
      <c r="AJ1838">
        <f t="shared" si="203"/>
        <v>0.27466666000000001</v>
      </c>
      <c r="AK1838">
        <f t="shared" si="204"/>
        <v>1</v>
      </c>
      <c r="AL1838">
        <v>0</v>
      </c>
    </row>
    <row r="1839" spans="1:38" x14ac:dyDescent="0.3">
      <c r="A1839">
        <v>14</v>
      </c>
      <c r="B1839">
        <v>48</v>
      </c>
      <c r="C1839">
        <f>IF(OR($L1839=TRUE,$A1839=0,MOD($A1839,ChapterTable!$R$20)&lt;&gt;0),
MAX(0,INT(($B1839+ChapterTable!$P$26+VLOOKUP(SUBSTITUTE(C$1,"성장단계","")&amp;"단계오프셋",ChapterTable!$R:$S,2,0))/ChapterTable!$P$23)),
MAX(0,INT(($B1839+ChapterTable!$R$26+VLOOKUP(SUBSTITUTE(C$1,"성장단계","")&amp;"보스단계오프셋",ChapterTable!$R:$S,2,0))/ChapterTable!$R$23)))</f>
        <v>5</v>
      </c>
      <c r="D1839">
        <f>IF(OR($L1839=TRUE,$A1839=0,MOD($A1839,ChapterTable!$R$20)&lt;&gt;0),
MAX(0,INT(($B1839+ChapterTable!$P$26+VLOOKUP(SUBSTITUTE(D$1,"성장단계","")&amp;"단계오프셋",ChapterTable!$R:$S,2,0))/ChapterTable!$P$23)),
MAX(0,INT(($B1839+ChapterTable!$R$26+VLOOKUP(SUBSTITUTE(D$1,"성장단계","")&amp;"보스단계오프셋",ChapterTable!$R:$S,2,0))/ChapterTable!$R$23)))</f>
        <v>4</v>
      </c>
      <c r="E1839" s="1">
        <f ca="1">IF(AND($A1839=0,$B1839=1),
    VLOOKUP(1,ChapterTable!$1:$1048576,MATCH("최종"&amp;SUBSTITUTE(SUBSTITUTE(E$1,"standard",""),"|Float",""),ChapterTable!$1:$1,0),0)*ChapterTable!$P$17,
  IF(AND($A1839=0,$B1839=0),
    E1840,
  IF($B1839=0,
    VLOOKUP($A1839,ChapterTable!$1:$1048576,MATCH("최종"&amp;SUBSTITUTE(SUBSTITUTE(E$1,"standard",""),"|Float",""),ChapterTable!$1:$1,0),0),
  IF($B1839=1,
    IF($L1839=FALSE,
      VLOOKUP($A1839,ChapterTable!$1:$1048576,MATCH("최종"&amp;SUBSTITUTE(SUBSTITUTE(E$1,"standard",""),"|Float",""),ChapterTable!$1:$1,0),0),
      VLOOKUP($A1839-ChapterTable!$P$11,ChapterTable!$1:$1048576,MATCH("최종"&amp;SUBSTITUTE(SUBSTITUTE(E$1,"standard",""),"|Float",""),ChapterTable!$1:$1,0),0)*ChapterTable!$P$14
    ),
  OFFSET(E1839,-$B1839+IF($L1839,1,0),0)*IF($B1839&gt;OFFSET($B1839,1,0),ChapterTable!$R$17,1)*
    (VLOOKUP(SUBSTITUTE(SUBSTITUTE(E$1,"standard",""),"|Float","")&amp;IF(OR($L1839=TRUE,$A1839=0,MOD($A1839,ChapterTable!$R$20)&lt;&gt;0),"","보스")&amp;"인게임누적곱배수",ChapterTable!$R:$S,2,0)^C1839
    +VLOOKUP(SUBSTITUTE(SUBSTITUTE(E$1,"standard",""),"|Float","")&amp;IF(OR($L1839=TRUE,$A1839=0,MOD($A1839,ChapterTable!$R$20)&lt;&gt;0),"","보스")&amp;"인게임누적합배수",ChapterTable!$R:$S,2,0)*C1839)
  )
  )
  )
)</f>
        <v>35809.9892578125</v>
      </c>
      <c r="F1839" s="1">
        <f ca="1">IF(AND($A1839=0,$B1839=1),
    VLOOKUP(1,ChapterTable!$1:$1048576,MATCH("최종"&amp;SUBSTITUTE(SUBSTITUTE(F$1,"standard",""),"|Float",""),ChapterTable!$1:$1,0),0)*ChapterTable!$P$17,
  IF(AND($A1839=0,$B1839=0),
    F1840,
  IF($B1839=0,
    VLOOKUP($A1839,ChapterTable!$1:$1048576,MATCH("최종"&amp;SUBSTITUTE(SUBSTITUTE(F$1,"standard",""),"|Float",""),ChapterTable!$1:$1,0),0),
  IF($B1839=1,
    IF($L1839=FALSE,
      VLOOKUP($A1839,ChapterTable!$1:$1048576,MATCH("최종"&amp;SUBSTITUTE(SUBSTITUTE(F$1,"standard",""),"|Float",""),ChapterTable!$1:$1,0),0),
      VLOOKUP($A1839-ChapterTable!$P$11,ChapterTable!$1:$1048576,MATCH("최종"&amp;SUBSTITUTE(SUBSTITUTE(F$1,"standard",""),"|Float",""),ChapterTable!$1:$1,0),0)*ChapterTable!$P$14
    ),
  OFFSET(F1839,-$B1839+IF($L1839,1,0),0)*
    (VLOOKUP(SUBSTITUTE(SUBSTITUTE(F$1,"standard",""),"|Float","")&amp;IF(OR($L1839=TRUE,$A1839=0,MOD($A1839,ChapterTable!$R$20)&lt;&gt;0),"","보스")&amp;"인게임누적곱배수",ChapterTable!$R:$S,2,0)^D1839
    +VLOOKUP(SUBSTITUTE(SUBSTITUTE(F$1,"standard",""),"|Float","")&amp;IF(OR($L1839=TRUE,$A1839=0,MOD($A1839,ChapterTable!$R$20)&lt;&gt;0),"","보스")&amp;"인게임누적합배수",ChapterTable!$R:$S,2,0)*D1839)
  )
  )
  )
)</f>
        <v>9698.5387573242188</v>
      </c>
      <c r="G1839" t="s">
        <v>719</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99"/>
        <v>5</v>
      </c>
      <c r="Q1839">
        <f t="shared" si="200"/>
        <v>5</v>
      </c>
      <c r="R1839" t="b">
        <f t="shared" ca="1" si="201"/>
        <v>1</v>
      </c>
      <c r="T1839" t="b">
        <f t="shared" ca="1" si="202"/>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205"/>
        <v>0.2</v>
      </c>
      <c r="AJ1839">
        <f t="shared" si="203"/>
        <v>0.27466666000000001</v>
      </c>
      <c r="AK1839">
        <f t="shared" si="204"/>
        <v>1</v>
      </c>
      <c r="AL1839">
        <v>0</v>
      </c>
    </row>
    <row r="1840" spans="1:38" x14ac:dyDescent="0.3">
      <c r="A1840">
        <v>14</v>
      </c>
      <c r="B1840">
        <v>49</v>
      </c>
      <c r="C1840">
        <f>IF(OR($L1840=TRUE,$A1840=0,MOD($A1840,ChapterTable!$R$20)&lt;&gt;0),
MAX(0,INT(($B1840+ChapterTable!$P$26+VLOOKUP(SUBSTITUTE(C$1,"성장단계","")&amp;"단계오프셋",ChapterTable!$R:$S,2,0))/ChapterTable!$P$23)),
MAX(0,INT(($B1840+ChapterTable!$R$26+VLOOKUP(SUBSTITUTE(C$1,"성장단계","")&amp;"보스단계오프셋",ChapterTable!$R:$S,2,0))/ChapterTable!$R$23)))</f>
        <v>5</v>
      </c>
      <c r="D1840">
        <f>IF(OR($L1840=TRUE,$A1840=0,MOD($A1840,ChapterTable!$R$20)&lt;&gt;0),
MAX(0,INT(($B1840+ChapterTable!$P$26+VLOOKUP(SUBSTITUTE(D$1,"성장단계","")&amp;"단계오프셋",ChapterTable!$R:$S,2,0))/ChapterTable!$P$23)),
MAX(0,INT(($B1840+ChapterTable!$R$26+VLOOKUP(SUBSTITUTE(D$1,"성장단계","")&amp;"보스단계오프셋",ChapterTable!$R:$S,2,0))/ChapterTable!$R$23)))</f>
        <v>4</v>
      </c>
      <c r="E1840" s="1">
        <f ca="1">IF(AND($A1840=0,$B1840=1),
    VLOOKUP(1,ChapterTable!$1:$1048576,MATCH("최종"&amp;SUBSTITUTE(SUBSTITUTE(E$1,"standard",""),"|Float",""),ChapterTable!$1:$1,0),0)*ChapterTable!$P$17,
  IF(AND($A1840=0,$B1840=0),
    E1841,
  IF($B1840=0,
    VLOOKUP($A1840,ChapterTable!$1:$1048576,MATCH("최종"&amp;SUBSTITUTE(SUBSTITUTE(E$1,"standard",""),"|Float",""),ChapterTable!$1:$1,0),0),
  IF($B1840=1,
    IF($L1840=FALSE,
      VLOOKUP($A1840,ChapterTable!$1:$1048576,MATCH("최종"&amp;SUBSTITUTE(SUBSTITUTE(E$1,"standard",""),"|Float",""),ChapterTable!$1:$1,0),0),
      VLOOKUP($A1840-ChapterTable!$P$11,ChapterTable!$1:$1048576,MATCH("최종"&amp;SUBSTITUTE(SUBSTITUTE(E$1,"standard",""),"|Float",""),ChapterTable!$1:$1,0),0)*ChapterTable!$P$14
    ),
  OFFSET(E1840,-$B1840+IF($L1840,1,0),0)*IF($B1840&gt;OFFSET($B1840,1,0),ChapterTable!$R$17,1)*
    (VLOOKUP(SUBSTITUTE(SUBSTITUTE(E$1,"standard",""),"|Float","")&amp;IF(OR($L1840=TRUE,$A1840=0,MOD($A1840,ChapterTable!$R$20)&lt;&gt;0),"","보스")&amp;"인게임누적곱배수",ChapterTable!$R:$S,2,0)^C1840
    +VLOOKUP(SUBSTITUTE(SUBSTITUTE(E$1,"standard",""),"|Float","")&amp;IF(OR($L1840=TRUE,$A1840=0,MOD($A1840,ChapterTable!$R$20)&lt;&gt;0),"","보스")&amp;"인게임누적합배수",ChapterTable!$R:$S,2,0)*C1840)
  )
  )
  )
)</f>
        <v>35809.9892578125</v>
      </c>
      <c r="F1840" s="1">
        <f ca="1">IF(AND($A1840=0,$B1840=1),
    VLOOKUP(1,ChapterTable!$1:$1048576,MATCH("최종"&amp;SUBSTITUTE(SUBSTITUTE(F$1,"standard",""),"|Float",""),ChapterTable!$1:$1,0),0)*ChapterTable!$P$17,
  IF(AND($A1840=0,$B1840=0),
    F1841,
  IF($B1840=0,
    VLOOKUP($A1840,ChapterTable!$1:$1048576,MATCH("최종"&amp;SUBSTITUTE(SUBSTITUTE(F$1,"standard",""),"|Float",""),ChapterTable!$1:$1,0),0),
  IF($B1840=1,
    IF($L1840=FALSE,
      VLOOKUP($A1840,ChapterTable!$1:$1048576,MATCH("최종"&amp;SUBSTITUTE(SUBSTITUTE(F$1,"standard",""),"|Float",""),ChapterTable!$1:$1,0),0),
      VLOOKUP($A1840-ChapterTable!$P$11,ChapterTable!$1:$1048576,MATCH("최종"&amp;SUBSTITUTE(SUBSTITUTE(F$1,"standard",""),"|Float",""),ChapterTable!$1:$1,0),0)*ChapterTable!$P$14
    ),
  OFFSET(F1840,-$B1840+IF($L1840,1,0),0)*
    (VLOOKUP(SUBSTITUTE(SUBSTITUTE(F$1,"standard",""),"|Float","")&amp;IF(OR($L1840=TRUE,$A1840=0,MOD($A1840,ChapterTable!$R$20)&lt;&gt;0),"","보스")&amp;"인게임누적곱배수",ChapterTable!$R:$S,2,0)^D1840
    +VLOOKUP(SUBSTITUTE(SUBSTITUTE(F$1,"standard",""),"|Float","")&amp;IF(OR($L1840=TRUE,$A1840=0,MOD($A1840,ChapterTable!$R$20)&lt;&gt;0),"","보스")&amp;"인게임누적합배수",ChapterTable!$R:$S,2,0)*D1840)
  )
  )
  )
)</f>
        <v>9698.5387573242188</v>
      </c>
      <c r="G1840" t="s">
        <v>719</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99"/>
        <v>95</v>
      </c>
      <c r="Q1840">
        <f t="shared" si="200"/>
        <v>95</v>
      </c>
      <c r="R1840" t="b">
        <f t="shared" ca="1" si="201"/>
        <v>1</v>
      </c>
      <c r="T1840" t="b">
        <f t="shared" ca="1" si="202"/>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205"/>
        <v>0.2</v>
      </c>
      <c r="AJ1840">
        <f t="shared" si="203"/>
        <v>0.27466666000000001</v>
      </c>
      <c r="AK1840">
        <f t="shared" si="204"/>
        <v>1</v>
      </c>
      <c r="AL1840">
        <v>0</v>
      </c>
    </row>
    <row r="1841" spans="1:38" x14ac:dyDescent="0.3">
      <c r="A1841">
        <v>14</v>
      </c>
      <c r="B1841">
        <v>50</v>
      </c>
      <c r="C1841">
        <f>IF(OR($L1841=TRUE,$A1841=0,MOD($A1841,ChapterTable!$R$20)&lt;&gt;0),
MAX(0,INT(($B1841+ChapterTable!$P$26+VLOOKUP(SUBSTITUTE(C$1,"성장단계","")&amp;"단계오프셋",ChapterTable!$R:$S,2,0))/ChapterTable!$P$23)),
MAX(0,INT(($B1841+ChapterTable!$R$26+VLOOKUP(SUBSTITUTE(C$1,"성장단계","")&amp;"보스단계오프셋",ChapterTable!$R:$S,2,0))/ChapterTable!$R$23)))</f>
        <v>5</v>
      </c>
      <c r="D1841">
        <f>IF(OR($L1841=TRUE,$A1841=0,MOD($A1841,ChapterTable!$R$20)&lt;&gt;0),
MAX(0,INT(($B1841+ChapterTable!$P$26+VLOOKUP(SUBSTITUTE(D$1,"성장단계","")&amp;"단계오프셋",ChapterTable!$R:$S,2,0))/ChapterTable!$P$23)),
MAX(0,INT(($B1841+ChapterTable!$R$26+VLOOKUP(SUBSTITUTE(D$1,"성장단계","")&amp;"보스단계오프셋",ChapterTable!$R:$S,2,0))/ChapterTable!$R$23)))</f>
        <v>4</v>
      </c>
      <c r="E1841" s="1">
        <f ca="1">IF(AND($A1841=0,$B1841=1),
    VLOOKUP(1,ChapterTable!$1:$1048576,MATCH("최종"&amp;SUBSTITUTE(SUBSTITUTE(E$1,"standard",""),"|Float",""),ChapterTable!$1:$1,0),0)*ChapterTable!$P$17,
  IF(AND($A1841=0,$B1841=0),
    E1842,
  IF($B1841=0,
    VLOOKUP($A1841,ChapterTable!$1:$1048576,MATCH("최종"&amp;SUBSTITUTE(SUBSTITUTE(E$1,"standard",""),"|Float",""),ChapterTable!$1:$1,0),0),
  IF($B1841=1,
    IF($L1841=FALSE,
      VLOOKUP($A1841,ChapterTable!$1:$1048576,MATCH("최종"&amp;SUBSTITUTE(SUBSTITUTE(E$1,"standard",""),"|Float",""),ChapterTable!$1:$1,0),0),
      VLOOKUP($A1841-ChapterTable!$P$11,ChapterTable!$1:$1048576,MATCH("최종"&amp;SUBSTITUTE(SUBSTITUTE(E$1,"standard",""),"|Float",""),ChapterTable!$1:$1,0),0)*ChapterTable!$P$14
    ),
  OFFSET(E1841,-$B1841+IF($L1841,1,0),0)*IF($B1841&gt;OFFSET($B1841,1,0),ChapterTable!$R$17,1)*
    (VLOOKUP(SUBSTITUTE(SUBSTITUTE(E$1,"standard",""),"|Float","")&amp;IF(OR($L1841=TRUE,$A1841=0,MOD($A1841,ChapterTable!$R$20)&lt;&gt;0),"","보스")&amp;"인게임누적곱배수",ChapterTable!$R:$S,2,0)^C1841
    +VLOOKUP(SUBSTITUTE(SUBSTITUTE(E$1,"standard",""),"|Float","")&amp;IF(OR($L1841=TRUE,$A1841=0,MOD($A1841,ChapterTable!$R$20)&lt;&gt;0),"","보스")&amp;"인게임누적합배수",ChapterTable!$R:$S,2,0)*C1841)
  )
  )
  )
)</f>
        <v>46552.986035156253</v>
      </c>
      <c r="F1841" s="1">
        <f ca="1">IF(AND($A1841=0,$B1841=1),
    VLOOKUP(1,ChapterTable!$1:$1048576,MATCH("최종"&amp;SUBSTITUTE(SUBSTITUTE(F$1,"standard",""),"|Float",""),ChapterTable!$1:$1,0),0)*ChapterTable!$P$17,
  IF(AND($A1841=0,$B1841=0),
    F1842,
  IF($B1841=0,
    VLOOKUP($A1841,ChapterTable!$1:$1048576,MATCH("최종"&amp;SUBSTITUTE(SUBSTITUTE(F$1,"standard",""),"|Float",""),ChapterTable!$1:$1,0),0),
  IF($B1841=1,
    IF($L1841=FALSE,
      VLOOKUP($A1841,ChapterTable!$1:$1048576,MATCH("최종"&amp;SUBSTITUTE(SUBSTITUTE(F$1,"standard",""),"|Float",""),ChapterTable!$1:$1,0),0),
      VLOOKUP($A1841-ChapterTable!$P$11,ChapterTable!$1:$1048576,MATCH("최종"&amp;SUBSTITUTE(SUBSTITUTE(F$1,"standard",""),"|Float",""),ChapterTable!$1:$1,0),0)*ChapterTable!$P$14
    ),
  OFFSET(F1841,-$B1841+IF($L1841,1,0),0)*
    (VLOOKUP(SUBSTITUTE(SUBSTITUTE(F$1,"standard",""),"|Float","")&amp;IF(OR($L1841=TRUE,$A1841=0,MOD($A1841,ChapterTable!$R$20)&lt;&gt;0),"","보스")&amp;"인게임누적곱배수",ChapterTable!$R:$S,2,0)^D1841
    +VLOOKUP(SUBSTITUTE(SUBSTITUTE(F$1,"standard",""),"|Float","")&amp;IF(OR($L1841=TRUE,$A1841=0,MOD($A1841,ChapterTable!$R$20)&lt;&gt;0),"","보스")&amp;"인게임누적합배수",ChapterTable!$R:$S,2,0)*D1841)
  )
  )
  )
)</f>
        <v>9698.5387573242188</v>
      </c>
      <c r="G1841" t="s">
        <v>719</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99"/>
        <v>25</v>
      </c>
      <c r="Q1841">
        <f t="shared" si="200"/>
        <v>25</v>
      </c>
      <c r="R1841" t="b">
        <f t="shared" ca="1" si="201"/>
        <v>0</v>
      </c>
      <c r="T1841" t="b">
        <f t="shared" ca="1" si="202"/>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205"/>
        <v>0.2</v>
      </c>
      <c r="AJ1841">
        <f t="shared" si="203"/>
        <v>1</v>
      </c>
      <c r="AK1841">
        <f t="shared" si="204"/>
        <v>1</v>
      </c>
      <c r="AL1841">
        <v>0</v>
      </c>
    </row>
    <row r="1842" spans="1:38" x14ac:dyDescent="0.3">
      <c r="A1842">
        <v>15</v>
      </c>
      <c r="B1842">
        <v>1</v>
      </c>
      <c r="C1842">
        <f>IF(OR($L1842=TRUE,$A1842=0,MOD($A1842,ChapterTable!$R$20)&lt;&gt;0),
MAX(0,INT(($B1842+ChapterTable!$P$26+VLOOKUP(SUBSTITUTE(C$1,"성장단계","")&amp;"단계오프셋",ChapterTable!$R:$S,2,0))/ChapterTable!$P$23)),
MAX(0,INT(($B1842+ChapterTable!$R$26+VLOOKUP(SUBSTITUTE(C$1,"성장단계","")&amp;"보스단계오프셋",ChapterTable!$R:$S,2,0))/ChapterTable!$R$23)))</f>
        <v>0</v>
      </c>
      <c r="D1842">
        <f>IF(OR($L1842=TRUE,$A1842=0,MOD($A1842,ChapterTable!$R$20)&lt;&gt;0),
MAX(0,INT(($B1842+ChapterTable!$P$26+VLOOKUP(SUBSTITUTE(D$1,"성장단계","")&amp;"단계오프셋",ChapterTable!$R:$S,2,0))/ChapterTable!$P$23)),
MAX(0,INT(($B1842+ChapterTable!$R$26+VLOOKUP(SUBSTITUTE(D$1,"성장단계","")&amp;"보스단계오프셋",ChapterTable!$R:$S,2,0))/ChapterTable!$R$23)))</f>
        <v>0</v>
      </c>
      <c r="E1842" s="1">
        <f ca="1">IF(AND($A1842=0,$B1842=1),
    VLOOKUP(1,ChapterTable!$1:$1048576,MATCH("최종"&amp;SUBSTITUTE(SUBSTITUTE(E$1,"standard",""),"|Float",""),ChapterTable!$1:$1,0),0)*ChapterTable!$P$17,
  IF(AND($A1842=0,$B1842=0),
    E1843,
  IF($B1842=0,
    VLOOKUP($A1842,ChapterTable!$1:$1048576,MATCH("최종"&amp;SUBSTITUTE(SUBSTITUTE(E$1,"standard",""),"|Float",""),ChapterTable!$1:$1,0),0),
  IF($B1842=1,
    IF($L1842=FALSE,
      VLOOKUP($A1842,ChapterTable!$1:$1048576,MATCH("최종"&amp;SUBSTITUTE(SUBSTITUTE(E$1,"standard",""),"|Float",""),ChapterTable!$1:$1,0),0),
      VLOOKUP($A1842-ChapterTable!$P$11,ChapterTable!$1:$1048576,MATCH("최종"&amp;SUBSTITUTE(SUBSTITUTE(E$1,"standard",""),"|Float",""),ChapterTable!$1:$1,0),0)*ChapterTable!$P$14
    ),
  OFFSET(E1842,-$B1842+IF($L1842,1,0),0)*IF($B1842&gt;OFFSET($B1842,1,0),ChapterTable!$R$17,1)*
    (VLOOKUP(SUBSTITUTE(SUBSTITUTE(E$1,"standard",""),"|Float","")&amp;IF(OR($L1842=TRUE,$A1842=0,MOD($A1842,ChapterTable!$R$20)&lt;&gt;0),"","보스")&amp;"인게임누적곱배수",ChapterTable!$R:$S,2,0)^C1842
    +VLOOKUP(SUBSTITUTE(SUBSTITUTE(E$1,"standard",""),"|Float","")&amp;IF(OR($L1842=TRUE,$A1842=0,MOD($A1842,ChapterTable!$R$20)&lt;&gt;0),"","보스")&amp;"인게임누적합배수",ChapterTable!$R:$S,2,0)*C1842)
  )
  )
  )
)</f>
        <v>26857.491943359371</v>
      </c>
      <c r="F1842" s="1">
        <f ca="1">IF(AND($A1842=0,$B1842=1),
    VLOOKUP(1,ChapterTable!$1:$1048576,MATCH("최종"&amp;SUBSTITUTE(SUBSTITUTE(F$1,"standard",""),"|Float",""),ChapterTable!$1:$1,0),0)*ChapterTable!$P$17,
  IF(AND($A1842=0,$B1842=0),
    F1843,
  IF($B1842=0,
    VLOOKUP($A1842,ChapterTable!$1:$1048576,MATCH("최종"&amp;SUBSTITUTE(SUBSTITUTE(F$1,"standard",""),"|Float",""),ChapterTable!$1:$1,0),0),
  IF($B1842=1,
    IF($L1842=FALSE,
      VLOOKUP($A1842,ChapterTable!$1:$1048576,MATCH("최종"&amp;SUBSTITUTE(SUBSTITUTE(F$1,"standard",""),"|Float",""),ChapterTable!$1:$1,0),0),
      VLOOKUP($A1842-ChapterTable!$P$11,ChapterTable!$1:$1048576,MATCH("최종"&amp;SUBSTITUTE(SUBSTITUTE(F$1,"standard",""),"|Float",""),ChapterTable!$1:$1,0),0)*ChapterTable!$P$14
    ),
  OFFSET(F1842,-$B1842+IF($L1842,1,0),0)*
    (VLOOKUP(SUBSTITUTE(SUBSTITUTE(F$1,"standard",""),"|Float","")&amp;IF(OR($L1842=TRUE,$A1842=0,MOD($A1842,ChapterTable!$R$20)&lt;&gt;0),"","보스")&amp;"인게임누적곱배수",ChapterTable!$R:$S,2,0)^D1842
    +VLOOKUP(SUBSTITUTE(SUBSTITUTE(F$1,"standard",""),"|Float","")&amp;IF(OR($L1842=TRUE,$A1842=0,MOD($A1842,ChapterTable!$R$20)&lt;&gt;0),"","보스")&amp;"인게임누적합배수",ChapterTable!$R:$S,2,0)*D1842)
  )
  )
  )
)</f>
        <v>11190.621643066406</v>
      </c>
      <c r="G1842" t="s">
        <v>719</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99"/>
        <v>1</v>
      </c>
      <c r="Q1842">
        <f t="shared" si="200"/>
        <v>1</v>
      </c>
      <c r="R1842" t="b">
        <f t="shared" ca="1" si="201"/>
        <v>1</v>
      </c>
      <c r="T1842" t="b">
        <f t="shared" ca="1" si="202"/>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205"/>
        <v>1</v>
      </c>
      <c r="AJ1842">
        <f t="shared" si="203"/>
        <v>1</v>
      </c>
      <c r="AK1842">
        <f t="shared" si="204"/>
        <v>1</v>
      </c>
      <c r="AL1842">
        <v>0</v>
      </c>
    </row>
    <row r="1843" spans="1:38" x14ac:dyDescent="0.3">
      <c r="A1843">
        <v>15</v>
      </c>
      <c r="B1843">
        <v>2</v>
      </c>
      <c r="C1843">
        <f>IF(OR($L1843=TRUE,$A1843=0,MOD($A1843,ChapterTable!$R$20)&lt;&gt;0),
MAX(0,INT(($B1843+ChapterTable!$P$26+VLOOKUP(SUBSTITUTE(C$1,"성장단계","")&amp;"단계오프셋",ChapterTable!$R:$S,2,0))/ChapterTable!$P$23)),
MAX(0,INT(($B1843+ChapterTable!$R$26+VLOOKUP(SUBSTITUTE(C$1,"성장단계","")&amp;"보스단계오프셋",ChapterTable!$R:$S,2,0))/ChapterTable!$R$23)))</f>
        <v>0</v>
      </c>
      <c r="D1843">
        <f>IF(OR($L1843=TRUE,$A1843=0,MOD($A1843,ChapterTable!$R$20)&lt;&gt;0),
MAX(0,INT(($B1843+ChapterTable!$P$26+VLOOKUP(SUBSTITUTE(D$1,"성장단계","")&amp;"단계오프셋",ChapterTable!$R:$S,2,0))/ChapterTable!$P$23)),
MAX(0,INT(($B1843+ChapterTable!$R$26+VLOOKUP(SUBSTITUTE(D$1,"성장단계","")&amp;"보스단계오프셋",ChapterTable!$R:$S,2,0))/ChapterTable!$R$23)))</f>
        <v>0</v>
      </c>
      <c r="E1843" s="1">
        <f ca="1">IF(AND($A1843=0,$B1843=1),
    VLOOKUP(1,ChapterTable!$1:$1048576,MATCH("최종"&amp;SUBSTITUTE(SUBSTITUTE(E$1,"standard",""),"|Float",""),ChapterTable!$1:$1,0),0)*ChapterTable!$P$17,
  IF(AND($A1843=0,$B1843=0),
    E1844,
  IF($B1843=0,
    VLOOKUP($A1843,ChapterTable!$1:$1048576,MATCH("최종"&amp;SUBSTITUTE(SUBSTITUTE(E$1,"standard",""),"|Float",""),ChapterTable!$1:$1,0),0),
  IF($B1843=1,
    IF($L1843=FALSE,
      VLOOKUP($A1843,ChapterTable!$1:$1048576,MATCH("최종"&amp;SUBSTITUTE(SUBSTITUTE(E$1,"standard",""),"|Float",""),ChapterTable!$1:$1,0),0),
      VLOOKUP($A1843-ChapterTable!$P$11,ChapterTable!$1:$1048576,MATCH("최종"&amp;SUBSTITUTE(SUBSTITUTE(E$1,"standard",""),"|Float",""),ChapterTable!$1:$1,0),0)*ChapterTable!$P$14
    ),
  OFFSET(E1843,-$B1843+IF($L1843,1,0),0)*IF($B1843&gt;OFFSET($B1843,1,0),ChapterTable!$R$17,1)*
    (VLOOKUP(SUBSTITUTE(SUBSTITUTE(E$1,"standard",""),"|Float","")&amp;IF(OR($L1843=TRUE,$A1843=0,MOD($A1843,ChapterTable!$R$20)&lt;&gt;0),"","보스")&amp;"인게임누적곱배수",ChapterTable!$R:$S,2,0)^C1843
    +VLOOKUP(SUBSTITUTE(SUBSTITUTE(E$1,"standard",""),"|Float","")&amp;IF(OR($L1843=TRUE,$A1843=0,MOD($A1843,ChapterTable!$R$20)&lt;&gt;0),"","보스")&amp;"인게임누적합배수",ChapterTable!$R:$S,2,0)*C1843)
  )
  )
  )
)</f>
        <v>26857.491943359371</v>
      </c>
      <c r="F1843" s="1">
        <f ca="1">IF(AND($A1843=0,$B1843=1),
    VLOOKUP(1,ChapterTable!$1:$1048576,MATCH("최종"&amp;SUBSTITUTE(SUBSTITUTE(F$1,"standard",""),"|Float",""),ChapterTable!$1:$1,0),0)*ChapterTable!$P$17,
  IF(AND($A1843=0,$B1843=0),
    F1844,
  IF($B1843=0,
    VLOOKUP($A1843,ChapterTable!$1:$1048576,MATCH("최종"&amp;SUBSTITUTE(SUBSTITUTE(F$1,"standard",""),"|Float",""),ChapterTable!$1:$1,0),0),
  IF($B1843=1,
    IF($L1843=FALSE,
      VLOOKUP($A1843,ChapterTable!$1:$1048576,MATCH("최종"&amp;SUBSTITUTE(SUBSTITUTE(F$1,"standard",""),"|Float",""),ChapterTable!$1:$1,0),0),
      VLOOKUP($A1843-ChapterTable!$P$11,ChapterTable!$1:$1048576,MATCH("최종"&amp;SUBSTITUTE(SUBSTITUTE(F$1,"standard",""),"|Float",""),ChapterTable!$1:$1,0),0)*ChapterTable!$P$14
    ),
  OFFSET(F1843,-$B1843+IF($L1843,1,0),0)*
    (VLOOKUP(SUBSTITUTE(SUBSTITUTE(F$1,"standard",""),"|Float","")&amp;IF(OR($L1843=TRUE,$A1843=0,MOD($A1843,ChapterTable!$R$20)&lt;&gt;0),"","보스")&amp;"인게임누적곱배수",ChapterTable!$R:$S,2,0)^D1843
    +VLOOKUP(SUBSTITUTE(SUBSTITUTE(F$1,"standard",""),"|Float","")&amp;IF(OR($L1843=TRUE,$A1843=0,MOD($A1843,ChapterTable!$R$20)&lt;&gt;0),"","보스")&amp;"인게임누적합배수",ChapterTable!$R:$S,2,0)*D1843)
  )
  )
  )
)</f>
        <v>11190.621643066406</v>
      </c>
      <c r="G1843" t="s">
        <v>719</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99"/>
        <v>1</v>
      </c>
      <c r="Q1843">
        <f t="shared" si="200"/>
        <v>1</v>
      </c>
      <c r="R1843" t="b">
        <f t="shared" ca="1" si="201"/>
        <v>1</v>
      </c>
      <c r="T1843" t="b">
        <f t="shared" ca="1" si="202"/>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205"/>
        <v>1</v>
      </c>
      <c r="AJ1843">
        <f t="shared" si="203"/>
        <v>1</v>
      </c>
      <c r="AK1843">
        <f t="shared" si="204"/>
        <v>1</v>
      </c>
      <c r="AL1843">
        <v>0</v>
      </c>
    </row>
    <row r="1844" spans="1:38" x14ac:dyDescent="0.3">
      <c r="A1844">
        <v>15</v>
      </c>
      <c r="B1844">
        <v>3</v>
      </c>
      <c r="C1844">
        <f>IF(OR($L1844=TRUE,$A1844=0,MOD($A1844,ChapterTable!$R$20)&lt;&gt;0),
MAX(0,INT(($B1844+ChapterTable!$P$26+VLOOKUP(SUBSTITUTE(C$1,"성장단계","")&amp;"단계오프셋",ChapterTable!$R:$S,2,0))/ChapterTable!$P$23)),
MAX(0,INT(($B1844+ChapterTable!$R$26+VLOOKUP(SUBSTITUTE(C$1,"성장단계","")&amp;"보스단계오프셋",ChapterTable!$R:$S,2,0))/ChapterTable!$R$23)))</f>
        <v>0</v>
      </c>
      <c r="D1844">
        <f>IF(OR($L1844=TRUE,$A1844=0,MOD($A1844,ChapterTable!$R$20)&lt;&gt;0),
MAX(0,INT(($B1844+ChapterTable!$P$26+VLOOKUP(SUBSTITUTE(D$1,"성장단계","")&amp;"단계오프셋",ChapterTable!$R:$S,2,0))/ChapterTable!$P$23)),
MAX(0,INT(($B1844+ChapterTable!$R$26+VLOOKUP(SUBSTITUTE(D$1,"성장단계","")&amp;"보스단계오프셋",ChapterTable!$R:$S,2,0))/ChapterTable!$R$23)))</f>
        <v>0</v>
      </c>
      <c r="E1844" s="1">
        <f ca="1">IF(AND($A1844=0,$B1844=1),
    VLOOKUP(1,ChapterTable!$1:$1048576,MATCH("최종"&amp;SUBSTITUTE(SUBSTITUTE(E$1,"standard",""),"|Float",""),ChapterTable!$1:$1,0),0)*ChapterTable!$P$17,
  IF(AND($A1844=0,$B1844=0),
    E1845,
  IF($B1844=0,
    VLOOKUP($A1844,ChapterTable!$1:$1048576,MATCH("최종"&amp;SUBSTITUTE(SUBSTITUTE(E$1,"standard",""),"|Float",""),ChapterTable!$1:$1,0),0),
  IF($B1844=1,
    IF($L1844=FALSE,
      VLOOKUP($A1844,ChapterTable!$1:$1048576,MATCH("최종"&amp;SUBSTITUTE(SUBSTITUTE(E$1,"standard",""),"|Float",""),ChapterTable!$1:$1,0),0),
      VLOOKUP($A1844-ChapterTable!$P$11,ChapterTable!$1:$1048576,MATCH("최종"&amp;SUBSTITUTE(SUBSTITUTE(E$1,"standard",""),"|Float",""),ChapterTable!$1:$1,0),0)*ChapterTable!$P$14
    ),
  OFFSET(E1844,-$B1844+IF($L1844,1,0),0)*IF($B1844&gt;OFFSET($B1844,1,0),ChapterTable!$R$17,1)*
    (VLOOKUP(SUBSTITUTE(SUBSTITUTE(E$1,"standard",""),"|Float","")&amp;IF(OR($L1844=TRUE,$A1844=0,MOD($A1844,ChapterTable!$R$20)&lt;&gt;0),"","보스")&amp;"인게임누적곱배수",ChapterTable!$R:$S,2,0)^C1844
    +VLOOKUP(SUBSTITUTE(SUBSTITUTE(E$1,"standard",""),"|Float","")&amp;IF(OR($L1844=TRUE,$A1844=0,MOD($A1844,ChapterTable!$R$20)&lt;&gt;0),"","보스")&amp;"인게임누적합배수",ChapterTable!$R:$S,2,0)*C1844)
  )
  )
  )
)</f>
        <v>26857.491943359371</v>
      </c>
      <c r="F1844" s="1">
        <f ca="1">IF(AND($A1844=0,$B1844=1),
    VLOOKUP(1,ChapterTable!$1:$1048576,MATCH("최종"&amp;SUBSTITUTE(SUBSTITUTE(F$1,"standard",""),"|Float",""),ChapterTable!$1:$1,0),0)*ChapterTable!$P$17,
  IF(AND($A1844=0,$B1844=0),
    F1845,
  IF($B1844=0,
    VLOOKUP($A1844,ChapterTable!$1:$1048576,MATCH("최종"&amp;SUBSTITUTE(SUBSTITUTE(F$1,"standard",""),"|Float",""),ChapterTable!$1:$1,0),0),
  IF($B1844=1,
    IF($L1844=FALSE,
      VLOOKUP($A1844,ChapterTable!$1:$1048576,MATCH("최종"&amp;SUBSTITUTE(SUBSTITUTE(F$1,"standard",""),"|Float",""),ChapterTable!$1:$1,0),0),
      VLOOKUP($A1844-ChapterTable!$P$11,ChapterTable!$1:$1048576,MATCH("최종"&amp;SUBSTITUTE(SUBSTITUTE(F$1,"standard",""),"|Float",""),ChapterTable!$1:$1,0),0)*ChapterTable!$P$14
    ),
  OFFSET(F1844,-$B1844+IF($L1844,1,0),0)*
    (VLOOKUP(SUBSTITUTE(SUBSTITUTE(F$1,"standard",""),"|Float","")&amp;IF(OR($L1844=TRUE,$A1844=0,MOD($A1844,ChapterTable!$R$20)&lt;&gt;0),"","보스")&amp;"인게임누적곱배수",ChapterTable!$R:$S,2,0)^D1844
    +VLOOKUP(SUBSTITUTE(SUBSTITUTE(F$1,"standard",""),"|Float","")&amp;IF(OR($L1844=TRUE,$A1844=0,MOD($A1844,ChapterTable!$R$20)&lt;&gt;0),"","보스")&amp;"인게임누적합배수",ChapterTable!$R:$S,2,0)*D1844)
  )
  )
  )
)</f>
        <v>11190.621643066406</v>
      </c>
      <c r="G1844" t="s">
        <v>719</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99"/>
        <v>1</v>
      </c>
      <c r="Q1844">
        <f t="shared" si="200"/>
        <v>1</v>
      </c>
      <c r="R1844" t="b">
        <f t="shared" ca="1" si="201"/>
        <v>1</v>
      </c>
      <c r="T1844" t="b">
        <f t="shared" ca="1" si="202"/>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205"/>
        <v>1</v>
      </c>
      <c r="AJ1844">
        <f t="shared" si="203"/>
        <v>1</v>
      </c>
      <c r="AK1844">
        <f t="shared" si="204"/>
        <v>1</v>
      </c>
      <c r="AL1844">
        <v>0</v>
      </c>
    </row>
    <row r="1845" spans="1:38" x14ac:dyDescent="0.3">
      <c r="A1845">
        <v>15</v>
      </c>
      <c r="B1845">
        <v>4</v>
      </c>
      <c r="C1845">
        <f>IF(OR($L1845=TRUE,$A1845=0,MOD($A1845,ChapterTable!$R$20)&lt;&gt;0),
MAX(0,INT(($B1845+ChapterTable!$P$26+VLOOKUP(SUBSTITUTE(C$1,"성장단계","")&amp;"단계오프셋",ChapterTable!$R:$S,2,0))/ChapterTable!$P$23)),
MAX(0,INT(($B1845+ChapterTable!$R$26+VLOOKUP(SUBSTITUTE(C$1,"성장단계","")&amp;"보스단계오프셋",ChapterTable!$R:$S,2,0))/ChapterTable!$R$23)))</f>
        <v>0</v>
      </c>
      <c r="D1845">
        <f>IF(OR($L1845=TRUE,$A1845=0,MOD($A1845,ChapterTable!$R$20)&lt;&gt;0),
MAX(0,INT(($B1845+ChapterTable!$P$26+VLOOKUP(SUBSTITUTE(D$1,"성장단계","")&amp;"단계오프셋",ChapterTable!$R:$S,2,0))/ChapterTable!$P$23)),
MAX(0,INT(($B1845+ChapterTable!$R$26+VLOOKUP(SUBSTITUTE(D$1,"성장단계","")&amp;"보스단계오프셋",ChapterTable!$R:$S,2,0))/ChapterTable!$R$23)))</f>
        <v>0</v>
      </c>
      <c r="E1845" s="1">
        <f ca="1">IF(AND($A1845=0,$B1845=1),
    VLOOKUP(1,ChapterTable!$1:$1048576,MATCH("최종"&amp;SUBSTITUTE(SUBSTITUTE(E$1,"standard",""),"|Float",""),ChapterTable!$1:$1,0),0)*ChapterTable!$P$17,
  IF(AND($A1845=0,$B1845=0),
    E1846,
  IF($B1845=0,
    VLOOKUP($A1845,ChapterTable!$1:$1048576,MATCH("최종"&amp;SUBSTITUTE(SUBSTITUTE(E$1,"standard",""),"|Float",""),ChapterTable!$1:$1,0),0),
  IF($B1845=1,
    IF($L1845=FALSE,
      VLOOKUP($A1845,ChapterTable!$1:$1048576,MATCH("최종"&amp;SUBSTITUTE(SUBSTITUTE(E$1,"standard",""),"|Float",""),ChapterTable!$1:$1,0),0),
      VLOOKUP($A1845-ChapterTable!$P$11,ChapterTable!$1:$1048576,MATCH("최종"&amp;SUBSTITUTE(SUBSTITUTE(E$1,"standard",""),"|Float",""),ChapterTable!$1:$1,0),0)*ChapterTable!$P$14
    ),
  OFFSET(E1845,-$B1845+IF($L1845,1,0),0)*IF($B1845&gt;OFFSET($B1845,1,0),ChapterTable!$R$17,1)*
    (VLOOKUP(SUBSTITUTE(SUBSTITUTE(E$1,"standard",""),"|Float","")&amp;IF(OR($L1845=TRUE,$A1845=0,MOD($A1845,ChapterTable!$R$20)&lt;&gt;0),"","보스")&amp;"인게임누적곱배수",ChapterTable!$R:$S,2,0)^C1845
    +VLOOKUP(SUBSTITUTE(SUBSTITUTE(E$1,"standard",""),"|Float","")&amp;IF(OR($L1845=TRUE,$A1845=0,MOD($A1845,ChapterTable!$R$20)&lt;&gt;0),"","보스")&amp;"인게임누적합배수",ChapterTable!$R:$S,2,0)*C1845)
  )
  )
  )
)</f>
        <v>26857.491943359371</v>
      </c>
      <c r="F1845" s="1">
        <f ca="1">IF(AND($A1845=0,$B1845=1),
    VLOOKUP(1,ChapterTable!$1:$1048576,MATCH("최종"&amp;SUBSTITUTE(SUBSTITUTE(F$1,"standard",""),"|Float",""),ChapterTable!$1:$1,0),0)*ChapterTable!$P$17,
  IF(AND($A1845=0,$B1845=0),
    F1846,
  IF($B1845=0,
    VLOOKUP($A1845,ChapterTable!$1:$1048576,MATCH("최종"&amp;SUBSTITUTE(SUBSTITUTE(F$1,"standard",""),"|Float",""),ChapterTable!$1:$1,0),0),
  IF($B1845=1,
    IF($L1845=FALSE,
      VLOOKUP($A1845,ChapterTable!$1:$1048576,MATCH("최종"&amp;SUBSTITUTE(SUBSTITUTE(F$1,"standard",""),"|Float",""),ChapterTable!$1:$1,0),0),
      VLOOKUP($A1845-ChapterTable!$P$11,ChapterTable!$1:$1048576,MATCH("최종"&amp;SUBSTITUTE(SUBSTITUTE(F$1,"standard",""),"|Float",""),ChapterTable!$1:$1,0),0)*ChapterTable!$P$14
    ),
  OFFSET(F1845,-$B1845+IF($L1845,1,0),0)*
    (VLOOKUP(SUBSTITUTE(SUBSTITUTE(F$1,"standard",""),"|Float","")&amp;IF(OR($L1845=TRUE,$A1845=0,MOD($A1845,ChapterTable!$R$20)&lt;&gt;0),"","보스")&amp;"인게임누적곱배수",ChapterTable!$R:$S,2,0)^D1845
    +VLOOKUP(SUBSTITUTE(SUBSTITUTE(F$1,"standard",""),"|Float","")&amp;IF(OR($L1845=TRUE,$A1845=0,MOD($A1845,ChapterTable!$R$20)&lt;&gt;0),"","보스")&amp;"인게임누적합배수",ChapterTable!$R:$S,2,0)*D1845)
  )
  )
  )
)</f>
        <v>11190.621643066406</v>
      </c>
      <c r="G1845" t="s">
        <v>719</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99"/>
        <v>1</v>
      </c>
      <c r="Q1845">
        <f t="shared" si="200"/>
        <v>1</v>
      </c>
      <c r="R1845" t="b">
        <f t="shared" ca="1" si="201"/>
        <v>1</v>
      </c>
      <c r="T1845" t="b">
        <f t="shared" ca="1" si="202"/>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205"/>
        <v>1</v>
      </c>
      <c r="AJ1845">
        <f t="shared" si="203"/>
        <v>1</v>
      </c>
      <c r="AK1845">
        <f t="shared" si="204"/>
        <v>1</v>
      </c>
      <c r="AL1845">
        <v>0</v>
      </c>
    </row>
    <row r="1846" spans="1:38" x14ac:dyDescent="0.3">
      <c r="A1846">
        <v>15</v>
      </c>
      <c r="B1846">
        <v>5</v>
      </c>
      <c r="C1846">
        <f>IF(OR($L1846=TRUE,$A1846=0,MOD($A1846,ChapterTable!$R$20)&lt;&gt;0),
MAX(0,INT(($B1846+ChapterTable!$P$26+VLOOKUP(SUBSTITUTE(C$1,"성장단계","")&amp;"단계오프셋",ChapterTable!$R:$S,2,0))/ChapterTable!$P$23)),
MAX(0,INT(($B1846+ChapterTable!$R$26+VLOOKUP(SUBSTITUTE(C$1,"성장단계","")&amp;"보스단계오프셋",ChapterTable!$R:$S,2,0))/ChapterTable!$R$23)))</f>
        <v>0</v>
      </c>
      <c r="D1846">
        <f>IF(OR($L1846=TRUE,$A1846=0,MOD($A1846,ChapterTable!$R$20)&lt;&gt;0),
MAX(0,INT(($B1846+ChapterTable!$P$26+VLOOKUP(SUBSTITUTE(D$1,"성장단계","")&amp;"단계오프셋",ChapterTable!$R:$S,2,0))/ChapterTable!$P$23)),
MAX(0,INT(($B1846+ChapterTable!$R$26+VLOOKUP(SUBSTITUTE(D$1,"성장단계","")&amp;"보스단계오프셋",ChapterTable!$R:$S,2,0))/ChapterTable!$R$23)))</f>
        <v>0</v>
      </c>
      <c r="E1846" s="1">
        <f ca="1">IF(AND($A1846=0,$B1846=1),
    VLOOKUP(1,ChapterTable!$1:$1048576,MATCH("최종"&amp;SUBSTITUTE(SUBSTITUTE(E$1,"standard",""),"|Float",""),ChapterTable!$1:$1,0),0)*ChapterTable!$P$17,
  IF(AND($A1846=0,$B1846=0),
    E1847,
  IF($B1846=0,
    VLOOKUP($A1846,ChapterTable!$1:$1048576,MATCH("최종"&amp;SUBSTITUTE(SUBSTITUTE(E$1,"standard",""),"|Float",""),ChapterTable!$1:$1,0),0),
  IF($B1846=1,
    IF($L1846=FALSE,
      VLOOKUP($A1846,ChapterTable!$1:$1048576,MATCH("최종"&amp;SUBSTITUTE(SUBSTITUTE(E$1,"standard",""),"|Float",""),ChapterTable!$1:$1,0),0),
      VLOOKUP($A1846-ChapterTable!$P$11,ChapterTable!$1:$1048576,MATCH("최종"&amp;SUBSTITUTE(SUBSTITUTE(E$1,"standard",""),"|Float",""),ChapterTable!$1:$1,0),0)*ChapterTable!$P$14
    ),
  OFFSET(E1846,-$B1846+IF($L1846,1,0),0)*IF($B1846&gt;OFFSET($B1846,1,0),ChapterTable!$R$17,1)*
    (VLOOKUP(SUBSTITUTE(SUBSTITUTE(E$1,"standard",""),"|Float","")&amp;IF(OR($L1846=TRUE,$A1846=0,MOD($A1846,ChapterTable!$R$20)&lt;&gt;0),"","보스")&amp;"인게임누적곱배수",ChapterTable!$R:$S,2,0)^C1846
    +VLOOKUP(SUBSTITUTE(SUBSTITUTE(E$1,"standard",""),"|Float","")&amp;IF(OR($L1846=TRUE,$A1846=0,MOD($A1846,ChapterTable!$R$20)&lt;&gt;0),"","보스")&amp;"인게임누적합배수",ChapterTable!$R:$S,2,0)*C1846)
  )
  )
  )
)</f>
        <v>26857.491943359371</v>
      </c>
      <c r="F1846" s="1">
        <f ca="1">IF(AND($A1846=0,$B1846=1),
    VLOOKUP(1,ChapterTable!$1:$1048576,MATCH("최종"&amp;SUBSTITUTE(SUBSTITUTE(F$1,"standard",""),"|Float",""),ChapterTable!$1:$1,0),0)*ChapterTable!$P$17,
  IF(AND($A1846=0,$B1846=0),
    F1847,
  IF($B1846=0,
    VLOOKUP($A1846,ChapterTable!$1:$1048576,MATCH("최종"&amp;SUBSTITUTE(SUBSTITUTE(F$1,"standard",""),"|Float",""),ChapterTable!$1:$1,0),0),
  IF($B1846=1,
    IF($L1846=FALSE,
      VLOOKUP($A1846,ChapterTable!$1:$1048576,MATCH("최종"&amp;SUBSTITUTE(SUBSTITUTE(F$1,"standard",""),"|Float",""),ChapterTable!$1:$1,0),0),
      VLOOKUP($A1846-ChapterTable!$P$11,ChapterTable!$1:$1048576,MATCH("최종"&amp;SUBSTITUTE(SUBSTITUTE(F$1,"standard",""),"|Float",""),ChapterTable!$1:$1,0),0)*ChapterTable!$P$14
    ),
  OFFSET(F1846,-$B1846+IF($L1846,1,0),0)*
    (VLOOKUP(SUBSTITUTE(SUBSTITUTE(F$1,"standard",""),"|Float","")&amp;IF(OR($L1846=TRUE,$A1846=0,MOD($A1846,ChapterTable!$R$20)&lt;&gt;0),"","보스")&amp;"인게임누적곱배수",ChapterTable!$R:$S,2,0)^D1846
    +VLOOKUP(SUBSTITUTE(SUBSTITUTE(F$1,"standard",""),"|Float","")&amp;IF(OR($L1846=TRUE,$A1846=0,MOD($A1846,ChapterTable!$R$20)&lt;&gt;0),"","보스")&amp;"인게임누적합배수",ChapterTable!$R:$S,2,0)*D1846)
  )
  )
  )
)</f>
        <v>11190.621643066406</v>
      </c>
      <c r="G1846" t="s">
        <v>719</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99"/>
        <v>11</v>
      </c>
      <c r="Q1846">
        <f t="shared" si="200"/>
        <v>11</v>
      </c>
      <c r="R1846" t="b">
        <f t="shared" ca="1" si="201"/>
        <v>1</v>
      </c>
      <c r="T1846" t="b">
        <f t="shared" ca="1" si="202"/>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205"/>
        <v>1</v>
      </c>
      <c r="AJ1846">
        <f t="shared" si="203"/>
        <v>1</v>
      </c>
      <c r="AK1846">
        <f t="shared" si="204"/>
        <v>1</v>
      </c>
      <c r="AL1846">
        <v>0</v>
      </c>
    </row>
    <row r="1847" spans="1:38" x14ac:dyDescent="0.3">
      <c r="A1847">
        <v>15</v>
      </c>
      <c r="B1847">
        <v>6</v>
      </c>
      <c r="C1847">
        <f>IF(OR($L1847=TRUE,$A1847=0,MOD($A1847,ChapterTable!$R$20)&lt;&gt;0),
MAX(0,INT(($B1847+ChapterTable!$P$26+VLOOKUP(SUBSTITUTE(C$1,"성장단계","")&amp;"단계오프셋",ChapterTable!$R:$S,2,0))/ChapterTable!$P$23)),
MAX(0,INT(($B1847+ChapterTable!$R$26+VLOOKUP(SUBSTITUTE(C$1,"성장단계","")&amp;"보스단계오프셋",ChapterTable!$R:$S,2,0))/ChapterTable!$R$23)))</f>
        <v>1</v>
      </c>
      <c r="D1847">
        <f>IF(OR($L1847=TRUE,$A1847=0,MOD($A1847,ChapterTable!$R$20)&lt;&gt;0),
MAX(0,INT(($B1847+ChapterTable!$P$26+VLOOKUP(SUBSTITUTE(D$1,"성장단계","")&amp;"단계오프셋",ChapterTable!$R:$S,2,0))/ChapterTable!$P$23)),
MAX(0,INT(($B1847+ChapterTable!$R$26+VLOOKUP(SUBSTITUTE(D$1,"성장단계","")&amp;"보스단계오프셋",ChapterTable!$R:$S,2,0))/ChapterTable!$R$23)))</f>
        <v>0</v>
      </c>
      <c r="E1847" s="1">
        <f ca="1">IF(AND($A1847=0,$B1847=1),
    VLOOKUP(1,ChapterTable!$1:$1048576,MATCH("최종"&amp;SUBSTITUTE(SUBSTITUTE(E$1,"standard",""),"|Float",""),ChapterTable!$1:$1,0),0)*ChapterTable!$P$17,
  IF(AND($A1847=0,$B1847=0),
    E1848,
  IF($B1847=0,
    VLOOKUP($A1847,ChapterTable!$1:$1048576,MATCH("최종"&amp;SUBSTITUTE(SUBSTITUTE(E$1,"standard",""),"|Float",""),ChapterTable!$1:$1,0),0),
  IF($B1847=1,
    IF($L1847=FALSE,
      VLOOKUP($A1847,ChapterTable!$1:$1048576,MATCH("최종"&amp;SUBSTITUTE(SUBSTITUTE(E$1,"standard",""),"|Float",""),ChapterTable!$1:$1,0),0),
      VLOOKUP($A1847-ChapterTable!$P$11,ChapterTable!$1:$1048576,MATCH("최종"&amp;SUBSTITUTE(SUBSTITUTE(E$1,"standard",""),"|Float",""),ChapterTable!$1:$1,0),0)*ChapterTable!$P$14
    ),
  OFFSET(E1847,-$B1847+IF($L1847,1,0),0)*IF($B1847&gt;OFFSET($B1847,1,0),ChapterTable!$R$17,1)*
    (VLOOKUP(SUBSTITUTE(SUBSTITUTE(E$1,"standard",""),"|Float","")&amp;IF(OR($L1847=TRUE,$A1847=0,MOD($A1847,ChapterTable!$R$20)&lt;&gt;0),"","보스")&amp;"인게임누적곱배수",ChapterTable!$R:$S,2,0)^C1847
    +VLOOKUP(SUBSTITUTE(SUBSTITUTE(E$1,"standard",""),"|Float","")&amp;IF(OR($L1847=TRUE,$A1847=0,MOD($A1847,ChapterTable!$R$20)&lt;&gt;0),"","보스")&amp;"인게임누적합배수",ChapterTable!$R:$S,2,0)*C1847)
  )
  )
  )
)</f>
        <v>32228.990332031244</v>
      </c>
      <c r="F1847" s="1">
        <f ca="1">IF(AND($A1847=0,$B1847=1),
    VLOOKUP(1,ChapterTable!$1:$1048576,MATCH("최종"&amp;SUBSTITUTE(SUBSTITUTE(F$1,"standard",""),"|Float",""),ChapterTable!$1:$1,0),0)*ChapterTable!$P$17,
  IF(AND($A1847=0,$B1847=0),
    F1848,
  IF($B1847=0,
    VLOOKUP($A1847,ChapterTable!$1:$1048576,MATCH("최종"&amp;SUBSTITUTE(SUBSTITUTE(F$1,"standard",""),"|Float",""),ChapterTable!$1:$1,0),0),
  IF($B1847=1,
    IF($L1847=FALSE,
      VLOOKUP($A1847,ChapterTable!$1:$1048576,MATCH("최종"&amp;SUBSTITUTE(SUBSTITUTE(F$1,"standard",""),"|Float",""),ChapterTable!$1:$1,0),0),
      VLOOKUP($A1847-ChapterTable!$P$11,ChapterTable!$1:$1048576,MATCH("최종"&amp;SUBSTITUTE(SUBSTITUTE(F$1,"standard",""),"|Float",""),ChapterTable!$1:$1,0),0)*ChapterTable!$P$14
    ),
  OFFSET(F1847,-$B1847+IF($L1847,1,0),0)*
    (VLOOKUP(SUBSTITUTE(SUBSTITUTE(F$1,"standard",""),"|Float","")&amp;IF(OR($L1847=TRUE,$A1847=0,MOD($A1847,ChapterTable!$R$20)&lt;&gt;0),"","보스")&amp;"인게임누적곱배수",ChapterTable!$R:$S,2,0)^D1847
    +VLOOKUP(SUBSTITUTE(SUBSTITUTE(F$1,"standard",""),"|Float","")&amp;IF(OR($L1847=TRUE,$A1847=0,MOD($A1847,ChapterTable!$R$20)&lt;&gt;0),"","보스")&amp;"인게임누적합배수",ChapterTable!$R:$S,2,0)*D1847)
  )
  )
  )
)</f>
        <v>11190.621643066406</v>
      </c>
      <c r="G1847" t="s">
        <v>719</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99"/>
        <v>1</v>
      </c>
      <c r="Q1847">
        <f t="shared" si="200"/>
        <v>1</v>
      </c>
      <c r="R1847" t="b">
        <f t="shared" ca="1" si="201"/>
        <v>1</v>
      </c>
      <c r="T1847" t="b">
        <f t="shared" ca="1" si="202"/>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205"/>
        <v>1</v>
      </c>
      <c r="AJ1847">
        <f t="shared" si="203"/>
        <v>1</v>
      </c>
      <c r="AK1847">
        <f t="shared" si="204"/>
        <v>1</v>
      </c>
      <c r="AL1847">
        <v>0</v>
      </c>
    </row>
    <row r="1848" spans="1:38" x14ac:dyDescent="0.3">
      <c r="A1848">
        <v>15</v>
      </c>
      <c r="B1848">
        <v>7</v>
      </c>
      <c r="C1848">
        <f>IF(OR($L1848=TRUE,$A1848=0,MOD($A1848,ChapterTable!$R$20)&lt;&gt;0),
MAX(0,INT(($B1848+ChapterTable!$P$26+VLOOKUP(SUBSTITUTE(C$1,"성장단계","")&amp;"단계오프셋",ChapterTable!$R:$S,2,0))/ChapterTable!$P$23)),
MAX(0,INT(($B1848+ChapterTable!$R$26+VLOOKUP(SUBSTITUTE(C$1,"성장단계","")&amp;"보스단계오프셋",ChapterTable!$R:$S,2,0))/ChapterTable!$R$23)))</f>
        <v>1</v>
      </c>
      <c r="D1848">
        <f>IF(OR($L1848=TRUE,$A1848=0,MOD($A1848,ChapterTable!$R$20)&lt;&gt;0),
MAX(0,INT(($B1848+ChapterTable!$P$26+VLOOKUP(SUBSTITUTE(D$1,"성장단계","")&amp;"단계오프셋",ChapterTable!$R:$S,2,0))/ChapterTable!$P$23)),
MAX(0,INT(($B1848+ChapterTable!$R$26+VLOOKUP(SUBSTITUTE(D$1,"성장단계","")&amp;"보스단계오프셋",ChapterTable!$R:$S,2,0))/ChapterTable!$R$23)))</f>
        <v>0</v>
      </c>
      <c r="E1848" s="1">
        <f ca="1">IF(AND($A1848=0,$B1848=1),
    VLOOKUP(1,ChapterTable!$1:$1048576,MATCH("최종"&amp;SUBSTITUTE(SUBSTITUTE(E$1,"standard",""),"|Float",""),ChapterTable!$1:$1,0),0)*ChapterTable!$P$17,
  IF(AND($A1848=0,$B1848=0),
    E1849,
  IF($B1848=0,
    VLOOKUP($A1848,ChapterTable!$1:$1048576,MATCH("최종"&amp;SUBSTITUTE(SUBSTITUTE(E$1,"standard",""),"|Float",""),ChapterTable!$1:$1,0),0),
  IF($B1848=1,
    IF($L1848=FALSE,
      VLOOKUP($A1848,ChapterTable!$1:$1048576,MATCH("최종"&amp;SUBSTITUTE(SUBSTITUTE(E$1,"standard",""),"|Float",""),ChapterTable!$1:$1,0),0),
      VLOOKUP($A1848-ChapterTable!$P$11,ChapterTable!$1:$1048576,MATCH("최종"&amp;SUBSTITUTE(SUBSTITUTE(E$1,"standard",""),"|Float",""),ChapterTable!$1:$1,0),0)*ChapterTable!$P$14
    ),
  OFFSET(E1848,-$B1848+IF($L1848,1,0),0)*IF($B1848&gt;OFFSET($B1848,1,0),ChapterTable!$R$17,1)*
    (VLOOKUP(SUBSTITUTE(SUBSTITUTE(E$1,"standard",""),"|Float","")&amp;IF(OR($L1848=TRUE,$A1848=0,MOD($A1848,ChapterTable!$R$20)&lt;&gt;0),"","보스")&amp;"인게임누적곱배수",ChapterTable!$R:$S,2,0)^C1848
    +VLOOKUP(SUBSTITUTE(SUBSTITUTE(E$1,"standard",""),"|Float","")&amp;IF(OR($L1848=TRUE,$A1848=0,MOD($A1848,ChapterTable!$R$20)&lt;&gt;0),"","보스")&amp;"인게임누적합배수",ChapterTable!$R:$S,2,0)*C1848)
  )
  )
  )
)</f>
        <v>32228.990332031244</v>
      </c>
      <c r="F1848" s="1">
        <f ca="1">IF(AND($A1848=0,$B1848=1),
    VLOOKUP(1,ChapterTable!$1:$1048576,MATCH("최종"&amp;SUBSTITUTE(SUBSTITUTE(F$1,"standard",""),"|Float",""),ChapterTable!$1:$1,0),0)*ChapterTable!$P$17,
  IF(AND($A1848=0,$B1848=0),
    F1849,
  IF($B1848=0,
    VLOOKUP($A1848,ChapterTable!$1:$1048576,MATCH("최종"&amp;SUBSTITUTE(SUBSTITUTE(F$1,"standard",""),"|Float",""),ChapterTable!$1:$1,0),0),
  IF($B1848=1,
    IF($L1848=FALSE,
      VLOOKUP($A1848,ChapterTable!$1:$1048576,MATCH("최종"&amp;SUBSTITUTE(SUBSTITUTE(F$1,"standard",""),"|Float",""),ChapterTable!$1:$1,0),0),
      VLOOKUP($A1848-ChapterTable!$P$11,ChapterTable!$1:$1048576,MATCH("최종"&amp;SUBSTITUTE(SUBSTITUTE(F$1,"standard",""),"|Float",""),ChapterTable!$1:$1,0),0)*ChapterTable!$P$14
    ),
  OFFSET(F1848,-$B1848+IF($L1848,1,0),0)*
    (VLOOKUP(SUBSTITUTE(SUBSTITUTE(F$1,"standard",""),"|Float","")&amp;IF(OR($L1848=TRUE,$A1848=0,MOD($A1848,ChapterTable!$R$20)&lt;&gt;0),"","보스")&amp;"인게임누적곱배수",ChapterTable!$R:$S,2,0)^D1848
    +VLOOKUP(SUBSTITUTE(SUBSTITUTE(F$1,"standard",""),"|Float","")&amp;IF(OR($L1848=TRUE,$A1848=0,MOD($A1848,ChapterTable!$R$20)&lt;&gt;0),"","보스")&amp;"인게임누적합배수",ChapterTable!$R:$S,2,0)*D1848)
  )
  )
  )
)</f>
        <v>11190.621643066406</v>
      </c>
      <c r="G1848" t="s">
        <v>719</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99"/>
        <v>1</v>
      </c>
      <c r="Q1848">
        <f t="shared" si="200"/>
        <v>1</v>
      </c>
      <c r="R1848" t="b">
        <f t="shared" ca="1" si="201"/>
        <v>1</v>
      </c>
      <c r="T1848" t="b">
        <f t="shared" ca="1" si="202"/>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205"/>
        <v>1</v>
      </c>
      <c r="AJ1848">
        <f t="shared" si="203"/>
        <v>1</v>
      </c>
      <c r="AK1848">
        <f t="shared" si="204"/>
        <v>1</v>
      </c>
      <c r="AL1848">
        <v>0</v>
      </c>
    </row>
    <row r="1849" spans="1:38" x14ac:dyDescent="0.3">
      <c r="A1849">
        <v>15</v>
      </c>
      <c r="B1849">
        <v>8</v>
      </c>
      <c r="C1849">
        <f>IF(OR($L1849=TRUE,$A1849=0,MOD($A1849,ChapterTable!$R$20)&lt;&gt;0),
MAX(0,INT(($B1849+ChapterTable!$P$26+VLOOKUP(SUBSTITUTE(C$1,"성장단계","")&amp;"단계오프셋",ChapterTable!$R:$S,2,0))/ChapterTable!$P$23)),
MAX(0,INT(($B1849+ChapterTable!$R$26+VLOOKUP(SUBSTITUTE(C$1,"성장단계","")&amp;"보스단계오프셋",ChapterTable!$R:$S,2,0))/ChapterTable!$R$23)))</f>
        <v>1</v>
      </c>
      <c r="D1849">
        <f>IF(OR($L1849=TRUE,$A1849=0,MOD($A1849,ChapterTable!$R$20)&lt;&gt;0),
MAX(0,INT(($B1849+ChapterTable!$P$26+VLOOKUP(SUBSTITUTE(D$1,"성장단계","")&amp;"단계오프셋",ChapterTable!$R:$S,2,0))/ChapterTable!$P$23)),
MAX(0,INT(($B1849+ChapterTable!$R$26+VLOOKUP(SUBSTITUTE(D$1,"성장단계","")&amp;"보스단계오프셋",ChapterTable!$R:$S,2,0))/ChapterTable!$R$23)))</f>
        <v>0</v>
      </c>
      <c r="E1849" s="1">
        <f ca="1">IF(AND($A1849=0,$B1849=1),
    VLOOKUP(1,ChapterTable!$1:$1048576,MATCH("최종"&amp;SUBSTITUTE(SUBSTITUTE(E$1,"standard",""),"|Float",""),ChapterTable!$1:$1,0),0)*ChapterTable!$P$17,
  IF(AND($A1849=0,$B1849=0),
    E1850,
  IF($B1849=0,
    VLOOKUP($A1849,ChapterTable!$1:$1048576,MATCH("최종"&amp;SUBSTITUTE(SUBSTITUTE(E$1,"standard",""),"|Float",""),ChapterTable!$1:$1,0),0),
  IF($B1849=1,
    IF($L1849=FALSE,
      VLOOKUP($A1849,ChapterTable!$1:$1048576,MATCH("최종"&amp;SUBSTITUTE(SUBSTITUTE(E$1,"standard",""),"|Float",""),ChapterTable!$1:$1,0),0),
      VLOOKUP($A1849-ChapterTable!$P$11,ChapterTable!$1:$1048576,MATCH("최종"&amp;SUBSTITUTE(SUBSTITUTE(E$1,"standard",""),"|Float",""),ChapterTable!$1:$1,0),0)*ChapterTable!$P$14
    ),
  OFFSET(E1849,-$B1849+IF($L1849,1,0),0)*IF($B1849&gt;OFFSET($B1849,1,0),ChapterTable!$R$17,1)*
    (VLOOKUP(SUBSTITUTE(SUBSTITUTE(E$1,"standard",""),"|Float","")&amp;IF(OR($L1849=TRUE,$A1849=0,MOD($A1849,ChapterTable!$R$20)&lt;&gt;0),"","보스")&amp;"인게임누적곱배수",ChapterTable!$R:$S,2,0)^C1849
    +VLOOKUP(SUBSTITUTE(SUBSTITUTE(E$1,"standard",""),"|Float","")&amp;IF(OR($L1849=TRUE,$A1849=0,MOD($A1849,ChapterTable!$R$20)&lt;&gt;0),"","보스")&amp;"인게임누적합배수",ChapterTable!$R:$S,2,0)*C1849)
  )
  )
  )
)</f>
        <v>32228.990332031244</v>
      </c>
      <c r="F1849" s="1">
        <f ca="1">IF(AND($A1849=0,$B1849=1),
    VLOOKUP(1,ChapterTable!$1:$1048576,MATCH("최종"&amp;SUBSTITUTE(SUBSTITUTE(F$1,"standard",""),"|Float",""),ChapterTable!$1:$1,0),0)*ChapterTable!$P$17,
  IF(AND($A1849=0,$B1849=0),
    F1850,
  IF($B1849=0,
    VLOOKUP($A1849,ChapterTable!$1:$1048576,MATCH("최종"&amp;SUBSTITUTE(SUBSTITUTE(F$1,"standard",""),"|Float",""),ChapterTable!$1:$1,0),0),
  IF($B1849=1,
    IF($L1849=FALSE,
      VLOOKUP($A1849,ChapterTable!$1:$1048576,MATCH("최종"&amp;SUBSTITUTE(SUBSTITUTE(F$1,"standard",""),"|Float",""),ChapterTable!$1:$1,0),0),
      VLOOKUP($A1849-ChapterTable!$P$11,ChapterTable!$1:$1048576,MATCH("최종"&amp;SUBSTITUTE(SUBSTITUTE(F$1,"standard",""),"|Float",""),ChapterTable!$1:$1,0),0)*ChapterTable!$P$14
    ),
  OFFSET(F1849,-$B1849+IF($L1849,1,0),0)*
    (VLOOKUP(SUBSTITUTE(SUBSTITUTE(F$1,"standard",""),"|Float","")&amp;IF(OR($L1849=TRUE,$A1849=0,MOD($A1849,ChapterTable!$R$20)&lt;&gt;0),"","보스")&amp;"인게임누적곱배수",ChapterTable!$R:$S,2,0)^D1849
    +VLOOKUP(SUBSTITUTE(SUBSTITUTE(F$1,"standard",""),"|Float","")&amp;IF(OR($L1849=TRUE,$A1849=0,MOD($A1849,ChapterTable!$R$20)&lt;&gt;0),"","보스")&amp;"인게임누적합배수",ChapterTable!$R:$S,2,0)*D1849)
  )
  )
  )
)</f>
        <v>11190.621643066406</v>
      </c>
      <c r="G1849" t="s">
        <v>719</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99"/>
        <v>1</v>
      </c>
      <c r="Q1849">
        <f t="shared" si="200"/>
        <v>1</v>
      </c>
      <c r="R1849" t="b">
        <f t="shared" ca="1" si="201"/>
        <v>1</v>
      </c>
      <c r="T1849" t="b">
        <f t="shared" ca="1" si="202"/>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205"/>
        <v>1</v>
      </c>
      <c r="AJ1849">
        <f t="shared" si="203"/>
        <v>1</v>
      </c>
      <c r="AK1849">
        <f t="shared" si="204"/>
        <v>1</v>
      </c>
      <c r="AL1849">
        <v>0</v>
      </c>
    </row>
    <row r="1850" spans="1:38" x14ac:dyDescent="0.3">
      <c r="A1850">
        <v>15</v>
      </c>
      <c r="B1850">
        <v>9</v>
      </c>
      <c r="C1850">
        <f>IF(OR($L1850=TRUE,$A1850=0,MOD($A1850,ChapterTable!$R$20)&lt;&gt;0),
MAX(0,INT(($B1850+ChapterTable!$P$26+VLOOKUP(SUBSTITUTE(C$1,"성장단계","")&amp;"단계오프셋",ChapterTable!$R:$S,2,0))/ChapterTable!$P$23)),
MAX(0,INT(($B1850+ChapterTable!$R$26+VLOOKUP(SUBSTITUTE(C$1,"성장단계","")&amp;"보스단계오프셋",ChapterTable!$R:$S,2,0))/ChapterTable!$R$23)))</f>
        <v>1</v>
      </c>
      <c r="D1850">
        <f>IF(OR($L1850=TRUE,$A1850=0,MOD($A1850,ChapterTable!$R$20)&lt;&gt;0),
MAX(0,INT(($B1850+ChapterTable!$P$26+VLOOKUP(SUBSTITUTE(D$1,"성장단계","")&amp;"단계오프셋",ChapterTable!$R:$S,2,0))/ChapterTable!$P$23)),
MAX(0,INT(($B1850+ChapterTable!$R$26+VLOOKUP(SUBSTITUTE(D$1,"성장단계","")&amp;"보스단계오프셋",ChapterTable!$R:$S,2,0))/ChapterTable!$R$23)))</f>
        <v>0</v>
      </c>
      <c r="E1850" s="1">
        <f ca="1">IF(AND($A1850=0,$B1850=1),
    VLOOKUP(1,ChapterTable!$1:$1048576,MATCH("최종"&amp;SUBSTITUTE(SUBSTITUTE(E$1,"standard",""),"|Float",""),ChapterTable!$1:$1,0),0)*ChapterTable!$P$17,
  IF(AND($A1850=0,$B1850=0),
    E1851,
  IF($B1850=0,
    VLOOKUP($A1850,ChapterTable!$1:$1048576,MATCH("최종"&amp;SUBSTITUTE(SUBSTITUTE(E$1,"standard",""),"|Float",""),ChapterTable!$1:$1,0),0),
  IF($B1850=1,
    IF($L1850=FALSE,
      VLOOKUP($A1850,ChapterTable!$1:$1048576,MATCH("최종"&amp;SUBSTITUTE(SUBSTITUTE(E$1,"standard",""),"|Float",""),ChapterTable!$1:$1,0),0),
      VLOOKUP($A1850-ChapterTable!$P$11,ChapterTable!$1:$1048576,MATCH("최종"&amp;SUBSTITUTE(SUBSTITUTE(E$1,"standard",""),"|Float",""),ChapterTable!$1:$1,0),0)*ChapterTable!$P$14
    ),
  OFFSET(E1850,-$B1850+IF($L1850,1,0),0)*IF($B1850&gt;OFFSET($B1850,1,0),ChapterTable!$R$17,1)*
    (VLOOKUP(SUBSTITUTE(SUBSTITUTE(E$1,"standard",""),"|Float","")&amp;IF(OR($L1850=TRUE,$A1850=0,MOD($A1850,ChapterTable!$R$20)&lt;&gt;0),"","보스")&amp;"인게임누적곱배수",ChapterTable!$R:$S,2,0)^C1850
    +VLOOKUP(SUBSTITUTE(SUBSTITUTE(E$1,"standard",""),"|Float","")&amp;IF(OR($L1850=TRUE,$A1850=0,MOD($A1850,ChapterTable!$R$20)&lt;&gt;0),"","보스")&amp;"인게임누적합배수",ChapterTable!$R:$S,2,0)*C1850)
  )
  )
  )
)</f>
        <v>32228.990332031244</v>
      </c>
      <c r="F1850" s="1">
        <f ca="1">IF(AND($A1850=0,$B1850=1),
    VLOOKUP(1,ChapterTable!$1:$1048576,MATCH("최종"&amp;SUBSTITUTE(SUBSTITUTE(F$1,"standard",""),"|Float",""),ChapterTable!$1:$1,0),0)*ChapterTable!$P$17,
  IF(AND($A1850=0,$B1850=0),
    F1851,
  IF($B1850=0,
    VLOOKUP($A1850,ChapterTable!$1:$1048576,MATCH("최종"&amp;SUBSTITUTE(SUBSTITUTE(F$1,"standard",""),"|Float",""),ChapterTable!$1:$1,0),0),
  IF($B1850=1,
    IF($L1850=FALSE,
      VLOOKUP($A1850,ChapterTable!$1:$1048576,MATCH("최종"&amp;SUBSTITUTE(SUBSTITUTE(F$1,"standard",""),"|Float",""),ChapterTable!$1:$1,0),0),
      VLOOKUP($A1850-ChapterTable!$P$11,ChapterTable!$1:$1048576,MATCH("최종"&amp;SUBSTITUTE(SUBSTITUTE(F$1,"standard",""),"|Float",""),ChapterTable!$1:$1,0),0)*ChapterTable!$P$14
    ),
  OFFSET(F1850,-$B1850+IF($L1850,1,0),0)*
    (VLOOKUP(SUBSTITUTE(SUBSTITUTE(F$1,"standard",""),"|Float","")&amp;IF(OR($L1850=TRUE,$A1850=0,MOD($A1850,ChapterTable!$R$20)&lt;&gt;0),"","보스")&amp;"인게임누적곱배수",ChapterTable!$R:$S,2,0)^D1850
    +VLOOKUP(SUBSTITUTE(SUBSTITUTE(F$1,"standard",""),"|Float","")&amp;IF(OR($L1850=TRUE,$A1850=0,MOD($A1850,ChapterTable!$R$20)&lt;&gt;0),"","보스")&amp;"인게임누적합배수",ChapterTable!$R:$S,2,0)*D1850)
  )
  )
  )
)</f>
        <v>11190.621643066406</v>
      </c>
      <c r="G1850" t="s">
        <v>719</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99"/>
        <v>91</v>
      </c>
      <c r="Q1850">
        <f t="shared" si="200"/>
        <v>91</v>
      </c>
      <c r="R1850" t="b">
        <f t="shared" ca="1" si="201"/>
        <v>1</v>
      </c>
      <c r="T1850" t="b">
        <f t="shared" ca="1" si="202"/>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205"/>
        <v>1</v>
      </c>
      <c r="AJ1850">
        <f t="shared" si="203"/>
        <v>1</v>
      </c>
      <c r="AK1850">
        <f t="shared" si="204"/>
        <v>1</v>
      </c>
      <c r="AL1850">
        <v>0</v>
      </c>
    </row>
    <row r="1851" spans="1:38" x14ac:dyDescent="0.3">
      <c r="A1851">
        <v>15</v>
      </c>
      <c r="B1851">
        <v>10</v>
      </c>
      <c r="C1851">
        <f>IF(OR($L1851=TRUE,$A1851=0,MOD($A1851,ChapterTable!$R$20)&lt;&gt;0),
MAX(0,INT(($B1851+ChapterTable!$P$26+VLOOKUP(SUBSTITUTE(C$1,"성장단계","")&amp;"단계오프셋",ChapterTable!$R:$S,2,0))/ChapterTable!$P$23)),
MAX(0,INT(($B1851+ChapterTable!$R$26+VLOOKUP(SUBSTITUTE(C$1,"성장단계","")&amp;"보스단계오프셋",ChapterTable!$R:$S,2,0))/ChapterTable!$R$23)))</f>
        <v>1</v>
      </c>
      <c r="D1851">
        <f>IF(OR($L1851=TRUE,$A1851=0,MOD($A1851,ChapterTable!$R$20)&lt;&gt;0),
MAX(0,INT(($B1851+ChapterTable!$P$26+VLOOKUP(SUBSTITUTE(D$1,"성장단계","")&amp;"단계오프셋",ChapterTable!$R:$S,2,0))/ChapterTable!$P$23)),
MAX(0,INT(($B1851+ChapterTable!$R$26+VLOOKUP(SUBSTITUTE(D$1,"성장단계","")&amp;"보스단계오프셋",ChapterTable!$R:$S,2,0))/ChapterTable!$R$23)))</f>
        <v>0</v>
      </c>
      <c r="E1851" s="1">
        <f ca="1">IF(AND($A1851=0,$B1851=1),
    VLOOKUP(1,ChapterTable!$1:$1048576,MATCH("최종"&amp;SUBSTITUTE(SUBSTITUTE(E$1,"standard",""),"|Float",""),ChapterTable!$1:$1,0),0)*ChapterTable!$P$17,
  IF(AND($A1851=0,$B1851=0),
    E1852,
  IF($B1851=0,
    VLOOKUP($A1851,ChapterTable!$1:$1048576,MATCH("최종"&amp;SUBSTITUTE(SUBSTITUTE(E$1,"standard",""),"|Float",""),ChapterTable!$1:$1,0),0),
  IF($B1851=1,
    IF($L1851=FALSE,
      VLOOKUP($A1851,ChapterTable!$1:$1048576,MATCH("최종"&amp;SUBSTITUTE(SUBSTITUTE(E$1,"standard",""),"|Float",""),ChapterTable!$1:$1,0),0),
      VLOOKUP($A1851-ChapterTable!$P$11,ChapterTable!$1:$1048576,MATCH("최종"&amp;SUBSTITUTE(SUBSTITUTE(E$1,"standard",""),"|Float",""),ChapterTable!$1:$1,0),0)*ChapterTable!$P$14
    ),
  OFFSET(E1851,-$B1851+IF($L1851,1,0),0)*IF($B1851&gt;OFFSET($B1851,1,0),ChapterTable!$R$17,1)*
    (VLOOKUP(SUBSTITUTE(SUBSTITUTE(E$1,"standard",""),"|Float","")&amp;IF(OR($L1851=TRUE,$A1851=0,MOD($A1851,ChapterTable!$R$20)&lt;&gt;0),"","보스")&amp;"인게임누적곱배수",ChapterTable!$R:$S,2,0)^C1851
    +VLOOKUP(SUBSTITUTE(SUBSTITUTE(E$1,"standard",""),"|Float","")&amp;IF(OR($L1851=TRUE,$A1851=0,MOD($A1851,ChapterTable!$R$20)&lt;&gt;0),"","보스")&amp;"인게임누적합배수",ChapterTable!$R:$S,2,0)*C1851)
  )
  )
  )
)</f>
        <v>32228.990332031244</v>
      </c>
      <c r="F1851" s="1">
        <f ca="1">IF(AND($A1851=0,$B1851=1),
    VLOOKUP(1,ChapterTable!$1:$1048576,MATCH("최종"&amp;SUBSTITUTE(SUBSTITUTE(F$1,"standard",""),"|Float",""),ChapterTable!$1:$1,0),0)*ChapterTable!$P$17,
  IF(AND($A1851=0,$B1851=0),
    F1852,
  IF($B1851=0,
    VLOOKUP($A1851,ChapterTable!$1:$1048576,MATCH("최종"&amp;SUBSTITUTE(SUBSTITUTE(F$1,"standard",""),"|Float",""),ChapterTable!$1:$1,0),0),
  IF($B1851=1,
    IF($L1851=FALSE,
      VLOOKUP($A1851,ChapterTable!$1:$1048576,MATCH("최종"&amp;SUBSTITUTE(SUBSTITUTE(F$1,"standard",""),"|Float",""),ChapterTable!$1:$1,0),0),
      VLOOKUP($A1851-ChapterTable!$P$11,ChapterTable!$1:$1048576,MATCH("최종"&amp;SUBSTITUTE(SUBSTITUTE(F$1,"standard",""),"|Float",""),ChapterTable!$1:$1,0),0)*ChapterTable!$P$14
    ),
  OFFSET(F1851,-$B1851+IF($L1851,1,0),0)*
    (VLOOKUP(SUBSTITUTE(SUBSTITUTE(F$1,"standard",""),"|Float","")&amp;IF(OR($L1851=TRUE,$A1851=0,MOD($A1851,ChapterTable!$R$20)&lt;&gt;0),"","보스")&amp;"인게임누적곱배수",ChapterTable!$R:$S,2,0)^D1851
    +VLOOKUP(SUBSTITUTE(SUBSTITUTE(F$1,"standard",""),"|Float","")&amp;IF(OR($L1851=TRUE,$A1851=0,MOD($A1851,ChapterTable!$R$20)&lt;&gt;0),"","보스")&amp;"인게임누적합배수",ChapterTable!$R:$S,2,0)*D1851)
  )
  )
  )
)</f>
        <v>11190.621643066406</v>
      </c>
      <c r="G1851" t="s">
        <v>719</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99"/>
        <v>21</v>
      </c>
      <c r="Q1851">
        <f t="shared" si="200"/>
        <v>21</v>
      </c>
      <c r="R1851" t="b">
        <f t="shared" ca="1" si="201"/>
        <v>1</v>
      </c>
      <c r="T1851" t="b">
        <f t="shared" ca="1" si="202"/>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205"/>
        <v>1</v>
      </c>
      <c r="AJ1851">
        <f t="shared" si="203"/>
        <v>1</v>
      </c>
      <c r="AK1851">
        <f t="shared" si="204"/>
        <v>1</v>
      </c>
      <c r="AL1851">
        <v>0</v>
      </c>
    </row>
    <row r="1852" spans="1:38" x14ac:dyDescent="0.3">
      <c r="A1852">
        <v>15</v>
      </c>
      <c r="B1852">
        <v>11</v>
      </c>
      <c r="C1852">
        <f>IF(OR($L1852=TRUE,$A1852=0,MOD($A1852,ChapterTable!$R$20)&lt;&gt;0),
MAX(0,INT(($B1852+ChapterTable!$P$26+VLOOKUP(SUBSTITUTE(C$1,"성장단계","")&amp;"단계오프셋",ChapterTable!$R:$S,2,0))/ChapterTable!$P$23)),
MAX(0,INT(($B1852+ChapterTable!$R$26+VLOOKUP(SUBSTITUTE(C$1,"성장단계","")&amp;"보스단계오프셋",ChapterTable!$R:$S,2,0))/ChapterTable!$R$23)))</f>
        <v>1</v>
      </c>
      <c r="D1852">
        <f>IF(OR($L1852=TRUE,$A1852=0,MOD($A1852,ChapterTable!$R$20)&lt;&gt;0),
MAX(0,INT(($B1852+ChapterTable!$P$26+VLOOKUP(SUBSTITUTE(D$1,"성장단계","")&amp;"단계오프셋",ChapterTable!$R:$S,2,0))/ChapterTable!$P$23)),
MAX(0,INT(($B1852+ChapterTable!$R$26+VLOOKUP(SUBSTITUTE(D$1,"성장단계","")&amp;"보스단계오프셋",ChapterTable!$R:$S,2,0))/ChapterTable!$R$23)))</f>
        <v>1</v>
      </c>
      <c r="E1852" s="1">
        <f ca="1">IF(AND($A1852=0,$B1852=1),
    VLOOKUP(1,ChapterTable!$1:$1048576,MATCH("최종"&amp;SUBSTITUTE(SUBSTITUTE(E$1,"standard",""),"|Float",""),ChapterTable!$1:$1,0),0)*ChapterTable!$P$17,
  IF(AND($A1852=0,$B1852=0),
    E1853,
  IF($B1852=0,
    VLOOKUP($A1852,ChapterTable!$1:$1048576,MATCH("최종"&amp;SUBSTITUTE(SUBSTITUTE(E$1,"standard",""),"|Float",""),ChapterTable!$1:$1,0),0),
  IF($B1852=1,
    IF($L1852=FALSE,
      VLOOKUP($A1852,ChapterTable!$1:$1048576,MATCH("최종"&amp;SUBSTITUTE(SUBSTITUTE(E$1,"standard",""),"|Float",""),ChapterTable!$1:$1,0),0),
      VLOOKUP($A1852-ChapterTable!$P$11,ChapterTable!$1:$1048576,MATCH("최종"&amp;SUBSTITUTE(SUBSTITUTE(E$1,"standard",""),"|Float",""),ChapterTable!$1:$1,0),0)*ChapterTable!$P$14
    ),
  OFFSET(E1852,-$B1852+IF($L1852,1,0),0)*IF($B1852&gt;OFFSET($B1852,1,0),ChapterTable!$R$17,1)*
    (VLOOKUP(SUBSTITUTE(SUBSTITUTE(E$1,"standard",""),"|Float","")&amp;IF(OR($L1852=TRUE,$A1852=0,MOD($A1852,ChapterTable!$R$20)&lt;&gt;0),"","보스")&amp;"인게임누적곱배수",ChapterTable!$R:$S,2,0)^C1852
    +VLOOKUP(SUBSTITUTE(SUBSTITUTE(E$1,"standard",""),"|Float","")&amp;IF(OR($L1852=TRUE,$A1852=0,MOD($A1852,ChapterTable!$R$20)&lt;&gt;0),"","보스")&amp;"인게임누적합배수",ChapterTable!$R:$S,2,0)*C1852)
  )
  )
  )
)</f>
        <v>32228.990332031244</v>
      </c>
      <c r="F1852" s="1">
        <f ca="1">IF(AND($A1852=0,$B1852=1),
    VLOOKUP(1,ChapterTable!$1:$1048576,MATCH("최종"&amp;SUBSTITUTE(SUBSTITUTE(F$1,"standard",""),"|Float",""),ChapterTable!$1:$1,0),0)*ChapterTable!$P$17,
  IF(AND($A1852=0,$B1852=0),
    F1853,
  IF($B1852=0,
    VLOOKUP($A1852,ChapterTable!$1:$1048576,MATCH("최종"&amp;SUBSTITUTE(SUBSTITUTE(F$1,"standard",""),"|Float",""),ChapterTable!$1:$1,0),0),
  IF($B1852=1,
    IF($L1852=FALSE,
      VLOOKUP($A1852,ChapterTable!$1:$1048576,MATCH("최종"&amp;SUBSTITUTE(SUBSTITUTE(F$1,"standard",""),"|Float",""),ChapterTable!$1:$1,0),0),
      VLOOKUP($A1852-ChapterTable!$P$11,ChapterTable!$1:$1048576,MATCH("최종"&amp;SUBSTITUTE(SUBSTITUTE(F$1,"standard",""),"|Float",""),ChapterTable!$1:$1,0),0)*ChapterTable!$P$14
    ),
  OFFSET(F1852,-$B1852+IF($L1852,1,0),0)*
    (VLOOKUP(SUBSTITUTE(SUBSTITUTE(F$1,"standard",""),"|Float","")&amp;IF(OR($L1852=TRUE,$A1852=0,MOD($A1852,ChapterTable!$R$20)&lt;&gt;0),"","보스")&amp;"인게임누적곱배수",ChapterTable!$R:$S,2,0)^D1852
    +VLOOKUP(SUBSTITUTE(SUBSTITUTE(F$1,"standard",""),"|Float","")&amp;IF(OR($L1852=TRUE,$A1852=0,MOD($A1852,ChapterTable!$R$20)&lt;&gt;0),"","보스")&amp;"인게임누적합배수",ChapterTable!$R:$S,2,0)*D1852)
  )
  )
  )
)</f>
        <v>12029.918266296387</v>
      </c>
      <c r="G1852" t="s">
        <v>719</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99"/>
        <v>2</v>
      </c>
      <c r="Q1852">
        <f t="shared" si="200"/>
        <v>2</v>
      </c>
      <c r="R1852" t="b">
        <f t="shared" ca="1" si="201"/>
        <v>1</v>
      </c>
      <c r="T1852" t="b">
        <f t="shared" ca="1" si="202"/>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205"/>
        <v>0.5</v>
      </c>
      <c r="AJ1852">
        <f t="shared" si="203"/>
        <v>0.54666666600000002</v>
      </c>
      <c r="AK1852">
        <f t="shared" si="204"/>
        <v>1</v>
      </c>
      <c r="AL1852">
        <v>0</v>
      </c>
    </row>
    <row r="1853" spans="1:38" x14ac:dyDescent="0.3">
      <c r="A1853">
        <v>15</v>
      </c>
      <c r="B1853">
        <v>12</v>
      </c>
      <c r="C1853">
        <f>IF(OR($L1853=TRUE,$A1853=0,MOD($A1853,ChapterTable!$R$20)&lt;&gt;0),
MAX(0,INT(($B1853+ChapterTable!$P$26+VLOOKUP(SUBSTITUTE(C$1,"성장단계","")&amp;"단계오프셋",ChapterTable!$R:$S,2,0))/ChapterTable!$P$23)),
MAX(0,INT(($B1853+ChapterTable!$R$26+VLOOKUP(SUBSTITUTE(C$1,"성장단계","")&amp;"보스단계오프셋",ChapterTable!$R:$S,2,0))/ChapterTable!$R$23)))</f>
        <v>1</v>
      </c>
      <c r="D1853">
        <f>IF(OR($L1853=TRUE,$A1853=0,MOD($A1853,ChapterTable!$R$20)&lt;&gt;0),
MAX(0,INT(($B1853+ChapterTable!$P$26+VLOOKUP(SUBSTITUTE(D$1,"성장단계","")&amp;"단계오프셋",ChapterTable!$R:$S,2,0))/ChapterTable!$P$23)),
MAX(0,INT(($B1853+ChapterTable!$R$26+VLOOKUP(SUBSTITUTE(D$1,"성장단계","")&amp;"보스단계오프셋",ChapterTable!$R:$S,2,0))/ChapterTable!$R$23)))</f>
        <v>1</v>
      </c>
      <c r="E1853" s="1">
        <f ca="1">IF(AND($A1853=0,$B1853=1),
    VLOOKUP(1,ChapterTable!$1:$1048576,MATCH("최종"&amp;SUBSTITUTE(SUBSTITUTE(E$1,"standard",""),"|Float",""),ChapterTable!$1:$1,0),0)*ChapterTable!$P$17,
  IF(AND($A1853=0,$B1853=0),
    E1854,
  IF($B1853=0,
    VLOOKUP($A1853,ChapterTable!$1:$1048576,MATCH("최종"&amp;SUBSTITUTE(SUBSTITUTE(E$1,"standard",""),"|Float",""),ChapterTable!$1:$1,0),0),
  IF($B1853=1,
    IF($L1853=FALSE,
      VLOOKUP($A1853,ChapterTable!$1:$1048576,MATCH("최종"&amp;SUBSTITUTE(SUBSTITUTE(E$1,"standard",""),"|Float",""),ChapterTable!$1:$1,0),0),
      VLOOKUP($A1853-ChapterTable!$P$11,ChapterTable!$1:$1048576,MATCH("최종"&amp;SUBSTITUTE(SUBSTITUTE(E$1,"standard",""),"|Float",""),ChapterTable!$1:$1,0),0)*ChapterTable!$P$14
    ),
  OFFSET(E1853,-$B1853+IF($L1853,1,0),0)*IF($B1853&gt;OFFSET($B1853,1,0),ChapterTable!$R$17,1)*
    (VLOOKUP(SUBSTITUTE(SUBSTITUTE(E$1,"standard",""),"|Float","")&amp;IF(OR($L1853=TRUE,$A1853=0,MOD($A1853,ChapterTable!$R$20)&lt;&gt;0),"","보스")&amp;"인게임누적곱배수",ChapterTable!$R:$S,2,0)^C1853
    +VLOOKUP(SUBSTITUTE(SUBSTITUTE(E$1,"standard",""),"|Float","")&amp;IF(OR($L1853=TRUE,$A1853=0,MOD($A1853,ChapterTable!$R$20)&lt;&gt;0),"","보스")&amp;"인게임누적합배수",ChapterTable!$R:$S,2,0)*C1853)
  )
  )
  )
)</f>
        <v>32228.990332031244</v>
      </c>
      <c r="F1853" s="1">
        <f ca="1">IF(AND($A1853=0,$B1853=1),
    VLOOKUP(1,ChapterTable!$1:$1048576,MATCH("최종"&amp;SUBSTITUTE(SUBSTITUTE(F$1,"standard",""),"|Float",""),ChapterTable!$1:$1,0),0)*ChapterTable!$P$17,
  IF(AND($A1853=0,$B1853=0),
    F1854,
  IF($B1853=0,
    VLOOKUP($A1853,ChapterTable!$1:$1048576,MATCH("최종"&amp;SUBSTITUTE(SUBSTITUTE(F$1,"standard",""),"|Float",""),ChapterTable!$1:$1,0),0),
  IF($B1853=1,
    IF($L1853=FALSE,
      VLOOKUP($A1853,ChapterTable!$1:$1048576,MATCH("최종"&amp;SUBSTITUTE(SUBSTITUTE(F$1,"standard",""),"|Float",""),ChapterTable!$1:$1,0),0),
      VLOOKUP($A1853-ChapterTable!$P$11,ChapterTable!$1:$1048576,MATCH("최종"&amp;SUBSTITUTE(SUBSTITUTE(F$1,"standard",""),"|Float",""),ChapterTable!$1:$1,0),0)*ChapterTable!$P$14
    ),
  OFFSET(F1853,-$B1853+IF($L1853,1,0),0)*
    (VLOOKUP(SUBSTITUTE(SUBSTITUTE(F$1,"standard",""),"|Float","")&amp;IF(OR($L1853=TRUE,$A1853=0,MOD($A1853,ChapterTable!$R$20)&lt;&gt;0),"","보스")&amp;"인게임누적곱배수",ChapterTable!$R:$S,2,0)^D1853
    +VLOOKUP(SUBSTITUTE(SUBSTITUTE(F$1,"standard",""),"|Float","")&amp;IF(OR($L1853=TRUE,$A1853=0,MOD($A1853,ChapterTable!$R$20)&lt;&gt;0),"","보스")&amp;"인게임누적합배수",ChapterTable!$R:$S,2,0)*D1853)
  )
  )
  )
)</f>
        <v>12029.918266296387</v>
      </c>
      <c r="G1853" t="s">
        <v>719</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99"/>
        <v>2</v>
      </c>
      <c r="Q1853">
        <f t="shared" si="200"/>
        <v>2</v>
      </c>
      <c r="R1853" t="b">
        <f t="shared" ca="1" si="201"/>
        <v>1</v>
      </c>
      <c r="T1853" t="b">
        <f t="shared" ca="1" si="202"/>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205"/>
        <v>0.5</v>
      </c>
      <c r="AJ1853">
        <f t="shared" si="203"/>
        <v>0.54666666600000002</v>
      </c>
      <c r="AK1853">
        <f t="shared" si="204"/>
        <v>1</v>
      </c>
      <c r="AL1853">
        <v>0</v>
      </c>
    </row>
    <row r="1854" spans="1:38" x14ac:dyDescent="0.3">
      <c r="A1854">
        <v>15</v>
      </c>
      <c r="B1854">
        <v>13</v>
      </c>
      <c r="C1854">
        <f>IF(OR($L1854=TRUE,$A1854=0,MOD($A1854,ChapterTable!$R$20)&lt;&gt;0),
MAX(0,INT(($B1854+ChapterTable!$P$26+VLOOKUP(SUBSTITUTE(C$1,"성장단계","")&amp;"단계오프셋",ChapterTable!$R:$S,2,0))/ChapterTable!$P$23)),
MAX(0,INT(($B1854+ChapterTable!$R$26+VLOOKUP(SUBSTITUTE(C$1,"성장단계","")&amp;"보스단계오프셋",ChapterTable!$R:$S,2,0))/ChapterTable!$R$23)))</f>
        <v>1</v>
      </c>
      <c r="D1854">
        <f>IF(OR($L1854=TRUE,$A1854=0,MOD($A1854,ChapterTable!$R$20)&lt;&gt;0),
MAX(0,INT(($B1854+ChapterTable!$P$26+VLOOKUP(SUBSTITUTE(D$1,"성장단계","")&amp;"단계오프셋",ChapterTable!$R:$S,2,0))/ChapterTable!$P$23)),
MAX(0,INT(($B1854+ChapterTable!$R$26+VLOOKUP(SUBSTITUTE(D$1,"성장단계","")&amp;"보스단계오프셋",ChapterTable!$R:$S,2,0))/ChapterTable!$R$23)))</f>
        <v>1</v>
      </c>
      <c r="E1854" s="1">
        <f ca="1">IF(AND($A1854=0,$B1854=1),
    VLOOKUP(1,ChapterTable!$1:$1048576,MATCH("최종"&amp;SUBSTITUTE(SUBSTITUTE(E$1,"standard",""),"|Float",""),ChapterTable!$1:$1,0),0)*ChapterTable!$P$17,
  IF(AND($A1854=0,$B1854=0),
    E1855,
  IF($B1854=0,
    VLOOKUP($A1854,ChapterTable!$1:$1048576,MATCH("최종"&amp;SUBSTITUTE(SUBSTITUTE(E$1,"standard",""),"|Float",""),ChapterTable!$1:$1,0),0),
  IF($B1854=1,
    IF($L1854=FALSE,
      VLOOKUP($A1854,ChapterTable!$1:$1048576,MATCH("최종"&amp;SUBSTITUTE(SUBSTITUTE(E$1,"standard",""),"|Float",""),ChapterTable!$1:$1,0),0),
      VLOOKUP($A1854-ChapterTable!$P$11,ChapterTable!$1:$1048576,MATCH("최종"&amp;SUBSTITUTE(SUBSTITUTE(E$1,"standard",""),"|Float",""),ChapterTable!$1:$1,0),0)*ChapterTable!$P$14
    ),
  OFFSET(E1854,-$B1854+IF($L1854,1,0),0)*IF($B1854&gt;OFFSET($B1854,1,0),ChapterTable!$R$17,1)*
    (VLOOKUP(SUBSTITUTE(SUBSTITUTE(E$1,"standard",""),"|Float","")&amp;IF(OR($L1854=TRUE,$A1854=0,MOD($A1854,ChapterTable!$R$20)&lt;&gt;0),"","보스")&amp;"인게임누적곱배수",ChapterTable!$R:$S,2,0)^C1854
    +VLOOKUP(SUBSTITUTE(SUBSTITUTE(E$1,"standard",""),"|Float","")&amp;IF(OR($L1854=TRUE,$A1854=0,MOD($A1854,ChapterTable!$R$20)&lt;&gt;0),"","보스")&amp;"인게임누적합배수",ChapterTable!$R:$S,2,0)*C1854)
  )
  )
  )
)</f>
        <v>32228.990332031244</v>
      </c>
      <c r="F1854" s="1">
        <f ca="1">IF(AND($A1854=0,$B1854=1),
    VLOOKUP(1,ChapterTable!$1:$1048576,MATCH("최종"&amp;SUBSTITUTE(SUBSTITUTE(F$1,"standard",""),"|Float",""),ChapterTable!$1:$1,0),0)*ChapterTable!$P$17,
  IF(AND($A1854=0,$B1854=0),
    F1855,
  IF($B1854=0,
    VLOOKUP($A1854,ChapterTable!$1:$1048576,MATCH("최종"&amp;SUBSTITUTE(SUBSTITUTE(F$1,"standard",""),"|Float",""),ChapterTable!$1:$1,0),0),
  IF($B1854=1,
    IF($L1854=FALSE,
      VLOOKUP($A1854,ChapterTable!$1:$1048576,MATCH("최종"&amp;SUBSTITUTE(SUBSTITUTE(F$1,"standard",""),"|Float",""),ChapterTable!$1:$1,0),0),
      VLOOKUP($A1854-ChapterTable!$P$11,ChapterTable!$1:$1048576,MATCH("최종"&amp;SUBSTITUTE(SUBSTITUTE(F$1,"standard",""),"|Float",""),ChapterTable!$1:$1,0),0)*ChapterTable!$P$14
    ),
  OFFSET(F1854,-$B1854+IF($L1854,1,0),0)*
    (VLOOKUP(SUBSTITUTE(SUBSTITUTE(F$1,"standard",""),"|Float","")&amp;IF(OR($L1854=TRUE,$A1854=0,MOD($A1854,ChapterTable!$R$20)&lt;&gt;0),"","보스")&amp;"인게임누적곱배수",ChapterTable!$R:$S,2,0)^D1854
    +VLOOKUP(SUBSTITUTE(SUBSTITUTE(F$1,"standard",""),"|Float","")&amp;IF(OR($L1854=TRUE,$A1854=0,MOD($A1854,ChapterTable!$R$20)&lt;&gt;0),"","보스")&amp;"인게임누적합배수",ChapterTable!$R:$S,2,0)*D1854)
  )
  )
  )
)</f>
        <v>12029.918266296387</v>
      </c>
      <c r="G1854" t="s">
        <v>719</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99"/>
        <v>2</v>
      </c>
      <c r="Q1854">
        <f t="shared" si="200"/>
        <v>2</v>
      </c>
      <c r="R1854" t="b">
        <f t="shared" ca="1" si="201"/>
        <v>1</v>
      </c>
      <c r="T1854" t="b">
        <f t="shared" ca="1" si="202"/>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205"/>
        <v>0.5</v>
      </c>
      <c r="AJ1854">
        <f t="shared" si="203"/>
        <v>0.54666666600000002</v>
      </c>
      <c r="AK1854">
        <f t="shared" si="204"/>
        <v>1</v>
      </c>
      <c r="AL1854">
        <v>0</v>
      </c>
    </row>
    <row r="1855" spans="1:38" x14ac:dyDescent="0.3">
      <c r="A1855">
        <v>15</v>
      </c>
      <c r="B1855">
        <v>14</v>
      </c>
      <c r="C1855">
        <f>IF(OR($L1855=TRUE,$A1855=0,MOD($A1855,ChapterTable!$R$20)&lt;&gt;0),
MAX(0,INT(($B1855+ChapterTable!$P$26+VLOOKUP(SUBSTITUTE(C$1,"성장단계","")&amp;"단계오프셋",ChapterTable!$R:$S,2,0))/ChapterTable!$P$23)),
MAX(0,INT(($B1855+ChapterTable!$R$26+VLOOKUP(SUBSTITUTE(C$1,"성장단계","")&amp;"보스단계오프셋",ChapterTable!$R:$S,2,0))/ChapterTable!$R$23)))</f>
        <v>1</v>
      </c>
      <c r="D1855">
        <f>IF(OR($L1855=TRUE,$A1855=0,MOD($A1855,ChapterTable!$R$20)&lt;&gt;0),
MAX(0,INT(($B1855+ChapterTable!$P$26+VLOOKUP(SUBSTITUTE(D$1,"성장단계","")&amp;"단계오프셋",ChapterTable!$R:$S,2,0))/ChapterTable!$P$23)),
MAX(0,INT(($B1855+ChapterTable!$R$26+VLOOKUP(SUBSTITUTE(D$1,"성장단계","")&amp;"보스단계오프셋",ChapterTable!$R:$S,2,0))/ChapterTable!$R$23)))</f>
        <v>1</v>
      </c>
      <c r="E1855" s="1">
        <f ca="1">IF(AND($A1855=0,$B1855=1),
    VLOOKUP(1,ChapterTable!$1:$1048576,MATCH("최종"&amp;SUBSTITUTE(SUBSTITUTE(E$1,"standard",""),"|Float",""),ChapterTable!$1:$1,0),0)*ChapterTable!$P$17,
  IF(AND($A1855=0,$B1855=0),
    E1856,
  IF($B1855=0,
    VLOOKUP($A1855,ChapterTable!$1:$1048576,MATCH("최종"&amp;SUBSTITUTE(SUBSTITUTE(E$1,"standard",""),"|Float",""),ChapterTable!$1:$1,0),0),
  IF($B1855=1,
    IF($L1855=FALSE,
      VLOOKUP($A1855,ChapterTable!$1:$1048576,MATCH("최종"&amp;SUBSTITUTE(SUBSTITUTE(E$1,"standard",""),"|Float",""),ChapterTable!$1:$1,0),0),
      VLOOKUP($A1855-ChapterTable!$P$11,ChapterTable!$1:$1048576,MATCH("최종"&amp;SUBSTITUTE(SUBSTITUTE(E$1,"standard",""),"|Float",""),ChapterTable!$1:$1,0),0)*ChapterTable!$P$14
    ),
  OFFSET(E1855,-$B1855+IF($L1855,1,0),0)*IF($B1855&gt;OFFSET($B1855,1,0),ChapterTable!$R$17,1)*
    (VLOOKUP(SUBSTITUTE(SUBSTITUTE(E$1,"standard",""),"|Float","")&amp;IF(OR($L1855=TRUE,$A1855=0,MOD($A1855,ChapterTable!$R$20)&lt;&gt;0),"","보스")&amp;"인게임누적곱배수",ChapterTable!$R:$S,2,0)^C1855
    +VLOOKUP(SUBSTITUTE(SUBSTITUTE(E$1,"standard",""),"|Float","")&amp;IF(OR($L1855=TRUE,$A1855=0,MOD($A1855,ChapterTable!$R$20)&lt;&gt;0),"","보스")&amp;"인게임누적합배수",ChapterTable!$R:$S,2,0)*C1855)
  )
  )
  )
)</f>
        <v>32228.990332031244</v>
      </c>
      <c r="F1855" s="1">
        <f ca="1">IF(AND($A1855=0,$B1855=1),
    VLOOKUP(1,ChapterTable!$1:$1048576,MATCH("최종"&amp;SUBSTITUTE(SUBSTITUTE(F$1,"standard",""),"|Float",""),ChapterTable!$1:$1,0),0)*ChapterTable!$P$17,
  IF(AND($A1855=0,$B1855=0),
    F1856,
  IF($B1855=0,
    VLOOKUP($A1855,ChapterTable!$1:$1048576,MATCH("최종"&amp;SUBSTITUTE(SUBSTITUTE(F$1,"standard",""),"|Float",""),ChapterTable!$1:$1,0),0),
  IF($B1855=1,
    IF($L1855=FALSE,
      VLOOKUP($A1855,ChapterTable!$1:$1048576,MATCH("최종"&amp;SUBSTITUTE(SUBSTITUTE(F$1,"standard",""),"|Float",""),ChapterTable!$1:$1,0),0),
      VLOOKUP($A1855-ChapterTable!$P$11,ChapterTable!$1:$1048576,MATCH("최종"&amp;SUBSTITUTE(SUBSTITUTE(F$1,"standard",""),"|Float",""),ChapterTable!$1:$1,0),0)*ChapterTable!$P$14
    ),
  OFFSET(F1855,-$B1855+IF($L1855,1,0),0)*
    (VLOOKUP(SUBSTITUTE(SUBSTITUTE(F$1,"standard",""),"|Float","")&amp;IF(OR($L1855=TRUE,$A1855=0,MOD($A1855,ChapterTable!$R$20)&lt;&gt;0),"","보스")&amp;"인게임누적곱배수",ChapterTable!$R:$S,2,0)^D1855
    +VLOOKUP(SUBSTITUTE(SUBSTITUTE(F$1,"standard",""),"|Float","")&amp;IF(OR($L1855=TRUE,$A1855=0,MOD($A1855,ChapterTable!$R$20)&lt;&gt;0),"","보스")&amp;"인게임누적합배수",ChapterTable!$R:$S,2,0)*D1855)
  )
  )
  )
)</f>
        <v>12029.918266296387</v>
      </c>
      <c r="G1855" t="s">
        <v>719</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99"/>
        <v>2</v>
      </c>
      <c r="Q1855">
        <f t="shared" si="200"/>
        <v>2</v>
      </c>
      <c r="R1855" t="b">
        <f t="shared" ca="1" si="201"/>
        <v>1</v>
      </c>
      <c r="T1855" t="b">
        <f t="shared" ca="1" si="202"/>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205"/>
        <v>0.5</v>
      </c>
      <c r="AJ1855">
        <f t="shared" si="203"/>
        <v>0.54666666600000002</v>
      </c>
      <c r="AK1855">
        <f t="shared" si="204"/>
        <v>1</v>
      </c>
      <c r="AL1855">
        <v>0</v>
      </c>
    </row>
    <row r="1856" spans="1:38" x14ac:dyDescent="0.3">
      <c r="A1856">
        <v>15</v>
      </c>
      <c r="B1856">
        <v>15</v>
      </c>
      <c r="C1856">
        <f>IF(OR($L1856=TRUE,$A1856=0,MOD($A1856,ChapterTable!$R$20)&lt;&gt;0),
MAX(0,INT(($B1856+ChapterTable!$P$26+VLOOKUP(SUBSTITUTE(C$1,"성장단계","")&amp;"단계오프셋",ChapterTable!$R:$S,2,0))/ChapterTable!$P$23)),
MAX(0,INT(($B1856+ChapterTable!$R$26+VLOOKUP(SUBSTITUTE(C$1,"성장단계","")&amp;"보스단계오프셋",ChapterTable!$R:$S,2,0))/ChapterTable!$R$23)))</f>
        <v>1</v>
      </c>
      <c r="D1856">
        <f>IF(OR($L1856=TRUE,$A1856=0,MOD($A1856,ChapterTable!$R$20)&lt;&gt;0),
MAX(0,INT(($B1856+ChapterTable!$P$26+VLOOKUP(SUBSTITUTE(D$1,"성장단계","")&amp;"단계오프셋",ChapterTable!$R:$S,2,0))/ChapterTable!$P$23)),
MAX(0,INT(($B1856+ChapterTable!$R$26+VLOOKUP(SUBSTITUTE(D$1,"성장단계","")&amp;"보스단계오프셋",ChapterTable!$R:$S,2,0))/ChapterTable!$R$23)))</f>
        <v>1</v>
      </c>
      <c r="E1856" s="1">
        <f ca="1">IF(AND($A1856=0,$B1856=1),
    VLOOKUP(1,ChapterTable!$1:$1048576,MATCH("최종"&amp;SUBSTITUTE(SUBSTITUTE(E$1,"standard",""),"|Float",""),ChapterTable!$1:$1,0),0)*ChapterTable!$P$17,
  IF(AND($A1856=0,$B1856=0),
    E1857,
  IF($B1856=0,
    VLOOKUP($A1856,ChapterTable!$1:$1048576,MATCH("최종"&amp;SUBSTITUTE(SUBSTITUTE(E$1,"standard",""),"|Float",""),ChapterTable!$1:$1,0),0),
  IF($B1856=1,
    IF($L1856=FALSE,
      VLOOKUP($A1856,ChapterTable!$1:$1048576,MATCH("최종"&amp;SUBSTITUTE(SUBSTITUTE(E$1,"standard",""),"|Float",""),ChapterTable!$1:$1,0),0),
      VLOOKUP($A1856-ChapterTable!$P$11,ChapterTable!$1:$1048576,MATCH("최종"&amp;SUBSTITUTE(SUBSTITUTE(E$1,"standard",""),"|Float",""),ChapterTable!$1:$1,0),0)*ChapterTable!$P$14
    ),
  OFFSET(E1856,-$B1856+IF($L1856,1,0),0)*IF($B1856&gt;OFFSET($B1856,1,0),ChapterTable!$R$17,1)*
    (VLOOKUP(SUBSTITUTE(SUBSTITUTE(E$1,"standard",""),"|Float","")&amp;IF(OR($L1856=TRUE,$A1856=0,MOD($A1856,ChapterTable!$R$20)&lt;&gt;0),"","보스")&amp;"인게임누적곱배수",ChapterTable!$R:$S,2,0)^C1856
    +VLOOKUP(SUBSTITUTE(SUBSTITUTE(E$1,"standard",""),"|Float","")&amp;IF(OR($L1856=TRUE,$A1856=0,MOD($A1856,ChapterTable!$R$20)&lt;&gt;0),"","보스")&amp;"인게임누적합배수",ChapterTable!$R:$S,2,0)*C1856)
  )
  )
  )
)</f>
        <v>32228.990332031244</v>
      </c>
      <c r="F1856" s="1">
        <f ca="1">IF(AND($A1856=0,$B1856=1),
    VLOOKUP(1,ChapterTable!$1:$1048576,MATCH("최종"&amp;SUBSTITUTE(SUBSTITUTE(F$1,"standard",""),"|Float",""),ChapterTable!$1:$1,0),0)*ChapterTable!$P$17,
  IF(AND($A1856=0,$B1856=0),
    F1857,
  IF($B1856=0,
    VLOOKUP($A1856,ChapterTable!$1:$1048576,MATCH("최종"&amp;SUBSTITUTE(SUBSTITUTE(F$1,"standard",""),"|Float",""),ChapterTable!$1:$1,0),0),
  IF($B1856=1,
    IF($L1856=FALSE,
      VLOOKUP($A1856,ChapterTable!$1:$1048576,MATCH("최종"&amp;SUBSTITUTE(SUBSTITUTE(F$1,"standard",""),"|Float",""),ChapterTable!$1:$1,0),0),
      VLOOKUP($A1856-ChapterTable!$P$11,ChapterTable!$1:$1048576,MATCH("최종"&amp;SUBSTITUTE(SUBSTITUTE(F$1,"standard",""),"|Float",""),ChapterTable!$1:$1,0),0)*ChapterTable!$P$14
    ),
  OFFSET(F1856,-$B1856+IF($L1856,1,0),0)*
    (VLOOKUP(SUBSTITUTE(SUBSTITUTE(F$1,"standard",""),"|Float","")&amp;IF(OR($L1856=TRUE,$A1856=0,MOD($A1856,ChapterTable!$R$20)&lt;&gt;0),"","보스")&amp;"인게임누적곱배수",ChapterTable!$R:$S,2,0)^D1856
    +VLOOKUP(SUBSTITUTE(SUBSTITUTE(F$1,"standard",""),"|Float","")&amp;IF(OR($L1856=TRUE,$A1856=0,MOD($A1856,ChapterTable!$R$20)&lt;&gt;0),"","보스")&amp;"인게임누적합배수",ChapterTable!$R:$S,2,0)*D1856)
  )
  )
  )
)</f>
        <v>12029.918266296387</v>
      </c>
      <c r="G1856" t="s">
        <v>719</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99"/>
        <v>11</v>
      </c>
      <c r="Q1856">
        <f t="shared" si="200"/>
        <v>11</v>
      </c>
      <c r="R1856" t="b">
        <f t="shared" ca="1" si="201"/>
        <v>1</v>
      </c>
      <c r="T1856" t="b">
        <f t="shared" ca="1" si="202"/>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205"/>
        <v>0.5</v>
      </c>
      <c r="AJ1856">
        <f t="shared" si="203"/>
        <v>0.54666666600000002</v>
      </c>
      <c r="AK1856">
        <f t="shared" si="204"/>
        <v>1</v>
      </c>
      <c r="AL1856">
        <v>0</v>
      </c>
    </row>
    <row r="1857" spans="1:38" x14ac:dyDescent="0.3">
      <c r="A1857">
        <v>15</v>
      </c>
      <c r="B1857">
        <v>16</v>
      </c>
      <c r="C1857">
        <f>IF(OR($L1857=TRUE,$A1857=0,MOD($A1857,ChapterTable!$R$20)&lt;&gt;0),
MAX(0,INT(($B1857+ChapterTable!$P$26+VLOOKUP(SUBSTITUTE(C$1,"성장단계","")&amp;"단계오프셋",ChapterTable!$R:$S,2,0))/ChapterTable!$P$23)),
MAX(0,INT(($B1857+ChapterTable!$R$26+VLOOKUP(SUBSTITUTE(C$1,"성장단계","")&amp;"보스단계오프셋",ChapterTable!$R:$S,2,0))/ChapterTable!$R$23)))</f>
        <v>2</v>
      </c>
      <c r="D1857">
        <f>IF(OR($L1857=TRUE,$A1857=0,MOD($A1857,ChapterTable!$R$20)&lt;&gt;0),
MAX(0,INT(($B1857+ChapterTable!$P$26+VLOOKUP(SUBSTITUTE(D$1,"성장단계","")&amp;"단계오프셋",ChapterTable!$R:$S,2,0))/ChapterTable!$P$23)),
MAX(0,INT(($B1857+ChapterTable!$R$26+VLOOKUP(SUBSTITUTE(D$1,"성장단계","")&amp;"보스단계오프셋",ChapterTable!$R:$S,2,0))/ChapterTable!$R$23)))</f>
        <v>1</v>
      </c>
      <c r="E1857" s="1">
        <f ca="1">IF(AND($A1857=0,$B1857=1),
    VLOOKUP(1,ChapterTable!$1:$1048576,MATCH("최종"&amp;SUBSTITUTE(SUBSTITUTE(E$1,"standard",""),"|Float",""),ChapterTable!$1:$1,0),0)*ChapterTable!$P$17,
  IF(AND($A1857=0,$B1857=0),
    E1858,
  IF($B1857=0,
    VLOOKUP($A1857,ChapterTable!$1:$1048576,MATCH("최종"&amp;SUBSTITUTE(SUBSTITUTE(E$1,"standard",""),"|Float",""),ChapterTable!$1:$1,0),0),
  IF($B1857=1,
    IF($L1857=FALSE,
      VLOOKUP($A1857,ChapterTable!$1:$1048576,MATCH("최종"&amp;SUBSTITUTE(SUBSTITUTE(E$1,"standard",""),"|Float",""),ChapterTable!$1:$1,0),0),
      VLOOKUP($A1857-ChapterTable!$P$11,ChapterTable!$1:$1048576,MATCH("최종"&amp;SUBSTITUTE(SUBSTITUTE(E$1,"standard",""),"|Float",""),ChapterTable!$1:$1,0),0)*ChapterTable!$P$14
    ),
  OFFSET(E1857,-$B1857+IF($L1857,1,0),0)*IF($B1857&gt;OFFSET($B1857,1,0),ChapterTable!$R$17,1)*
    (VLOOKUP(SUBSTITUTE(SUBSTITUTE(E$1,"standard",""),"|Float","")&amp;IF(OR($L1857=TRUE,$A1857=0,MOD($A1857,ChapterTable!$R$20)&lt;&gt;0),"","보스")&amp;"인게임누적곱배수",ChapterTable!$R:$S,2,0)^C1857
    +VLOOKUP(SUBSTITUTE(SUBSTITUTE(E$1,"standard",""),"|Float","")&amp;IF(OR($L1857=TRUE,$A1857=0,MOD($A1857,ChapterTable!$R$20)&lt;&gt;0),"","보스")&amp;"인게임누적합배수",ChapterTable!$R:$S,2,0)*C1857)
  )
  )
  )
)</f>
        <v>37600.488720703121</v>
      </c>
      <c r="F1857" s="1">
        <f ca="1">IF(AND($A1857=0,$B1857=1),
    VLOOKUP(1,ChapterTable!$1:$1048576,MATCH("최종"&amp;SUBSTITUTE(SUBSTITUTE(F$1,"standard",""),"|Float",""),ChapterTable!$1:$1,0),0)*ChapterTable!$P$17,
  IF(AND($A1857=0,$B1857=0),
    F1858,
  IF($B1857=0,
    VLOOKUP($A1857,ChapterTable!$1:$1048576,MATCH("최종"&amp;SUBSTITUTE(SUBSTITUTE(F$1,"standard",""),"|Float",""),ChapterTable!$1:$1,0),0),
  IF($B1857=1,
    IF($L1857=FALSE,
      VLOOKUP($A1857,ChapterTable!$1:$1048576,MATCH("최종"&amp;SUBSTITUTE(SUBSTITUTE(F$1,"standard",""),"|Float",""),ChapterTable!$1:$1,0),0),
      VLOOKUP($A1857-ChapterTable!$P$11,ChapterTable!$1:$1048576,MATCH("최종"&amp;SUBSTITUTE(SUBSTITUTE(F$1,"standard",""),"|Float",""),ChapterTable!$1:$1,0),0)*ChapterTable!$P$14
    ),
  OFFSET(F1857,-$B1857+IF($L1857,1,0),0)*
    (VLOOKUP(SUBSTITUTE(SUBSTITUTE(F$1,"standard",""),"|Float","")&amp;IF(OR($L1857=TRUE,$A1857=0,MOD($A1857,ChapterTable!$R$20)&lt;&gt;0),"","보스")&amp;"인게임누적곱배수",ChapterTable!$R:$S,2,0)^D1857
    +VLOOKUP(SUBSTITUTE(SUBSTITUTE(F$1,"standard",""),"|Float","")&amp;IF(OR($L1857=TRUE,$A1857=0,MOD($A1857,ChapterTable!$R$20)&lt;&gt;0),"","보스")&amp;"인게임누적합배수",ChapterTable!$R:$S,2,0)*D1857)
  )
  )
  )
)</f>
        <v>12029.918266296387</v>
      </c>
      <c r="G1857" t="s">
        <v>719</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99"/>
        <v>2</v>
      </c>
      <c r="Q1857">
        <f t="shared" si="200"/>
        <v>2</v>
      </c>
      <c r="R1857" t="b">
        <f t="shared" ca="1" si="201"/>
        <v>1</v>
      </c>
      <c r="T1857" t="b">
        <f t="shared" ca="1" si="202"/>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205"/>
        <v>0.5</v>
      </c>
      <c r="AJ1857">
        <f t="shared" si="203"/>
        <v>0.54666666600000002</v>
      </c>
      <c r="AK1857">
        <f t="shared" si="204"/>
        <v>1</v>
      </c>
      <c r="AL1857">
        <v>0</v>
      </c>
    </row>
    <row r="1858" spans="1:38" x14ac:dyDescent="0.3">
      <c r="A1858">
        <v>15</v>
      </c>
      <c r="B1858">
        <v>17</v>
      </c>
      <c r="C1858">
        <f>IF(OR($L1858=TRUE,$A1858=0,MOD($A1858,ChapterTable!$R$20)&lt;&gt;0),
MAX(0,INT(($B1858+ChapterTable!$P$26+VLOOKUP(SUBSTITUTE(C$1,"성장단계","")&amp;"단계오프셋",ChapterTable!$R:$S,2,0))/ChapterTable!$P$23)),
MAX(0,INT(($B1858+ChapterTable!$R$26+VLOOKUP(SUBSTITUTE(C$1,"성장단계","")&amp;"보스단계오프셋",ChapterTable!$R:$S,2,0))/ChapterTable!$R$23)))</f>
        <v>2</v>
      </c>
      <c r="D1858">
        <f>IF(OR($L1858=TRUE,$A1858=0,MOD($A1858,ChapterTable!$R$20)&lt;&gt;0),
MAX(0,INT(($B1858+ChapterTable!$P$26+VLOOKUP(SUBSTITUTE(D$1,"성장단계","")&amp;"단계오프셋",ChapterTable!$R:$S,2,0))/ChapterTable!$P$23)),
MAX(0,INT(($B1858+ChapterTable!$R$26+VLOOKUP(SUBSTITUTE(D$1,"성장단계","")&amp;"보스단계오프셋",ChapterTable!$R:$S,2,0))/ChapterTable!$R$23)))</f>
        <v>1</v>
      </c>
      <c r="E1858" s="1">
        <f ca="1">IF(AND($A1858=0,$B1858=1),
    VLOOKUP(1,ChapterTable!$1:$1048576,MATCH("최종"&amp;SUBSTITUTE(SUBSTITUTE(E$1,"standard",""),"|Float",""),ChapterTable!$1:$1,0),0)*ChapterTable!$P$17,
  IF(AND($A1858=0,$B1858=0),
    E1859,
  IF($B1858=0,
    VLOOKUP($A1858,ChapterTable!$1:$1048576,MATCH("최종"&amp;SUBSTITUTE(SUBSTITUTE(E$1,"standard",""),"|Float",""),ChapterTable!$1:$1,0),0),
  IF($B1858=1,
    IF($L1858=FALSE,
      VLOOKUP($A1858,ChapterTable!$1:$1048576,MATCH("최종"&amp;SUBSTITUTE(SUBSTITUTE(E$1,"standard",""),"|Float",""),ChapterTable!$1:$1,0),0),
      VLOOKUP($A1858-ChapterTable!$P$11,ChapterTable!$1:$1048576,MATCH("최종"&amp;SUBSTITUTE(SUBSTITUTE(E$1,"standard",""),"|Float",""),ChapterTable!$1:$1,0),0)*ChapterTable!$P$14
    ),
  OFFSET(E1858,-$B1858+IF($L1858,1,0),0)*IF($B1858&gt;OFFSET($B1858,1,0),ChapterTable!$R$17,1)*
    (VLOOKUP(SUBSTITUTE(SUBSTITUTE(E$1,"standard",""),"|Float","")&amp;IF(OR($L1858=TRUE,$A1858=0,MOD($A1858,ChapterTable!$R$20)&lt;&gt;0),"","보스")&amp;"인게임누적곱배수",ChapterTable!$R:$S,2,0)^C1858
    +VLOOKUP(SUBSTITUTE(SUBSTITUTE(E$1,"standard",""),"|Float","")&amp;IF(OR($L1858=TRUE,$A1858=0,MOD($A1858,ChapterTable!$R$20)&lt;&gt;0),"","보스")&amp;"인게임누적합배수",ChapterTable!$R:$S,2,0)*C1858)
  )
  )
  )
)</f>
        <v>37600.488720703121</v>
      </c>
      <c r="F1858" s="1">
        <f ca="1">IF(AND($A1858=0,$B1858=1),
    VLOOKUP(1,ChapterTable!$1:$1048576,MATCH("최종"&amp;SUBSTITUTE(SUBSTITUTE(F$1,"standard",""),"|Float",""),ChapterTable!$1:$1,0),0)*ChapterTable!$P$17,
  IF(AND($A1858=0,$B1858=0),
    F1859,
  IF($B1858=0,
    VLOOKUP($A1858,ChapterTable!$1:$1048576,MATCH("최종"&amp;SUBSTITUTE(SUBSTITUTE(F$1,"standard",""),"|Float",""),ChapterTable!$1:$1,0),0),
  IF($B1858=1,
    IF($L1858=FALSE,
      VLOOKUP($A1858,ChapterTable!$1:$1048576,MATCH("최종"&amp;SUBSTITUTE(SUBSTITUTE(F$1,"standard",""),"|Float",""),ChapterTable!$1:$1,0),0),
      VLOOKUP($A1858-ChapterTable!$P$11,ChapterTable!$1:$1048576,MATCH("최종"&amp;SUBSTITUTE(SUBSTITUTE(F$1,"standard",""),"|Float",""),ChapterTable!$1:$1,0),0)*ChapterTable!$P$14
    ),
  OFFSET(F1858,-$B1858+IF($L1858,1,0),0)*
    (VLOOKUP(SUBSTITUTE(SUBSTITUTE(F$1,"standard",""),"|Float","")&amp;IF(OR($L1858=TRUE,$A1858=0,MOD($A1858,ChapterTable!$R$20)&lt;&gt;0),"","보스")&amp;"인게임누적곱배수",ChapterTable!$R:$S,2,0)^D1858
    +VLOOKUP(SUBSTITUTE(SUBSTITUTE(F$1,"standard",""),"|Float","")&amp;IF(OR($L1858=TRUE,$A1858=0,MOD($A1858,ChapterTable!$R$20)&lt;&gt;0),"","보스")&amp;"인게임누적합배수",ChapterTable!$R:$S,2,0)*D1858)
  )
  )
  )
)</f>
        <v>12029.918266296387</v>
      </c>
      <c r="G1858" t="s">
        <v>719</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99"/>
        <v>2</v>
      </c>
      <c r="Q1858">
        <f t="shared" si="200"/>
        <v>2</v>
      </c>
      <c r="R1858" t="b">
        <f t="shared" ca="1" si="201"/>
        <v>1</v>
      </c>
      <c r="T1858" t="b">
        <f t="shared" ca="1" si="202"/>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205"/>
        <v>0.5</v>
      </c>
      <c r="AJ1858">
        <f t="shared" si="203"/>
        <v>0.54666666600000002</v>
      </c>
      <c r="AK1858">
        <f t="shared" si="204"/>
        <v>1</v>
      </c>
      <c r="AL1858">
        <v>0</v>
      </c>
    </row>
    <row r="1859" spans="1:38" x14ac:dyDescent="0.3">
      <c r="A1859">
        <v>15</v>
      </c>
      <c r="B1859">
        <v>18</v>
      </c>
      <c r="C1859">
        <f>IF(OR($L1859=TRUE,$A1859=0,MOD($A1859,ChapterTable!$R$20)&lt;&gt;0),
MAX(0,INT(($B1859+ChapterTable!$P$26+VLOOKUP(SUBSTITUTE(C$1,"성장단계","")&amp;"단계오프셋",ChapterTable!$R:$S,2,0))/ChapterTable!$P$23)),
MAX(0,INT(($B1859+ChapterTable!$R$26+VLOOKUP(SUBSTITUTE(C$1,"성장단계","")&amp;"보스단계오프셋",ChapterTable!$R:$S,2,0))/ChapterTable!$R$23)))</f>
        <v>2</v>
      </c>
      <c r="D1859">
        <f>IF(OR($L1859=TRUE,$A1859=0,MOD($A1859,ChapterTable!$R$20)&lt;&gt;0),
MAX(0,INT(($B1859+ChapterTable!$P$26+VLOOKUP(SUBSTITUTE(D$1,"성장단계","")&amp;"단계오프셋",ChapterTable!$R:$S,2,0))/ChapterTable!$P$23)),
MAX(0,INT(($B1859+ChapterTable!$R$26+VLOOKUP(SUBSTITUTE(D$1,"성장단계","")&amp;"보스단계오프셋",ChapterTable!$R:$S,2,0))/ChapterTable!$R$23)))</f>
        <v>1</v>
      </c>
      <c r="E1859" s="1">
        <f ca="1">IF(AND($A1859=0,$B1859=1),
    VLOOKUP(1,ChapterTable!$1:$1048576,MATCH("최종"&amp;SUBSTITUTE(SUBSTITUTE(E$1,"standard",""),"|Float",""),ChapterTable!$1:$1,0),0)*ChapterTable!$P$17,
  IF(AND($A1859=0,$B1859=0),
    E1860,
  IF($B1859=0,
    VLOOKUP($A1859,ChapterTable!$1:$1048576,MATCH("최종"&amp;SUBSTITUTE(SUBSTITUTE(E$1,"standard",""),"|Float",""),ChapterTable!$1:$1,0),0),
  IF($B1859=1,
    IF($L1859=FALSE,
      VLOOKUP($A1859,ChapterTable!$1:$1048576,MATCH("최종"&amp;SUBSTITUTE(SUBSTITUTE(E$1,"standard",""),"|Float",""),ChapterTable!$1:$1,0),0),
      VLOOKUP($A1859-ChapterTable!$P$11,ChapterTable!$1:$1048576,MATCH("최종"&amp;SUBSTITUTE(SUBSTITUTE(E$1,"standard",""),"|Float",""),ChapterTable!$1:$1,0),0)*ChapterTable!$P$14
    ),
  OFFSET(E1859,-$B1859+IF($L1859,1,0),0)*IF($B1859&gt;OFFSET($B1859,1,0),ChapterTable!$R$17,1)*
    (VLOOKUP(SUBSTITUTE(SUBSTITUTE(E$1,"standard",""),"|Float","")&amp;IF(OR($L1859=TRUE,$A1859=0,MOD($A1859,ChapterTable!$R$20)&lt;&gt;0),"","보스")&amp;"인게임누적곱배수",ChapterTable!$R:$S,2,0)^C1859
    +VLOOKUP(SUBSTITUTE(SUBSTITUTE(E$1,"standard",""),"|Float","")&amp;IF(OR($L1859=TRUE,$A1859=0,MOD($A1859,ChapterTable!$R$20)&lt;&gt;0),"","보스")&amp;"인게임누적합배수",ChapterTable!$R:$S,2,0)*C1859)
  )
  )
  )
)</f>
        <v>37600.488720703121</v>
      </c>
      <c r="F1859" s="1">
        <f ca="1">IF(AND($A1859=0,$B1859=1),
    VLOOKUP(1,ChapterTable!$1:$1048576,MATCH("최종"&amp;SUBSTITUTE(SUBSTITUTE(F$1,"standard",""),"|Float",""),ChapterTable!$1:$1,0),0)*ChapterTable!$P$17,
  IF(AND($A1859=0,$B1859=0),
    F1860,
  IF($B1859=0,
    VLOOKUP($A1859,ChapterTable!$1:$1048576,MATCH("최종"&amp;SUBSTITUTE(SUBSTITUTE(F$1,"standard",""),"|Float",""),ChapterTable!$1:$1,0),0),
  IF($B1859=1,
    IF($L1859=FALSE,
      VLOOKUP($A1859,ChapterTable!$1:$1048576,MATCH("최종"&amp;SUBSTITUTE(SUBSTITUTE(F$1,"standard",""),"|Float",""),ChapterTable!$1:$1,0),0),
      VLOOKUP($A1859-ChapterTable!$P$11,ChapterTable!$1:$1048576,MATCH("최종"&amp;SUBSTITUTE(SUBSTITUTE(F$1,"standard",""),"|Float",""),ChapterTable!$1:$1,0),0)*ChapterTable!$P$14
    ),
  OFFSET(F1859,-$B1859+IF($L1859,1,0),0)*
    (VLOOKUP(SUBSTITUTE(SUBSTITUTE(F$1,"standard",""),"|Float","")&amp;IF(OR($L1859=TRUE,$A1859=0,MOD($A1859,ChapterTable!$R$20)&lt;&gt;0),"","보스")&amp;"인게임누적곱배수",ChapterTable!$R:$S,2,0)^D1859
    +VLOOKUP(SUBSTITUTE(SUBSTITUTE(F$1,"standard",""),"|Float","")&amp;IF(OR($L1859=TRUE,$A1859=0,MOD($A1859,ChapterTable!$R$20)&lt;&gt;0),"","보스")&amp;"인게임누적합배수",ChapterTable!$R:$S,2,0)*D1859)
  )
  )
  )
)</f>
        <v>12029.918266296387</v>
      </c>
      <c r="G1859" t="s">
        <v>719</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206">IF(B1859=0,0,
  IF(AND(L1859=FALSE,A1859&lt;&gt;0,MOD(A1859,7)=0),21,
  IF(MOD(B1859,10)=0,INT(B1859/10)-1+21,
  IF(MOD(B1859,10)=5,11,
  IF(MOD(B1859,10)=9,INT(B1859/10)+91,
  INT(B1859/10+1))))))</f>
        <v>2</v>
      </c>
      <c r="Q1859">
        <f t="shared" ref="Q1859:Q1922" si="207">IF(ISBLANK(P1859),O1859,P1859)</f>
        <v>2</v>
      </c>
      <c r="R1859" t="b">
        <f t="shared" ref="R1859:R1922" ca="1" si="208">IF(OR(B1859=0,OFFSET(B1859,1,0)=0),FALSE,
IF(AND(L1859,B1859&lt;OFFSET(B1859,1,0)),TRUE,
IF(AND(OFFSET(O1859,1,0)&gt;=21,OFFSET(O1859,1,0)&lt;=25),TRUE,FALSE)))</f>
        <v>1</v>
      </c>
      <c r="T1859" t="b">
        <f t="shared" ref="T1859:T1922" ca="1" si="209">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205"/>
        <v>0.5</v>
      </c>
      <c r="AJ1859">
        <f t="shared" ref="AJ1859:AJ1922" si="210">IF(B1859=0,0,
IF(MOD(B1859,10)=0,1,
IF(INT((B1859-1)/10)+1=1,1,
IF(INT((B1859-1)/10)+1=2,0.546666666,
IF(INT((B1859-1)/10)+1=3,0.395555555,
IF(INT((B1859-1)/10)+1=4,0.32,
IF(INT((B1859-1)/10)+1=5,0.27466666,
"이상")))))))</f>
        <v>0.54666666600000002</v>
      </c>
      <c r="AK1859">
        <f t="shared" ref="AK1859:AK1922" si="211">IF(B1859=0,0,
IF(B1859=20,2,
IF(B1859=30,3,
IF(B1859=40,4,
1))))</f>
        <v>1</v>
      </c>
      <c r="AL1859">
        <v>0</v>
      </c>
    </row>
    <row r="1860" spans="1:38" x14ac:dyDescent="0.3">
      <c r="A1860">
        <v>15</v>
      </c>
      <c r="B1860">
        <v>19</v>
      </c>
      <c r="C1860">
        <f>IF(OR($L1860=TRUE,$A1860=0,MOD($A1860,ChapterTable!$R$20)&lt;&gt;0),
MAX(0,INT(($B1860+ChapterTable!$P$26+VLOOKUP(SUBSTITUTE(C$1,"성장단계","")&amp;"단계오프셋",ChapterTable!$R:$S,2,0))/ChapterTable!$P$23)),
MAX(0,INT(($B1860+ChapterTable!$R$26+VLOOKUP(SUBSTITUTE(C$1,"성장단계","")&amp;"보스단계오프셋",ChapterTable!$R:$S,2,0))/ChapterTable!$R$23)))</f>
        <v>2</v>
      </c>
      <c r="D1860">
        <f>IF(OR($L1860=TRUE,$A1860=0,MOD($A1860,ChapterTable!$R$20)&lt;&gt;0),
MAX(0,INT(($B1860+ChapterTable!$P$26+VLOOKUP(SUBSTITUTE(D$1,"성장단계","")&amp;"단계오프셋",ChapterTable!$R:$S,2,0))/ChapterTable!$P$23)),
MAX(0,INT(($B1860+ChapterTable!$R$26+VLOOKUP(SUBSTITUTE(D$1,"성장단계","")&amp;"보스단계오프셋",ChapterTable!$R:$S,2,0))/ChapterTable!$R$23)))</f>
        <v>1</v>
      </c>
      <c r="E1860" s="1">
        <f ca="1">IF(AND($A1860=0,$B1860=1),
    VLOOKUP(1,ChapterTable!$1:$1048576,MATCH("최종"&amp;SUBSTITUTE(SUBSTITUTE(E$1,"standard",""),"|Float",""),ChapterTable!$1:$1,0),0)*ChapterTable!$P$17,
  IF(AND($A1860=0,$B1860=0),
    E1861,
  IF($B1860=0,
    VLOOKUP($A1860,ChapterTable!$1:$1048576,MATCH("최종"&amp;SUBSTITUTE(SUBSTITUTE(E$1,"standard",""),"|Float",""),ChapterTable!$1:$1,0),0),
  IF($B1860=1,
    IF($L1860=FALSE,
      VLOOKUP($A1860,ChapterTable!$1:$1048576,MATCH("최종"&amp;SUBSTITUTE(SUBSTITUTE(E$1,"standard",""),"|Float",""),ChapterTable!$1:$1,0),0),
      VLOOKUP($A1860-ChapterTable!$P$11,ChapterTable!$1:$1048576,MATCH("최종"&amp;SUBSTITUTE(SUBSTITUTE(E$1,"standard",""),"|Float",""),ChapterTable!$1:$1,0),0)*ChapterTable!$P$14
    ),
  OFFSET(E1860,-$B1860+IF($L1860,1,0),0)*IF($B1860&gt;OFFSET($B1860,1,0),ChapterTable!$R$17,1)*
    (VLOOKUP(SUBSTITUTE(SUBSTITUTE(E$1,"standard",""),"|Float","")&amp;IF(OR($L1860=TRUE,$A1860=0,MOD($A1860,ChapterTable!$R$20)&lt;&gt;0),"","보스")&amp;"인게임누적곱배수",ChapterTable!$R:$S,2,0)^C1860
    +VLOOKUP(SUBSTITUTE(SUBSTITUTE(E$1,"standard",""),"|Float","")&amp;IF(OR($L1860=TRUE,$A1860=0,MOD($A1860,ChapterTable!$R$20)&lt;&gt;0),"","보스")&amp;"인게임누적합배수",ChapterTable!$R:$S,2,0)*C1860)
  )
  )
  )
)</f>
        <v>37600.488720703121</v>
      </c>
      <c r="F1860" s="1">
        <f ca="1">IF(AND($A1860=0,$B1860=1),
    VLOOKUP(1,ChapterTable!$1:$1048576,MATCH("최종"&amp;SUBSTITUTE(SUBSTITUTE(F$1,"standard",""),"|Float",""),ChapterTable!$1:$1,0),0)*ChapterTable!$P$17,
  IF(AND($A1860=0,$B1860=0),
    F1861,
  IF($B1860=0,
    VLOOKUP($A1860,ChapterTable!$1:$1048576,MATCH("최종"&amp;SUBSTITUTE(SUBSTITUTE(F$1,"standard",""),"|Float",""),ChapterTable!$1:$1,0),0),
  IF($B1860=1,
    IF($L1860=FALSE,
      VLOOKUP($A1860,ChapterTable!$1:$1048576,MATCH("최종"&amp;SUBSTITUTE(SUBSTITUTE(F$1,"standard",""),"|Float",""),ChapterTable!$1:$1,0),0),
      VLOOKUP($A1860-ChapterTable!$P$11,ChapterTable!$1:$1048576,MATCH("최종"&amp;SUBSTITUTE(SUBSTITUTE(F$1,"standard",""),"|Float",""),ChapterTable!$1:$1,0),0)*ChapterTable!$P$14
    ),
  OFFSET(F1860,-$B1860+IF($L1860,1,0),0)*
    (VLOOKUP(SUBSTITUTE(SUBSTITUTE(F$1,"standard",""),"|Float","")&amp;IF(OR($L1860=TRUE,$A1860=0,MOD($A1860,ChapterTable!$R$20)&lt;&gt;0),"","보스")&amp;"인게임누적곱배수",ChapterTable!$R:$S,2,0)^D1860
    +VLOOKUP(SUBSTITUTE(SUBSTITUTE(F$1,"standard",""),"|Float","")&amp;IF(OR($L1860=TRUE,$A1860=0,MOD($A1860,ChapterTable!$R$20)&lt;&gt;0),"","보스")&amp;"인게임누적합배수",ChapterTable!$R:$S,2,0)*D1860)
  )
  )
  )
)</f>
        <v>12029.918266296387</v>
      </c>
      <c r="G1860" t="s">
        <v>719</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206"/>
        <v>92</v>
      </c>
      <c r="Q1860">
        <f t="shared" si="207"/>
        <v>92</v>
      </c>
      <c r="R1860" t="b">
        <f t="shared" ca="1" si="208"/>
        <v>1</v>
      </c>
      <c r="T1860" t="b">
        <f t="shared" ca="1" si="209"/>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212">IF(B1860=0,0,1/(INT((B1860-1)/10)+1))</f>
        <v>0.5</v>
      </c>
      <c r="AJ1860">
        <f t="shared" si="210"/>
        <v>0.54666666600000002</v>
      </c>
      <c r="AK1860">
        <f t="shared" si="211"/>
        <v>1</v>
      </c>
      <c r="AL1860">
        <v>0</v>
      </c>
    </row>
    <row r="1861" spans="1:38" x14ac:dyDescent="0.3">
      <c r="A1861">
        <v>15</v>
      </c>
      <c r="B1861">
        <v>20</v>
      </c>
      <c r="C1861">
        <f>IF(OR($L1861=TRUE,$A1861=0,MOD($A1861,ChapterTable!$R$20)&lt;&gt;0),
MAX(0,INT(($B1861+ChapterTable!$P$26+VLOOKUP(SUBSTITUTE(C$1,"성장단계","")&amp;"단계오프셋",ChapterTable!$R:$S,2,0))/ChapterTable!$P$23)),
MAX(0,INT(($B1861+ChapterTable!$R$26+VLOOKUP(SUBSTITUTE(C$1,"성장단계","")&amp;"보스단계오프셋",ChapterTable!$R:$S,2,0))/ChapterTable!$R$23)))</f>
        <v>2</v>
      </c>
      <c r="D1861">
        <f>IF(OR($L1861=TRUE,$A1861=0,MOD($A1861,ChapterTable!$R$20)&lt;&gt;0),
MAX(0,INT(($B1861+ChapterTable!$P$26+VLOOKUP(SUBSTITUTE(D$1,"성장단계","")&amp;"단계오프셋",ChapterTable!$R:$S,2,0))/ChapterTable!$P$23)),
MAX(0,INT(($B1861+ChapterTable!$R$26+VLOOKUP(SUBSTITUTE(D$1,"성장단계","")&amp;"보스단계오프셋",ChapterTable!$R:$S,2,0))/ChapterTable!$R$23)))</f>
        <v>1</v>
      </c>
      <c r="E1861" s="1">
        <f ca="1">IF(AND($A1861=0,$B1861=1),
    VLOOKUP(1,ChapterTable!$1:$1048576,MATCH("최종"&amp;SUBSTITUTE(SUBSTITUTE(E$1,"standard",""),"|Float",""),ChapterTable!$1:$1,0),0)*ChapterTable!$P$17,
  IF(AND($A1861=0,$B1861=0),
    E1862,
  IF($B1861=0,
    VLOOKUP($A1861,ChapterTable!$1:$1048576,MATCH("최종"&amp;SUBSTITUTE(SUBSTITUTE(E$1,"standard",""),"|Float",""),ChapterTable!$1:$1,0),0),
  IF($B1861=1,
    IF($L1861=FALSE,
      VLOOKUP($A1861,ChapterTable!$1:$1048576,MATCH("최종"&amp;SUBSTITUTE(SUBSTITUTE(E$1,"standard",""),"|Float",""),ChapterTable!$1:$1,0),0),
      VLOOKUP($A1861-ChapterTable!$P$11,ChapterTable!$1:$1048576,MATCH("최종"&amp;SUBSTITUTE(SUBSTITUTE(E$1,"standard",""),"|Float",""),ChapterTable!$1:$1,0),0)*ChapterTable!$P$14
    ),
  OFFSET(E1861,-$B1861+IF($L1861,1,0),0)*IF($B1861&gt;OFFSET($B1861,1,0),ChapterTable!$R$17,1)*
    (VLOOKUP(SUBSTITUTE(SUBSTITUTE(E$1,"standard",""),"|Float","")&amp;IF(OR($L1861=TRUE,$A1861=0,MOD($A1861,ChapterTable!$R$20)&lt;&gt;0),"","보스")&amp;"인게임누적곱배수",ChapterTable!$R:$S,2,0)^C1861
    +VLOOKUP(SUBSTITUTE(SUBSTITUTE(E$1,"standard",""),"|Float","")&amp;IF(OR($L1861=TRUE,$A1861=0,MOD($A1861,ChapterTable!$R$20)&lt;&gt;0),"","보스")&amp;"인게임누적합배수",ChapterTable!$R:$S,2,0)*C1861)
  )
  )
  )
)</f>
        <v>37600.488720703121</v>
      </c>
      <c r="F1861" s="1">
        <f ca="1">IF(AND($A1861=0,$B1861=1),
    VLOOKUP(1,ChapterTable!$1:$1048576,MATCH("최종"&amp;SUBSTITUTE(SUBSTITUTE(F$1,"standard",""),"|Float",""),ChapterTable!$1:$1,0),0)*ChapterTable!$P$17,
  IF(AND($A1861=0,$B1861=0),
    F1862,
  IF($B1861=0,
    VLOOKUP($A1861,ChapterTable!$1:$1048576,MATCH("최종"&amp;SUBSTITUTE(SUBSTITUTE(F$1,"standard",""),"|Float",""),ChapterTable!$1:$1,0),0),
  IF($B1861=1,
    IF($L1861=FALSE,
      VLOOKUP($A1861,ChapterTable!$1:$1048576,MATCH("최종"&amp;SUBSTITUTE(SUBSTITUTE(F$1,"standard",""),"|Float",""),ChapterTable!$1:$1,0),0),
      VLOOKUP($A1861-ChapterTable!$P$11,ChapterTable!$1:$1048576,MATCH("최종"&amp;SUBSTITUTE(SUBSTITUTE(F$1,"standard",""),"|Float",""),ChapterTable!$1:$1,0),0)*ChapterTable!$P$14
    ),
  OFFSET(F1861,-$B1861+IF($L1861,1,0),0)*
    (VLOOKUP(SUBSTITUTE(SUBSTITUTE(F$1,"standard",""),"|Float","")&amp;IF(OR($L1861=TRUE,$A1861=0,MOD($A1861,ChapterTable!$R$20)&lt;&gt;0),"","보스")&amp;"인게임누적곱배수",ChapterTable!$R:$S,2,0)^D1861
    +VLOOKUP(SUBSTITUTE(SUBSTITUTE(F$1,"standard",""),"|Float","")&amp;IF(OR($L1861=TRUE,$A1861=0,MOD($A1861,ChapterTable!$R$20)&lt;&gt;0),"","보스")&amp;"인게임누적합배수",ChapterTable!$R:$S,2,0)*D1861)
  )
  )
  )
)</f>
        <v>12029.918266296387</v>
      </c>
      <c r="G1861" t="s">
        <v>719</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206"/>
        <v>22</v>
      </c>
      <c r="Q1861">
        <f t="shared" si="207"/>
        <v>22</v>
      </c>
      <c r="R1861" t="b">
        <f t="shared" ca="1" si="208"/>
        <v>1</v>
      </c>
      <c r="T1861" t="b">
        <f t="shared" ca="1" si="209"/>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212"/>
        <v>0.5</v>
      </c>
      <c r="AJ1861">
        <f t="shared" si="210"/>
        <v>1</v>
      </c>
      <c r="AK1861">
        <f t="shared" si="211"/>
        <v>2</v>
      </c>
      <c r="AL1861">
        <v>0</v>
      </c>
    </row>
    <row r="1862" spans="1:38" x14ac:dyDescent="0.3">
      <c r="A1862">
        <v>15</v>
      </c>
      <c r="B1862">
        <v>21</v>
      </c>
      <c r="C1862">
        <f>IF(OR($L1862=TRUE,$A1862=0,MOD($A1862,ChapterTable!$R$20)&lt;&gt;0),
MAX(0,INT(($B1862+ChapterTable!$P$26+VLOOKUP(SUBSTITUTE(C$1,"성장단계","")&amp;"단계오프셋",ChapterTable!$R:$S,2,0))/ChapterTable!$P$23)),
MAX(0,INT(($B1862+ChapterTable!$R$26+VLOOKUP(SUBSTITUTE(C$1,"성장단계","")&amp;"보스단계오프셋",ChapterTable!$R:$S,2,0))/ChapterTable!$R$23)))</f>
        <v>2</v>
      </c>
      <c r="D1862">
        <f>IF(OR($L1862=TRUE,$A1862=0,MOD($A1862,ChapterTable!$R$20)&lt;&gt;0),
MAX(0,INT(($B1862+ChapterTable!$P$26+VLOOKUP(SUBSTITUTE(D$1,"성장단계","")&amp;"단계오프셋",ChapterTable!$R:$S,2,0))/ChapterTable!$P$23)),
MAX(0,INT(($B1862+ChapterTable!$R$26+VLOOKUP(SUBSTITUTE(D$1,"성장단계","")&amp;"보스단계오프셋",ChapterTable!$R:$S,2,0))/ChapterTable!$R$23)))</f>
        <v>2</v>
      </c>
      <c r="E1862" s="1">
        <f ca="1">IF(AND($A1862=0,$B1862=1),
    VLOOKUP(1,ChapterTable!$1:$1048576,MATCH("최종"&amp;SUBSTITUTE(SUBSTITUTE(E$1,"standard",""),"|Float",""),ChapterTable!$1:$1,0),0)*ChapterTable!$P$17,
  IF(AND($A1862=0,$B1862=0),
    E1863,
  IF($B1862=0,
    VLOOKUP($A1862,ChapterTable!$1:$1048576,MATCH("최종"&amp;SUBSTITUTE(SUBSTITUTE(E$1,"standard",""),"|Float",""),ChapterTable!$1:$1,0),0),
  IF($B1862=1,
    IF($L1862=FALSE,
      VLOOKUP($A1862,ChapterTable!$1:$1048576,MATCH("최종"&amp;SUBSTITUTE(SUBSTITUTE(E$1,"standard",""),"|Float",""),ChapterTable!$1:$1,0),0),
      VLOOKUP($A1862-ChapterTable!$P$11,ChapterTable!$1:$1048576,MATCH("최종"&amp;SUBSTITUTE(SUBSTITUTE(E$1,"standard",""),"|Float",""),ChapterTable!$1:$1,0),0)*ChapterTable!$P$14
    ),
  OFFSET(E1862,-$B1862+IF($L1862,1,0),0)*IF($B1862&gt;OFFSET($B1862,1,0),ChapterTable!$R$17,1)*
    (VLOOKUP(SUBSTITUTE(SUBSTITUTE(E$1,"standard",""),"|Float","")&amp;IF(OR($L1862=TRUE,$A1862=0,MOD($A1862,ChapterTable!$R$20)&lt;&gt;0),"","보스")&amp;"인게임누적곱배수",ChapterTable!$R:$S,2,0)^C1862
    +VLOOKUP(SUBSTITUTE(SUBSTITUTE(E$1,"standard",""),"|Float","")&amp;IF(OR($L1862=TRUE,$A1862=0,MOD($A1862,ChapterTable!$R$20)&lt;&gt;0),"","보스")&amp;"인게임누적합배수",ChapterTable!$R:$S,2,0)*C1862)
  )
  )
  )
)</f>
        <v>37600.488720703121</v>
      </c>
      <c r="F1862" s="1">
        <f ca="1">IF(AND($A1862=0,$B1862=1),
    VLOOKUP(1,ChapterTable!$1:$1048576,MATCH("최종"&amp;SUBSTITUTE(SUBSTITUTE(F$1,"standard",""),"|Float",""),ChapterTable!$1:$1,0),0)*ChapterTable!$P$17,
  IF(AND($A1862=0,$B1862=0),
    F1863,
  IF($B1862=0,
    VLOOKUP($A1862,ChapterTable!$1:$1048576,MATCH("최종"&amp;SUBSTITUTE(SUBSTITUTE(F$1,"standard",""),"|Float",""),ChapterTable!$1:$1,0),0),
  IF($B1862=1,
    IF($L1862=FALSE,
      VLOOKUP($A1862,ChapterTable!$1:$1048576,MATCH("최종"&amp;SUBSTITUTE(SUBSTITUTE(F$1,"standard",""),"|Float",""),ChapterTable!$1:$1,0),0),
      VLOOKUP($A1862-ChapterTable!$P$11,ChapterTable!$1:$1048576,MATCH("최종"&amp;SUBSTITUTE(SUBSTITUTE(F$1,"standard",""),"|Float",""),ChapterTable!$1:$1,0),0)*ChapterTable!$P$14
    ),
  OFFSET(F1862,-$B1862+IF($L1862,1,0),0)*
    (VLOOKUP(SUBSTITUTE(SUBSTITUTE(F$1,"standard",""),"|Float","")&amp;IF(OR($L1862=TRUE,$A1862=0,MOD($A1862,ChapterTable!$R$20)&lt;&gt;0),"","보스")&amp;"인게임누적곱배수",ChapterTable!$R:$S,2,0)^D1862
    +VLOOKUP(SUBSTITUTE(SUBSTITUTE(F$1,"standard",""),"|Float","")&amp;IF(OR($L1862=TRUE,$A1862=0,MOD($A1862,ChapterTable!$R$20)&lt;&gt;0),"","보스")&amp;"인게임누적합배수",ChapterTable!$R:$S,2,0)*D1862)
  )
  )
  )
)</f>
        <v>12869.214889526365</v>
      </c>
      <c r="G1862" t="s">
        <v>719</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206"/>
        <v>3</v>
      </c>
      <c r="Q1862">
        <f t="shared" si="207"/>
        <v>3</v>
      </c>
      <c r="R1862" t="b">
        <f t="shared" ca="1" si="208"/>
        <v>1</v>
      </c>
      <c r="T1862" t="b">
        <f t="shared" ca="1" si="209"/>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212"/>
        <v>0.33333333333333331</v>
      </c>
      <c r="AJ1862">
        <f t="shared" si="210"/>
        <v>0.395555555</v>
      </c>
      <c r="AK1862">
        <f t="shared" si="211"/>
        <v>1</v>
      </c>
      <c r="AL1862">
        <v>0</v>
      </c>
    </row>
    <row r="1863" spans="1:38" x14ac:dyDescent="0.3">
      <c r="A1863">
        <v>15</v>
      </c>
      <c r="B1863">
        <v>22</v>
      </c>
      <c r="C1863">
        <f>IF(OR($L1863=TRUE,$A1863=0,MOD($A1863,ChapterTable!$R$20)&lt;&gt;0),
MAX(0,INT(($B1863+ChapterTable!$P$26+VLOOKUP(SUBSTITUTE(C$1,"성장단계","")&amp;"단계오프셋",ChapterTable!$R:$S,2,0))/ChapterTable!$P$23)),
MAX(0,INT(($B1863+ChapterTable!$R$26+VLOOKUP(SUBSTITUTE(C$1,"성장단계","")&amp;"보스단계오프셋",ChapterTable!$R:$S,2,0))/ChapterTable!$R$23)))</f>
        <v>2</v>
      </c>
      <c r="D1863">
        <f>IF(OR($L1863=TRUE,$A1863=0,MOD($A1863,ChapterTable!$R$20)&lt;&gt;0),
MAX(0,INT(($B1863+ChapterTable!$P$26+VLOOKUP(SUBSTITUTE(D$1,"성장단계","")&amp;"단계오프셋",ChapterTable!$R:$S,2,0))/ChapterTable!$P$23)),
MAX(0,INT(($B1863+ChapterTable!$R$26+VLOOKUP(SUBSTITUTE(D$1,"성장단계","")&amp;"보스단계오프셋",ChapterTable!$R:$S,2,0))/ChapterTable!$R$23)))</f>
        <v>2</v>
      </c>
      <c r="E1863" s="1">
        <f ca="1">IF(AND($A1863=0,$B1863=1),
    VLOOKUP(1,ChapterTable!$1:$1048576,MATCH("최종"&amp;SUBSTITUTE(SUBSTITUTE(E$1,"standard",""),"|Float",""),ChapterTable!$1:$1,0),0)*ChapterTable!$P$17,
  IF(AND($A1863=0,$B1863=0),
    E1864,
  IF($B1863=0,
    VLOOKUP($A1863,ChapterTable!$1:$1048576,MATCH("최종"&amp;SUBSTITUTE(SUBSTITUTE(E$1,"standard",""),"|Float",""),ChapterTable!$1:$1,0),0),
  IF($B1863=1,
    IF($L1863=FALSE,
      VLOOKUP($A1863,ChapterTable!$1:$1048576,MATCH("최종"&amp;SUBSTITUTE(SUBSTITUTE(E$1,"standard",""),"|Float",""),ChapterTable!$1:$1,0),0),
      VLOOKUP($A1863-ChapterTable!$P$11,ChapterTable!$1:$1048576,MATCH("최종"&amp;SUBSTITUTE(SUBSTITUTE(E$1,"standard",""),"|Float",""),ChapterTable!$1:$1,0),0)*ChapterTable!$P$14
    ),
  OFFSET(E1863,-$B1863+IF($L1863,1,0),0)*IF($B1863&gt;OFFSET($B1863,1,0),ChapterTable!$R$17,1)*
    (VLOOKUP(SUBSTITUTE(SUBSTITUTE(E$1,"standard",""),"|Float","")&amp;IF(OR($L1863=TRUE,$A1863=0,MOD($A1863,ChapterTable!$R$20)&lt;&gt;0),"","보스")&amp;"인게임누적곱배수",ChapterTable!$R:$S,2,0)^C1863
    +VLOOKUP(SUBSTITUTE(SUBSTITUTE(E$1,"standard",""),"|Float","")&amp;IF(OR($L1863=TRUE,$A1863=0,MOD($A1863,ChapterTable!$R$20)&lt;&gt;0),"","보스")&amp;"인게임누적합배수",ChapterTable!$R:$S,2,0)*C1863)
  )
  )
  )
)</f>
        <v>37600.488720703121</v>
      </c>
      <c r="F1863" s="1">
        <f ca="1">IF(AND($A1863=0,$B1863=1),
    VLOOKUP(1,ChapterTable!$1:$1048576,MATCH("최종"&amp;SUBSTITUTE(SUBSTITUTE(F$1,"standard",""),"|Float",""),ChapterTable!$1:$1,0),0)*ChapterTable!$P$17,
  IF(AND($A1863=0,$B1863=0),
    F1864,
  IF($B1863=0,
    VLOOKUP($A1863,ChapterTable!$1:$1048576,MATCH("최종"&amp;SUBSTITUTE(SUBSTITUTE(F$1,"standard",""),"|Float",""),ChapterTable!$1:$1,0),0),
  IF($B1863=1,
    IF($L1863=FALSE,
      VLOOKUP($A1863,ChapterTable!$1:$1048576,MATCH("최종"&amp;SUBSTITUTE(SUBSTITUTE(F$1,"standard",""),"|Float",""),ChapterTable!$1:$1,0),0),
      VLOOKUP($A1863-ChapterTable!$P$11,ChapterTable!$1:$1048576,MATCH("최종"&amp;SUBSTITUTE(SUBSTITUTE(F$1,"standard",""),"|Float",""),ChapterTable!$1:$1,0),0)*ChapterTable!$P$14
    ),
  OFFSET(F1863,-$B1863+IF($L1863,1,0),0)*
    (VLOOKUP(SUBSTITUTE(SUBSTITUTE(F$1,"standard",""),"|Float","")&amp;IF(OR($L1863=TRUE,$A1863=0,MOD($A1863,ChapterTable!$R$20)&lt;&gt;0),"","보스")&amp;"인게임누적곱배수",ChapterTable!$R:$S,2,0)^D1863
    +VLOOKUP(SUBSTITUTE(SUBSTITUTE(F$1,"standard",""),"|Float","")&amp;IF(OR($L1863=TRUE,$A1863=0,MOD($A1863,ChapterTable!$R$20)&lt;&gt;0),"","보스")&amp;"인게임누적합배수",ChapterTable!$R:$S,2,0)*D1863)
  )
  )
  )
)</f>
        <v>12869.214889526365</v>
      </c>
      <c r="G1863" t="s">
        <v>719</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206"/>
        <v>3</v>
      </c>
      <c r="Q1863">
        <f t="shared" si="207"/>
        <v>3</v>
      </c>
      <c r="R1863" t="b">
        <f t="shared" ca="1" si="208"/>
        <v>1</v>
      </c>
      <c r="T1863" t="b">
        <f t="shared" ca="1" si="209"/>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212"/>
        <v>0.33333333333333331</v>
      </c>
      <c r="AJ1863">
        <f t="shared" si="210"/>
        <v>0.395555555</v>
      </c>
      <c r="AK1863">
        <f t="shared" si="211"/>
        <v>1</v>
      </c>
      <c r="AL1863">
        <v>0</v>
      </c>
    </row>
    <row r="1864" spans="1:38" x14ac:dyDescent="0.3">
      <c r="A1864">
        <v>15</v>
      </c>
      <c r="B1864">
        <v>23</v>
      </c>
      <c r="C1864">
        <f>IF(OR($L1864=TRUE,$A1864=0,MOD($A1864,ChapterTable!$R$20)&lt;&gt;0),
MAX(0,INT(($B1864+ChapterTable!$P$26+VLOOKUP(SUBSTITUTE(C$1,"성장단계","")&amp;"단계오프셋",ChapterTable!$R:$S,2,0))/ChapterTable!$P$23)),
MAX(0,INT(($B1864+ChapterTable!$R$26+VLOOKUP(SUBSTITUTE(C$1,"성장단계","")&amp;"보스단계오프셋",ChapterTable!$R:$S,2,0))/ChapterTable!$R$23)))</f>
        <v>2</v>
      </c>
      <c r="D1864">
        <f>IF(OR($L1864=TRUE,$A1864=0,MOD($A1864,ChapterTable!$R$20)&lt;&gt;0),
MAX(0,INT(($B1864+ChapterTable!$P$26+VLOOKUP(SUBSTITUTE(D$1,"성장단계","")&amp;"단계오프셋",ChapterTable!$R:$S,2,0))/ChapterTable!$P$23)),
MAX(0,INT(($B1864+ChapterTable!$R$26+VLOOKUP(SUBSTITUTE(D$1,"성장단계","")&amp;"보스단계오프셋",ChapterTable!$R:$S,2,0))/ChapterTable!$R$23)))</f>
        <v>2</v>
      </c>
      <c r="E1864" s="1">
        <f ca="1">IF(AND($A1864=0,$B1864=1),
    VLOOKUP(1,ChapterTable!$1:$1048576,MATCH("최종"&amp;SUBSTITUTE(SUBSTITUTE(E$1,"standard",""),"|Float",""),ChapterTable!$1:$1,0),0)*ChapterTable!$P$17,
  IF(AND($A1864=0,$B1864=0),
    E1865,
  IF($B1864=0,
    VLOOKUP($A1864,ChapterTable!$1:$1048576,MATCH("최종"&amp;SUBSTITUTE(SUBSTITUTE(E$1,"standard",""),"|Float",""),ChapterTable!$1:$1,0),0),
  IF($B1864=1,
    IF($L1864=FALSE,
      VLOOKUP($A1864,ChapterTable!$1:$1048576,MATCH("최종"&amp;SUBSTITUTE(SUBSTITUTE(E$1,"standard",""),"|Float",""),ChapterTable!$1:$1,0),0),
      VLOOKUP($A1864-ChapterTable!$P$11,ChapterTable!$1:$1048576,MATCH("최종"&amp;SUBSTITUTE(SUBSTITUTE(E$1,"standard",""),"|Float",""),ChapterTable!$1:$1,0),0)*ChapterTable!$P$14
    ),
  OFFSET(E1864,-$B1864+IF($L1864,1,0),0)*IF($B1864&gt;OFFSET($B1864,1,0),ChapterTable!$R$17,1)*
    (VLOOKUP(SUBSTITUTE(SUBSTITUTE(E$1,"standard",""),"|Float","")&amp;IF(OR($L1864=TRUE,$A1864=0,MOD($A1864,ChapterTable!$R$20)&lt;&gt;0),"","보스")&amp;"인게임누적곱배수",ChapterTable!$R:$S,2,0)^C1864
    +VLOOKUP(SUBSTITUTE(SUBSTITUTE(E$1,"standard",""),"|Float","")&amp;IF(OR($L1864=TRUE,$A1864=0,MOD($A1864,ChapterTable!$R$20)&lt;&gt;0),"","보스")&amp;"인게임누적합배수",ChapterTable!$R:$S,2,0)*C1864)
  )
  )
  )
)</f>
        <v>37600.488720703121</v>
      </c>
      <c r="F1864" s="1">
        <f ca="1">IF(AND($A1864=0,$B1864=1),
    VLOOKUP(1,ChapterTable!$1:$1048576,MATCH("최종"&amp;SUBSTITUTE(SUBSTITUTE(F$1,"standard",""),"|Float",""),ChapterTable!$1:$1,0),0)*ChapterTable!$P$17,
  IF(AND($A1864=0,$B1864=0),
    F1865,
  IF($B1864=0,
    VLOOKUP($A1864,ChapterTable!$1:$1048576,MATCH("최종"&amp;SUBSTITUTE(SUBSTITUTE(F$1,"standard",""),"|Float",""),ChapterTable!$1:$1,0),0),
  IF($B1864=1,
    IF($L1864=FALSE,
      VLOOKUP($A1864,ChapterTable!$1:$1048576,MATCH("최종"&amp;SUBSTITUTE(SUBSTITUTE(F$1,"standard",""),"|Float",""),ChapterTable!$1:$1,0),0),
      VLOOKUP($A1864-ChapterTable!$P$11,ChapterTable!$1:$1048576,MATCH("최종"&amp;SUBSTITUTE(SUBSTITUTE(F$1,"standard",""),"|Float",""),ChapterTable!$1:$1,0),0)*ChapterTable!$P$14
    ),
  OFFSET(F1864,-$B1864+IF($L1864,1,0),0)*
    (VLOOKUP(SUBSTITUTE(SUBSTITUTE(F$1,"standard",""),"|Float","")&amp;IF(OR($L1864=TRUE,$A1864=0,MOD($A1864,ChapterTable!$R$20)&lt;&gt;0),"","보스")&amp;"인게임누적곱배수",ChapterTable!$R:$S,2,0)^D1864
    +VLOOKUP(SUBSTITUTE(SUBSTITUTE(F$1,"standard",""),"|Float","")&amp;IF(OR($L1864=TRUE,$A1864=0,MOD($A1864,ChapterTable!$R$20)&lt;&gt;0),"","보스")&amp;"인게임누적합배수",ChapterTable!$R:$S,2,0)*D1864)
  )
  )
  )
)</f>
        <v>12869.214889526365</v>
      </c>
      <c r="G1864" t="s">
        <v>719</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206"/>
        <v>3</v>
      </c>
      <c r="Q1864">
        <f t="shared" si="207"/>
        <v>3</v>
      </c>
      <c r="R1864" t="b">
        <f t="shared" ca="1" si="208"/>
        <v>1</v>
      </c>
      <c r="T1864" t="b">
        <f t="shared" ca="1" si="209"/>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212"/>
        <v>0.33333333333333331</v>
      </c>
      <c r="AJ1864">
        <f t="shared" si="210"/>
        <v>0.395555555</v>
      </c>
      <c r="AK1864">
        <f t="shared" si="211"/>
        <v>1</v>
      </c>
      <c r="AL1864">
        <v>0</v>
      </c>
    </row>
    <row r="1865" spans="1:38" x14ac:dyDescent="0.3">
      <c r="A1865">
        <v>15</v>
      </c>
      <c r="B1865">
        <v>24</v>
      </c>
      <c r="C1865">
        <f>IF(OR($L1865=TRUE,$A1865=0,MOD($A1865,ChapterTable!$R$20)&lt;&gt;0),
MAX(0,INT(($B1865+ChapterTable!$P$26+VLOOKUP(SUBSTITUTE(C$1,"성장단계","")&amp;"단계오프셋",ChapterTable!$R:$S,2,0))/ChapterTable!$P$23)),
MAX(0,INT(($B1865+ChapterTable!$R$26+VLOOKUP(SUBSTITUTE(C$1,"성장단계","")&amp;"보스단계오프셋",ChapterTable!$R:$S,2,0))/ChapterTable!$R$23)))</f>
        <v>2</v>
      </c>
      <c r="D1865">
        <f>IF(OR($L1865=TRUE,$A1865=0,MOD($A1865,ChapterTable!$R$20)&lt;&gt;0),
MAX(0,INT(($B1865+ChapterTable!$P$26+VLOOKUP(SUBSTITUTE(D$1,"성장단계","")&amp;"단계오프셋",ChapterTable!$R:$S,2,0))/ChapterTable!$P$23)),
MAX(0,INT(($B1865+ChapterTable!$R$26+VLOOKUP(SUBSTITUTE(D$1,"성장단계","")&amp;"보스단계오프셋",ChapterTable!$R:$S,2,0))/ChapterTable!$R$23)))</f>
        <v>2</v>
      </c>
      <c r="E1865" s="1">
        <f ca="1">IF(AND($A1865=0,$B1865=1),
    VLOOKUP(1,ChapterTable!$1:$1048576,MATCH("최종"&amp;SUBSTITUTE(SUBSTITUTE(E$1,"standard",""),"|Float",""),ChapterTable!$1:$1,0),0)*ChapterTable!$P$17,
  IF(AND($A1865=0,$B1865=0),
    E1866,
  IF($B1865=0,
    VLOOKUP($A1865,ChapterTable!$1:$1048576,MATCH("최종"&amp;SUBSTITUTE(SUBSTITUTE(E$1,"standard",""),"|Float",""),ChapterTable!$1:$1,0),0),
  IF($B1865=1,
    IF($L1865=FALSE,
      VLOOKUP($A1865,ChapterTable!$1:$1048576,MATCH("최종"&amp;SUBSTITUTE(SUBSTITUTE(E$1,"standard",""),"|Float",""),ChapterTable!$1:$1,0),0),
      VLOOKUP($A1865-ChapterTable!$P$11,ChapterTable!$1:$1048576,MATCH("최종"&amp;SUBSTITUTE(SUBSTITUTE(E$1,"standard",""),"|Float",""),ChapterTable!$1:$1,0),0)*ChapterTable!$P$14
    ),
  OFFSET(E1865,-$B1865+IF($L1865,1,0),0)*IF($B1865&gt;OFFSET($B1865,1,0),ChapterTable!$R$17,1)*
    (VLOOKUP(SUBSTITUTE(SUBSTITUTE(E$1,"standard",""),"|Float","")&amp;IF(OR($L1865=TRUE,$A1865=0,MOD($A1865,ChapterTable!$R$20)&lt;&gt;0),"","보스")&amp;"인게임누적곱배수",ChapterTable!$R:$S,2,0)^C1865
    +VLOOKUP(SUBSTITUTE(SUBSTITUTE(E$1,"standard",""),"|Float","")&amp;IF(OR($L1865=TRUE,$A1865=0,MOD($A1865,ChapterTable!$R$20)&lt;&gt;0),"","보스")&amp;"인게임누적합배수",ChapterTable!$R:$S,2,0)*C1865)
  )
  )
  )
)</f>
        <v>37600.488720703121</v>
      </c>
      <c r="F1865" s="1">
        <f ca="1">IF(AND($A1865=0,$B1865=1),
    VLOOKUP(1,ChapterTable!$1:$1048576,MATCH("최종"&amp;SUBSTITUTE(SUBSTITUTE(F$1,"standard",""),"|Float",""),ChapterTable!$1:$1,0),0)*ChapterTable!$P$17,
  IF(AND($A1865=0,$B1865=0),
    F1866,
  IF($B1865=0,
    VLOOKUP($A1865,ChapterTable!$1:$1048576,MATCH("최종"&amp;SUBSTITUTE(SUBSTITUTE(F$1,"standard",""),"|Float",""),ChapterTable!$1:$1,0),0),
  IF($B1865=1,
    IF($L1865=FALSE,
      VLOOKUP($A1865,ChapterTable!$1:$1048576,MATCH("최종"&amp;SUBSTITUTE(SUBSTITUTE(F$1,"standard",""),"|Float",""),ChapterTable!$1:$1,0),0),
      VLOOKUP($A1865-ChapterTable!$P$11,ChapterTable!$1:$1048576,MATCH("최종"&amp;SUBSTITUTE(SUBSTITUTE(F$1,"standard",""),"|Float",""),ChapterTable!$1:$1,0),0)*ChapterTable!$P$14
    ),
  OFFSET(F1865,-$B1865+IF($L1865,1,0),0)*
    (VLOOKUP(SUBSTITUTE(SUBSTITUTE(F$1,"standard",""),"|Float","")&amp;IF(OR($L1865=TRUE,$A1865=0,MOD($A1865,ChapterTable!$R$20)&lt;&gt;0),"","보스")&amp;"인게임누적곱배수",ChapterTable!$R:$S,2,0)^D1865
    +VLOOKUP(SUBSTITUTE(SUBSTITUTE(F$1,"standard",""),"|Float","")&amp;IF(OR($L1865=TRUE,$A1865=0,MOD($A1865,ChapterTable!$R$20)&lt;&gt;0),"","보스")&amp;"인게임누적합배수",ChapterTable!$R:$S,2,0)*D1865)
  )
  )
  )
)</f>
        <v>12869.214889526365</v>
      </c>
      <c r="G1865" t="s">
        <v>719</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206"/>
        <v>3</v>
      </c>
      <c r="Q1865">
        <f t="shared" si="207"/>
        <v>3</v>
      </c>
      <c r="R1865" t="b">
        <f t="shared" ca="1" si="208"/>
        <v>1</v>
      </c>
      <c r="T1865" t="b">
        <f t="shared" ca="1" si="209"/>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212"/>
        <v>0.33333333333333331</v>
      </c>
      <c r="AJ1865">
        <f t="shared" si="210"/>
        <v>0.395555555</v>
      </c>
      <c r="AK1865">
        <f t="shared" si="211"/>
        <v>1</v>
      </c>
      <c r="AL1865">
        <v>0</v>
      </c>
    </row>
    <row r="1866" spans="1:38" x14ac:dyDescent="0.3">
      <c r="A1866">
        <v>15</v>
      </c>
      <c r="B1866">
        <v>25</v>
      </c>
      <c r="C1866">
        <f>IF(OR($L1866=TRUE,$A1866=0,MOD($A1866,ChapterTable!$R$20)&lt;&gt;0),
MAX(0,INT(($B1866+ChapterTable!$P$26+VLOOKUP(SUBSTITUTE(C$1,"성장단계","")&amp;"단계오프셋",ChapterTable!$R:$S,2,0))/ChapterTable!$P$23)),
MAX(0,INT(($B1866+ChapterTable!$R$26+VLOOKUP(SUBSTITUTE(C$1,"성장단계","")&amp;"보스단계오프셋",ChapterTable!$R:$S,2,0))/ChapterTable!$R$23)))</f>
        <v>2</v>
      </c>
      <c r="D1866">
        <f>IF(OR($L1866=TRUE,$A1866=0,MOD($A1866,ChapterTable!$R$20)&lt;&gt;0),
MAX(0,INT(($B1866+ChapterTable!$P$26+VLOOKUP(SUBSTITUTE(D$1,"성장단계","")&amp;"단계오프셋",ChapterTable!$R:$S,2,0))/ChapterTable!$P$23)),
MAX(0,INT(($B1866+ChapterTable!$R$26+VLOOKUP(SUBSTITUTE(D$1,"성장단계","")&amp;"보스단계오프셋",ChapterTable!$R:$S,2,0))/ChapterTable!$R$23)))</f>
        <v>2</v>
      </c>
      <c r="E1866" s="1">
        <f ca="1">IF(AND($A1866=0,$B1866=1),
    VLOOKUP(1,ChapterTable!$1:$1048576,MATCH("최종"&amp;SUBSTITUTE(SUBSTITUTE(E$1,"standard",""),"|Float",""),ChapterTable!$1:$1,0),0)*ChapterTable!$P$17,
  IF(AND($A1866=0,$B1866=0),
    E1867,
  IF($B1866=0,
    VLOOKUP($A1866,ChapterTable!$1:$1048576,MATCH("최종"&amp;SUBSTITUTE(SUBSTITUTE(E$1,"standard",""),"|Float",""),ChapterTable!$1:$1,0),0),
  IF($B1866=1,
    IF($L1866=FALSE,
      VLOOKUP($A1866,ChapterTable!$1:$1048576,MATCH("최종"&amp;SUBSTITUTE(SUBSTITUTE(E$1,"standard",""),"|Float",""),ChapterTable!$1:$1,0),0),
      VLOOKUP($A1866-ChapterTable!$P$11,ChapterTable!$1:$1048576,MATCH("최종"&amp;SUBSTITUTE(SUBSTITUTE(E$1,"standard",""),"|Float",""),ChapterTable!$1:$1,0),0)*ChapterTable!$P$14
    ),
  OFFSET(E1866,-$B1866+IF($L1866,1,0),0)*IF($B1866&gt;OFFSET($B1866,1,0),ChapterTable!$R$17,1)*
    (VLOOKUP(SUBSTITUTE(SUBSTITUTE(E$1,"standard",""),"|Float","")&amp;IF(OR($L1866=TRUE,$A1866=0,MOD($A1866,ChapterTable!$R$20)&lt;&gt;0),"","보스")&amp;"인게임누적곱배수",ChapterTable!$R:$S,2,0)^C1866
    +VLOOKUP(SUBSTITUTE(SUBSTITUTE(E$1,"standard",""),"|Float","")&amp;IF(OR($L1866=TRUE,$A1866=0,MOD($A1866,ChapterTable!$R$20)&lt;&gt;0),"","보스")&amp;"인게임누적합배수",ChapterTable!$R:$S,2,0)*C1866)
  )
  )
  )
)</f>
        <v>37600.488720703121</v>
      </c>
      <c r="F1866" s="1">
        <f ca="1">IF(AND($A1866=0,$B1866=1),
    VLOOKUP(1,ChapterTable!$1:$1048576,MATCH("최종"&amp;SUBSTITUTE(SUBSTITUTE(F$1,"standard",""),"|Float",""),ChapterTable!$1:$1,0),0)*ChapterTable!$P$17,
  IF(AND($A1866=0,$B1866=0),
    F1867,
  IF($B1866=0,
    VLOOKUP($A1866,ChapterTable!$1:$1048576,MATCH("최종"&amp;SUBSTITUTE(SUBSTITUTE(F$1,"standard",""),"|Float",""),ChapterTable!$1:$1,0),0),
  IF($B1866=1,
    IF($L1866=FALSE,
      VLOOKUP($A1866,ChapterTable!$1:$1048576,MATCH("최종"&amp;SUBSTITUTE(SUBSTITUTE(F$1,"standard",""),"|Float",""),ChapterTable!$1:$1,0),0),
      VLOOKUP($A1866-ChapterTable!$P$11,ChapterTable!$1:$1048576,MATCH("최종"&amp;SUBSTITUTE(SUBSTITUTE(F$1,"standard",""),"|Float",""),ChapterTable!$1:$1,0),0)*ChapterTable!$P$14
    ),
  OFFSET(F1866,-$B1866+IF($L1866,1,0),0)*
    (VLOOKUP(SUBSTITUTE(SUBSTITUTE(F$1,"standard",""),"|Float","")&amp;IF(OR($L1866=TRUE,$A1866=0,MOD($A1866,ChapterTable!$R$20)&lt;&gt;0),"","보스")&amp;"인게임누적곱배수",ChapterTable!$R:$S,2,0)^D1866
    +VLOOKUP(SUBSTITUTE(SUBSTITUTE(F$1,"standard",""),"|Float","")&amp;IF(OR($L1866=TRUE,$A1866=0,MOD($A1866,ChapterTable!$R$20)&lt;&gt;0),"","보스")&amp;"인게임누적합배수",ChapterTable!$R:$S,2,0)*D1866)
  )
  )
  )
)</f>
        <v>12869.214889526365</v>
      </c>
      <c r="G1866" t="s">
        <v>719</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206"/>
        <v>11</v>
      </c>
      <c r="Q1866">
        <f t="shared" si="207"/>
        <v>11</v>
      </c>
      <c r="R1866" t="b">
        <f t="shared" ca="1" si="208"/>
        <v>1</v>
      </c>
      <c r="T1866" t="b">
        <f t="shared" ca="1" si="209"/>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212"/>
        <v>0.33333333333333331</v>
      </c>
      <c r="AJ1866">
        <f t="shared" si="210"/>
        <v>0.395555555</v>
      </c>
      <c r="AK1866">
        <f t="shared" si="211"/>
        <v>1</v>
      </c>
      <c r="AL1866">
        <v>0</v>
      </c>
    </row>
    <row r="1867" spans="1:38" x14ac:dyDescent="0.3">
      <c r="A1867">
        <v>15</v>
      </c>
      <c r="B1867">
        <v>26</v>
      </c>
      <c r="C1867">
        <f>IF(OR($L1867=TRUE,$A1867=0,MOD($A1867,ChapterTable!$R$20)&lt;&gt;0),
MAX(0,INT(($B1867+ChapterTable!$P$26+VLOOKUP(SUBSTITUTE(C$1,"성장단계","")&amp;"단계오프셋",ChapterTable!$R:$S,2,0))/ChapterTable!$P$23)),
MAX(0,INT(($B1867+ChapterTable!$R$26+VLOOKUP(SUBSTITUTE(C$1,"성장단계","")&amp;"보스단계오프셋",ChapterTable!$R:$S,2,0))/ChapterTable!$R$23)))</f>
        <v>3</v>
      </c>
      <c r="D1867">
        <f>IF(OR($L1867=TRUE,$A1867=0,MOD($A1867,ChapterTable!$R$20)&lt;&gt;0),
MAX(0,INT(($B1867+ChapterTable!$P$26+VLOOKUP(SUBSTITUTE(D$1,"성장단계","")&amp;"단계오프셋",ChapterTable!$R:$S,2,0))/ChapterTable!$P$23)),
MAX(0,INT(($B1867+ChapterTable!$R$26+VLOOKUP(SUBSTITUTE(D$1,"성장단계","")&amp;"보스단계오프셋",ChapterTable!$R:$S,2,0))/ChapterTable!$R$23)))</f>
        <v>2</v>
      </c>
      <c r="E1867" s="1">
        <f ca="1">IF(AND($A1867=0,$B1867=1),
    VLOOKUP(1,ChapterTable!$1:$1048576,MATCH("최종"&amp;SUBSTITUTE(SUBSTITUTE(E$1,"standard",""),"|Float",""),ChapterTable!$1:$1,0),0)*ChapterTable!$P$17,
  IF(AND($A1867=0,$B1867=0),
    E1868,
  IF($B1867=0,
    VLOOKUP($A1867,ChapterTable!$1:$1048576,MATCH("최종"&amp;SUBSTITUTE(SUBSTITUTE(E$1,"standard",""),"|Float",""),ChapterTable!$1:$1,0),0),
  IF($B1867=1,
    IF($L1867=FALSE,
      VLOOKUP($A1867,ChapterTable!$1:$1048576,MATCH("최종"&amp;SUBSTITUTE(SUBSTITUTE(E$1,"standard",""),"|Float",""),ChapterTable!$1:$1,0),0),
      VLOOKUP($A1867-ChapterTable!$P$11,ChapterTable!$1:$1048576,MATCH("최종"&amp;SUBSTITUTE(SUBSTITUTE(E$1,"standard",""),"|Float",""),ChapterTable!$1:$1,0),0)*ChapterTable!$P$14
    ),
  OFFSET(E1867,-$B1867+IF($L1867,1,0),0)*IF($B1867&gt;OFFSET($B1867,1,0),ChapterTable!$R$17,1)*
    (VLOOKUP(SUBSTITUTE(SUBSTITUTE(E$1,"standard",""),"|Float","")&amp;IF(OR($L1867=TRUE,$A1867=0,MOD($A1867,ChapterTable!$R$20)&lt;&gt;0),"","보스")&amp;"인게임누적곱배수",ChapterTable!$R:$S,2,0)^C1867
    +VLOOKUP(SUBSTITUTE(SUBSTITUTE(E$1,"standard",""),"|Float","")&amp;IF(OR($L1867=TRUE,$A1867=0,MOD($A1867,ChapterTable!$R$20)&lt;&gt;0),"","보스")&amp;"인게임누적합배수",ChapterTable!$R:$S,2,0)*C1867)
  )
  )
  )
)</f>
        <v>42971.987109374997</v>
      </c>
      <c r="F1867" s="1">
        <f ca="1">IF(AND($A1867=0,$B1867=1),
    VLOOKUP(1,ChapterTable!$1:$1048576,MATCH("최종"&amp;SUBSTITUTE(SUBSTITUTE(F$1,"standard",""),"|Float",""),ChapterTable!$1:$1,0),0)*ChapterTable!$P$17,
  IF(AND($A1867=0,$B1867=0),
    F1868,
  IF($B1867=0,
    VLOOKUP($A1867,ChapterTable!$1:$1048576,MATCH("최종"&amp;SUBSTITUTE(SUBSTITUTE(F$1,"standard",""),"|Float",""),ChapterTable!$1:$1,0),0),
  IF($B1867=1,
    IF($L1867=FALSE,
      VLOOKUP($A1867,ChapterTable!$1:$1048576,MATCH("최종"&amp;SUBSTITUTE(SUBSTITUTE(F$1,"standard",""),"|Float",""),ChapterTable!$1:$1,0),0),
      VLOOKUP($A1867-ChapterTable!$P$11,ChapterTable!$1:$1048576,MATCH("최종"&amp;SUBSTITUTE(SUBSTITUTE(F$1,"standard",""),"|Float",""),ChapterTable!$1:$1,0),0)*ChapterTable!$P$14
    ),
  OFFSET(F1867,-$B1867+IF($L1867,1,0),0)*
    (VLOOKUP(SUBSTITUTE(SUBSTITUTE(F$1,"standard",""),"|Float","")&amp;IF(OR($L1867=TRUE,$A1867=0,MOD($A1867,ChapterTable!$R$20)&lt;&gt;0),"","보스")&amp;"인게임누적곱배수",ChapterTable!$R:$S,2,0)^D1867
    +VLOOKUP(SUBSTITUTE(SUBSTITUTE(F$1,"standard",""),"|Float","")&amp;IF(OR($L1867=TRUE,$A1867=0,MOD($A1867,ChapterTable!$R$20)&lt;&gt;0),"","보스")&amp;"인게임누적합배수",ChapterTable!$R:$S,2,0)*D1867)
  )
  )
  )
)</f>
        <v>12869.214889526365</v>
      </c>
      <c r="G1867" t="s">
        <v>719</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206"/>
        <v>3</v>
      </c>
      <c r="Q1867">
        <f t="shared" si="207"/>
        <v>3</v>
      </c>
      <c r="R1867" t="b">
        <f t="shared" ca="1" si="208"/>
        <v>1</v>
      </c>
      <c r="T1867" t="b">
        <f t="shared" ca="1" si="209"/>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212"/>
        <v>0.33333333333333331</v>
      </c>
      <c r="AJ1867">
        <f t="shared" si="210"/>
        <v>0.395555555</v>
      </c>
      <c r="AK1867">
        <f t="shared" si="211"/>
        <v>1</v>
      </c>
      <c r="AL1867">
        <v>0</v>
      </c>
    </row>
    <row r="1868" spans="1:38" x14ac:dyDescent="0.3">
      <c r="A1868">
        <v>15</v>
      </c>
      <c r="B1868">
        <v>27</v>
      </c>
      <c r="C1868">
        <f>IF(OR($L1868=TRUE,$A1868=0,MOD($A1868,ChapterTable!$R$20)&lt;&gt;0),
MAX(0,INT(($B1868+ChapterTable!$P$26+VLOOKUP(SUBSTITUTE(C$1,"성장단계","")&amp;"단계오프셋",ChapterTable!$R:$S,2,0))/ChapterTable!$P$23)),
MAX(0,INT(($B1868+ChapterTable!$R$26+VLOOKUP(SUBSTITUTE(C$1,"성장단계","")&amp;"보스단계오프셋",ChapterTable!$R:$S,2,0))/ChapterTable!$R$23)))</f>
        <v>3</v>
      </c>
      <c r="D1868">
        <f>IF(OR($L1868=TRUE,$A1868=0,MOD($A1868,ChapterTable!$R$20)&lt;&gt;0),
MAX(0,INT(($B1868+ChapterTable!$P$26+VLOOKUP(SUBSTITUTE(D$1,"성장단계","")&amp;"단계오프셋",ChapterTable!$R:$S,2,0))/ChapterTable!$P$23)),
MAX(0,INT(($B1868+ChapterTable!$R$26+VLOOKUP(SUBSTITUTE(D$1,"성장단계","")&amp;"보스단계오프셋",ChapterTable!$R:$S,2,0))/ChapterTable!$R$23)))</f>
        <v>2</v>
      </c>
      <c r="E1868" s="1">
        <f ca="1">IF(AND($A1868=0,$B1868=1),
    VLOOKUP(1,ChapterTable!$1:$1048576,MATCH("최종"&amp;SUBSTITUTE(SUBSTITUTE(E$1,"standard",""),"|Float",""),ChapterTable!$1:$1,0),0)*ChapterTable!$P$17,
  IF(AND($A1868=0,$B1868=0),
    E1869,
  IF($B1868=0,
    VLOOKUP($A1868,ChapterTable!$1:$1048576,MATCH("최종"&amp;SUBSTITUTE(SUBSTITUTE(E$1,"standard",""),"|Float",""),ChapterTable!$1:$1,0),0),
  IF($B1868=1,
    IF($L1868=FALSE,
      VLOOKUP($A1868,ChapterTable!$1:$1048576,MATCH("최종"&amp;SUBSTITUTE(SUBSTITUTE(E$1,"standard",""),"|Float",""),ChapterTable!$1:$1,0),0),
      VLOOKUP($A1868-ChapterTable!$P$11,ChapterTable!$1:$1048576,MATCH("최종"&amp;SUBSTITUTE(SUBSTITUTE(E$1,"standard",""),"|Float",""),ChapterTable!$1:$1,0),0)*ChapterTable!$P$14
    ),
  OFFSET(E1868,-$B1868+IF($L1868,1,0),0)*IF($B1868&gt;OFFSET($B1868,1,0),ChapterTable!$R$17,1)*
    (VLOOKUP(SUBSTITUTE(SUBSTITUTE(E$1,"standard",""),"|Float","")&amp;IF(OR($L1868=TRUE,$A1868=0,MOD($A1868,ChapterTable!$R$20)&lt;&gt;0),"","보스")&amp;"인게임누적곱배수",ChapterTable!$R:$S,2,0)^C1868
    +VLOOKUP(SUBSTITUTE(SUBSTITUTE(E$1,"standard",""),"|Float","")&amp;IF(OR($L1868=TRUE,$A1868=0,MOD($A1868,ChapterTable!$R$20)&lt;&gt;0),"","보스")&amp;"인게임누적합배수",ChapterTable!$R:$S,2,0)*C1868)
  )
  )
  )
)</f>
        <v>42971.987109374997</v>
      </c>
      <c r="F1868" s="1">
        <f ca="1">IF(AND($A1868=0,$B1868=1),
    VLOOKUP(1,ChapterTable!$1:$1048576,MATCH("최종"&amp;SUBSTITUTE(SUBSTITUTE(F$1,"standard",""),"|Float",""),ChapterTable!$1:$1,0),0)*ChapterTable!$P$17,
  IF(AND($A1868=0,$B1868=0),
    F1869,
  IF($B1868=0,
    VLOOKUP($A1868,ChapterTable!$1:$1048576,MATCH("최종"&amp;SUBSTITUTE(SUBSTITUTE(F$1,"standard",""),"|Float",""),ChapterTable!$1:$1,0),0),
  IF($B1868=1,
    IF($L1868=FALSE,
      VLOOKUP($A1868,ChapterTable!$1:$1048576,MATCH("최종"&amp;SUBSTITUTE(SUBSTITUTE(F$1,"standard",""),"|Float",""),ChapterTable!$1:$1,0),0),
      VLOOKUP($A1868-ChapterTable!$P$11,ChapterTable!$1:$1048576,MATCH("최종"&amp;SUBSTITUTE(SUBSTITUTE(F$1,"standard",""),"|Float",""),ChapterTable!$1:$1,0),0)*ChapterTable!$P$14
    ),
  OFFSET(F1868,-$B1868+IF($L1868,1,0),0)*
    (VLOOKUP(SUBSTITUTE(SUBSTITUTE(F$1,"standard",""),"|Float","")&amp;IF(OR($L1868=TRUE,$A1868=0,MOD($A1868,ChapterTable!$R$20)&lt;&gt;0),"","보스")&amp;"인게임누적곱배수",ChapterTable!$R:$S,2,0)^D1868
    +VLOOKUP(SUBSTITUTE(SUBSTITUTE(F$1,"standard",""),"|Float","")&amp;IF(OR($L1868=TRUE,$A1868=0,MOD($A1868,ChapterTable!$R$20)&lt;&gt;0),"","보스")&amp;"인게임누적합배수",ChapterTable!$R:$S,2,0)*D1868)
  )
  )
  )
)</f>
        <v>12869.214889526365</v>
      </c>
      <c r="G1868" t="s">
        <v>719</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206"/>
        <v>3</v>
      </c>
      <c r="Q1868">
        <f t="shared" si="207"/>
        <v>3</v>
      </c>
      <c r="R1868" t="b">
        <f t="shared" ca="1" si="208"/>
        <v>1</v>
      </c>
      <c r="T1868" t="b">
        <f t="shared" ca="1" si="209"/>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212"/>
        <v>0.33333333333333331</v>
      </c>
      <c r="AJ1868">
        <f t="shared" si="210"/>
        <v>0.395555555</v>
      </c>
      <c r="AK1868">
        <f t="shared" si="211"/>
        <v>1</v>
      </c>
      <c r="AL1868">
        <v>0</v>
      </c>
    </row>
    <row r="1869" spans="1:38" x14ac:dyDescent="0.3">
      <c r="A1869">
        <v>15</v>
      </c>
      <c r="B1869">
        <v>28</v>
      </c>
      <c r="C1869">
        <f>IF(OR($L1869=TRUE,$A1869=0,MOD($A1869,ChapterTable!$R$20)&lt;&gt;0),
MAX(0,INT(($B1869+ChapterTable!$P$26+VLOOKUP(SUBSTITUTE(C$1,"성장단계","")&amp;"단계오프셋",ChapterTable!$R:$S,2,0))/ChapterTable!$P$23)),
MAX(0,INT(($B1869+ChapterTable!$R$26+VLOOKUP(SUBSTITUTE(C$1,"성장단계","")&amp;"보스단계오프셋",ChapterTable!$R:$S,2,0))/ChapterTable!$R$23)))</f>
        <v>3</v>
      </c>
      <c r="D1869">
        <f>IF(OR($L1869=TRUE,$A1869=0,MOD($A1869,ChapterTable!$R$20)&lt;&gt;0),
MAX(0,INT(($B1869+ChapterTable!$P$26+VLOOKUP(SUBSTITUTE(D$1,"성장단계","")&amp;"단계오프셋",ChapterTable!$R:$S,2,0))/ChapterTable!$P$23)),
MAX(0,INT(($B1869+ChapterTable!$R$26+VLOOKUP(SUBSTITUTE(D$1,"성장단계","")&amp;"보스단계오프셋",ChapterTable!$R:$S,2,0))/ChapterTable!$R$23)))</f>
        <v>2</v>
      </c>
      <c r="E1869" s="1">
        <f ca="1">IF(AND($A1869=0,$B1869=1),
    VLOOKUP(1,ChapterTable!$1:$1048576,MATCH("최종"&amp;SUBSTITUTE(SUBSTITUTE(E$1,"standard",""),"|Float",""),ChapterTable!$1:$1,0),0)*ChapterTable!$P$17,
  IF(AND($A1869=0,$B1869=0),
    E1870,
  IF($B1869=0,
    VLOOKUP($A1869,ChapterTable!$1:$1048576,MATCH("최종"&amp;SUBSTITUTE(SUBSTITUTE(E$1,"standard",""),"|Float",""),ChapterTable!$1:$1,0),0),
  IF($B1869=1,
    IF($L1869=FALSE,
      VLOOKUP($A1869,ChapterTable!$1:$1048576,MATCH("최종"&amp;SUBSTITUTE(SUBSTITUTE(E$1,"standard",""),"|Float",""),ChapterTable!$1:$1,0),0),
      VLOOKUP($A1869-ChapterTable!$P$11,ChapterTable!$1:$1048576,MATCH("최종"&amp;SUBSTITUTE(SUBSTITUTE(E$1,"standard",""),"|Float",""),ChapterTable!$1:$1,0),0)*ChapterTable!$P$14
    ),
  OFFSET(E1869,-$B1869+IF($L1869,1,0),0)*IF($B1869&gt;OFFSET($B1869,1,0),ChapterTable!$R$17,1)*
    (VLOOKUP(SUBSTITUTE(SUBSTITUTE(E$1,"standard",""),"|Float","")&amp;IF(OR($L1869=TRUE,$A1869=0,MOD($A1869,ChapterTable!$R$20)&lt;&gt;0),"","보스")&amp;"인게임누적곱배수",ChapterTable!$R:$S,2,0)^C1869
    +VLOOKUP(SUBSTITUTE(SUBSTITUTE(E$1,"standard",""),"|Float","")&amp;IF(OR($L1869=TRUE,$A1869=0,MOD($A1869,ChapterTable!$R$20)&lt;&gt;0),"","보스")&amp;"인게임누적합배수",ChapterTable!$R:$S,2,0)*C1869)
  )
  )
  )
)</f>
        <v>42971.987109374997</v>
      </c>
      <c r="F1869" s="1">
        <f ca="1">IF(AND($A1869=0,$B1869=1),
    VLOOKUP(1,ChapterTable!$1:$1048576,MATCH("최종"&amp;SUBSTITUTE(SUBSTITUTE(F$1,"standard",""),"|Float",""),ChapterTable!$1:$1,0),0)*ChapterTable!$P$17,
  IF(AND($A1869=0,$B1869=0),
    F1870,
  IF($B1869=0,
    VLOOKUP($A1869,ChapterTable!$1:$1048576,MATCH("최종"&amp;SUBSTITUTE(SUBSTITUTE(F$1,"standard",""),"|Float",""),ChapterTable!$1:$1,0),0),
  IF($B1869=1,
    IF($L1869=FALSE,
      VLOOKUP($A1869,ChapterTable!$1:$1048576,MATCH("최종"&amp;SUBSTITUTE(SUBSTITUTE(F$1,"standard",""),"|Float",""),ChapterTable!$1:$1,0),0),
      VLOOKUP($A1869-ChapterTable!$P$11,ChapterTable!$1:$1048576,MATCH("최종"&amp;SUBSTITUTE(SUBSTITUTE(F$1,"standard",""),"|Float",""),ChapterTable!$1:$1,0),0)*ChapterTable!$P$14
    ),
  OFFSET(F1869,-$B1869+IF($L1869,1,0),0)*
    (VLOOKUP(SUBSTITUTE(SUBSTITUTE(F$1,"standard",""),"|Float","")&amp;IF(OR($L1869=TRUE,$A1869=0,MOD($A1869,ChapterTable!$R$20)&lt;&gt;0),"","보스")&amp;"인게임누적곱배수",ChapterTable!$R:$S,2,0)^D1869
    +VLOOKUP(SUBSTITUTE(SUBSTITUTE(F$1,"standard",""),"|Float","")&amp;IF(OR($L1869=TRUE,$A1869=0,MOD($A1869,ChapterTable!$R$20)&lt;&gt;0),"","보스")&amp;"인게임누적합배수",ChapterTable!$R:$S,2,0)*D1869)
  )
  )
  )
)</f>
        <v>12869.214889526365</v>
      </c>
      <c r="G1869" t="s">
        <v>719</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206"/>
        <v>3</v>
      </c>
      <c r="Q1869">
        <f t="shared" si="207"/>
        <v>3</v>
      </c>
      <c r="R1869" t="b">
        <f t="shared" ca="1" si="208"/>
        <v>1</v>
      </c>
      <c r="T1869" t="b">
        <f t="shared" ca="1" si="209"/>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212"/>
        <v>0.33333333333333331</v>
      </c>
      <c r="AJ1869">
        <f t="shared" si="210"/>
        <v>0.395555555</v>
      </c>
      <c r="AK1869">
        <f t="shared" si="211"/>
        <v>1</v>
      </c>
      <c r="AL1869">
        <v>0</v>
      </c>
    </row>
    <row r="1870" spans="1:38" x14ac:dyDescent="0.3">
      <c r="A1870">
        <v>15</v>
      </c>
      <c r="B1870">
        <v>29</v>
      </c>
      <c r="C1870">
        <f>IF(OR($L1870=TRUE,$A1870=0,MOD($A1870,ChapterTable!$R$20)&lt;&gt;0),
MAX(0,INT(($B1870+ChapterTable!$P$26+VLOOKUP(SUBSTITUTE(C$1,"성장단계","")&amp;"단계오프셋",ChapterTable!$R:$S,2,0))/ChapterTable!$P$23)),
MAX(0,INT(($B1870+ChapterTable!$R$26+VLOOKUP(SUBSTITUTE(C$1,"성장단계","")&amp;"보스단계오프셋",ChapterTable!$R:$S,2,0))/ChapterTable!$R$23)))</f>
        <v>3</v>
      </c>
      <c r="D1870">
        <f>IF(OR($L1870=TRUE,$A1870=0,MOD($A1870,ChapterTable!$R$20)&lt;&gt;0),
MAX(0,INT(($B1870+ChapterTable!$P$26+VLOOKUP(SUBSTITUTE(D$1,"성장단계","")&amp;"단계오프셋",ChapterTable!$R:$S,2,0))/ChapterTable!$P$23)),
MAX(0,INT(($B1870+ChapterTable!$R$26+VLOOKUP(SUBSTITUTE(D$1,"성장단계","")&amp;"보스단계오프셋",ChapterTable!$R:$S,2,0))/ChapterTable!$R$23)))</f>
        <v>2</v>
      </c>
      <c r="E1870" s="1">
        <f ca="1">IF(AND($A1870=0,$B1870=1),
    VLOOKUP(1,ChapterTable!$1:$1048576,MATCH("최종"&amp;SUBSTITUTE(SUBSTITUTE(E$1,"standard",""),"|Float",""),ChapterTable!$1:$1,0),0)*ChapterTable!$P$17,
  IF(AND($A1870=0,$B1870=0),
    E1871,
  IF($B1870=0,
    VLOOKUP($A1870,ChapterTable!$1:$1048576,MATCH("최종"&amp;SUBSTITUTE(SUBSTITUTE(E$1,"standard",""),"|Float",""),ChapterTable!$1:$1,0),0),
  IF($B1870=1,
    IF($L1870=FALSE,
      VLOOKUP($A1870,ChapterTable!$1:$1048576,MATCH("최종"&amp;SUBSTITUTE(SUBSTITUTE(E$1,"standard",""),"|Float",""),ChapterTable!$1:$1,0),0),
      VLOOKUP($A1870-ChapterTable!$P$11,ChapterTable!$1:$1048576,MATCH("최종"&amp;SUBSTITUTE(SUBSTITUTE(E$1,"standard",""),"|Float",""),ChapterTable!$1:$1,0),0)*ChapterTable!$P$14
    ),
  OFFSET(E1870,-$B1870+IF($L1870,1,0),0)*IF($B1870&gt;OFFSET($B1870,1,0),ChapterTable!$R$17,1)*
    (VLOOKUP(SUBSTITUTE(SUBSTITUTE(E$1,"standard",""),"|Float","")&amp;IF(OR($L1870=TRUE,$A1870=0,MOD($A1870,ChapterTable!$R$20)&lt;&gt;0),"","보스")&amp;"인게임누적곱배수",ChapterTable!$R:$S,2,0)^C1870
    +VLOOKUP(SUBSTITUTE(SUBSTITUTE(E$1,"standard",""),"|Float","")&amp;IF(OR($L1870=TRUE,$A1870=0,MOD($A1870,ChapterTable!$R$20)&lt;&gt;0),"","보스")&amp;"인게임누적합배수",ChapterTable!$R:$S,2,0)*C1870)
  )
  )
  )
)</f>
        <v>42971.987109374997</v>
      </c>
      <c r="F1870" s="1">
        <f ca="1">IF(AND($A1870=0,$B1870=1),
    VLOOKUP(1,ChapterTable!$1:$1048576,MATCH("최종"&amp;SUBSTITUTE(SUBSTITUTE(F$1,"standard",""),"|Float",""),ChapterTable!$1:$1,0),0)*ChapterTable!$P$17,
  IF(AND($A1870=0,$B1870=0),
    F1871,
  IF($B1870=0,
    VLOOKUP($A1870,ChapterTable!$1:$1048576,MATCH("최종"&amp;SUBSTITUTE(SUBSTITUTE(F$1,"standard",""),"|Float",""),ChapterTable!$1:$1,0),0),
  IF($B1870=1,
    IF($L1870=FALSE,
      VLOOKUP($A1870,ChapterTable!$1:$1048576,MATCH("최종"&amp;SUBSTITUTE(SUBSTITUTE(F$1,"standard",""),"|Float",""),ChapterTable!$1:$1,0),0),
      VLOOKUP($A1870-ChapterTable!$P$11,ChapterTable!$1:$1048576,MATCH("최종"&amp;SUBSTITUTE(SUBSTITUTE(F$1,"standard",""),"|Float",""),ChapterTable!$1:$1,0),0)*ChapterTable!$P$14
    ),
  OFFSET(F1870,-$B1870+IF($L1870,1,0),0)*
    (VLOOKUP(SUBSTITUTE(SUBSTITUTE(F$1,"standard",""),"|Float","")&amp;IF(OR($L1870=TRUE,$A1870=0,MOD($A1870,ChapterTable!$R$20)&lt;&gt;0),"","보스")&amp;"인게임누적곱배수",ChapterTable!$R:$S,2,0)^D1870
    +VLOOKUP(SUBSTITUTE(SUBSTITUTE(F$1,"standard",""),"|Float","")&amp;IF(OR($L1870=TRUE,$A1870=0,MOD($A1870,ChapterTable!$R$20)&lt;&gt;0),"","보스")&amp;"인게임누적합배수",ChapterTable!$R:$S,2,0)*D1870)
  )
  )
  )
)</f>
        <v>12869.214889526365</v>
      </c>
      <c r="G1870" t="s">
        <v>719</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206"/>
        <v>93</v>
      </c>
      <c r="Q1870">
        <f t="shared" si="207"/>
        <v>93</v>
      </c>
      <c r="R1870" t="b">
        <f t="shared" ca="1" si="208"/>
        <v>1</v>
      </c>
      <c r="T1870" t="b">
        <f t="shared" ca="1" si="209"/>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212"/>
        <v>0.33333333333333331</v>
      </c>
      <c r="AJ1870">
        <f t="shared" si="210"/>
        <v>0.395555555</v>
      </c>
      <c r="AK1870">
        <f t="shared" si="211"/>
        <v>1</v>
      </c>
      <c r="AL1870">
        <v>0</v>
      </c>
    </row>
    <row r="1871" spans="1:38" x14ac:dyDescent="0.3">
      <c r="A1871">
        <v>15</v>
      </c>
      <c r="B1871">
        <v>30</v>
      </c>
      <c r="C1871">
        <f>IF(OR($L1871=TRUE,$A1871=0,MOD($A1871,ChapterTable!$R$20)&lt;&gt;0),
MAX(0,INT(($B1871+ChapterTable!$P$26+VLOOKUP(SUBSTITUTE(C$1,"성장단계","")&amp;"단계오프셋",ChapterTable!$R:$S,2,0))/ChapterTable!$P$23)),
MAX(0,INT(($B1871+ChapterTable!$R$26+VLOOKUP(SUBSTITUTE(C$1,"성장단계","")&amp;"보스단계오프셋",ChapterTable!$R:$S,2,0))/ChapterTable!$R$23)))</f>
        <v>3</v>
      </c>
      <c r="D1871">
        <f>IF(OR($L1871=TRUE,$A1871=0,MOD($A1871,ChapterTable!$R$20)&lt;&gt;0),
MAX(0,INT(($B1871+ChapterTable!$P$26+VLOOKUP(SUBSTITUTE(D$1,"성장단계","")&amp;"단계오프셋",ChapterTable!$R:$S,2,0))/ChapterTable!$P$23)),
MAX(0,INT(($B1871+ChapterTable!$R$26+VLOOKUP(SUBSTITUTE(D$1,"성장단계","")&amp;"보스단계오프셋",ChapterTable!$R:$S,2,0))/ChapterTable!$R$23)))</f>
        <v>2</v>
      </c>
      <c r="E1871" s="1">
        <f ca="1">IF(AND($A1871=0,$B1871=1),
    VLOOKUP(1,ChapterTable!$1:$1048576,MATCH("최종"&amp;SUBSTITUTE(SUBSTITUTE(E$1,"standard",""),"|Float",""),ChapterTable!$1:$1,0),0)*ChapterTable!$P$17,
  IF(AND($A1871=0,$B1871=0),
    E1872,
  IF($B1871=0,
    VLOOKUP($A1871,ChapterTable!$1:$1048576,MATCH("최종"&amp;SUBSTITUTE(SUBSTITUTE(E$1,"standard",""),"|Float",""),ChapterTable!$1:$1,0),0),
  IF($B1871=1,
    IF($L1871=FALSE,
      VLOOKUP($A1871,ChapterTable!$1:$1048576,MATCH("최종"&amp;SUBSTITUTE(SUBSTITUTE(E$1,"standard",""),"|Float",""),ChapterTable!$1:$1,0),0),
      VLOOKUP($A1871-ChapterTable!$P$11,ChapterTable!$1:$1048576,MATCH("최종"&amp;SUBSTITUTE(SUBSTITUTE(E$1,"standard",""),"|Float",""),ChapterTable!$1:$1,0),0)*ChapterTable!$P$14
    ),
  OFFSET(E1871,-$B1871+IF($L1871,1,0),0)*IF($B1871&gt;OFFSET($B1871,1,0),ChapterTable!$R$17,1)*
    (VLOOKUP(SUBSTITUTE(SUBSTITUTE(E$1,"standard",""),"|Float","")&amp;IF(OR($L1871=TRUE,$A1871=0,MOD($A1871,ChapterTable!$R$20)&lt;&gt;0),"","보스")&amp;"인게임누적곱배수",ChapterTable!$R:$S,2,0)^C1871
    +VLOOKUP(SUBSTITUTE(SUBSTITUTE(E$1,"standard",""),"|Float","")&amp;IF(OR($L1871=TRUE,$A1871=0,MOD($A1871,ChapterTable!$R$20)&lt;&gt;0),"","보스")&amp;"인게임누적합배수",ChapterTable!$R:$S,2,0)*C1871)
  )
  )
  )
)</f>
        <v>42971.987109374997</v>
      </c>
      <c r="F1871" s="1">
        <f ca="1">IF(AND($A1871=0,$B1871=1),
    VLOOKUP(1,ChapterTable!$1:$1048576,MATCH("최종"&amp;SUBSTITUTE(SUBSTITUTE(F$1,"standard",""),"|Float",""),ChapterTable!$1:$1,0),0)*ChapterTable!$P$17,
  IF(AND($A1871=0,$B1871=0),
    F1872,
  IF($B1871=0,
    VLOOKUP($A1871,ChapterTable!$1:$1048576,MATCH("최종"&amp;SUBSTITUTE(SUBSTITUTE(F$1,"standard",""),"|Float",""),ChapterTable!$1:$1,0),0),
  IF($B1871=1,
    IF($L1871=FALSE,
      VLOOKUP($A1871,ChapterTable!$1:$1048576,MATCH("최종"&amp;SUBSTITUTE(SUBSTITUTE(F$1,"standard",""),"|Float",""),ChapterTable!$1:$1,0),0),
      VLOOKUP($A1871-ChapterTable!$P$11,ChapterTable!$1:$1048576,MATCH("최종"&amp;SUBSTITUTE(SUBSTITUTE(F$1,"standard",""),"|Float",""),ChapterTable!$1:$1,0),0)*ChapterTable!$P$14
    ),
  OFFSET(F1871,-$B1871+IF($L1871,1,0),0)*
    (VLOOKUP(SUBSTITUTE(SUBSTITUTE(F$1,"standard",""),"|Float","")&amp;IF(OR($L1871=TRUE,$A1871=0,MOD($A1871,ChapterTable!$R$20)&lt;&gt;0),"","보스")&amp;"인게임누적곱배수",ChapterTable!$R:$S,2,0)^D1871
    +VLOOKUP(SUBSTITUTE(SUBSTITUTE(F$1,"standard",""),"|Float","")&amp;IF(OR($L1871=TRUE,$A1871=0,MOD($A1871,ChapterTable!$R$20)&lt;&gt;0),"","보스")&amp;"인게임누적합배수",ChapterTable!$R:$S,2,0)*D1871)
  )
  )
  )
)</f>
        <v>12869.214889526365</v>
      </c>
      <c r="G1871" t="s">
        <v>719</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206"/>
        <v>23</v>
      </c>
      <c r="Q1871">
        <f t="shared" si="207"/>
        <v>23</v>
      </c>
      <c r="R1871" t="b">
        <f t="shared" ca="1" si="208"/>
        <v>1</v>
      </c>
      <c r="T1871" t="b">
        <f t="shared" ca="1" si="209"/>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212"/>
        <v>0.33333333333333331</v>
      </c>
      <c r="AJ1871">
        <f t="shared" si="210"/>
        <v>1</v>
      </c>
      <c r="AK1871">
        <f t="shared" si="211"/>
        <v>3</v>
      </c>
      <c r="AL1871">
        <v>0</v>
      </c>
    </row>
    <row r="1872" spans="1:38" x14ac:dyDescent="0.3">
      <c r="A1872">
        <v>15</v>
      </c>
      <c r="B1872">
        <v>31</v>
      </c>
      <c r="C1872">
        <f>IF(OR($L1872=TRUE,$A1872=0,MOD($A1872,ChapterTable!$R$20)&lt;&gt;0),
MAX(0,INT(($B1872+ChapterTable!$P$26+VLOOKUP(SUBSTITUTE(C$1,"성장단계","")&amp;"단계오프셋",ChapterTable!$R:$S,2,0))/ChapterTable!$P$23)),
MAX(0,INT(($B1872+ChapterTable!$R$26+VLOOKUP(SUBSTITUTE(C$1,"성장단계","")&amp;"보스단계오프셋",ChapterTable!$R:$S,2,0))/ChapterTable!$R$23)))</f>
        <v>3</v>
      </c>
      <c r="D1872">
        <f>IF(OR($L1872=TRUE,$A1872=0,MOD($A1872,ChapterTable!$R$20)&lt;&gt;0),
MAX(0,INT(($B1872+ChapterTable!$P$26+VLOOKUP(SUBSTITUTE(D$1,"성장단계","")&amp;"단계오프셋",ChapterTable!$R:$S,2,0))/ChapterTable!$P$23)),
MAX(0,INT(($B1872+ChapterTable!$R$26+VLOOKUP(SUBSTITUTE(D$1,"성장단계","")&amp;"보스단계오프셋",ChapterTable!$R:$S,2,0))/ChapterTable!$R$23)))</f>
        <v>3</v>
      </c>
      <c r="E1872" s="1">
        <f ca="1">IF(AND($A1872=0,$B1872=1),
    VLOOKUP(1,ChapterTable!$1:$1048576,MATCH("최종"&amp;SUBSTITUTE(SUBSTITUTE(E$1,"standard",""),"|Float",""),ChapterTable!$1:$1,0),0)*ChapterTable!$P$17,
  IF(AND($A1872=0,$B1872=0),
    E1873,
  IF($B1872=0,
    VLOOKUP($A1872,ChapterTable!$1:$1048576,MATCH("최종"&amp;SUBSTITUTE(SUBSTITUTE(E$1,"standard",""),"|Float",""),ChapterTable!$1:$1,0),0),
  IF($B1872=1,
    IF($L1872=FALSE,
      VLOOKUP($A1872,ChapterTable!$1:$1048576,MATCH("최종"&amp;SUBSTITUTE(SUBSTITUTE(E$1,"standard",""),"|Float",""),ChapterTable!$1:$1,0),0),
      VLOOKUP($A1872-ChapterTable!$P$11,ChapterTable!$1:$1048576,MATCH("최종"&amp;SUBSTITUTE(SUBSTITUTE(E$1,"standard",""),"|Float",""),ChapterTable!$1:$1,0),0)*ChapterTable!$P$14
    ),
  OFFSET(E1872,-$B1872+IF($L1872,1,0),0)*IF($B1872&gt;OFFSET($B1872,1,0),ChapterTable!$R$17,1)*
    (VLOOKUP(SUBSTITUTE(SUBSTITUTE(E$1,"standard",""),"|Float","")&amp;IF(OR($L1872=TRUE,$A1872=0,MOD($A1872,ChapterTable!$R$20)&lt;&gt;0),"","보스")&amp;"인게임누적곱배수",ChapterTable!$R:$S,2,0)^C1872
    +VLOOKUP(SUBSTITUTE(SUBSTITUTE(E$1,"standard",""),"|Float","")&amp;IF(OR($L1872=TRUE,$A1872=0,MOD($A1872,ChapterTable!$R$20)&lt;&gt;0),"","보스")&amp;"인게임누적합배수",ChapterTable!$R:$S,2,0)*C1872)
  )
  )
  )
)</f>
        <v>42971.987109374997</v>
      </c>
      <c r="F1872" s="1">
        <f ca="1">IF(AND($A1872=0,$B1872=1),
    VLOOKUP(1,ChapterTable!$1:$1048576,MATCH("최종"&amp;SUBSTITUTE(SUBSTITUTE(F$1,"standard",""),"|Float",""),ChapterTable!$1:$1,0),0)*ChapterTable!$P$17,
  IF(AND($A1872=0,$B1872=0),
    F1873,
  IF($B1872=0,
    VLOOKUP($A1872,ChapterTable!$1:$1048576,MATCH("최종"&amp;SUBSTITUTE(SUBSTITUTE(F$1,"standard",""),"|Float",""),ChapterTable!$1:$1,0),0),
  IF($B1872=1,
    IF($L1872=FALSE,
      VLOOKUP($A1872,ChapterTable!$1:$1048576,MATCH("최종"&amp;SUBSTITUTE(SUBSTITUTE(F$1,"standard",""),"|Float",""),ChapterTable!$1:$1,0),0),
      VLOOKUP($A1872-ChapterTable!$P$11,ChapterTable!$1:$1048576,MATCH("최종"&amp;SUBSTITUTE(SUBSTITUTE(F$1,"standard",""),"|Float",""),ChapterTable!$1:$1,0),0)*ChapterTable!$P$14
    ),
  OFFSET(F1872,-$B1872+IF($L1872,1,0),0)*
    (VLOOKUP(SUBSTITUTE(SUBSTITUTE(F$1,"standard",""),"|Float","")&amp;IF(OR($L1872=TRUE,$A1872=0,MOD($A1872,ChapterTable!$R$20)&lt;&gt;0),"","보스")&amp;"인게임누적곱배수",ChapterTable!$R:$S,2,0)^D1872
    +VLOOKUP(SUBSTITUTE(SUBSTITUTE(F$1,"standard",""),"|Float","")&amp;IF(OR($L1872=TRUE,$A1872=0,MOD($A1872,ChapterTable!$R$20)&lt;&gt;0),"","보스")&amp;"인게임누적합배수",ChapterTable!$R:$S,2,0)*D1872)
  )
  )
  )
)</f>
        <v>13708.511512756349</v>
      </c>
      <c r="G1872" t="s">
        <v>719</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206"/>
        <v>4</v>
      </c>
      <c r="Q1872">
        <f t="shared" si="207"/>
        <v>4</v>
      </c>
      <c r="R1872" t="b">
        <f t="shared" ca="1" si="208"/>
        <v>1</v>
      </c>
      <c r="T1872" t="b">
        <f t="shared" ca="1" si="209"/>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212"/>
        <v>0.25</v>
      </c>
      <c r="AJ1872">
        <f t="shared" si="210"/>
        <v>0.32</v>
      </c>
      <c r="AK1872">
        <f t="shared" si="211"/>
        <v>1</v>
      </c>
      <c r="AL1872">
        <v>0</v>
      </c>
    </row>
    <row r="1873" spans="1:38" x14ac:dyDescent="0.3">
      <c r="A1873">
        <v>15</v>
      </c>
      <c r="B1873">
        <v>32</v>
      </c>
      <c r="C1873">
        <f>IF(OR($L1873=TRUE,$A1873=0,MOD($A1873,ChapterTable!$R$20)&lt;&gt;0),
MAX(0,INT(($B1873+ChapterTable!$P$26+VLOOKUP(SUBSTITUTE(C$1,"성장단계","")&amp;"단계오프셋",ChapterTable!$R:$S,2,0))/ChapterTable!$P$23)),
MAX(0,INT(($B1873+ChapterTable!$R$26+VLOOKUP(SUBSTITUTE(C$1,"성장단계","")&amp;"보스단계오프셋",ChapterTable!$R:$S,2,0))/ChapterTable!$R$23)))</f>
        <v>3</v>
      </c>
      <c r="D1873">
        <f>IF(OR($L1873=TRUE,$A1873=0,MOD($A1873,ChapterTable!$R$20)&lt;&gt;0),
MAX(0,INT(($B1873+ChapterTable!$P$26+VLOOKUP(SUBSTITUTE(D$1,"성장단계","")&amp;"단계오프셋",ChapterTable!$R:$S,2,0))/ChapterTable!$P$23)),
MAX(0,INT(($B1873+ChapterTable!$R$26+VLOOKUP(SUBSTITUTE(D$1,"성장단계","")&amp;"보스단계오프셋",ChapterTable!$R:$S,2,0))/ChapterTable!$R$23)))</f>
        <v>3</v>
      </c>
      <c r="E1873" s="1">
        <f ca="1">IF(AND($A1873=0,$B1873=1),
    VLOOKUP(1,ChapterTable!$1:$1048576,MATCH("최종"&amp;SUBSTITUTE(SUBSTITUTE(E$1,"standard",""),"|Float",""),ChapterTable!$1:$1,0),0)*ChapterTable!$P$17,
  IF(AND($A1873=0,$B1873=0),
    E1874,
  IF($B1873=0,
    VLOOKUP($A1873,ChapterTable!$1:$1048576,MATCH("최종"&amp;SUBSTITUTE(SUBSTITUTE(E$1,"standard",""),"|Float",""),ChapterTable!$1:$1,0),0),
  IF($B1873=1,
    IF($L1873=FALSE,
      VLOOKUP($A1873,ChapterTable!$1:$1048576,MATCH("최종"&amp;SUBSTITUTE(SUBSTITUTE(E$1,"standard",""),"|Float",""),ChapterTable!$1:$1,0),0),
      VLOOKUP($A1873-ChapterTable!$P$11,ChapterTable!$1:$1048576,MATCH("최종"&amp;SUBSTITUTE(SUBSTITUTE(E$1,"standard",""),"|Float",""),ChapterTable!$1:$1,0),0)*ChapterTable!$P$14
    ),
  OFFSET(E1873,-$B1873+IF($L1873,1,0),0)*IF($B1873&gt;OFFSET($B1873,1,0),ChapterTable!$R$17,1)*
    (VLOOKUP(SUBSTITUTE(SUBSTITUTE(E$1,"standard",""),"|Float","")&amp;IF(OR($L1873=TRUE,$A1873=0,MOD($A1873,ChapterTable!$R$20)&lt;&gt;0),"","보스")&amp;"인게임누적곱배수",ChapterTable!$R:$S,2,0)^C1873
    +VLOOKUP(SUBSTITUTE(SUBSTITUTE(E$1,"standard",""),"|Float","")&amp;IF(OR($L1873=TRUE,$A1873=0,MOD($A1873,ChapterTable!$R$20)&lt;&gt;0),"","보스")&amp;"인게임누적합배수",ChapterTable!$R:$S,2,0)*C1873)
  )
  )
  )
)</f>
        <v>42971.987109374997</v>
      </c>
      <c r="F1873" s="1">
        <f ca="1">IF(AND($A1873=0,$B1873=1),
    VLOOKUP(1,ChapterTable!$1:$1048576,MATCH("최종"&amp;SUBSTITUTE(SUBSTITUTE(F$1,"standard",""),"|Float",""),ChapterTable!$1:$1,0),0)*ChapterTable!$P$17,
  IF(AND($A1873=0,$B1873=0),
    F1874,
  IF($B1873=0,
    VLOOKUP($A1873,ChapterTable!$1:$1048576,MATCH("최종"&amp;SUBSTITUTE(SUBSTITUTE(F$1,"standard",""),"|Float",""),ChapterTable!$1:$1,0),0),
  IF($B1873=1,
    IF($L1873=FALSE,
      VLOOKUP($A1873,ChapterTable!$1:$1048576,MATCH("최종"&amp;SUBSTITUTE(SUBSTITUTE(F$1,"standard",""),"|Float",""),ChapterTable!$1:$1,0),0),
      VLOOKUP($A1873-ChapterTable!$P$11,ChapterTable!$1:$1048576,MATCH("최종"&amp;SUBSTITUTE(SUBSTITUTE(F$1,"standard",""),"|Float",""),ChapterTable!$1:$1,0),0)*ChapterTable!$P$14
    ),
  OFFSET(F1873,-$B1873+IF($L1873,1,0),0)*
    (VLOOKUP(SUBSTITUTE(SUBSTITUTE(F$1,"standard",""),"|Float","")&amp;IF(OR($L1873=TRUE,$A1873=0,MOD($A1873,ChapterTable!$R$20)&lt;&gt;0),"","보스")&amp;"인게임누적곱배수",ChapterTable!$R:$S,2,0)^D1873
    +VLOOKUP(SUBSTITUTE(SUBSTITUTE(F$1,"standard",""),"|Float","")&amp;IF(OR($L1873=TRUE,$A1873=0,MOD($A1873,ChapterTable!$R$20)&lt;&gt;0),"","보스")&amp;"인게임누적합배수",ChapterTable!$R:$S,2,0)*D1873)
  )
  )
  )
)</f>
        <v>13708.511512756349</v>
      </c>
      <c r="G1873" t="s">
        <v>719</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206"/>
        <v>4</v>
      </c>
      <c r="Q1873">
        <f t="shared" si="207"/>
        <v>4</v>
      </c>
      <c r="R1873" t="b">
        <f t="shared" ca="1" si="208"/>
        <v>1</v>
      </c>
      <c r="T1873" t="b">
        <f t="shared" ca="1" si="209"/>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212"/>
        <v>0.25</v>
      </c>
      <c r="AJ1873">
        <f t="shared" si="210"/>
        <v>0.32</v>
      </c>
      <c r="AK1873">
        <f t="shared" si="211"/>
        <v>1</v>
      </c>
      <c r="AL1873">
        <v>0</v>
      </c>
    </row>
    <row r="1874" spans="1:38" x14ac:dyDescent="0.3">
      <c r="A1874">
        <v>15</v>
      </c>
      <c r="B1874">
        <v>33</v>
      </c>
      <c r="C1874">
        <f>IF(OR($L1874=TRUE,$A1874=0,MOD($A1874,ChapterTable!$R$20)&lt;&gt;0),
MAX(0,INT(($B1874+ChapterTable!$P$26+VLOOKUP(SUBSTITUTE(C$1,"성장단계","")&amp;"단계오프셋",ChapterTable!$R:$S,2,0))/ChapterTable!$P$23)),
MAX(0,INT(($B1874+ChapterTable!$R$26+VLOOKUP(SUBSTITUTE(C$1,"성장단계","")&amp;"보스단계오프셋",ChapterTable!$R:$S,2,0))/ChapterTable!$R$23)))</f>
        <v>3</v>
      </c>
      <c r="D1874">
        <f>IF(OR($L1874=TRUE,$A1874=0,MOD($A1874,ChapterTable!$R$20)&lt;&gt;0),
MAX(0,INT(($B1874+ChapterTable!$P$26+VLOOKUP(SUBSTITUTE(D$1,"성장단계","")&amp;"단계오프셋",ChapterTable!$R:$S,2,0))/ChapterTable!$P$23)),
MAX(0,INT(($B1874+ChapterTable!$R$26+VLOOKUP(SUBSTITUTE(D$1,"성장단계","")&amp;"보스단계오프셋",ChapterTable!$R:$S,2,0))/ChapterTable!$R$23)))</f>
        <v>3</v>
      </c>
      <c r="E1874" s="1">
        <f ca="1">IF(AND($A1874=0,$B1874=1),
    VLOOKUP(1,ChapterTable!$1:$1048576,MATCH("최종"&amp;SUBSTITUTE(SUBSTITUTE(E$1,"standard",""),"|Float",""),ChapterTable!$1:$1,0),0)*ChapterTable!$P$17,
  IF(AND($A1874=0,$B1874=0),
    E1875,
  IF($B1874=0,
    VLOOKUP($A1874,ChapterTable!$1:$1048576,MATCH("최종"&amp;SUBSTITUTE(SUBSTITUTE(E$1,"standard",""),"|Float",""),ChapterTable!$1:$1,0),0),
  IF($B1874=1,
    IF($L1874=FALSE,
      VLOOKUP($A1874,ChapterTable!$1:$1048576,MATCH("최종"&amp;SUBSTITUTE(SUBSTITUTE(E$1,"standard",""),"|Float",""),ChapterTable!$1:$1,0),0),
      VLOOKUP($A1874-ChapterTable!$P$11,ChapterTable!$1:$1048576,MATCH("최종"&amp;SUBSTITUTE(SUBSTITUTE(E$1,"standard",""),"|Float",""),ChapterTable!$1:$1,0),0)*ChapterTable!$P$14
    ),
  OFFSET(E1874,-$B1874+IF($L1874,1,0),0)*IF($B1874&gt;OFFSET($B1874,1,0),ChapterTable!$R$17,1)*
    (VLOOKUP(SUBSTITUTE(SUBSTITUTE(E$1,"standard",""),"|Float","")&amp;IF(OR($L1874=TRUE,$A1874=0,MOD($A1874,ChapterTable!$R$20)&lt;&gt;0),"","보스")&amp;"인게임누적곱배수",ChapterTable!$R:$S,2,0)^C1874
    +VLOOKUP(SUBSTITUTE(SUBSTITUTE(E$1,"standard",""),"|Float","")&amp;IF(OR($L1874=TRUE,$A1874=0,MOD($A1874,ChapterTable!$R$20)&lt;&gt;0),"","보스")&amp;"인게임누적합배수",ChapterTable!$R:$S,2,0)*C1874)
  )
  )
  )
)</f>
        <v>42971.987109374997</v>
      </c>
      <c r="F1874" s="1">
        <f ca="1">IF(AND($A1874=0,$B1874=1),
    VLOOKUP(1,ChapterTable!$1:$1048576,MATCH("최종"&amp;SUBSTITUTE(SUBSTITUTE(F$1,"standard",""),"|Float",""),ChapterTable!$1:$1,0),0)*ChapterTable!$P$17,
  IF(AND($A1874=0,$B1874=0),
    F1875,
  IF($B1874=0,
    VLOOKUP($A1874,ChapterTable!$1:$1048576,MATCH("최종"&amp;SUBSTITUTE(SUBSTITUTE(F$1,"standard",""),"|Float",""),ChapterTable!$1:$1,0),0),
  IF($B1874=1,
    IF($L1874=FALSE,
      VLOOKUP($A1874,ChapterTable!$1:$1048576,MATCH("최종"&amp;SUBSTITUTE(SUBSTITUTE(F$1,"standard",""),"|Float",""),ChapterTable!$1:$1,0),0),
      VLOOKUP($A1874-ChapterTable!$P$11,ChapterTable!$1:$1048576,MATCH("최종"&amp;SUBSTITUTE(SUBSTITUTE(F$1,"standard",""),"|Float",""),ChapterTable!$1:$1,0),0)*ChapterTable!$P$14
    ),
  OFFSET(F1874,-$B1874+IF($L1874,1,0),0)*
    (VLOOKUP(SUBSTITUTE(SUBSTITUTE(F$1,"standard",""),"|Float","")&amp;IF(OR($L1874=TRUE,$A1874=0,MOD($A1874,ChapterTable!$R$20)&lt;&gt;0),"","보스")&amp;"인게임누적곱배수",ChapterTable!$R:$S,2,0)^D1874
    +VLOOKUP(SUBSTITUTE(SUBSTITUTE(F$1,"standard",""),"|Float","")&amp;IF(OR($L1874=TRUE,$A1874=0,MOD($A1874,ChapterTable!$R$20)&lt;&gt;0),"","보스")&amp;"인게임누적합배수",ChapterTable!$R:$S,2,0)*D1874)
  )
  )
  )
)</f>
        <v>13708.511512756349</v>
      </c>
      <c r="G1874" t="s">
        <v>719</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206"/>
        <v>4</v>
      </c>
      <c r="Q1874">
        <f t="shared" si="207"/>
        <v>4</v>
      </c>
      <c r="R1874" t="b">
        <f t="shared" ca="1" si="208"/>
        <v>1</v>
      </c>
      <c r="T1874" t="b">
        <f t="shared" ca="1" si="209"/>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212"/>
        <v>0.25</v>
      </c>
      <c r="AJ1874">
        <f t="shared" si="210"/>
        <v>0.32</v>
      </c>
      <c r="AK1874">
        <f t="shared" si="211"/>
        <v>1</v>
      </c>
      <c r="AL1874">
        <v>0</v>
      </c>
    </row>
    <row r="1875" spans="1:38" x14ac:dyDescent="0.3">
      <c r="A1875">
        <v>15</v>
      </c>
      <c r="B1875">
        <v>34</v>
      </c>
      <c r="C1875">
        <f>IF(OR($L1875=TRUE,$A1875=0,MOD($A1875,ChapterTable!$R$20)&lt;&gt;0),
MAX(0,INT(($B1875+ChapterTable!$P$26+VLOOKUP(SUBSTITUTE(C$1,"성장단계","")&amp;"단계오프셋",ChapterTable!$R:$S,2,0))/ChapterTable!$P$23)),
MAX(0,INT(($B1875+ChapterTable!$R$26+VLOOKUP(SUBSTITUTE(C$1,"성장단계","")&amp;"보스단계오프셋",ChapterTable!$R:$S,2,0))/ChapterTable!$R$23)))</f>
        <v>3</v>
      </c>
      <c r="D1875">
        <f>IF(OR($L1875=TRUE,$A1875=0,MOD($A1875,ChapterTable!$R$20)&lt;&gt;0),
MAX(0,INT(($B1875+ChapterTable!$P$26+VLOOKUP(SUBSTITUTE(D$1,"성장단계","")&amp;"단계오프셋",ChapterTable!$R:$S,2,0))/ChapterTable!$P$23)),
MAX(0,INT(($B1875+ChapterTable!$R$26+VLOOKUP(SUBSTITUTE(D$1,"성장단계","")&amp;"보스단계오프셋",ChapterTable!$R:$S,2,0))/ChapterTable!$R$23)))</f>
        <v>3</v>
      </c>
      <c r="E1875" s="1">
        <f ca="1">IF(AND($A1875=0,$B1875=1),
    VLOOKUP(1,ChapterTable!$1:$1048576,MATCH("최종"&amp;SUBSTITUTE(SUBSTITUTE(E$1,"standard",""),"|Float",""),ChapterTable!$1:$1,0),0)*ChapterTable!$P$17,
  IF(AND($A1875=0,$B1875=0),
    E1876,
  IF($B1875=0,
    VLOOKUP($A1875,ChapterTable!$1:$1048576,MATCH("최종"&amp;SUBSTITUTE(SUBSTITUTE(E$1,"standard",""),"|Float",""),ChapterTable!$1:$1,0),0),
  IF($B1875=1,
    IF($L1875=FALSE,
      VLOOKUP($A1875,ChapterTable!$1:$1048576,MATCH("최종"&amp;SUBSTITUTE(SUBSTITUTE(E$1,"standard",""),"|Float",""),ChapterTable!$1:$1,0),0),
      VLOOKUP($A1875-ChapterTable!$P$11,ChapterTable!$1:$1048576,MATCH("최종"&amp;SUBSTITUTE(SUBSTITUTE(E$1,"standard",""),"|Float",""),ChapterTable!$1:$1,0),0)*ChapterTable!$P$14
    ),
  OFFSET(E1875,-$B1875+IF($L1875,1,0),0)*IF($B1875&gt;OFFSET($B1875,1,0),ChapterTable!$R$17,1)*
    (VLOOKUP(SUBSTITUTE(SUBSTITUTE(E$1,"standard",""),"|Float","")&amp;IF(OR($L1875=TRUE,$A1875=0,MOD($A1875,ChapterTable!$R$20)&lt;&gt;0),"","보스")&amp;"인게임누적곱배수",ChapterTable!$R:$S,2,0)^C1875
    +VLOOKUP(SUBSTITUTE(SUBSTITUTE(E$1,"standard",""),"|Float","")&amp;IF(OR($L1875=TRUE,$A1875=0,MOD($A1875,ChapterTable!$R$20)&lt;&gt;0),"","보스")&amp;"인게임누적합배수",ChapterTable!$R:$S,2,0)*C1875)
  )
  )
  )
)</f>
        <v>42971.987109374997</v>
      </c>
      <c r="F1875" s="1">
        <f ca="1">IF(AND($A1875=0,$B1875=1),
    VLOOKUP(1,ChapterTable!$1:$1048576,MATCH("최종"&amp;SUBSTITUTE(SUBSTITUTE(F$1,"standard",""),"|Float",""),ChapterTable!$1:$1,0),0)*ChapterTable!$P$17,
  IF(AND($A1875=0,$B1875=0),
    F1876,
  IF($B1875=0,
    VLOOKUP($A1875,ChapterTable!$1:$1048576,MATCH("최종"&amp;SUBSTITUTE(SUBSTITUTE(F$1,"standard",""),"|Float",""),ChapterTable!$1:$1,0),0),
  IF($B1875=1,
    IF($L1875=FALSE,
      VLOOKUP($A1875,ChapterTable!$1:$1048576,MATCH("최종"&amp;SUBSTITUTE(SUBSTITUTE(F$1,"standard",""),"|Float",""),ChapterTable!$1:$1,0),0),
      VLOOKUP($A1875-ChapterTable!$P$11,ChapterTable!$1:$1048576,MATCH("최종"&amp;SUBSTITUTE(SUBSTITUTE(F$1,"standard",""),"|Float",""),ChapterTable!$1:$1,0),0)*ChapterTable!$P$14
    ),
  OFFSET(F1875,-$B1875+IF($L1875,1,0),0)*
    (VLOOKUP(SUBSTITUTE(SUBSTITUTE(F$1,"standard",""),"|Float","")&amp;IF(OR($L1875=TRUE,$A1875=0,MOD($A1875,ChapterTable!$R$20)&lt;&gt;0),"","보스")&amp;"인게임누적곱배수",ChapterTable!$R:$S,2,0)^D1875
    +VLOOKUP(SUBSTITUTE(SUBSTITUTE(F$1,"standard",""),"|Float","")&amp;IF(OR($L1875=TRUE,$A1875=0,MOD($A1875,ChapterTable!$R$20)&lt;&gt;0),"","보스")&amp;"인게임누적합배수",ChapterTable!$R:$S,2,0)*D1875)
  )
  )
  )
)</f>
        <v>13708.511512756349</v>
      </c>
      <c r="G1875" t="s">
        <v>719</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206"/>
        <v>4</v>
      </c>
      <c r="Q1875">
        <f t="shared" si="207"/>
        <v>4</v>
      </c>
      <c r="R1875" t="b">
        <f t="shared" ca="1" si="208"/>
        <v>1</v>
      </c>
      <c r="T1875" t="b">
        <f t="shared" ca="1" si="209"/>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212"/>
        <v>0.25</v>
      </c>
      <c r="AJ1875">
        <f t="shared" si="210"/>
        <v>0.32</v>
      </c>
      <c r="AK1875">
        <f t="shared" si="211"/>
        <v>1</v>
      </c>
      <c r="AL1875">
        <v>0</v>
      </c>
    </row>
    <row r="1876" spans="1:38" x14ac:dyDescent="0.3">
      <c r="A1876">
        <v>15</v>
      </c>
      <c r="B1876">
        <v>35</v>
      </c>
      <c r="C1876">
        <f>IF(OR($L1876=TRUE,$A1876=0,MOD($A1876,ChapterTable!$R$20)&lt;&gt;0),
MAX(0,INT(($B1876+ChapterTable!$P$26+VLOOKUP(SUBSTITUTE(C$1,"성장단계","")&amp;"단계오프셋",ChapterTable!$R:$S,2,0))/ChapterTable!$P$23)),
MAX(0,INT(($B1876+ChapterTable!$R$26+VLOOKUP(SUBSTITUTE(C$1,"성장단계","")&amp;"보스단계오프셋",ChapterTable!$R:$S,2,0))/ChapterTable!$R$23)))</f>
        <v>3</v>
      </c>
      <c r="D1876">
        <f>IF(OR($L1876=TRUE,$A1876=0,MOD($A1876,ChapterTable!$R$20)&lt;&gt;0),
MAX(0,INT(($B1876+ChapterTable!$P$26+VLOOKUP(SUBSTITUTE(D$1,"성장단계","")&amp;"단계오프셋",ChapterTable!$R:$S,2,0))/ChapterTable!$P$23)),
MAX(0,INT(($B1876+ChapterTable!$R$26+VLOOKUP(SUBSTITUTE(D$1,"성장단계","")&amp;"보스단계오프셋",ChapterTable!$R:$S,2,0))/ChapterTable!$R$23)))</f>
        <v>3</v>
      </c>
      <c r="E1876" s="1">
        <f ca="1">IF(AND($A1876=0,$B1876=1),
    VLOOKUP(1,ChapterTable!$1:$1048576,MATCH("최종"&amp;SUBSTITUTE(SUBSTITUTE(E$1,"standard",""),"|Float",""),ChapterTable!$1:$1,0),0)*ChapterTable!$P$17,
  IF(AND($A1876=0,$B1876=0),
    E1877,
  IF($B1876=0,
    VLOOKUP($A1876,ChapterTable!$1:$1048576,MATCH("최종"&amp;SUBSTITUTE(SUBSTITUTE(E$1,"standard",""),"|Float",""),ChapterTable!$1:$1,0),0),
  IF($B1876=1,
    IF($L1876=FALSE,
      VLOOKUP($A1876,ChapterTable!$1:$1048576,MATCH("최종"&amp;SUBSTITUTE(SUBSTITUTE(E$1,"standard",""),"|Float",""),ChapterTable!$1:$1,0),0),
      VLOOKUP($A1876-ChapterTable!$P$11,ChapterTable!$1:$1048576,MATCH("최종"&amp;SUBSTITUTE(SUBSTITUTE(E$1,"standard",""),"|Float",""),ChapterTable!$1:$1,0),0)*ChapterTable!$P$14
    ),
  OFFSET(E1876,-$B1876+IF($L1876,1,0),0)*IF($B1876&gt;OFFSET($B1876,1,0),ChapterTable!$R$17,1)*
    (VLOOKUP(SUBSTITUTE(SUBSTITUTE(E$1,"standard",""),"|Float","")&amp;IF(OR($L1876=TRUE,$A1876=0,MOD($A1876,ChapterTable!$R$20)&lt;&gt;0),"","보스")&amp;"인게임누적곱배수",ChapterTable!$R:$S,2,0)^C1876
    +VLOOKUP(SUBSTITUTE(SUBSTITUTE(E$1,"standard",""),"|Float","")&amp;IF(OR($L1876=TRUE,$A1876=0,MOD($A1876,ChapterTable!$R$20)&lt;&gt;0),"","보스")&amp;"인게임누적합배수",ChapterTable!$R:$S,2,0)*C1876)
  )
  )
  )
)</f>
        <v>42971.987109374997</v>
      </c>
      <c r="F1876" s="1">
        <f ca="1">IF(AND($A1876=0,$B1876=1),
    VLOOKUP(1,ChapterTable!$1:$1048576,MATCH("최종"&amp;SUBSTITUTE(SUBSTITUTE(F$1,"standard",""),"|Float",""),ChapterTable!$1:$1,0),0)*ChapterTable!$P$17,
  IF(AND($A1876=0,$B1876=0),
    F1877,
  IF($B1876=0,
    VLOOKUP($A1876,ChapterTable!$1:$1048576,MATCH("최종"&amp;SUBSTITUTE(SUBSTITUTE(F$1,"standard",""),"|Float",""),ChapterTable!$1:$1,0),0),
  IF($B1876=1,
    IF($L1876=FALSE,
      VLOOKUP($A1876,ChapterTable!$1:$1048576,MATCH("최종"&amp;SUBSTITUTE(SUBSTITUTE(F$1,"standard",""),"|Float",""),ChapterTable!$1:$1,0),0),
      VLOOKUP($A1876-ChapterTable!$P$11,ChapterTable!$1:$1048576,MATCH("최종"&amp;SUBSTITUTE(SUBSTITUTE(F$1,"standard",""),"|Float",""),ChapterTable!$1:$1,0),0)*ChapterTable!$P$14
    ),
  OFFSET(F1876,-$B1876+IF($L1876,1,0),0)*
    (VLOOKUP(SUBSTITUTE(SUBSTITUTE(F$1,"standard",""),"|Float","")&amp;IF(OR($L1876=TRUE,$A1876=0,MOD($A1876,ChapterTable!$R$20)&lt;&gt;0),"","보스")&amp;"인게임누적곱배수",ChapterTable!$R:$S,2,0)^D1876
    +VLOOKUP(SUBSTITUTE(SUBSTITUTE(F$1,"standard",""),"|Float","")&amp;IF(OR($L1876=TRUE,$A1876=0,MOD($A1876,ChapterTable!$R$20)&lt;&gt;0),"","보스")&amp;"인게임누적합배수",ChapterTable!$R:$S,2,0)*D1876)
  )
  )
  )
)</f>
        <v>13708.511512756349</v>
      </c>
      <c r="G1876" t="s">
        <v>719</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206"/>
        <v>11</v>
      </c>
      <c r="Q1876">
        <f t="shared" si="207"/>
        <v>11</v>
      </c>
      <c r="R1876" t="b">
        <f t="shared" ca="1" si="208"/>
        <v>1</v>
      </c>
      <c r="T1876" t="b">
        <f t="shared" ca="1" si="209"/>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212"/>
        <v>0.25</v>
      </c>
      <c r="AJ1876">
        <f t="shared" si="210"/>
        <v>0.32</v>
      </c>
      <c r="AK1876">
        <f t="shared" si="211"/>
        <v>1</v>
      </c>
      <c r="AL1876">
        <v>0</v>
      </c>
    </row>
    <row r="1877" spans="1:38" x14ac:dyDescent="0.3">
      <c r="A1877">
        <v>15</v>
      </c>
      <c r="B1877">
        <v>36</v>
      </c>
      <c r="C1877">
        <f>IF(OR($L1877=TRUE,$A1877=0,MOD($A1877,ChapterTable!$R$20)&lt;&gt;0),
MAX(0,INT(($B1877+ChapterTable!$P$26+VLOOKUP(SUBSTITUTE(C$1,"성장단계","")&amp;"단계오프셋",ChapterTable!$R:$S,2,0))/ChapterTable!$P$23)),
MAX(0,INT(($B1877+ChapterTable!$R$26+VLOOKUP(SUBSTITUTE(C$1,"성장단계","")&amp;"보스단계오프셋",ChapterTable!$R:$S,2,0))/ChapterTable!$R$23)))</f>
        <v>4</v>
      </c>
      <c r="D1877">
        <f>IF(OR($L1877=TRUE,$A1877=0,MOD($A1877,ChapterTable!$R$20)&lt;&gt;0),
MAX(0,INT(($B1877+ChapterTable!$P$26+VLOOKUP(SUBSTITUTE(D$1,"성장단계","")&amp;"단계오프셋",ChapterTable!$R:$S,2,0))/ChapterTable!$P$23)),
MAX(0,INT(($B1877+ChapterTable!$R$26+VLOOKUP(SUBSTITUTE(D$1,"성장단계","")&amp;"보스단계오프셋",ChapterTable!$R:$S,2,0))/ChapterTable!$R$23)))</f>
        <v>3</v>
      </c>
      <c r="E1877" s="1">
        <f ca="1">IF(AND($A1877=0,$B1877=1),
    VLOOKUP(1,ChapterTable!$1:$1048576,MATCH("최종"&amp;SUBSTITUTE(SUBSTITUTE(E$1,"standard",""),"|Float",""),ChapterTable!$1:$1,0),0)*ChapterTable!$P$17,
  IF(AND($A1877=0,$B1877=0),
    E1878,
  IF($B1877=0,
    VLOOKUP($A1877,ChapterTable!$1:$1048576,MATCH("최종"&amp;SUBSTITUTE(SUBSTITUTE(E$1,"standard",""),"|Float",""),ChapterTable!$1:$1,0),0),
  IF($B1877=1,
    IF($L1877=FALSE,
      VLOOKUP($A1877,ChapterTable!$1:$1048576,MATCH("최종"&amp;SUBSTITUTE(SUBSTITUTE(E$1,"standard",""),"|Float",""),ChapterTable!$1:$1,0),0),
      VLOOKUP($A1877-ChapterTable!$P$11,ChapterTable!$1:$1048576,MATCH("최종"&amp;SUBSTITUTE(SUBSTITUTE(E$1,"standard",""),"|Float",""),ChapterTable!$1:$1,0),0)*ChapterTable!$P$14
    ),
  OFFSET(E1877,-$B1877+IF($L1877,1,0),0)*IF($B1877&gt;OFFSET($B1877,1,0),ChapterTable!$R$17,1)*
    (VLOOKUP(SUBSTITUTE(SUBSTITUTE(E$1,"standard",""),"|Float","")&amp;IF(OR($L1877=TRUE,$A1877=0,MOD($A1877,ChapterTable!$R$20)&lt;&gt;0),"","보스")&amp;"인게임누적곱배수",ChapterTable!$R:$S,2,0)^C1877
    +VLOOKUP(SUBSTITUTE(SUBSTITUTE(E$1,"standard",""),"|Float","")&amp;IF(OR($L1877=TRUE,$A1877=0,MOD($A1877,ChapterTable!$R$20)&lt;&gt;0),"","보스")&amp;"인게임누적합배수",ChapterTable!$R:$S,2,0)*C1877)
  )
  )
  )
)</f>
        <v>48343.485498046866</v>
      </c>
      <c r="F1877" s="1">
        <f ca="1">IF(AND($A1877=0,$B1877=1),
    VLOOKUP(1,ChapterTable!$1:$1048576,MATCH("최종"&amp;SUBSTITUTE(SUBSTITUTE(F$1,"standard",""),"|Float",""),ChapterTable!$1:$1,0),0)*ChapterTable!$P$17,
  IF(AND($A1877=0,$B1877=0),
    F1878,
  IF($B1877=0,
    VLOOKUP($A1877,ChapterTable!$1:$1048576,MATCH("최종"&amp;SUBSTITUTE(SUBSTITUTE(F$1,"standard",""),"|Float",""),ChapterTable!$1:$1,0),0),
  IF($B1877=1,
    IF($L1877=FALSE,
      VLOOKUP($A1877,ChapterTable!$1:$1048576,MATCH("최종"&amp;SUBSTITUTE(SUBSTITUTE(F$1,"standard",""),"|Float",""),ChapterTable!$1:$1,0),0),
      VLOOKUP($A1877-ChapterTable!$P$11,ChapterTable!$1:$1048576,MATCH("최종"&amp;SUBSTITUTE(SUBSTITUTE(F$1,"standard",""),"|Float",""),ChapterTable!$1:$1,0),0)*ChapterTable!$P$14
    ),
  OFFSET(F1877,-$B1877+IF($L1877,1,0),0)*
    (VLOOKUP(SUBSTITUTE(SUBSTITUTE(F$1,"standard",""),"|Float","")&amp;IF(OR($L1877=TRUE,$A1877=0,MOD($A1877,ChapterTable!$R$20)&lt;&gt;0),"","보스")&amp;"인게임누적곱배수",ChapterTable!$R:$S,2,0)^D1877
    +VLOOKUP(SUBSTITUTE(SUBSTITUTE(F$1,"standard",""),"|Float","")&amp;IF(OR($L1877=TRUE,$A1877=0,MOD($A1877,ChapterTable!$R$20)&lt;&gt;0),"","보스")&amp;"인게임누적합배수",ChapterTable!$R:$S,2,0)*D1877)
  )
  )
  )
)</f>
        <v>13708.511512756349</v>
      </c>
      <c r="G1877" t="s">
        <v>719</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206"/>
        <v>4</v>
      </c>
      <c r="Q1877">
        <f t="shared" si="207"/>
        <v>4</v>
      </c>
      <c r="R1877" t="b">
        <f t="shared" ca="1" si="208"/>
        <v>1</v>
      </c>
      <c r="T1877" t="b">
        <f t="shared" ca="1" si="209"/>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212"/>
        <v>0.25</v>
      </c>
      <c r="AJ1877">
        <f t="shared" si="210"/>
        <v>0.32</v>
      </c>
      <c r="AK1877">
        <f t="shared" si="211"/>
        <v>1</v>
      </c>
      <c r="AL1877">
        <v>0</v>
      </c>
    </row>
    <row r="1878" spans="1:38" x14ac:dyDescent="0.3">
      <c r="A1878">
        <v>15</v>
      </c>
      <c r="B1878">
        <v>37</v>
      </c>
      <c r="C1878">
        <f>IF(OR($L1878=TRUE,$A1878=0,MOD($A1878,ChapterTable!$R$20)&lt;&gt;0),
MAX(0,INT(($B1878+ChapterTable!$P$26+VLOOKUP(SUBSTITUTE(C$1,"성장단계","")&amp;"단계오프셋",ChapterTable!$R:$S,2,0))/ChapterTable!$P$23)),
MAX(0,INT(($B1878+ChapterTable!$R$26+VLOOKUP(SUBSTITUTE(C$1,"성장단계","")&amp;"보스단계오프셋",ChapterTable!$R:$S,2,0))/ChapterTable!$R$23)))</f>
        <v>4</v>
      </c>
      <c r="D1878">
        <f>IF(OR($L1878=TRUE,$A1878=0,MOD($A1878,ChapterTable!$R$20)&lt;&gt;0),
MAX(0,INT(($B1878+ChapterTable!$P$26+VLOOKUP(SUBSTITUTE(D$1,"성장단계","")&amp;"단계오프셋",ChapterTable!$R:$S,2,0))/ChapterTable!$P$23)),
MAX(0,INT(($B1878+ChapterTable!$R$26+VLOOKUP(SUBSTITUTE(D$1,"성장단계","")&amp;"보스단계오프셋",ChapterTable!$R:$S,2,0))/ChapterTable!$R$23)))</f>
        <v>3</v>
      </c>
      <c r="E1878" s="1">
        <f ca="1">IF(AND($A1878=0,$B1878=1),
    VLOOKUP(1,ChapterTable!$1:$1048576,MATCH("최종"&amp;SUBSTITUTE(SUBSTITUTE(E$1,"standard",""),"|Float",""),ChapterTable!$1:$1,0),0)*ChapterTable!$P$17,
  IF(AND($A1878=0,$B1878=0),
    E1879,
  IF($B1878=0,
    VLOOKUP($A1878,ChapterTable!$1:$1048576,MATCH("최종"&amp;SUBSTITUTE(SUBSTITUTE(E$1,"standard",""),"|Float",""),ChapterTable!$1:$1,0),0),
  IF($B1878=1,
    IF($L1878=FALSE,
      VLOOKUP($A1878,ChapterTable!$1:$1048576,MATCH("최종"&amp;SUBSTITUTE(SUBSTITUTE(E$1,"standard",""),"|Float",""),ChapterTable!$1:$1,0),0),
      VLOOKUP($A1878-ChapterTable!$P$11,ChapterTable!$1:$1048576,MATCH("최종"&amp;SUBSTITUTE(SUBSTITUTE(E$1,"standard",""),"|Float",""),ChapterTable!$1:$1,0),0)*ChapterTable!$P$14
    ),
  OFFSET(E1878,-$B1878+IF($L1878,1,0),0)*IF($B1878&gt;OFFSET($B1878,1,0),ChapterTable!$R$17,1)*
    (VLOOKUP(SUBSTITUTE(SUBSTITUTE(E$1,"standard",""),"|Float","")&amp;IF(OR($L1878=TRUE,$A1878=0,MOD($A1878,ChapterTable!$R$20)&lt;&gt;0),"","보스")&amp;"인게임누적곱배수",ChapterTable!$R:$S,2,0)^C1878
    +VLOOKUP(SUBSTITUTE(SUBSTITUTE(E$1,"standard",""),"|Float","")&amp;IF(OR($L1878=TRUE,$A1878=0,MOD($A1878,ChapterTable!$R$20)&lt;&gt;0),"","보스")&amp;"인게임누적합배수",ChapterTable!$R:$S,2,0)*C1878)
  )
  )
  )
)</f>
        <v>48343.485498046866</v>
      </c>
      <c r="F1878" s="1">
        <f ca="1">IF(AND($A1878=0,$B1878=1),
    VLOOKUP(1,ChapterTable!$1:$1048576,MATCH("최종"&amp;SUBSTITUTE(SUBSTITUTE(F$1,"standard",""),"|Float",""),ChapterTable!$1:$1,0),0)*ChapterTable!$P$17,
  IF(AND($A1878=0,$B1878=0),
    F1879,
  IF($B1878=0,
    VLOOKUP($A1878,ChapterTable!$1:$1048576,MATCH("최종"&amp;SUBSTITUTE(SUBSTITUTE(F$1,"standard",""),"|Float",""),ChapterTable!$1:$1,0),0),
  IF($B1878=1,
    IF($L1878=FALSE,
      VLOOKUP($A1878,ChapterTable!$1:$1048576,MATCH("최종"&amp;SUBSTITUTE(SUBSTITUTE(F$1,"standard",""),"|Float",""),ChapterTable!$1:$1,0),0),
      VLOOKUP($A1878-ChapterTable!$P$11,ChapterTable!$1:$1048576,MATCH("최종"&amp;SUBSTITUTE(SUBSTITUTE(F$1,"standard",""),"|Float",""),ChapterTable!$1:$1,0),0)*ChapterTable!$P$14
    ),
  OFFSET(F1878,-$B1878+IF($L1878,1,0),0)*
    (VLOOKUP(SUBSTITUTE(SUBSTITUTE(F$1,"standard",""),"|Float","")&amp;IF(OR($L1878=TRUE,$A1878=0,MOD($A1878,ChapterTable!$R$20)&lt;&gt;0),"","보스")&amp;"인게임누적곱배수",ChapterTable!$R:$S,2,0)^D1878
    +VLOOKUP(SUBSTITUTE(SUBSTITUTE(F$1,"standard",""),"|Float","")&amp;IF(OR($L1878=TRUE,$A1878=0,MOD($A1878,ChapterTable!$R$20)&lt;&gt;0),"","보스")&amp;"인게임누적합배수",ChapterTable!$R:$S,2,0)*D1878)
  )
  )
  )
)</f>
        <v>13708.511512756349</v>
      </c>
      <c r="G1878" t="s">
        <v>719</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206"/>
        <v>4</v>
      </c>
      <c r="Q1878">
        <f t="shared" si="207"/>
        <v>4</v>
      </c>
      <c r="R1878" t="b">
        <f t="shared" ca="1" si="208"/>
        <v>1</v>
      </c>
      <c r="T1878" t="b">
        <f t="shared" ca="1" si="209"/>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212"/>
        <v>0.25</v>
      </c>
      <c r="AJ1878">
        <f t="shared" si="210"/>
        <v>0.32</v>
      </c>
      <c r="AK1878">
        <f t="shared" si="211"/>
        <v>1</v>
      </c>
      <c r="AL1878">
        <v>0</v>
      </c>
    </row>
    <row r="1879" spans="1:38" x14ac:dyDescent="0.3">
      <c r="A1879">
        <v>15</v>
      </c>
      <c r="B1879">
        <v>38</v>
      </c>
      <c r="C1879">
        <f>IF(OR($L1879=TRUE,$A1879=0,MOD($A1879,ChapterTable!$R$20)&lt;&gt;0),
MAX(0,INT(($B1879+ChapterTable!$P$26+VLOOKUP(SUBSTITUTE(C$1,"성장단계","")&amp;"단계오프셋",ChapterTable!$R:$S,2,0))/ChapterTable!$P$23)),
MAX(0,INT(($B1879+ChapterTable!$R$26+VLOOKUP(SUBSTITUTE(C$1,"성장단계","")&amp;"보스단계오프셋",ChapterTable!$R:$S,2,0))/ChapterTable!$R$23)))</f>
        <v>4</v>
      </c>
      <c r="D1879">
        <f>IF(OR($L1879=TRUE,$A1879=0,MOD($A1879,ChapterTable!$R$20)&lt;&gt;0),
MAX(0,INT(($B1879+ChapterTable!$P$26+VLOOKUP(SUBSTITUTE(D$1,"성장단계","")&amp;"단계오프셋",ChapterTable!$R:$S,2,0))/ChapterTable!$P$23)),
MAX(0,INT(($B1879+ChapterTable!$R$26+VLOOKUP(SUBSTITUTE(D$1,"성장단계","")&amp;"보스단계오프셋",ChapterTable!$R:$S,2,0))/ChapterTable!$R$23)))</f>
        <v>3</v>
      </c>
      <c r="E1879" s="1">
        <f ca="1">IF(AND($A1879=0,$B1879=1),
    VLOOKUP(1,ChapterTable!$1:$1048576,MATCH("최종"&amp;SUBSTITUTE(SUBSTITUTE(E$1,"standard",""),"|Float",""),ChapterTable!$1:$1,0),0)*ChapterTable!$P$17,
  IF(AND($A1879=0,$B1879=0),
    E1880,
  IF($B1879=0,
    VLOOKUP($A1879,ChapterTable!$1:$1048576,MATCH("최종"&amp;SUBSTITUTE(SUBSTITUTE(E$1,"standard",""),"|Float",""),ChapterTable!$1:$1,0),0),
  IF($B1879=1,
    IF($L1879=FALSE,
      VLOOKUP($A1879,ChapterTable!$1:$1048576,MATCH("최종"&amp;SUBSTITUTE(SUBSTITUTE(E$1,"standard",""),"|Float",""),ChapterTable!$1:$1,0),0),
      VLOOKUP($A1879-ChapterTable!$P$11,ChapterTable!$1:$1048576,MATCH("최종"&amp;SUBSTITUTE(SUBSTITUTE(E$1,"standard",""),"|Float",""),ChapterTable!$1:$1,0),0)*ChapterTable!$P$14
    ),
  OFFSET(E1879,-$B1879+IF($L1879,1,0),0)*IF($B1879&gt;OFFSET($B1879,1,0),ChapterTable!$R$17,1)*
    (VLOOKUP(SUBSTITUTE(SUBSTITUTE(E$1,"standard",""),"|Float","")&amp;IF(OR($L1879=TRUE,$A1879=0,MOD($A1879,ChapterTable!$R$20)&lt;&gt;0),"","보스")&amp;"인게임누적곱배수",ChapterTable!$R:$S,2,0)^C1879
    +VLOOKUP(SUBSTITUTE(SUBSTITUTE(E$1,"standard",""),"|Float","")&amp;IF(OR($L1879=TRUE,$A1879=0,MOD($A1879,ChapterTable!$R$20)&lt;&gt;0),"","보스")&amp;"인게임누적합배수",ChapterTable!$R:$S,2,0)*C1879)
  )
  )
  )
)</f>
        <v>48343.485498046866</v>
      </c>
      <c r="F1879" s="1">
        <f ca="1">IF(AND($A1879=0,$B1879=1),
    VLOOKUP(1,ChapterTable!$1:$1048576,MATCH("최종"&amp;SUBSTITUTE(SUBSTITUTE(F$1,"standard",""),"|Float",""),ChapterTable!$1:$1,0),0)*ChapterTable!$P$17,
  IF(AND($A1879=0,$B1879=0),
    F1880,
  IF($B1879=0,
    VLOOKUP($A1879,ChapterTable!$1:$1048576,MATCH("최종"&amp;SUBSTITUTE(SUBSTITUTE(F$1,"standard",""),"|Float",""),ChapterTable!$1:$1,0),0),
  IF($B1879=1,
    IF($L1879=FALSE,
      VLOOKUP($A1879,ChapterTable!$1:$1048576,MATCH("최종"&amp;SUBSTITUTE(SUBSTITUTE(F$1,"standard",""),"|Float",""),ChapterTable!$1:$1,0),0),
      VLOOKUP($A1879-ChapterTable!$P$11,ChapterTable!$1:$1048576,MATCH("최종"&amp;SUBSTITUTE(SUBSTITUTE(F$1,"standard",""),"|Float",""),ChapterTable!$1:$1,0),0)*ChapterTable!$P$14
    ),
  OFFSET(F1879,-$B1879+IF($L1879,1,0),0)*
    (VLOOKUP(SUBSTITUTE(SUBSTITUTE(F$1,"standard",""),"|Float","")&amp;IF(OR($L1879=TRUE,$A1879=0,MOD($A1879,ChapterTable!$R$20)&lt;&gt;0),"","보스")&amp;"인게임누적곱배수",ChapterTable!$R:$S,2,0)^D1879
    +VLOOKUP(SUBSTITUTE(SUBSTITUTE(F$1,"standard",""),"|Float","")&amp;IF(OR($L1879=TRUE,$A1879=0,MOD($A1879,ChapterTable!$R$20)&lt;&gt;0),"","보스")&amp;"인게임누적합배수",ChapterTable!$R:$S,2,0)*D1879)
  )
  )
  )
)</f>
        <v>13708.511512756349</v>
      </c>
      <c r="G1879" t="s">
        <v>719</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206"/>
        <v>4</v>
      </c>
      <c r="Q1879">
        <f t="shared" si="207"/>
        <v>4</v>
      </c>
      <c r="R1879" t="b">
        <f t="shared" ca="1" si="208"/>
        <v>1</v>
      </c>
      <c r="T1879" t="b">
        <f t="shared" ca="1" si="209"/>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212"/>
        <v>0.25</v>
      </c>
      <c r="AJ1879">
        <f t="shared" si="210"/>
        <v>0.32</v>
      </c>
      <c r="AK1879">
        <f t="shared" si="211"/>
        <v>1</v>
      </c>
      <c r="AL1879">
        <v>0</v>
      </c>
    </row>
    <row r="1880" spans="1:38" x14ac:dyDescent="0.3">
      <c r="A1880">
        <v>15</v>
      </c>
      <c r="B1880">
        <v>39</v>
      </c>
      <c r="C1880">
        <f>IF(OR($L1880=TRUE,$A1880=0,MOD($A1880,ChapterTable!$R$20)&lt;&gt;0),
MAX(0,INT(($B1880+ChapterTable!$P$26+VLOOKUP(SUBSTITUTE(C$1,"성장단계","")&amp;"단계오프셋",ChapterTable!$R:$S,2,0))/ChapterTable!$P$23)),
MAX(0,INT(($B1880+ChapterTable!$R$26+VLOOKUP(SUBSTITUTE(C$1,"성장단계","")&amp;"보스단계오프셋",ChapterTable!$R:$S,2,0))/ChapterTable!$R$23)))</f>
        <v>4</v>
      </c>
      <c r="D1880">
        <f>IF(OR($L1880=TRUE,$A1880=0,MOD($A1880,ChapterTable!$R$20)&lt;&gt;0),
MAX(0,INT(($B1880+ChapterTable!$P$26+VLOOKUP(SUBSTITUTE(D$1,"성장단계","")&amp;"단계오프셋",ChapterTable!$R:$S,2,0))/ChapterTable!$P$23)),
MAX(0,INT(($B1880+ChapterTable!$R$26+VLOOKUP(SUBSTITUTE(D$1,"성장단계","")&amp;"보스단계오프셋",ChapterTable!$R:$S,2,0))/ChapterTable!$R$23)))</f>
        <v>3</v>
      </c>
      <c r="E1880" s="1">
        <f ca="1">IF(AND($A1880=0,$B1880=1),
    VLOOKUP(1,ChapterTable!$1:$1048576,MATCH("최종"&amp;SUBSTITUTE(SUBSTITUTE(E$1,"standard",""),"|Float",""),ChapterTable!$1:$1,0),0)*ChapterTable!$P$17,
  IF(AND($A1880=0,$B1880=0),
    E1881,
  IF($B1880=0,
    VLOOKUP($A1880,ChapterTable!$1:$1048576,MATCH("최종"&amp;SUBSTITUTE(SUBSTITUTE(E$1,"standard",""),"|Float",""),ChapterTable!$1:$1,0),0),
  IF($B1880=1,
    IF($L1880=FALSE,
      VLOOKUP($A1880,ChapterTable!$1:$1048576,MATCH("최종"&amp;SUBSTITUTE(SUBSTITUTE(E$1,"standard",""),"|Float",""),ChapterTable!$1:$1,0),0),
      VLOOKUP($A1880-ChapterTable!$P$11,ChapterTable!$1:$1048576,MATCH("최종"&amp;SUBSTITUTE(SUBSTITUTE(E$1,"standard",""),"|Float",""),ChapterTable!$1:$1,0),0)*ChapterTable!$P$14
    ),
  OFFSET(E1880,-$B1880+IF($L1880,1,0),0)*IF($B1880&gt;OFFSET($B1880,1,0),ChapterTable!$R$17,1)*
    (VLOOKUP(SUBSTITUTE(SUBSTITUTE(E$1,"standard",""),"|Float","")&amp;IF(OR($L1880=TRUE,$A1880=0,MOD($A1880,ChapterTable!$R$20)&lt;&gt;0),"","보스")&amp;"인게임누적곱배수",ChapterTable!$R:$S,2,0)^C1880
    +VLOOKUP(SUBSTITUTE(SUBSTITUTE(E$1,"standard",""),"|Float","")&amp;IF(OR($L1880=TRUE,$A1880=0,MOD($A1880,ChapterTable!$R$20)&lt;&gt;0),"","보스")&amp;"인게임누적합배수",ChapterTable!$R:$S,2,0)*C1880)
  )
  )
  )
)</f>
        <v>48343.485498046866</v>
      </c>
      <c r="F1880" s="1">
        <f ca="1">IF(AND($A1880=0,$B1880=1),
    VLOOKUP(1,ChapterTable!$1:$1048576,MATCH("최종"&amp;SUBSTITUTE(SUBSTITUTE(F$1,"standard",""),"|Float",""),ChapterTable!$1:$1,0),0)*ChapterTable!$P$17,
  IF(AND($A1880=0,$B1880=0),
    F1881,
  IF($B1880=0,
    VLOOKUP($A1880,ChapterTable!$1:$1048576,MATCH("최종"&amp;SUBSTITUTE(SUBSTITUTE(F$1,"standard",""),"|Float",""),ChapterTable!$1:$1,0),0),
  IF($B1880=1,
    IF($L1880=FALSE,
      VLOOKUP($A1880,ChapterTable!$1:$1048576,MATCH("최종"&amp;SUBSTITUTE(SUBSTITUTE(F$1,"standard",""),"|Float",""),ChapterTable!$1:$1,0),0),
      VLOOKUP($A1880-ChapterTable!$P$11,ChapterTable!$1:$1048576,MATCH("최종"&amp;SUBSTITUTE(SUBSTITUTE(F$1,"standard",""),"|Float",""),ChapterTable!$1:$1,0),0)*ChapterTable!$P$14
    ),
  OFFSET(F1880,-$B1880+IF($L1880,1,0),0)*
    (VLOOKUP(SUBSTITUTE(SUBSTITUTE(F$1,"standard",""),"|Float","")&amp;IF(OR($L1880=TRUE,$A1880=0,MOD($A1880,ChapterTable!$R$20)&lt;&gt;0),"","보스")&amp;"인게임누적곱배수",ChapterTable!$R:$S,2,0)^D1880
    +VLOOKUP(SUBSTITUTE(SUBSTITUTE(F$1,"standard",""),"|Float","")&amp;IF(OR($L1880=TRUE,$A1880=0,MOD($A1880,ChapterTable!$R$20)&lt;&gt;0),"","보스")&amp;"인게임누적합배수",ChapterTable!$R:$S,2,0)*D1880)
  )
  )
  )
)</f>
        <v>13708.511512756349</v>
      </c>
      <c r="G1880" t="s">
        <v>719</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206"/>
        <v>94</v>
      </c>
      <c r="Q1880">
        <f t="shared" si="207"/>
        <v>94</v>
      </c>
      <c r="R1880" t="b">
        <f t="shared" ca="1" si="208"/>
        <v>1</v>
      </c>
      <c r="T1880" t="b">
        <f t="shared" ca="1" si="209"/>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212"/>
        <v>0.25</v>
      </c>
      <c r="AJ1880">
        <f t="shared" si="210"/>
        <v>0.32</v>
      </c>
      <c r="AK1880">
        <f t="shared" si="211"/>
        <v>1</v>
      </c>
      <c r="AL1880">
        <v>0</v>
      </c>
    </row>
    <row r="1881" spans="1:38" x14ac:dyDescent="0.3">
      <c r="A1881">
        <v>15</v>
      </c>
      <c r="B1881">
        <v>40</v>
      </c>
      <c r="C1881">
        <f>IF(OR($L1881=TRUE,$A1881=0,MOD($A1881,ChapterTable!$R$20)&lt;&gt;0),
MAX(0,INT(($B1881+ChapterTable!$P$26+VLOOKUP(SUBSTITUTE(C$1,"성장단계","")&amp;"단계오프셋",ChapterTable!$R:$S,2,0))/ChapterTable!$P$23)),
MAX(0,INT(($B1881+ChapterTable!$R$26+VLOOKUP(SUBSTITUTE(C$1,"성장단계","")&amp;"보스단계오프셋",ChapterTable!$R:$S,2,0))/ChapterTable!$R$23)))</f>
        <v>4</v>
      </c>
      <c r="D1881">
        <f>IF(OR($L1881=TRUE,$A1881=0,MOD($A1881,ChapterTable!$R$20)&lt;&gt;0),
MAX(0,INT(($B1881+ChapterTable!$P$26+VLOOKUP(SUBSTITUTE(D$1,"성장단계","")&amp;"단계오프셋",ChapterTable!$R:$S,2,0))/ChapterTable!$P$23)),
MAX(0,INT(($B1881+ChapterTable!$R$26+VLOOKUP(SUBSTITUTE(D$1,"성장단계","")&amp;"보스단계오프셋",ChapterTable!$R:$S,2,0))/ChapterTable!$R$23)))</f>
        <v>3</v>
      </c>
      <c r="E1881" s="1">
        <f ca="1">IF(AND($A1881=0,$B1881=1),
    VLOOKUP(1,ChapterTable!$1:$1048576,MATCH("최종"&amp;SUBSTITUTE(SUBSTITUTE(E$1,"standard",""),"|Float",""),ChapterTable!$1:$1,0),0)*ChapterTable!$P$17,
  IF(AND($A1881=0,$B1881=0),
    E1882,
  IF($B1881=0,
    VLOOKUP($A1881,ChapterTable!$1:$1048576,MATCH("최종"&amp;SUBSTITUTE(SUBSTITUTE(E$1,"standard",""),"|Float",""),ChapterTable!$1:$1,0),0),
  IF($B1881=1,
    IF($L1881=FALSE,
      VLOOKUP($A1881,ChapterTable!$1:$1048576,MATCH("최종"&amp;SUBSTITUTE(SUBSTITUTE(E$1,"standard",""),"|Float",""),ChapterTable!$1:$1,0),0),
      VLOOKUP($A1881-ChapterTable!$P$11,ChapterTable!$1:$1048576,MATCH("최종"&amp;SUBSTITUTE(SUBSTITUTE(E$1,"standard",""),"|Float",""),ChapterTable!$1:$1,0),0)*ChapterTable!$P$14
    ),
  OFFSET(E1881,-$B1881+IF($L1881,1,0),0)*IF($B1881&gt;OFFSET($B1881,1,0),ChapterTable!$R$17,1)*
    (VLOOKUP(SUBSTITUTE(SUBSTITUTE(E$1,"standard",""),"|Float","")&amp;IF(OR($L1881=TRUE,$A1881=0,MOD($A1881,ChapterTable!$R$20)&lt;&gt;0),"","보스")&amp;"인게임누적곱배수",ChapterTable!$R:$S,2,0)^C1881
    +VLOOKUP(SUBSTITUTE(SUBSTITUTE(E$1,"standard",""),"|Float","")&amp;IF(OR($L1881=TRUE,$A1881=0,MOD($A1881,ChapterTable!$R$20)&lt;&gt;0),"","보스")&amp;"인게임누적합배수",ChapterTable!$R:$S,2,0)*C1881)
  )
  )
  )
)</f>
        <v>48343.485498046866</v>
      </c>
      <c r="F1881" s="1">
        <f ca="1">IF(AND($A1881=0,$B1881=1),
    VLOOKUP(1,ChapterTable!$1:$1048576,MATCH("최종"&amp;SUBSTITUTE(SUBSTITUTE(F$1,"standard",""),"|Float",""),ChapterTable!$1:$1,0),0)*ChapterTable!$P$17,
  IF(AND($A1881=0,$B1881=0),
    F1882,
  IF($B1881=0,
    VLOOKUP($A1881,ChapterTable!$1:$1048576,MATCH("최종"&amp;SUBSTITUTE(SUBSTITUTE(F$1,"standard",""),"|Float",""),ChapterTable!$1:$1,0),0),
  IF($B1881=1,
    IF($L1881=FALSE,
      VLOOKUP($A1881,ChapterTable!$1:$1048576,MATCH("최종"&amp;SUBSTITUTE(SUBSTITUTE(F$1,"standard",""),"|Float",""),ChapterTable!$1:$1,0),0),
      VLOOKUP($A1881-ChapterTable!$P$11,ChapterTable!$1:$1048576,MATCH("최종"&amp;SUBSTITUTE(SUBSTITUTE(F$1,"standard",""),"|Float",""),ChapterTable!$1:$1,0),0)*ChapterTable!$P$14
    ),
  OFFSET(F1881,-$B1881+IF($L1881,1,0),0)*
    (VLOOKUP(SUBSTITUTE(SUBSTITUTE(F$1,"standard",""),"|Float","")&amp;IF(OR($L1881=TRUE,$A1881=0,MOD($A1881,ChapterTable!$R$20)&lt;&gt;0),"","보스")&amp;"인게임누적곱배수",ChapterTable!$R:$S,2,0)^D1881
    +VLOOKUP(SUBSTITUTE(SUBSTITUTE(F$1,"standard",""),"|Float","")&amp;IF(OR($L1881=TRUE,$A1881=0,MOD($A1881,ChapterTable!$R$20)&lt;&gt;0),"","보스")&amp;"인게임누적합배수",ChapterTable!$R:$S,2,0)*D1881)
  )
  )
  )
)</f>
        <v>13708.511512756349</v>
      </c>
      <c r="G1881" t="s">
        <v>719</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206"/>
        <v>24</v>
      </c>
      <c r="Q1881">
        <f t="shared" si="207"/>
        <v>24</v>
      </c>
      <c r="R1881" t="b">
        <f t="shared" ca="1" si="208"/>
        <v>1</v>
      </c>
      <c r="T1881" t="b">
        <f t="shared" ca="1" si="209"/>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212"/>
        <v>0.25</v>
      </c>
      <c r="AJ1881">
        <f t="shared" si="210"/>
        <v>1</v>
      </c>
      <c r="AK1881">
        <f t="shared" si="211"/>
        <v>4</v>
      </c>
      <c r="AL1881">
        <v>0</v>
      </c>
    </row>
    <row r="1882" spans="1:38" x14ac:dyDescent="0.3">
      <c r="A1882">
        <v>15</v>
      </c>
      <c r="B1882">
        <v>41</v>
      </c>
      <c r="C1882">
        <f>IF(OR($L1882=TRUE,$A1882=0,MOD($A1882,ChapterTable!$R$20)&lt;&gt;0),
MAX(0,INT(($B1882+ChapterTable!$P$26+VLOOKUP(SUBSTITUTE(C$1,"성장단계","")&amp;"단계오프셋",ChapterTable!$R:$S,2,0))/ChapterTable!$P$23)),
MAX(0,INT(($B1882+ChapterTable!$R$26+VLOOKUP(SUBSTITUTE(C$1,"성장단계","")&amp;"보스단계오프셋",ChapterTable!$R:$S,2,0))/ChapterTable!$R$23)))</f>
        <v>4</v>
      </c>
      <c r="D1882">
        <f>IF(OR($L1882=TRUE,$A1882=0,MOD($A1882,ChapterTable!$R$20)&lt;&gt;0),
MAX(0,INT(($B1882+ChapterTable!$P$26+VLOOKUP(SUBSTITUTE(D$1,"성장단계","")&amp;"단계오프셋",ChapterTable!$R:$S,2,0))/ChapterTable!$P$23)),
MAX(0,INT(($B1882+ChapterTable!$R$26+VLOOKUP(SUBSTITUTE(D$1,"성장단계","")&amp;"보스단계오프셋",ChapterTable!$R:$S,2,0))/ChapterTable!$R$23)))</f>
        <v>4</v>
      </c>
      <c r="E1882" s="1">
        <f ca="1">IF(AND($A1882=0,$B1882=1),
    VLOOKUP(1,ChapterTable!$1:$1048576,MATCH("최종"&amp;SUBSTITUTE(SUBSTITUTE(E$1,"standard",""),"|Float",""),ChapterTable!$1:$1,0),0)*ChapterTable!$P$17,
  IF(AND($A1882=0,$B1882=0),
    E1883,
  IF($B1882=0,
    VLOOKUP($A1882,ChapterTable!$1:$1048576,MATCH("최종"&amp;SUBSTITUTE(SUBSTITUTE(E$1,"standard",""),"|Float",""),ChapterTable!$1:$1,0),0),
  IF($B1882=1,
    IF($L1882=FALSE,
      VLOOKUP($A1882,ChapterTable!$1:$1048576,MATCH("최종"&amp;SUBSTITUTE(SUBSTITUTE(E$1,"standard",""),"|Float",""),ChapterTable!$1:$1,0),0),
      VLOOKUP($A1882-ChapterTable!$P$11,ChapterTable!$1:$1048576,MATCH("최종"&amp;SUBSTITUTE(SUBSTITUTE(E$1,"standard",""),"|Float",""),ChapterTable!$1:$1,0),0)*ChapterTable!$P$14
    ),
  OFFSET(E1882,-$B1882+IF($L1882,1,0),0)*IF($B1882&gt;OFFSET($B1882,1,0),ChapterTable!$R$17,1)*
    (VLOOKUP(SUBSTITUTE(SUBSTITUTE(E$1,"standard",""),"|Float","")&amp;IF(OR($L1882=TRUE,$A1882=0,MOD($A1882,ChapterTable!$R$20)&lt;&gt;0),"","보스")&amp;"인게임누적곱배수",ChapterTable!$R:$S,2,0)^C1882
    +VLOOKUP(SUBSTITUTE(SUBSTITUTE(E$1,"standard",""),"|Float","")&amp;IF(OR($L1882=TRUE,$A1882=0,MOD($A1882,ChapterTable!$R$20)&lt;&gt;0),"","보스")&amp;"인게임누적합배수",ChapterTable!$R:$S,2,0)*C1882)
  )
  )
  )
)</f>
        <v>48343.485498046866</v>
      </c>
      <c r="F1882" s="1">
        <f ca="1">IF(AND($A1882=0,$B1882=1),
    VLOOKUP(1,ChapterTable!$1:$1048576,MATCH("최종"&amp;SUBSTITUTE(SUBSTITUTE(F$1,"standard",""),"|Float",""),ChapterTable!$1:$1,0),0)*ChapterTable!$P$17,
  IF(AND($A1882=0,$B1882=0),
    F1883,
  IF($B1882=0,
    VLOOKUP($A1882,ChapterTable!$1:$1048576,MATCH("최종"&amp;SUBSTITUTE(SUBSTITUTE(F$1,"standard",""),"|Float",""),ChapterTable!$1:$1,0),0),
  IF($B1882=1,
    IF($L1882=FALSE,
      VLOOKUP($A1882,ChapterTable!$1:$1048576,MATCH("최종"&amp;SUBSTITUTE(SUBSTITUTE(F$1,"standard",""),"|Float",""),ChapterTable!$1:$1,0),0),
      VLOOKUP($A1882-ChapterTable!$P$11,ChapterTable!$1:$1048576,MATCH("최종"&amp;SUBSTITUTE(SUBSTITUTE(F$1,"standard",""),"|Float",""),ChapterTable!$1:$1,0),0)*ChapterTable!$P$14
    ),
  OFFSET(F1882,-$B1882+IF($L1882,1,0),0)*
    (VLOOKUP(SUBSTITUTE(SUBSTITUTE(F$1,"standard",""),"|Float","")&amp;IF(OR($L1882=TRUE,$A1882=0,MOD($A1882,ChapterTable!$R$20)&lt;&gt;0),"","보스")&amp;"인게임누적곱배수",ChapterTable!$R:$S,2,0)^D1882
    +VLOOKUP(SUBSTITUTE(SUBSTITUTE(F$1,"standard",""),"|Float","")&amp;IF(OR($L1882=TRUE,$A1882=0,MOD($A1882,ChapterTable!$R$20)&lt;&gt;0),"","보스")&amp;"인게임누적합배수",ChapterTable!$R:$S,2,0)*D1882)
  )
  )
  )
)</f>
        <v>14547.808135986328</v>
      </c>
      <c r="G1882" t="s">
        <v>719</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206"/>
        <v>5</v>
      </c>
      <c r="Q1882">
        <f t="shared" si="207"/>
        <v>5</v>
      </c>
      <c r="R1882" t="b">
        <f t="shared" ca="1" si="208"/>
        <v>1</v>
      </c>
      <c r="T1882" t="b">
        <f t="shared" ca="1" si="209"/>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212"/>
        <v>0.2</v>
      </c>
      <c r="AJ1882">
        <f t="shared" si="210"/>
        <v>0.27466666000000001</v>
      </c>
      <c r="AK1882">
        <f t="shared" si="211"/>
        <v>1</v>
      </c>
      <c r="AL1882">
        <v>0</v>
      </c>
    </row>
    <row r="1883" spans="1:38" x14ac:dyDescent="0.3">
      <c r="A1883">
        <v>15</v>
      </c>
      <c r="B1883">
        <v>42</v>
      </c>
      <c r="C1883">
        <f>IF(OR($L1883=TRUE,$A1883=0,MOD($A1883,ChapterTable!$R$20)&lt;&gt;0),
MAX(0,INT(($B1883+ChapterTable!$P$26+VLOOKUP(SUBSTITUTE(C$1,"성장단계","")&amp;"단계오프셋",ChapterTable!$R:$S,2,0))/ChapterTable!$P$23)),
MAX(0,INT(($B1883+ChapterTable!$R$26+VLOOKUP(SUBSTITUTE(C$1,"성장단계","")&amp;"보스단계오프셋",ChapterTable!$R:$S,2,0))/ChapterTable!$R$23)))</f>
        <v>4</v>
      </c>
      <c r="D1883">
        <f>IF(OR($L1883=TRUE,$A1883=0,MOD($A1883,ChapterTable!$R$20)&lt;&gt;0),
MAX(0,INT(($B1883+ChapterTable!$P$26+VLOOKUP(SUBSTITUTE(D$1,"성장단계","")&amp;"단계오프셋",ChapterTable!$R:$S,2,0))/ChapterTable!$P$23)),
MAX(0,INT(($B1883+ChapterTable!$R$26+VLOOKUP(SUBSTITUTE(D$1,"성장단계","")&amp;"보스단계오프셋",ChapterTable!$R:$S,2,0))/ChapterTable!$R$23)))</f>
        <v>4</v>
      </c>
      <c r="E1883" s="1">
        <f ca="1">IF(AND($A1883=0,$B1883=1),
    VLOOKUP(1,ChapterTable!$1:$1048576,MATCH("최종"&amp;SUBSTITUTE(SUBSTITUTE(E$1,"standard",""),"|Float",""),ChapterTable!$1:$1,0),0)*ChapterTable!$P$17,
  IF(AND($A1883=0,$B1883=0),
    E1884,
  IF($B1883=0,
    VLOOKUP($A1883,ChapterTable!$1:$1048576,MATCH("최종"&amp;SUBSTITUTE(SUBSTITUTE(E$1,"standard",""),"|Float",""),ChapterTable!$1:$1,0),0),
  IF($B1883=1,
    IF($L1883=FALSE,
      VLOOKUP($A1883,ChapterTable!$1:$1048576,MATCH("최종"&amp;SUBSTITUTE(SUBSTITUTE(E$1,"standard",""),"|Float",""),ChapterTable!$1:$1,0),0),
      VLOOKUP($A1883-ChapterTable!$P$11,ChapterTable!$1:$1048576,MATCH("최종"&amp;SUBSTITUTE(SUBSTITUTE(E$1,"standard",""),"|Float",""),ChapterTable!$1:$1,0),0)*ChapterTable!$P$14
    ),
  OFFSET(E1883,-$B1883+IF($L1883,1,0),0)*IF($B1883&gt;OFFSET($B1883,1,0),ChapterTable!$R$17,1)*
    (VLOOKUP(SUBSTITUTE(SUBSTITUTE(E$1,"standard",""),"|Float","")&amp;IF(OR($L1883=TRUE,$A1883=0,MOD($A1883,ChapterTable!$R$20)&lt;&gt;0),"","보스")&amp;"인게임누적곱배수",ChapterTable!$R:$S,2,0)^C1883
    +VLOOKUP(SUBSTITUTE(SUBSTITUTE(E$1,"standard",""),"|Float","")&amp;IF(OR($L1883=TRUE,$A1883=0,MOD($A1883,ChapterTable!$R$20)&lt;&gt;0),"","보스")&amp;"인게임누적합배수",ChapterTable!$R:$S,2,0)*C1883)
  )
  )
  )
)</f>
        <v>48343.485498046866</v>
      </c>
      <c r="F1883" s="1">
        <f ca="1">IF(AND($A1883=0,$B1883=1),
    VLOOKUP(1,ChapterTable!$1:$1048576,MATCH("최종"&amp;SUBSTITUTE(SUBSTITUTE(F$1,"standard",""),"|Float",""),ChapterTable!$1:$1,0),0)*ChapterTable!$P$17,
  IF(AND($A1883=0,$B1883=0),
    F1884,
  IF($B1883=0,
    VLOOKUP($A1883,ChapterTable!$1:$1048576,MATCH("최종"&amp;SUBSTITUTE(SUBSTITUTE(F$1,"standard",""),"|Float",""),ChapterTable!$1:$1,0),0),
  IF($B1883=1,
    IF($L1883=FALSE,
      VLOOKUP($A1883,ChapterTable!$1:$1048576,MATCH("최종"&amp;SUBSTITUTE(SUBSTITUTE(F$1,"standard",""),"|Float",""),ChapterTable!$1:$1,0),0),
      VLOOKUP($A1883-ChapterTable!$P$11,ChapterTable!$1:$1048576,MATCH("최종"&amp;SUBSTITUTE(SUBSTITUTE(F$1,"standard",""),"|Float",""),ChapterTable!$1:$1,0),0)*ChapterTable!$P$14
    ),
  OFFSET(F1883,-$B1883+IF($L1883,1,0),0)*
    (VLOOKUP(SUBSTITUTE(SUBSTITUTE(F$1,"standard",""),"|Float","")&amp;IF(OR($L1883=TRUE,$A1883=0,MOD($A1883,ChapterTable!$R$20)&lt;&gt;0),"","보스")&amp;"인게임누적곱배수",ChapterTable!$R:$S,2,0)^D1883
    +VLOOKUP(SUBSTITUTE(SUBSTITUTE(F$1,"standard",""),"|Float","")&amp;IF(OR($L1883=TRUE,$A1883=0,MOD($A1883,ChapterTable!$R$20)&lt;&gt;0),"","보스")&amp;"인게임누적합배수",ChapterTable!$R:$S,2,0)*D1883)
  )
  )
  )
)</f>
        <v>14547.808135986328</v>
      </c>
      <c r="G1883" t="s">
        <v>719</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206"/>
        <v>5</v>
      </c>
      <c r="Q1883">
        <f t="shared" si="207"/>
        <v>5</v>
      </c>
      <c r="R1883" t="b">
        <f t="shared" ca="1" si="208"/>
        <v>1</v>
      </c>
      <c r="T1883" t="b">
        <f t="shared" ca="1" si="209"/>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212"/>
        <v>0.2</v>
      </c>
      <c r="AJ1883">
        <f t="shared" si="210"/>
        <v>0.27466666000000001</v>
      </c>
      <c r="AK1883">
        <f t="shared" si="211"/>
        <v>1</v>
      </c>
      <c r="AL1883">
        <v>0</v>
      </c>
    </row>
    <row r="1884" spans="1:38" x14ac:dyDescent="0.3">
      <c r="A1884">
        <v>15</v>
      </c>
      <c r="B1884">
        <v>43</v>
      </c>
      <c r="C1884">
        <f>IF(OR($L1884=TRUE,$A1884=0,MOD($A1884,ChapterTable!$R$20)&lt;&gt;0),
MAX(0,INT(($B1884+ChapterTable!$P$26+VLOOKUP(SUBSTITUTE(C$1,"성장단계","")&amp;"단계오프셋",ChapterTable!$R:$S,2,0))/ChapterTable!$P$23)),
MAX(0,INT(($B1884+ChapterTable!$R$26+VLOOKUP(SUBSTITUTE(C$1,"성장단계","")&amp;"보스단계오프셋",ChapterTable!$R:$S,2,0))/ChapterTable!$R$23)))</f>
        <v>4</v>
      </c>
      <c r="D1884">
        <f>IF(OR($L1884=TRUE,$A1884=0,MOD($A1884,ChapterTable!$R$20)&lt;&gt;0),
MAX(0,INT(($B1884+ChapterTable!$P$26+VLOOKUP(SUBSTITUTE(D$1,"성장단계","")&amp;"단계오프셋",ChapterTable!$R:$S,2,0))/ChapterTable!$P$23)),
MAX(0,INT(($B1884+ChapterTable!$R$26+VLOOKUP(SUBSTITUTE(D$1,"성장단계","")&amp;"보스단계오프셋",ChapterTable!$R:$S,2,0))/ChapterTable!$R$23)))</f>
        <v>4</v>
      </c>
      <c r="E1884" s="1">
        <f ca="1">IF(AND($A1884=0,$B1884=1),
    VLOOKUP(1,ChapterTable!$1:$1048576,MATCH("최종"&amp;SUBSTITUTE(SUBSTITUTE(E$1,"standard",""),"|Float",""),ChapterTable!$1:$1,0),0)*ChapterTable!$P$17,
  IF(AND($A1884=0,$B1884=0),
    E1885,
  IF($B1884=0,
    VLOOKUP($A1884,ChapterTable!$1:$1048576,MATCH("최종"&amp;SUBSTITUTE(SUBSTITUTE(E$1,"standard",""),"|Float",""),ChapterTable!$1:$1,0),0),
  IF($B1884=1,
    IF($L1884=FALSE,
      VLOOKUP($A1884,ChapterTable!$1:$1048576,MATCH("최종"&amp;SUBSTITUTE(SUBSTITUTE(E$1,"standard",""),"|Float",""),ChapterTable!$1:$1,0),0),
      VLOOKUP($A1884-ChapterTable!$P$11,ChapterTable!$1:$1048576,MATCH("최종"&amp;SUBSTITUTE(SUBSTITUTE(E$1,"standard",""),"|Float",""),ChapterTable!$1:$1,0),0)*ChapterTable!$P$14
    ),
  OFFSET(E1884,-$B1884+IF($L1884,1,0),0)*IF($B1884&gt;OFFSET($B1884,1,0),ChapterTable!$R$17,1)*
    (VLOOKUP(SUBSTITUTE(SUBSTITUTE(E$1,"standard",""),"|Float","")&amp;IF(OR($L1884=TRUE,$A1884=0,MOD($A1884,ChapterTable!$R$20)&lt;&gt;0),"","보스")&amp;"인게임누적곱배수",ChapterTable!$R:$S,2,0)^C1884
    +VLOOKUP(SUBSTITUTE(SUBSTITUTE(E$1,"standard",""),"|Float","")&amp;IF(OR($L1884=TRUE,$A1884=0,MOD($A1884,ChapterTable!$R$20)&lt;&gt;0),"","보스")&amp;"인게임누적합배수",ChapterTable!$R:$S,2,0)*C1884)
  )
  )
  )
)</f>
        <v>48343.485498046866</v>
      </c>
      <c r="F1884" s="1">
        <f ca="1">IF(AND($A1884=0,$B1884=1),
    VLOOKUP(1,ChapterTable!$1:$1048576,MATCH("최종"&amp;SUBSTITUTE(SUBSTITUTE(F$1,"standard",""),"|Float",""),ChapterTable!$1:$1,0),0)*ChapterTable!$P$17,
  IF(AND($A1884=0,$B1884=0),
    F1885,
  IF($B1884=0,
    VLOOKUP($A1884,ChapterTable!$1:$1048576,MATCH("최종"&amp;SUBSTITUTE(SUBSTITUTE(F$1,"standard",""),"|Float",""),ChapterTable!$1:$1,0),0),
  IF($B1884=1,
    IF($L1884=FALSE,
      VLOOKUP($A1884,ChapterTable!$1:$1048576,MATCH("최종"&amp;SUBSTITUTE(SUBSTITUTE(F$1,"standard",""),"|Float",""),ChapterTable!$1:$1,0),0),
      VLOOKUP($A1884-ChapterTable!$P$11,ChapterTable!$1:$1048576,MATCH("최종"&amp;SUBSTITUTE(SUBSTITUTE(F$1,"standard",""),"|Float",""),ChapterTable!$1:$1,0),0)*ChapterTable!$P$14
    ),
  OFFSET(F1884,-$B1884+IF($L1884,1,0),0)*
    (VLOOKUP(SUBSTITUTE(SUBSTITUTE(F$1,"standard",""),"|Float","")&amp;IF(OR($L1884=TRUE,$A1884=0,MOD($A1884,ChapterTable!$R$20)&lt;&gt;0),"","보스")&amp;"인게임누적곱배수",ChapterTable!$R:$S,2,0)^D1884
    +VLOOKUP(SUBSTITUTE(SUBSTITUTE(F$1,"standard",""),"|Float","")&amp;IF(OR($L1884=TRUE,$A1884=0,MOD($A1884,ChapterTable!$R$20)&lt;&gt;0),"","보스")&amp;"인게임누적합배수",ChapterTable!$R:$S,2,0)*D1884)
  )
  )
  )
)</f>
        <v>14547.808135986328</v>
      </c>
      <c r="G1884" t="s">
        <v>719</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206"/>
        <v>5</v>
      </c>
      <c r="Q1884">
        <f t="shared" si="207"/>
        <v>5</v>
      </c>
      <c r="R1884" t="b">
        <f t="shared" ca="1" si="208"/>
        <v>1</v>
      </c>
      <c r="T1884" t="b">
        <f t="shared" ca="1" si="209"/>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212"/>
        <v>0.2</v>
      </c>
      <c r="AJ1884">
        <f t="shared" si="210"/>
        <v>0.27466666000000001</v>
      </c>
      <c r="AK1884">
        <f t="shared" si="211"/>
        <v>1</v>
      </c>
      <c r="AL1884">
        <v>0</v>
      </c>
    </row>
    <row r="1885" spans="1:38" x14ac:dyDescent="0.3">
      <c r="A1885">
        <v>15</v>
      </c>
      <c r="B1885">
        <v>44</v>
      </c>
      <c r="C1885">
        <f>IF(OR($L1885=TRUE,$A1885=0,MOD($A1885,ChapterTable!$R$20)&lt;&gt;0),
MAX(0,INT(($B1885+ChapterTable!$P$26+VLOOKUP(SUBSTITUTE(C$1,"성장단계","")&amp;"단계오프셋",ChapterTable!$R:$S,2,0))/ChapterTable!$P$23)),
MAX(0,INT(($B1885+ChapterTable!$R$26+VLOOKUP(SUBSTITUTE(C$1,"성장단계","")&amp;"보스단계오프셋",ChapterTable!$R:$S,2,0))/ChapterTable!$R$23)))</f>
        <v>4</v>
      </c>
      <c r="D1885">
        <f>IF(OR($L1885=TRUE,$A1885=0,MOD($A1885,ChapterTable!$R$20)&lt;&gt;0),
MAX(0,INT(($B1885+ChapterTable!$P$26+VLOOKUP(SUBSTITUTE(D$1,"성장단계","")&amp;"단계오프셋",ChapterTable!$R:$S,2,0))/ChapterTable!$P$23)),
MAX(0,INT(($B1885+ChapterTable!$R$26+VLOOKUP(SUBSTITUTE(D$1,"성장단계","")&amp;"보스단계오프셋",ChapterTable!$R:$S,2,0))/ChapterTable!$R$23)))</f>
        <v>4</v>
      </c>
      <c r="E1885" s="1">
        <f ca="1">IF(AND($A1885=0,$B1885=1),
    VLOOKUP(1,ChapterTable!$1:$1048576,MATCH("최종"&amp;SUBSTITUTE(SUBSTITUTE(E$1,"standard",""),"|Float",""),ChapterTable!$1:$1,0),0)*ChapterTable!$P$17,
  IF(AND($A1885=0,$B1885=0),
    E1886,
  IF($B1885=0,
    VLOOKUP($A1885,ChapterTable!$1:$1048576,MATCH("최종"&amp;SUBSTITUTE(SUBSTITUTE(E$1,"standard",""),"|Float",""),ChapterTable!$1:$1,0),0),
  IF($B1885=1,
    IF($L1885=FALSE,
      VLOOKUP($A1885,ChapterTable!$1:$1048576,MATCH("최종"&amp;SUBSTITUTE(SUBSTITUTE(E$1,"standard",""),"|Float",""),ChapterTable!$1:$1,0),0),
      VLOOKUP($A1885-ChapterTable!$P$11,ChapterTable!$1:$1048576,MATCH("최종"&amp;SUBSTITUTE(SUBSTITUTE(E$1,"standard",""),"|Float",""),ChapterTable!$1:$1,0),0)*ChapterTable!$P$14
    ),
  OFFSET(E1885,-$B1885+IF($L1885,1,0),0)*IF($B1885&gt;OFFSET($B1885,1,0),ChapterTable!$R$17,1)*
    (VLOOKUP(SUBSTITUTE(SUBSTITUTE(E$1,"standard",""),"|Float","")&amp;IF(OR($L1885=TRUE,$A1885=0,MOD($A1885,ChapterTable!$R$20)&lt;&gt;0),"","보스")&amp;"인게임누적곱배수",ChapterTable!$R:$S,2,0)^C1885
    +VLOOKUP(SUBSTITUTE(SUBSTITUTE(E$1,"standard",""),"|Float","")&amp;IF(OR($L1885=TRUE,$A1885=0,MOD($A1885,ChapterTable!$R$20)&lt;&gt;0),"","보스")&amp;"인게임누적합배수",ChapterTable!$R:$S,2,0)*C1885)
  )
  )
  )
)</f>
        <v>48343.485498046866</v>
      </c>
      <c r="F1885" s="1">
        <f ca="1">IF(AND($A1885=0,$B1885=1),
    VLOOKUP(1,ChapterTable!$1:$1048576,MATCH("최종"&amp;SUBSTITUTE(SUBSTITUTE(F$1,"standard",""),"|Float",""),ChapterTable!$1:$1,0),0)*ChapterTable!$P$17,
  IF(AND($A1885=0,$B1885=0),
    F1886,
  IF($B1885=0,
    VLOOKUP($A1885,ChapterTable!$1:$1048576,MATCH("최종"&amp;SUBSTITUTE(SUBSTITUTE(F$1,"standard",""),"|Float",""),ChapterTable!$1:$1,0),0),
  IF($B1885=1,
    IF($L1885=FALSE,
      VLOOKUP($A1885,ChapterTable!$1:$1048576,MATCH("최종"&amp;SUBSTITUTE(SUBSTITUTE(F$1,"standard",""),"|Float",""),ChapterTable!$1:$1,0),0),
      VLOOKUP($A1885-ChapterTable!$P$11,ChapterTable!$1:$1048576,MATCH("최종"&amp;SUBSTITUTE(SUBSTITUTE(F$1,"standard",""),"|Float",""),ChapterTable!$1:$1,0),0)*ChapterTable!$P$14
    ),
  OFFSET(F1885,-$B1885+IF($L1885,1,0),0)*
    (VLOOKUP(SUBSTITUTE(SUBSTITUTE(F$1,"standard",""),"|Float","")&amp;IF(OR($L1885=TRUE,$A1885=0,MOD($A1885,ChapterTable!$R$20)&lt;&gt;0),"","보스")&amp;"인게임누적곱배수",ChapterTable!$R:$S,2,0)^D1885
    +VLOOKUP(SUBSTITUTE(SUBSTITUTE(F$1,"standard",""),"|Float","")&amp;IF(OR($L1885=TRUE,$A1885=0,MOD($A1885,ChapterTable!$R$20)&lt;&gt;0),"","보스")&amp;"인게임누적합배수",ChapterTable!$R:$S,2,0)*D1885)
  )
  )
  )
)</f>
        <v>14547.808135986328</v>
      </c>
      <c r="G1885" t="s">
        <v>719</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206"/>
        <v>5</v>
      </c>
      <c r="Q1885">
        <f t="shared" si="207"/>
        <v>5</v>
      </c>
      <c r="R1885" t="b">
        <f t="shared" ca="1" si="208"/>
        <v>1</v>
      </c>
      <c r="T1885" t="b">
        <f t="shared" ca="1" si="209"/>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212"/>
        <v>0.2</v>
      </c>
      <c r="AJ1885">
        <f t="shared" si="210"/>
        <v>0.27466666000000001</v>
      </c>
      <c r="AK1885">
        <f t="shared" si="211"/>
        <v>1</v>
      </c>
      <c r="AL1885">
        <v>0</v>
      </c>
    </row>
    <row r="1886" spans="1:38" x14ac:dyDescent="0.3">
      <c r="A1886">
        <v>15</v>
      </c>
      <c r="B1886">
        <v>45</v>
      </c>
      <c r="C1886">
        <f>IF(OR($L1886=TRUE,$A1886=0,MOD($A1886,ChapterTable!$R$20)&lt;&gt;0),
MAX(0,INT(($B1886+ChapterTable!$P$26+VLOOKUP(SUBSTITUTE(C$1,"성장단계","")&amp;"단계오프셋",ChapterTable!$R:$S,2,0))/ChapterTable!$P$23)),
MAX(0,INT(($B1886+ChapterTable!$R$26+VLOOKUP(SUBSTITUTE(C$1,"성장단계","")&amp;"보스단계오프셋",ChapterTable!$R:$S,2,0))/ChapterTable!$R$23)))</f>
        <v>4</v>
      </c>
      <c r="D1886">
        <f>IF(OR($L1886=TRUE,$A1886=0,MOD($A1886,ChapterTable!$R$20)&lt;&gt;0),
MAX(0,INT(($B1886+ChapterTable!$P$26+VLOOKUP(SUBSTITUTE(D$1,"성장단계","")&amp;"단계오프셋",ChapterTable!$R:$S,2,0))/ChapterTable!$P$23)),
MAX(0,INT(($B1886+ChapterTable!$R$26+VLOOKUP(SUBSTITUTE(D$1,"성장단계","")&amp;"보스단계오프셋",ChapterTable!$R:$S,2,0))/ChapterTable!$R$23)))</f>
        <v>4</v>
      </c>
      <c r="E1886" s="1">
        <f ca="1">IF(AND($A1886=0,$B1886=1),
    VLOOKUP(1,ChapterTable!$1:$1048576,MATCH("최종"&amp;SUBSTITUTE(SUBSTITUTE(E$1,"standard",""),"|Float",""),ChapterTable!$1:$1,0),0)*ChapterTable!$P$17,
  IF(AND($A1886=0,$B1886=0),
    E1887,
  IF($B1886=0,
    VLOOKUP($A1886,ChapterTable!$1:$1048576,MATCH("최종"&amp;SUBSTITUTE(SUBSTITUTE(E$1,"standard",""),"|Float",""),ChapterTable!$1:$1,0),0),
  IF($B1886=1,
    IF($L1886=FALSE,
      VLOOKUP($A1886,ChapterTable!$1:$1048576,MATCH("최종"&amp;SUBSTITUTE(SUBSTITUTE(E$1,"standard",""),"|Float",""),ChapterTable!$1:$1,0),0),
      VLOOKUP($A1886-ChapterTable!$P$11,ChapterTable!$1:$1048576,MATCH("최종"&amp;SUBSTITUTE(SUBSTITUTE(E$1,"standard",""),"|Float",""),ChapterTable!$1:$1,0),0)*ChapterTable!$P$14
    ),
  OFFSET(E1886,-$B1886+IF($L1886,1,0),0)*IF($B1886&gt;OFFSET($B1886,1,0),ChapterTable!$R$17,1)*
    (VLOOKUP(SUBSTITUTE(SUBSTITUTE(E$1,"standard",""),"|Float","")&amp;IF(OR($L1886=TRUE,$A1886=0,MOD($A1886,ChapterTable!$R$20)&lt;&gt;0),"","보스")&amp;"인게임누적곱배수",ChapterTable!$R:$S,2,0)^C1886
    +VLOOKUP(SUBSTITUTE(SUBSTITUTE(E$1,"standard",""),"|Float","")&amp;IF(OR($L1886=TRUE,$A1886=0,MOD($A1886,ChapterTable!$R$20)&lt;&gt;0),"","보스")&amp;"인게임누적합배수",ChapterTable!$R:$S,2,0)*C1886)
  )
  )
  )
)</f>
        <v>48343.485498046866</v>
      </c>
      <c r="F1886" s="1">
        <f ca="1">IF(AND($A1886=0,$B1886=1),
    VLOOKUP(1,ChapterTable!$1:$1048576,MATCH("최종"&amp;SUBSTITUTE(SUBSTITUTE(F$1,"standard",""),"|Float",""),ChapterTable!$1:$1,0),0)*ChapterTable!$P$17,
  IF(AND($A1886=0,$B1886=0),
    F1887,
  IF($B1886=0,
    VLOOKUP($A1886,ChapterTable!$1:$1048576,MATCH("최종"&amp;SUBSTITUTE(SUBSTITUTE(F$1,"standard",""),"|Float",""),ChapterTable!$1:$1,0),0),
  IF($B1886=1,
    IF($L1886=FALSE,
      VLOOKUP($A1886,ChapterTable!$1:$1048576,MATCH("최종"&amp;SUBSTITUTE(SUBSTITUTE(F$1,"standard",""),"|Float",""),ChapterTable!$1:$1,0),0),
      VLOOKUP($A1886-ChapterTable!$P$11,ChapterTable!$1:$1048576,MATCH("최종"&amp;SUBSTITUTE(SUBSTITUTE(F$1,"standard",""),"|Float",""),ChapterTable!$1:$1,0),0)*ChapterTable!$P$14
    ),
  OFFSET(F1886,-$B1886+IF($L1886,1,0),0)*
    (VLOOKUP(SUBSTITUTE(SUBSTITUTE(F$1,"standard",""),"|Float","")&amp;IF(OR($L1886=TRUE,$A1886=0,MOD($A1886,ChapterTable!$R$20)&lt;&gt;0),"","보스")&amp;"인게임누적곱배수",ChapterTable!$R:$S,2,0)^D1886
    +VLOOKUP(SUBSTITUTE(SUBSTITUTE(F$1,"standard",""),"|Float","")&amp;IF(OR($L1886=TRUE,$A1886=0,MOD($A1886,ChapterTable!$R$20)&lt;&gt;0),"","보스")&amp;"인게임누적합배수",ChapterTable!$R:$S,2,0)*D1886)
  )
  )
  )
)</f>
        <v>14547.808135986328</v>
      </c>
      <c r="G1886" t="s">
        <v>719</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206"/>
        <v>11</v>
      </c>
      <c r="Q1886">
        <f t="shared" si="207"/>
        <v>11</v>
      </c>
      <c r="R1886" t="b">
        <f t="shared" ca="1" si="208"/>
        <v>1</v>
      </c>
      <c r="T1886" t="b">
        <f t="shared" ca="1" si="209"/>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212"/>
        <v>0.2</v>
      </c>
      <c r="AJ1886">
        <f t="shared" si="210"/>
        <v>0.27466666000000001</v>
      </c>
      <c r="AK1886">
        <f t="shared" si="211"/>
        <v>1</v>
      </c>
      <c r="AL1886">
        <v>0</v>
      </c>
    </row>
    <row r="1887" spans="1:38" x14ac:dyDescent="0.3">
      <c r="A1887">
        <v>15</v>
      </c>
      <c r="B1887">
        <v>46</v>
      </c>
      <c r="C1887">
        <f>IF(OR($L1887=TRUE,$A1887=0,MOD($A1887,ChapterTable!$R$20)&lt;&gt;0),
MAX(0,INT(($B1887+ChapterTable!$P$26+VLOOKUP(SUBSTITUTE(C$1,"성장단계","")&amp;"단계오프셋",ChapterTable!$R:$S,2,0))/ChapterTable!$P$23)),
MAX(0,INT(($B1887+ChapterTable!$R$26+VLOOKUP(SUBSTITUTE(C$1,"성장단계","")&amp;"보스단계오프셋",ChapterTable!$R:$S,2,0))/ChapterTable!$R$23)))</f>
        <v>5</v>
      </c>
      <c r="D1887">
        <f>IF(OR($L1887=TRUE,$A1887=0,MOD($A1887,ChapterTable!$R$20)&lt;&gt;0),
MAX(0,INT(($B1887+ChapterTable!$P$26+VLOOKUP(SUBSTITUTE(D$1,"성장단계","")&amp;"단계오프셋",ChapterTable!$R:$S,2,0))/ChapterTable!$P$23)),
MAX(0,INT(($B1887+ChapterTable!$R$26+VLOOKUP(SUBSTITUTE(D$1,"성장단계","")&amp;"보스단계오프셋",ChapterTable!$R:$S,2,0))/ChapterTable!$R$23)))</f>
        <v>4</v>
      </c>
      <c r="E1887" s="1">
        <f ca="1">IF(AND($A1887=0,$B1887=1),
    VLOOKUP(1,ChapterTable!$1:$1048576,MATCH("최종"&amp;SUBSTITUTE(SUBSTITUTE(E$1,"standard",""),"|Float",""),ChapterTable!$1:$1,0),0)*ChapterTable!$P$17,
  IF(AND($A1887=0,$B1887=0),
    E1888,
  IF($B1887=0,
    VLOOKUP($A1887,ChapterTable!$1:$1048576,MATCH("최종"&amp;SUBSTITUTE(SUBSTITUTE(E$1,"standard",""),"|Float",""),ChapterTable!$1:$1,0),0),
  IF($B1887=1,
    IF($L1887=FALSE,
      VLOOKUP($A1887,ChapterTable!$1:$1048576,MATCH("최종"&amp;SUBSTITUTE(SUBSTITUTE(E$1,"standard",""),"|Float",""),ChapterTable!$1:$1,0),0),
      VLOOKUP($A1887-ChapterTable!$P$11,ChapterTable!$1:$1048576,MATCH("최종"&amp;SUBSTITUTE(SUBSTITUTE(E$1,"standard",""),"|Float",""),ChapterTable!$1:$1,0),0)*ChapterTable!$P$14
    ),
  OFFSET(E1887,-$B1887+IF($L1887,1,0),0)*IF($B1887&gt;OFFSET($B1887,1,0),ChapterTable!$R$17,1)*
    (VLOOKUP(SUBSTITUTE(SUBSTITUTE(E$1,"standard",""),"|Float","")&amp;IF(OR($L1887=TRUE,$A1887=0,MOD($A1887,ChapterTable!$R$20)&lt;&gt;0),"","보스")&amp;"인게임누적곱배수",ChapterTable!$R:$S,2,0)^C1887
    +VLOOKUP(SUBSTITUTE(SUBSTITUTE(E$1,"standard",""),"|Float","")&amp;IF(OR($L1887=TRUE,$A1887=0,MOD($A1887,ChapterTable!$R$20)&lt;&gt;0),"","보스")&amp;"인게임누적합배수",ChapterTable!$R:$S,2,0)*C1887)
  )
  )
  )
)</f>
        <v>53714.983886718743</v>
      </c>
      <c r="F1887" s="1">
        <f ca="1">IF(AND($A1887=0,$B1887=1),
    VLOOKUP(1,ChapterTable!$1:$1048576,MATCH("최종"&amp;SUBSTITUTE(SUBSTITUTE(F$1,"standard",""),"|Float",""),ChapterTable!$1:$1,0),0)*ChapterTable!$P$17,
  IF(AND($A1887=0,$B1887=0),
    F1888,
  IF($B1887=0,
    VLOOKUP($A1887,ChapterTable!$1:$1048576,MATCH("최종"&amp;SUBSTITUTE(SUBSTITUTE(F$1,"standard",""),"|Float",""),ChapterTable!$1:$1,0),0),
  IF($B1887=1,
    IF($L1887=FALSE,
      VLOOKUP($A1887,ChapterTable!$1:$1048576,MATCH("최종"&amp;SUBSTITUTE(SUBSTITUTE(F$1,"standard",""),"|Float",""),ChapterTable!$1:$1,0),0),
      VLOOKUP($A1887-ChapterTable!$P$11,ChapterTable!$1:$1048576,MATCH("최종"&amp;SUBSTITUTE(SUBSTITUTE(F$1,"standard",""),"|Float",""),ChapterTable!$1:$1,0),0)*ChapterTable!$P$14
    ),
  OFFSET(F1887,-$B1887+IF($L1887,1,0),0)*
    (VLOOKUP(SUBSTITUTE(SUBSTITUTE(F$1,"standard",""),"|Float","")&amp;IF(OR($L1887=TRUE,$A1887=0,MOD($A1887,ChapterTable!$R$20)&lt;&gt;0),"","보스")&amp;"인게임누적곱배수",ChapterTable!$R:$S,2,0)^D1887
    +VLOOKUP(SUBSTITUTE(SUBSTITUTE(F$1,"standard",""),"|Float","")&amp;IF(OR($L1887=TRUE,$A1887=0,MOD($A1887,ChapterTable!$R$20)&lt;&gt;0),"","보스")&amp;"인게임누적합배수",ChapterTable!$R:$S,2,0)*D1887)
  )
  )
  )
)</f>
        <v>14547.808135986328</v>
      </c>
      <c r="G1887" t="s">
        <v>719</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206"/>
        <v>5</v>
      </c>
      <c r="Q1887">
        <f t="shared" si="207"/>
        <v>5</v>
      </c>
      <c r="R1887" t="b">
        <f t="shared" ca="1" si="208"/>
        <v>1</v>
      </c>
      <c r="T1887" t="b">
        <f t="shared" ca="1" si="209"/>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212"/>
        <v>0.2</v>
      </c>
      <c r="AJ1887">
        <f t="shared" si="210"/>
        <v>0.27466666000000001</v>
      </c>
      <c r="AK1887">
        <f t="shared" si="211"/>
        <v>1</v>
      </c>
      <c r="AL1887">
        <v>0</v>
      </c>
    </row>
    <row r="1888" spans="1:38" x14ac:dyDescent="0.3">
      <c r="A1888">
        <v>15</v>
      </c>
      <c r="B1888">
        <v>47</v>
      </c>
      <c r="C1888">
        <f>IF(OR($L1888=TRUE,$A1888=0,MOD($A1888,ChapterTable!$R$20)&lt;&gt;0),
MAX(0,INT(($B1888+ChapterTable!$P$26+VLOOKUP(SUBSTITUTE(C$1,"성장단계","")&amp;"단계오프셋",ChapterTable!$R:$S,2,0))/ChapterTable!$P$23)),
MAX(0,INT(($B1888+ChapterTable!$R$26+VLOOKUP(SUBSTITUTE(C$1,"성장단계","")&amp;"보스단계오프셋",ChapterTable!$R:$S,2,0))/ChapterTable!$R$23)))</f>
        <v>5</v>
      </c>
      <c r="D1888">
        <f>IF(OR($L1888=TRUE,$A1888=0,MOD($A1888,ChapterTable!$R$20)&lt;&gt;0),
MAX(0,INT(($B1888+ChapterTable!$P$26+VLOOKUP(SUBSTITUTE(D$1,"성장단계","")&amp;"단계오프셋",ChapterTable!$R:$S,2,0))/ChapterTable!$P$23)),
MAX(0,INT(($B1888+ChapterTable!$R$26+VLOOKUP(SUBSTITUTE(D$1,"성장단계","")&amp;"보스단계오프셋",ChapterTable!$R:$S,2,0))/ChapterTable!$R$23)))</f>
        <v>4</v>
      </c>
      <c r="E1888" s="1">
        <f ca="1">IF(AND($A1888=0,$B1888=1),
    VLOOKUP(1,ChapterTable!$1:$1048576,MATCH("최종"&amp;SUBSTITUTE(SUBSTITUTE(E$1,"standard",""),"|Float",""),ChapterTable!$1:$1,0),0)*ChapterTable!$P$17,
  IF(AND($A1888=0,$B1888=0),
    E1889,
  IF($B1888=0,
    VLOOKUP($A1888,ChapterTable!$1:$1048576,MATCH("최종"&amp;SUBSTITUTE(SUBSTITUTE(E$1,"standard",""),"|Float",""),ChapterTable!$1:$1,0),0),
  IF($B1888=1,
    IF($L1888=FALSE,
      VLOOKUP($A1888,ChapterTable!$1:$1048576,MATCH("최종"&amp;SUBSTITUTE(SUBSTITUTE(E$1,"standard",""),"|Float",""),ChapterTable!$1:$1,0),0),
      VLOOKUP($A1888-ChapterTable!$P$11,ChapterTable!$1:$1048576,MATCH("최종"&amp;SUBSTITUTE(SUBSTITUTE(E$1,"standard",""),"|Float",""),ChapterTable!$1:$1,0),0)*ChapterTable!$P$14
    ),
  OFFSET(E1888,-$B1888+IF($L1888,1,0),0)*IF($B1888&gt;OFFSET($B1888,1,0),ChapterTable!$R$17,1)*
    (VLOOKUP(SUBSTITUTE(SUBSTITUTE(E$1,"standard",""),"|Float","")&amp;IF(OR($L1888=TRUE,$A1888=0,MOD($A1888,ChapterTable!$R$20)&lt;&gt;0),"","보스")&amp;"인게임누적곱배수",ChapterTable!$R:$S,2,0)^C1888
    +VLOOKUP(SUBSTITUTE(SUBSTITUTE(E$1,"standard",""),"|Float","")&amp;IF(OR($L1888=TRUE,$A1888=0,MOD($A1888,ChapterTable!$R$20)&lt;&gt;0),"","보스")&amp;"인게임누적합배수",ChapterTable!$R:$S,2,0)*C1888)
  )
  )
  )
)</f>
        <v>53714.983886718743</v>
      </c>
      <c r="F1888" s="1">
        <f ca="1">IF(AND($A1888=0,$B1888=1),
    VLOOKUP(1,ChapterTable!$1:$1048576,MATCH("최종"&amp;SUBSTITUTE(SUBSTITUTE(F$1,"standard",""),"|Float",""),ChapterTable!$1:$1,0),0)*ChapterTable!$P$17,
  IF(AND($A1888=0,$B1888=0),
    F1889,
  IF($B1888=0,
    VLOOKUP($A1888,ChapterTable!$1:$1048576,MATCH("최종"&amp;SUBSTITUTE(SUBSTITUTE(F$1,"standard",""),"|Float",""),ChapterTable!$1:$1,0),0),
  IF($B1888=1,
    IF($L1888=FALSE,
      VLOOKUP($A1888,ChapterTable!$1:$1048576,MATCH("최종"&amp;SUBSTITUTE(SUBSTITUTE(F$1,"standard",""),"|Float",""),ChapterTable!$1:$1,0),0),
      VLOOKUP($A1888-ChapterTable!$P$11,ChapterTable!$1:$1048576,MATCH("최종"&amp;SUBSTITUTE(SUBSTITUTE(F$1,"standard",""),"|Float",""),ChapterTable!$1:$1,0),0)*ChapterTable!$P$14
    ),
  OFFSET(F1888,-$B1888+IF($L1888,1,0),0)*
    (VLOOKUP(SUBSTITUTE(SUBSTITUTE(F$1,"standard",""),"|Float","")&amp;IF(OR($L1888=TRUE,$A1888=0,MOD($A1888,ChapterTable!$R$20)&lt;&gt;0),"","보스")&amp;"인게임누적곱배수",ChapterTable!$R:$S,2,0)^D1888
    +VLOOKUP(SUBSTITUTE(SUBSTITUTE(F$1,"standard",""),"|Float","")&amp;IF(OR($L1888=TRUE,$A1888=0,MOD($A1888,ChapterTable!$R$20)&lt;&gt;0),"","보스")&amp;"인게임누적합배수",ChapterTable!$R:$S,2,0)*D1888)
  )
  )
  )
)</f>
        <v>14547.808135986328</v>
      </c>
      <c r="G1888" t="s">
        <v>719</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206"/>
        <v>5</v>
      </c>
      <c r="Q1888">
        <f t="shared" si="207"/>
        <v>5</v>
      </c>
      <c r="R1888" t="b">
        <f t="shared" ca="1" si="208"/>
        <v>1</v>
      </c>
      <c r="T1888" t="b">
        <f t="shared" ca="1" si="209"/>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212"/>
        <v>0.2</v>
      </c>
      <c r="AJ1888">
        <f t="shared" si="210"/>
        <v>0.27466666000000001</v>
      </c>
      <c r="AK1888">
        <f t="shared" si="211"/>
        <v>1</v>
      </c>
      <c r="AL1888">
        <v>0</v>
      </c>
    </row>
    <row r="1889" spans="1:38" x14ac:dyDescent="0.3">
      <c r="A1889">
        <v>15</v>
      </c>
      <c r="B1889">
        <v>48</v>
      </c>
      <c r="C1889">
        <f>IF(OR($L1889=TRUE,$A1889=0,MOD($A1889,ChapterTable!$R$20)&lt;&gt;0),
MAX(0,INT(($B1889+ChapterTable!$P$26+VLOOKUP(SUBSTITUTE(C$1,"성장단계","")&amp;"단계오프셋",ChapterTable!$R:$S,2,0))/ChapterTable!$P$23)),
MAX(0,INT(($B1889+ChapterTable!$R$26+VLOOKUP(SUBSTITUTE(C$1,"성장단계","")&amp;"보스단계오프셋",ChapterTable!$R:$S,2,0))/ChapterTable!$R$23)))</f>
        <v>5</v>
      </c>
      <c r="D1889">
        <f>IF(OR($L1889=TRUE,$A1889=0,MOD($A1889,ChapterTable!$R$20)&lt;&gt;0),
MAX(0,INT(($B1889+ChapterTable!$P$26+VLOOKUP(SUBSTITUTE(D$1,"성장단계","")&amp;"단계오프셋",ChapterTable!$R:$S,2,0))/ChapterTable!$P$23)),
MAX(0,INT(($B1889+ChapterTable!$R$26+VLOOKUP(SUBSTITUTE(D$1,"성장단계","")&amp;"보스단계오프셋",ChapterTable!$R:$S,2,0))/ChapterTable!$R$23)))</f>
        <v>4</v>
      </c>
      <c r="E1889" s="1">
        <f ca="1">IF(AND($A1889=0,$B1889=1),
    VLOOKUP(1,ChapterTable!$1:$1048576,MATCH("최종"&amp;SUBSTITUTE(SUBSTITUTE(E$1,"standard",""),"|Float",""),ChapterTable!$1:$1,0),0)*ChapterTable!$P$17,
  IF(AND($A1889=0,$B1889=0),
    E1890,
  IF($B1889=0,
    VLOOKUP($A1889,ChapterTable!$1:$1048576,MATCH("최종"&amp;SUBSTITUTE(SUBSTITUTE(E$1,"standard",""),"|Float",""),ChapterTable!$1:$1,0),0),
  IF($B1889=1,
    IF($L1889=FALSE,
      VLOOKUP($A1889,ChapterTable!$1:$1048576,MATCH("최종"&amp;SUBSTITUTE(SUBSTITUTE(E$1,"standard",""),"|Float",""),ChapterTable!$1:$1,0),0),
      VLOOKUP($A1889-ChapterTable!$P$11,ChapterTable!$1:$1048576,MATCH("최종"&amp;SUBSTITUTE(SUBSTITUTE(E$1,"standard",""),"|Float",""),ChapterTable!$1:$1,0),0)*ChapterTable!$P$14
    ),
  OFFSET(E1889,-$B1889+IF($L1889,1,0),0)*IF($B1889&gt;OFFSET($B1889,1,0),ChapterTable!$R$17,1)*
    (VLOOKUP(SUBSTITUTE(SUBSTITUTE(E$1,"standard",""),"|Float","")&amp;IF(OR($L1889=TRUE,$A1889=0,MOD($A1889,ChapterTable!$R$20)&lt;&gt;0),"","보스")&amp;"인게임누적곱배수",ChapterTable!$R:$S,2,0)^C1889
    +VLOOKUP(SUBSTITUTE(SUBSTITUTE(E$1,"standard",""),"|Float","")&amp;IF(OR($L1889=TRUE,$A1889=0,MOD($A1889,ChapterTable!$R$20)&lt;&gt;0),"","보스")&amp;"인게임누적합배수",ChapterTable!$R:$S,2,0)*C1889)
  )
  )
  )
)</f>
        <v>53714.983886718743</v>
      </c>
      <c r="F1889" s="1">
        <f ca="1">IF(AND($A1889=0,$B1889=1),
    VLOOKUP(1,ChapterTable!$1:$1048576,MATCH("최종"&amp;SUBSTITUTE(SUBSTITUTE(F$1,"standard",""),"|Float",""),ChapterTable!$1:$1,0),0)*ChapterTable!$P$17,
  IF(AND($A1889=0,$B1889=0),
    F1890,
  IF($B1889=0,
    VLOOKUP($A1889,ChapterTable!$1:$1048576,MATCH("최종"&amp;SUBSTITUTE(SUBSTITUTE(F$1,"standard",""),"|Float",""),ChapterTable!$1:$1,0),0),
  IF($B1889=1,
    IF($L1889=FALSE,
      VLOOKUP($A1889,ChapterTable!$1:$1048576,MATCH("최종"&amp;SUBSTITUTE(SUBSTITUTE(F$1,"standard",""),"|Float",""),ChapterTable!$1:$1,0),0),
      VLOOKUP($A1889-ChapterTable!$P$11,ChapterTable!$1:$1048576,MATCH("최종"&amp;SUBSTITUTE(SUBSTITUTE(F$1,"standard",""),"|Float",""),ChapterTable!$1:$1,0),0)*ChapterTable!$P$14
    ),
  OFFSET(F1889,-$B1889+IF($L1889,1,0),0)*
    (VLOOKUP(SUBSTITUTE(SUBSTITUTE(F$1,"standard",""),"|Float","")&amp;IF(OR($L1889=TRUE,$A1889=0,MOD($A1889,ChapterTable!$R$20)&lt;&gt;0),"","보스")&amp;"인게임누적곱배수",ChapterTable!$R:$S,2,0)^D1889
    +VLOOKUP(SUBSTITUTE(SUBSTITUTE(F$1,"standard",""),"|Float","")&amp;IF(OR($L1889=TRUE,$A1889=0,MOD($A1889,ChapterTable!$R$20)&lt;&gt;0),"","보스")&amp;"인게임누적합배수",ChapterTable!$R:$S,2,0)*D1889)
  )
  )
  )
)</f>
        <v>14547.808135986328</v>
      </c>
      <c r="G1889" t="s">
        <v>719</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206"/>
        <v>5</v>
      </c>
      <c r="Q1889">
        <f t="shared" si="207"/>
        <v>5</v>
      </c>
      <c r="R1889" t="b">
        <f t="shared" ca="1" si="208"/>
        <v>1</v>
      </c>
      <c r="T1889" t="b">
        <f t="shared" ca="1" si="209"/>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212"/>
        <v>0.2</v>
      </c>
      <c r="AJ1889">
        <f t="shared" si="210"/>
        <v>0.27466666000000001</v>
      </c>
      <c r="AK1889">
        <f t="shared" si="211"/>
        <v>1</v>
      </c>
      <c r="AL1889">
        <v>0</v>
      </c>
    </row>
    <row r="1890" spans="1:38" x14ac:dyDescent="0.3">
      <c r="A1890">
        <v>15</v>
      </c>
      <c r="B1890">
        <v>49</v>
      </c>
      <c r="C1890">
        <f>IF(OR($L1890=TRUE,$A1890=0,MOD($A1890,ChapterTable!$R$20)&lt;&gt;0),
MAX(0,INT(($B1890+ChapterTable!$P$26+VLOOKUP(SUBSTITUTE(C$1,"성장단계","")&amp;"단계오프셋",ChapterTable!$R:$S,2,0))/ChapterTable!$P$23)),
MAX(0,INT(($B1890+ChapterTable!$R$26+VLOOKUP(SUBSTITUTE(C$1,"성장단계","")&amp;"보스단계오프셋",ChapterTable!$R:$S,2,0))/ChapterTable!$R$23)))</f>
        <v>5</v>
      </c>
      <c r="D1890">
        <f>IF(OR($L1890=TRUE,$A1890=0,MOD($A1890,ChapterTable!$R$20)&lt;&gt;0),
MAX(0,INT(($B1890+ChapterTable!$P$26+VLOOKUP(SUBSTITUTE(D$1,"성장단계","")&amp;"단계오프셋",ChapterTable!$R:$S,2,0))/ChapterTable!$P$23)),
MAX(0,INT(($B1890+ChapterTable!$R$26+VLOOKUP(SUBSTITUTE(D$1,"성장단계","")&amp;"보스단계오프셋",ChapterTable!$R:$S,2,0))/ChapterTable!$R$23)))</f>
        <v>4</v>
      </c>
      <c r="E1890" s="1">
        <f ca="1">IF(AND($A1890=0,$B1890=1),
    VLOOKUP(1,ChapterTable!$1:$1048576,MATCH("최종"&amp;SUBSTITUTE(SUBSTITUTE(E$1,"standard",""),"|Float",""),ChapterTable!$1:$1,0),0)*ChapterTable!$P$17,
  IF(AND($A1890=0,$B1890=0),
    E1891,
  IF($B1890=0,
    VLOOKUP($A1890,ChapterTable!$1:$1048576,MATCH("최종"&amp;SUBSTITUTE(SUBSTITUTE(E$1,"standard",""),"|Float",""),ChapterTable!$1:$1,0),0),
  IF($B1890=1,
    IF($L1890=FALSE,
      VLOOKUP($A1890,ChapterTable!$1:$1048576,MATCH("최종"&amp;SUBSTITUTE(SUBSTITUTE(E$1,"standard",""),"|Float",""),ChapterTable!$1:$1,0),0),
      VLOOKUP($A1890-ChapterTable!$P$11,ChapterTable!$1:$1048576,MATCH("최종"&amp;SUBSTITUTE(SUBSTITUTE(E$1,"standard",""),"|Float",""),ChapterTable!$1:$1,0),0)*ChapterTable!$P$14
    ),
  OFFSET(E1890,-$B1890+IF($L1890,1,0),0)*IF($B1890&gt;OFFSET($B1890,1,0),ChapterTable!$R$17,1)*
    (VLOOKUP(SUBSTITUTE(SUBSTITUTE(E$1,"standard",""),"|Float","")&amp;IF(OR($L1890=TRUE,$A1890=0,MOD($A1890,ChapterTable!$R$20)&lt;&gt;0),"","보스")&amp;"인게임누적곱배수",ChapterTable!$R:$S,2,0)^C1890
    +VLOOKUP(SUBSTITUTE(SUBSTITUTE(E$1,"standard",""),"|Float","")&amp;IF(OR($L1890=TRUE,$A1890=0,MOD($A1890,ChapterTable!$R$20)&lt;&gt;0),"","보스")&amp;"인게임누적합배수",ChapterTable!$R:$S,2,0)*C1890)
  )
  )
  )
)</f>
        <v>53714.983886718743</v>
      </c>
      <c r="F1890" s="1">
        <f ca="1">IF(AND($A1890=0,$B1890=1),
    VLOOKUP(1,ChapterTable!$1:$1048576,MATCH("최종"&amp;SUBSTITUTE(SUBSTITUTE(F$1,"standard",""),"|Float",""),ChapterTable!$1:$1,0),0)*ChapterTable!$P$17,
  IF(AND($A1890=0,$B1890=0),
    F1891,
  IF($B1890=0,
    VLOOKUP($A1890,ChapterTable!$1:$1048576,MATCH("최종"&amp;SUBSTITUTE(SUBSTITUTE(F$1,"standard",""),"|Float",""),ChapterTable!$1:$1,0),0),
  IF($B1890=1,
    IF($L1890=FALSE,
      VLOOKUP($A1890,ChapterTable!$1:$1048576,MATCH("최종"&amp;SUBSTITUTE(SUBSTITUTE(F$1,"standard",""),"|Float",""),ChapterTable!$1:$1,0),0),
      VLOOKUP($A1890-ChapterTable!$P$11,ChapterTable!$1:$1048576,MATCH("최종"&amp;SUBSTITUTE(SUBSTITUTE(F$1,"standard",""),"|Float",""),ChapterTable!$1:$1,0),0)*ChapterTable!$P$14
    ),
  OFFSET(F1890,-$B1890+IF($L1890,1,0),0)*
    (VLOOKUP(SUBSTITUTE(SUBSTITUTE(F$1,"standard",""),"|Float","")&amp;IF(OR($L1890=TRUE,$A1890=0,MOD($A1890,ChapterTable!$R$20)&lt;&gt;0),"","보스")&amp;"인게임누적곱배수",ChapterTable!$R:$S,2,0)^D1890
    +VLOOKUP(SUBSTITUTE(SUBSTITUTE(F$1,"standard",""),"|Float","")&amp;IF(OR($L1890=TRUE,$A1890=0,MOD($A1890,ChapterTable!$R$20)&lt;&gt;0),"","보스")&amp;"인게임누적합배수",ChapterTable!$R:$S,2,0)*D1890)
  )
  )
  )
)</f>
        <v>14547.808135986328</v>
      </c>
      <c r="G1890" t="s">
        <v>719</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206"/>
        <v>95</v>
      </c>
      <c r="Q1890">
        <f t="shared" si="207"/>
        <v>95</v>
      </c>
      <c r="R1890" t="b">
        <f t="shared" ca="1" si="208"/>
        <v>1</v>
      </c>
      <c r="T1890" t="b">
        <f t="shared" ca="1" si="209"/>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212"/>
        <v>0.2</v>
      </c>
      <c r="AJ1890">
        <f t="shared" si="210"/>
        <v>0.27466666000000001</v>
      </c>
      <c r="AK1890">
        <f t="shared" si="211"/>
        <v>1</v>
      </c>
      <c r="AL1890">
        <v>0</v>
      </c>
    </row>
    <row r="1891" spans="1:38" x14ac:dyDescent="0.3">
      <c r="A1891">
        <v>15</v>
      </c>
      <c r="B1891">
        <v>50</v>
      </c>
      <c r="C1891">
        <f>IF(OR($L1891=TRUE,$A1891=0,MOD($A1891,ChapterTable!$R$20)&lt;&gt;0),
MAX(0,INT(($B1891+ChapterTable!$P$26+VLOOKUP(SUBSTITUTE(C$1,"성장단계","")&amp;"단계오프셋",ChapterTable!$R:$S,2,0))/ChapterTable!$P$23)),
MAX(0,INT(($B1891+ChapterTable!$R$26+VLOOKUP(SUBSTITUTE(C$1,"성장단계","")&amp;"보스단계오프셋",ChapterTable!$R:$S,2,0))/ChapterTable!$R$23)))</f>
        <v>5</v>
      </c>
      <c r="D1891">
        <f>IF(OR($L1891=TRUE,$A1891=0,MOD($A1891,ChapterTable!$R$20)&lt;&gt;0),
MAX(0,INT(($B1891+ChapterTable!$P$26+VLOOKUP(SUBSTITUTE(D$1,"성장단계","")&amp;"단계오프셋",ChapterTable!$R:$S,2,0))/ChapterTable!$P$23)),
MAX(0,INT(($B1891+ChapterTable!$R$26+VLOOKUP(SUBSTITUTE(D$1,"성장단계","")&amp;"보스단계오프셋",ChapterTable!$R:$S,2,0))/ChapterTable!$R$23)))</f>
        <v>4</v>
      </c>
      <c r="E1891" s="1">
        <f ca="1">IF(AND($A1891=0,$B1891=1),
    VLOOKUP(1,ChapterTable!$1:$1048576,MATCH("최종"&amp;SUBSTITUTE(SUBSTITUTE(E$1,"standard",""),"|Float",""),ChapterTable!$1:$1,0),0)*ChapterTable!$P$17,
  IF(AND($A1891=0,$B1891=0),
    E1892,
  IF($B1891=0,
    VLOOKUP($A1891,ChapterTable!$1:$1048576,MATCH("최종"&amp;SUBSTITUTE(SUBSTITUTE(E$1,"standard",""),"|Float",""),ChapterTable!$1:$1,0),0),
  IF($B1891=1,
    IF($L1891=FALSE,
      VLOOKUP($A1891,ChapterTable!$1:$1048576,MATCH("최종"&amp;SUBSTITUTE(SUBSTITUTE(E$1,"standard",""),"|Float",""),ChapterTable!$1:$1,0),0),
      VLOOKUP($A1891-ChapterTable!$P$11,ChapterTable!$1:$1048576,MATCH("최종"&amp;SUBSTITUTE(SUBSTITUTE(E$1,"standard",""),"|Float",""),ChapterTable!$1:$1,0),0)*ChapterTable!$P$14
    ),
  OFFSET(E1891,-$B1891+IF($L1891,1,0),0)*IF($B1891&gt;OFFSET($B1891,1,0),ChapterTable!$R$17,1)*
    (VLOOKUP(SUBSTITUTE(SUBSTITUTE(E$1,"standard",""),"|Float","")&amp;IF(OR($L1891=TRUE,$A1891=0,MOD($A1891,ChapterTable!$R$20)&lt;&gt;0),"","보스")&amp;"인게임누적곱배수",ChapterTable!$R:$S,2,0)^C1891
    +VLOOKUP(SUBSTITUTE(SUBSTITUTE(E$1,"standard",""),"|Float","")&amp;IF(OR($L1891=TRUE,$A1891=0,MOD($A1891,ChapterTable!$R$20)&lt;&gt;0),"","보스")&amp;"인게임누적합배수",ChapterTable!$R:$S,2,0)*C1891)
  )
  )
  )
)</f>
        <v>69829.479052734372</v>
      </c>
      <c r="F1891" s="1">
        <f ca="1">IF(AND($A1891=0,$B1891=1),
    VLOOKUP(1,ChapterTable!$1:$1048576,MATCH("최종"&amp;SUBSTITUTE(SUBSTITUTE(F$1,"standard",""),"|Float",""),ChapterTable!$1:$1,0),0)*ChapterTable!$P$17,
  IF(AND($A1891=0,$B1891=0),
    F1892,
  IF($B1891=0,
    VLOOKUP($A1891,ChapterTable!$1:$1048576,MATCH("최종"&amp;SUBSTITUTE(SUBSTITUTE(F$1,"standard",""),"|Float",""),ChapterTable!$1:$1,0),0),
  IF($B1891=1,
    IF($L1891=FALSE,
      VLOOKUP($A1891,ChapterTable!$1:$1048576,MATCH("최종"&amp;SUBSTITUTE(SUBSTITUTE(F$1,"standard",""),"|Float",""),ChapterTable!$1:$1,0),0),
      VLOOKUP($A1891-ChapterTable!$P$11,ChapterTable!$1:$1048576,MATCH("최종"&amp;SUBSTITUTE(SUBSTITUTE(F$1,"standard",""),"|Float",""),ChapterTable!$1:$1,0),0)*ChapterTable!$P$14
    ),
  OFFSET(F1891,-$B1891+IF($L1891,1,0),0)*
    (VLOOKUP(SUBSTITUTE(SUBSTITUTE(F$1,"standard",""),"|Float","")&amp;IF(OR($L1891=TRUE,$A1891=0,MOD($A1891,ChapterTable!$R$20)&lt;&gt;0),"","보스")&amp;"인게임누적곱배수",ChapterTable!$R:$S,2,0)^D1891
    +VLOOKUP(SUBSTITUTE(SUBSTITUTE(F$1,"standard",""),"|Float","")&amp;IF(OR($L1891=TRUE,$A1891=0,MOD($A1891,ChapterTable!$R$20)&lt;&gt;0),"","보스")&amp;"인게임누적합배수",ChapterTable!$R:$S,2,0)*D1891)
  )
  )
  )
)</f>
        <v>14547.808135986328</v>
      </c>
      <c r="G1891" t="s">
        <v>719</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206"/>
        <v>25</v>
      </c>
      <c r="Q1891">
        <f t="shared" si="207"/>
        <v>25</v>
      </c>
      <c r="R1891" t="b">
        <f t="shared" ca="1" si="208"/>
        <v>0</v>
      </c>
      <c r="T1891" t="b">
        <f t="shared" ca="1" si="209"/>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212"/>
        <v>0.2</v>
      </c>
      <c r="AJ1891">
        <f t="shared" si="210"/>
        <v>1</v>
      </c>
      <c r="AK1891">
        <f t="shared" si="211"/>
        <v>1</v>
      </c>
      <c r="AL1891">
        <v>0</v>
      </c>
    </row>
    <row r="1892" spans="1:38" hidden="1" x14ac:dyDescent="0.3">
      <c r="A1892">
        <v>16</v>
      </c>
      <c r="B1892">
        <v>1</v>
      </c>
      <c r="C1892">
        <f>IF(OR($L1892=TRUE,$A1892=0,MOD($A1892,ChapterTable!$R$20)&lt;&gt;0),
MAX(0,INT(($B1892+ChapterTable!$P$26+VLOOKUP(SUBSTITUTE(C$1,"성장단계","")&amp;"단계오프셋",ChapterTable!$R:$S,2,0))/ChapterTable!$P$23)),
MAX(0,INT(($B1892+ChapterTable!$R$26+VLOOKUP(SUBSTITUTE(C$1,"성장단계","")&amp;"보스단계오프셋",ChapterTable!$R:$S,2,0))/ChapterTable!$R$23)))</f>
        <v>0</v>
      </c>
      <c r="D1892">
        <f>IF(OR($L1892=TRUE,$A1892=0,MOD($A1892,ChapterTable!$R$20)&lt;&gt;0),
MAX(0,INT(($B1892+ChapterTable!$P$26+VLOOKUP(SUBSTITUTE(D$1,"성장단계","")&amp;"단계오프셋",ChapterTable!$R:$S,2,0))/ChapterTable!$P$23)),
MAX(0,INT(($B1892+ChapterTable!$R$26+VLOOKUP(SUBSTITUTE(D$1,"성장단계","")&amp;"보스단계오프셋",ChapterTable!$R:$S,2,0))/ChapterTable!$R$23)))</f>
        <v>0</v>
      </c>
      <c r="E1892" s="1">
        <f ca="1">IF(AND($A1892=0,$B1892=1),
    VLOOKUP(1,ChapterTable!$1:$1048576,MATCH("최종"&amp;SUBSTITUTE(SUBSTITUTE(E$1,"standard",""),"|Float",""),ChapterTable!$1:$1,0),0)*ChapterTable!$P$17,
  IF(AND($A1892=0,$B1892=0),
    E1893,
  IF($B1892=0,
    VLOOKUP($A1892,ChapterTable!$1:$1048576,MATCH("최종"&amp;SUBSTITUTE(SUBSTITUTE(E$1,"standard",""),"|Float",""),ChapterTable!$1:$1,0),0),
  IF($B1892=1,
    IF($L1892=FALSE,
      VLOOKUP($A1892,ChapterTable!$1:$1048576,MATCH("최종"&amp;SUBSTITUTE(SUBSTITUTE(E$1,"standard",""),"|Float",""),ChapterTable!$1:$1,0),0),
      VLOOKUP($A1892-ChapterTable!$P$11,ChapterTable!$1:$1048576,MATCH("최종"&amp;SUBSTITUTE(SUBSTITUTE(E$1,"standard",""),"|Float",""),ChapterTable!$1:$1,0),0)*ChapterTable!$P$14
    ),
  OFFSET(E1892,-$B1892+IF($L1892,1,0),0)*IF($B1892&gt;OFFSET($B1892,1,0),ChapterTable!$R$17,1)*
    (VLOOKUP(SUBSTITUTE(SUBSTITUTE(E$1,"standard",""),"|Float","")&amp;IF(OR($L1892=TRUE,$A1892=0,MOD($A1892,ChapterTable!$R$20)&lt;&gt;0),"","보스")&amp;"인게임누적곱배수",ChapterTable!$R:$S,2,0)^C1892
    +VLOOKUP(SUBSTITUTE(SUBSTITUTE(E$1,"standard",""),"|Float","")&amp;IF(OR($L1892=TRUE,$A1892=0,MOD($A1892,ChapterTable!$R$20)&lt;&gt;0),"","보스")&amp;"인게임누적합배수",ChapterTable!$R:$S,2,0)*C1892)
  )
  )
  )
)</f>
        <v>40286.237915039063</v>
      </c>
      <c r="F1892" s="1">
        <f ca="1">IF(AND($A1892=0,$B1892=1),
    VLOOKUP(1,ChapterTable!$1:$1048576,MATCH("최종"&amp;SUBSTITUTE(SUBSTITUTE(F$1,"standard",""),"|Float",""),ChapterTable!$1:$1,0),0)*ChapterTable!$P$17,
  IF(AND($A1892=0,$B1892=0),
    F1893,
  IF($B1892=0,
    VLOOKUP($A1892,ChapterTable!$1:$1048576,MATCH("최종"&amp;SUBSTITUTE(SUBSTITUTE(F$1,"standard",""),"|Float",""),ChapterTable!$1:$1,0),0),
  IF($B1892=1,
    IF($L1892=FALSE,
      VLOOKUP($A1892,ChapterTable!$1:$1048576,MATCH("최종"&amp;SUBSTITUTE(SUBSTITUTE(F$1,"standard",""),"|Float",""),ChapterTable!$1:$1,0),0),
      VLOOKUP($A1892-ChapterTable!$P$11,ChapterTable!$1:$1048576,MATCH("최종"&amp;SUBSTITUTE(SUBSTITUTE(F$1,"standard",""),"|Float",""),ChapterTable!$1:$1,0),0)*ChapterTable!$P$14
    ),
  OFFSET(F1892,-$B1892+IF($L1892,1,0),0)*
    (VLOOKUP(SUBSTITUTE(SUBSTITUTE(F$1,"standard",""),"|Float","")&amp;IF(OR($L1892=TRUE,$A1892=0,MOD($A1892,ChapterTable!$R$20)&lt;&gt;0),"","보스")&amp;"인게임누적곱배수",ChapterTable!$R:$S,2,0)^D1892
    +VLOOKUP(SUBSTITUTE(SUBSTITUTE(F$1,"standard",""),"|Float","")&amp;IF(OR($L1892=TRUE,$A1892=0,MOD($A1892,ChapterTable!$R$20)&lt;&gt;0),"","보스")&amp;"인게임누적합배수",ChapterTable!$R:$S,2,0)*D1892)
  )
  )
  )
)</f>
        <v>16785.932464599609</v>
      </c>
      <c r="G1892" t="s">
        <v>719</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206"/>
        <v>1</v>
      </c>
      <c r="Q1892">
        <f t="shared" si="207"/>
        <v>1</v>
      </c>
      <c r="R1892" t="b">
        <f t="shared" ca="1" si="208"/>
        <v>1</v>
      </c>
      <c r="T1892" t="b">
        <f t="shared" ca="1" si="209"/>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212"/>
        <v>1</v>
      </c>
      <c r="AJ1892">
        <f t="shared" si="210"/>
        <v>1</v>
      </c>
      <c r="AK1892">
        <f t="shared" si="211"/>
        <v>1</v>
      </c>
      <c r="AL1892">
        <f>AL1842+1</f>
        <v>1</v>
      </c>
    </row>
    <row r="1893" spans="1:38" hidden="1" x14ac:dyDescent="0.3">
      <c r="A1893">
        <v>16</v>
      </c>
      <c r="B1893">
        <v>2</v>
      </c>
      <c r="C1893">
        <f>IF(OR($L1893=TRUE,$A1893=0,MOD($A1893,ChapterTable!$R$20)&lt;&gt;0),
MAX(0,INT(($B1893+ChapterTable!$P$26+VLOOKUP(SUBSTITUTE(C$1,"성장단계","")&amp;"단계오프셋",ChapterTable!$R:$S,2,0))/ChapterTable!$P$23)),
MAX(0,INT(($B1893+ChapterTable!$R$26+VLOOKUP(SUBSTITUTE(C$1,"성장단계","")&amp;"보스단계오프셋",ChapterTable!$R:$S,2,0))/ChapterTable!$R$23)))</f>
        <v>0</v>
      </c>
      <c r="D1893">
        <f>IF(OR($L1893=TRUE,$A1893=0,MOD($A1893,ChapterTable!$R$20)&lt;&gt;0),
MAX(0,INT(($B1893+ChapterTable!$P$26+VLOOKUP(SUBSTITUTE(D$1,"성장단계","")&amp;"단계오프셋",ChapterTable!$R:$S,2,0))/ChapterTable!$P$23)),
MAX(0,INT(($B1893+ChapterTable!$R$26+VLOOKUP(SUBSTITUTE(D$1,"성장단계","")&amp;"보스단계오프셋",ChapterTable!$R:$S,2,0))/ChapterTable!$R$23)))</f>
        <v>0</v>
      </c>
      <c r="E1893" s="1">
        <f ca="1">IF(AND($A1893=0,$B1893=1),
    VLOOKUP(1,ChapterTable!$1:$1048576,MATCH("최종"&amp;SUBSTITUTE(SUBSTITUTE(E$1,"standard",""),"|Float",""),ChapterTable!$1:$1,0),0)*ChapterTable!$P$17,
  IF(AND($A1893=0,$B1893=0),
    E1894,
  IF($B1893=0,
    VLOOKUP($A1893,ChapterTable!$1:$1048576,MATCH("최종"&amp;SUBSTITUTE(SUBSTITUTE(E$1,"standard",""),"|Float",""),ChapterTable!$1:$1,0),0),
  IF($B1893=1,
    IF($L1893=FALSE,
      VLOOKUP($A1893,ChapterTable!$1:$1048576,MATCH("최종"&amp;SUBSTITUTE(SUBSTITUTE(E$1,"standard",""),"|Float",""),ChapterTable!$1:$1,0),0),
      VLOOKUP($A1893-ChapterTable!$P$11,ChapterTable!$1:$1048576,MATCH("최종"&amp;SUBSTITUTE(SUBSTITUTE(E$1,"standard",""),"|Float",""),ChapterTable!$1:$1,0),0)*ChapterTable!$P$14
    ),
  OFFSET(E1893,-$B1893+IF($L1893,1,0),0)*IF($B1893&gt;OFFSET($B1893,1,0),ChapterTable!$R$17,1)*
    (VLOOKUP(SUBSTITUTE(SUBSTITUTE(E$1,"standard",""),"|Float","")&amp;IF(OR($L1893=TRUE,$A1893=0,MOD($A1893,ChapterTable!$R$20)&lt;&gt;0),"","보스")&amp;"인게임누적곱배수",ChapterTable!$R:$S,2,0)^C1893
    +VLOOKUP(SUBSTITUTE(SUBSTITUTE(E$1,"standard",""),"|Float","")&amp;IF(OR($L1893=TRUE,$A1893=0,MOD($A1893,ChapterTable!$R$20)&lt;&gt;0),"","보스")&amp;"인게임누적합배수",ChapterTable!$R:$S,2,0)*C1893)
  )
  )
  )
)</f>
        <v>40286.237915039063</v>
      </c>
      <c r="F1893" s="1">
        <f ca="1">IF(AND($A1893=0,$B1893=1),
    VLOOKUP(1,ChapterTable!$1:$1048576,MATCH("최종"&amp;SUBSTITUTE(SUBSTITUTE(F$1,"standard",""),"|Float",""),ChapterTable!$1:$1,0),0)*ChapterTable!$P$17,
  IF(AND($A1893=0,$B1893=0),
    F1894,
  IF($B1893=0,
    VLOOKUP($A1893,ChapterTable!$1:$1048576,MATCH("최종"&amp;SUBSTITUTE(SUBSTITUTE(F$1,"standard",""),"|Float",""),ChapterTable!$1:$1,0),0),
  IF($B1893=1,
    IF($L1893=FALSE,
      VLOOKUP($A1893,ChapterTable!$1:$1048576,MATCH("최종"&amp;SUBSTITUTE(SUBSTITUTE(F$1,"standard",""),"|Float",""),ChapterTable!$1:$1,0),0),
      VLOOKUP($A1893-ChapterTable!$P$11,ChapterTable!$1:$1048576,MATCH("최종"&amp;SUBSTITUTE(SUBSTITUTE(F$1,"standard",""),"|Float",""),ChapterTable!$1:$1,0),0)*ChapterTable!$P$14
    ),
  OFFSET(F1893,-$B1893+IF($L1893,1,0),0)*
    (VLOOKUP(SUBSTITUTE(SUBSTITUTE(F$1,"standard",""),"|Float","")&amp;IF(OR($L1893=TRUE,$A1893=0,MOD($A1893,ChapterTable!$R$20)&lt;&gt;0),"","보스")&amp;"인게임누적곱배수",ChapterTable!$R:$S,2,0)^D1893
    +VLOOKUP(SUBSTITUTE(SUBSTITUTE(F$1,"standard",""),"|Float","")&amp;IF(OR($L1893=TRUE,$A1893=0,MOD($A1893,ChapterTable!$R$20)&lt;&gt;0),"","보스")&amp;"인게임누적합배수",ChapterTable!$R:$S,2,0)*D1893)
  )
  )
  )
)</f>
        <v>16785.932464599609</v>
      </c>
      <c r="G1893" t="s">
        <v>719</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206"/>
        <v>1</v>
      </c>
      <c r="Q1893">
        <f t="shared" si="207"/>
        <v>1</v>
      </c>
      <c r="R1893" t="b">
        <f t="shared" ca="1" si="208"/>
        <v>1</v>
      </c>
      <c r="T1893" t="b">
        <f t="shared" ca="1" si="209"/>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212"/>
        <v>1</v>
      </c>
      <c r="AJ1893">
        <f t="shared" si="210"/>
        <v>1</v>
      </c>
      <c r="AK1893">
        <f t="shared" si="211"/>
        <v>1</v>
      </c>
      <c r="AL1893">
        <f t="shared" ref="AL1893:AL1956" si="213">AL1843+1</f>
        <v>1</v>
      </c>
    </row>
    <row r="1894" spans="1:38" hidden="1" x14ac:dyDescent="0.3">
      <c r="A1894">
        <v>16</v>
      </c>
      <c r="B1894">
        <v>3</v>
      </c>
      <c r="C1894">
        <f>IF(OR($L1894=TRUE,$A1894=0,MOD($A1894,ChapterTable!$R$20)&lt;&gt;0),
MAX(0,INT(($B1894+ChapterTable!$P$26+VLOOKUP(SUBSTITUTE(C$1,"성장단계","")&amp;"단계오프셋",ChapterTable!$R:$S,2,0))/ChapterTable!$P$23)),
MAX(0,INT(($B1894+ChapterTable!$R$26+VLOOKUP(SUBSTITUTE(C$1,"성장단계","")&amp;"보스단계오프셋",ChapterTable!$R:$S,2,0))/ChapterTable!$R$23)))</f>
        <v>0</v>
      </c>
      <c r="D1894">
        <f>IF(OR($L1894=TRUE,$A1894=0,MOD($A1894,ChapterTable!$R$20)&lt;&gt;0),
MAX(0,INT(($B1894+ChapterTable!$P$26+VLOOKUP(SUBSTITUTE(D$1,"성장단계","")&amp;"단계오프셋",ChapterTable!$R:$S,2,0))/ChapterTable!$P$23)),
MAX(0,INT(($B1894+ChapterTable!$R$26+VLOOKUP(SUBSTITUTE(D$1,"성장단계","")&amp;"보스단계오프셋",ChapterTable!$R:$S,2,0))/ChapterTable!$R$23)))</f>
        <v>0</v>
      </c>
      <c r="E1894" s="1">
        <f ca="1">IF(AND($A1894=0,$B1894=1),
    VLOOKUP(1,ChapterTable!$1:$1048576,MATCH("최종"&amp;SUBSTITUTE(SUBSTITUTE(E$1,"standard",""),"|Float",""),ChapterTable!$1:$1,0),0)*ChapterTable!$P$17,
  IF(AND($A1894=0,$B1894=0),
    E1895,
  IF($B1894=0,
    VLOOKUP($A1894,ChapterTable!$1:$1048576,MATCH("최종"&amp;SUBSTITUTE(SUBSTITUTE(E$1,"standard",""),"|Float",""),ChapterTable!$1:$1,0),0),
  IF($B1894=1,
    IF($L1894=FALSE,
      VLOOKUP($A1894,ChapterTable!$1:$1048576,MATCH("최종"&amp;SUBSTITUTE(SUBSTITUTE(E$1,"standard",""),"|Float",""),ChapterTable!$1:$1,0),0),
      VLOOKUP($A1894-ChapterTable!$P$11,ChapterTable!$1:$1048576,MATCH("최종"&amp;SUBSTITUTE(SUBSTITUTE(E$1,"standard",""),"|Float",""),ChapterTable!$1:$1,0),0)*ChapterTable!$P$14
    ),
  OFFSET(E1894,-$B1894+IF($L1894,1,0),0)*IF($B1894&gt;OFFSET($B1894,1,0),ChapterTable!$R$17,1)*
    (VLOOKUP(SUBSTITUTE(SUBSTITUTE(E$1,"standard",""),"|Float","")&amp;IF(OR($L1894=TRUE,$A1894=0,MOD($A1894,ChapterTable!$R$20)&lt;&gt;0),"","보스")&amp;"인게임누적곱배수",ChapterTable!$R:$S,2,0)^C1894
    +VLOOKUP(SUBSTITUTE(SUBSTITUTE(E$1,"standard",""),"|Float","")&amp;IF(OR($L1894=TRUE,$A1894=0,MOD($A1894,ChapterTable!$R$20)&lt;&gt;0),"","보스")&amp;"인게임누적합배수",ChapterTable!$R:$S,2,0)*C1894)
  )
  )
  )
)</f>
        <v>40286.237915039063</v>
      </c>
      <c r="F1894" s="1">
        <f ca="1">IF(AND($A1894=0,$B1894=1),
    VLOOKUP(1,ChapterTable!$1:$1048576,MATCH("최종"&amp;SUBSTITUTE(SUBSTITUTE(F$1,"standard",""),"|Float",""),ChapterTable!$1:$1,0),0)*ChapterTable!$P$17,
  IF(AND($A1894=0,$B1894=0),
    F1895,
  IF($B1894=0,
    VLOOKUP($A1894,ChapterTable!$1:$1048576,MATCH("최종"&amp;SUBSTITUTE(SUBSTITUTE(F$1,"standard",""),"|Float",""),ChapterTable!$1:$1,0),0),
  IF($B1894=1,
    IF($L1894=FALSE,
      VLOOKUP($A1894,ChapterTable!$1:$1048576,MATCH("최종"&amp;SUBSTITUTE(SUBSTITUTE(F$1,"standard",""),"|Float",""),ChapterTable!$1:$1,0),0),
      VLOOKUP($A1894-ChapterTable!$P$11,ChapterTable!$1:$1048576,MATCH("최종"&amp;SUBSTITUTE(SUBSTITUTE(F$1,"standard",""),"|Float",""),ChapterTable!$1:$1,0),0)*ChapterTable!$P$14
    ),
  OFFSET(F1894,-$B1894+IF($L1894,1,0),0)*
    (VLOOKUP(SUBSTITUTE(SUBSTITUTE(F$1,"standard",""),"|Float","")&amp;IF(OR($L1894=TRUE,$A1894=0,MOD($A1894,ChapterTable!$R$20)&lt;&gt;0),"","보스")&amp;"인게임누적곱배수",ChapterTable!$R:$S,2,0)^D1894
    +VLOOKUP(SUBSTITUTE(SUBSTITUTE(F$1,"standard",""),"|Float","")&amp;IF(OR($L1894=TRUE,$A1894=0,MOD($A1894,ChapterTable!$R$20)&lt;&gt;0),"","보스")&amp;"인게임누적합배수",ChapterTable!$R:$S,2,0)*D1894)
  )
  )
  )
)</f>
        <v>16785.932464599609</v>
      </c>
      <c r="G1894" t="s">
        <v>719</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206"/>
        <v>1</v>
      </c>
      <c r="Q1894">
        <f t="shared" si="207"/>
        <v>1</v>
      </c>
      <c r="R1894" t="b">
        <f t="shared" ca="1" si="208"/>
        <v>1</v>
      </c>
      <c r="T1894" t="b">
        <f t="shared" ca="1" si="209"/>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212"/>
        <v>1</v>
      </c>
      <c r="AJ1894">
        <f t="shared" si="210"/>
        <v>1</v>
      </c>
      <c r="AK1894">
        <f t="shared" si="211"/>
        <v>1</v>
      </c>
      <c r="AL1894">
        <f t="shared" si="213"/>
        <v>1</v>
      </c>
    </row>
    <row r="1895" spans="1:38" hidden="1" x14ac:dyDescent="0.3">
      <c r="A1895">
        <v>16</v>
      </c>
      <c r="B1895">
        <v>4</v>
      </c>
      <c r="C1895">
        <f>IF(OR($L1895=TRUE,$A1895=0,MOD($A1895,ChapterTable!$R$20)&lt;&gt;0),
MAX(0,INT(($B1895+ChapterTable!$P$26+VLOOKUP(SUBSTITUTE(C$1,"성장단계","")&amp;"단계오프셋",ChapterTable!$R:$S,2,0))/ChapterTable!$P$23)),
MAX(0,INT(($B1895+ChapterTable!$R$26+VLOOKUP(SUBSTITUTE(C$1,"성장단계","")&amp;"보스단계오프셋",ChapterTable!$R:$S,2,0))/ChapterTable!$R$23)))</f>
        <v>0</v>
      </c>
      <c r="D1895">
        <f>IF(OR($L1895=TRUE,$A1895=0,MOD($A1895,ChapterTable!$R$20)&lt;&gt;0),
MAX(0,INT(($B1895+ChapterTable!$P$26+VLOOKUP(SUBSTITUTE(D$1,"성장단계","")&amp;"단계오프셋",ChapterTable!$R:$S,2,0))/ChapterTable!$P$23)),
MAX(0,INT(($B1895+ChapterTable!$R$26+VLOOKUP(SUBSTITUTE(D$1,"성장단계","")&amp;"보스단계오프셋",ChapterTable!$R:$S,2,0))/ChapterTable!$R$23)))</f>
        <v>0</v>
      </c>
      <c r="E1895" s="1">
        <f ca="1">IF(AND($A1895=0,$B1895=1),
    VLOOKUP(1,ChapterTable!$1:$1048576,MATCH("최종"&amp;SUBSTITUTE(SUBSTITUTE(E$1,"standard",""),"|Float",""),ChapterTable!$1:$1,0),0)*ChapterTable!$P$17,
  IF(AND($A1895=0,$B1895=0),
    E1896,
  IF($B1895=0,
    VLOOKUP($A1895,ChapterTable!$1:$1048576,MATCH("최종"&amp;SUBSTITUTE(SUBSTITUTE(E$1,"standard",""),"|Float",""),ChapterTable!$1:$1,0),0),
  IF($B1895=1,
    IF($L1895=FALSE,
      VLOOKUP($A1895,ChapterTable!$1:$1048576,MATCH("최종"&amp;SUBSTITUTE(SUBSTITUTE(E$1,"standard",""),"|Float",""),ChapterTable!$1:$1,0),0),
      VLOOKUP($A1895-ChapterTable!$P$11,ChapterTable!$1:$1048576,MATCH("최종"&amp;SUBSTITUTE(SUBSTITUTE(E$1,"standard",""),"|Float",""),ChapterTable!$1:$1,0),0)*ChapterTable!$P$14
    ),
  OFFSET(E1895,-$B1895+IF($L1895,1,0),0)*IF($B1895&gt;OFFSET($B1895,1,0),ChapterTable!$R$17,1)*
    (VLOOKUP(SUBSTITUTE(SUBSTITUTE(E$1,"standard",""),"|Float","")&amp;IF(OR($L1895=TRUE,$A1895=0,MOD($A1895,ChapterTable!$R$20)&lt;&gt;0),"","보스")&amp;"인게임누적곱배수",ChapterTable!$R:$S,2,0)^C1895
    +VLOOKUP(SUBSTITUTE(SUBSTITUTE(E$1,"standard",""),"|Float","")&amp;IF(OR($L1895=TRUE,$A1895=0,MOD($A1895,ChapterTable!$R$20)&lt;&gt;0),"","보스")&amp;"인게임누적합배수",ChapterTable!$R:$S,2,0)*C1895)
  )
  )
  )
)</f>
        <v>40286.237915039063</v>
      </c>
      <c r="F1895" s="1">
        <f ca="1">IF(AND($A1895=0,$B1895=1),
    VLOOKUP(1,ChapterTable!$1:$1048576,MATCH("최종"&amp;SUBSTITUTE(SUBSTITUTE(F$1,"standard",""),"|Float",""),ChapterTable!$1:$1,0),0)*ChapterTable!$P$17,
  IF(AND($A1895=0,$B1895=0),
    F1896,
  IF($B1895=0,
    VLOOKUP($A1895,ChapterTable!$1:$1048576,MATCH("최종"&amp;SUBSTITUTE(SUBSTITUTE(F$1,"standard",""),"|Float",""),ChapterTable!$1:$1,0),0),
  IF($B1895=1,
    IF($L1895=FALSE,
      VLOOKUP($A1895,ChapterTable!$1:$1048576,MATCH("최종"&amp;SUBSTITUTE(SUBSTITUTE(F$1,"standard",""),"|Float",""),ChapterTable!$1:$1,0),0),
      VLOOKUP($A1895-ChapterTable!$P$11,ChapterTable!$1:$1048576,MATCH("최종"&amp;SUBSTITUTE(SUBSTITUTE(F$1,"standard",""),"|Float",""),ChapterTable!$1:$1,0),0)*ChapterTable!$P$14
    ),
  OFFSET(F1895,-$B1895+IF($L1895,1,0),0)*
    (VLOOKUP(SUBSTITUTE(SUBSTITUTE(F$1,"standard",""),"|Float","")&amp;IF(OR($L1895=TRUE,$A1895=0,MOD($A1895,ChapterTable!$R$20)&lt;&gt;0),"","보스")&amp;"인게임누적곱배수",ChapterTable!$R:$S,2,0)^D1895
    +VLOOKUP(SUBSTITUTE(SUBSTITUTE(F$1,"standard",""),"|Float","")&amp;IF(OR($L1895=TRUE,$A1895=0,MOD($A1895,ChapterTable!$R$20)&lt;&gt;0),"","보스")&amp;"인게임누적합배수",ChapterTable!$R:$S,2,0)*D1895)
  )
  )
  )
)</f>
        <v>16785.932464599609</v>
      </c>
      <c r="G1895" t="s">
        <v>719</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206"/>
        <v>1</v>
      </c>
      <c r="Q1895">
        <f t="shared" si="207"/>
        <v>1</v>
      </c>
      <c r="R1895" t="b">
        <f t="shared" ca="1" si="208"/>
        <v>1</v>
      </c>
      <c r="T1895" t="b">
        <f t="shared" ca="1" si="209"/>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212"/>
        <v>1</v>
      </c>
      <c r="AJ1895">
        <f t="shared" si="210"/>
        <v>1</v>
      </c>
      <c r="AK1895">
        <f t="shared" si="211"/>
        <v>1</v>
      </c>
      <c r="AL1895">
        <f t="shared" si="213"/>
        <v>1</v>
      </c>
    </row>
    <row r="1896" spans="1:38" hidden="1" x14ac:dyDescent="0.3">
      <c r="A1896">
        <v>16</v>
      </c>
      <c r="B1896">
        <v>5</v>
      </c>
      <c r="C1896">
        <f>IF(OR($L1896=TRUE,$A1896=0,MOD($A1896,ChapterTable!$R$20)&lt;&gt;0),
MAX(0,INT(($B1896+ChapterTable!$P$26+VLOOKUP(SUBSTITUTE(C$1,"성장단계","")&amp;"단계오프셋",ChapterTable!$R:$S,2,0))/ChapterTable!$P$23)),
MAX(0,INT(($B1896+ChapterTable!$R$26+VLOOKUP(SUBSTITUTE(C$1,"성장단계","")&amp;"보스단계오프셋",ChapterTable!$R:$S,2,0))/ChapterTable!$R$23)))</f>
        <v>0</v>
      </c>
      <c r="D1896">
        <f>IF(OR($L1896=TRUE,$A1896=0,MOD($A1896,ChapterTable!$R$20)&lt;&gt;0),
MAX(0,INT(($B1896+ChapterTable!$P$26+VLOOKUP(SUBSTITUTE(D$1,"성장단계","")&amp;"단계오프셋",ChapterTable!$R:$S,2,0))/ChapterTable!$P$23)),
MAX(0,INT(($B1896+ChapterTable!$R$26+VLOOKUP(SUBSTITUTE(D$1,"성장단계","")&amp;"보스단계오프셋",ChapterTable!$R:$S,2,0))/ChapterTable!$R$23)))</f>
        <v>0</v>
      </c>
      <c r="E1896" s="1">
        <f ca="1">IF(AND($A1896=0,$B1896=1),
    VLOOKUP(1,ChapterTable!$1:$1048576,MATCH("최종"&amp;SUBSTITUTE(SUBSTITUTE(E$1,"standard",""),"|Float",""),ChapterTable!$1:$1,0),0)*ChapterTable!$P$17,
  IF(AND($A1896=0,$B1896=0),
    E1897,
  IF($B1896=0,
    VLOOKUP($A1896,ChapterTable!$1:$1048576,MATCH("최종"&amp;SUBSTITUTE(SUBSTITUTE(E$1,"standard",""),"|Float",""),ChapterTable!$1:$1,0),0),
  IF($B1896=1,
    IF($L1896=FALSE,
      VLOOKUP($A1896,ChapterTable!$1:$1048576,MATCH("최종"&amp;SUBSTITUTE(SUBSTITUTE(E$1,"standard",""),"|Float",""),ChapterTable!$1:$1,0),0),
      VLOOKUP($A1896-ChapterTable!$P$11,ChapterTable!$1:$1048576,MATCH("최종"&amp;SUBSTITUTE(SUBSTITUTE(E$1,"standard",""),"|Float",""),ChapterTable!$1:$1,0),0)*ChapterTable!$P$14
    ),
  OFFSET(E1896,-$B1896+IF($L1896,1,0),0)*IF($B1896&gt;OFFSET($B1896,1,0),ChapterTable!$R$17,1)*
    (VLOOKUP(SUBSTITUTE(SUBSTITUTE(E$1,"standard",""),"|Float","")&amp;IF(OR($L1896=TRUE,$A1896=0,MOD($A1896,ChapterTable!$R$20)&lt;&gt;0),"","보스")&amp;"인게임누적곱배수",ChapterTable!$R:$S,2,0)^C1896
    +VLOOKUP(SUBSTITUTE(SUBSTITUTE(E$1,"standard",""),"|Float","")&amp;IF(OR($L1896=TRUE,$A1896=0,MOD($A1896,ChapterTable!$R$20)&lt;&gt;0),"","보스")&amp;"인게임누적합배수",ChapterTable!$R:$S,2,0)*C1896)
  )
  )
  )
)</f>
        <v>40286.237915039063</v>
      </c>
      <c r="F1896" s="1">
        <f ca="1">IF(AND($A1896=0,$B1896=1),
    VLOOKUP(1,ChapterTable!$1:$1048576,MATCH("최종"&amp;SUBSTITUTE(SUBSTITUTE(F$1,"standard",""),"|Float",""),ChapterTable!$1:$1,0),0)*ChapterTable!$P$17,
  IF(AND($A1896=0,$B1896=0),
    F1897,
  IF($B1896=0,
    VLOOKUP($A1896,ChapterTable!$1:$1048576,MATCH("최종"&amp;SUBSTITUTE(SUBSTITUTE(F$1,"standard",""),"|Float",""),ChapterTable!$1:$1,0),0),
  IF($B1896=1,
    IF($L1896=FALSE,
      VLOOKUP($A1896,ChapterTable!$1:$1048576,MATCH("최종"&amp;SUBSTITUTE(SUBSTITUTE(F$1,"standard",""),"|Float",""),ChapterTable!$1:$1,0),0),
      VLOOKUP($A1896-ChapterTable!$P$11,ChapterTable!$1:$1048576,MATCH("최종"&amp;SUBSTITUTE(SUBSTITUTE(F$1,"standard",""),"|Float",""),ChapterTable!$1:$1,0),0)*ChapterTable!$P$14
    ),
  OFFSET(F1896,-$B1896+IF($L1896,1,0),0)*
    (VLOOKUP(SUBSTITUTE(SUBSTITUTE(F$1,"standard",""),"|Float","")&amp;IF(OR($L1896=TRUE,$A1896=0,MOD($A1896,ChapterTable!$R$20)&lt;&gt;0),"","보스")&amp;"인게임누적곱배수",ChapterTable!$R:$S,2,0)^D1896
    +VLOOKUP(SUBSTITUTE(SUBSTITUTE(F$1,"standard",""),"|Float","")&amp;IF(OR($L1896=TRUE,$A1896=0,MOD($A1896,ChapterTable!$R$20)&lt;&gt;0),"","보스")&amp;"인게임누적합배수",ChapterTable!$R:$S,2,0)*D1896)
  )
  )
  )
)</f>
        <v>16785.932464599609</v>
      </c>
      <c r="G1896" t="s">
        <v>719</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206"/>
        <v>11</v>
      </c>
      <c r="Q1896">
        <f t="shared" si="207"/>
        <v>11</v>
      </c>
      <c r="R1896" t="b">
        <f t="shared" ca="1" si="208"/>
        <v>1</v>
      </c>
      <c r="T1896" t="b">
        <f t="shared" ca="1" si="209"/>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212"/>
        <v>1</v>
      </c>
      <c r="AJ1896">
        <f t="shared" si="210"/>
        <v>1</v>
      </c>
      <c r="AK1896">
        <f t="shared" si="211"/>
        <v>1</v>
      </c>
      <c r="AL1896">
        <f t="shared" si="213"/>
        <v>1</v>
      </c>
    </row>
    <row r="1897" spans="1:38" hidden="1" x14ac:dyDescent="0.3">
      <c r="A1897">
        <v>16</v>
      </c>
      <c r="B1897">
        <v>6</v>
      </c>
      <c r="C1897">
        <f>IF(OR($L1897=TRUE,$A1897=0,MOD($A1897,ChapterTable!$R$20)&lt;&gt;0),
MAX(0,INT(($B1897+ChapterTable!$P$26+VLOOKUP(SUBSTITUTE(C$1,"성장단계","")&amp;"단계오프셋",ChapterTable!$R:$S,2,0))/ChapterTable!$P$23)),
MAX(0,INT(($B1897+ChapterTable!$R$26+VLOOKUP(SUBSTITUTE(C$1,"성장단계","")&amp;"보스단계오프셋",ChapterTable!$R:$S,2,0))/ChapterTable!$R$23)))</f>
        <v>1</v>
      </c>
      <c r="D1897">
        <f>IF(OR($L1897=TRUE,$A1897=0,MOD($A1897,ChapterTable!$R$20)&lt;&gt;0),
MAX(0,INT(($B1897+ChapterTable!$P$26+VLOOKUP(SUBSTITUTE(D$1,"성장단계","")&amp;"단계오프셋",ChapterTable!$R:$S,2,0))/ChapterTable!$P$23)),
MAX(0,INT(($B1897+ChapterTable!$R$26+VLOOKUP(SUBSTITUTE(D$1,"성장단계","")&amp;"보스단계오프셋",ChapterTable!$R:$S,2,0))/ChapterTable!$R$23)))</f>
        <v>0</v>
      </c>
      <c r="E1897" s="1">
        <f ca="1">IF(AND($A1897=0,$B1897=1),
    VLOOKUP(1,ChapterTable!$1:$1048576,MATCH("최종"&amp;SUBSTITUTE(SUBSTITUTE(E$1,"standard",""),"|Float",""),ChapterTable!$1:$1,0),0)*ChapterTable!$P$17,
  IF(AND($A1897=0,$B1897=0),
    E1898,
  IF($B1897=0,
    VLOOKUP($A1897,ChapterTable!$1:$1048576,MATCH("최종"&amp;SUBSTITUTE(SUBSTITUTE(E$1,"standard",""),"|Float",""),ChapterTable!$1:$1,0),0),
  IF($B1897=1,
    IF($L1897=FALSE,
      VLOOKUP($A1897,ChapterTable!$1:$1048576,MATCH("최종"&amp;SUBSTITUTE(SUBSTITUTE(E$1,"standard",""),"|Float",""),ChapterTable!$1:$1,0),0),
      VLOOKUP($A1897-ChapterTable!$P$11,ChapterTable!$1:$1048576,MATCH("최종"&amp;SUBSTITUTE(SUBSTITUTE(E$1,"standard",""),"|Float",""),ChapterTable!$1:$1,0),0)*ChapterTable!$P$14
    ),
  OFFSET(E1897,-$B1897+IF($L1897,1,0),0)*IF($B1897&gt;OFFSET($B1897,1,0),ChapterTable!$R$17,1)*
    (VLOOKUP(SUBSTITUTE(SUBSTITUTE(E$1,"standard",""),"|Float","")&amp;IF(OR($L1897=TRUE,$A1897=0,MOD($A1897,ChapterTable!$R$20)&lt;&gt;0),"","보스")&amp;"인게임누적곱배수",ChapterTable!$R:$S,2,0)^C1897
    +VLOOKUP(SUBSTITUTE(SUBSTITUTE(E$1,"standard",""),"|Float","")&amp;IF(OR($L1897=TRUE,$A1897=0,MOD($A1897,ChapterTable!$R$20)&lt;&gt;0),"","보스")&amp;"인게임누적합배수",ChapterTable!$R:$S,2,0)*C1897)
  )
  )
  )
)</f>
        <v>48343.485498046874</v>
      </c>
      <c r="F1897" s="1">
        <f ca="1">IF(AND($A1897=0,$B1897=1),
    VLOOKUP(1,ChapterTable!$1:$1048576,MATCH("최종"&amp;SUBSTITUTE(SUBSTITUTE(F$1,"standard",""),"|Float",""),ChapterTable!$1:$1,0),0)*ChapterTable!$P$17,
  IF(AND($A1897=0,$B1897=0),
    F1898,
  IF($B1897=0,
    VLOOKUP($A1897,ChapterTable!$1:$1048576,MATCH("최종"&amp;SUBSTITUTE(SUBSTITUTE(F$1,"standard",""),"|Float",""),ChapterTable!$1:$1,0),0),
  IF($B1897=1,
    IF($L1897=FALSE,
      VLOOKUP($A1897,ChapterTable!$1:$1048576,MATCH("최종"&amp;SUBSTITUTE(SUBSTITUTE(F$1,"standard",""),"|Float",""),ChapterTable!$1:$1,0),0),
      VLOOKUP($A1897-ChapterTable!$P$11,ChapterTable!$1:$1048576,MATCH("최종"&amp;SUBSTITUTE(SUBSTITUTE(F$1,"standard",""),"|Float",""),ChapterTable!$1:$1,0),0)*ChapterTable!$P$14
    ),
  OFFSET(F1897,-$B1897+IF($L1897,1,0),0)*
    (VLOOKUP(SUBSTITUTE(SUBSTITUTE(F$1,"standard",""),"|Float","")&amp;IF(OR($L1897=TRUE,$A1897=0,MOD($A1897,ChapterTable!$R$20)&lt;&gt;0),"","보스")&amp;"인게임누적곱배수",ChapterTable!$R:$S,2,0)^D1897
    +VLOOKUP(SUBSTITUTE(SUBSTITUTE(F$1,"standard",""),"|Float","")&amp;IF(OR($L1897=TRUE,$A1897=0,MOD($A1897,ChapterTable!$R$20)&lt;&gt;0),"","보스")&amp;"인게임누적합배수",ChapterTable!$R:$S,2,0)*D1897)
  )
  )
  )
)</f>
        <v>16785.932464599609</v>
      </c>
      <c r="G1897" t="s">
        <v>719</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206"/>
        <v>1</v>
      </c>
      <c r="Q1897">
        <f t="shared" si="207"/>
        <v>1</v>
      </c>
      <c r="R1897" t="b">
        <f t="shared" ca="1" si="208"/>
        <v>1</v>
      </c>
      <c r="T1897" t="b">
        <f t="shared" ca="1" si="209"/>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212"/>
        <v>1</v>
      </c>
      <c r="AJ1897">
        <f t="shared" si="210"/>
        <v>1</v>
      </c>
      <c r="AK1897">
        <f t="shared" si="211"/>
        <v>1</v>
      </c>
      <c r="AL1897">
        <f t="shared" si="213"/>
        <v>1</v>
      </c>
    </row>
    <row r="1898" spans="1:38" hidden="1" x14ac:dyDescent="0.3">
      <c r="A1898">
        <v>16</v>
      </c>
      <c r="B1898">
        <v>7</v>
      </c>
      <c r="C1898">
        <f>IF(OR($L1898=TRUE,$A1898=0,MOD($A1898,ChapterTable!$R$20)&lt;&gt;0),
MAX(0,INT(($B1898+ChapterTable!$P$26+VLOOKUP(SUBSTITUTE(C$1,"성장단계","")&amp;"단계오프셋",ChapterTable!$R:$S,2,0))/ChapterTable!$P$23)),
MAX(0,INT(($B1898+ChapterTable!$R$26+VLOOKUP(SUBSTITUTE(C$1,"성장단계","")&amp;"보스단계오프셋",ChapterTable!$R:$S,2,0))/ChapterTable!$R$23)))</f>
        <v>1</v>
      </c>
      <c r="D1898">
        <f>IF(OR($L1898=TRUE,$A1898=0,MOD($A1898,ChapterTable!$R$20)&lt;&gt;0),
MAX(0,INT(($B1898+ChapterTable!$P$26+VLOOKUP(SUBSTITUTE(D$1,"성장단계","")&amp;"단계오프셋",ChapterTable!$R:$S,2,0))/ChapterTable!$P$23)),
MAX(0,INT(($B1898+ChapterTable!$R$26+VLOOKUP(SUBSTITUTE(D$1,"성장단계","")&amp;"보스단계오프셋",ChapterTable!$R:$S,2,0))/ChapterTable!$R$23)))</f>
        <v>0</v>
      </c>
      <c r="E1898" s="1">
        <f ca="1">IF(AND($A1898=0,$B1898=1),
    VLOOKUP(1,ChapterTable!$1:$1048576,MATCH("최종"&amp;SUBSTITUTE(SUBSTITUTE(E$1,"standard",""),"|Float",""),ChapterTable!$1:$1,0),0)*ChapterTable!$P$17,
  IF(AND($A1898=0,$B1898=0),
    E1899,
  IF($B1898=0,
    VLOOKUP($A1898,ChapterTable!$1:$1048576,MATCH("최종"&amp;SUBSTITUTE(SUBSTITUTE(E$1,"standard",""),"|Float",""),ChapterTable!$1:$1,0),0),
  IF($B1898=1,
    IF($L1898=FALSE,
      VLOOKUP($A1898,ChapterTable!$1:$1048576,MATCH("최종"&amp;SUBSTITUTE(SUBSTITUTE(E$1,"standard",""),"|Float",""),ChapterTable!$1:$1,0),0),
      VLOOKUP($A1898-ChapterTable!$P$11,ChapterTable!$1:$1048576,MATCH("최종"&amp;SUBSTITUTE(SUBSTITUTE(E$1,"standard",""),"|Float",""),ChapterTable!$1:$1,0),0)*ChapterTable!$P$14
    ),
  OFFSET(E1898,-$B1898+IF($L1898,1,0),0)*IF($B1898&gt;OFFSET($B1898,1,0),ChapterTable!$R$17,1)*
    (VLOOKUP(SUBSTITUTE(SUBSTITUTE(E$1,"standard",""),"|Float","")&amp;IF(OR($L1898=TRUE,$A1898=0,MOD($A1898,ChapterTable!$R$20)&lt;&gt;0),"","보스")&amp;"인게임누적곱배수",ChapterTable!$R:$S,2,0)^C1898
    +VLOOKUP(SUBSTITUTE(SUBSTITUTE(E$1,"standard",""),"|Float","")&amp;IF(OR($L1898=TRUE,$A1898=0,MOD($A1898,ChapterTable!$R$20)&lt;&gt;0),"","보스")&amp;"인게임누적합배수",ChapterTable!$R:$S,2,0)*C1898)
  )
  )
  )
)</f>
        <v>48343.485498046874</v>
      </c>
      <c r="F1898" s="1">
        <f ca="1">IF(AND($A1898=0,$B1898=1),
    VLOOKUP(1,ChapterTable!$1:$1048576,MATCH("최종"&amp;SUBSTITUTE(SUBSTITUTE(F$1,"standard",""),"|Float",""),ChapterTable!$1:$1,0),0)*ChapterTable!$P$17,
  IF(AND($A1898=0,$B1898=0),
    F1899,
  IF($B1898=0,
    VLOOKUP($A1898,ChapterTable!$1:$1048576,MATCH("최종"&amp;SUBSTITUTE(SUBSTITUTE(F$1,"standard",""),"|Float",""),ChapterTable!$1:$1,0),0),
  IF($B1898=1,
    IF($L1898=FALSE,
      VLOOKUP($A1898,ChapterTable!$1:$1048576,MATCH("최종"&amp;SUBSTITUTE(SUBSTITUTE(F$1,"standard",""),"|Float",""),ChapterTable!$1:$1,0),0),
      VLOOKUP($A1898-ChapterTable!$P$11,ChapterTable!$1:$1048576,MATCH("최종"&amp;SUBSTITUTE(SUBSTITUTE(F$1,"standard",""),"|Float",""),ChapterTable!$1:$1,0),0)*ChapterTable!$P$14
    ),
  OFFSET(F1898,-$B1898+IF($L1898,1,0),0)*
    (VLOOKUP(SUBSTITUTE(SUBSTITUTE(F$1,"standard",""),"|Float","")&amp;IF(OR($L1898=TRUE,$A1898=0,MOD($A1898,ChapterTable!$R$20)&lt;&gt;0),"","보스")&amp;"인게임누적곱배수",ChapterTable!$R:$S,2,0)^D1898
    +VLOOKUP(SUBSTITUTE(SUBSTITUTE(F$1,"standard",""),"|Float","")&amp;IF(OR($L1898=TRUE,$A1898=0,MOD($A1898,ChapterTable!$R$20)&lt;&gt;0),"","보스")&amp;"인게임누적합배수",ChapterTable!$R:$S,2,0)*D1898)
  )
  )
  )
)</f>
        <v>16785.932464599609</v>
      </c>
      <c r="G1898" t="s">
        <v>719</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206"/>
        <v>1</v>
      </c>
      <c r="Q1898">
        <f t="shared" si="207"/>
        <v>1</v>
      </c>
      <c r="R1898" t="b">
        <f t="shared" ca="1" si="208"/>
        <v>1</v>
      </c>
      <c r="T1898" t="b">
        <f t="shared" ca="1" si="209"/>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212"/>
        <v>1</v>
      </c>
      <c r="AJ1898">
        <f t="shared" si="210"/>
        <v>1</v>
      </c>
      <c r="AK1898">
        <f t="shared" si="211"/>
        <v>1</v>
      </c>
      <c r="AL1898">
        <f t="shared" si="213"/>
        <v>1</v>
      </c>
    </row>
    <row r="1899" spans="1:38" hidden="1" x14ac:dyDescent="0.3">
      <c r="A1899">
        <v>16</v>
      </c>
      <c r="B1899">
        <v>8</v>
      </c>
      <c r="C1899">
        <f>IF(OR($L1899=TRUE,$A1899=0,MOD($A1899,ChapterTable!$R$20)&lt;&gt;0),
MAX(0,INT(($B1899+ChapterTable!$P$26+VLOOKUP(SUBSTITUTE(C$1,"성장단계","")&amp;"단계오프셋",ChapterTable!$R:$S,2,0))/ChapterTable!$P$23)),
MAX(0,INT(($B1899+ChapterTable!$R$26+VLOOKUP(SUBSTITUTE(C$1,"성장단계","")&amp;"보스단계오프셋",ChapterTable!$R:$S,2,0))/ChapterTable!$R$23)))</f>
        <v>1</v>
      </c>
      <c r="D1899">
        <f>IF(OR($L1899=TRUE,$A1899=0,MOD($A1899,ChapterTable!$R$20)&lt;&gt;0),
MAX(0,INT(($B1899+ChapterTable!$P$26+VLOOKUP(SUBSTITUTE(D$1,"성장단계","")&amp;"단계오프셋",ChapterTable!$R:$S,2,0))/ChapterTable!$P$23)),
MAX(0,INT(($B1899+ChapterTable!$R$26+VLOOKUP(SUBSTITUTE(D$1,"성장단계","")&amp;"보스단계오프셋",ChapterTable!$R:$S,2,0))/ChapterTable!$R$23)))</f>
        <v>0</v>
      </c>
      <c r="E1899" s="1">
        <f ca="1">IF(AND($A1899=0,$B1899=1),
    VLOOKUP(1,ChapterTable!$1:$1048576,MATCH("최종"&amp;SUBSTITUTE(SUBSTITUTE(E$1,"standard",""),"|Float",""),ChapterTable!$1:$1,0),0)*ChapterTable!$P$17,
  IF(AND($A1899=0,$B1899=0),
    E1900,
  IF($B1899=0,
    VLOOKUP($A1899,ChapterTable!$1:$1048576,MATCH("최종"&amp;SUBSTITUTE(SUBSTITUTE(E$1,"standard",""),"|Float",""),ChapterTable!$1:$1,0),0),
  IF($B1899=1,
    IF($L1899=FALSE,
      VLOOKUP($A1899,ChapterTable!$1:$1048576,MATCH("최종"&amp;SUBSTITUTE(SUBSTITUTE(E$1,"standard",""),"|Float",""),ChapterTable!$1:$1,0),0),
      VLOOKUP($A1899-ChapterTable!$P$11,ChapterTable!$1:$1048576,MATCH("최종"&amp;SUBSTITUTE(SUBSTITUTE(E$1,"standard",""),"|Float",""),ChapterTable!$1:$1,0),0)*ChapterTable!$P$14
    ),
  OFFSET(E1899,-$B1899+IF($L1899,1,0),0)*IF($B1899&gt;OFFSET($B1899,1,0),ChapterTable!$R$17,1)*
    (VLOOKUP(SUBSTITUTE(SUBSTITUTE(E$1,"standard",""),"|Float","")&amp;IF(OR($L1899=TRUE,$A1899=0,MOD($A1899,ChapterTable!$R$20)&lt;&gt;0),"","보스")&amp;"인게임누적곱배수",ChapterTable!$R:$S,2,0)^C1899
    +VLOOKUP(SUBSTITUTE(SUBSTITUTE(E$1,"standard",""),"|Float","")&amp;IF(OR($L1899=TRUE,$A1899=0,MOD($A1899,ChapterTable!$R$20)&lt;&gt;0),"","보스")&amp;"인게임누적합배수",ChapterTable!$R:$S,2,0)*C1899)
  )
  )
  )
)</f>
        <v>48343.485498046874</v>
      </c>
      <c r="F1899" s="1">
        <f ca="1">IF(AND($A1899=0,$B1899=1),
    VLOOKUP(1,ChapterTable!$1:$1048576,MATCH("최종"&amp;SUBSTITUTE(SUBSTITUTE(F$1,"standard",""),"|Float",""),ChapterTable!$1:$1,0),0)*ChapterTable!$P$17,
  IF(AND($A1899=0,$B1899=0),
    F1900,
  IF($B1899=0,
    VLOOKUP($A1899,ChapterTable!$1:$1048576,MATCH("최종"&amp;SUBSTITUTE(SUBSTITUTE(F$1,"standard",""),"|Float",""),ChapterTable!$1:$1,0),0),
  IF($B1899=1,
    IF($L1899=FALSE,
      VLOOKUP($A1899,ChapterTable!$1:$1048576,MATCH("최종"&amp;SUBSTITUTE(SUBSTITUTE(F$1,"standard",""),"|Float",""),ChapterTable!$1:$1,0),0),
      VLOOKUP($A1899-ChapterTable!$P$11,ChapterTable!$1:$1048576,MATCH("최종"&amp;SUBSTITUTE(SUBSTITUTE(F$1,"standard",""),"|Float",""),ChapterTable!$1:$1,0),0)*ChapterTable!$P$14
    ),
  OFFSET(F1899,-$B1899+IF($L1899,1,0),0)*
    (VLOOKUP(SUBSTITUTE(SUBSTITUTE(F$1,"standard",""),"|Float","")&amp;IF(OR($L1899=TRUE,$A1899=0,MOD($A1899,ChapterTable!$R$20)&lt;&gt;0),"","보스")&amp;"인게임누적곱배수",ChapterTable!$R:$S,2,0)^D1899
    +VLOOKUP(SUBSTITUTE(SUBSTITUTE(F$1,"standard",""),"|Float","")&amp;IF(OR($L1899=TRUE,$A1899=0,MOD($A1899,ChapterTable!$R$20)&lt;&gt;0),"","보스")&amp;"인게임누적합배수",ChapterTable!$R:$S,2,0)*D1899)
  )
  )
  )
)</f>
        <v>16785.932464599609</v>
      </c>
      <c r="G1899" t="s">
        <v>719</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206"/>
        <v>1</v>
      </c>
      <c r="Q1899">
        <f t="shared" si="207"/>
        <v>1</v>
      </c>
      <c r="R1899" t="b">
        <f t="shared" ca="1" si="208"/>
        <v>1</v>
      </c>
      <c r="T1899" t="b">
        <f t="shared" ca="1" si="209"/>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212"/>
        <v>1</v>
      </c>
      <c r="AJ1899">
        <f t="shared" si="210"/>
        <v>1</v>
      </c>
      <c r="AK1899">
        <f t="shared" si="211"/>
        <v>1</v>
      </c>
      <c r="AL1899">
        <f t="shared" si="213"/>
        <v>1</v>
      </c>
    </row>
    <row r="1900" spans="1:38" hidden="1" x14ac:dyDescent="0.3">
      <c r="A1900">
        <v>16</v>
      </c>
      <c r="B1900">
        <v>9</v>
      </c>
      <c r="C1900">
        <f>IF(OR($L1900=TRUE,$A1900=0,MOD($A1900,ChapterTable!$R$20)&lt;&gt;0),
MAX(0,INT(($B1900+ChapterTable!$P$26+VLOOKUP(SUBSTITUTE(C$1,"성장단계","")&amp;"단계오프셋",ChapterTable!$R:$S,2,0))/ChapterTable!$P$23)),
MAX(0,INT(($B1900+ChapterTable!$R$26+VLOOKUP(SUBSTITUTE(C$1,"성장단계","")&amp;"보스단계오프셋",ChapterTable!$R:$S,2,0))/ChapterTable!$R$23)))</f>
        <v>1</v>
      </c>
      <c r="D1900">
        <f>IF(OR($L1900=TRUE,$A1900=0,MOD($A1900,ChapterTable!$R$20)&lt;&gt;0),
MAX(0,INT(($B1900+ChapterTable!$P$26+VLOOKUP(SUBSTITUTE(D$1,"성장단계","")&amp;"단계오프셋",ChapterTable!$R:$S,2,0))/ChapterTable!$P$23)),
MAX(0,INT(($B1900+ChapterTable!$R$26+VLOOKUP(SUBSTITUTE(D$1,"성장단계","")&amp;"보스단계오프셋",ChapterTable!$R:$S,2,0))/ChapterTable!$R$23)))</f>
        <v>0</v>
      </c>
      <c r="E1900" s="1">
        <f ca="1">IF(AND($A1900=0,$B1900=1),
    VLOOKUP(1,ChapterTable!$1:$1048576,MATCH("최종"&amp;SUBSTITUTE(SUBSTITUTE(E$1,"standard",""),"|Float",""),ChapterTable!$1:$1,0),0)*ChapterTable!$P$17,
  IF(AND($A1900=0,$B1900=0),
    E1901,
  IF($B1900=0,
    VLOOKUP($A1900,ChapterTable!$1:$1048576,MATCH("최종"&amp;SUBSTITUTE(SUBSTITUTE(E$1,"standard",""),"|Float",""),ChapterTable!$1:$1,0),0),
  IF($B1900=1,
    IF($L1900=FALSE,
      VLOOKUP($A1900,ChapterTable!$1:$1048576,MATCH("최종"&amp;SUBSTITUTE(SUBSTITUTE(E$1,"standard",""),"|Float",""),ChapterTable!$1:$1,0),0),
      VLOOKUP($A1900-ChapterTable!$P$11,ChapterTable!$1:$1048576,MATCH("최종"&amp;SUBSTITUTE(SUBSTITUTE(E$1,"standard",""),"|Float",""),ChapterTable!$1:$1,0),0)*ChapterTable!$P$14
    ),
  OFFSET(E1900,-$B1900+IF($L1900,1,0),0)*IF($B1900&gt;OFFSET($B1900,1,0),ChapterTable!$R$17,1)*
    (VLOOKUP(SUBSTITUTE(SUBSTITUTE(E$1,"standard",""),"|Float","")&amp;IF(OR($L1900=TRUE,$A1900=0,MOD($A1900,ChapterTable!$R$20)&lt;&gt;0),"","보스")&amp;"인게임누적곱배수",ChapterTable!$R:$S,2,0)^C1900
    +VLOOKUP(SUBSTITUTE(SUBSTITUTE(E$1,"standard",""),"|Float","")&amp;IF(OR($L1900=TRUE,$A1900=0,MOD($A1900,ChapterTable!$R$20)&lt;&gt;0),"","보스")&amp;"인게임누적합배수",ChapterTable!$R:$S,2,0)*C1900)
  )
  )
  )
)</f>
        <v>48343.485498046874</v>
      </c>
      <c r="F1900" s="1">
        <f ca="1">IF(AND($A1900=0,$B1900=1),
    VLOOKUP(1,ChapterTable!$1:$1048576,MATCH("최종"&amp;SUBSTITUTE(SUBSTITUTE(F$1,"standard",""),"|Float",""),ChapterTable!$1:$1,0),0)*ChapterTable!$P$17,
  IF(AND($A1900=0,$B1900=0),
    F1901,
  IF($B1900=0,
    VLOOKUP($A1900,ChapterTable!$1:$1048576,MATCH("최종"&amp;SUBSTITUTE(SUBSTITUTE(F$1,"standard",""),"|Float",""),ChapterTable!$1:$1,0),0),
  IF($B1900=1,
    IF($L1900=FALSE,
      VLOOKUP($A1900,ChapterTable!$1:$1048576,MATCH("최종"&amp;SUBSTITUTE(SUBSTITUTE(F$1,"standard",""),"|Float",""),ChapterTable!$1:$1,0),0),
      VLOOKUP($A1900-ChapterTable!$P$11,ChapterTable!$1:$1048576,MATCH("최종"&amp;SUBSTITUTE(SUBSTITUTE(F$1,"standard",""),"|Float",""),ChapterTable!$1:$1,0),0)*ChapterTable!$P$14
    ),
  OFFSET(F1900,-$B1900+IF($L1900,1,0),0)*
    (VLOOKUP(SUBSTITUTE(SUBSTITUTE(F$1,"standard",""),"|Float","")&amp;IF(OR($L1900=TRUE,$A1900=0,MOD($A1900,ChapterTable!$R$20)&lt;&gt;0),"","보스")&amp;"인게임누적곱배수",ChapterTable!$R:$S,2,0)^D1900
    +VLOOKUP(SUBSTITUTE(SUBSTITUTE(F$1,"standard",""),"|Float","")&amp;IF(OR($L1900=TRUE,$A1900=0,MOD($A1900,ChapterTable!$R$20)&lt;&gt;0),"","보스")&amp;"인게임누적합배수",ChapterTable!$R:$S,2,0)*D1900)
  )
  )
  )
)</f>
        <v>16785.932464599609</v>
      </c>
      <c r="G1900" t="s">
        <v>719</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206"/>
        <v>91</v>
      </c>
      <c r="Q1900">
        <f t="shared" si="207"/>
        <v>91</v>
      </c>
      <c r="R1900" t="b">
        <f t="shared" ca="1" si="208"/>
        <v>1</v>
      </c>
      <c r="T1900" t="b">
        <f t="shared" ca="1" si="209"/>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212"/>
        <v>1</v>
      </c>
      <c r="AJ1900">
        <f t="shared" si="210"/>
        <v>1</v>
      </c>
      <c r="AK1900">
        <f t="shared" si="211"/>
        <v>1</v>
      </c>
      <c r="AL1900">
        <f t="shared" si="213"/>
        <v>1</v>
      </c>
    </row>
    <row r="1901" spans="1:38" hidden="1" x14ac:dyDescent="0.3">
      <c r="A1901">
        <v>16</v>
      </c>
      <c r="B1901">
        <v>10</v>
      </c>
      <c r="C1901">
        <f>IF(OR($L1901=TRUE,$A1901=0,MOD($A1901,ChapterTable!$R$20)&lt;&gt;0),
MAX(0,INT(($B1901+ChapterTable!$P$26+VLOOKUP(SUBSTITUTE(C$1,"성장단계","")&amp;"단계오프셋",ChapterTable!$R:$S,2,0))/ChapterTable!$P$23)),
MAX(0,INT(($B1901+ChapterTable!$R$26+VLOOKUP(SUBSTITUTE(C$1,"성장단계","")&amp;"보스단계오프셋",ChapterTable!$R:$S,2,0))/ChapterTable!$R$23)))</f>
        <v>1</v>
      </c>
      <c r="D1901">
        <f>IF(OR($L1901=TRUE,$A1901=0,MOD($A1901,ChapterTable!$R$20)&lt;&gt;0),
MAX(0,INT(($B1901+ChapterTable!$P$26+VLOOKUP(SUBSTITUTE(D$1,"성장단계","")&amp;"단계오프셋",ChapterTable!$R:$S,2,0))/ChapterTable!$P$23)),
MAX(0,INT(($B1901+ChapterTable!$R$26+VLOOKUP(SUBSTITUTE(D$1,"성장단계","")&amp;"보스단계오프셋",ChapterTable!$R:$S,2,0))/ChapterTable!$R$23)))</f>
        <v>0</v>
      </c>
      <c r="E1901" s="1">
        <f ca="1">IF(AND($A1901=0,$B1901=1),
    VLOOKUP(1,ChapterTable!$1:$1048576,MATCH("최종"&amp;SUBSTITUTE(SUBSTITUTE(E$1,"standard",""),"|Float",""),ChapterTable!$1:$1,0),0)*ChapterTable!$P$17,
  IF(AND($A1901=0,$B1901=0),
    E1902,
  IF($B1901=0,
    VLOOKUP($A1901,ChapterTable!$1:$1048576,MATCH("최종"&amp;SUBSTITUTE(SUBSTITUTE(E$1,"standard",""),"|Float",""),ChapterTable!$1:$1,0),0),
  IF($B1901=1,
    IF($L1901=FALSE,
      VLOOKUP($A1901,ChapterTable!$1:$1048576,MATCH("최종"&amp;SUBSTITUTE(SUBSTITUTE(E$1,"standard",""),"|Float",""),ChapterTable!$1:$1,0),0),
      VLOOKUP($A1901-ChapterTable!$P$11,ChapterTable!$1:$1048576,MATCH("최종"&amp;SUBSTITUTE(SUBSTITUTE(E$1,"standard",""),"|Float",""),ChapterTable!$1:$1,0),0)*ChapterTable!$P$14
    ),
  OFFSET(E1901,-$B1901+IF($L1901,1,0),0)*IF($B1901&gt;OFFSET($B1901,1,0),ChapterTable!$R$17,1)*
    (VLOOKUP(SUBSTITUTE(SUBSTITUTE(E$1,"standard",""),"|Float","")&amp;IF(OR($L1901=TRUE,$A1901=0,MOD($A1901,ChapterTable!$R$20)&lt;&gt;0),"","보스")&amp;"인게임누적곱배수",ChapterTable!$R:$S,2,0)^C1901
    +VLOOKUP(SUBSTITUTE(SUBSTITUTE(E$1,"standard",""),"|Float","")&amp;IF(OR($L1901=TRUE,$A1901=0,MOD($A1901,ChapterTable!$R$20)&lt;&gt;0),"","보스")&amp;"인게임누적합배수",ChapterTable!$R:$S,2,0)*C1901)
  )
  )
  )
)</f>
        <v>48343.485498046874</v>
      </c>
      <c r="F1901" s="1">
        <f ca="1">IF(AND($A1901=0,$B1901=1),
    VLOOKUP(1,ChapterTable!$1:$1048576,MATCH("최종"&amp;SUBSTITUTE(SUBSTITUTE(F$1,"standard",""),"|Float",""),ChapterTable!$1:$1,0),0)*ChapterTable!$P$17,
  IF(AND($A1901=0,$B1901=0),
    F1902,
  IF($B1901=0,
    VLOOKUP($A1901,ChapterTable!$1:$1048576,MATCH("최종"&amp;SUBSTITUTE(SUBSTITUTE(F$1,"standard",""),"|Float",""),ChapterTable!$1:$1,0),0),
  IF($B1901=1,
    IF($L1901=FALSE,
      VLOOKUP($A1901,ChapterTable!$1:$1048576,MATCH("최종"&amp;SUBSTITUTE(SUBSTITUTE(F$1,"standard",""),"|Float",""),ChapterTable!$1:$1,0),0),
      VLOOKUP($A1901-ChapterTable!$P$11,ChapterTable!$1:$1048576,MATCH("최종"&amp;SUBSTITUTE(SUBSTITUTE(F$1,"standard",""),"|Float",""),ChapterTable!$1:$1,0),0)*ChapterTable!$P$14
    ),
  OFFSET(F1901,-$B1901+IF($L1901,1,0),0)*
    (VLOOKUP(SUBSTITUTE(SUBSTITUTE(F$1,"standard",""),"|Float","")&amp;IF(OR($L1901=TRUE,$A1901=0,MOD($A1901,ChapterTable!$R$20)&lt;&gt;0),"","보스")&amp;"인게임누적곱배수",ChapterTable!$R:$S,2,0)^D1901
    +VLOOKUP(SUBSTITUTE(SUBSTITUTE(F$1,"standard",""),"|Float","")&amp;IF(OR($L1901=TRUE,$A1901=0,MOD($A1901,ChapterTable!$R$20)&lt;&gt;0),"","보스")&amp;"인게임누적합배수",ChapterTable!$R:$S,2,0)*D1901)
  )
  )
  )
)</f>
        <v>16785.932464599609</v>
      </c>
      <c r="G1901" t="s">
        <v>719</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206"/>
        <v>21</v>
      </c>
      <c r="Q1901">
        <f t="shared" si="207"/>
        <v>21</v>
      </c>
      <c r="R1901" t="b">
        <f t="shared" ca="1" si="208"/>
        <v>1</v>
      </c>
      <c r="T1901" t="b">
        <f t="shared" ca="1" si="209"/>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212"/>
        <v>1</v>
      </c>
      <c r="AJ1901">
        <f t="shared" si="210"/>
        <v>1</v>
      </c>
      <c r="AK1901">
        <f t="shared" si="211"/>
        <v>1</v>
      </c>
      <c r="AL1901">
        <f t="shared" si="213"/>
        <v>1</v>
      </c>
    </row>
    <row r="1902" spans="1:38" hidden="1" x14ac:dyDescent="0.3">
      <c r="A1902">
        <v>16</v>
      </c>
      <c r="B1902">
        <v>11</v>
      </c>
      <c r="C1902">
        <f>IF(OR($L1902=TRUE,$A1902=0,MOD($A1902,ChapterTable!$R$20)&lt;&gt;0),
MAX(0,INT(($B1902+ChapterTable!$P$26+VLOOKUP(SUBSTITUTE(C$1,"성장단계","")&amp;"단계오프셋",ChapterTable!$R:$S,2,0))/ChapterTable!$P$23)),
MAX(0,INT(($B1902+ChapterTable!$R$26+VLOOKUP(SUBSTITUTE(C$1,"성장단계","")&amp;"보스단계오프셋",ChapterTable!$R:$S,2,0))/ChapterTable!$R$23)))</f>
        <v>1</v>
      </c>
      <c r="D1902">
        <f>IF(OR($L1902=TRUE,$A1902=0,MOD($A1902,ChapterTable!$R$20)&lt;&gt;0),
MAX(0,INT(($B1902+ChapterTable!$P$26+VLOOKUP(SUBSTITUTE(D$1,"성장단계","")&amp;"단계오프셋",ChapterTable!$R:$S,2,0))/ChapterTable!$P$23)),
MAX(0,INT(($B1902+ChapterTable!$R$26+VLOOKUP(SUBSTITUTE(D$1,"성장단계","")&amp;"보스단계오프셋",ChapterTable!$R:$S,2,0))/ChapterTable!$R$23)))</f>
        <v>1</v>
      </c>
      <c r="E1902" s="1">
        <f ca="1">IF(AND($A1902=0,$B1902=1),
    VLOOKUP(1,ChapterTable!$1:$1048576,MATCH("최종"&amp;SUBSTITUTE(SUBSTITUTE(E$1,"standard",""),"|Float",""),ChapterTable!$1:$1,0),0)*ChapterTable!$P$17,
  IF(AND($A1902=0,$B1902=0),
    E1903,
  IF($B1902=0,
    VLOOKUP($A1902,ChapterTable!$1:$1048576,MATCH("최종"&amp;SUBSTITUTE(SUBSTITUTE(E$1,"standard",""),"|Float",""),ChapterTable!$1:$1,0),0),
  IF($B1902=1,
    IF($L1902=FALSE,
      VLOOKUP($A1902,ChapterTable!$1:$1048576,MATCH("최종"&amp;SUBSTITUTE(SUBSTITUTE(E$1,"standard",""),"|Float",""),ChapterTable!$1:$1,0),0),
      VLOOKUP($A1902-ChapterTable!$P$11,ChapterTable!$1:$1048576,MATCH("최종"&amp;SUBSTITUTE(SUBSTITUTE(E$1,"standard",""),"|Float",""),ChapterTable!$1:$1,0),0)*ChapterTable!$P$14
    ),
  OFFSET(E1902,-$B1902+IF($L1902,1,0),0)*IF($B1902&gt;OFFSET($B1902,1,0),ChapterTable!$R$17,1)*
    (VLOOKUP(SUBSTITUTE(SUBSTITUTE(E$1,"standard",""),"|Float","")&amp;IF(OR($L1902=TRUE,$A1902=0,MOD($A1902,ChapterTable!$R$20)&lt;&gt;0),"","보스")&amp;"인게임누적곱배수",ChapterTable!$R:$S,2,0)^C1902
    +VLOOKUP(SUBSTITUTE(SUBSTITUTE(E$1,"standard",""),"|Float","")&amp;IF(OR($L1902=TRUE,$A1902=0,MOD($A1902,ChapterTable!$R$20)&lt;&gt;0),"","보스")&amp;"인게임누적합배수",ChapterTable!$R:$S,2,0)*C1902)
  )
  )
  )
)</f>
        <v>48343.485498046874</v>
      </c>
      <c r="F1902" s="1">
        <f ca="1">IF(AND($A1902=0,$B1902=1),
    VLOOKUP(1,ChapterTable!$1:$1048576,MATCH("최종"&amp;SUBSTITUTE(SUBSTITUTE(F$1,"standard",""),"|Float",""),ChapterTable!$1:$1,0),0)*ChapterTable!$P$17,
  IF(AND($A1902=0,$B1902=0),
    F1903,
  IF($B1902=0,
    VLOOKUP($A1902,ChapterTable!$1:$1048576,MATCH("최종"&amp;SUBSTITUTE(SUBSTITUTE(F$1,"standard",""),"|Float",""),ChapterTable!$1:$1,0),0),
  IF($B1902=1,
    IF($L1902=FALSE,
      VLOOKUP($A1902,ChapterTable!$1:$1048576,MATCH("최종"&amp;SUBSTITUTE(SUBSTITUTE(F$1,"standard",""),"|Float",""),ChapterTable!$1:$1,0),0),
      VLOOKUP($A1902-ChapterTable!$P$11,ChapterTable!$1:$1048576,MATCH("최종"&amp;SUBSTITUTE(SUBSTITUTE(F$1,"standard",""),"|Float",""),ChapterTable!$1:$1,0),0)*ChapterTable!$P$14
    ),
  OFFSET(F1902,-$B1902+IF($L1902,1,0),0)*
    (VLOOKUP(SUBSTITUTE(SUBSTITUTE(F$1,"standard",""),"|Float","")&amp;IF(OR($L1902=TRUE,$A1902=0,MOD($A1902,ChapterTable!$R$20)&lt;&gt;0),"","보스")&amp;"인게임누적곱배수",ChapterTable!$R:$S,2,0)^D1902
    +VLOOKUP(SUBSTITUTE(SUBSTITUTE(F$1,"standard",""),"|Float","")&amp;IF(OR($L1902=TRUE,$A1902=0,MOD($A1902,ChapterTable!$R$20)&lt;&gt;0),"","보스")&amp;"인게임누적합배수",ChapterTable!$R:$S,2,0)*D1902)
  )
  )
  )
)</f>
        <v>18044.87739944458</v>
      </c>
      <c r="G1902" t="s">
        <v>719</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206"/>
        <v>2</v>
      </c>
      <c r="Q1902">
        <f t="shared" si="207"/>
        <v>2</v>
      </c>
      <c r="R1902" t="b">
        <f t="shared" ca="1" si="208"/>
        <v>1</v>
      </c>
      <c r="T1902" t="b">
        <f t="shared" ca="1" si="209"/>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212"/>
        <v>0.5</v>
      </c>
      <c r="AJ1902">
        <f t="shared" si="210"/>
        <v>0.54666666600000002</v>
      </c>
      <c r="AK1902">
        <f t="shared" si="211"/>
        <v>1</v>
      </c>
      <c r="AL1902">
        <f t="shared" si="213"/>
        <v>1</v>
      </c>
    </row>
    <row r="1903" spans="1:38" hidden="1" x14ac:dyDescent="0.3">
      <c r="A1903">
        <v>16</v>
      </c>
      <c r="B1903">
        <v>12</v>
      </c>
      <c r="C1903">
        <f>IF(OR($L1903=TRUE,$A1903=0,MOD($A1903,ChapterTable!$R$20)&lt;&gt;0),
MAX(0,INT(($B1903+ChapterTable!$P$26+VLOOKUP(SUBSTITUTE(C$1,"성장단계","")&amp;"단계오프셋",ChapterTable!$R:$S,2,0))/ChapterTable!$P$23)),
MAX(0,INT(($B1903+ChapterTable!$R$26+VLOOKUP(SUBSTITUTE(C$1,"성장단계","")&amp;"보스단계오프셋",ChapterTable!$R:$S,2,0))/ChapterTable!$R$23)))</f>
        <v>1</v>
      </c>
      <c r="D1903">
        <f>IF(OR($L1903=TRUE,$A1903=0,MOD($A1903,ChapterTable!$R$20)&lt;&gt;0),
MAX(0,INT(($B1903+ChapterTable!$P$26+VLOOKUP(SUBSTITUTE(D$1,"성장단계","")&amp;"단계오프셋",ChapterTable!$R:$S,2,0))/ChapterTable!$P$23)),
MAX(0,INT(($B1903+ChapterTable!$R$26+VLOOKUP(SUBSTITUTE(D$1,"성장단계","")&amp;"보스단계오프셋",ChapterTable!$R:$S,2,0))/ChapterTable!$R$23)))</f>
        <v>1</v>
      </c>
      <c r="E1903" s="1">
        <f ca="1">IF(AND($A1903=0,$B1903=1),
    VLOOKUP(1,ChapterTable!$1:$1048576,MATCH("최종"&amp;SUBSTITUTE(SUBSTITUTE(E$1,"standard",""),"|Float",""),ChapterTable!$1:$1,0),0)*ChapterTable!$P$17,
  IF(AND($A1903=0,$B1903=0),
    E1904,
  IF($B1903=0,
    VLOOKUP($A1903,ChapterTable!$1:$1048576,MATCH("최종"&amp;SUBSTITUTE(SUBSTITUTE(E$1,"standard",""),"|Float",""),ChapterTable!$1:$1,0),0),
  IF($B1903=1,
    IF($L1903=FALSE,
      VLOOKUP($A1903,ChapterTable!$1:$1048576,MATCH("최종"&amp;SUBSTITUTE(SUBSTITUTE(E$1,"standard",""),"|Float",""),ChapterTable!$1:$1,0),0),
      VLOOKUP($A1903-ChapterTable!$P$11,ChapterTable!$1:$1048576,MATCH("최종"&amp;SUBSTITUTE(SUBSTITUTE(E$1,"standard",""),"|Float",""),ChapterTable!$1:$1,0),0)*ChapterTable!$P$14
    ),
  OFFSET(E1903,-$B1903+IF($L1903,1,0),0)*IF($B1903&gt;OFFSET($B1903,1,0),ChapterTable!$R$17,1)*
    (VLOOKUP(SUBSTITUTE(SUBSTITUTE(E$1,"standard",""),"|Float","")&amp;IF(OR($L1903=TRUE,$A1903=0,MOD($A1903,ChapterTable!$R$20)&lt;&gt;0),"","보스")&amp;"인게임누적곱배수",ChapterTable!$R:$S,2,0)^C1903
    +VLOOKUP(SUBSTITUTE(SUBSTITUTE(E$1,"standard",""),"|Float","")&amp;IF(OR($L1903=TRUE,$A1903=0,MOD($A1903,ChapterTable!$R$20)&lt;&gt;0),"","보스")&amp;"인게임누적합배수",ChapterTable!$R:$S,2,0)*C1903)
  )
  )
  )
)</f>
        <v>48343.485498046874</v>
      </c>
      <c r="F1903" s="1">
        <f ca="1">IF(AND($A1903=0,$B1903=1),
    VLOOKUP(1,ChapterTable!$1:$1048576,MATCH("최종"&amp;SUBSTITUTE(SUBSTITUTE(F$1,"standard",""),"|Float",""),ChapterTable!$1:$1,0),0)*ChapterTable!$P$17,
  IF(AND($A1903=0,$B1903=0),
    F1904,
  IF($B1903=0,
    VLOOKUP($A1903,ChapterTable!$1:$1048576,MATCH("최종"&amp;SUBSTITUTE(SUBSTITUTE(F$1,"standard",""),"|Float",""),ChapterTable!$1:$1,0),0),
  IF($B1903=1,
    IF($L1903=FALSE,
      VLOOKUP($A1903,ChapterTable!$1:$1048576,MATCH("최종"&amp;SUBSTITUTE(SUBSTITUTE(F$1,"standard",""),"|Float",""),ChapterTable!$1:$1,0),0),
      VLOOKUP($A1903-ChapterTable!$P$11,ChapterTable!$1:$1048576,MATCH("최종"&amp;SUBSTITUTE(SUBSTITUTE(F$1,"standard",""),"|Float",""),ChapterTable!$1:$1,0),0)*ChapterTable!$P$14
    ),
  OFFSET(F1903,-$B1903+IF($L1903,1,0),0)*
    (VLOOKUP(SUBSTITUTE(SUBSTITUTE(F$1,"standard",""),"|Float","")&amp;IF(OR($L1903=TRUE,$A1903=0,MOD($A1903,ChapterTable!$R$20)&lt;&gt;0),"","보스")&amp;"인게임누적곱배수",ChapterTable!$R:$S,2,0)^D1903
    +VLOOKUP(SUBSTITUTE(SUBSTITUTE(F$1,"standard",""),"|Float","")&amp;IF(OR($L1903=TRUE,$A1903=0,MOD($A1903,ChapterTable!$R$20)&lt;&gt;0),"","보스")&amp;"인게임누적합배수",ChapterTable!$R:$S,2,0)*D1903)
  )
  )
  )
)</f>
        <v>18044.87739944458</v>
      </c>
      <c r="G1903" t="s">
        <v>719</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206"/>
        <v>2</v>
      </c>
      <c r="Q1903">
        <f t="shared" si="207"/>
        <v>2</v>
      </c>
      <c r="R1903" t="b">
        <f t="shared" ca="1" si="208"/>
        <v>1</v>
      </c>
      <c r="T1903" t="b">
        <f t="shared" ca="1" si="209"/>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212"/>
        <v>0.5</v>
      </c>
      <c r="AJ1903">
        <f t="shared" si="210"/>
        <v>0.54666666600000002</v>
      </c>
      <c r="AK1903">
        <f t="shared" si="211"/>
        <v>1</v>
      </c>
      <c r="AL1903">
        <f t="shared" si="213"/>
        <v>1</v>
      </c>
    </row>
    <row r="1904" spans="1:38" hidden="1" x14ac:dyDescent="0.3">
      <c r="A1904">
        <v>16</v>
      </c>
      <c r="B1904">
        <v>13</v>
      </c>
      <c r="C1904">
        <f>IF(OR($L1904=TRUE,$A1904=0,MOD($A1904,ChapterTable!$R$20)&lt;&gt;0),
MAX(0,INT(($B1904+ChapterTable!$P$26+VLOOKUP(SUBSTITUTE(C$1,"성장단계","")&amp;"단계오프셋",ChapterTable!$R:$S,2,0))/ChapterTable!$P$23)),
MAX(0,INT(($B1904+ChapterTable!$R$26+VLOOKUP(SUBSTITUTE(C$1,"성장단계","")&amp;"보스단계오프셋",ChapterTable!$R:$S,2,0))/ChapterTable!$R$23)))</f>
        <v>1</v>
      </c>
      <c r="D1904">
        <f>IF(OR($L1904=TRUE,$A1904=0,MOD($A1904,ChapterTable!$R$20)&lt;&gt;0),
MAX(0,INT(($B1904+ChapterTable!$P$26+VLOOKUP(SUBSTITUTE(D$1,"성장단계","")&amp;"단계오프셋",ChapterTable!$R:$S,2,0))/ChapterTable!$P$23)),
MAX(0,INT(($B1904+ChapterTable!$R$26+VLOOKUP(SUBSTITUTE(D$1,"성장단계","")&amp;"보스단계오프셋",ChapterTable!$R:$S,2,0))/ChapterTable!$R$23)))</f>
        <v>1</v>
      </c>
      <c r="E1904" s="1">
        <f ca="1">IF(AND($A1904=0,$B1904=1),
    VLOOKUP(1,ChapterTable!$1:$1048576,MATCH("최종"&amp;SUBSTITUTE(SUBSTITUTE(E$1,"standard",""),"|Float",""),ChapterTable!$1:$1,0),0)*ChapterTable!$P$17,
  IF(AND($A1904=0,$B1904=0),
    E1905,
  IF($B1904=0,
    VLOOKUP($A1904,ChapterTable!$1:$1048576,MATCH("최종"&amp;SUBSTITUTE(SUBSTITUTE(E$1,"standard",""),"|Float",""),ChapterTable!$1:$1,0),0),
  IF($B1904=1,
    IF($L1904=FALSE,
      VLOOKUP($A1904,ChapterTable!$1:$1048576,MATCH("최종"&amp;SUBSTITUTE(SUBSTITUTE(E$1,"standard",""),"|Float",""),ChapterTable!$1:$1,0),0),
      VLOOKUP($A1904-ChapterTable!$P$11,ChapterTable!$1:$1048576,MATCH("최종"&amp;SUBSTITUTE(SUBSTITUTE(E$1,"standard",""),"|Float",""),ChapterTable!$1:$1,0),0)*ChapterTable!$P$14
    ),
  OFFSET(E1904,-$B1904+IF($L1904,1,0),0)*IF($B1904&gt;OFFSET($B1904,1,0),ChapterTable!$R$17,1)*
    (VLOOKUP(SUBSTITUTE(SUBSTITUTE(E$1,"standard",""),"|Float","")&amp;IF(OR($L1904=TRUE,$A1904=0,MOD($A1904,ChapterTable!$R$20)&lt;&gt;0),"","보스")&amp;"인게임누적곱배수",ChapterTable!$R:$S,2,0)^C1904
    +VLOOKUP(SUBSTITUTE(SUBSTITUTE(E$1,"standard",""),"|Float","")&amp;IF(OR($L1904=TRUE,$A1904=0,MOD($A1904,ChapterTable!$R$20)&lt;&gt;0),"","보스")&amp;"인게임누적합배수",ChapterTable!$R:$S,2,0)*C1904)
  )
  )
  )
)</f>
        <v>48343.485498046874</v>
      </c>
      <c r="F1904" s="1">
        <f ca="1">IF(AND($A1904=0,$B1904=1),
    VLOOKUP(1,ChapterTable!$1:$1048576,MATCH("최종"&amp;SUBSTITUTE(SUBSTITUTE(F$1,"standard",""),"|Float",""),ChapterTable!$1:$1,0),0)*ChapterTable!$P$17,
  IF(AND($A1904=0,$B1904=0),
    F1905,
  IF($B1904=0,
    VLOOKUP($A1904,ChapterTable!$1:$1048576,MATCH("최종"&amp;SUBSTITUTE(SUBSTITUTE(F$1,"standard",""),"|Float",""),ChapterTable!$1:$1,0),0),
  IF($B1904=1,
    IF($L1904=FALSE,
      VLOOKUP($A1904,ChapterTable!$1:$1048576,MATCH("최종"&amp;SUBSTITUTE(SUBSTITUTE(F$1,"standard",""),"|Float",""),ChapterTable!$1:$1,0),0),
      VLOOKUP($A1904-ChapterTable!$P$11,ChapterTable!$1:$1048576,MATCH("최종"&amp;SUBSTITUTE(SUBSTITUTE(F$1,"standard",""),"|Float",""),ChapterTable!$1:$1,0),0)*ChapterTable!$P$14
    ),
  OFFSET(F1904,-$B1904+IF($L1904,1,0),0)*
    (VLOOKUP(SUBSTITUTE(SUBSTITUTE(F$1,"standard",""),"|Float","")&amp;IF(OR($L1904=TRUE,$A1904=0,MOD($A1904,ChapterTable!$R$20)&lt;&gt;0),"","보스")&amp;"인게임누적곱배수",ChapterTable!$R:$S,2,0)^D1904
    +VLOOKUP(SUBSTITUTE(SUBSTITUTE(F$1,"standard",""),"|Float","")&amp;IF(OR($L1904=TRUE,$A1904=0,MOD($A1904,ChapterTable!$R$20)&lt;&gt;0),"","보스")&amp;"인게임누적합배수",ChapterTable!$R:$S,2,0)*D1904)
  )
  )
  )
)</f>
        <v>18044.87739944458</v>
      </c>
      <c r="G1904" t="s">
        <v>719</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206"/>
        <v>2</v>
      </c>
      <c r="Q1904">
        <f t="shared" si="207"/>
        <v>2</v>
      </c>
      <c r="R1904" t="b">
        <f t="shared" ca="1" si="208"/>
        <v>1</v>
      </c>
      <c r="T1904" t="b">
        <f t="shared" ca="1" si="209"/>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212"/>
        <v>0.5</v>
      </c>
      <c r="AJ1904">
        <f t="shared" si="210"/>
        <v>0.54666666600000002</v>
      </c>
      <c r="AK1904">
        <f t="shared" si="211"/>
        <v>1</v>
      </c>
      <c r="AL1904">
        <f t="shared" si="213"/>
        <v>1</v>
      </c>
    </row>
    <row r="1905" spans="1:38" hidden="1" x14ac:dyDescent="0.3">
      <c r="A1905">
        <v>16</v>
      </c>
      <c r="B1905">
        <v>14</v>
      </c>
      <c r="C1905">
        <f>IF(OR($L1905=TRUE,$A1905=0,MOD($A1905,ChapterTable!$R$20)&lt;&gt;0),
MAX(0,INT(($B1905+ChapterTable!$P$26+VLOOKUP(SUBSTITUTE(C$1,"성장단계","")&amp;"단계오프셋",ChapterTable!$R:$S,2,0))/ChapterTable!$P$23)),
MAX(0,INT(($B1905+ChapterTable!$R$26+VLOOKUP(SUBSTITUTE(C$1,"성장단계","")&amp;"보스단계오프셋",ChapterTable!$R:$S,2,0))/ChapterTable!$R$23)))</f>
        <v>1</v>
      </c>
      <c r="D1905">
        <f>IF(OR($L1905=TRUE,$A1905=0,MOD($A1905,ChapterTable!$R$20)&lt;&gt;0),
MAX(0,INT(($B1905+ChapterTable!$P$26+VLOOKUP(SUBSTITUTE(D$1,"성장단계","")&amp;"단계오프셋",ChapterTable!$R:$S,2,0))/ChapterTable!$P$23)),
MAX(0,INT(($B1905+ChapterTable!$R$26+VLOOKUP(SUBSTITUTE(D$1,"성장단계","")&amp;"보스단계오프셋",ChapterTable!$R:$S,2,0))/ChapterTable!$R$23)))</f>
        <v>1</v>
      </c>
      <c r="E1905" s="1">
        <f ca="1">IF(AND($A1905=0,$B1905=1),
    VLOOKUP(1,ChapterTable!$1:$1048576,MATCH("최종"&amp;SUBSTITUTE(SUBSTITUTE(E$1,"standard",""),"|Float",""),ChapterTable!$1:$1,0),0)*ChapterTable!$P$17,
  IF(AND($A1905=0,$B1905=0),
    E1906,
  IF($B1905=0,
    VLOOKUP($A1905,ChapterTable!$1:$1048576,MATCH("최종"&amp;SUBSTITUTE(SUBSTITUTE(E$1,"standard",""),"|Float",""),ChapterTable!$1:$1,0),0),
  IF($B1905=1,
    IF($L1905=FALSE,
      VLOOKUP($A1905,ChapterTable!$1:$1048576,MATCH("최종"&amp;SUBSTITUTE(SUBSTITUTE(E$1,"standard",""),"|Float",""),ChapterTable!$1:$1,0),0),
      VLOOKUP($A1905-ChapterTable!$P$11,ChapterTable!$1:$1048576,MATCH("최종"&amp;SUBSTITUTE(SUBSTITUTE(E$1,"standard",""),"|Float",""),ChapterTable!$1:$1,0),0)*ChapterTable!$P$14
    ),
  OFFSET(E1905,-$B1905+IF($L1905,1,0),0)*IF($B1905&gt;OFFSET($B1905,1,0),ChapterTable!$R$17,1)*
    (VLOOKUP(SUBSTITUTE(SUBSTITUTE(E$1,"standard",""),"|Float","")&amp;IF(OR($L1905=TRUE,$A1905=0,MOD($A1905,ChapterTable!$R$20)&lt;&gt;0),"","보스")&amp;"인게임누적곱배수",ChapterTable!$R:$S,2,0)^C1905
    +VLOOKUP(SUBSTITUTE(SUBSTITUTE(E$1,"standard",""),"|Float","")&amp;IF(OR($L1905=TRUE,$A1905=0,MOD($A1905,ChapterTable!$R$20)&lt;&gt;0),"","보스")&amp;"인게임누적합배수",ChapterTable!$R:$S,2,0)*C1905)
  )
  )
  )
)</f>
        <v>48343.485498046874</v>
      </c>
      <c r="F1905" s="1">
        <f ca="1">IF(AND($A1905=0,$B1905=1),
    VLOOKUP(1,ChapterTable!$1:$1048576,MATCH("최종"&amp;SUBSTITUTE(SUBSTITUTE(F$1,"standard",""),"|Float",""),ChapterTable!$1:$1,0),0)*ChapterTable!$P$17,
  IF(AND($A1905=0,$B1905=0),
    F1906,
  IF($B1905=0,
    VLOOKUP($A1905,ChapterTable!$1:$1048576,MATCH("최종"&amp;SUBSTITUTE(SUBSTITUTE(F$1,"standard",""),"|Float",""),ChapterTable!$1:$1,0),0),
  IF($B1905=1,
    IF($L1905=FALSE,
      VLOOKUP($A1905,ChapterTable!$1:$1048576,MATCH("최종"&amp;SUBSTITUTE(SUBSTITUTE(F$1,"standard",""),"|Float",""),ChapterTable!$1:$1,0),0),
      VLOOKUP($A1905-ChapterTable!$P$11,ChapterTable!$1:$1048576,MATCH("최종"&amp;SUBSTITUTE(SUBSTITUTE(F$1,"standard",""),"|Float",""),ChapterTable!$1:$1,0),0)*ChapterTable!$P$14
    ),
  OFFSET(F1905,-$B1905+IF($L1905,1,0),0)*
    (VLOOKUP(SUBSTITUTE(SUBSTITUTE(F$1,"standard",""),"|Float","")&amp;IF(OR($L1905=TRUE,$A1905=0,MOD($A1905,ChapterTable!$R$20)&lt;&gt;0),"","보스")&amp;"인게임누적곱배수",ChapterTable!$R:$S,2,0)^D1905
    +VLOOKUP(SUBSTITUTE(SUBSTITUTE(F$1,"standard",""),"|Float","")&amp;IF(OR($L1905=TRUE,$A1905=0,MOD($A1905,ChapterTable!$R$20)&lt;&gt;0),"","보스")&amp;"인게임누적합배수",ChapterTable!$R:$S,2,0)*D1905)
  )
  )
  )
)</f>
        <v>18044.87739944458</v>
      </c>
      <c r="G1905" t="s">
        <v>719</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206"/>
        <v>2</v>
      </c>
      <c r="Q1905">
        <f t="shared" si="207"/>
        <v>2</v>
      </c>
      <c r="R1905" t="b">
        <f t="shared" ca="1" si="208"/>
        <v>1</v>
      </c>
      <c r="T1905" t="b">
        <f t="shared" ca="1" si="209"/>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212"/>
        <v>0.5</v>
      </c>
      <c r="AJ1905">
        <f t="shared" si="210"/>
        <v>0.54666666600000002</v>
      </c>
      <c r="AK1905">
        <f t="shared" si="211"/>
        <v>1</v>
      </c>
      <c r="AL1905">
        <f t="shared" si="213"/>
        <v>1</v>
      </c>
    </row>
    <row r="1906" spans="1:38" hidden="1" x14ac:dyDescent="0.3">
      <c r="A1906">
        <v>16</v>
      </c>
      <c r="B1906">
        <v>15</v>
      </c>
      <c r="C1906">
        <f>IF(OR($L1906=TRUE,$A1906=0,MOD($A1906,ChapterTable!$R$20)&lt;&gt;0),
MAX(0,INT(($B1906+ChapterTable!$P$26+VLOOKUP(SUBSTITUTE(C$1,"성장단계","")&amp;"단계오프셋",ChapterTable!$R:$S,2,0))/ChapterTable!$P$23)),
MAX(0,INT(($B1906+ChapterTable!$R$26+VLOOKUP(SUBSTITUTE(C$1,"성장단계","")&amp;"보스단계오프셋",ChapterTable!$R:$S,2,0))/ChapterTable!$R$23)))</f>
        <v>1</v>
      </c>
      <c r="D1906">
        <f>IF(OR($L1906=TRUE,$A1906=0,MOD($A1906,ChapterTable!$R$20)&lt;&gt;0),
MAX(0,INT(($B1906+ChapterTable!$P$26+VLOOKUP(SUBSTITUTE(D$1,"성장단계","")&amp;"단계오프셋",ChapterTable!$R:$S,2,0))/ChapterTable!$P$23)),
MAX(0,INT(($B1906+ChapterTable!$R$26+VLOOKUP(SUBSTITUTE(D$1,"성장단계","")&amp;"보스단계오프셋",ChapterTable!$R:$S,2,0))/ChapterTable!$R$23)))</f>
        <v>1</v>
      </c>
      <c r="E1906" s="1">
        <f ca="1">IF(AND($A1906=0,$B1906=1),
    VLOOKUP(1,ChapterTable!$1:$1048576,MATCH("최종"&amp;SUBSTITUTE(SUBSTITUTE(E$1,"standard",""),"|Float",""),ChapterTable!$1:$1,0),0)*ChapterTable!$P$17,
  IF(AND($A1906=0,$B1906=0),
    E1907,
  IF($B1906=0,
    VLOOKUP($A1906,ChapterTable!$1:$1048576,MATCH("최종"&amp;SUBSTITUTE(SUBSTITUTE(E$1,"standard",""),"|Float",""),ChapterTable!$1:$1,0),0),
  IF($B1906=1,
    IF($L1906=FALSE,
      VLOOKUP($A1906,ChapterTable!$1:$1048576,MATCH("최종"&amp;SUBSTITUTE(SUBSTITUTE(E$1,"standard",""),"|Float",""),ChapterTable!$1:$1,0),0),
      VLOOKUP($A1906-ChapterTable!$P$11,ChapterTable!$1:$1048576,MATCH("최종"&amp;SUBSTITUTE(SUBSTITUTE(E$1,"standard",""),"|Float",""),ChapterTable!$1:$1,0),0)*ChapterTable!$P$14
    ),
  OFFSET(E1906,-$B1906+IF($L1906,1,0),0)*IF($B1906&gt;OFFSET($B1906,1,0),ChapterTable!$R$17,1)*
    (VLOOKUP(SUBSTITUTE(SUBSTITUTE(E$1,"standard",""),"|Float","")&amp;IF(OR($L1906=TRUE,$A1906=0,MOD($A1906,ChapterTable!$R$20)&lt;&gt;0),"","보스")&amp;"인게임누적곱배수",ChapterTable!$R:$S,2,0)^C1906
    +VLOOKUP(SUBSTITUTE(SUBSTITUTE(E$1,"standard",""),"|Float","")&amp;IF(OR($L1906=TRUE,$A1906=0,MOD($A1906,ChapterTable!$R$20)&lt;&gt;0),"","보스")&amp;"인게임누적합배수",ChapterTable!$R:$S,2,0)*C1906)
  )
  )
  )
)</f>
        <v>48343.485498046874</v>
      </c>
      <c r="F1906" s="1">
        <f ca="1">IF(AND($A1906=0,$B1906=1),
    VLOOKUP(1,ChapterTable!$1:$1048576,MATCH("최종"&amp;SUBSTITUTE(SUBSTITUTE(F$1,"standard",""),"|Float",""),ChapterTable!$1:$1,0),0)*ChapterTable!$P$17,
  IF(AND($A1906=0,$B1906=0),
    F1907,
  IF($B1906=0,
    VLOOKUP($A1906,ChapterTable!$1:$1048576,MATCH("최종"&amp;SUBSTITUTE(SUBSTITUTE(F$1,"standard",""),"|Float",""),ChapterTable!$1:$1,0),0),
  IF($B1906=1,
    IF($L1906=FALSE,
      VLOOKUP($A1906,ChapterTable!$1:$1048576,MATCH("최종"&amp;SUBSTITUTE(SUBSTITUTE(F$1,"standard",""),"|Float",""),ChapterTable!$1:$1,0),0),
      VLOOKUP($A1906-ChapterTable!$P$11,ChapterTable!$1:$1048576,MATCH("최종"&amp;SUBSTITUTE(SUBSTITUTE(F$1,"standard",""),"|Float",""),ChapterTable!$1:$1,0),0)*ChapterTable!$P$14
    ),
  OFFSET(F1906,-$B1906+IF($L1906,1,0),0)*
    (VLOOKUP(SUBSTITUTE(SUBSTITUTE(F$1,"standard",""),"|Float","")&amp;IF(OR($L1906=TRUE,$A1906=0,MOD($A1906,ChapterTable!$R$20)&lt;&gt;0),"","보스")&amp;"인게임누적곱배수",ChapterTable!$R:$S,2,0)^D1906
    +VLOOKUP(SUBSTITUTE(SUBSTITUTE(F$1,"standard",""),"|Float","")&amp;IF(OR($L1906=TRUE,$A1906=0,MOD($A1906,ChapterTable!$R$20)&lt;&gt;0),"","보스")&amp;"인게임누적합배수",ChapterTable!$R:$S,2,0)*D1906)
  )
  )
  )
)</f>
        <v>18044.87739944458</v>
      </c>
      <c r="G1906" t="s">
        <v>719</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206"/>
        <v>11</v>
      </c>
      <c r="Q1906">
        <f t="shared" si="207"/>
        <v>11</v>
      </c>
      <c r="R1906" t="b">
        <f t="shared" ca="1" si="208"/>
        <v>1</v>
      </c>
      <c r="T1906" t="b">
        <f t="shared" ca="1" si="209"/>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212"/>
        <v>0.5</v>
      </c>
      <c r="AJ1906">
        <f t="shared" si="210"/>
        <v>0.54666666600000002</v>
      </c>
      <c r="AK1906">
        <f t="shared" si="211"/>
        <v>1</v>
      </c>
      <c r="AL1906">
        <f t="shared" si="213"/>
        <v>1</v>
      </c>
    </row>
    <row r="1907" spans="1:38" hidden="1" x14ac:dyDescent="0.3">
      <c r="A1907">
        <v>16</v>
      </c>
      <c r="B1907">
        <v>16</v>
      </c>
      <c r="C1907">
        <f>IF(OR($L1907=TRUE,$A1907=0,MOD($A1907,ChapterTable!$R$20)&lt;&gt;0),
MAX(0,INT(($B1907+ChapterTable!$P$26+VLOOKUP(SUBSTITUTE(C$1,"성장단계","")&amp;"단계오프셋",ChapterTable!$R:$S,2,0))/ChapterTable!$P$23)),
MAX(0,INT(($B1907+ChapterTable!$R$26+VLOOKUP(SUBSTITUTE(C$1,"성장단계","")&amp;"보스단계오프셋",ChapterTable!$R:$S,2,0))/ChapterTable!$R$23)))</f>
        <v>2</v>
      </c>
      <c r="D1907">
        <f>IF(OR($L1907=TRUE,$A1907=0,MOD($A1907,ChapterTable!$R$20)&lt;&gt;0),
MAX(0,INT(($B1907+ChapterTable!$P$26+VLOOKUP(SUBSTITUTE(D$1,"성장단계","")&amp;"단계오프셋",ChapterTable!$R:$S,2,0))/ChapterTable!$P$23)),
MAX(0,INT(($B1907+ChapterTable!$R$26+VLOOKUP(SUBSTITUTE(D$1,"성장단계","")&amp;"보스단계오프셋",ChapterTable!$R:$S,2,0))/ChapterTable!$R$23)))</f>
        <v>1</v>
      </c>
      <c r="E1907" s="1">
        <f ca="1">IF(AND($A1907=0,$B1907=1),
    VLOOKUP(1,ChapterTable!$1:$1048576,MATCH("최종"&amp;SUBSTITUTE(SUBSTITUTE(E$1,"standard",""),"|Float",""),ChapterTable!$1:$1,0),0)*ChapterTable!$P$17,
  IF(AND($A1907=0,$B1907=0),
    E1908,
  IF($B1907=0,
    VLOOKUP($A1907,ChapterTable!$1:$1048576,MATCH("최종"&amp;SUBSTITUTE(SUBSTITUTE(E$1,"standard",""),"|Float",""),ChapterTable!$1:$1,0),0),
  IF($B1907=1,
    IF($L1907=FALSE,
      VLOOKUP($A1907,ChapterTable!$1:$1048576,MATCH("최종"&amp;SUBSTITUTE(SUBSTITUTE(E$1,"standard",""),"|Float",""),ChapterTable!$1:$1,0),0),
      VLOOKUP($A1907-ChapterTable!$P$11,ChapterTable!$1:$1048576,MATCH("최종"&amp;SUBSTITUTE(SUBSTITUTE(E$1,"standard",""),"|Float",""),ChapterTable!$1:$1,0),0)*ChapterTable!$P$14
    ),
  OFFSET(E1907,-$B1907+IF($L1907,1,0),0)*IF($B1907&gt;OFFSET($B1907,1,0),ChapterTable!$R$17,1)*
    (VLOOKUP(SUBSTITUTE(SUBSTITUTE(E$1,"standard",""),"|Float","")&amp;IF(OR($L1907=TRUE,$A1907=0,MOD($A1907,ChapterTable!$R$20)&lt;&gt;0),"","보스")&amp;"인게임누적곱배수",ChapterTable!$R:$S,2,0)^C1907
    +VLOOKUP(SUBSTITUTE(SUBSTITUTE(E$1,"standard",""),"|Float","")&amp;IF(OR($L1907=TRUE,$A1907=0,MOD($A1907,ChapterTable!$R$20)&lt;&gt;0),"","보스")&amp;"인게임누적합배수",ChapterTable!$R:$S,2,0)*C1907)
  )
  )
  )
)</f>
        <v>56400.733081054685</v>
      </c>
      <c r="F1907" s="1">
        <f ca="1">IF(AND($A1907=0,$B1907=1),
    VLOOKUP(1,ChapterTable!$1:$1048576,MATCH("최종"&amp;SUBSTITUTE(SUBSTITUTE(F$1,"standard",""),"|Float",""),ChapterTable!$1:$1,0),0)*ChapterTable!$P$17,
  IF(AND($A1907=0,$B1907=0),
    F1908,
  IF($B1907=0,
    VLOOKUP($A1907,ChapterTable!$1:$1048576,MATCH("최종"&amp;SUBSTITUTE(SUBSTITUTE(F$1,"standard",""),"|Float",""),ChapterTable!$1:$1,0),0),
  IF($B1907=1,
    IF($L1907=FALSE,
      VLOOKUP($A1907,ChapterTable!$1:$1048576,MATCH("최종"&amp;SUBSTITUTE(SUBSTITUTE(F$1,"standard",""),"|Float",""),ChapterTable!$1:$1,0),0),
      VLOOKUP($A1907-ChapterTable!$P$11,ChapterTable!$1:$1048576,MATCH("최종"&amp;SUBSTITUTE(SUBSTITUTE(F$1,"standard",""),"|Float",""),ChapterTable!$1:$1,0),0)*ChapterTable!$P$14
    ),
  OFFSET(F1907,-$B1907+IF($L1907,1,0),0)*
    (VLOOKUP(SUBSTITUTE(SUBSTITUTE(F$1,"standard",""),"|Float","")&amp;IF(OR($L1907=TRUE,$A1907=0,MOD($A1907,ChapterTable!$R$20)&lt;&gt;0),"","보스")&amp;"인게임누적곱배수",ChapterTable!$R:$S,2,0)^D1907
    +VLOOKUP(SUBSTITUTE(SUBSTITUTE(F$1,"standard",""),"|Float","")&amp;IF(OR($L1907=TRUE,$A1907=0,MOD($A1907,ChapterTable!$R$20)&lt;&gt;0),"","보스")&amp;"인게임누적합배수",ChapterTable!$R:$S,2,0)*D1907)
  )
  )
  )
)</f>
        <v>18044.87739944458</v>
      </c>
      <c r="G1907" t="s">
        <v>719</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206"/>
        <v>2</v>
      </c>
      <c r="Q1907">
        <f t="shared" si="207"/>
        <v>2</v>
      </c>
      <c r="R1907" t="b">
        <f t="shared" ca="1" si="208"/>
        <v>1</v>
      </c>
      <c r="T1907" t="b">
        <f t="shared" ca="1" si="209"/>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212"/>
        <v>0.5</v>
      </c>
      <c r="AJ1907">
        <f t="shared" si="210"/>
        <v>0.54666666600000002</v>
      </c>
      <c r="AK1907">
        <f t="shared" si="211"/>
        <v>1</v>
      </c>
      <c r="AL1907">
        <f t="shared" si="213"/>
        <v>1</v>
      </c>
    </row>
    <row r="1908" spans="1:38" hidden="1" x14ac:dyDescent="0.3">
      <c r="A1908">
        <v>16</v>
      </c>
      <c r="B1908">
        <v>17</v>
      </c>
      <c r="C1908">
        <f>IF(OR($L1908=TRUE,$A1908=0,MOD($A1908,ChapterTable!$R$20)&lt;&gt;0),
MAX(0,INT(($B1908+ChapterTable!$P$26+VLOOKUP(SUBSTITUTE(C$1,"성장단계","")&amp;"단계오프셋",ChapterTable!$R:$S,2,0))/ChapterTable!$P$23)),
MAX(0,INT(($B1908+ChapterTable!$R$26+VLOOKUP(SUBSTITUTE(C$1,"성장단계","")&amp;"보스단계오프셋",ChapterTable!$R:$S,2,0))/ChapterTable!$R$23)))</f>
        <v>2</v>
      </c>
      <c r="D1908">
        <f>IF(OR($L1908=TRUE,$A1908=0,MOD($A1908,ChapterTable!$R$20)&lt;&gt;0),
MAX(0,INT(($B1908+ChapterTable!$P$26+VLOOKUP(SUBSTITUTE(D$1,"성장단계","")&amp;"단계오프셋",ChapterTable!$R:$S,2,0))/ChapterTable!$P$23)),
MAX(0,INT(($B1908+ChapterTable!$R$26+VLOOKUP(SUBSTITUTE(D$1,"성장단계","")&amp;"보스단계오프셋",ChapterTable!$R:$S,2,0))/ChapterTable!$R$23)))</f>
        <v>1</v>
      </c>
      <c r="E1908" s="1">
        <f ca="1">IF(AND($A1908=0,$B1908=1),
    VLOOKUP(1,ChapterTable!$1:$1048576,MATCH("최종"&amp;SUBSTITUTE(SUBSTITUTE(E$1,"standard",""),"|Float",""),ChapterTable!$1:$1,0),0)*ChapterTable!$P$17,
  IF(AND($A1908=0,$B1908=0),
    E1909,
  IF($B1908=0,
    VLOOKUP($A1908,ChapterTable!$1:$1048576,MATCH("최종"&amp;SUBSTITUTE(SUBSTITUTE(E$1,"standard",""),"|Float",""),ChapterTable!$1:$1,0),0),
  IF($B1908=1,
    IF($L1908=FALSE,
      VLOOKUP($A1908,ChapterTable!$1:$1048576,MATCH("최종"&amp;SUBSTITUTE(SUBSTITUTE(E$1,"standard",""),"|Float",""),ChapterTable!$1:$1,0),0),
      VLOOKUP($A1908-ChapterTable!$P$11,ChapterTable!$1:$1048576,MATCH("최종"&amp;SUBSTITUTE(SUBSTITUTE(E$1,"standard",""),"|Float",""),ChapterTable!$1:$1,0),0)*ChapterTable!$P$14
    ),
  OFFSET(E1908,-$B1908+IF($L1908,1,0),0)*IF($B1908&gt;OFFSET($B1908,1,0),ChapterTable!$R$17,1)*
    (VLOOKUP(SUBSTITUTE(SUBSTITUTE(E$1,"standard",""),"|Float","")&amp;IF(OR($L1908=TRUE,$A1908=0,MOD($A1908,ChapterTable!$R$20)&lt;&gt;0),"","보스")&amp;"인게임누적곱배수",ChapterTable!$R:$S,2,0)^C1908
    +VLOOKUP(SUBSTITUTE(SUBSTITUTE(E$1,"standard",""),"|Float","")&amp;IF(OR($L1908=TRUE,$A1908=0,MOD($A1908,ChapterTable!$R$20)&lt;&gt;0),"","보스")&amp;"인게임누적합배수",ChapterTable!$R:$S,2,0)*C1908)
  )
  )
  )
)</f>
        <v>56400.733081054685</v>
      </c>
      <c r="F1908" s="1">
        <f ca="1">IF(AND($A1908=0,$B1908=1),
    VLOOKUP(1,ChapterTable!$1:$1048576,MATCH("최종"&amp;SUBSTITUTE(SUBSTITUTE(F$1,"standard",""),"|Float",""),ChapterTable!$1:$1,0),0)*ChapterTable!$P$17,
  IF(AND($A1908=0,$B1908=0),
    F1909,
  IF($B1908=0,
    VLOOKUP($A1908,ChapterTable!$1:$1048576,MATCH("최종"&amp;SUBSTITUTE(SUBSTITUTE(F$1,"standard",""),"|Float",""),ChapterTable!$1:$1,0),0),
  IF($B1908=1,
    IF($L1908=FALSE,
      VLOOKUP($A1908,ChapterTable!$1:$1048576,MATCH("최종"&amp;SUBSTITUTE(SUBSTITUTE(F$1,"standard",""),"|Float",""),ChapterTable!$1:$1,0),0),
      VLOOKUP($A1908-ChapterTable!$P$11,ChapterTable!$1:$1048576,MATCH("최종"&amp;SUBSTITUTE(SUBSTITUTE(F$1,"standard",""),"|Float",""),ChapterTable!$1:$1,0),0)*ChapterTable!$P$14
    ),
  OFFSET(F1908,-$B1908+IF($L1908,1,0),0)*
    (VLOOKUP(SUBSTITUTE(SUBSTITUTE(F$1,"standard",""),"|Float","")&amp;IF(OR($L1908=TRUE,$A1908=0,MOD($A1908,ChapterTable!$R$20)&lt;&gt;0),"","보스")&amp;"인게임누적곱배수",ChapterTable!$R:$S,2,0)^D1908
    +VLOOKUP(SUBSTITUTE(SUBSTITUTE(F$1,"standard",""),"|Float","")&amp;IF(OR($L1908=TRUE,$A1908=0,MOD($A1908,ChapterTable!$R$20)&lt;&gt;0),"","보스")&amp;"인게임누적합배수",ChapterTable!$R:$S,2,0)*D1908)
  )
  )
  )
)</f>
        <v>18044.87739944458</v>
      </c>
      <c r="G1908" t="s">
        <v>719</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206"/>
        <v>2</v>
      </c>
      <c r="Q1908">
        <f t="shared" si="207"/>
        <v>2</v>
      </c>
      <c r="R1908" t="b">
        <f t="shared" ca="1" si="208"/>
        <v>1</v>
      </c>
      <c r="T1908" t="b">
        <f t="shared" ca="1" si="209"/>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212"/>
        <v>0.5</v>
      </c>
      <c r="AJ1908">
        <f t="shared" si="210"/>
        <v>0.54666666600000002</v>
      </c>
      <c r="AK1908">
        <f t="shared" si="211"/>
        <v>1</v>
      </c>
      <c r="AL1908">
        <f t="shared" si="213"/>
        <v>1</v>
      </c>
    </row>
    <row r="1909" spans="1:38" hidden="1" x14ac:dyDescent="0.3">
      <c r="A1909">
        <v>16</v>
      </c>
      <c r="B1909">
        <v>18</v>
      </c>
      <c r="C1909">
        <f>IF(OR($L1909=TRUE,$A1909=0,MOD($A1909,ChapterTable!$R$20)&lt;&gt;0),
MAX(0,INT(($B1909+ChapterTable!$P$26+VLOOKUP(SUBSTITUTE(C$1,"성장단계","")&amp;"단계오프셋",ChapterTable!$R:$S,2,0))/ChapterTable!$P$23)),
MAX(0,INT(($B1909+ChapterTable!$R$26+VLOOKUP(SUBSTITUTE(C$1,"성장단계","")&amp;"보스단계오프셋",ChapterTable!$R:$S,2,0))/ChapterTable!$R$23)))</f>
        <v>2</v>
      </c>
      <c r="D1909">
        <f>IF(OR($L1909=TRUE,$A1909=0,MOD($A1909,ChapterTable!$R$20)&lt;&gt;0),
MAX(0,INT(($B1909+ChapterTable!$P$26+VLOOKUP(SUBSTITUTE(D$1,"성장단계","")&amp;"단계오프셋",ChapterTable!$R:$S,2,0))/ChapterTable!$P$23)),
MAX(0,INT(($B1909+ChapterTable!$R$26+VLOOKUP(SUBSTITUTE(D$1,"성장단계","")&amp;"보스단계오프셋",ChapterTable!$R:$S,2,0))/ChapterTable!$R$23)))</f>
        <v>1</v>
      </c>
      <c r="E1909" s="1">
        <f ca="1">IF(AND($A1909=0,$B1909=1),
    VLOOKUP(1,ChapterTable!$1:$1048576,MATCH("최종"&amp;SUBSTITUTE(SUBSTITUTE(E$1,"standard",""),"|Float",""),ChapterTable!$1:$1,0),0)*ChapterTable!$P$17,
  IF(AND($A1909=0,$B1909=0),
    E1910,
  IF($B1909=0,
    VLOOKUP($A1909,ChapterTable!$1:$1048576,MATCH("최종"&amp;SUBSTITUTE(SUBSTITUTE(E$1,"standard",""),"|Float",""),ChapterTable!$1:$1,0),0),
  IF($B1909=1,
    IF($L1909=FALSE,
      VLOOKUP($A1909,ChapterTable!$1:$1048576,MATCH("최종"&amp;SUBSTITUTE(SUBSTITUTE(E$1,"standard",""),"|Float",""),ChapterTable!$1:$1,0),0),
      VLOOKUP($A1909-ChapterTable!$P$11,ChapterTable!$1:$1048576,MATCH("최종"&amp;SUBSTITUTE(SUBSTITUTE(E$1,"standard",""),"|Float",""),ChapterTable!$1:$1,0),0)*ChapterTable!$P$14
    ),
  OFFSET(E1909,-$B1909+IF($L1909,1,0),0)*IF($B1909&gt;OFFSET($B1909,1,0),ChapterTable!$R$17,1)*
    (VLOOKUP(SUBSTITUTE(SUBSTITUTE(E$1,"standard",""),"|Float","")&amp;IF(OR($L1909=TRUE,$A1909=0,MOD($A1909,ChapterTable!$R$20)&lt;&gt;0),"","보스")&amp;"인게임누적곱배수",ChapterTable!$R:$S,2,0)^C1909
    +VLOOKUP(SUBSTITUTE(SUBSTITUTE(E$1,"standard",""),"|Float","")&amp;IF(OR($L1909=TRUE,$A1909=0,MOD($A1909,ChapterTable!$R$20)&lt;&gt;0),"","보스")&amp;"인게임누적합배수",ChapterTable!$R:$S,2,0)*C1909)
  )
  )
  )
)</f>
        <v>56400.733081054685</v>
      </c>
      <c r="F1909" s="1">
        <f ca="1">IF(AND($A1909=0,$B1909=1),
    VLOOKUP(1,ChapterTable!$1:$1048576,MATCH("최종"&amp;SUBSTITUTE(SUBSTITUTE(F$1,"standard",""),"|Float",""),ChapterTable!$1:$1,0),0)*ChapterTable!$P$17,
  IF(AND($A1909=0,$B1909=0),
    F1910,
  IF($B1909=0,
    VLOOKUP($A1909,ChapterTable!$1:$1048576,MATCH("최종"&amp;SUBSTITUTE(SUBSTITUTE(F$1,"standard",""),"|Float",""),ChapterTable!$1:$1,0),0),
  IF($B1909=1,
    IF($L1909=FALSE,
      VLOOKUP($A1909,ChapterTable!$1:$1048576,MATCH("최종"&amp;SUBSTITUTE(SUBSTITUTE(F$1,"standard",""),"|Float",""),ChapterTable!$1:$1,0),0),
      VLOOKUP($A1909-ChapterTable!$P$11,ChapterTable!$1:$1048576,MATCH("최종"&amp;SUBSTITUTE(SUBSTITUTE(F$1,"standard",""),"|Float",""),ChapterTable!$1:$1,0),0)*ChapterTable!$P$14
    ),
  OFFSET(F1909,-$B1909+IF($L1909,1,0),0)*
    (VLOOKUP(SUBSTITUTE(SUBSTITUTE(F$1,"standard",""),"|Float","")&amp;IF(OR($L1909=TRUE,$A1909=0,MOD($A1909,ChapterTable!$R$20)&lt;&gt;0),"","보스")&amp;"인게임누적곱배수",ChapterTable!$R:$S,2,0)^D1909
    +VLOOKUP(SUBSTITUTE(SUBSTITUTE(F$1,"standard",""),"|Float","")&amp;IF(OR($L1909=TRUE,$A1909=0,MOD($A1909,ChapterTable!$R$20)&lt;&gt;0),"","보스")&amp;"인게임누적합배수",ChapterTable!$R:$S,2,0)*D1909)
  )
  )
  )
)</f>
        <v>18044.87739944458</v>
      </c>
      <c r="G1909" t="s">
        <v>719</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206"/>
        <v>2</v>
      </c>
      <c r="Q1909">
        <f t="shared" si="207"/>
        <v>2</v>
      </c>
      <c r="R1909" t="b">
        <f t="shared" ca="1" si="208"/>
        <v>1</v>
      </c>
      <c r="T1909" t="b">
        <f t="shared" ca="1" si="209"/>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212"/>
        <v>0.5</v>
      </c>
      <c r="AJ1909">
        <f t="shared" si="210"/>
        <v>0.54666666600000002</v>
      </c>
      <c r="AK1909">
        <f t="shared" si="211"/>
        <v>1</v>
      </c>
      <c r="AL1909">
        <f t="shared" si="213"/>
        <v>1</v>
      </c>
    </row>
    <row r="1910" spans="1:38" hidden="1" x14ac:dyDescent="0.3">
      <c r="A1910">
        <v>16</v>
      </c>
      <c r="B1910">
        <v>19</v>
      </c>
      <c r="C1910">
        <f>IF(OR($L1910=TRUE,$A1910=0,MOD($A1910,ChapterTable!$R$20)&lt;&gt;0),
MAX(0,INT(($B1910+ChapterTable!$P$26+VLOOKUP(SUBSTITUTE(C$1,"성장단계","")&amp;"단계오프셋",ChapterTable!$R:$S,2,0))/ChapterTable!$P$23)),
MAX(0,INT(($B1910+ChapterTable!$R$26+VLOOKUP(SUBSTITUTE(C$1,"성장단계","")&amp;"보스단계오프셋",ChapterTable!$R:$S,2,0))/ChapterTable!$R$23)))</f>
        <v>2</v>
      </c>
      <c r="D1910">
        <f>IF(OR($L1910=TRUE,$A1910=0,MOD($A1910,ChapterTable!$R$20)&lt;&gt;0),
MAX(0,INT(($B1910+ChapterTable!$P$26+VLOOKUP(SUBSTITUTE(D$1,"성장단계","")&amp;"단계오프셋",ChapterTable!$R:$S,2,0))/ChapterTable!$P$23)),
MAX(0,INT(($B1910+ChapterTable!$R$26+VLOOKUP(SUBSTITUTE(D$1,"성장단계","")&amp;"보스단계오프셋",ChapterTable!$R:$S,2,0))/ChapterTable!$R$23)))</f>
        <v>1</v>
      </c>
      <c r="E1910" s="1">
        <f ca="1">IF(AND($A1910=0,$B1910=1),
    VLOOKUP(1,ChapterTable!$1:$1048576,MATCH("최종"&amp;SUBSTITUTE(SUBSTITUTE(E$1,"standard",""),"|Float",""),ChapterTable!$1:$1,0),0)*ChapterTable!$P$17,
  IF(AND($A1910=0,$B1910=0),
    E1911,
  IF($B1910=0,
    VLOOKUP($A1910,ChapterTable!$1:$1048576,MATCH("최종"&amp;SUBSTITUTE(SUBSTITUTE(E$1,"standard",""),"|Float",""),ChapterTable!$1:$1,0),0),
  IF($B1910=1,
    IF($L1910=FALSE,
      VLOOKUP($A1910,ChapterTable!$1:$1048576,MATCH("최종"&amp;SUBSTITUTE(SUBSTITUTE(E$1,"standard",""),"|Float",""),ChapterTable!$1:$1,0),0),
      VLOOKUP($A1910-ChapterTable!$P$11,ChapterTable!$1:$1048576,MATCH("최종"&amp;SUBSTITUTE(SUBSTITUTE(E$1,"standard",""),"|Float",""),ChapterTable!$1:$1,0),0)*ChapterTable!$P$14
    ),
  OFFSET(E1910,-$B1910+IF($L1910,1,0),0)*IF($B1910&gt;OFFSET($B1910,1,0),ChapterTable!$R$17,1)*
    (VLOOKUP(SUBSTITUTE(SUBSTITUTE(E$1,"standard",""),"|Float","")&amp;IF(OR($L1910=TRUE,$A1910=0,MOD($A1910,ChapterTable!$R$20)&lt;&gt;0),"","보스")&amp;"인게임누적곱배수",ChapterTable!$R:$S,2,0)^C1910
    +VLOOKUP(SUBSTITUTE(SUBSTITUTE(E$1,"standard",""),"|Float","")&amp;IF(OR($L1910=TRUE,$A1910=0,MOD($A1910,ChapterTable!$R$20)&lt;&gt;0),"","보스")&amp;"인게임누적합배수",ChapterTable!$R:$S,2,0)*C1910)
  )
  )
  )
)</f>
        <v>56400.733081054685</v>
      </c>
      <c r="F1910" s="1">
        <f ca="1">IF(AND($A1910=0,$B1910=1),
    VLOOKUP(1,ChapterTable!$1:$1048576,MATCH("최종"&amp;SUBSTITUTE(SUBSTITUTE(F$1,"standard",""),"|Float",""),ChapterTable!$1:$1,0),0)*ChapterTable!$P$17,
  IF(AND($A1910=0,$B1910=0),
    F1911,
  IF($B1910=0,
    VLOOKUP($A1910,ChapterTable!$1:$1048576,MATCH("최종"&amp;SUBSTITUTE(SUBSTITUTE(F$1,"standard",""),"|Float",""),ChapterTable!$1:$1,0),0),
  IF($B1910=1,
    IF($L1910=FALSE,
      VLOOKUP($A1910,ChapterTable!$1:$1048576,MATCH("최종"&amp;SUBSTITUTE(SUBSTITUTE(F$1,"standard",""),"|Float",""),ChapterTable!$1:$1,0),0),
      VLOOKUP($A1910-ChapterTable!$P$11,ChapterTable!$1:$1048576,MATCH("최종"&amp;SUBSTITUTE(SUBSTITUTE(F$1,"standard",""),"|Float",""),ChapterTable!$1:$1,0),0)*ChapterTable!$P$14
    ),
  OFFSET(F1910,-$B1910+IF($L1910,1,0),0)*
    (VLOOKUP(SUBSTITUTE(SUBSTITUTE(F$1,"standard",""),"|Float","")&amp;IF(OR($L1910=TRUE,$A1910=0,MOD($A1910,ChapterTable!$R$20)&lt;&gt;0),"","보스")&amp;"인게임누적곱배수",ChapterTable!$R:$S,2,0)^D1910
    +VLOOKUP(SUBSTITUTE(SUBSTITUTE(F$1,"standard",""),"|Float","")&amp;IF(OR($L1910=TRUE,$A1910=0,MOD($A1910,ChapterTable!$R$20)&lt;&gt;0),"","보스")&amp;"인게임누적합배수",ChapterTable!$R:$S,2,0)*D1910)
  )
  )
  )
)</f>
        <v>18044.87739944458</v>
      </c>
      <c r="G1910" t="s">
        <v>719</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206"/>
        <v>92</v>
      </c>
      <c r="Q1910">
        <f t="shared" si="207"/>
        <v>92</v>
      </c>
      <c r="R1910" t="b">
        <f t="shared" ca="1" si="208"/>
        <v>1</v>
      </c>
      <c r="T1910" t="b">
        <f t="shared" ca="1" si="209"/>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212"/>
        <v>0.5</v>
      </c>
      <c r="AJ1910">
        <f t="shared" si="210"/>
        <v>0.54666666600000002</v>
      </c>
      <c r="AK1910">
        <f t="shared" si="211"/>
        <v>1</v>
      </c>
      <c r="AL1910">
        <f t="shared" si="213"/>
        <v>1</v>
      </c>
    </row>
    <row r="1911" spans="1:38" hidden="1" x14ac:dyDescent="0.3">
      <c r="A1911">
        <v>16</v>
      </c>
      <c r="B1911">
        <v>20</v>
      </c>
      <c r="C1911">
        <f>IF(OR($L1911=TRUE,$A1911=0,MOD($A1911,ChapterTable!$R$20)&lt;&gt;0),
MAX(0,INT(($B1911+ChapterTable!$P$26+VLOOKUP(SUBSTITUTE(C$1,"성장단계","")&amp;"단계오프셋",ChapterTable!$R:$S,2,0))/ChapterTable!$P$23)),
MAX(0,INT(($B1911+ChapterTable!$R$26+VLOOKUP(SUBSTITUTE(C$1,"성장단계","")&amp;"보스단계오프셋",ChapterTable!$R:$S,2,0))/ChapterTable!$R$23)))</f>
        <v>2</v>
      </c>
      <c r="D1911">
        <f>IF(OR($L1911=TRUE,$A1911=0,MOD($A1911,ChapterTable!$R$20)&lt;&gt;0),
MAX(0,INT(($B1911+ChapterTable!$P$26+VLOOKUP(SUBSTITUTE(D$1,"성장단계","")&amp;"단계오프셋",ChapterTable!$R:$S,2,0))/ChapterTable!$P$23)),
MAX(0,INT(($B1911+ChapterTable!$R$26+VLOOKUP(SUBSTITUTE(D$1,"성장단계","")&amp;"보스단계오프셋",ChapterTable!$R:$S,2,0))/ChapterTable!$R$23)))</f>
        <v>1</v>
      </c>
      <c r="E1911" s="1">
        <f ca="1">IF(AND($A1911=0,$B1911=1),
    VLOOKUP(1,ChapterTable!$1:$1048576,MATCH("최종"&amp;SUBSTITUTE(SUBSTITUTE(E$1,"standard",""),"|Float",""),ChapterTable!$1:$1,0),0)*ChapterTable!$P$17,
  IF(AND($A1911=0,$B1911=0),
    E1912,
  IF($B1911=0,
    VLOOKUP($A1911,ChapterTable!$1:$1048576,MATCH("최종"&amp;SUBSTITUTE(SUBSTITUTE(E$1,"standard",""),"|Float",""),ChapterTable!$1:$1,0),0),
  IF($B1911=1,
    IF($L1911=FALSE,
      VLOOKUP($A1911,ChapterTable!$1:$1048576,MATCH("최종"&amp;SUBSTITUTE(SUBSTITUTE(E$1,"standard",""),"|Float",""),ChapterTable!$1:$1,0),0),
      VLOOKUP($A1911-ChapterTable!$P$11,ChapterTable!$1:$1048576,MATCH("최종"&amp;SUBSTITUTE(SUBSTITUTE(E$1,"standard",""),"|Float",""),ChapterTable!$1:$1,0),0)*ChapterTable!$P$14
    ),
  OFFSET(E1911,-$B1911+IF($L1911,1,0),0)*IF($B1911&gt;OFFSET($B1911,1,0),ChapterTable!$R$17,1)*
    (VLOOKUP(SUBSTITUTE(SUBSTITUTE(E$1,"standard",""),"|Float","")&amp;IF(OR($L1911=TRUE,$A1911=0,MOD($A1911,ChapterTable!$R$20)&lt;&gt;0),"","보스")&amp;"인게임누적곱배수",ChapterTable!$R:$S,2,0)^C1911
    +VLOOKUP(SUBSTITUTE(SUBSTITUTE(E$1,"standard",""),"|Float","")&amp;IF(OR($L1911=TRUE,$A1911=0,MOD($A1911,ChapterTable!$R$20)&lt;&gt;0),"","보스")&amp;"인게임누적합배수",ChapterTable!$R:$S,2,0)*C1911)
  )
  )
  )
)</f>
        <v>56400.733081054685</v>
      </c>
      <c r="F1911" s="1">
        <f ca="1">IF(AND($A1911=0,$B1911=1),
    VLOOKUP(1,ChapterTable!$1:$1048576,MATCH("최종"&amp;SUBSTITUTE(SUBSTITUTE(F$1,"standard",""),"|Float",""),ChapterTable!$1:$1,0),0)*ChapterTable!$P$17,
  IF(AND($A1911=0,$B1911=0),
    F1912,
  IF($B1911=0,
    VLOOKUP($A1911,ChapterTable!$1:$1048576,MATCH("최종"&amp;SUBSTITUTE(SUBSTITUTE(F$1,"standard",""),"|Float",""),ChapterTable!$1:$1,0),0),
  IF($B1911=1,
    IF($L1911=FALSE,
      VLOOKUP($A1911,ChapterTable!$1:$1048576,MATCH("최종"&amp;SUBSTITUTE(SUBSTITUTE(F$1,"standard",""),"|Float",""),ChapterTable!$1:$1,0),0),
      VLOOKUP($A1911-ChapterTable!$P$11,ChapterTable!$1:$1048576,MATCH("최종"&amp;SUBSTITUTE(SUBSTITUTE(F$1,"standard",""),"|Float",""),ChapterTable!$1:$1,0),0)*ChapterTable!$P$14
    ),
  OFFSET(F1911,-$B1911+IF($L1911,1,0),0)*
    (VLOOKUP(SUBSTITUTE(SUBSTITUTE(F$1,"standard",""),"|Float","")&amp;IF(OR($L1911=TRUE,$A1911=0,MOD($A1911,ChapterTable!$R$20)&lt;&gt;0),"","보스")&amp;"인게임누적곱배수",ChapterTable!$R:$S,2,0)^D1911
    +VLOOKUP(SUBSTITUTE(SUBSTITUTE(F$1,"standard",""),"|Float","")&amp;IF(OR($L1911=TRUE,$A1911=0,MOD($A1911,ChapterTable!$R$20)&lt;&gt;0),"","보스")&amp;"인게임누적합배수",ChapterTable!$R:$S,2,0)*D1911)
  )
  )
  )
)</f>
        <v>18044.87739944458</v>
      </c>
      <c r="G1911" t="s">
        <v>719</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206"/>
        <v>22</v>
      </c>
      <c r="Q1911">
        <f t="shared" si="207"/>
        <v>22</v>
      </c>
      <c r="R1911" t="b">
        <f t="shared" ca="1" si="208"/>
        <v>1</v>
      </c>
      <c r="T1911" t="b">
        <f t="shared" ca="1" si="209"/>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212"/>
        <v>0.5</v>
      </c>
      <c r="AJ1911">
        <f t="shared" si="210"/>
        <v>1</v>
      </c>
      <c r="AK1911">
        <f t="shared" si="211"/>
        <v>2</v>
      </c>
      <c r="AL1911">
        <f t="shared" si="213"/>
        <v>1</v>
      </c>
    </row>
    <row r="1912" spans="1:38" hidden="1" x14ac:dyDescent="0.3">
      <c r="A1912">
        <v>16</v>
      </c>
      <c r="B1912">
        <v>21</v>
      </c>
      <c r="C1912">
        <f>IF(OR($L1912=TRUE,$A1912=0,MOD($A1912,ChapterTable!$R$20)&lt;&gt;0),
MAX(0,INT(($B1912+ChapterTable!$P$26+VLOOKUP(SUBSTITUTE(C$1,"성장단계","")&amp;"단계오프셋",ChapterTable!$R:$S,2,0))/ChapterTable!$P$23)),
MAX(0,INT(($B1912+ChapterTable!$R$26+VLOOKUP(SUBSTITUTE(C$1,"성장단계","")&amp;"보스단계오프셋",ChapterTable!$R:$S,2,0))/ChapterTable!$R$23)))</f>
        <v>2</v>
      </c>
      <c r="D1912">
        <f>IF(OR($L1912=TRUE,$A1912=0,MOD($A1912,ChapterTable!$R$20)&lt;&gt;0),
MAX(0,INT(($B1912+ChapterTable!$P$26+VLOOKUP(SUBSTITUTE(D$1,"성장단계","")&amp;"단계오프셋",ChapterTable!$R:$S,2,0))/ChapterTable!$P$23)),
MAX(0,INT(($B1912+ChapterTable!$R$26+VLOOKUP(SUBSTITUTE(D$1,"성장단계","")&amp;"보스단계오프셋",ChapterTable!$R:$S,2,0))/ChapterTable!$R$23)))</f>
        <v>2</v>
      </c>
      <c r="E1912" s="1">
        <f ca="1">IF(AND($A1912=0,$B1912=1),
    VLOOKUP(1,ChapterTable!$1:$1048576,MATCH("최종"&amp;SUBSTITUTE(SUBSTITUTE(E$1,"standard",""),"|Float",""),ChapterTable!$1:$1,0),0)*ChapterTable!$P$17,
  IF(AND($A1912=0,$B1912=0),
    E1913,
  IF($B1912=0,
    VLOOKUP($A1912,ChapterTable!$1:$1048576,MATCH("최종"&amp;SUBSTITUTE(SUBSTITUTE(E$1,"standard",""),"|Float",""),ChapterTable!$1:$1,0),0),
  IF($B1912=1,
    IF($L1912=FALSE,
      VLOOKUP($A1912,ChapterTable!$1:$1048576,MATCH("최종"&amp;SUBSTITUTE(SUBSTITUTE(E$1,"standard",""),"|Float",""),ChapterTable!$1:$1,0),0),
      VLOOKUP($A1912-ChapterTable!$P$11,ChapterTable!$1:$1048576,MATCH("최종"&amp;SUBSTITUTE(SUBSTITUTE(E$1,"standard",""),"|Float",""),ChapterTable!$1:$1,0),0)*ChapterTable!$P$14
    ),
  OFFSET(E1912,-$B1912+IF($L1912,1,0),0)*IF($B1912&gt;OFFSET($B1912,1,0),ChapterTable!$R$17,1)*
    (VLOOKUP(SUBSTITUTE(SUBSTITUTE(E$1,"standard",""),"|Float","")&amp;IF(OR($L1912=TRUE,$A1912=0,MOD($A1912,ChapterTable!$R$20)&lt;&gt;0),"","보스")&amp;"인게임누적곱배수",ChapterTable!$R:$S,2,0)^C1912
    +VLOOKUP(SUBSTITUTE(SUBSTITUTE(E$1,"standard",""),"|Float","")&amp;IF(OR($L1912=TRUE,$A1912=0,MOD($A1912,ChapterTable!$R$20)&lt;&gt;0),"","보스")&amp;"인게임누적합배수",ChapterTable!$R:$S,2,0)*C1912)
  )
  )
  )
)</f>
        <v>56400.733081054685</v>
      </c>
      <c r="F1912" s="1">
        <f ca="1">IF(AND($A1912=0,$B1912=1),
    VLOOKUP(1,ChapterTable!$1:$1048576,MATCH("최종"&amp;SUBSTITUTE(SUBSTITUTE(F$1,"standard",""),"|Float",""),ChapterTable!$1:$1,0),0)*ChapterTable!$P$17,
  IF(AND($A1912=0,$B1912=0),
    F1913,
  IF($B1912=0,
    VLOOKUP($A1912,ChapterTable!$1:$1048576,MATCH("최종"&amp;SUBSTITUTE(SUBSTITUTE(F$1,"standard",""),"|Float",""),ChapterTable!$1:$1,0),0),
  IF($B1912=1,
    IF($L1912=FALSE,
      VLOOKUP($A1912,ChapterTable!$1:$1048576,MATCH("최종"&amp;SUBSTITUTE(SUBSTITUTE(F$1,"standard",""),"|Float",""),ChapterTable!$1:$1,0),0),
      VLOOKUP($A1912-ChapterTable!$P$11,ChapterTable!$1:$1048576,MATCH("최종"&amp;SUBSTITUTE(SUBSTITUTE(F$1,"standard",""),"|Float",""),ChapterTable!$1:$1,0),0)*ChapterTable!$P$14
    ),
  OFFSET(F1912,-$B1912+IF($L1912,1,0),0)*
    (VLOOKUP(SUBSTITUTE(SUBSTITUTE(F$1,"standard",""),"|Float","")&amp;IF(OR($L1912=TRUE,$A1912=0,MOD($A1912,ChapterTable!$R$20)&lt;&gt;0),"","보스")&amp;"인게임누적곱배수",ChapterTable!$R:$S,2,0)^D1912
    +VLOOKUP(SUBSTITUTE(SUBSTITUTE(F$1,"standard",""),"|Float","")&amp;IF(OR($L1912=TRUE,$A1912=0,MOD($A1912,ChapterTable!$R$20)&lt;&gt;0),"","보스")&amp;"인게임누적합배수",ChapterTable!$R:$S,2,0)*D1912)
  )
  )
  )
)</f>
        <v>19303.822334289551</v>
      </c>
      <c r="G1912" t="s">
        <v>719</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206"/>
        <v>3</v>
      </c>
      <c r="Q1912">
        <f t="shared" si="207"/>
        <v>3</v>
      </c>
      <c r="R1912" t="b">
        <f t="shared" ca="1" si="208"/>
        <v>1</v>
      </c>
      <c r="T1912" t="b">
        <f t="shared" ca="1" si="209"/>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212"/>
        <v>0.33333333333333331</v>
      </c>
      <c r="AJ1912">
        <f t="shared" si="210"/>
        <v>0.395555555</v>
      </c>
      <c r="AK1912">
        <f t="shared" si="211"/>
        <v>1</v>
      </c>
      <c r="AL1912">
        <f t="shared" si="213"/>
        <v>1</v>
      </c>
    </row>
    <row r="1913" spans="1:38" hidden="1" x14ac:dyDescent="0.3">
      <c r="A1913">
        <v>16</v>
      </c>
      <c r="B1913">
        <v>22</v>
      </c>
      <c r="C1913">
        <f>IF(OR($L1913=TRUE,$A1913=0,MOD($A1913,ChapterTable!$R$20)&lt;&gt;0),
MAX(0,INT(($B1913+ChapterTable!$P$26+VLOOKUP(SUBSTITUTE(C$1,"성장단계","")&amp;"단계오프셋",ChapterTable!$R:$S,2,0))/ChapterTable!$P$23)),
MAX(0,INT(($B1913+ChapterTable!$R$26+VLOOKUP(SUBSTITUTE(C$1,"성장단계","")&amp;"보스단계오프셋",ChapterTable!$R:$S,2,0))/ChapterTable!$R$23)))</f>
        <v>2</v>
      </c>
      <c r="D1913">
        <f>IF(OR($L1913=TRUE,$A1913=0,MOD($A1913,ChapterTable!$R$20)&lt;&gt;0),
MAX(0,INT(($B1913+ChapterTable!$P$26+VLOOKUP(SUBSTITUTE(D$1,"성장단계","")&amp;"단계오프셋",ChapterTable!$R:$S,2,0))/ChapterTable!$P$23)),
MAX(0,INT(($B1913+ChapterTable!$R$26+VLOOKUP(SUBSTITUTE(D$1,"성장단계","")&amp;"보스단계오프셋",ChapterTable!$R:$S,2,0))/ChapterTable!$R$23)))</f>
        <v>2</v>
      </c>
      <c r="E1913" s="1">
        <f ca="1">IF(AND($A1913=0,$B1913=1),
    VLOOKUP(1,ChapterTable!$1:$1048576,MATCH("최종"&amp;SUBSTITUTE(SUBSTITUTE(E$1,"standard",""),"|Float",""),ChapterTable!$1:$1,0),0)*ChapterTable!$P$17,
  IF(AND($A1913=0,$B1913=0),
    E1914,
  IF($B1913=0,
    VLOOKUP($A1913,ChapterTable!$1:$1048576,MATCH("최종"&amp;SUBSTITUTE(SUBSTITUTE(E$1,"standard",""),"|Float",""),ChapterTable!$1:$1,0),0),
  IF($B1913=1,
    IF($L1913=FALSE,
      VLOOKUP($A1913,ChapterTable!$1:$1048576,MATCH("최종"&amp;SUBSTITUTE(SUBSTITUTE(E$1,"standard",""),"|Float",""),ChapterTable!$1:$1,0),0),
      VLOOKUP($A1913-ChapterTable!$P$11,ChapterTable!$1:$1048576,MATCH("최종"&amp;SUBSTITUTE(SUBSTITUTE(E$1,"standard",""),"|Float",""),ChapterTable!$1:$1,0),0)*ChapterTable!$P$14
    ),
  OFFSET(E1913,-$B1913+IF($L1913,1,0),0)*IF($B1913&gt;OFFSET($B1913,1,0),ChapterTable!$R$17,1)*
    (VLOOKUP(SUBSTITUTE(SUBSTITUTE(E$1,"standard",""),"|Float","")&amp;IF(OR($L1913=TRUE,$A1913=0,MOD($A1913,ChapterTable!$R$20)&lt;&gt;0),"","보스")&amp;"인게임누적곱배수",ChapterTable!$R:$S,2,0)^C1913
    +VLOOKUP(SUBSTITUTE(SUBSTITUTE(E$1,"standard",""),"|Float","")&amp;IF(OR($L1913=TRUE,$A1913=0,MOD($A1913,ChapterTable!$R$20)&lt;&gt;0),"","보스")&amp;"인게임누적합배수",ChapterTable!$R:$S,2,0)*C1913)
  )
  )
  )
)</f>
        <v>56400.733081054685</v>
      </c>
      <c r="F1913" s="1">
        <f ca="1">IF(AND($A1913=0,$B1913=1),
    VLOOKUP(1,ChapterTable!$1:$1048576,MATCH("최종"&amp;SUBSTITUTE(SUBSTITUTE(F$1,"standard",""),"|Float",""),ChapterTable!$1:$1,0),0)*ChapterTable!$P$17,
  IF(AND($A1913=0,$B1913=0),
    F1914,
  IF($B1913=0,
    VLOOKUP($A1913,ChapterTable!$1:$1048576,MATCH("최종"&amp;SUBSTITUTE(SUBSTITUTE(F$1,"standard",""),"|Float",""),ChapterTable!$1:$1,0),0),
  IF($B1913=1,
    IF($L1913=FALSE,
      VLOOKUP($A1913,ChapterTable!$1:$1048576,MATCH("최종"&amp;SUBSTITUTE(SUBSTITUTE(F$1,"standard",""),"|Float",""),ChapterTable!$1:$1,0),0),
      VLOOKUP($A1913-ChapterTable!$P$11,ChapterTable!$1:$1048576,MATCH("최종"&amp;SUBSTITUTE(SUBSTITUTE(F$1,"standard",""),"|Float",""),ChapterTable!$1:$1,0),0)*ChapterTable!$P$14
    ),
  OFFSET(F1913,-$B1913+IF($L1913,1,0),0)*
    (VLOOKUP(SUBSTITUTE(SUBSTITUTE(F$1,"standard",""),"|Float","")&amp;IF(OR($L1913=TRUE,$A1913=0,MOD($A1913,ChapterTable!$R$20)&lt;&gt;0),"","보스")&amp;"인게임누적곱배수",ChapterTable!$R:$S,2,0)^D1913
    +VLOOKUP(SUBSTITUTE(SUBSTITUTE(F$1,"standard",""),"|Float","")&amp;IF(OR($L1913=TRUE,$A1913=0,MOD($A1913,ChapterTable!$R$20)&lt;&gt;0),"","보스")&amp;"인게임누적합배수",ChapterTable!$R:$S,2,0)*D1913)
  )
  )
  )
)</f>
        <v>19303.822334289551</v>
      </c>
      <c r="G1913" t="s">
        <v>719</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206"/>
        <v>3</v>
      </c>
      <c r="Q1913">
        <f t="shared" si="207"/>
        <v>3</v>
      </c>
      <c r="R1913" t="b">
        <f t="shared" ca="1" si="208"/>
        <v>1</v>
      </c>
      <c r="T1913" t="b">
        <f t="shared" ca="1" si="209"/>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212"/>
        <v>0.33333333333333331</v>
      </c>
      <c r="AJ1913">
        <f t="shared" si="210"/>
        <v>0.395555555</v>
      </c>
      <c r="AK1913">
        <f t="shared" si="211"/>
        <v>1</v>
      </c>
      <c r="AL1913">
        <f t="shared" si="213"/>
        <v>1</v>
      </c>
    </row>
    <row r="1914" spans="1:38" hidden="1" x14ac:dyDescent="0.3">
      <c r="A1914">
        <v>16</v>
      </c>
      <c r="B1914">
        <v>23</v>
      </c>
      <c r="C1914">
        <f>IF(OR($L1914=TRUE,$A1914=0,MOD($A1914,ChapterTable!$R$20)&lt;&gt;0),
MAX(0,INT(($B1914+ChapterTable!$P$26+VLOOKUP(SUBSTITUTE(C$1,"성장단계","")&amp;"단계오프셋",ChapterTable!$R:$S,2,0))/ChapterTable!$P$23)),
MAX(0,INT(($B1914+ChapterTable!$R$26+VLOOKUP(SUBSTITUTE(C$1,"성장단계","")&amp;"보스단계오프셋",ChapterTable!$R:$S,2,0))/ChapterTable!$R$23)))</f>
        <v>2</v>
      </c>
      <c r="D1914">
        <f>IF(OR($L1914=TRUE,$A1914=0,MOD($A1914,ChapterTable!$R$20)&lt;&gt;0),
MAX(0,INT(($B1914+ChapterTable!$P$26+VLOOKUP(SUBSTITUTE(D$1,"성장단계","")&amp;"단계오프셋",ChapterTable!$R:$S,2,0))/ChapterTable!$P$23)),
MAX(0,INT(($B1914+ChapterTable!$R$26+VLOOKUP(SUBSTITUTE(D$1,"성장단계","")&amp;"보스단계오프셋",ChapterTable!$R:$S,2,0))/ChapterTable!$R$23)))</f>
        <v>2</v>
      </c>
      <c r="E1914" s="1">
        <f ca="1">IF(AND($A1914=0,$B1914=1),
    VLOOKUP(1,ChapterTable!$1:$1048576,MATCH("최종"&amp;SUBSTITUTE(SUBSTITUTE(E$1,"standard",""),"|Float",""),ChapterTable!$1:$1,0),0)*ChapterTable!$P$17,
  IF(AND($A1914=0,$B1914=0),
    E1915,
  IF($B1914=0,
    VLOOKUP($A1914,ChapterTable!$1:$1048576,MATCH("최종"&amp;SUBSTITUTE(SUBSTITUTE(E$1,"standard",""),"|Float",""),ChapterTable!$1:$1,0),0),
  IF($B1914=1,
    IF($L1914=FALSE,
      VLOOKUP($A1914,ChapterTable!$1:$1048576,MATCH("최종"&amp;SUBSTITUTE(SUBSTITUTE(E$1,"standard",""),"|Float",""),ChapterTable!$1:$1,0),0),
      VLOOKUP($A1914-ChapterTable!$P$11,ChapterTable!$1:$1048576,MATCH("최종"&amp;SUBSTITUTE(SUBSTITUTE(E$1,"standard",""),"|Float",""),ChapterTable!$1:$1,0),0)*ChapterTable!$P$14
    ),
  OFFSET(E1914,-$B1914+IF($L1914,1,0),0)*IF($B1914&gt;OFFSET($B1914,1,0),ChapterTable!$R$17,1)*
    (VLOOKUP(SUBSTITUTE(SUBSTITUTE(E$1,"standard",""),"|Float","")&amp;IF(OR($L1914=TRUE,$A1914=0,MOD($A1914,ChapterTable!$R$20)&lt;&gt;0),"","보스")&amp;"인게임누적곱배수",ChapterTable!$R:$S,2,0)^C1914
    +VLOOKUP(SUBSTITUTE(SUBSTITUTE(E$1,"standard",""),"|Float","")&amp;IF(OR($L1914=TRUE,$A1914=0,MOD($A1914,ChapterTable!$R$20)&lt;&gt;0),"","보스")&amp;"인게임누적합배수",ChapterTable!$R:$S,2,0)*C1914)
  )
  )
  )
)</f>
        <v>56400.733081054685</v>
      </c>
      <c r="F1914" s="1">
        <f ca="1">IF(AND($A1914=0,$B1914=1),
    VLOOKUP(1,ChapterTable!$1:$1048576,MATCH("최종"&amp;SUBSTITUTE(SUBSTITUTE(F$1,"standard",""),"|Float",""),ChapterTable!$1:$1,0),0)*ChapterTable!$P$17,
  IF(AND($A1914=0,$B1914=0),
    F1915,
  IF($B1914=0,
    VLOOKUP($A1914,ChapterTable!$1:$1048576,MATCH("최종"&amp;SUBSTITUTE(SUBSTITUTE(F$1,"standard",""),"|Float",""),ChapterTable!$1:$1,0),0),
  IF($B1914=1,
    IF($L1914=FALSE,
      VLOOKUP($A1914,ChapterTable!$1:$1048576,MATCH("최종"&amp;SUBSTITUTE(SUBSTITUTE(F$1,"standard",""),"|Float",""),ChapterTable!$1:$1,0),0),
      VLOOKUP($A1914-ChapterTable!$P$11,ChapterTable!$1:$1048576,MATCH("최종"&amp;SUBSTITUTE(SUBSTITUTE(F$1,"standard",""),"|Float",""),ChapterTable!$1:$1,0),0)*ChapterTable!$P$14
    ),
  OFFSET(F1914,-$B1914+IF($L1914,1,0),0)*
    (VLOOKUP(SUBSTITUTE(SUBSTITUTE(F$1,"standard",""),"|Float","")&amp;IF(OR($L1914=TRUE,$A1914=0,MOD($A1914,ChapterTable!$R$20)&lt;&gt;0),"","보스")&amp;"인게임누적곱배수",ChapterTable!$R:$S,2,0)^D1914
    +VLOOKUP(SUBSTITUTE(SUBSTITUTE(F$1,"standard",""),"|Float","")&amp;IF(OR($L1914=TRUE,$A1914=0,MOD($A1914,ChapterTable!$R$20)&lt;&gt;0),"","보스")&amp;"인게임누적합배수",ChapterTable!$R:$S,2,0)*D1914)
  )
  )
  )
)</f>
        <v>19303.822334289551</v>
      </c>
      <c r="G1914" t="s">
        <v>719</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206"/>
        <v>3</v>
      </c>
      <c r="Q1914">
        <f t="shared" si="207"/>
        <v>3</v>
      </c>
      <c r="R1914" t="b">
        <f t="shared" ca="1" si="208"/>
        <v>1</v>
      </c>
      <c r="T1914" t="b">
        <f t="shared" ca="1" si="209"/>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212"/>
        <v>0.33333333333333331</v>
      </c>
      <c r="AJ1914">
        <f t="shared" si="210"/>
        <v>0.395555555</v>
      </c>
      <c r="AK1914">
        <f t="shared" si="211"/>
        <v>1</v>
      </c>
      <c r="AL1914">
        <f t="shared" si="213"/>
        <v>1</v>
      </c>
    </row>
    <row r="1915" spans="1:38" hidden="1" x14ac:dyDescent="0.3">
      <c r="A1915">
        <v>16</v>
      </c>
      <c r="B1915">
        <v>24</v>
      </c>
      <c r="C1915">
        <f>IF(OR($L1915=TRUE,$A1915=0,MOD($A1915,ChapterTable!$R$20)&lt;&gt;0),
MAX(0,INT(($B1915+ChapterTable!$P$26+VLOOKUP(SUBSTITUTE(C$1,"성장단계","")&amp;"단계오프셋",ChapterTable!$R:$S,2,0))/ChapterTable!$P$23)),
MAX(0,INT(($B1915+ChapterTable!$R$26+VLOOKUP(SUBSTITUTE(C$1,"성장단계","")&amp;"보스단계오프셋",ChapterTable!$R:$S,2,0))/ChapterTable!$R$23)))</f>
        <v>2</v>
      </c>
      <c r="D1915">
        <f>IF(OR($L1915=TRUE,$A1915=0,MOD($A1915,ChapterTable!$R$20)&lt;&gt;0),
MAX(0,INT(($B1915+ChapterTable!$P$26+VLOOKUP(SUBSTITUTE(D$1,"성장단계","")&amp;"단계오프셋",ChapterTable!$R:$S,2,0))/ChapterTable!$P$23)),
MAX(0,INT(($B1915+ChapterTable!$R$26+VLOOKUP(SUBSTITUTE(D$1,"성장단계","")&amp;"보스단계오프셋",ChapterTable!$R:$S,2,0))/ChapterTable!$R$23)))</f>
        <v>2</v>
      </c>
      <c r="E1915" s="1">
        <f ca="1">IF(AND($A1915=0,$B1915=1),
    VLOOKUP(1,ChapterTable!$1:$1048576,MATCH("최종"&amp;SUBSTITUTE(SUBSTITUTE(E$1,"standard",""),"|Float",""),ChapterTable!$1:$1,0),0)*ChapterTable!$P$17,
  IF(AND($A1915=0,$B1915=0),
    E1916,
  IF($B1915=0,
    VLOOKUP($A1915,ChapterTable!$1:$1048576,MATCH("최종"&amp;SUBSTITUTE(SUBSTITUTE(E$1,"standard",""),"|Float",""),ChapterTable!$1:$1,0),0),
  IF($B1915=1,
    IF($L1915=FALSE,
      VLOOKUP($A1915,ChapterTable!$1:$1048576,MATCH("최종"&amp;SUBSTITUTE(SUBSTITUTE(E$1,"standard",""),"|Float",""),ChapterTable!$1:$1,0),0),
      VLOOKUP($A1915-ChapterTable!$P$11,ChapterTable!$1:$1048576,MATCH("최종"&amp;SUBSTITUTE(SUBSTITUTE(E$1,"standard",""),"|Float",""),ChapterTable!$1:$1,0),0)*ChapterTable!$P$14
    ),
  OFFSET(E1915,-$B1915+IF($L1915,1,0),0)*IF($B1915&gt;OFFSET($B1915,1,0),ChapterTable!$R$17,1)*
    (VLOOKUP(SUBSTITUTE(SUBSTITUTE(E$1,"standard",""),"|Float","")&amp;IF(OR($L1915=TRUE,$A1915=0,MOD($A1915,ChapterTable!$R$20)&lt;&gt;0),"","보스")&amp;"인게임누적곱배수",ChapterTable!$R:$S,2,0)^C1915
    +VLOOKUP(SUBSTITUTE(SUBSTITUTE(E$1,"standard",""),"|Float","")&amp;IF(OR($L1915=TRUE,$A1915=0,MOD($A1915,ChapterTable!$R$20)&lt;&gt;0),"","보스")&amp;"인게임누적합배수",ChapterTable!$R:$S,2,0)*C1915)
  )
  )
  )
)</f>
        <v>56400.733081054685</v>
      </c>
      <c r="F1915" s="1">
        <f ca="1">IF(AND($A1915=0,$B1915=1),
    VLOOKUP(1,ChapterTable!$1:$1048576,MATCH("최종"&amp;SUBSTITUTE(SUBSTITUTE(F$1,"standard",""),"|Float",""),ChapterTable!$1:$1,0),0)*ChapterTable!$P$17,
  IF(AND($A1915=0,$B1915=0),
    F1916,
  IF($B1915=0,
    VLOOKUP($A1915,ChapterTable!$1:$1048576,MATCH("최종"&amp;SUBSTITUTE(SUBSTITUTE(F$1,"standard",""),"|Float",""),ChapterTable!$1:$1,0),0),
  IF($B1915=1,
    IF($L1915=FALSE,
      VLOOKUP($A1915,ChapterTable!$1:$1048576,MATCH("최종"&amp;SUBSTITUTE(SUBSTITUTE(F$1,"standard",""),"|Float",""),ChapterTable!$1:$1,0),0),
      VLOOKUP($A1915-ChapterTable!$P$11,ChapterTable!$1:$1048576,MATCH("최종"&amp;SUBSTITUTE(SUBSTITUTE(F$1,"standard",""),"|Float",""),ChapterTable!$1:$1,0),0)*ChapterTable!$P$14
    ),
  OFFSET(F1915,-$B1915+IF($L1915,1,0),0)*
    (VLOOKUP(SUBSTITUTE(SUBSTITUTE(F$1,"standard",""),"|Float","")&amp;IF(OR($L1915=TRUE,$A1915=0,MOD($A1915,ChapterTable!$R$20)&lt;&gt;0),"","보스")&amp;"인게임누적곱배수",ChapterTable!$R:$S,2,0)^D1915
    +VLOOKUP(SUBSTITUTE(SUBSTITUTE(F$1,"standard",""),"|Float","")&amp;IF(OR($L1915=TRUE,$A1915=0,MOD($A1915,ChapterTable!$R$20)&lt;&gt;0),"","보스")&amp;"인게임누적합배수",ChapterTable!$R:$S,2,0)*D1915)
  )
  )
  )
)</f>
        <v>19303.822334289551</v>
      </c>
      <c r="G1915" t="s">
        <v>719</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206"/>
        <v>3</v>
      </c>
      <c r="Q1915">
        <f t="shared" si="207"/>
        <v>3</v>
      </c>
      <c r="R1915" t="b">
        <f t="shared" ca="1" si="208"/>
        <v>1</v>
      </c>
      <c r="T1915" t="b">
        <f t="shared" ca="1" si="209"/>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212"/>
        <v>0.33333333333333331</v>
      </c>
      <c r="AJ1915">
        <f t="shared" si="210"/>
        <v>0.395555555</v>
      </c>
      <c r="AK1915">
        <f t="shared" si="211"/>
        <v>1</v>
      </c>
      <c r="AL1915">
        <f t="shared" si="213"/>
        <v>1</v>
      </c>
    </row>
    <row r="1916" spans="1:38" hidden="1" x14ac:dyDescent="0.3">
      <c r="A1916">
        <v>16</v>
      </c>
      <c r="B1916">
        <v>25</v>
      </c>
      <c r="C1916">
        <f>IF(OR($L1916=TRUE,$A1916=0,MOD($A1916,ChapterTable!$R$20)&lt;&gt;0),
MAX(0,INT(($B1916+ChapterTable!$P$26+VLOOKUP(SUBSTITUTE(C$1,"성장단계","")&amp;"단계오프셋",ChapterTable!$R:$S,2,0))/ChapterTable!$P$23)),
MAX(0,INT(($B1916+ChapterTable!$R$26+VLOOKUP(SUBSTITUTE(C$1,"성장단계","")&amp;"보스단계오프셋",ChapterTable!$R:$S,2,0))/ChapterTable!$R$23)))</f>
        <v>2</v>
      </c>
      <c r="D1916">
        <f>IF(OR($L1916=TRUE,$A1916=0,MOD($A1916,ChapterTable!$R$20)&lt;&gt;0),
MAX(0,INT(($B1916+ChapterTable!$P$26+VLOOKUP(SUBSTITUTE(D$1,"성장단계","")&amp;"단계오프셋",ChapterTable!$R:$S,2,0))/ChapterTable!$P$23)),
MAX(0,INT(($B1916+ChapterTable!$R$26+VLOOKUP(SUBSTITUTE(D$1,"성장단계","")&amp;"보스단계오프셋",ChapterTable!$R:$S,2,0))/ChapterTable!$R$23)))</f>
        <v>2</v>
      </c>
      <c r="E1916" s="1">
        <f ca="1">IF(AND($A1916=0,$B1916=1),
    VLOOKUP(1,ChapterTable!$1:$1048576,MATCH("최종"&amp;SUBSTITUTE(SUBSTITUTE(E$1,"standard",""),"|Float",""),ChapterTable!$1:$1,0),0)*ChapterTable!$P$17,
  IF(AND($A1916=0,$B1916=0),
    E1917,
  IF($B1916=0,
    VLOOKUP($A1916,ChapterTable!$1:$1048576,MATCH("최종"&amp;SUBSTITUTE(SUBSTITUTE(E$1,"standard",""),"|Float",""),ChapterTable!$1:$1,0),0),
  IF($B1916=1,
    IF($L1916=FALSE,
      VLOOKUP($A1916,ChapterTable!$1:$1048576,MATCH("최종"&amp;SUBSTITUTE(SUBSTITUTE(E$1,"standard",""),"|Float",""),ChapterTable!$1:$1,0),0),
      VLOOKUP($A1916-ChapterTable!$P$11,ChapterTable!$1:$1048576,MATCH("최종"&amp;SUBSTITUTE(SUBSTITUTE(E$1,"standard",""),"|Float",""),ChapterTable!$1:$1,0),0)*ChapterTable!$P$14
    ),
  OFFSET(E1916,-$B1916+IF($L1916,1,0),0)*IF($B1916&gt;OFFSET($B1916,1,0),ChapterTable!$R$17,1)*
    (VLOOKUP(SUBSTITUTE(SUBSTITUTE(E$1,"standard",""),"|Float","")&amp;IF(OR($L1916=TRUE,$A1916=0,MOD($A1916,ChapterTable!$R$20)&lt;&gt;0),"","보스")&amp;"인게임누적곱배수",ChapterTable!$R:$S,2,0)^C1916
    +VLOOKUP(SUBSTITUTE(SUBSTITUTE(E$1,"standard",""),"|Float","")&amp;IF(OR($L1916=TRUE,$A1916=0,MOD($A1916,ChapterTable!$R$20)&lt;&gt;0),"","보스")&amp;"인게임누적합배수",ChapterTable!$R:$S,2,0)*C1916)
  )
  )
  )
)</f>
        <v>56400.733081054685</v>
      </c>
      <c r="F1916" s="1">
        <f ca="1">IF(AND($A1916=0,$B1916=1),
    VLOOKUP(1,ChapterTable!$1:$1048576,MATCH("최종"&amp;SUBSTITUTE(SUBSTITUTE(F$1,"standard",""),"|Float",""),ChapterTable!$1:$1,0),0)*ChapterTable!$P$17,
  IF(AND($A1916=0,$B1916=0),
    F1917,
  IF($B1916=0,
    VLOOKUP($A1916,ChapterTable!$1:$1048576,MATCH("최종"&amp;SUBSTITUTE(SUBSTITUTE(F$1,"standard",""),"|Float",""),ChapterTable!$1:$1,0),0),
  IF($B1916=1,
    IF($L1916=FALSE,
      VLOOKUP($A1916,ChapterTable!$1:$1048576,MATCH("최종"&amp;SUBSTITUTE(SUBSTITUTE(F$1,"standard",""),"|Float",""),ChapterTable!$1:$1,0),0),
      VLOOKUP($A1916-ChapterTable!$P$11,ChapterTable!$1:$1048576,MATCH("최종"&amp;SUBSTITUTE(SUBSTITUTE(F$1,"standard",""),"|Float",""),ChapterTable!$1:$1,0),0)*ChapterTable!$P$14
    ),
  OFFSET(F1916,-$B1916+IF($L1916,1,0),0)*
    (VLOOKUP(SUBSTITUTE(SUBSTITUTE(F$1,"standard",""),"|Float","")&amp;IF(OR($L1916=TRUE,$A1916=0,MOD($A1916,ChapterTable!$R$20)&lt;&gt;0),"","보스")&amp;"인게임누적곱배수",ChapterTable!$R:$S,2,0)^D1916
    +VLOOKUP(SUBSTITUTE(SUBSTITUTE(F$1,"standard",""),"|Float","")&amp;IF(OR($L1916=TRUE,$A1916=0,MOD($A1916,ChapterTable!$R$20)&lt;&gt;0),"","보스")&amp;"인게임누적합배수",ChapterTable!$R:$S,2,0)*D1916)
  )
  )
  )
)</f>
        <v>19303.822334289551</v>
      </c>
      <c r="G1916" t="s">
        <v>719</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206"/>
        <v>11</v>
      </c>
      <c r="Q1916">
        <f t="shared" si="207"/>
        <v>11</v>
      </c>
      <c r="R1916" t="b">
        <f t="shared" ca="1" si="208"/>
        <v>1</v>
      </c>
      <c r="T1916" t="b">
        <f t="shared" ca="1" si="209"/>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212"/>
        <v>0.33333333333333331</v>
      </c>
      <c r="AJ1916">
        <f t="shared" si="210"/>
        <v>0.395555555</v>
      </c>
      <c r="AK1916">
        <f t="shared" si="211"/>
        <v>1</v>
      </c>
      <c r="AL1916">
        <f t="shared" si="213"/>
        <v>1</v>
      </c>
    </row>
    <row r="1917" spans="1:38" hidden="1" x14ac:dyDescent="0.3">
      <c r="A1917">
        <v>16</v>
      </c>
      <c r="B1917">
        <v>26</v>
      </c>
      <c r="C1917">
        <f>IF(OR($L1917=TRUE,$A1917=0,MOD($A1917,ChapterTable!$R$20)&lt;&gt;0),
MAX(0,INT(($B1917+ChapterTable!$P$26+VLOOKUP(SUBSTITUTE(C$1,"성장단계","")&amp;"단계오프셋",ChapterTable!$R:$S,2,0))/ChapterTable!$P$23)),
MAX(0,INT(($B1917+ChapterTable!$R$26+VLOOKUP(SUBSTITUTE(C$1,"성장단계","")&amp;"보스단계오프셋",ChapterTable!$R:$S,2,0))/ChapterTable!$R$23)))</f>
        <v>3</v>
      </c>
      <c r="D1917">
        <f>IF(OR($L1917=TRUE,$A1917=0,MOD($A1917,ChapterTable!$R$20)&lt;&gt;0),
MAX(0,INT(($B1917+ChapterTable!$P$26+VLOOKUP(SUBSTITUTE(D$1,"성장단계","")&amp;"단계오프셋",ChapterTable!$R:$S,2,0))/ChapterTable!$P$23)),
MAX(0,INT(($B1917+ChapterTable!$R$26+VLOOKUP(SUBSTITUTE(D$1,"성장단계","")&amp;"보스단계오프셋",ChapterTable!$R:$S,2,0))/ChapterTable!$R$23)))</f>
        <v>2</v>
      </c>
      <c r="E1917" s="1">
        <f ca="1">IF(AND($A1917=0,$B1917=1),
    VLOOKUP(1,ChapterTable!$1:$1048576,MATCH("최종"&amp;SUBSTITUTE(SUBSTITUTE(E$1,"standard",""),"|Float",""),ChapterTable!$1:$1,0),0)*ChapterTable!$P$17,
  IF(AND($A1917=0,$B1917=0),
    E1918,
  IF($B1917=0,
    VLOOKUP($A1917,ChapterTable!$1:$1048576,MATCH("최종"&amp;SUBSTITUTE(SUBSTITUTE(E$1,"standard",""),"|Float",""),ChapterTable!$1:$1,0),0),
  IF($B1917=1,
    IF($L1917=FALSE,
      VLOOKUP($A1917,ChapterTable!$1:$1048576,MATCH("최종"&amp;SUBSTITUTE(SUBSTITUTE(E$1,"standard",""),"|Float",""),ChapterTable!$1:$1,0),0),
      VLOOKUP($A1917-ChapterTable!$P$11,ChapterTable!$1:$1048576,MATCH("최종"&amp;SUBSTITUTE(SUBSTITUTE(E$1,"standard",""),"|Float",""),ChapterTable!$1:$1,0),0)*ChapterTable!$P$14
    ),
  OFFSET(E1917,-$B1917+IF($L1917,1,0),0)*IF($B1917&gt;OFFSET($B1917,1,0),ChapterTable!$R$17,1)*
    (VLOOKUP(SUBSTITUTE(SUBSTITUTE(E$1,"standard",""),"|Float","")&amp;IF(OR($L1917=TRUE,$A1917=0,MOD($A1917,ChapterTable!$R$20)&lt;&gt;0),"","보스")&amp;"인게임누적곱배수",ChapterTable!$R:$S,2,0)^C1917
    +VLOOKUP(SUBSTITUTE(SUBSTITUTE(E$1,"standard",""),"|Float","")&amp;IF(OR($L1917=TRUE,$A1917=0,MOD($A1917,ChapterTable!$R$20)&lt;&gt;0),"","보스")&amp;"인게임누적합배수",ChapterTable!$R:$S,2,0)*C1917)
  )
  )
  )
)</f>
        <v>64457.980664062503</v>
      </c>
      <c r="F1917" s="1">
        <f ca="1">IF(AND($A1917=0,$B1917=1),
    VLOOKUP(1,ChapterTable!$1:$1048576,MATCH("최종"&amp;SUBSTITUTE(SUBSTITUTE(F$1,"standard",""),"|Float",""),ChapterTable!$1:$1,0),0)*ChapterTable!$P$17,
  IF(AND($A1917=0,$B1917=0),
    F1918,
  IF($B1917=0,
    VLOOKUP($A1917,ChapterTable!$1:$1048576,MATCH("최종"&amp;SUBSTITUTE(SUBSTITUTE(F$1,"standard",""),"|Float",""),ChapterTable!$1:$1,0),0),
  IF($B1917=1,
    IF($L1917=FALSE,
      VLOOKUP($A1917,ChapterTable!$1:$1048576,MATCH("최종"&amp;SUBSTITUTE(SUBSTITUTE(F$1,"standard",""),"|Float",""),ChapterTable!$1:$1,0),0),
      VLOOKUP($A1917-ChapterTable!$P$11,ChapterTable!$1:$1048576,MATCH("최종"&amp;SUBSTITUTE(SUBSTITUTE(F$1,"standard",""),"|Float",""),ChapterTable!$1:$1,0),0)*ChapterTable!$P$14
    ),
  OFFSET(F1917,-$B1917+IF($L1917,1,0),0)*
    (VLOOKUP(SUBSTITUTE(SUBSTITUTE(F$1,"standard",""),"|Float","")&amp;IF(OR($L1917=TRUE,$A1917=0,MOD($A1917,ChapterTable!$R$20)&lt;&gt;0),"","보스")&amp;"인게임누적곱배수",ChapterTable!$R:$S,2,0)^D1917
    +VLOOKUP(SUBSTITUTE(SUBSTITUTE(F$1,"standard",""),"|Float","")&amp;IF(OR($L1917=TRUE,$A1917=0,MOD($A1917,ChapterTable!$R$20)&lt;&gt;0),"","보스")&amp;"인게임누적합배수",ChapterTable!$R:$S,2,0)*D1917)
  )
  )
  )
)</f>
        <v>19303.822334289551</v>
      </c>
      <c r="G1917" t="s">
        <v>719</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206"/>
        <v>3</v>
      </c>
      <c r="Q1917">
        <f t="shared" si="207"/>
        <v>3</v>
      </c>
      <c r="R1917" t="b">
        <f t="shared" ca="1" si="208"/>
        <v>1</v>
      </c>
      <c r="T1917" t="b">
        <f t="shared" ca="1" si="209"/>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212"/>
        <v>0.33333333333333331</v>
      </c>
      <c r="AJ1917">
        <f t="shared" si="210"/>
        <v>0.395555555</v>
      </c>
      <c r="AK1917">
        <f t="shared" si="211"/>
        <v>1</v>
      </c>
      <c r="AL1917">
        <f t="shared" si="213"/>
        <v>1</v>
      </c>
    </row>
    <row r="1918" spans="1:38" hidden="1" x14ac:dyDescent="0.3">
      <c r="A1918">
        <v>16</v>
      </c>
      <c r="B1918">
        <v>27</v>
      </c>
      <c r="C1918">
        <f>IF(OR($L1918=TRUE,$A1918=0,MOD($A1918,ChapterTable!$R$20)&lt;&gt;0),
MAX(0,INT(($B1918+ChapterTable!$P$26+VLOOKUP(SUBSTITUTE(C$1,"성장단계","")&amp;"단계오프셋",ChapterTable!$R:$S,2,0))/ChapterTable!$P$23)),
MAX(0,INT(($B1918+ChapterTable!$R$26+VLOOKUP(SUBSTITUTE(C$1,"성장단계","")&amp;"보스단계오프셋",ChapterTable!$R:$S,2,0))/ChapterTable!$R$23)))</f>
        <v>3</v>
      </c>
      <c r="D1918">
        <f>IF(OR($L1918=TRUE,$A1918=0,MOD($A1918,ChapterTable!$R$20)&lt;&gt;0),
MAX(0,INT(($B1918+ChapterTable!$P$26+VLOOKUP(SUBSTITUTE(D$1,"성장단계","")&amp;"단계오프셋",ChapterTable!$R:$S,2,0))/ChapterTable!$P$23)),
MAX(0,INT(($B1918+ChapterTable!$R$26+VLOOKUP(SUBSTITUTE(D$1,"성장단계","")&amp;"보스단계오프셋",ChapterTable!$R:$S,2,0))/ChapterTable!$R$23)))</f>
        <v>2</v>
      </c>
      <c r="E1918" s="1">
        <f ca="1">IF(AND($A1918=0,$B1918=1),
    VLOOKUP(1,ChapterTable!$1:$1048576,MATCH("최종"&amp;SUBSTITUTE(SUBSTITUTE(E$1,"standard",""),"|Float",""),ChapterTable!$1:$1,0),0)*ChapterTable!$P$17,
  IF(AND($A1918=0,$B1918=0),
    E1919,
  IF($B1918=0,
    VLOOKUP($A1918,ChapterTable!$1:$1048576,MATCH("최종"&amp;SUBSTITUTE(SUBSTITUTE(E$1,"standard",""),"|Float",""),ChapterTable!$1:$1,0),0),
  IF($B1918=1,
    IF($L1918=FALSE,
      VLOOKUP($A1918,ChapterTable!$1:$1048576,MATCH("최종"&amp;SUBSTITUTE(SUBSTITUTE(E$1,"standard",""),"|Float",""),ChapterTable!$1:$1,0),0),
      VLOOKUP($A1918-ChapterTable!$P$11,ChapterTable!$1:$1048576,MATCH("최종"&amp;SUBSTITUTE(SUBSTITUTE(E$1,"standard",""),"|Float",""),ChapterTable!$1:$1,0),0)*ChapterTable!$P$14
    ),
  OFFSET(E1918,-$B1918+IF($L1918,1,0),0)*IF($B1918&gt;OFFSET($B1918,1,0),ChapterTable!$R$17,1)*
    (VLOOKUP(SUBSTITUTE(SUBSTITUTE(E$1,"standard",""),"|Float","")&amp;IF(OR($L1918=TRUE,$A1918=0,MOD($A1918,ChapterTable!$R$20)&lt;&gt;0),"","보스")&amp;"인게임누적곱배수",ChapterTable!$R:$S,2,0)^C1918
    +VLOOKUP(SUBSTITUTE(SUBSTITUTE(E$1,"standard",""),"|Float","")&amp;IF(OR($L1918=TRUE,$A1918=0,MOD($A1918,ChapterTable!$R$20)&lt;&gt;0),"","보스")&amp;"인게임누적합배수",ChapterTable!$R:$S,2,0)*C1918)
  )
  )
  )
)</f>
        <v>64457.980664062503</v>
      </c>
      <c r="F1918" s="1">
        <f ca="1">IF(AND($A1918=0,$B1918=1),
    VLOOKUP(1,ChapterTable!$1:$1048576,MATCH("최종"&amp;SUBSTITUTE(SUBSTITUTE(F$1,"standard",""),"|Float",""),ChapterTable!$1:$1,0),0)*ChapterTable!$P$17,
  IF(AND($A1918=0,$B1918=0),
    F1919,
  IF($B1918=0,
    VLOOKUP($A1918,ChapterTable!$1:$1048576,MATCH("최종"&amp;SUBSTITUTE(SUBSTITUTE(F$1,"standard",""),"|Float",""),ChapterTable!$1:$1,0),0),
  IF($B1918=1,
    IF($L1918=FALSE,
      VLOOKUP($A1918,ChapterTable!$1:$1048576,MATCH("최종"&amp;SUBSTITUTE(SUBSTITUTE(F$1,"standard",""),"|Float",""),ChapterTable!$1:$1,0),0),
      VLOOKUP($A1918-ChapterTable!$P$11,ChapterTable!$1:$1048576,MATCH("최종"&amp;SUBSTITUTE(SUBSTITUTE(F$1,"standard",""),"|Float",""),ChapterTable!$1:$1,0),0)*ChapterTable!$P$14
    ),
  OFFSET(F1918,-$B1918+IF($L1918,1,0),0)*
    (VLOOKUP(SUBSTITUTE(SUBSTITUTE(F$1,"standard",""),"|Float","")&amp;IF(OR($L1918=TRUE,$A1918=0,MOD($A1918,ChapterTable!$R$20)&lt;&gt;0),"","보스")&amp;"인게임누적곱배수",ChapterTable!$R:$S,2,0)^D1918
    +VLOOKUP(SUBSTITUTE(SUBSTITUTE(F$1,"standard",""),"|Float","")&amp;IF(OR($L1918=TRUE,$A1918=0,MOD($A1918,ChapterTable!$R$20)&lt;&gt;0),"","보스")&amp;"인게임누적합배수",ChapterTable!$R:$S,2,0)*D1918)
  )
  )
  )
)</f>
        <v>19303.822334289551</v>
      </c>
      <c r="G1918" t="s">
        <v>719</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206"/>
        <v>3</v>
      </c>
      <c r="Q1918">
        <f t="shared" si="207"/>
        <v>3</v>
      </c>
      <c r="R1918" t="b">
        <f t="shared" ca="1" si="208"/>
        <v>1</v>
      </c>
      <c r="T1918" t="b">
        <f t="shared" ca="1" si="209"/>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212"/>
        <v>0.33333333333333331</v>
      </c>
      <c r="AJ1918">
        <f t="shared" si="210"/>
        <v>0.395555555</v>
      </c>
      <c r="AK1918">
        <f t="shared" si="211"/>
        <v>1</v>
      </c>
      <c r="AL1918">
        <f t="shared" si="213"/>
        <v>1</v>
      </c>
    </row>
    <row r="1919" spans="1:38" hidden="1" x14ac:dyDescent="0.3">
      <c r="A1919">
        <v>16</v>
      </c>
      <c r="B1919">
        <v>28</v>
      </c>
      <c r="C1919">
        <f>IF(OR($L1919=TRUE,$A1919=0,MOD($A1919,ChapterTable!$R$20)&lt;&gt;0),
MAX(0,INT(($B1919+ChapterTable!$P$26+VLOOKUP(SUBSTITUTE(C$1,"성장단계","")&amp;"단계오프셋",ChapterTable!$R:$S,2,0))/ChapterTable!$P$23)),
MAX(0,INT(($B1919+ChapterTable!$R$26+VLOOKUP(SUBSTITUTE(C$1,"성장단계","")&amp;"보스단계오프셋",ChapterTable!$R:$S,2,0))/ChapterTable!$R$23)))</f>
        <v>3</v>
      </c>
      <c r="D1919">
        <f>IF(OR($L1919=TRUE,$A1919=0,MOD($A1919,ChapterTable!$R$20)&lt;&gt;0),
MAX(0,INT(($B1919+ChapterTable!$P$26+VLOOKUP(SUBSTITUTE(D$1,"성장단계","")&amp;"단계오프셋",ChapterTable!$R:$S,2,0))/ChapterTable!$P$23)),
MAX(0,INT(($B1919+ChapterTable!$R$26+VLOOKUP(SUBSTITUTE(D$1,"성장단계","")&amp;"보스단계오프셋",ChapterTable!$R:$S,2,0))/ChapterTable!$R$23)))</f>
        <v>2</v>
      </c>
      <c r="E1919" s="1">
        <f ca="1">IF(AND($A1919=0,$B1919=1),
    VLOOKUP(1,ChapterTable!$1:$1048576,MATCH("최종"&amp;SUBSTITUTE(SUBSTITUTE(E$1,"standard",""),"|Float",""),ChapterTable!$1:$1,0),0)*ChapterTable!$P$17,
  IF(AND($A1919=0,$B1919=0),
    E1920,
  IF($B1919=0,
    VLOOKUP($A1919,ChapterTable!$1:$1048576,MATCH("최종"&amp;SUBSTITUTE(SUBSTITUTE(E$1,"standard",""),"|Float",""),ChapterTable!$1:$1,0),0),
  IF($B1919=1,
    IF($L1919=FALSE,
      VLOOKUP($A1919,ChapterTable!$1:$1048576,MATCH("최종"&amp;SUBSTITUTE(SUBSTITUTE(E$1,"standard",""),"|Float",""),ChapterTable!$1:$1,0),0),
      VLOOKUP($A1919-ChapterTable!$P$11,ChapterTable!$1:$1048576,MATCH("최종"&amp;SUBSTITUTE(SUBSTITUTE(E$1,"standard",""),"|Float",""),ChapterTable!$1:$1,0),0)*ChapterTable!$P$14
    ),
  OFFSET(E1919,-$B1919+IF($L1919,1,0),0)*IF($B1919&gt;OFFSET($B1919,1,0),ChapterTable!$R$17,1)*
    (VLOOKUP(SUBSTITUTE(SUBSTITUTE(E$1,"standard",""),"|Float","")&amp;IF(OR($L1919=TRUE,$A1919=0,MOD($A1919,ChapterTable!$R$20)&lt;&gt;0),"","보스")&amp;"인게임누적곱배수",ChapterTable!$R:$S,2,0)^C1919
    +VLOOKUP(SUBSTITUTE(SUBSTITUTE(E$1,"standard",""),"|Float","")&amp;IF(OR($L1919=TRUE,$A1919=0,MOD($A1919,ChapterTable!$R$20)&lt;&gt;0),"","보스")&amp;"인게임누적합배수",ChapterTable!$R:$S,2,0)*C1919)
  )
  )
  )
)</f>
        <v>64457.980664062503</v>
      </c>
      <c r="F1919" s="1">
        <f ca="1">IF(AND($A1919=0,$B1919=1),
    VLOOKUP(1,ChapterTable!$1:$1048576,MATCH("최종"&amp;SUBSTITUTE(SUBSTITUTE(F$1,"standard",""),"|Float",""),ChapterTable!$1:$1,0),0)*ChapterTable!$P$17,
  IF(AND($A1919=0,$B1919=0),
    F1920,
  IF($B1919=0,
    VLOOKUP($A1919,ChapterTable!$1:$1048576,MATCH("최종"&amp;SUBSTITUTE(SUBSTITUTE(F$1,"standard",""),"|Float",""),ChapterTable!$1:$1,0),0),
  IF($B1919=1,
    IF($L1919=FALSE,
      VLOOKUP($A1919,ChapterTable!$1:$1048576,MATCH("최종"&amp;SUBSTITUTE(SUBSTITUTE(F$1,"standard",""),"|Float",""),ChapterTable!$1:$1,0),0),
      VLOOKUP($A1919-ChapterTable!$P$11,ChapterTable!$1:$1048576,MATCH("최종"&amp;SUBSTITUTE(SUBSTITUTE(F$1,"standard",""),"|Float",""),ChapterTable!$1:$1,0),0)*ChapterTable!$P$14
    ),
  OFFSET(F1919,-$B1919+IF($L1919,1,0),0)*
    (VLOOKUP(SUBSTITUTE(SUBSTITUTE(F$1,"standard",""),"|Float","")&amp;IF(OR($L1919=TRUE,$A1919=0,MOD($A1919,ChapterTable!$R$20)&lt;&gt;0),"","보스")&amp;"인게임누적곱배수",ChapterTable!$R:$S,2,0)^D1919
    +VLOOKUP(SUBSTITUTE(SUBSTITUTE(F$1,"standard",""),"|Float","")&amp;IF(OR($L1919=TRUE,$A1919=0,MOD($A1919,ChapterTable!$R$20)&lt;&gt;0),"","보스")&amp;"인게임누적합배수",ChapterTable!$R:$S,2,0)*D1919)
  )
  )
  )
)</f>
        <v>19303.822334289551</v>
      </c>
      <c r="G1919" t="s">
        <v>719</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206"/>
        <v>3</v>
      </c>
      <c r="Q1919">
        <f t="shared" si="207"/>
        <v>3</v>
      </c>
      <c r="R1919" t="b">
        <f t="shared" ca="1" si="208"/>
        <v>1</v>
      </c>
      <c r="T1919" t="b">
        <f t="shared" ca="1" si="209"/>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212"/>
        <v>0.33333333333333331</v>
      </c>
      <c r="AJ1919">
        <f t="shared" si="210"/>
        <v>0.395555555</v>
      </c>
      <c r="AK1919">
        <f t="shared" si="211"/>
        <v>1</v>
      </c>
      <c r="AL1919">
        <f t="shared" si="213"/>
        <v>1</v>
      </c>
    </row>
    <row r="1920" spans="1:38" hidden="1" x14ac:dyDescent="0.3">
      <c r="A1920">
        <v>16</v>
      </c>
      <c r="B1920">
        <v>29</v>
      </c>
      <c r="C1920">
        <f>IF(OR($L1920=TRUE,$A1920=0,MOD($A1920,ChapterTable!$R$20)&lt;&gt;0),
MAX(0,INT(($B1920+ChapterTable!$P$26+VLOOKUP(SUBSTITUTE(C$1,"성장단계","")&amp;"단계오프셋",ChapterTable!$R:$S,2,0))/ChapterTable!$P$23)),
MAX(0,INT(($B1920+ChapterTable!$R$26+VLOOKUP(SUBSTITUTE(C$1,"성장단계","")&amp;"보스단계오프셋",ChapterTable!$R:$S,2,0))/ChapterTable!$R$23)))</f>
        <v>3</v>
      </c>
      <c r="D1920">
        <f>IF(OR($L1920=TRUE,$A1920=0,MOD($A1920,ChapterTable!$R$20)&lt;&gt;0),
MAX(0,INT(($B1920+ChapterTable!$P$26+VLOOKUP(SUBSTITUTE(D$1,"성장단계","")&amp;"단계오프셋",ChapterTable!$R:$S,2,0))/ChapterTable!$P$23)),
MAX(0,INT(($B1920+ChapterTable!$R$26+VLOOKUP(SUBSTITUTE(D$1,"성장단계","")&amp;"보스단계오프셋",ChapterTable!$R:$S,2,0))/ChapterTable!$R$23)))</f>
        <v>2</v>
      </c>
      <c r="E1920" s="1">
        <f ca="1">IF(AND($A1920=0,$B1920=1),
    VLOOKUP(1,ChapterTable!$1:$1048576,MATCH("최종"&amp;SUBSTITUTE(SUBSTITUTE(E$1,"standard",""),"|Float",""),ChapterTable!$1:$1,0),0)*ChapterTable!$P$17,
  IF(AND($A1920=0,$B1920=0),
    E1921,
  IF($B1920=0,
    VLOOKUP($A1920,ChapterTable!$1:$1048576,MATCH("최종"&amp;SUBSTITUTE(SUBSTITUTE(E$1,"standard",""),"|Float",""),ChapterTable!$1:$1,0),0),
  IF($B1920=1,
    IF($L1920=FALSE,
      VLOOKUP($A1920,ChapterTable!$1:$1048576,MATCH("최종"&amp;SUBSTITUTE(SUBSTITUTE(E$1,"standard",""),"|Float",""),ChapterTable!$1:$1,0),0),
      VLOOKUP($A1920-ChapterTable!$P$11,ChapterTable!$1:$1048576,MATCH("최종"&amp;SUBSTITUTE(SUBSTITUTE(E$1,"standard",""),"|Float",""),ChapterTable!$1:$1,0),0)*ChapterTable!$P$14
    ),
  OFFSET(E1920,-$B1920+IF($L1920,1,0),0)*IF($B1920&gt;OFFSET($B1920,1,0),ChapterTable!$R$17,1)*
    (VLOOKUP(SUBSTITUTE(SUBSTITUTE(E$1,"standard",""),"|Float","")&amp;IF(OR($L1920=TRUE,$A1920=0,MOD($A1920,ChapterTable!$R$20)&lt;&gt;0),"","보스")&amp;"인게임누적곱배수",ChapterTable!$R:$S,2,0)^C1920
    +VLOOKUP(SUBSTITUTE(SUBSTITUTE(E$1,"standard",""),"|Float","")&amp;IF(OR($L1920=TRUE,$A1920=0,MOD($A1920,ChapterTable!$R$20)&lt;&gt;0),"","보스")&amp;"인게임누적합배수",ChapterTable!$R:$S,2,0)*C1920)
  )
  )
  )
)</f>
        <v>64457.980664062503</v>
      </c>
      <c r="F1920" s="1">
        <f ca="1">IF(AND($A1920=0,$B1920=1),
    VLOOKUP(1,ChapterTable!$1:$1048576,MATCH("최종"&amp;SUBSTITUTE(SUBSTITUTE(F$1,"standard",""),"|Float",""),ChapterTable!$1:$1,0),0)*ChapterTable!$P$17,
  IF(AND($A1920=0,$B1920=0),
    F1921,
  IF($B1920=0,
    VLOOKUP($A1920,ChapterTable!$1:$1048576,MATCH("최종"&amp;SUBSTITUTE(SUBSTITUTE(F$1,"standard",""),"|Float",""),ChapterTable!$1:$1,0),0),
  IF($B1920=1,
    IF($L1920=FALSE,
      VLOOKUP($A1920,ChapterTable!$1:$1048576,MATCH("최종"&amp;SUBSTITUTE(SUBSTITUTE(F$1,"standard",""),"|Float",""),ChapterTable!$1:$1,0),0),
      VLOOKUP($A1920-ChapterTable!$P$11,ChapterTable!$1:$1048576,MATCH("최종"&amp;SUBSTITUTE(SUBSTITUTE(F$1,"standard",""),"|Float",""),ChapterTable!$1:$1,0),0)*ChapterTable!$P$14
    ),
  OFFSET(F1920,-$B1920+IF($L1920,1,0),0)*
    (VLOOKUP(SUBSTITUTE(SUBSTITUTE(F$1,"standard",""),"|Float","")&amp;IF(OR($L1920=TRUE,$A1920=0,MOD($A1920,ChapterTable!$R$20)&lt;&gt;0),"","보스")&amp;"인게임누적곱배수",ChapterTable!$R:$S,2,0)^D1920
    +VLOOKUP(SUBSTITUTE(SUBSTITUTE(F$1,"standard",""),"|Float","")&amp;IF(OR($L1920=TRUE,$A1920=0,MOD($A1920,ChapterTable!$R$20)&lt;&gt;0),"","보스")&amp;"인게임누적합배수",ChapterTable!$R:$S,2,0)*D1920)
  )
  )
  )
)</f>
        <v>19303.822334289551</v>
      </c>
      <c r="G1920" t="s">
        <v>719</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206"/>
        <v>93</v>
      </c>
      <c r="Q1920">
        <f t="shared" si="207"/>
        <v>93</v>
      </c>
      <c r="R1920" t="b">
        <f t="shared" ca="1" si="208"/>
        <v>1</v>
      </c>
      <c r="T1920" t="b">
        <f t="shared" ca="1" si="209"/>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212"/>
        <v>0.33333333333333331</v>
      </c>
      <c r="AJ1920">
        <f t="shared" si="210"/>
        <v>0.395555555</v>
      </c>
      <c r="AK1920">
        <f t="shared" si="211"/>
        <v>1</v>
      </c>
      <c r="AL1920">
        <f t="shared" si="213"/>
        <v>1</v>
      </c>
    </row>
    <row r="1921" spans="1:38" hidden="1" x14ac:dyDescent="0.3">
      <c r="A1921">
        <v>16</v>
      </c>
      <c r="B1921">
        <v>30</v>
      </c>
      <c r="C1921">
        <f>IF(OR($L1921=TRUE,$A1921=0,MOD($A1921,ChapterTable!$R$20)&lt;&gt;0),
MAX(0,INT(($B1921+ChapterTable!$P$26+VLOOKUP(SUBSTITUTE(C$1,"성장단계","")&amp;"단계오프셋",ChapterTable!$R:$S,2,0))/ChapterTable!$P$23)),
MAX(0,INT(($B1921+ChapterTable!$R$26+VLOOKUP(SUBSTITUTE(C$1,"성장단계","")&amp;"보스단계오프셋",ChapterTable!$R:$S,2,0))/ChapterTable!$R$23)))</f>
        <v>3</v>
      </c>
      <c r="D1921">
        <f>IF(OR($L1921=TRUE,$A1921=0,MOD($A1921,ChapterTable!$R$20)&lt;&gt;0),
MAX(0,INT(($B1921+ChapterTable!$P$26+VLOOKUP(SUBSTITUTE(D$1,"성장단계","")&amp;"단계오프셋",ChapterTable!$R:$S,2,0))/ChapterTable!$P$23)),
MAX(0,INT(($B1921+ChapterTable!$R$26+VLOOKUP(SUBSTITUTE(D$1,"성장단계","")&amp;"보스단계오프셋",ChapterTable!$R:$S,2,0))/ChapterTable!$R$23)))</f>
        <v>2</v>
      </c>
      <c r="E1921" s="1">
        <f ca="1">IF(AND($A1921=0,$B1921=1),
    VLOOKUP(1,ChapterTable!$1:$1048576,MATCH("최종"&amp;SUBSTITUTE(SUBSTITUTE(E$1,"standard",""),"|Float",""),ChapterTable!$1:$1,0),0)*ChapterTable!$P$17,
  IF(AND($A1921=0,$B1921=0),
    E1922,
  IF($B1921=0,
    VLOOKUP($A1921,ChapterTable!$1:$1048576,MATCH("최종"&amp;SUBSTITUTE(SUBSTITUTE(E$1,"standard",""),"|Float",""),ChapterTable!$1:$1,0),0),
  IF($B1921=1,
    IF($L1921=FALSE,
      VLOOKUP($A1921,ChapterTable!$1:$1048576,MATCH("최종"&amp;SUBSTITUTE(SUBSTITUTE(E$1,"standard",""),"|Float",""),ChapterTable!$1:$1,0),0),
      VLOOKUP($A1921-ChapterTable!$P$11,ChapterTable!$1:$1048576,MATCH("최종"&amp;SUBSTITUTE(SUBSTITUTE(E$1,"standard",""),"|Float",""),ChapterTable!$1:$1,0),0)*ChapterTable!$P$14
    ),
  OFFSET(E1921,-$B1921+IF($L1921,1,0),0)*IF($B1921&gt;OFFSET($B1921,1,0),ChapterTable!$R$17,1)*
    (VLOOKUP(SUBSTITUTE(SUBSTITUTE(E$1,"standard",""),"|Float","")&amp;IF(OR($L1921=TRUE,$A1921=0,MOD($A1921,ChapterTable!$R$20)&lt;&gt;0),"","보스")&amp;"인게임누적곱배수",ChapterTable!$R:$S,2,0)^C1921
    +VLOOKUP(SUBSTITUTE(SUBSTITUTE(E$1,"standard",""),"|Float","")&amp;IF(OR($L1921=TRUE,$A1921=0,MOD($A1921,ChapterTable!$R$20)&lt;&gt;0),"","보스")&amp;"인게임누적합배수",ChapterTable!$R:$S,2,0)*C1921)
  )
  )
  )
)</f>
        <v>64457.980664062503</v>
      </c>
      <c r="F1921" s="1">
        <f ca="1">IF(AND($A1921=0,$B1921=1),
    VLOOKUP(1,ChapterTable!$1:$1048576,MATCH("최종"&amp;SUBSTITUTE(SUBSTITUTE(F$1,"standard",""),"|Float",""),ChapterTable!$1:$1,0),0)*ChapterTable!$P$17,
  IF(AND($A1921=0,$B1921=0),
    F1922,
  IF($B1921=0,
    VLOOKUP($A1921,ChapterTable!$1:$1048576,MATCH("최종"&amp;SUBSTITUTE(SUBSTITUTE(F$1,"standard",""),"|Float",""),ChapterTable!$1:$1,0),0),
  IF($B1921=1,
    IF($L1921=FALSE,
      VLOOKUP($A1921,ChapterTable!$1:$1048576,MATCH("최종"&amp;SUBSTITUTE(SUBSTITUTE(F$1,"standard",""),"|Float",""),ChapterTable!$1:$1,0),0),
      VLOOKUP($A1921-ChapterTable!$P$11,ChapterTable!$1:$1048576,MATCH("최종"&amp;SUBSTITUTE(SUBSTITUTE(F$1,"standard",""),"|Float",""),ChapterTable!$1:$1,0),0)*ChapterTable!$P$14
    ),
  OFFSET(F1921,-$B1921+IF($L1921,1,0),0)*
    (VLOOKUP(SUBSTITUTE(SUBSTITUTE(F$1,"standard",""),"|Float","")&amp;IF(OR($L1921=TRUE,$A1921=0,MOD($A1921,ChapterTable!$R$20)&lt;&gt;0),"","보스")&amp;"인게임누적곱배수",ChapterTable!$R:$S,2,0)^D1921
    +VLOOKUP(SUBSTITUTE(SUBSTITUTE(F$1,"standard",""),"|Float","")&amp;IF(OR($L1921=TRUE,$A1921=0,MOD($A1921,ChapterTable!$R$20)&lt;&gt;0),"","보스")&amp;"인게임누적합배수",ChapterTable!$R:$S,2,0)*D1921)
  )
  )
  )
)</f>
        <v>19303.822334289551</v>
      </c>
      <c r="G1921" t="s">
        <v>719</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206"/>
        <v>23</v>
      </c>
      <c r="Q1921">
        <f t="shared" si="207"/>
        <v>23</v>
      </c>
      <c r="R1921" t="b">
        <f t="shared" ca="1" si="208"/>
        <v>1</v>
      </c>
      <c r="T1921" t="b">
        <f t="shared" ca="1" si="209"/>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212"/>
        <v>0.33333333333333331</v>
      </c>
      <c r="AJ1921">
        <f t="shared" si="210"/>
        <v>1</v>
      </c>
      <c r="AK1921">
        <f t="shared" si="211"/>
        <v>3</v>
      </c>
      <c r="AL1921">
        <f t="shared" si="213"/>
        <v>1</v>
      </c>
    </row>
    <row r="1922" spans="1:38" hidden="1" x14ac:dyDescent="0.3">
      <c r="A1922">
        <v>16</v>
      </c>
      <c r="B1922">
        <v>31</v>
      </c>
      <c r="C1922">
        <f>IF(OR($L1922=TRUE,$A1922=0,MOD($A1922,ChapterTable!$R$20)&lt;&gt;0),
MAX(0,INT(($B1922+ChapterTable!$P$26+VLOOKUP(SUBSTITUTE(C$1,"성장단계","")&amp;"단계오프셋",ChapterTable!$R:$S,2,0))/ChapterTable!$P$23)),
MAX(0,INT(($B1922+ChapterTable!$R$26+VLOOKUP(SUBSTITUTE(C$1,"성장단계","")&amp;"보스단계오프셋",ChapterTable!$R:$S,2,0))/ChapterTable!$R$23)))</f>
        <v>3</v>
      </c>
      <c r="D1922">
        <f>IF(OR($L1922=TRUE,$A1922=0,MOD($A1922,ChapterTable!$R$20)&lt;&gt;0),
MAX(0,INT(($B1922+ChapterTable!$P$26+VLOOKUP(SUBSTITUTE(D$1,"성장단계","")&amp;"단계오프셋",ChapterTable!$R:$S,2,0))/ChapterTable!$P$23)),
MAX(0,INT(($B1922+ChapterTable!$R$26+VLOOKUP(SUBSTITUTE(D$1,"성장단계","")&amp;"보스단계오프셋",ChapterTable!$R:$S,2,0))/ChapterTable!$R$23)))</f>
        <v>3</v>
      </c>
      <c r="E1922" s="1">
        <f ca="1">IF(AND($A1922=0,$B1922=1),
    VLOOKUP(1,ChapterTable!$1:$1048576,MATCH("최종"&amp;SUBSTITUTE(SUBSTITUTE(E$1,"standard",""),"|Float",""),ChapterTable!$1:$1,0),0)*ChapterTable!$P$17,
  IF(AND($A1922=0,$B1922=0),
    E1923,
  IF($B1922=0,
    VLOOKUP($A1922,ChapterTable!$1:$1048576,MATCH("최종"&amp;SUBSTITUTE(SUBSTITUTE(E$1,"standard",""),"|Float",""),ChapterTable!$1:$1,0),0),
  IF($B1922=1,
    IF($L1922=FALSE,
      VLOOKUP($A1922,ChapterTable!$1:$1048576,MATCH("최종"&amp;SUBSTITUTE(SUBSTITUTE(E$1,"standard",""),"|Float",""),ChapterTable!$1:$1,0),0),
      VLOOKUP($A1922-ChapterTable!$P$11,ChapterTable!$1:$1048576,MATCH("최종"&amp;SUBSTITUTE(SUBSTITUTE(E$1,"standard",""),"|Float",""),ChapterTable!$1:$1,0),0)*ChapterTable!$P$14
    ),
  OFFSET(E1922,-$B1922+IF($L1922,1,0),0)*IF($B1922&gt;OFFSET($B1922,1,0),ChapterTable!$R$17,1)*
    (VLOOKUP(SUBSTITUTE(SUBSTITUTE(E$1,"standard",""),"|Float","")&amp;IF(OR($L1922=TRUE,$A1922=0,MOD($A1922,ChapterTable!$R$20)&lt;&gt;0),"","보스")&amp;"인게임누적곱배수",ChapterTable!$R:$S,2,0)^C1922
    +VLOOKUP(SUBSTITUTE(SUBSTITUTE(E$1,"standard",""),"|Float","")&amp;IF(OR($L1922=TRUE,$A1922=0,MOD($A1922,ChapterTable!$R$20)&lt;&gt;0),"","보스")&amp;"인게임누적합배수",ChapterTable!$R:$S,2,0)*C1922)
  )
  )
  )
)</f>
        <v>64457.980664062503</v>
      </c>
      <c r="F1922" s="1">
        <f ca="1">IF(AND($A1922=0,$B1922=1),
    VLOOKUP(1,ChapterTable!$1:$1048576,MATCH("최종"&amp;SUBSTITUTE(SUBSTITUTE(F$1,"standard",""),"|Float",""),ChapterTable!$1:$1,0),0)*ChapterTable!$P$17,
  IF(AND($A1922=0,$B1922=0),
    F1923,
  IF($B1922=0,
    VLOOKUP($A1922,ChapterTable!$1:$1048576,MATCH("최종"&amp;SUBSTITUTE(SUBSTITUTE(F$1,"standard",""),"|Float",""),ChapterTable!$1:$1,0),0),
  IF($B1922=1,
    IF($L1922=FALSE,
      VLOOKUP($A1922,ChapterTable!$1:$1048576,MATCH("최종"&amp;SUBSTITUTE(SUBSTITUTE(F$1,"standard",""),"|Float",""),ChapterTable!$1:$1,0),0),
      VLOOKUP($A1922-ChapterTable!$P$11,ChapterTable!$1:$1048576,MATCH("최종"&amp;SUBSTITUTE(SUBSTITUTE(F$1,"standard",""),"|Float",""),ChapterTable!$1:$1,0),0)*ChapterTable!$P$14
    ),
  OFFSET(F1922,-$B1922+IF($L1922,1,0),0)*
    (VLOOKUP(SUBSTITUTE(SUBSTITUTE(F$1,"standard",""),"|Float","")&amp;IF(OR($L1922=TRUE,$A1922=0,MOD($A1922,ChapterTable!$R$20)&lt;&gt;0),"","보스")&amp;"인게임누적곱배수",ChapterTable!$R:$S,2,0)^D1922
    +VLOOKUP(SUBSTITUTE(SUBSTITUTE(F$1,"standard",""),"|Float","")&amp;IF(OR($L1922=TRUE,$A1922=0,MOD($A1922,ChapterTable!$R$20)&lt;&gt;0),"","보스")&amp;"인게임누적합배수",ChapterTable!$R:$S,2,0)*D1922)
  )
  )
  )
)</f>
        <v>20562.767269134521</v>
      </c>
      <c r="G1922" t="s">
        <v>719</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206"/>
        <v>4</v>
      </c>
      <c r="Q1922">
        <f t="shared" si="207"/>
        <v>4</v>
      </c>
      <c r="R1922" t="b">
        <f t="shared" ca="1" si="208"/>
        <v>1</v>
      </c>
      <c r="T1922" t="b">
        <f t="shared" ca="1" si="209"/>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212"/>
        <v>0.25</v>
      </c>
      <c r="AJ1922">
        <f t="shared" si="210"/>
        <v>0.32</v>
      </c>
      <c r="AK1922">
        <f t="shared" si="211"/>
        <v>1</v>
      </c>
      <c r="AL1922">
        <f t="shared" si="213"/>
        <v>1</v>
      </c>
    </row>
    <row r="1923" spans="1:38" hidden="1" x14ac:dyDescent="0.3">
      <c r="A1923">
        <v>16</v>
      </c>
      <c r="B1923">
        <v>32</v>
      </c>
      <c r="C1923">
        <f>IF(OR($L1923=TRUE,$A1923=0,MOD($A1923,ChapterTable!$R$20)&lt;&gt;0),
MAX(0,INT(($B1923+ChapterTable!$P$26+VLOOKUP(SUBSTITUTE(C$1,"성장단계","")&amp;"단계오프셋",ChapterTable!$R:$S,2,0))/ChapterTable!$P$23)),
MAX(0,INT(($B1923+ChapterTable!$R$26+VLOOKUP(SUBSTITUTE(C$1,"성장단계","")&amp;"보스단계오프셋",ChapterTable!$R:$S,2,0))/ChapterTable!$R$23)))</f>
        <v>3</v>
      </c>
      <c r="D1923">
        <f>IF(OR($L1923=TRUE,$A1923=0,MOD($A1923,ChapterTable!$R$20)&lt;&gt;0),
MAX(0,INT(($B1923+ChapterTable!$P$26+VLOOKUP(SUBSTITUTE(D$1,"성장단계","")&amp;"단계오프셋",ChapterTable!$R:$S,2,0))/ChapterTable!$P$23)),
MAX(0,INT(($B1923+ChapterTable!$R$26+VLOOKUP(SUBSTITUTE(D$1,"성장단계","")&amp;"보스단계오프셋",ChapterTable!$R:$S,2,0))/ChapterTable!$R$23)))</f>
        <v>3</v>
      </c>
      <c r="E1923" s="1">
        <f ca="1">IF(AND($A1923=0,$B1923=1),
    VLOOKUP(1,ChapterTable!$1:$1048576,MATCH("최종"&amp;SUBSTITUTE(SUBSTITUTE(E$1,"standard",""),"|Float",""),ChapterTable!$1:$1,0),0)*ChapterTable!$P$17,
  IF(AND($A1923=0,$B1923=0),
    E1924,
  IF($B1923=0,
    VLOOKUP($A1923,ChapterTable!$1:$1048576,MATCH("최종"&amp;SUBSTITUTE(SUBSTITUTE(E$1,"standard",""),"|Float",""),ChapterTable!$1:$1,0),0),
  IF($B1923=1,
    IF($L1923=FALSE,
      VLOOKUP($A1923,ChapterTable!$1:$1048576,MATCH("최종"&amp;SUBSTITUTE(SUBSTITUTE(E$1,"standard",""),"|Float",""),ChapterTable!$1:$1,0),0),
      VLOOKUP($A1923-ChapterTable!$P$11,ChapterTable!$1:$1048576,MATCH("최종"&amp;SUBSTITUTE(SUBSTITUTE(E$1,"standard",""),"|Float",""),ChapterTable!$1:$1,0),0)*ChapterTable!$P$14
    ),
  OFFSET(E1923,-$B1923+IF($L1923,1,0),0)*IF($B1923&gt;OFFSET($B1923,1,0),ChapterTable!$R$17,1)*
    (VLOOKUP(SUBSTITUTE(SUBSTITUTE(E$1,"standard",""),"|Float","")&amp;IF(OR($L1923=TRUE,$A1923=0,MOD($A1923,ChapterTable!$R$20)&lt;&gt;0),"","보스")&amp;"인게임누적곱배수",ChapterTable!$R:$S,2,0)^C1923
    +VLOOKUP(SUBSTITUTE(SUBSTITUTE(E$1,"standard",""),"|Float","")&amp;IF(OR($L1923=TRUE,$A1923=0,MOD($A1923,ChapterTable!$R$20)&lt;&gt;0),"","보스")&amp;"인게임누적합배수",ChapterTable!$R:$S,2,0)*C1923)
  )
  )
  )
)</f>
        <v>64457.980664062503</v>
      </c>
      <c r="F1923" s="1">
        <f ca="1">IF(AND($A1923=0,$B1923=1),
    VLOOKUP(1,ChapterTable!$1:$1048576,MATCH("최종"&amp;SUBSTITUTE(SUBSTITUTE(F$1,"standard",""),"|Float",""),ChapterTable!$1:$1,0),0)*ChapterTable!$P$17,
  IF(AND($A1923=0,$B1923=0),
    F1924,
  IF($B1923=0,
    VLOOKUP($A1923,ChapterTable!$1:$1048576,MATCH("최종"&amp;SUBSTITUTE(SUBSTITUTE(F$1,"standard",""),"|Float",""),ChapterTable!$1:$1,0),0),
  IF($B1923=1,
    IF($L1923=FALSE,
      VLOOKUP($A1923,ChapterTable!$1:$1048576,MATCH("최종"&amp;SUBSTITUTE(SUBSTITUTE(F$1,"standard",""),"|Float",""),ChapterTable!$1:$1,0),0),
      VLOOKUP($A1923-ChapterTable!$P$11,ChapterTable!$1:$1048576,MATCH("최종"&amp;SUBSTITUTE(SUBSTITUTE(F$1,"standard",""),"|Float",""),ChapterTable!$1:$1,0),0)*ChapterTable!$P$14
    ),
  OFFSET(F1923,-$B1923+IF($L1923,1,0),0)*
    (VLOOKUP(SUBSTITUTE(SUBSTITUTE(F$1,"standard",""),"|Float","")&amp;IF(OR($L1923=TRUE,$A1923=0,MOD($A1923,ChapterTable!$R$20)&lt;&gt;0),"","보스")&amp;"인게임누적곱배수",ChapterTable!$R:$S,2,0)^D1923
    +VLOOKUP(SUBSTITUTE(SUBSTITUTE(F$1,"standard",""),"|Float","")&amp;IF(OR($L1923=TRUE,$A1923=0,MOD($A1923,ChapterTable!$R$20)&lt;&gt;0),"","보스")&amp;"인게임누적합배수",ChapterTable!$R:$S,2,0)*D1923)
  )
  )
  )
)</f>
        <v>20562.767269134521</v>
      </c>
      <c r="G1923" t="s">
        <v>719</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214">IF(B1923=0,0,
  IF(AND(L1923=FALSE,A1923&lt;&gt;0,MOD(A1923,7)=0),21,
  IF(MOD(B1923,10)=0,INT(B1923/10)-1+21,
  IF(MOD(B1923,10)=5,11,
  IF(MOD(B1923,10)=9,INT(B1923/10)+91,
  INT(B1923/10+1))))))</f>
        <v>4</v>
      </c>
      <c r="Q1923">
        <f t="shared" ref="Q1923:Q1986" si="215">IF(ISBLANK(P1923),O1923,P1923)</f>
        <v>4</v>
      </c>
      <c r="R1923" t="b">
        <f t="shared" ref="R1923:R1986" ca="1" si="216">IF(OR(B1923=0,OFFSET(B1923,1,0)=0),FALSE,
IF(AND(L1923,B1923&lt;OFFSET(B1923,1,0)),TRUE,
IF(AND(OFFSET(O1923,1,0)&gt;=21,OFFSET(O1923,1,0)&lt;=25),TRUE,FALSE)))</f>
        <v>1</v>
      </c>
      <c r="T1923" t="b">
        <f t="shared" ref="T1923:T1986" ca="1" si="217">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212"/>
        <v>0.25</v>
      </c>
      <c r="AJ1923">
        <f t="shared" ref="AJ1923:AJ1986" si="218">IF(B1923=0,0,
IF(MOD(B1923,10)=0,1,
IF(INT((B1923-1)/10)+1=1,1,
IF(INT((B1923-1)/10)+1=2,0.546666666,
IF(INT((B1923-1)/10)+1=3,0.395555555,
IF(INT((B1923-1)/10)+1=4,0.32,
IF(INT((B1923-1)/10)+1=5,0.27466666,
"이상")))))))</f>
        <v>0.32</v>
      </c>
      <c r="AK1923">
        <f t="shared" ref="AK1923:AK1986" si="219">IF(B1923=0,0,
IF(B1923=20,2,
IF(B1923=30,3,
IF(B1923=40,4,
1))))</f>
        <v>1</v>
      </c>
      <c r="AL1923">
        <f t="shared" si="213"/>
        <v>1</v>
      </c>
    </row>
    <row r="1924" spans="1:38" hidden="1" x14ac:dyDescent="0.3">
      <c r="A1924">
        <v>16</v>
      </c>
      <c r="B1924">
        <v>33</v>
      </c>
      <c r="C1924">
        <f>IF(OR($L1924=TRUE,$A1924=0,MOD($A1924,ChapterTable!$R$20)&lt;&gt;0),
MAX(0,INT(($B1924+ChapterTable!$P$26+VLOOKUP(SUBSTITUTE(C$1,"성장단계","")&amp;"단계오프셋",ChapterTable!$R:$S,2,0))/ChapterTable!$P$23)),
MAX(0,INT(($B1924+ChapterTable!$R$26+VLOOKUP(SUBSTITUTE(C$1,"성장단계","")&amp;"보스단계오프셋",ChapterTable!$R:$S,2,0))/ChapterTable!$R$23)))</f>
        <v>3</v>
      </c>
      <c r="D1924">
        <f>IF(OR($L1924=TRUE,$A1924=0,MOD($A1924,ChapterTable!$R$20)&lt;&gt;0),
MAX(0,INT(($B1924+ChapterTable!$P$26+VLOOKUP(SUBSTITUTE(D$1,"성장단계","")&amp;"단계오프셋",ChapterTable!$R:$S,2,0))/ChapterTable!$P$23)),
MAX(0,INT(($B1924+ChapterTable!$R$26+VLOOKUP(SUBSTITUTE(D$1,"성장단계","")&amp;"보스단계오프셋",ChapterTable!$R:$S,2,0))/ChapterTable!$R$23)))</f>
        <v>3</v>
      </c>
      <c r="E1924" s="1">
        <f ca="1">IF(AND($A1924=0,$B1924=1),
    VLOOKUP(1,ChapterTable!$1:$1048576,MATCH("최종"&amp;SUBSTITUTE(SUBSTITUTE(E$1,"standard",""),"|Float",""),ChapterTable!$1:$1,0),0)*ChapterTable!$P$17,
  IF(AND($A1924=0,$B1924=0),
    E1925,
  IF($B1924=0,
    VLOOKUP($A1924,ChapterTable!$1:$1048576,MATCH("최종"&amp;SUBSTITUTE(SUBSTITUTE(E$1,"standard",""),"|Float",""),ChapterTable!$1:$1,0),0),
  IF($B1924=1,
    IF($L1924=FALSE,
      VLOOKUP($A1924,ChapterTable!$1:$1048576,MATCH("최종"&amp;SUBSTITUTE(SUBSTITUTE(E$1,"standard",""),"|Float",""),ChapterTable!$1:$1,0),0),
      VLOOKUP($A1924-ChapterTable!$P$11,ChapterTable!$1:$1048576,MATCH("최종"&amp;SUBSTITUTE(SUBSTITUTE(E$1,"standard",""),"|Float",""),ChapterTable!$1:$1,0),0)*ChapterTable!$P$14
    ),
  OFFSET(E1924,-$B1924+IF($L1924,1,0),0)*IF($B1924&gt;OFFSET($B1924,1,0),ChapterTable!$R$17,1)*
    (VLOOKUP(SUBSTITUTE(SUBSTITUTE(E$1,"standard",""),"|Float","")&amp;IF(OR($L1924=TRUE,$A1924=0,MOD($A1924,ChapterTable!$R$20)&lt;&gt;0),"","보스")&amp;"인게임누적곱배수",ChapterTable!$R:$S,2,0)^C1924
    +VLOOKUP(SUBSTITUTE(SUBSTITUTE(E$1,"standard",""),"|Float","")&amp;IF(OR($L1924=TRUE,$A1924=0,MOD($A1924,ChapterTable!$R$20)&lt;&gt;0),"","보스")&amp;"인게임누적합배수",ChapterTable!$R:$S,2,0)*C1924)
  )
  )
  )
)</f>
        <v>64457.980664062503</v>
      </c>
      <c r="F1924" s="1">
        <f ca="1">IF(AND($A1924=0,$B1924=1),
    VLOOKUP(1,ChapterTable!$1:$1048576,MATCH("최종"&amp;SUBSTITUTE(SUBSTITUTE(F$1,"standard",""),"|Float",""),ChapterTable!$1:$1,0),0)*ChapterTable!$P$17,
  IF(AND($A1924=0,$B1924=0),
    F1925,
  IF($B1924=0,
    VLOOKUP($A1924,ChapterTable!$1:$1048576,MATCH("최종"&amp;SUBSTITUTE(SUBSTITUTE(F$1,"standard",""),"|Float",""),ChapterTable!$1:$1,0),0),
  IF($B1924=1,
    IF($L1924=FALSE,
      VLOOKUP($A1924,ChapterTable!$1:$1048576,MATCH("최종"&amp;SUBSTITUTE(SUBSTITUTE(F$1,"standard",""),"|Float",""),ChapterTable!$1:$1,0),0),
      VLOOKUP($A1924-ChapterTable!$P$11,ChapterTable!$1:$1048576,MATCH("최종"&amp;SUBSTITUTE(SUBSTITUTE(F$1,"standard",""),"|Float",""),ChapterTable!$1:$1,0),0)*ChapterTable!$P$14
    ),
  OFFSET(F1924,-$B1924+IF($L1924,1,0),0)*
    (VLOOKUP(SUBSTITUTE(SUBSTITUTE(F$1,"standard",""),"|Float","")&amp;IF(OR($L1924=TRUE,$A1924=0,MOD($A1924,ChapterTable!$R$20)&lt;&gt;0),"","보스")&amp;"인게임누적곱배수",ChapterTable!$R:$S,2,0)^D1924
    +VLOOKUP(SUBSTITUTE(SUBSTITUTE(F$1,"standard",""),"|Float","")&amp;IF(OR($L1924=TRUE,$A1924=0,MOD($A1924,ChapterTable!$R$20)&lt;&gt;0),"","보스")&amp;"인게임누적합배수",ChapterTable!$R:$S,2,0)*D1924)
  )
  )
  )
)</f>
        <v>20562.767269134521</v>
      </c>
      <c r="G1924" t="s">
        <v>719</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214"/>
        <v>4</v>
      </c>
      <c r="Q1924">
        <f t="shared" si="215"/>
        <v>4</v>
      </c>
      <c r="R1924" t="b">
        <f t="shared" ca="1" si="216"/>
        <v>1</v>
      </c>
      <c r="T1924" t="b">
        <f t="shared" ca="1" si="217"/>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220">IF(B1924=0,0,1/(INT((B1924-1)/10)+1))</f>
        <v>0.25</v>
      </c>
      <c r="AJ1924">
        <f t="shared" si="218"/>
        <v>0.32</v>
      </c>
      <c r="AK1924">
        <f t="shared" si="219"/>
        <v>1</v>
      </c>
      <c r="AL1924">
        <f t="shared" si="213"/>
        <v>1</v>
      </c>
    </row>
    <row r="1925" spans="1:38" hidden="1" x14ac:dyDescent="0.3">
      <c r="A1925">
        <v>16</v>
      </c>
      <c r="B1925">
        <v>34</v>
      </c>
      <c r="C1925">
        <f>IF(OR($L1925=TRUE,$A1925=0,MOD($A1925,ChapterTable!$R$20)&lt;&gt;0),
MAX(0,INT(($B1925+ChapterTable!$P$26+VLOOKUP(SUBSTITUTE(C$1,"성장단계","")&amp;"단계오프셋",ChapterTable!$R:$S,2,0))/ChapterTable!$P$23)),
MAX(0,INT(($B1925+ChapterTable!$R$26+VLOOKUP(SUBSTITUTE(C$1,"성장단계","")&amp;"보스단계오프셋",ChapterTable!$R:$S,2,0))/ChapterTable!$R$23)))</f>
        <v>3</v>
      </c>
      <c r="D1925">
        <f>IF(OR($L1925=TRUE,$A1925=0,MOD($A1925,ChapterTable!$R$20)&lt;&gt;0),
MAX(0,INT(($B1925+ChapterTable!$P$26+VLOOKUP(SUBSTITUTE(D$1,"성장단계","")&amp;"단계오프셋",ChapterTable!$R:$S,2,0))/ChapterTable!$P$23)),
MAX(0,INT(($B1925+ChapterTable!$R$26+VLOOKUP(SUBSTITUTE(D$1,"성장단계","")&amp;"보스단계오프셋",ChapterTable!$R:$S,2,0))/ChapterTable!$R$23)))</f>
        <v>3</v>
      </c>
      <c r="E1925" s="1">
        <f ca="1">IF(AND($A1925=0,$B1925=1),
    VLOOKUP(1,ChapterTable!$1:$1048576,MATCH("최종"&amp;SUBSTITUTE(SUBSTITUTE(E$1,"standard",""),"|Float",""),ChapterTable!$1:$1,0),0)*ChapterTable!$P$17,
  IF(AND($A1925=0,$B1925=0),
    E1926,
  IF($B1925=0,
    VLOOKUP($A1925,ChapterTable!$1:$1048576,MATCH("최종"&amp;SUBSTITUTE(SUBSTITUTE(E$1,"standard",""),"|Float",""),ChapterTable!$1:$1,0),0),
  IF($B1925=1,
    IF($L1925=FALSE,
      VLOOKUP($A1925,ChapterTable!$1:$1048576,MATCH("최종"&amp;SUBSTITUTE(SUBSTITUTE(E$1,"standard",""),"|Float",""),ChapterTable!$1:$1,0),0),
      VLOOKUP($A1925-ChapterTable!$P$11,ChapterTable!$1:$1048576,MATCH("최종"&amp;SUBSTITUTE(SUBSTITUTE(E$1,"standard",""),"|Float",""),ChapterTable!$1:$1,0),0)*ChapterTable!$P$14
    ),
  OFFSET(E1925,-$B1925+IF($L1925,1,0),0)*IF($B1925&gt;OFFSET($B1925,1,0),ChapterTable!$R$17,1)*
    (VLOOKUP(SUBSTITUTE(SUBSTITUTE(E$1,"standard",""),"|Float","")&amp;IF(OR($L1925=TRUE,$A1925=0,MOD($A1925,ChapterTable!$R$20)&lt;&gt;0),"","보스")&amp;"인게임누적곱배수",ChapterTable!$R:$S,2,0)^C1925
    +VLOOKUP(SUBSTITUTE(SUBSTITUTE(E$1,"standard",""),"|Float","")&amp;IF(OR($L1925=TRUE,$A1925=0,MOD($A1925,ChapterTable!$R$20)&lt;&gt;0),"","보스")&amp;"인게임누적합배수",ChapterTable!$R:$S,2,0)*C1925)
  )
  )
  )
)</f>
        <v>64457.980664062503</v>
      </c>
      <c r="F1925" s="1">
        <f ca="1">IF(AND($A1925=0,$B1925=1),
    VLOOKUP(1,ChapterTable!$1:$1048576,MATCH("최종"&amp;SUBSTITUTE(SUBSTITUTE(F$1,"standard",""),"|Float",""),ChapterTable!$1:$1,0),0)*ChapterTable!$P$17,
  IF(AND($A1925=0,$B1925=0),
    F1926,
  IF($B1925=0,
    VLOOKUP($A1925,ChapterTable!$1:$1048576,MATCH("최종"&amp;SUBSTITUTE(SUBSTITUTE(F$1,"standard",""),"|Float",""),ChapterTable!$1:$1,0),0),
  IF($B1925=1,
    IF($L1925=FALSE,
      VLOOKUP($A1925,ChapterTable!$1:$1048576,MATCH("최종"&amp;SUBSTITUTE(SUBSTITUTE(F$1,"standard",""),"|Float",""),ChapterTable!$1:$1,0),0),
      VLOOKUP($A1925-ChapterTable!$P$11,ChapterTable!$1:$1048576,MATCH("최종"&amp;SUBSTITUTE(SUBSTITUTE(F$1,"standard",""),"|Float",""),ChapterTable!$1:$1,0),0)*ChapterTable!$P$14
    ),
  OFFSET(F1925,-$B1925+IF($L1925,1,0),0)*
    (VLOOKUP(SUBSTITUTE(SUBSTITUTE(F$1,"standard",""),"|Float","")&amp;IF(OR($L1925=TRUE,$A1925=0,MOD($A1925,ChapterTable!$R$20)&lt;&gt;0),"","보스")&amp;"인게임누적곱배수",ChapterTable!$R:$S,2,0)^D1925
    +VLOOKUP(SUBSTITUTE(SUBSTITUTE(F$1,"standard",""),"|Float","")&amp;IF(OR($L1925=TRUE,$A1925=0,MOD($A1925,ChapterTable!$R$20)&lt;&gt;0),"","보스")&amp;"인게임누적합배수",ChapterTable!$R:$S,2,0)*D1925)
  )
  )
  )
)</f>
        <v>20562.767269134521</v>
      </c>
      <c r="G1925" t="s">
        <v>719</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214"/>
        <v>4</v>
      </c>
      <c r="Q1925">
        <f t="shared" si="215"/>
        <v>4</v>
      </c>
      <c r="R1925" t="b">
        <f t="shared" ca="1" si="216"/>
        <v>1</v>
      </c>
      <c r="T1925" t="b">
        <f t="shared" ca="1" si="217"/>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220"/>
        <v>0.25</v>
      </c>
      <c r="AJ1925">
        <f t="shared" si="218"/>
        <v>0.32</v>
      </c>
      <c r="AK1925">
        <f t="shared" si="219"/>
        <v>1</v>
      </c>
      <c r="AL1925">
        <f t="shared" si="213"/>
        <v>1</v>
      </c>
    </row>
    <row r="1926" spans="1:38" hidden="1" x14ac:dyDescent="0.3">
      <c r="A1926">
        <v>16</v>
      </c>
      <c r="B1926">
        <v>35</v>
      </c>
      <c r="C1926">
        <f>IF(OR($L1926=TRUE,$A1926=0,MOD($A1926,ChapterTable!$R$20)&lt;&gt;0),
MAX(0,INT(($B1926+ChapterTable!$P$26+VLOOKUP(SUBSTITUTE(C$1,"성장단계","")&amp;"단계오프셋",ChapterTable!$R:$S,2,0))/ChapterTable!$P$23)),
MAX(0,INT(($B1926+ChapterTable!$R$26+VLOOKUP(SUBSTITUTE(C$1,"성장단계","")&amp;"보스단계오프셋",ChapterTable!$R:$S,2,0))/ChapterTable!$R$23)))</f>
        <v>3</v>
      </c>
      <c r="D1926">
        <f>IF(OR($L1926=TRUE,$A1926=0,MOD($A1926,ChapterTable!$R$20)&lt;&gt;0),
MAX(0,INT(($B1926+ChapterTable!$P$26+VLOOKUP(SUBSTITUTE(D$1,"성장단계","")&amp;"단계오프셋",ChapterTable!$R:$S,2,0))/ChapterTable!$P$23)),
MAX(0,INT(($B1926+ChapterTable!$R$26+VLOOKUP(SUBSTITUTE(D$1,"성장단계","")&amp;"보스단계오프셋",ChapterTable!$R:$S,2,0))/ChapterTable!$R$23)))</f>
        <v>3</v>
      </c>
      <c r="E1926" s="1">
        <f ca="1">IF(AND($A1926=0,$B1926=1),
    VLOOKUP(1,ChapterTable!$1:$1048576,MATCH("최종"&amp;SUBSTITUTE(SUBSTITUTE(E$1,"standard",""),"|Float",""),ChapterTable!$1:$1,0),0)*ChapterTable!$P$17,
  IF(AND($A1926=0,$B1926=0),
    E1927,
  IF($B1926=0,
    VLOOKUP($A1926,ChapterTable!$1:$1048576,MATCH("최종"&amp;SUBSTITUTE(SUBSTITUTE(E$1,"standard",""),"|Float",""),ChapterTable!$1:$1,0),0),
  IF($B1926=1,
    IF($L1926=FALSE,
      VLOOKUP($A1926,ChapterTable!$1:$1048576,MATCH("최종"&amp;SUBSTITUTE(SUBSTITUTE(E$1,"standard",""),"|Float",""),ChapterTable!$1:$1,0),0),
      VLOOKUP($A1926-ChapterTable!$P$11,ChapterTable!$1:$1048576,MATCH("최종"&amp;SUBSTITUTE(SUBSTITUTE(E$1,"standard",""),"|Float",""),ChapterTable!$1:$1,0),0)*ChapterTable!$P$14
    ),
  OFFSET(E1926,-$B1926+IF($L1926,1,0),0)*IF($B1926&gt;OFFSET($B1926,1,0),ChapterTable!$R$17,1)*
    (VLOOKUP(SUBSTITUTE(SUBSTITUTE(E$1,"standard",""),"|Float","")&amp;IF(OR($L1926=TRUE,$A1926=0,MOD($A1926,ChapterTable!$R$20)&lt;&gt;0),"","보스")&amp;"인게임누적곱배수",ChapterTable!$R:$S,2,0)^C1926
    +VLOOKUP(SUBSTITUTE(SUBSTITUTE(E$1,"standard",""),"|Float","")&amp;IF(OR($L1926=TRUE,$A1926=0,MOD($A1926,ChapterTable!$R$20)&lt;&gt;0),"","보스")&amp;"인게임누적합배수",ChapterTable!$R:$S,2,0)*C1926)
  )
  )
  )
)</f>
        <v>64457.980664062503</v>
      </c>
      <c r="F1926" s="1">
        <f ca="1">IF(AND($A1926=0,$B1926=1),
    VLOOKUP(1,ChapterTable!$1:$1048576,MATCH("최종"&amp;SUBSTITUTE(SUBSTITUTE(F$1,"standard",""),"|Float",""),ChapterTable!$1:$1,0),0)*ChapterTable!$P$17,
  IF(AND($A1926=0,$B1926=0),
    F1927,
  IF($B1926=0,
    VLOOKUP($A1926,ChapterTable!$1:$1048576,MATCH("최종"&amp;SUBSTITUTE(SUBSTITUTE(F$1,"standard",""),"|Float",""),ChapterTable!$1:$1,0),0),
  IF($B1926=1,
    IF($L1926=FALSE,
      VLOOKUP($A1926,ChapterTable!$1:$1048576,MATCH("최종"&amp;SUBSTITUTE(SUBSTITUTE(F$1,"standard",""),"|Float",""),ChapterTable!$1:$1,0),0),
      VLOOKUP($A1926-ChapterTable!$P$11,ChapterTable!$1:$1048576,MATCH("최종"&amp;SUBSTITUTE(SUBSTITUTE(F$1,"standard",""),"|Float",""),ChapterTable!$1:$1,0),0)*ChapterTable!$P$14
    ),
  OFFSET(F1926,-$B1926+IF($L1926,1,0),0)*
    (VLOOKUP(SUBSTITUTE(SUBSTITUTE(F$1,"standard",""),"|Float","")&amp;IF(OR($L1926=TRUE,$A1926=0,MOD($A1926,ChapterTable!$R$20)&lt;&gt;0),"","보스")&amp;"인게임누적곱배수",ChapterTable!$R:$S,2,0)^D1926
    +VLOOKUP(SUBSTITUTE(SUBSTITUTE(F$1,"standard",""),"|Float","")&amp;IF(OR($L1926=TRUE,$A1926=0,MOD($A1926,ChapterTable!$R$20)&lt;&gt;0),"","보스")&amp;"인게임누적합배수",ChapterTable!$R:$S,2,0)*D1926)
  )
  )
  )
)</f>
        <v>20562.767269134521</v>
      </c>
      <c r="G1926" t="s">
        <v>719</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214"/>
        <v>11</v>
      </c>
      <c r="Q1926">
        <f t="shared" si="215"/>
        <v>11</v>
      </c>
      <c r="R1926" t="b">
        <f t="shared" ca="1" si="216"/>
        <v>1</v>
      </c>
      <c r="T1926" t="b">
        <f t="shared" ca="1" si="217"/>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220"/>
        <v>0.25</v>
      </c>
      <c r="AJ1926">
        <f t="shared" si="218"/>
        <v>0.32</v>
      </c>
      <c r="AK1926">
        <f t="shared" si="219"/>
        <v>1</v>
      </c>
      <c r="AL1926">
        <f t="shared" si="213"/>
        <v>1</v>
      </c>
    </row>
    <row r="1927" spans="1:38" hidden="1" x14ac:dyDescent="0.3">
      <c r="A1927">
        <v>16</v>
      </c>
      <c r="B1927">
        <v>36</v>
      </c>
      <c r="C1927">
        <f>IF(OR($L1927=TRUE,$A1927=0,MOD($A1927,ChapterTable!$R$20)&lt;&gt;0),
MAX(0,INT(($B1927+ChapterTable!$P$26+VLOOKUP(SUBSTITUTE(C$1,"성장단계","")&amp;"단계오프셋",ChapterTable!$R:$S,2,0))/ChapterTable!$P$23)),
MAX(0,INT(($B1927+ChapterTable!$R$26+VLOOKUP(SUBSTITUTE(C$1,"성장단계","")&amp;"보스단계오프셋",ChapterTable!$R:$S,2,0))/ChapterTable!$R$23)))</f>
        <v>4</v>
      </c>
      <c r="D1927">
        <f>IF(OR($L1927=TRUE,$A1927=0,MOD($A1927,ChapterTable!$R$20)&lt;&gt;0),
MAX(0,INT(($B1927+ChapterTable!$P$26+VLOOKUP(SUBSTITUTE(D$1,"성장단계","")&amp;"단계오프셋",ChapterTable!$R:$S,2,0))/ChapterTable!$P$23)),
MAX(0,INT(($B1927+ChapterTable!$R$26+VLOOKUP(SUBSTITUTE(D$1,"성장단계","")&amp;"보스단계오프셋",ChapterTable!$R:$S,2,0))/ChapterTable!$R$23)))</f>
        <v>3</v>
      </c>
      <c r="E1927" s="1">
        <f ca="1">IF(AND($A1927=0,$B1927=1),
    VLOOKUP(1,ChapterTable!$1:$1048576,MATCH("최종"&amp;SUBSTITUTE(SUBSTITUTE(E$1,"standard",""),"|Float",""),ChapterTable!$1:$1,0),0)*ChapterTable!$P$17,
  IF(AND($A1927=0,$B1927=0),
    E1928,
  IF($B1927=0,
    VLOOKUP($A1927,ChapterTable!$1:$1048576,MATCH("최종"&amp;SUBSTITUTE(SUBSTITUTE(E$1,"standard",""),"|Float",""),ChapterTable!$1:$1,0),0),
  IF($B1927=1,
    IF($L1927=FALSE,
      VLOOKUP($A1927,ChapterTable!$1:$1048576,MATCH("최종"&amp;SUBSTITUTE(SUBSTITUTE(E$1,"standard",""),"|Float",""),ChapterTable!$1:$1,0),0),
      VLOOKUP($A1927-ChapterTable!$P$11,ChapterTable!$1:$1048576,MATCH("최종"&amp;SUBSTITUTE(SUBSTITUTE(E$1,"standard",""),"|Float",""),ChapterTable!$1:$1,0),0)*ChapterTable!$P$14
    ),
  OFFSET(E1927,-$B1927+IF($L1927,1,0),0)*IF($B1927&gt;OFFSET($B1927,1,0),ChapterTable!$R$17,1)*
    (VLOOKUP(SUBSTITUTE(SUBSTITUTE(E$1,"standard",""),"|Float","")&amp;IF(OR($L1927=TRUE,$A1927=0,MOD($A1927,ChapterTable!$R$20)&lt;&gt;0),"","보스")&amp;"인게임누적곱배수",ChapterTable!$R:$S,2,0)^C1927
    +VLOOKUP(SUBSTITUTE(SUBSTITUTE(E$1,"standard",""),"|Float","")&amp;IF(OR($L1927=TRUE,$A1927=0,MOD($A1927,ChapterTable!$R$20)&lt;&gt;0),"","보스")&amp;"인게임누적합배수",ChapterTable!$R:$S,2,0)*C1927)
  )
  )
  )
)</f>
        <v>72515.228247070321</v>
      </c>
      <c r="F1927" s="1">
        <f ca="1">IF(AND($A1927=0,$B1927=1),
    VLOOKUP(1,ChapterTable!$1:$1048576,MATCH("최종"&amp;SUBSTITUTE(SUBSTITUTE(F$1,"standard",""),"|Float",""),ChapterTable!$1:$1,0),0)*ChapterTable!$P$17,
  IF(AND($A1927=0,$B1927=0),
    F1928,
  IF($B1927=0,
    VLOOKUP($A1927,ChapterTable!$1:$1048576,MATCH("최종"&amp;SUBSTITUTE(SUBSTITUTE(F$1,"standard",""),"|Float",""),ChapterTable!$1:$1,0),0),
  IF($B1927=1,
    IF($L1927=FALSE,
      VLOOKUP($A1927,ChapterTable!$1:$1048576,MATCH("최종"&amp;SUBSTITUTE(SUBSTITUTE(F$1,"standard",""),"|Float",""),ChapterTable!$1:$1,0),0),
      VLOOKUP($A1927-ChapterTable!$P$11,ChapterTable!$1:$1048576,MATCH("최종"&amp;SUBSTITUTE(SUBSTITUTE(F$1,"standard",""),"|Float",""),ChapterTable!$1:$1,0),0)*ChapterTable!$P$14
    ),
  OFFSET(F1927,-$B1927+IF($L1927,1,0),0)*
    (VLOOKUP(SUBSTITUTE(SUBSTITUTE(F$1,"standard",""),"|Float","")&amp;IF(OR($L1927=TRUE,$A1927=0,MOD($A1927,ChapterTable!$R$20)&lt;&gt;0),"","보스")&amp;"인게임누적곱배수",ChapterTable!$R:$S,2,0)^D1927
    +VLOOKUP(SUBSTITUTE(SUBSTITUTE(F$1,"standard",""),"|Float","")&amp;IF(OR($L1927=TRUE,$A1927=0,MOD($A1927,ChapterTable!$R$20)&lt;&gt;0),"","보스")&amp;"인게임누적합배수",ChapterTable!$R:$S,2,0)*D1927)
  )
  )
  )
)</f>
        <v>20562.767269134521</v>
      </c>
      <c r="G1927" t="s">
        <v>719</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214"/>
        <v>4</v>
      </c>
      <c r="Q1927">
        <f t="shared" si="215"/>
        <v>4</v>
      </c>
      <c r="R1927" t="b">
        <f t="shared" ca="1" si="216"/>
        <v>1</v>
      </c>
      <c r="T1927" t="b">
        <f t="shared" ca="1" si="217"/>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220"/>
        <v>0.25</v>
      </c>
      <c r="AJ1927">
        <f t="shared" si="218"/>
        <v>0.32</v>
      </c>
      <c r="AK1927">
        <f t="shared" si="219"/>
        <v>1</v>
      </c>
      <c r="AL1927">
        <f t="shared" si="213"/>
        <v>1</v>
      </c>
    </row>
    <row r="1928" spans="1:38" hidden="1" x14ac:dyDescent="0.3">
      <c r="A1928">
        <v>16</v>
      </c>
      <c r="B1928">
        <v>37</v>
      </c>
      <c r="C1928">
        <f>IF(OR($L1928=TRUE,$A1928=0,MOD($A1928,ChapterTable!$R$20)&lt;&gt;0),
MAX(0,INT(($B1928+ChapterTable!$P$26+VLOOKUP(SUBSTITUTE(C$1,"성장단계","")&amp;"단계오프셋",ChapterTable!$R:$S,2,0))/ChapterTable!$P$23)),
MAX(0,INT(($B1928+ChapterTable!$R$26+VLOOKUP(SUBSTITUTE(C$1,"성장단계","")&amp;"보스단계오프셋",ChapterTable!$R:$S,2,0))/ChapterTable!$R$23)))</f>
        <v>4</v>
      </c>
      <c r="D1928">
        <f>IF(OR($L1928=TRUE,$A1928=0,MOD($A1928,ChapterTable!$R$20)&lt;&gt;0),
MAX(0,INT(($B1928+ChapterTable!$P$26+VLOOKUP(SUBSTITUTE(D$1,"성장단계","")&amp;"단계오프셋",ChapterTable!$R:$S,2,0))/ChapterTable!$P$23)),
MAX(0,INT(($B1928+ChapterTable!$R$26+VLOOKUP(SUBSTITUTE(D$1,"성장단계","")&amp;"보스단계오프셋",ChapterTable!$R:$S,2,0))/ChapterTable!$R$23)))</f>
        <v>3</v>
      </c>
      <c r="E1928" s="1">
        <f ca="1">IF(AND($A1928=0,$B1928=1),
    VLOOKUP(1,ChapterTable!$1:$1048576,MATCH("최종"&amp;SUBSTITUTE(SUBSTITUTE(E$1,"standard",""),"|Float",""),ChapterTable!$1:$1,0),0)*ChapterTable!$P$17,
  IF(AND($A1928=0,$B1928=0),
    E1929,
  IF($B1928=0,
    VLOOKUP($A1928,ChapterTable!$1:$1048576,MATCH("최종"&amp;SUBSTITUTE(SUBSTITUTE(E$1,"standard",""),"|Float",""),ChapterTable!$1:$1,0),0),
  IF($B1928=1,
    IF($L1928=FALSE,
      VLOOKUP($A1928,ChapterTable!$1:$1048576,MATCH("최종"&amp;SUBSTITUTE(SUBSTITUTE(E$1,"standard",""),"|Float",""),ChapterTable!$1:$1,0),0),
      VLOOKUP($A1928-ChapterTable!$P$11,ChapterTable!$1:$1048576,MATCH("최종"&amp;SUBSTITUTE(SUBSTITUTE(E$1,"standard",""),"|Float",""),ChapterTable!$1:$1,0),0)*ChapterTable!$P$14
    ),
  OFFSET(E1928,-$B1928+IF($L1928,1,0),0)*IF($B1928&gt;OFFSET($B1928,1,0),ChapterTable!$R$17,1)*
    (VLOOKUP(SUBSTITUTE(SUBSTITUTE(E$1,"standard",""),"|Float","")&amp;IF(OR($L1928=TRUE,$A1928=0,MOD($A1928,ChapterTable!$R$20)&lt;&gt;0),"","보스")&amp;"인게임누적곱배수",ChapterTable!$R:$S,2,0)^C1928
    +VLOOKUP(SUBSTITUTE(SUBSTITUTE(E$1,"standard",""),"|Float","")&amp;IF(OR($L1928=TRUE,$A1928=0,MOD($A1928,ChapterTable!$R$20)&lt;&gt;0),"","보스")&amp;"인게임누적합배수",ChapterTable!$R:$S,2,0)*C1928)
  )
  )
  )
)</f>
        <v>72515.228247070321</v>
      </c>
      <c r="F1928" s="1">
        <f ca="1">IF(AND($A1928=0,$B1928=1),
    VLOOKUP(1,ChapterTable!$1:$1048576,MATCH("최종"&amp;SUBSTITUTE(SUBSTITUTE(F$1,"standard",""),"|Float",""),ChapterTable!$1:$1,0),0)*ChapterTable!$P$17,
  IF(AND($A1928=0,$B1928=0),
    F1929,
  IF($B1928=0,
    VLOOKUP($A1928,ChapterTable!$1:$1048576,MATCH("최종"&amp;SUBSTITUTE(SUBSTITUTE(F$1,"standard",""),"|Float",""),ChapterTable!$1:$1,0),0),
  IF($B1928=1,
    IF($L1928=FALSE,
      VLOOKUP($A1928,ChapterTable!$1:$1048576,MATCH("최종"&amp;SUBSTITUTE(SUBSTITUTE(F$1,"standard",""),"|Float",""),ChapterTable!$1:$1,0),0),
      VLOOKUP($A1928-ChapterTable!$P$11,ChapterTable!$1:$1048576,MATCH("최종"&amp;SUBSTITUTE(SUBSTITUTE(F$1,"standard",""),"|Float",""),ChapterTable!$1:$1,0),0)*ChapterTable!$P$14
    ),
  OFFSET(F1928,-$B1928+IF($L1928,1,0),0)*
    (VLOOKUP(SUBSTITUTE(SUBSTITUTE(F$1,"standard",""),"|Float","")&amp;IF(OR($L1928=TRUE,$A1928=0,MOD($A1928,ChapterTable!$R$20)&lt;&gt;0),"","보스")&amp;"인게임누적곱배수",ChapterTable!$R:$S,2,0)^D1928
    +VLOOKUP(SUBSTITUTE(SUBSTITUTE(F$1,"standard",""),"|Float","")&amp;IF(OR($L1928=TRUE,$A1928=0,MOD($A1928,ChapterTable!$R$20)&lt;&gt;0),"","보스")&amp;"인게임누적합배수",ChapterTable!$R:$S,2,0)*D1928)
  )
  )
  )
)</f>
        <v>20562.767269134521</v>
      </c>
      <c r="G1928" t="s">
        <v>719</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214"/>
        <v>4</v>
      </c>
      <c r="Q1928">
        <f t="shared" si="215"/>
        <v>4</v>
      </c>
      <c r="R1928" t="b">
        <f t="shared" ca="1" si="216"/>
        <v>1</v>
      </c>
      <c r="T1928" t="b">
        <f t="shared" ca="1" si="217"/>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220"/>
        <v>0.25</v>
      </c>
      <c r="AJ1928">
        <f t="shared" si="218"/>
        <v>0.32</v>
      </c>
      <c r="AK1928">
        <f t="shared" si="219"/>
        <v>1</v>
      </c>
      <c r="AL1928">
        <f t="shared" si="213"/>
        <v>1</v>
      </c>
    </row>
    <row r="1929" spans="1:38" hidden="1" x14ac:dyDescent="0.3">
      <c r="A1929">
        <v>16</v>
      </c>
      <c r="B1929">
        <v>38</v>
      </c>
      <c r="C1929">
        <f>IF(OR($L1929=TRUE,$A1929=0,MOD($A1929,ChapterTable!$R$20)&lt;&gt;0),
MAX(0,INT(($B1929+ChapterTable!$P$26+VLOOKUP(SUBSTITUTE(C$1,"성장단계","")&amp;"단계오프셋",ChapterTable!$R:$S,2,0))/ChapterTable!$P$23)),
MAX(0,INT(($B1929+ChapterTable!$R$26+VLOOKUP(SUBSTITUTE(C$1,"성장단계","")&amp;"보스단계오프셋",ChapterTable!$R:$S,2,0))/ChapterTable!$R$23)))</f>
        <v>4</v>
      </c>
      <c r="D1929">
        <f>IF(OR($L1929=TRUE,$A1929=0,MOD($A1929,ChapterTable!$R$20)&lt;&gt;0),
MAX(0,INT(($B1929+ChapterTable!$P$26+VLOOKUP(SUBSTITUTE(D$1,"성장단계","")&amp;"단계오프셋",ChapterTable!$R:$S,2,0))/ChapterTable!$P$23)),
MAX(0,INT(($B1929+ChapterTable!$R$26+VLOOKUP(SUBSTITUTE(D$1,"성장단계","")&amp;"보스단계오프셋",ChapterTable!$R:$S,2,0))/ChapterTable!$R$23)))</f>
        <v>3</v>
      </c>
      <c r="E1929" s="1">
        <f ca="1">IF(AND($A1929=0,$B1929=1),
    VLOOKUP(1,ChapterTable!$1:$1048576,MATCH("최종"&amp;SUBSTITUTE(SUBSTITUTE(E$1,"standard",""),"|Float",""),ChapterTable!$1:$1,0),0)*ChapterTable!$P$17,
  IF(AND($A1929=0,$B1929=0),
    E1930,
  IF($B1929=0,
    VLOOKUP($A1929,ChapterTable!$1:$1048576,MATCH("최종"&amp;SUBSTITUTE(SUBSTITUTE(E$1,"standard",""),"|Float",""),ChapterTable!$1:$1,0),0),
  IF($B1929=1,
    IF($L1929=FALSE,
      VLOOKUP($A1929,ChapterTable!$1:$1048576,MATCH("최종"&amp;SUBSTITUTE(SUBSTITUTE(E$1,"standard",""),"|Float",""),ChapterTable!$1:$1,0),0),
      VLOOKUP($A1929-ChapterTable!$P$11,ChapterTable!$1:$1048576,MATCH("최종"&amp;SUBSTITUTE(SUBSTITUTE(E$1,"standard",""),"|Float",""),ChapterTable!$1:$1,0),0)*ChapterTable!$P$14
    ),
  OFFSET(E1929,-$B1929+IF($L1929,1,0),0)*IF($B1929&gt;OFFSET($B1929,1,0),ChapterTable!$R$17,1)*
    (VLOOKUP(SUBSTITUTE(SUBSTITUTE(E$1,"standard",""),"|Float","")&amp;IF(OR($L1929=TRUE,$A1929=0,MOD($A1929,ChapterTable!$R$20)&lt;&gt;0),"","보스")&amp;"인게임누적곱배수",ChapterTable!$R:$S,2,0)^C1929
    +VLOOKUP(SUBSTITUTE(SUBSTITUTE(E$1,"standard",""),"|Float","")&amp;IF(OR($L1929=TRUE,$A1929=0,MOD($A1929,ChapterTable!$R$20)&lt;&gt;0),"","보스")&amp;"인게임누적합배수",ChapterTable!$R:$S,2,0)*C1929)
  )
  )
  )
)</f>
        <v>72515.228247070321</v>
      </c>
      <c r="F1929" s="1">
        <f ca="1">IF(AND($A1929=0,$B1929=1),
    VLOOKUP(1,ChapterTable!$1:$1048576,MATCH("최종"&amp;SUBSTITUTE(SUBSTITUTE(F$1,"standard",""),"|Float",""),ChapterTable!$1:$1,0),0)*ChapterTable!$P$17,
  IF(AND($A1929=0,$B1929=0),
    F1930,
  IF($B1929=0,
    VLOOKUP($A1929,ChapterTable!$1:$1048576,MATCH("최종"&amp;SUBSTITUTE(SUBSTITUTE(F$1,"standard",""),"|Float",""),ChapterTable!$1:$1,0),0),
  IF($B1929=1,
    IF($L1929=FALSE,
      VLOOKUP($A1929,ChapterTable!$1:$1048576,MATCH("최종"&amp;SUBSTITUTE(SUBSTITUTE(F$1,"standard",""),"|Float",""),ChapterTable!$1:$1,0),0),
      VLOOKUP($A1929-ChapterTable!$P$11,ChapterTable!$1:$1048576,MATCH("최종"&amp;SUBSTITUTE(SUBSTITUTE(F$1,"standard",""),"|Float",""),ChapterTable!$1:$1,0),0)*ChapterTable!$P$14
    ),
  OFFSET(F1929,-$B1929+IF($L1929,1,0),0)*
    (VLOOKUP(SUBSTITUTE(SUBSTITUTE(F$1,"standard",""),"|Float","")&amp;IF(OR($L1929=TRUE,$A1929=0,MOD($A1929,ChapterTable!$R$20)&lt;&gt;0),"","보스")&amp;"인게임누적곱배수",ChapterTable!$R:$S,2,0)^D1929
    +VLOOKUP(SUBSTITUTE(SUBSTITUTE(F$1,"standard",""),"|Float","")&amp;IF(OR($L1929=TRUE,$A1929=0,MOD($A1929,ChapterTable!$R$20)&lt;&gt;0),"","보스")&amp;"인게임누적합배수",ChapterTable!$R:$S,2,0)*D1929)
  )
  )
  )
)</f>
        <v>20562.767269134521</v>
      </c>
      <c r="G1929" t="s">
        <v>719</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214"/>
        <v>4</v>
      </c>
      <c r="Q1929">
        <f t="shared" si="215"/>
        <v>4</v>
      </c>
      <c r="R1929" t="b">
        <f t="shared" ca="1" si="216"/>
        <v>1</v>
      </c>
      <c r="T1929" t="b">
        <f t="shared" ca="1" si="217"/>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220"/>
        <v>0.25</v>
      </c>
      <c r="AJ1929">
        <f t="shared" si="218"/>
        <v>0.32</v>
      </c>
      <c r="AK1929">
        <f t="shared" si="219"/>
        <v>1</v>
      </c>
      <c r="AL1929">
        <f t="shared" si="213"/>
        <v>1</v>
      </c>
    </row>
    <row r="1930" spans="1:38" hidden="1" x14ac:dyDescent="0.3">
      <c r="A1930">
        <v>16</v>
      </c>
      <c r="B1930">
        <v>39</v>
      </c>
      <c r="C1930">
        <f>IF(OR($L1930=TRUE,$A1930=0,MOD($A1930,ChapterTable!$R$20)&lt;&gt;0),
MAX(0,INT(($B1930+ChapterTable!$P$26+VLOOKUP(SUBSTITUTE(C$1,"성장단계","")&amp;"단계오프셋",ChapterTable!$R:$S,2,0))/ChapterTable!$P$23)),
MAX(0,INT(($B1930+ChapterTable!$R$26+VLOOKUP(SUBSTITUTE(C$1,"성장단계","")&amp;"보스단계오프셋",ChapterTable!$R:$S,2,0))/ChapterTable!$R$23)))</f>
        <v>4</v>
      </c>
      <c r="D1930">
        <f>IF(OR($L1930=TRUE,$A1930=0,MOD($A1930,ChapterTable!$R$20)&lt;&gt;0),
MAX(0,INT(($B1930+ChapterTable!$P$26+VLOOKUP(SUBSTITUTE(D$1,"성장단계","")&amp;"단계오프셋",ChapterTable!$R:$S,2,0))/ChapterTable!$P$23)),
MAX(0,INT(($B1930+ChapterTable!$R$26+VLOOKUP(SUBSTITUTE(D$1,"성장단계","")&amp;"보스단계오프셋",ChapterTable!$R:$S,2,0))/ChapterTable!$R$23)))</f>
        <v>3</v>
      </c>
      <c r="E1930" s="1">
        <f ca="1">IF(AND($A1930=0,$B1930=1),
    VLOOKUP(1,ChapterTable!$1:$1048576,MATCH("최종"&amp;SUBSTITUTE(SUBSTITUTE(E$1,"standard",""),"|Float",""),ChapterTable!$1:$1,0),0)*ChapterTable!$P$17,
  IF(AND($A1930=0,$B1930=0),
    E1931,
  IF($B1930=0,
    VLOOKUP($A1930,ChapterTable!$1:$1048576,MATCH("최종"&amp;SUBSTITUTE(SUBSTITUTE(E$1,"standard",""),"|Float",""),ChapterTable!$1:$1,0),0),
  IF($B1930=1,
    IF($L1930=FALSE,
      VLOOKUP($A1930,ChapterTable!$1:$1048576,MATCH("최종"&amp;SUBSTITUTE(SUBSTITUTE(E$1,"standard",""),"|Float",""),ChapterTable!$1:$1,0),0),
      VLOOKUP($A1930-ChapterTable!$P$11,ChapterTable!$1:$1048576,MATCH("최종"&amp;SUBSTITUTE(SUBSTITUTE(E$1,"standard",""),"|Float",""),ChapterTable!$1:$1,0),0)*ChapterTable!$P$14
    ),
  OFFSET(E1930,-$B1930+IF($L1930,1,0),0)*IF($B1930&gt;OFFSET($B1930,1,0),ChapterTable!$R$17,1)*
    (VLOOKUP(SUBSTITUTE(SUBSTITUTE(E$1,"standard",""),"|Float","")&amp;IF(OR($L1930=TRUE,$A1930=0,MOD($A1930,ChapterTable!$R$20)&lt;&gt;0),"","보스")&amp;"인게임누적곱배수",ChapterTable!$R:$S,2,0)^C1930
    +VLOOKUP(SUBSTITUTE(SUBSTITUTE(E$1,"standard",""),"|Float","")&amp;IF(OR($L1930=TRUE,$A1930=0,MOD($A1930,ChapterTable!$R$20)&lt;&gt;0),"","보스")&amp;"인게임누적합배수",ChapterTable!$R:$S,2,0)*C1930)
  )
  )
  )
)</f>
        <v>72515.228247070321</v>
      </c>
      <c r="F1930" s="1">
        <f ca="1">IF(AND($A1930=0,$B1930=1),
    VLOOKUP(1,ChapterTable!$1:$1048576,MATCH("최종"&amp;SUBSTITUTE(SUBSTITUTE(F$1,"standard",""),"|Float",""),ChapterTable!$1:$1,0),0)*ChapterTable!$P$17,
  IF(AND($A1930=0,$B1930=0),
    F1931,
  IF($B1930=0,
    VLOOKUP($A1930,ChapterTable!$1:$1048576,MATCH("최종"&amp;SUBSTITUTE(SUBSTITUTE(F$1,"standard",""),"|Float",""),ChapterTable!$1:$1,0),0),
  IF($B1930=1,
    IF($L1930=FALSE,
      VLOOKUP($A1930,ChapterTable!$1:$1048576,MATCH("최종"&amp;SUBSTITUTE(SUBSTITUTE(F$1,"standard",""),"|Float",""),ChapterTable!$1:$1,0),0),
      VLOOKUP($A1930-ChapterTable!$P$11,ChapterTable!$1:$1048576,MATCH("최종"&amp;SUBSTITUTE(SUBSTITUTE(F$1,"standard",""),"|Float",""),ChapterTable!$1:$1,0),0)*ChapterTable!$P$14
    ),
  OFFSET(F1930,-$B1930+IF($L1930,1,0),0)*
    (VLOOKUP(SUBSTITUTE(SUBSTITUTE(F$1,"standard",""),"|Float","")&amp;IF(OR($L1930=TRUE,$A1930=0,MOD($A1930,ChapterTable!$R$20)&lt;&gt;0),"","보스")&amp;"인게임누적곱배수",ChapterTable!$R:$S,2,0)^D1930
    +VLOOKUP(SUBSTITUTE(SUBSTITUTE(F$1,"standard",""),"|Float","")&amp;IF(OR($L1930=TRUE,$A1930=0,MOD($A1930,ChapterTable!$R$20)&lt;&gt;0),"","보스")&amp;"인게임누적합배수",ChapterTable!$R:$S,2,0)*D1930)
  )
  )
  )
)</f>
        <v>20562.767269134521</v>
      </c>
      <c r="G1930" t="s">
        <v>719</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214"/>
        <v>94</v>
      </c>
      <c r="Q1930">
        <f t="shared" si="215"/>
        <v>94</v>
      </c>
      <c r="R1930" t="b">
        <f t="shared" ca="1" si="216"/>
        <v>1</v>
      </c>
      <c r="T1930" t="b">
        <f t="shared" ca="1" si="217"/>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220"/>
        <v>0.25</v>
      </c>
      <c r="AJ1930">
        <f t="shared" si="218"/>
        <v>0.32</v>
      </c>
      <c r="AK1930">
        <f t="shared" si="219"/>
        <v>1</v>
      </c>
      <c r="AL1930">
        <f t="shared" si="213"/>
        <v>1</v>
      </c>
    </row>
    <row r="1931" spans="1:38" hidden="1" x14ac:dyDescent="0.3">
      <c r="A1931">
        <v>16</v>
      </c>
      <c r="B1931">
        <v>40</v>
      </c>
      <c r="C1931">
        <f>IF(OR($L1931=TRUE,$A1931=0,MOD($A1931,ChapterTable!$R$20)&lt;&gt;0),
MAX(0,INT(($B1931+ChapterTable!$P$26+VLOOKUP(SUBSTITUTE(C$1,"성장단계","")&amp;"단계오프셋",ChapterTable!$R:$S,2,0))/ChapterTable!$P$23)),
MAX(0,INT(($B1931+ChapterTable!$R$26+VLOOKUP(SUBSTITUTE(C$1,"성장단계","")&amp;"보스단계오프셋",ChapterTable!$R:$S,2,0))/ChapterTable!$R$23)))</f>
        <v>4</v>
      </c>
      <c r="D1931">
        <f>IF(OR($L1931=TRUE,$A1931=0,MOD($A1931,ChapterTable!$R$20)&lt;&gt;0),
MAX(0,INT(($B1931+ChapterTable!$P$26+VLOOKUP(SUBSTITUTE(D$1,"성장단계","")&amp;"단계오프셋",ChapterTable!$R:$S,2,0))/ChapterTable!$P$23)),
MAX(0,INT(($B1931+ChapterTable!$R$26+VLOOKUP(SUBSTITUTE(D$1,"성장단계","")&amp;"보스단계오프셋",ChapterTable!$R:$S,2,0))/ChapterTable!$R$23)))</f>
        <v>3</v>
      </c>
      <c r="E1931" s="1">
        <f ca="1">IF(AND($A1931=0,$B1931=1),
    VLOOKUP(1,ChapterTable!$1:$1048576,MATCH("최종"&amp;SUBSTITUTE(SUBSTITUTE(E$1,"standard",""),"|Float",""),ChapterTable!$1:$1,0),0)*ChapterTable!$P$17,
  IF(AND($A1931=0,$B1931=0),
    E1932,
  IF($B1931=0,
    VLOOKUP($A1931,ChapterTable!$1:$1048576,MATCH("최종"&amp;SUBSTITUTE(SUBSTITUTE(E$1,"standard",""),"|Float",""),ChapterTable!$1:$1,0),0),
  IF($B1931=1,
    IF($L1931=FALSE,
      VLOOKUP($A1931,ChapterTable!$1:$1048576,MATCH("최종"&amp;SUBSTITUTE(SUBSTITUTE(E$1,"standard",""),"|Float",""),ChapterTable!$1:$1,0),0),
      VLOOKUP($A1931-ChapterTable!$P$11,ChapterTable!$1:$1048576,MATCH("최종"&amp;SUBSTITUTE(SUBSTITUTE(E$1,"standard",""),"|Float",""),ChapterTable!$1:$1,0),0)*ChapterTable!$P$14
    ),
  OFFSET(E1931,-$B1931+IF($L1931,1,0),0)*IF($B1931&gt;OFFSET($B1931,1,0),ChapterTable!$R$17,1)*
    (VLOOKUP(SUBSTITUTE(SUBSTITUTE(E$1,"standard",""),"|Float","")&amp;IF(OR($L1931=TRUE,$A1931=0,MOD($A1931,ChapterTable!$R$20)&lt;&gt;0),"","보스")&amp;"인게임누적곱배수",ChapterTable!$R:$S,2,0)^C1931
    +VLOOKUP(SUBSTITUTE(SUBSTITUTE(E$1,"standard",""),"|Float","")&amp;IF(OR($L1931=TRUE,$A1931=0,MOD($A1931,ChapterTable!$R$20)&lt;&gt;0),"","보스")&amp;"인게임누적합배수",ChapterTable!$R:$S,2,0)*C1931)
  )
  )
  )
)</f>
        <v>72515.228247070321</v>
      </c>
      <c r="F1931" s="1">
        <f ca="1">IF(AND($A1931=0,$B1931=1),
    VLOOKUP(1,ChapterTable!$1:$1048576,MATCH("최종"&amp;SUBSTITUTE(SUBSTITUTE(F$1,"standard",""),"|Float",""),ChapterTable!$1:$1,0),0)*ChapterTable!$P$17,
  IF(AND($A1931=0,$B1931=0),
    F1932,
  IF($B1931=0,
    VLOOKUP($A1931,ChapterTable!$1:$1048576,MATCH("최종"&amp;SUBSTITUTE(SUBSTITUTE(F$1,"standard",""),"|Float",""),ChapterTable!$1:$1,0),0),
  IF($B1931=1,
    IF($L1931=FALSE,
      VLOOKUP($A1931,ChapterTable!$1:$1048576,MATCH("최종"&amp;SUBSTITUTE(SUBSTITUTE(F$1,"standard",""),"|Float",""),ChapterTable!$1:$1,0),0),
      VLOOKUP($A1931-ChapterTable!$P$11,ChapterTable!$1:$1048576,MATCH("최종"&amp;SUBSTITUTE(SUBSTITUTE(F$1,"standard",""),"|Float",""),ChapterTable!$1:$1,0),0)*ChapterTable!$P$14
    ),
  OFFSET(F1931,-$B1931+IF($L1931,1,0),0)*
    (VLOOKUP(SUBSTITUTE(SUBSTITUTE(F$1,"standard",""),"|Float","")&amp;IF(OR($L1931=TRUE,$A1931=0,MOD($A1931,ChapterTable!$R$20)&lt;&gt;0),"","보스")&amp;"인게임누적곱배수",ChapterTable!$R:$S,2,0)^D1931
    +VLOOKUP(SUBSTITUTE(SUBSTITUTE(F$1,"standard",""),"|Float","")&amp;IF(OR($L1931=TRUE,$A1931=0,MOD($A1931,ChapterTable!$R$20)&lt;&gt;0),"","보스")&amp;"인게임누적합배수",ChapterTable!$R:$S,2,0)*D1931)
  )
  )
  )
)</f>
        <v>20562.767269134521</v>
      </c>
      <c r="G1931" t="s">
        <v>719</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214"/>
        <v>24</v>
      </c>
      <c r="Q1931">
        <f t="shared" si="215"/>
        <v>24</v>
      </c>
      <c r="R1931" t="b">
        <f t="shared" ca="1" si="216"/>
        <v>1</v>
      </c>
      <c r="T1931" t="b">
        <f t="shared" ca="1" si="217"/>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220"/>
        <v>0.25</v>
      </c>
      <c r="AJ1931">
        <f t="shared" si="218"/>
        <v>1</v>
      </c>
      <c r="AK1931">
        <f t="shared" si="219"/>
        <v>4</v>
      </c>
      <c r="AL1931">
        <f t="shared" si="213"/>
        <v>1</v>
      </c>
    </row>
    <row r="1932" spans="1:38" hidden="1" x14ac:dyDescent="0.3">
      <c r="A1932">
        <v>16</v>
      </c>
      <c r="B1932">
        <v>41</v>
      </c>
      <c r="C1932">
        <f>IF(OR($L1932=TRUE,$A1932=0,MOD($A1932,ChapterTable!$R$20)&lt;&gt;0),
MAX(0,INT(($B1932+ChapterTable!$P$26+VLOOKUP(SUBSTITUTE(C$1,"성장단계","")&amp;"단계오프셋",ChapterTable!$R:$S,2,0))/ChapterTable!$P$23)),
MAX(0,INT(($B1932+ChapterTable!$R$26+VLOOKUP(SUBSTITUTE(C$1,"성장단계","")&amp;"보스단계오프셋",ChapterTable!$R:$S,2,0))/ChapterTable!$R$23)))</f>
        <v>4</v>
      </c>
      <c r="D1932">
        <f>IF(OR($L1932=TRUE,$A1932=0,MOD($A1932,ChapterTable!$R$20)&lt;&gt;0),
MAX(0,INT(($B1932+ChapterTable!$P$26+VLOOKUP(SUBSTITUTE(D$1,"성장단계","")&amp;"단계오프셋",ChapterTable!$R:$S,2,0))/ChapterTable!$P$23)),
MAX(0,INT(($B1932+ChapterTable!$R$26+VLOOKUP(SUBSTITUTE(D$1,"성장단계","")&amp;"보스단계오프셋",ChapterTable!$R:$S,2,0))/ChapterTable!$R$23)))</f>
        <v>4</v>
      </c>
      <c r="E1932" s="1">
        <f ca="1">IF(AND($A1932=0,$B1932=1),
    VLOOKUP(1,ChapterTable!$1:$1048576,MATCH("최종"&amp;SUBSTITUTE(SUBSTITUTE(E$1,"standard",""),"|Float",""),ChapterTable!$1:$1,0),0)*ChapterTable!$P$17,
  IF(AND($A1932=0,$B1932=0),
    E1933,
  IF($B1932=0,
    VLOOKUP($A1932,ChapterTable!$1:$1048576,MATCH("최종"&amp;SUBSTITUTE(SUBSTITUTE(E$1,"standard",""),"|Float",""),ChapterTable!$1:$1,0),0),
  IF($B1932=1,
    IF($L1932=FALSE,
      VLOOKUP($A1932,ChapterTable!$1:$1048576,MATCH("최종"&amp;SUBSTITUTE(SUBSTITUTE(E$1,"standard",""),"|Float",""),ChapterTable!$1:$1,0),0),
      VLOOKUP($A1932-ChapterTable!$P$11,ChapterTable!$1:$1048576,MATCH("최종"&amp;SUBSTITUTE(SUBSTITUTE(E$1,"standard",""),"|Float",""),ChapterTable!$1:$1,0),0)*ChapterTable!$P$14
    ),
  OFFSET(E1932,-$B1932+IF($L1932,1,0),0)*IF($B1932&gt;OFFSET($B1932,1,0),ChapterTable!$R$17,1)*
    (VLOOKUP(SUBSTITUTE(SUBSTITUTE(E$1,"standard",""),"|Float","")&amp;IF(OR($L1932=TRUE,$A1932=0,MOD($A1932,ChapterTable!$R$20)&lt;&gt;0),"","보스")&amp;"인게임누적곱배수",ChapterTable!$R:$S,2,0)^C1932
    +VLOOKUP(SUBSTITUTE(SUBSTITUTE(E$1,"standard",""),"|Float","")&amp;IF(OR($L1932=TRUE,$A1932=0,MOD($A1932,ChapterTable!$R$20)&lt;&gt;0),"","보스")&amp;"인게임누적합배수",ChapterTable!$R:$S,2,0)*C1932)
  )
  )
  )
)</f>
        <v>72515.228247070321</v>
      </c>
      <c r="F1932" s="1">
        <f ca="1">IF(AND($A1932=0,$B1932=1),
    VLOOKUP(1,ChapterTable!$1:$1048576,MATCH("최종"&amp;SUBSTITUTE(SUBSTITUTE(F$1,"standard",""),"|Float",""),ChapterTable!$1:$1,0),0)*ChapterTable!$P$17,
  IF(AND($A1932=0,$B1932=0),
    F1933,
  IF($B1932=0,
    VLOOKUP($A1932,ChapterTable!$1:$1048576,MATCH("최종"&amp;SUBSTITUTE(SUBSTITUTE(F$1,"standard",""),"|Float",""),ChapterTable!$1:$1,0),0),
  IF($B1932=1,
    IF($L1932=FALSE,
      VLOOKUP($A1932,ChapterTable!$1:$1048576,MATCH("최종"&amp;SUBSTITUTE(SUBSTITUTE(F$1,"standard",""),"|Float",""),ChapterTable!$1:$1,0),0),
      VLOOKUP($A1932-ChapterTable!$P$11,ChapterTable!$1:$1048576,MATCH("최종"&amp;SUBSTITUTE(SUBSTITUTE(F$1,"standard",""),"|Float",""),ChapterTable!$1:$1,0),0)*ChapterTable!$P$14
    ),
  OFFSET(F1932,-$B1932+IF($L1932,1,0),0)*
    (VLOOKUP(SUBSTITUTE(SUBSTITUTE(F$1,"standard",""),"|Float","")&amp;IF(OR($L1932=TRUE,$A1932=0,MOD($A1932,ChapterTable!$R$20)&lt;&gt;0),"","보스")&amp;"인게임누적곱배수",ChapterTable!$R:$S,2,0)^D1932
    +VLOOKUP(SUBSTITUTE(SUBSTITUTE(F$1,"standard",""),"|Float","")&amp;IF(OR($L1932=TRUE,$A1932=0,MOD($A1932,ChapterTable!$R$20)&lt;&gt;0),"","보스")&amp;"인게임누적합배수",ChapterTable!$R:$S,2,0)*D1932)
  )
  )
  )
)</f>
        <v>21821.712203979492</v>
      </c>
      <c r="G1932" t="s">
        <v>719</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214"/>
        <v>5</v>
      </c>
      <c r="Q1932">
        <f t="shared" si="215"/>
        <v>5</v>
      </c>
      <c r="R1932" t="b">
        <f t="shared" ca="1" si="216"/>
        <v>1</v>
      </c>
      <c r="T1932" t="b">
        <f t="shared" ca="1" si="217"/>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220"/>
        <v>0.2</v>
      </c>
      <c r="AJ1932">
        <f t="shared" si="218"/>
        <v>0.27466666000000001</v>
      </c>
      <c r="AK1932">
        <f t="shared" si="219"/>
        <v>1</v>
      </c>
      <c r="AL1932">
        <f t="shared" si="213"/>
        <v>1</v>
      </c>
    </row>
    <row r="1933" spans="1:38" hidden="1" x14ac:dyDescent="0.3">
      <c r="A1933">
        <v>16</v>
      </c>
      <c r="B1933">
        <v>42</v>
      </c>
      <c r="C1933">
        <f>IF(OR($L1933=TRUE,$A1933=0,MOD($A1933,ChapterTable!$R$20)&lt;&gt;0),
MAX(0,INT(($B1933+ChapterTable!$P$26+VLOOKUP(SUBSTITUTE(C$1,"성장단계","")&amp;"단계오프셋",ChapterTable!$R:$S,2,0))/ChapterTable!$P$23)),
MAX(0,INT(($B1933+ChapterTable!$R$26+VLOOKUP(SUBSTITUTE(C$1,"성장단계","")&amp;"보스단계오프셋",ChapterTable!$R:$S,2,0))/ChapterTable!$R$23)))</f>
        <v>4</v>
      </c>
      <c r="D1933">
        <f>IF(OR($L1933=TRUE,$A1933=0,MOD($A1933,ChapterTable!$R$20)&lt;&gt;0),
MAX(0,INT(($B1933+ChapterTable!$P$26+VLOOKUP(SUBSTITUTE(D$1,"성장단계","")&amp;"단계오프셋",ChapterTable!$R:$S,2,0))/ChapterTable!$P$23)),
MAX(0,INT(($B1933+ChapterTable!$R$26+VLOOKUP(SUBSTITUTE(D$1,"성장단계","")&amp;"보스단계오프셋",ChapterTable!$R:$S,2,0))/ChapterTable!$R$23)))</f>
        <v>4</v>
      </c>
      <c r="E1933" s="1">
        <f ca="1">IF(AND($A1933=0,$B1933=1),
    VLOOKUP(1,ChapterTable!$1:$1048576,MATCH("최종"&amp;SUBSTITUTE(SUBSTITUTE(E$1,"standard",""),"|Float",""),ChapterTable!$1:$1,0),0)*ChapterTable!$P$17,
  IF(AND($A1933=0,$B1933=0),
    E1934,
  IF($B1933=0,
    VLOOKUP($A1933,ChapterTable!$1:$1048576,MATCH("최종"&amp;SUBSTITUTE(SUBSTITUTE(E$1,"standard",""),"|Float",""),ChapterTable!$1:$1,0),0),
  IF($B1933=1,
    IF($L1933=FALSE,
      VLOOKUP($A1933,ChapterTable!$1:$1048576,MATCH("최종"&amp;SUBSTITUTE(SUBSTITUTE(E$1,"standard",""),"|Float",""),ChapterTable!$1:$1,0),0),
      VLOOKUP($A1933-ChapterTable!$P$11,ChapterTable!$1:$1048576,MATCH("최종"&amp;SUBSTITUTE(SUBSTITUTE(E$1,"standard",""),"|Float",""),ChapterTable!$1:$1,0),0)*ChapterTable!$P$14
    ),
  OFFSET(E1933,-$B1933+IF($L1933,1,0),0)*IF($B1933&gt;OFFSET($B1933,1,0),ChapterTable!$R$17,1)*
    (VLOOKUP(SUBSTITUTE(SUBSTITUTE(E$1,"standard",""),"|Float","")&amp;IF(OR($L1933=TRUE,$A1933=0,MOD($A1933,ChapterTable!$R$20)&lt;&gt;0),"","보스")&amp;"인게임누적곱배수",ChapterTable!$R:$S,2,0)^C1933
    +VLOOKUP(SUBSTITUTE(SUBSTITUTE(E$1,"standard",""),"|Float","")&amp;IF(OR($L1933=TRUE,$A1933=0,MOD($A1933,ChapterTable!$R$20)&lt;&gt;0),"","보스")&amp;"인게임누적합배수",ChapterTable!$R:$S,2,0)*C1933)
  )
  )
  )
)</f>
        <v>72515.228247070321</v>
      </c>
      <c r="F1933" s="1">
        <f ca="1">IF(AND($A1933=0,$B1933=1),
    VLOOKUP(1,ChapterTable!$1:$1048576,MATCH("최종"&amp;SUBSTITUTE(SUBSTITUTE(F$1,"standard",""),"|Float",""),ChapterTable!$1:$1,0),0)*ChapterTable!$P$17,
  IF(AND($A1933=0,$B1933=0),
    F1934,
  IF($B1933=0,
    VLOOKUP($A1933,ChapterTable!$1:$1048576,MATCH("최종"&amp;SUBSTITUTE(SUBSTITUTE(F$1,"standard",""),"|Float",""),ChapterTable!$1:$1,0),0),
  IF($B1933=1,
    IF($L1933=FALSE,
      VLOOKUP($A1933,ChapterTable!$1:$1048576,MATCH("최종"&amp;SUBSTITUTE(SUBSTITUTE(F$1,"standard",""),"|Float",""),ChapterTable!$1:$1,0),0),
      VLOOKUP($A1933-ChapterTable!$P$11,ChapterTable!$1:$1048576,MATCH("최종"&amp;SUBSTITUTE(SUBSTITUTE(F$1,"standard",""),"|Float",""),ChapterTable!$1:$1,0),0)*ChapterTable!$P$14
    ),
  OFFSET(F1933,-$B1933+IF($L1933,1,0),0)*
    (VLOOKUP(SUBSTITUTE(SUBSTITUTE(F$1,"standard",""),"|Float","")&amp;IF(OR($L1933=TRUE,$A1933=0,MOD($A1933,ChapterTable!$R$20)&lt;&gt;0),"","보스")&amp;"인게임누적곱배수",ChapterTable!$R:$S,2,0)^D1933
    +VLOOKUP(SUBSTITUTE(SUBSTITUTE(F$1,"standard",""),"|Float","")&amp;IF(OR($L1933=TRUE,$A1933=0,MOD($A1933,ChapterTable!$R$20)&lt;&gt;0),"","보스")&amp;"인게임누적합배수",ChapterTable!$R:$S,2,0)*D1933)
  )
  )
  )
)</f>
        <v>21821.712203979492</v>
      </c>
      <c r="G1933" t="s">
        <v>719</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214"/>
        <v>5</v>
      </c>
      <c r="Q1933">
        <f t="shared" si="215"/>
        <v>5</v>
      </c>
      <c r="R1933" t="b">
        <f t="shared" ca="1" si="216"/>
        <v>1</v>
      </c>
      <c r="T1933" t="b">
        <f t="shared" ca="1" si="217"/>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220"/>
        <v>0.2</v>
      </c>
      <c r="AJ1933">
        <f t="shared" si="218"/>
        <v>0.27466666000000001</v>
      </c>
      <c r="AK1933">
        <f t="shared" si="219"/>
        <v>1</v>
      </c>
      <c r="AL1933">
        <f t="shared" si="213"/>
        <v>1</v>
      </c>
    </row>
    <row r="1934" spans="1:38" hidden="1" x14ac:dyDescent="0.3">
      <c r="A1934">
        <v>16</v>
      </c>
      <c r="B1934">
        <v>43</v>
      </c>
      <c r="C1934">
        <f>IF(OR($L1934=TRUE,$A1934=0,MOD($A1934,ChapterTable!$R$20)&lt;&gt;0),
MAX(0,INT(($B1934+ChapterTable!$P$26+VLOOKUP(SUBSTITUTE(C$1,"성장단계","")&amp;"단계오프셋",ChapterTable!$R:$S,2,0))/ChapterTable!$P$23)),
MAX(0,INT(($B1934+ChapterTable!$R$26+VLOOKUP(SUBSTITUTE(C$1,"성장단계","")&amp;"보스단계오프셋",ChapterTable!$R:$S,2,0))/ChapterTable!$R$23)))</f>
        <v>4</v>
      </c>
      <c r="D1934">
        <f>IF(OR($L1934=TRUE,$A1934=0,MOD($A1934,ChapterTable!$R$20)&lt;&gt;0),
MAX(0,INT(($B1934+ChapterTable!$P$26+VLOOKUP(SUBSTITUTE(D$1,"성장단계","")&amp;"단계오프셋",ChapterTable!$R:$S,2,0))/ChapterTable!$P$23)),
MAX(0,INT(($B1934+ChapterTable!$R$26+VLOOKUP(SUBSTITUTE(D$1,"성장단계","")&amp;"보스단계오프셋",ChapterTable!$R:$S,2,0))/ChapterTable!$R$23)))</f>
        <v>4</v>
      </c>
      <c r="E1934" s="1">
        <f ca="1">IF(AND($A1934=0,$B1934=1),
    VLOOKUP(1,ChapterTable!$1:$1048576,MATCH("최종"&amp;SUBSTITUTE(SUBSTITUTE(E$1,"standard",""),"|Float",""),ChapterTable!$1:$1,0),0)*ChapterTable!$P$17,
  IF(AND($A1934=0,$B1934=0),
    E1935,
  IF($B1934=0,
    VLOOKUP($A1934,ChapterTable!$1:$1048576,MATCH("최종"&amp;SUBSTITUTE(SUBSTITUTE(E$1,"standard",""),"|Float",""),ChapterTable!$1:$1,0),0),
  IF($B1934=1,
    IF($L1934=FALSE,
      VLOOKUP($A1934,ChapterTable!$1:$1048576,MATCH("최종"&amp;SUBSTITUTE(SUBSTITUTE(E$1,"standard",""),"|Float",""),ChapterTable!$1:$1,0),0),
      VLOOKUP($A1934-ChapterTable!$P$11,ChapterTable!$1:$1048576,MATCH("최종"&amp;SUBSTITUTE(SUBSTITUTE(E$1,"standard",""),"|Float",""),ChapterTable!$1:$1,0),0)*ChapterTable!$P$14
    ),
  OFFSET(E1934,-$B1934+IF($L1934,1,0),0)*IF($B1934&gt;OFFSET($B1934,1,0),ChapterTable!$R$17,1)*
    (VLOOKUP(SUBSTITUTE(SUBSTITUTE(E$1,"standard",""),"|Float","")&amp;IF(OR($L1934=TRUE,$A1934=0,MOD($A1934,ChapterTable!$R$20)&lt;&gt;0),"","보스")&amp;"인게임누적곱배수",ChapterTable!$R:$S,2,0)^C1934
    +VLOOKUP(SUBSTITUTE(SUBSTITUTE(E$1,"standard",""),"|Float","")&amp;IF(OR($L1934=TRUE,$A1934=0,MOD($A1934,ChapterTable!$R$20)&lt;&gt;0),"","보스")&amp;"인게임누적합배수",ChapterTable!$R:$S,2,0)*C1934)
  )
  )
  )
)</f>
        <v>72515.228247070321</v>
      </c>
      <c r="F1934" s="1">
        <f ca="1">IF(AND($A1934=0,$B1934=1),
    VLOOKUP(1,ChapterTable!$1:$1048576,MATCH("최종"&amp;SUBSTITUTE(SUBSTITUTE(F$1,"standard",""),"|Float",""),ChapterTable!$1:$1,0),0)*ChapterTable!$P$17,
  IF(AND($A1934=0,$B1934=0),
    F1935,
  IF($B1934=0,
    VLOOKUP($A1934,ChapterTable!$1:$1048576,MATCH("최종"&amp;SUBSTITUTE(SUBSTITUTE(F$1,"standard",""),"|Float",""),ChapterTable!$1:$1,0),0),
  IF($B1934=1,
    IF($L1934=FALSE,
      VLOOKUP($A1934,ChapterTable!$1:$1048576,MATCH("최종"&amp;SUBSTITUTE(SUBSTITUTE(F$1,"standard",""),"|Float",""),ChapterTable!$1:$1,0),0),
      VLOOKUP($A1934-ChapterTable!$P$11,ChapterTable!$1:$1048576,MATCH("최종"&amp;SUBSTITUTE(SUBSTITUTE(F$1,"standard",""),"|Float",""),ChapterTable!$1:$1,0),0)*ChapterTable!$P$14
    ),
  OFFSET(F1934,-$B1934+IF($L1934,1,0),0)*
    (VLOOKUP(SUBSTITUTE(SUBSTITUTE(F$1,"standard",""),"|Float","")&amp;IF(OR($L1934=TRUE,$A1934=0,MOD($A1934,ChapterTable!$R$20)&lt;&gt;0),"","보스")&amp;"인게임누적곱배수",ChapterTable!$R:$S,2,0)^D1934
    +VLOOKUP(SUBSTITUTE(SUBSTITUTE(F$1,"standard",""),"|Float","")&amp;IF(OR($L1934=TRUE,$A1934=0,MOD($A1934,ChapterTable!$R$20)&lt;&gt;0),"","보스")&amp;"인게임누적합배수",ChapterTable!$R:$S,2,0)*D1934)
  )
  )
  )
)</f>
        <v>21821.712203979492</v>
      </c>
      <c r="G1934" t="s">
        <v>719</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214"/>
        <v>5</v>
      </c>
      <c r="Q1934">
        <f t="shared" si="215"/>
        <v>5</v>
      </c>
      <c r="R1934" t="b">
        <f t="shared" ca="1" si="216"/>
        <v>1</v>
      </c>
      <c r="T1934" t="b">
        <f t="shared" ca="1" si="217"/>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220"/>
        <v>0.2</v>
      </c>
      <c r="AJ1934">
        <f t="shared" si="218"/>
        <v>0.27466666000000001</v>
      </c>
      <c r="AK1934">
        <f t="shared" si="219"/>
        <v>1</v>
      </c>
      <c r="AL1934">
        <f t="shared" si="213"/>
        <v>1</v>
      </c>
    </row>
    <row r="1935" spans="1:38" hidden="1" x14ac:dyDescent="0.3">
      <c r="A1935">
        <v>16</v>
      </c>
      <c r="B1935">
        <v>44</v>
      </c>
      <c r="C1935">
        <f>IF(OR($L1935=TRUE,$A1935=0,MOD($A1935,ChapterTable!$R$20)&lt;&gt;0),
MAX(0,INT(($B1935+ChapterTable!$P$26+VLOOKUP(SUBSTITUTE(C$1,"성장단계","")&amp;"단계오프셋",ChapterTable!$R:$S,2,0))/ChapterTable!$P$23)),
MAX(0,INT(($B1935+ChapterTable!$R$26+VLOOKUP(SUBSTITUTE(C$1,"성장단계","")&amp;"보스단계오프셋",ChapterTable!$R:$S,2,0))/ChapterTable!$R$23)))</f>
        <v>4</v>
      </c>
      <c r="D1935">
        <f>IF(OR($L1935=TRUE,$A1935=0,MOD($A1935,ChapterTable!$R$20)&lt;&gt;0),
MAX(0,INT(($B1935+ChapterTable!$P$26+VLOOKUP(SUBSTITUTE(D$1,"성장단계","")&amp;"단계오프셋",ChapterTable!$R:$S,2,0))/ChapterTable!$P$23)),
MAX(0,INT(($B1935+ChapterTable!$R$26+VLOOKUP(SUBSTITUTE(D$1,"성장단계","")&amp;"보스단계오프셋",ChapterTable!$R:$S,2,0))/ChapterTable!$R$23)))</f>
        <v>4</v>
      </c>
      <c r="E1935" s="1">
        <f ca="1">IF(AND($A1935=0,$B1935=1),
    VLOOKUP(1,ChapterTable!$1:$1048576,MATCH("최종"&amp;SUBSTITUTE(SUBSTITUTE(E$1,"standard",""),"|Float",""),ChapterTable!$1:$1,0),0)*ChapterTable!$P$17,
  IF(AND($A1935=0,$B1935=0),
    E1936,
  IF($B1935=0,
    VLOOKUP($A1935,ChapterTable!$1:$1048576,MATCH("최종"&amp;SUBSTITUTE(SUBSTITUTE(E$1,"standard",""),"|Float",""),ChapterTable!$1:$1,0),0),
  IF($B1935=1,
    IF($L1935=FALSE,
      VLOOKUP($A1935,ChapterTable!$1:$1048576,MATCH("최종"&amp;SUBSTITUTE(SUBSTITUTE(E$1,"standard",""),"|Float",""),ChapterTable!$1:$1,0),0),
      VLOOKUP($A1935-ChapterTable!$P$11,ChapterTable!$1:$1048576,MATCH("최종"&amp;SUBSTITUTE(SUBSTITUTE(E$1,"standard",""),"|Float",""),ChapterTable!$1:$1,0),0)*ChapterTable!$P$14
    ),
  OFFSET(E1935,-$B1935+IF($L1935,1,0),0)*IF($B1935&gt;OFFSET($B1935,1,0),ChapterTable!$R$17,1)*
    (VLOOKUP(SUBSTITUTE(SUBSTITUTE(E$1,"standard",""),"|Float","")&amp;IF(OR($L1935=TRUE,$A1935=0,MOD($A1935,ChapterTable!$R$20)&lt;&gt;0),"","보스")&amp;"인게임누적곱배수",ChapterTable!$R:$S,2,0)^C1935
    +VLOOKUP(SUBSTITUTE(SUBSTITUTE(E$1,"standard",""),"|Float","")&amp;IF(OR($L1935=TRUE,$A1935=0,MOD($A1935,ChapterTable!$R$20)&lt;&gt;0),"","보스")&amp;"인게임누적합배수",ChapterTable!$R:$S,2,0)*C1935)
  )
  )
  )
)</f>
        <v>72515.228247070321</v>
      </c>
      <c r="F1935" s="1">
        <f ca="1">IF(AND($A1935=0,$B1935=1),
    VLOOKUP(1,ChapterTable!$1:$1048576,MATCH("최종"&amp;SUBSTITUTE(SUBSTITUTE(F$1,"standard",""),"|Float",""),ChapterTable!$1:$1,0),0)*ChapterTable!$P$17,
  IF(AND($A1935=0,$B1935=0),
    F1936,
  IF($B1935=0,
    VLOOKUP($A1935,ChapterTable!$1:$1048576,MATCH("최종"&amp;SUBSTITUTE(SUBSTITUTE(F$1,"standard",""),"|Float",""),ChapterTable!$1:$1,0),0),
  IF($B1935=1,
    IF($L1935=FALSE,
      VLOOKUP($A1935,ChapterTable!$1:$1048576,MATCH("최종"&amp;SUBSTITUTE(SUBSTITUTE(F$1,"standard",""),"|Float",""),ChapterTable!$1:$1,0),0),
      VLOOKUP($A1935-ChapterTable!$P$11,ChapterTable!$1:$1048576,MATCH("최종"&amp;SUBSTITUTE(SUBSTITUTE(F$1,"standard",""),"|Float",""),ChapterTable!$1:$1,0),0)*ChapterTable!$P$14
    ),
  OFFSET(F1935,-$B1935+IF($L1935,1,0),0)*
    (VLOOKUP(SUBSTITUTE(SUBSTITUTE(F$1,"standard",""),"|Float","")&amp;IF(OR($L1935=TRUE,$A1935=0,MOD($A1935,ChapterTable!$R$20)&lt;&gt;0),"","보스")&amp;"인게임누적곱배수",ChapterTable!$R:$S,2,0)^D1935
    +VLOOKUP(SUBSTITUTE(SUBSTITUTE(F$1,"standard",""),"|Float","")&amp;IF(OR($L1935=TRUE,$A1935=0,MOD($A1935,ChapterTable!$R$20)&lt;&gt;0),"","보스")&amp;"인게임누적합배수",ChapterTable!$R:$S,2,0)*D1935)
  )
  )
  )
)</f>
        <v>21821.712203979492</v>
      </c>
      <c r="G1935" t="s">
        <v>719</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214"/>
        <v>5</v>
      </c>
      <c r="Q1935">
        <f t="shared" si="215"/>
        <v>5</v>
      </c>
      <c r="R1935" t="b">
        <f t="shared" ca="1" si="216"/>
        <v>1</v>
      </c>
      <c r="T1935" t="b">
        <f t="shared" ca="1" si="217"/>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220"/>
        <v>0.2</v>
      </c>
      <c r="AJ1935">
        <f t="shared" si="218"/>
        <v>0.27466666000000001</v>
      </c>
      <c r="AK1935">
        <f t="shared" si="219"/>
        <v>1</v>
      </c>
      <c r="AL1935">
        <f t="shared" si="213"/>
        <v>1</v>
      </c>
    </row>
    <row r="1936" spans="1:38" hidden="1" x14ac:dyDescent="0.3">
      <c r="A1936">
        <v>16</v>
      </c>
      <c r="B1936">
        <v>45</v>
      </c>
      <c r="C1936">
        <f>IF(OR($L1936=TRUE,$A1936=0,MOD($A1936,ChapterTable!$R$20)&lt;&gt;0),
MAX(0,INT(($B1936+ChapterTable!$P$26+VLOOKUP(SUBSTITUTE(C$1,"성장단계","")&amp;"단계오프셋",ChapterTable!$R:$S,2,0))/ChapterTable!$P$23)),
MAX(0,INT(($B1936+ChapterTable!$R$26+VLOOKUP(SUBSTITUTE(C$1,"성장단계","")&amp;"보스단계오프셋",ChapterTable!$R:$S,2,0))/ChapterTable!$R$23)))</f>
        <v>4</v>
      </c>
      <c r="D1936">
        <f>IF(OR($L1936=TRUE,$A1936=0,MOD($A1936,ChapterTable!$R$20)&lt;&gt;0),
MAX(0,INT(($B1936+ChapterTable!$P$26+VLOOKUP(SUBSTITUTE(D$1,"성장단계","")&amp;"단계오프셋",ChapterTable!$R:$S,2,0))/ChapterTable!$P$23)),
MAX(0,INT(($B1936+ChapterTable!$R$26+VLOOKUP(SUBSTITUTE(D$1,"성장단계","")&amp;"보스단계오프셋",ChapterTable!$R:$S,2,0))/ChapterTable!$R$23)))</f>
        <v>4</v>
      </c>
      <c r="E1936" s="1">
        <f ca="1">IF(AND($A1936=0,$B1936=1),
    VLOOKUP(1,ChapterTable!$1:$1048576,MATCH("최종"&amp;SUBSTITUTE(SUBSTITUTE(E$1,"standard",""),"|Float",""),ChapterTable!$1:$1,0),0)*ChapterTable!$P$17,
  IF(AND($A1936=0,$B1936=0),
    E1937,
  IF($B1936=0,
    VLOOKUP($A1936,ChapterTable!$1:$1048576,MATCH("최종"&amp;SUBSTITUTE(SUBSTITUTE(E$1,"standard",""),"|Float",""),ChapterTable!$1:$1,0),0),
  IF($B1936=1,
    IF($L1936=FALSE,
      VLOOKUP($A1936,ChapterTable!$1:$1048576,MATCH("최종"&amp;SUBSTITUTE(SUBSTITUTE(E$1,"standard",""),"|Float",""),ChapterTable!$1:$1,0),0),
      VLOOKUP($A1936-ChapterTable!$P$11,ChapterTable!$1:$1048576,MATCH("최종"&amp;SUBSTITUTE(SUBSTITUTE(E$1,"standard",""),"|Float",""),ChapterTable!$1:$1,0),0)*ChapterTable!$P$14
    ),
  OFFSET(E1936,-$B1936+IF($L1936,1,0),0)*IF($B1936&gt;OFFSET($B1936,1,0),ChapterTable!$R$17,1)*
    (VLOOKUP(SUBSTITUTE(SUBSTITUTE(E$1,"standard",""),"|Float","")&amp;IF(OR($L1936=TRUE,$A1936=0,MOD($A1936,ChapterTable!$R$20)&lt;&gt;0),"","보스")&amp;"인게임누적곱배수",ChapterTable!$R:$S,2,0)^C1936
    +VLOOKUP(SUBSTITUTE(SUBSTITUTE(E$1,"standard",""),"|Float","")&amp;IF(OR($L1936=TRUE,$A1936=0,MOD($A1936,ChapterTable!$R$20)&lt;&gt;0),"","보스")&amp;"인게임누적합배수",ChapterTable!$R:$S,2,0)*C1936)
  )
  )
  )
)</f>
        <v>72515.228247070321</v>
      </c>
      <c r="F1936" s="1">
        <f ca="1">IF(AND($A1936=0,$B1936=1),
    VLOOKUP(1,ChapterTable!$1:$1048576,MATCH("최종"&amp;SUBSTITUTE(SUBSTITUTE(F$1,"standard",""),"|Float",""),ChapterTable!$1:$1,0),0)*ChapterTable!$P$17,
  IF(AND($A1936=0,$B1936=0),
    F1937,
  IF($B1936=0,
    VLOOKUP($A1936,ChapterTable!$1:$1048576,MATCH("최종"&amp;SUBSTITUTE(SUBSTITUTE(F$1,"standard",""),"|Float",""),ChapterTable!$1:$1,0),0),
  IF($B1936=1,
    IF($L1936=FALSE,
      VLOOKUP($A1936,ChapterTable!$1:$1048576,MATCH("최종"&amp;SUBSTITUTE(SUBSTITUTE(F$1,"standard",""),"|Float",""),ChapterTable!$1:$1,0),0),
      VLOOKUP($A1936-ChapterTable!$P$11,ChapterTable!$1:$1048576,MATCH("최종"&amp;SUBSTITUTE(SUBSTITUTE(F$1,"standard",""),"|Float",""),ChapterTable!$1:$1,0),0)*ChapterTable!$P$14
    ),
  OFFSET(F1936,-$B1936+IF($L1936,1,0),0)*
    (VLOOKUP(SUBSTITUTE(SUBSTITUTE(F$1,"standard",""),"|Float","")&amp;IF(OR($L1936=TRUE,$A1936=0,MOD($A1936,ChapterTable!$R$20)&lt;&gt;0),"","보스")&amp;"인게임누적곱배수",ChapterTable!$R:$S,2,0)^D1936
    +VLOOKUP(SUBSTITUTE(SUBSTITUTE(F$1,"standard",""),"|Float","")&amp;IF(OR($L1936=TRUE,$A1936=0,MOD($A1936,ChapterTable!$R$20)&lt;&gt;0),"","보스")&amp;"인게임누적합배수",ChapterTable!$R:$S,2,0)*D1936)
  )
  )
  )
)</f>
        <v>21821.712203979492</v>
      </c>
      <c r="G1936" t="s">
        <v>719</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214"/>
        <v>11</v>
      </c>
      <c r="Q1936">
        <f t="shared" si="215"/>
        <v>11</v>
      </c>
      <c r="R1936" t="b">
        <f t="shared" ca="1" si="216"/>
        <v>1</v>
      </c>
      <c r="T1936" t="b">
        <f t="shared" ca="1" si="217"/>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220"/>
        <v>0.2</v>
      </c>
      <c r="AJ1936">
        <f t="shared" si="218"/>
        <v>0.27466666000000001</v>
      </c>
      <c r="AK1936">
        <f t="shared" si="219"/>
        <v>1</v>
      </c>
      <c r="AL1936">
        <f t="shared" si="213"/>
        <v>1</v>
      </c>
    </row>
    <row r="1937" spans="1:38" hidden="1" x14ac:dyDescent="0.3">
      <c r="A1937">
        <v>16</v>
      </c>
      <c r="B1937">
        <v>46</v>
      </c>
      <c r="C1937">
        <f>IF(OR($L1937=TRUE,$A1937=0,MOD($A1937,ChapterTable!$R$20)&lt;&gt;0),
MAX(0,INT(($B1937+ChapterTable!$P$26+VLOOKUP(SUBSTITUTE(C$1,"성장단계","")&amp;"단계오프셋",ChapterTable!$R:$S,2,0))/ChapterTable!$P$23)),
MAX(0,INT(($B1937+ChapterTable!$R$26+VLOOKUP(SUBSTITUTE(C$1,"성장단계","")&amp;"보스단계오프셋",ChapterTable!$R:$S,2,0))/ChapterTable!$R$23)))</f>
        <v>5</v>
      </c>
      <c r="D1937">
        <f>IF(OR($L1937=TRUE,$A1937=0,MOD($A1937,ChapterTable!$R$20)&lt;&gt;0),
MAX(0,INT(($B1937+ChapterTable!$P$26+VLOOKUP(SUBSTITUTE(D$1,"성장단계","")&amp;"단계오프셋",ChapterTable!$R:$S,2,0))/ChapterTable!$P$23)),
MAX(0,INT(($B1937+ChapterTable!$R$26+VLOOKUP(SUBSTITUTE(D$1,"성장단계","")&amp;"보스단계오프셋",ChapterTable!$R:$S,2,0))/ChapterTable!$R$23)))</f>
        <v>4</v>
      </c>
      <c r="E1937" s="1">
        <f ca="1">IF(AND($A1937=0,$B1937=1),
    VLOOKUP(1,ChapterTable!$1:$1048576,MATCH("최종"&amp;SUBSTITUTE(SUBSTITUTE(E$1,"standard",""),"|Float",""),ChapterTable!$1:$1,0),0)*ChapterTable!$P$17,
  IF(AND($A1937=0,$B1937=0),
    E1938,
  IF($B1937=0,
    VLOOKUP($A1937,ChapterTable!$1:$1048576,MATCH("최종"&amp;SUBSTITUTE(SUBSTITUTE(E$1,"standard",""),"|Float",""),ChapterTable!$1:$1,0),0),
  IF($B1937=1,
    IF($L1937=FALSE,
      VLOOKUP($A1937,ChapterTable!$1:$1048576,MATCH("최종"&amp;SUBSTITUTE(SUBSTITUTE(E$1,"standard",""),"|Float",""),ChapterTable!$1:$1,0),0),
      VLOOKUP($A1937-ChapterTable!$P$11,ChapterTable!$1:$1048576,MATCH("최종"&amp;SUBSTITUTE(SUBSTITUTE(E$1,"standard",""),"|Float",""),ChapterTable!$1:$1,0),0)*ChapterTable!$P$14
    ),
  OFFSET(E1937,-$B1937+IF($L1937,1,0),0)*IF($B1937&gt;OFFSET($B1937,1,0),ChapterTable!$R$17,1)*
    (VLOOKUP(SUBSTITUTE(SUBSTITUTE(E$1,"standard",""),"|Float","")&amp;IF(OR($L1937=TRUE,$A1937=0,MOD($A1937,ChapterTable!$R$20)&lt;&gt;0),"","보스")&amp;"인게임누적곱배수",ChapterTable!$R:$S,2,0)^C1937
    +VLOOKUP(SUBSTITUTE(SUBSTITUTE(E$1,"standard",""),"|Float","")&amp;IF(OR($L1937=TRUE,$A1937=0,MOD($A1937,ChapterTable!$R$20)&lt;&gt;0),"","보스")&amp;"인게임누적합배수",ChapterTable!$R:$S,2,0)*C1937)
  )
  )
  )
)</f>
        <v>80572.475830078125</v>
      </c>
      <c r="F1937" s="1">
        <f ca="1">IF(AND($A1937=0,$B1937=1),
    VLOOKUP(1,ChapterTable!$1:$1048576,MATCH("최종"&amp;SUBSTITUTE(SUBSTITUTE(F$1,"standard",""),"|Float",""),ChapterTable!$1:$1,0),0)*ChapterTable!$P$17,
  IF(AND($A1937=0,$B1937=0),
    F1938,
  IF($B1937=0,
    VLOOKUP($A1937,ChapterTable!$1:$1048576,MATCH("최종"&amp;SUBSTITUTE(SUBSTITUTE(F$1,"standard",""),"|Float",""),ChapterTable!$1:$1,0),0),
  IF($B1937=1,
    IF($L1937=FALSE,
      VLOOKUP($A1937,ChapterTable!$1:$1048576,MATCH("최종"&amp;SUBSTITUTE(SUBSTITUTE(F$1,"standard",""),"|Float",""),ChapterTable!$1:$1,0),0),
      VLOOKUP($A1937-ChapterTable!$P$11,ChapterTable!$1:$1048576,MATCH("최종"&amp;SUBSTITUTE(SUBSTITUTE(F$1,"standard",""),"|Float",""),ChapterTable!$1:$1,0),0)*ChapterTable!$P$14
    ),
  OFFSET(F1937,-$B1937+IF($L1937,1,0),0)*
    (VLOOKUP(SUBSTITUTE(SUBSTITUTE(F$1,"standard",""),"|Float","")&amp;IF(OR($L1937=TRUE,$A1937=0,MOD($A1937,ChapterTable!$R$20)&lt;&gt;0),"","보스")&amp;"인게임누적곱배수",ChapterTable!$R:$S,2,0)^D1937
    +VLOOKUP(SUBSTITUTE(SUBSTITUTE(F$1,"standard",""),"|Float","")&amp;IF(OR($L1937=TRUE,$A1937=0,MOD($A1937,ChapterTable!$R$20)&lt;&gt;0),"","보스")&amp;"인게임누적합배수",ChapterTable!$R:$S,2,0)*D1937)
  )
  )
  )
)</f>
        <v>21821.712203979492</v>
      </c>
      <c r="G1937" t="s">
        <v>719</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214"/>
        <v>5</v>
      </c>
      <c r="Q1937">
        <f t="shared" si="215"/>
        <v>5</v>
      </c>
      <c r="R1937" t="b">
        <f t="shared" ca="1" si="216"/>
        <v>1</v>
      </c>
      <c r="T1937" t="b">
        <f t="shared" ca="1" si="217"/>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220"/>
        <v>0.2</v>
      </c>
      <c r="AJ1937">
        <f t="shared" si="218"/>
        <v>0.27466666000000001</v>
      </c>
      <c r="AK1937">
        <f t="shared" si="219"/>
        <v>1</v>
      </c>
      <c r="AL1937">
        <f t="shared" si="213"/>
        <v>1</v>
      </c>
    </row>
    <row r="1938" spans="1:38" hidden="1" x14ac:dyDescent="0.3">
      <c r="A1938">
        <v>16</v>
      </c>
      <c r="B1938">
        <v>47</v>
      </c>
      <c r="C1938">
        <f>IF(OR($L1938=TRUE,$A1938=0,MOD($A1938,ChapterTable!$R$20)&lt;&gt;0),
MAX(0,INT(($B1938+ChapterTable!$P$26+VLOOKUP(SUBSTITUTE(C$1,"성장단계","")&amp;"단계오프셋",ChapterTable!$R:$S,2,0))/ChapterTable!$P$23)),
MAX(0,INT(($B1938+ChapterTable!$R$26+VLOOKUP(SUBSTITUTE(C$1,"성장단계","")&amp;"보스단계오프셋",ChapterTable!$R:$S,2,0))/ChapterTable!$R$23)))</f>
        <v>5</v>
      </c>
      <c r="D1938">
        <f>IF(OR($L1938=TRUE,$A1938=0,MOD($A1938,ChapterTable!$R$20)&lt;&gt;0),
MAX(0,INT(($B1938+ChapterTable!$P$26+VLOOKUP(SUBSTITUTE(D$1,"성장단계","")&amp;"단계오프셋",ChapterTable!$R:$S,2,0))/ChapterTable!$P$23)),
MAX(0,INT(($B1938+ChapterTable!$R$26+VLOOKUP(SUBSTITUTE(D$1,"성장단계","")&amp;"보스단계오프셋",ChapterTable!$R:$S,2,0))/ChapterTable!$R$23)))</f>
        <v>4</v>
      </c>
      <c r="E1938" s="1">
        <f ca="1">IF(AND($A1938=0,$B1938=1),
    VLOOKUP(1,ChapterTable!$1:$1048576,MATCH("최종"&amp;SUBSTITUTE(SUBSTITUTE(E$1,"standard",""),"|Float",""),ChapterTable!$1:$1,0),0)*ChapterTable!$P$17,
  IF(AND($A1938=0,$B1938=0),
    E1939,
  IF($B1938=0,
    VLOOKUP($A1938,ChapterTable!$1:$1048576,MATCH("최종"&amp;SUBSTITUTE(SUBSTITUTE(E$1,"standard",""),"|Float",""),ChapterTable!$1:$1,0),0),
  IF($B1938=1,
    IF($L1938=FALSE,
      VLOOKUP($A1938,ChapterTable!$1:$1048576,MATCH("최종"&amp;SUBSTITUTE(SUBSTITUTE(E$1,"standard",""),"|Float",""),ChapterTable!$1:$1,0),0),
      VLOOKUP($A1938-ChapterTable!$P$11,ChapterTable!$1:$1048576,MATCH("최종"&amp;SUBSTITUTE(SUBSTITUTE(E$1,"standard",""),"|Float",""),ChapterTable!$1:$1,0),0)*ChapterTable!$P$14
    ),
  OFFSET(E1938,-$B1938+IF($L1938,1,0),0)*IF($B1938&gt;OFFSET($B1938,1,0),ChapterTable!$R$17,1)*
    (VLOOKUP(SUBSTITUTE(SUBSTITUTE(E$1,"standard",""),"|Float","")&amp;IF(OR($L1938=TRUE,$A1938=0,MOD($A1938,ChapterTable!$R$20)&lt;&gt;0),"","보스")&amp;"인게임누적곱배수",ChapterTable!$R:$S,2,0)^C1938
    +VLOOKUP(SUBSTITUTE(SUBSTITUTE(E$1,"standard",""),"|Float","")&amp;IF(OR($L1938=TRUE,$A1938=0,MOD($A1938,ChapterTable!$R$20)&lt;&gt;0),"","보스")&amp;"인게임누적합배수",ChapterTable!$R:$S,2,0)*C1938)
  )
  )
  )
)</f>
        <v>80572.475830078125</v>
      </c>
      <c r="F1938" s="1">
        <f ca="1">IF(AND($A1938=0,$B1938=1),
    VLOOKUP(1,ChapterTable!$1:$1048576,MATCH("최종"&amp;SUBSTITUTE(SUBSTITUTE(F$1,"standard",""),"|Float",""),ChapterTable!$1:$1,0),0)*ChapterTable!$P$17,
  IF(AND($A1938=0,$B1938=0),
    F1939,
  IF($B1938=0,
    VLOOKUP($A1938,ChapterTable!$1:$1048576,MATCH("최종"&amp;SUBSTITUTE(SUBSTITUTE(F$1,"standard",""),"|Float",""),ChapterTable!$1:$1,0),0),
  IF($B1938=1,
    IF($L1938=FALSE,
      VLOOKUP($A1938,ChapterTable!$1:$1048576,MATCH("최종"&amp;SUBSTITUTE(SUBSTITUTE(F$1,"standard",""),"|Float",""),ChapterTable!$1:$1,0),0),
      VLOOKUP($A1938-ChapterTable!$P$11,ChapterTable!$1:$1048576,MATCH("최종"&amp;SUBSTITUTE(SUBSTITUTE(F$1,"standard",""),"|Float",""),ChapterTable!$1:$1,0),0)*ChapterTable!$P$14
    ),
  OFFSET(F1938,-$B1938+IF($L1938,1,0),0)*
    (VLOOKUP(SUBSTITUTE(SUBSTITUTE(F$1,"standard",""),"|Float","")&amp;IF(OR($L1938=TRUE,$A1938=0,MOD($A1938,ChapterTable!$R$20)&lt;&gt;0),"","보스")&amp;"인게임누적곱배수",ChapterTable!$R:$S,2,0)^D1938
    +VLOOKUP(SUBSTITUTE(SUBSTITUTE(F$1,"standard",""),"|Float","")&amp;IF(OR($L1938=TRUE,$A1938=0,MOD($A1938,ChapterTable!$R$20)&lt;&gt;0),"","보스")&amp;"인게임누적합배수",ChapterTable!$R:$S,2,0)*D1938)
  )
  )
  )
)</f>
        <v>21821.712203979492</v>
      </c>
      <c r="G1938" t="s">
        <v>719</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214"/>
        <v>5</v>
      </c>
      <c r="Q1938">
        <f t="shared" si="215"/>
        <v>5</v>
      </c>
      <c r="R1938" t="b">
        <f t="shared" ca="1" si="216"/>
        <v>1</v>
      </c>
      <c r="T1938" t="b">
        <f t="shared" ca="1" si="217"/>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220"/>
        <v>0.2</v>
      </c>
      <c r="AJ1938">
        <f t="shared" si="218"/>
        <v>0.27466666000000001</v>
      </c>
      <c r="AK1938">
        <f t="shared" si="219"/>
        <v>1</v>
      </c>
      <c r="AL1938">
        <f t="shared" si="213"/>
        <v>1</v>
      </c>
    </row>
    <row r="1939" spans="1:38" hidden="1" x14ac:dyDescent="0.3">
      <c r="A1939">
        <v>16</v>
      </c>
      <c r="B1939">
        <v>48</v>
      </c>
      <c r="C1939">
        <f>IF(OR($L1939=TRUE,$A1939=0,MOD($A1939,ChapterTable!$R$20)&lt;&gt;0),
MAX(0,INT(($B1939+ChapterTable!$P$26+VLOOKUP(SUBSTITUTE(C$1,"성장단계","")&amp;"단계오프셋",ChapterTable!$R:$S,2,0))/ChapterTable!$P$23)),
MAX(0,INT(($B1939+ChapterTable!$R$26+VLOOKUP(SUBSTITUTE(C$1,"성장단계","")&amp;"보스단계오프셋",ChapterTable!$R:$S,2,0))/ChapterTable!$R$23)))</f>
        <v>5</v>
      </c>
      <c r="D1939">
        <f>IF(OR($L1939=TRUE,$A1939=0,MOD($A1939,ChapterTable!$R$20)&lt;&gt;0),
MAX(0,INT(($B1939+ChapterTable!$P$26+VLOOKUP(SUBSTITUTE(D$1,"성장단계","")&amp;"단계오프셋",ChapterTable!$R:$S,2,0))/ChapterTable!$P$23)),
MAX(0,INT(($B1939+ChapterTable!$R$26+VLOOKUP(SUBSTITUTE(D$1,"성장단계","")&amp;"보스단계오프셋",ChapterTable!$R:$S,2,0))/ChapterTable!$R$23)))</f>
        <v>4</v>
      </c>
      <c r="E1939" s="1">
        <f ca="1">IF(AND($A1939=0,$B1939=1),
    VLOOKUP(1,ChapterTable!$1:$1048576,MATCH("최종"&amp;SUBSTITUTE(SUBSTITUTE(E$1,"standard",""),"|Float",""),ChapterTable!$1:$1,0),0)*ChapterTable!$P$17,
  IF(AND($A1939=0,$B1939=0),
    E1940,
  IF($B1939=0,
    VLOOKUP($A1939,ChapterTable!$1:$1048576,MATCH("최종"&amp;SUBSTITUTE(SUBSTITUTE(E$1,"standard",""),"|Float",""),ChapterTable!$1:$1,0),0),
  IF($B1939=1,
    IF($L1939=FALSE,
      VLOOKUP($A1939,ChapterTable!$1:$1048576,MATCH("최종"&amp;SUBSTITUTE(SUBSTITUTE(E$1,"standard",""),"|Float",""),ChapterTable!$1:$1,0),0),
      VLOOKUP($A1939-ChapterTable!$P$11,ChapterTable!$1:$1048576,MATCH("최종"&amp;SUBSTITUTE(SUBSTITUTE(E$1,"standard",""),"|Float",""),ChapterTable!$1:$1,0),0)*ChapterTable!$P$14
    ),
  OFFSET(E1939,-$B1939+IF($L1939,1,0),0)*IF($B1939&gt;OFFSET($B1939,1,0),ChapterTable!$R$17,1)*
    (VLOOKUP(SUBSTITUTE(SUBSTITUTE(E$1,"standard",""),"|Float","")&amp;IF(OR($L1939=TRUE,$A1939=0,MOD($A1939,ChapterTable!$R$20)&lt;&gt;0),"","보스")&amp;"인게임누적곱배수",ChapterTable!$R:$S,2,0)^C1939
    +VLOOKUP(SUBSTITUTE(SUBSTITUTE(E$1,"standard",""),"|Float","")&amp;IF(OR($L1939=TRUE,$A1939=0,MOD($A1939,ChapterTable!$R$20)&lt;&gt;0),"","보스")&amp;"인게임누적합배수",ChapterTable!$R:$S,2,0)*C1939)
  )
  )
  )
)</f>
        <v>80572.475830078125</v>
      </c>
      <c r="F1939" s="1">
        <f ca="1">IF(AND($A1939=0,$B1939=1),
    VLOOKUP(1,ChapterTable!$1:$1048576,MATCH("최종"&amp;SUBSTITUTE(SUBSTITUTE(F$1,"standard",""),"|Float",""),ChapterTable!$1:$1,0),0)*ChapterTable!$P$17,
  IF(AND($A1939=0,$B1939=0),
    F1940,
  IF($B1939=0,
    VLOOKUP($A1939,ChapterTable!$1:$1048576,MATCH("최종"&amp;SUBSTITUTE(SUBSTITUTE(F$1,"standard",""),"|Float",""),ChapterTable!$1:$1,0),0),
  IF($B1939=1,
    IF($L1939=FALSE,
      VLOOKUP($A1939,ChapterTable!$1:$1048576,MATCH("최종"&amp;SUBSTITUTE(SUBSTITUTE(F$1,"standard",""),"|Float",""),ChapterTable!$1:$1,0),0),
      VLOOKUP($A1939-ChapterTable!$P$11,ChapterTable!$1:$1048576,MATCH("최종"&amp;SUBSTITUTE(SUBSTITUTE(F$1,"standard",""),"|Float",""),ChapterTable!$1:$1,0),0)*ChapterTable!$P$14
    ),
  OFFSET(F1939,-$B1939+IF($L1939,1,0),0)*
    (VLOOKUP(SUBSTITUTE(SUBSTITUTE(F$1,"standard",""),"|Float","")&amp;IF(OR($L1939=TRUE,$A1939=0,MOD($A1939,ChapterTable!$R$20)&lt;&gt;0),"","보스")&amp;"인게임누적곱배수",ChapterTable!$R:$S,2,0)^D1939
    +VLOOKUP(SUBSTITUTE(SUBSTITUTE(F$1,"standard",""),"|Float","")&amp;IF(OR($L1939=TRUE,$A1939=0,MOD($A1939,ChapterTable!$R$20)&lt;&gt;0),"","보스")&amp;"인게임누적합배수",ChapterTable!$R:$S,2,0)*D1939)
  )
  )
  )
)</f>
        <v>21821.712203979492</v>
      </c>
      <c r="G1939" t="s">
        <v>719</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214"/>
        <v>5</v>
      </c>
      <c r="Q1939">
        <f t="shared" si="215"/>
        <v>5</v>
      </c>
      <c r="R1939" t="b">
        <f t="shared" ca="1" si="216"/>
        <v>1</v>
      </c>
      <c r="T1939" t="b">
        <f t="shared" ca="1" si="217"/>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220"/>
        <v>0.2</v>
      </c>
      <c r="AJ1939">
        <f t="shared" si="218"/>
        <v>0.27466666000000001</v>
      </c>
      <c r="AK1939">
        <f t="shared" si="219"/>
        <v>1</v>
      </c>
      <c r="AL1939">
        <f t="shared" si="213"/>
        <v>1</v>
      </c>
    </row>
    <row r="1940" spans="1:38" hidden="1" x14ac:dyDescent="0.3">
      <c r="A1940">
        <v>16</v>
      </c>
      <c r="B1940">
        <v>49</v>
      </c>
      <c r="C1940">
        <f>IF(OR($L1940=TRUE,$A1940=0,MOD($A1940,ChapterTable!$R$20)&lt;&gt;0),
MAX(0,INT(($B1940+ChapterTable!$P$26+VLOOKUP(SUBSTITUTE(C$1,"성장단계","")&amp;"단계오프셋",ChapterTable!$R:$S,2,0))/ChapterTable!$P$23)),
MAX(0,INT(($B1940+ChapterTable!$R$26+VLOOKUP(SUBSTITUTE(C$1,"성장단계","")&amp;"보스단계오프셋",ChapterTable!$R:$S,2,0))/ChapterTable!$R$23)))</f>
        <v>5</v>
      </c>
      <c r="D1940">
        <f>IF(OR($L1940=TRUE,$A1940=0,MOD($A1940,ChapterTable!$R$20)&lt;&gt;0),
MAX(0,INT(($B1940+ChapterTable!$P$26+VLOOKUP(SUBSTITUTE(D$1,"성장단계","")&amp;"단계오프셋",ChapterTable!$R:$S,2,0))/ChapterTable!$P$23)),
MAX(0,INT(($B1940+ChapterTable!$R$26+VLOOKUP(SUBSTITUTE(D$1,"성장단계","")&amp;"보스단계오프셋",ChapterTable!$R:$S,2,0))/ChapterTable!$R$23)))</f>
        <v>4</v>
      </c>
      <c r="E1940" s="1">
        <f ca="1">IF(AND($A1940=0,$B1940=1),
    VLOOKUP(1,ChapterTable!$1:$1048576,MATCH("최종"&amp;SUBSTITUTE(SUBSTITUTE(E$1,"standard",""),"|Float",""),ChapterTable!$1:$1,0),0)*ChapterTable!$P$17,
  IF(AND($A1940=0,$B1940=0),
    E1941,
  IF($B1940=0,
    VLOOKUP($A1940,ChapterTable!$1:$1048576,MATCH("최종"&amp;SUBSTITUTE(SUBSTITUTE(E$1,"standard",""),"|Float",""),ChapterTable!$1:$1,0),0),
  IF($B1940=1,
    IF($L1940=FALSE,
      VLOOKUP($A1940,ChapterTable!$1:$1048576,MATCH("최종"&amp;SUBSTITUTE(SUBSTITUTE(E$1,"standard",""),"|Float",""),ChapterTable!$1:$1,0),0),
      VLOOKUP($A1940-ChapterTable!$P$11,ChapterTable!$1:$1048576,MATCH("최종"&amp;SUBSTITUTE(SUBSTITUTE(E$1,"standard",""),"|Float",""),ChapterTable!$1:$1,0),0)*ChapterTable!$P$14
    ),
  OFFSET(E1940,-$B1940+IF($L1940,1,0),0)*IF($B1940&gt;OFFSET($B1940,1,0),ChapterTable!$R$17,1)*
    (VLOOKUP(SUBSTITUTE(SUBSTITUTE(E$1,"standard",""),"|Float","")&amp;IF(OR($L1940=TRUE,$A1940=0,MOD($A1940,ChapterTable!$R$20)&lt;&gt;0),"","보스")&amp;"인게임누적곱배수",ChapterTable!$R:$S,2,0)^C1940
    +VLOOKUP(SUBSTITUTE(SUBSTITUTE(E$1,"standard",""),"|Float","")&amp;IF(OR($L1940=TRUE,$A1940=0,MOD($A1940,ChapterTable!$R$20)&lt;&gt;0),"","보스")&amp;"인게임누적합배수",ChapterTable!$R:$S,2,0)*C1940)
  )
  )
  )
)</f>
        <v>80572.475830078125</v>
      </c>
      <c r="F1940" s="1">
        <f ca="1">IF(AND($A1940=0,$B1940=1),
    VLOOKUP(1,ChapterTable!$1:$1048576,MATCH("최종"&amp;SUBSTITUTE(SUBSTITUTE(F$1,"standard",""),"|Float",""),ChapterTable!$1:$1,0),0)*ChapterTable!$P$17,
  IF(AND($A1940=0,$B1940=0),
    F1941,
  IF($B1940=0,
    VLOOKUP($A1940,ChapterTable!$1:$1048576,MATCH("최종"&amp;SUBSTITUTE(SUBSTITUTE(F$1,"standard",""),"|Float",""),ChapterTable!$1:$1,0),0),
  IF($B1940=1,
    IF($L1940=FALSE,
      VLOOKUP($A1940,ChapterTable!$1:$1048576,MATCH("최종"&amp;SUBSTITUTE(SUBSTITUTE(F$1,"standard",""),"|Float",""),ChapterTable!$1:$1,0),0),
      VLOOKUP($A1940-ChapterTable!$P$11,ChapterTable!$1:$1048576,MATCH("최종"&amp;SUBSTITUTE(SUBSTITUTE(F$1,"standard",""),"|Float",""),ChapterTable!$1:$1,0),0)*ChapterTable!$P$14
    ),
  OFFSET(F1940,-$B1940+IF($L1940,1,0),0)*
    (VLOOKUP(SUBSTITUTE(SUBSTITUTE(F$1,"standard",""),"|Float","")&amp;IF(OR($L1940=TRUE,$A1940=0,MOD($A1940,ChapterTable!$R$20)&lt;&gt;0),"","보스")&amp;"인게임누적곱배수",ChapterTable!$R:$S,2,0)^D1940
    +VLOOKUP(SUBSTITUTE(SUBSTITUTE(F$1,"standard",""),"|Float","")&amp;IF(OR($L1940=TRUE,$A1940=0,MOD($A1940,ChapterTable!$R$20)&lt;&gt;0),"","보스")&amp;"인게임누적합배수",ChapterTable!$R:$S,2,0)*D1940)
  )
  )
  )
)</f>
        <v>21821.712203979492</v>
      </c>
      <c r="G1940" t="s">
        <v>719</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214"/>
        <v>95</v>
      </c>
      <c r="Q1940">
        <f t="shared" si="215"/>
        <v>95</v>
      </c>
      <c r="R1940" t="b">
        <f t="shared" ca="1" si="216"/>
        <v>1</v>
      </c>
      <c r="T1940" t="b">
        <f t="shared" ca="1" si="217"/>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220"/>
        <v>0.2</v>
      </c>
      <c r="AJ1940">
        <f t="shared" si="218"/>
        <v>0.27466666000000001</v>
      </c>
      <c r="AK1940">
        <f t="shared" si="219"/>
        <v>1</v>
      </c>
      <c r="AL1940">
        <f t="shared" si="213"/>
        <v>1</v>
      </c>
    </row>
    <row r="1941" spans="1:38" hidden="1" x14ac:dyDescent="0.3">
      <c r="A1941">
        <v>16</v>
      </c>
      <c r="B1941">
        <v>50</v>
      </c>
      <c r="C1941">
        <f>IF(OR($L1941=TRUE,$A1941=0,MOD($A1941,ChapterTable!$R$20)&lt;&gt;0),
MAX(0,INT(($B1941+ChapterTable!$P$26+VLOOKUP(SUBSTITUTE(C$1,"성장단계","")&amp;"단계오프셋",ChapterTable!$R:$S,2,0))/ChapterTable!$P$23)),
MAX(0,INT(($B1941+ChapterTable!$R$26+VLOOKUP(SUBSTITUTE(C$1,"성장단계","")&amp;"보스단계오프셋",ChapterTable!$R:$S,2,0))/ChapterTable!$R$23)))</f>
        <v>5</v>
      </c>
      <c r="D1941">
        <f>IF(OR($L1941=TRUE,$A1941=0,MOD($A1941,ChapterTable!$R$20)&lt;&gt;0),
MAX(0,INT(($B1941+ChapterTable!$P$26+VLOOKUP(SUBSTITUTE(D$1,"성장단계","")&amp;"단계오프셋",ChapterTable!$R:$S,2,0))/ChapterTable!$P$23)),
MAX(0,INT(($B1941+ChapterTable!$R$26+VLOOKUP(SUBSTITUTE(D$1,"성장단계","")&amp;"보스단계오프셋",ChapterTable!$R:$S,2,0))/ChapterTable!$R$23)))</f>
        <v>4</v>
      </c>
      <c r="E1941" s="1">
        <f ca="1">IF(AND($A1941=0,$B1941=1),
    VLOOKUP(1,ChapterTable!$1:$1048576,MATCH("최종"&amp;SUBSTITUTE(SUBSTITUTE(E$1,"standard",""),"|Float",""),ChapterTable!$1:$1,0),0)*ChapterTable!$P$17,
  IF(AND($A1941=0,$B1941=0),
    E1942,
  IF($B1941=0,
    VLOOKUP($A1941,ChapterTable!$1:$1048576,MATCH("최종"&amp;SUBSTITUTE(SUBSTITUTE(E$1,"standard",""),"|Float",""),ChapterTable!$1:$1,0),0),
  IF($B1941=1,
    IF($L1941=FALSE,
      VLOOKUP($A1941,ChapterTable!$1:$1048576,MATCH("최종"&amp;SUBSTITUTE(SUBSTITUTE(E$1,"standard",""),"|Float",""),ChapterTable!$1:$1,0),0),
      VLOOKUP($A1941-ChapterTable!$P$11,ChapterTable!$1:$1048576,MATCH("최종"&amp;SUBSTITUTE(SUBSTITUTE(E$1,"standard",""),"|Float",""),ChapterTable!$1:$1,0),0)*ChapterTable!$P$14
    ),
  OFFSET(E1941,-$B1941+IF($L1941,1,0),0)*IF($B1941&gt;OFFSET($B1941,1,0),ChapterTable!$R$17,1)*
    (VLOOKUP(SUBSTITUTE(SUBSTITUTE(E$1,"standard",""),"|Float","")&amp;IF(OR($L1941=TRUE,$A1941=0,MOD($A1941,ChapterTable!$R$20)&lt;&gt;0),"","보스")&amp;"인게임누적곱배수",ChapterTable!$R:$S,2,0)^C1941
    +VLOOKUP(SUBSTITUTE(SUBSTITUTE(E$1,"standard",""),"|Float","")&amp;IF(OR($L1941=TRUE,$A1941=0,MOD($A1941,ChapterTable!$R$20)&lt;&gt;0),"","보스")&amp;"인게임누적합배수",ChapterTable!$R:$S,2,0)*C1941)
  )
  )
  )
)</f>
        <v>104744.21857910157</v>
      </c>
      <c r="F1941" s="1">
        <f ca="1">IF(AND($A1941=0,$B1941=1),
    VLOOKUP(1,ChapterTable!$1:$1048576,MATCH("최종"&amp;SUBSTITUTE(SUBSTITUTE(F$1,"standard",""),"|Float",""),ChapterTable!$1:$1,0),0)*ChapterTable!$P$17,
  IF(AND($A1941=0,$B1941=0),
    F1942,
  IF($B1941=0,
    VLOOKUP($A1941,ChapterTable!$1:$1048576,MATCH("최종"&amp;SUBSTITUTE(SUBSTITUTE(F$1,"standard",""),"|Float",""),ChapterTable!$1:$1,0),0),
  IF($B1941=1,
    IF($L1941=FALSE,
      VLOOKUP($A1941,ChapterTable!$1:$1048576,MATCH("최종"&amp;SUBSTITUTE(SUBSTITUTE(F$1,"standard",""),"|Float",""),ChapterTable!$1:$1,0),0),
      VLOOKUP($A1941-ChapterTable!$P$11,ChapterTable!$1:$1048576,MATCH("최종"&amp;SUBSTITUTE(SUBSTITUTE(F$1,"standard",""),"|Float",""),ChapterTable!$1:$1,0),0)*ChapterTable!$P$14
    ),
  OFFSET(F1941,-$B1941+IF($L1941,1,0),0)*
    (VLOOKUP(SUBSTITUTE(SUBSTITUTE(F$1,"standard",""),"|Float","")&amp;IF(OR($L1941=TRUE,$A1941=0,MOD($A1941,ChapterTable!$R$20)&lt;&gt;0),"","보스")&amp;"인게임누적곱배수",ChapterTable!$R:$S,2,0)^D1941
    +VLOOKUP(SUBSTITUTE(SUBSTITUTE(F$1,"standard",""),"|Float","")&amp;IF(OR($L1941=TRUE,$A1941=0,MOD($A1941,ChapterTable!$R$20)&lt;&gt;0),"","보스")&amp;"인게임누적합배수",ChapterTable!$R:$S,2,0)*D1941)
  )
  )
  )
)</f>
        <v>21821.712203979492</v>
      </c>
      <c r="G1941" t="s">
        <v>719</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214"/>
        <v>25</v>
      </c>
      <c r="Q1941">
        <f t="shared" si="215"/>
        <v>25</v>
      </c>
      <c r="R1941" t="b">
        <f t="shared" ca="1" si="216"/>
        <v>0</v>
      </c>
      <c r="T1941" t="b">
        <f t="shared" ca="1" si="217"/>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220"/>
        <v>0.2</v>
      </c>
      <c r="AJ1941">
        <f t="shared" si="218"/>
        <v>1</v>
      </c>
      <c r="AK1941">
        <f t="shared" si="219"/>
        <v>1</v>
      </c>
      <c r="AL1941">
        <f t="shared" si="213"/>
        <v>1</v>
      </c>
    </row>
    <row r="1942" spans="1:38" hidden="1" x14ac:dyDescent="0.3">
      <c r="A1942">
        <v>17</v>
      </c>
      <c r="B1942">
        <v>1</v>
      </c>
      <c r="C1942">
        <f>IF(OR($L1942=TRUE,$A1942=0,MOD($A1942,ChapterTable!$R$20)&lt;&gt;0),
MAX(0,INT(($B1942+ChapterTable!$P$26+VLOOKUP(SUBSTITUTE(C$1,"성장단계","")&amp;"단계오프셋",ChapterTable!$R:$S,2,0))/ChapterTable!$P$23)),
MAX(0,INT(($B1942+ChapterTable!$R$26+VLOOKUP(SUBSTITUTE(C$1,"성장단계","")&amp;"보스단계오프셋",ChapterTable!$R:$S,2,0))/ChapterTable!$R$23)))</f>
        <v>0</v>
      </c>
      <c r="D1942">
        <f>IF(OR($L1942=TRUE,$A1942=0,MOD($A1942,ChapterTable!$R$20)&lt;&gt;0),
MAX(0,INT(($B1942+ChapterTable!$P$26+VLOOKUP(SUBSTITUTE(D$1,"성장단계","")&amp;"단계오프셋",ChapterTable!$R:$S,2,0))/ChapterTable!$P$23)),
MAX(0,INT(($B1942+ChapterTable!$R$26+VLOOKUP(SUBSTITUTE(D$1,"성장단계","")&amp;"보스단계오프셋",ChapterTable!$R:$S,2,0))/ChapterTable!$R$23)))</f>
        <v>0</v>
      </c>
      <c r="E1942" s="1">
        <f ca="1">IF(AND($A1942=0,$B1942=1),
    VLOOKUP(1,ChapterTable!$1:$1048576,MATCH("최종"&amp;SUBSTITUTE(SUBSTITUTE(E$1,"standard",""),"|Float",""),ChapterTable!$1:$1,0),0)*ChapterTable!$P$17,
  IF(AND($A1942=0,$B1942=0),
    E1943,
  IF($B1942=0,
    VLOOKUP($A1942,ChapterTable!$1:$1048576,MATCH("최종"&amp;SUBSTITUTE(SUBSTITUTE(E$1,"standard",""),"|Float",""),ChapterTable!$1:$1,0),0),
  IF($B1942=1,
    IF($L1942=FALSE,
      VLOOKUP($A1942,ChapterTable!$1:$1048576,MATCH("최종"&amp;SUBSTITUTE(SUBSTITUTE(E$1,"standard",""),"|Float",""),ChapterTable!$1:$1,0),0),
      VLOOKUP($A1942-ChapterTable!$P$11,ChapterTable!$1:$1048576,MATCH("최종"&amp;SUBSTITUTE(SUBSTITUTE(E$1,"standard",""),"|Float",""),ChapterTable!$1:$1,0),0)*ChapterTable!$P$14
    ),
  OFFSET(E1942,-$B1942+IF($L1942,1,0),0)*IF($B1942&gt;OFFSET($B1942,1,0),ChapterTable!$R$17,1)*
    (VLOOKUP(SUBSTITUTE(SUBSTITUTE(E$1,"standard",""),"|Float","")&amp;IF(OR($L1942=TRUE,$A1942=0,MOD($A1942,ChapterTable!$R$20)&lt;&gt;0),"","보스")&amp;"인게임누적곱배수",ChapterTable!$R:$S,2,0)^C1942
    +VLOOKUP(SUBSTITUTE(SUBSTITUTE(E$1,"standard",""),"|Float","")&amp;IF(OR($L1942=TRUE,$A1942=0,MOD($A1942,ChapterTable!$R$20)&lt;&gt;0),"","보스")&amp;"인게임누적합배수",ChapterTable!$R:$S,2,0)*C1942)
  )
  )
  )
)</f>
        <v>60429.356872558586</v>
      </c>
      <c r="F1942" s="1">
        <f ca="1">IF(AND($A1942=0,$B1942=1),
    VLOOKUP(1,ChapterTable!$1:$1048576,MATCH("최종"&amp;SUBSTITUTE(SUBSTITUTE(F$1,"standard",""),"|Float",""),ChapterTable!$1:$1,0),0)*ChapterTable!$P$17,
  IF(AND($A1942=0,$B1942=0),
    F1943,
  IF($B1942=0,
    VLOOKUP($A1942,ChapterTable!$1:$1048576,MATCH("최종"&amp;SUBSTITUTE(SUBSTITUTE(F$1,"standard",""),"|Float",""),ChapterTable!$1:$1,0),0),
  IF($B1942=1,
    IF($L1942=FALSE,
      VLOOKUP($A1942,ChapterTable!$1:$1048576,MATCH("최종"&amp;SUBSTITUTE(SUBSTITUTE(F$1,"standard",""),"|Float",""),ChapterTable!$1:$1,0),0),
      VLOOKUP($A1942-ChapterTable!$P$11,ChapterTable!$1:$1048576,MATCH("최종"&amp;SUBSTITUTE(SUBSTITUTE(F$1,"standard",""),"|Float",""),ChapterTable!$1:$1,0),0)*ChapterTable!$P$14
    ),
  OFFSET(F1942,-$B1942+IF($L1942,1,0),0)*
    (VLOOKUP(SUBSTITUTE(SUBSTITUTE(F$1,"standard",""),"|Float","")&amp;IF(OR($L1942=TRUE,$A1942=0,MOD($A1942,ChapterTable!$R$20)&lt;&gt;0),"","보스")&amp;"인게임누적곱배수",ChapterTable!$R:$S,2,0)^D1942
    +VLOOKUP(SUBSTITUTE(SUBSTITUTE(F$1,"standard",""),"|Float","")&amp;IF(OR($L1942=TRUE,$A1942=0,MOD($A1942,ChapterTable!$R$20)&lt;&gt;0),"","보스")&amp;"인게임누적합배수",ChapterTable!$R:$S,2,0)*D1942)
  )
  )
  )
)</f>
        <v>25178.89869689941</v>
      </c>
      <c r="G1942" t="s">
        <v>719</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214"/>
        <v>1</v>
      </c>
      <c r="Q1942">
        <f t="shared" si="215"/>
        <v>1</v>
      </c>
      <c r="R1942" t="b">
        <f t="shared" ca="1" si="216"/>
        <v>1</v>
      </c>
      <c r="T1942" t="b">
        <f t="shared" ca="1" si="217"/>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220"/>
        <v>1</v>
      </c>
      <c r="AJ1942">
        <f t="shared" si="218"/>
        <v>1</v>
      </c>
      <c r="AK1942">
        <f t="shared" si="219"/>
        <v>1</v>
      </c>
      <c r="AL1942">
        <f t="shared" si="213"/>
        <v>2</v>
      </c>
    </row>
    <row r="1943" spans="1:38" hidden="1" x14ac:dyDescent="0.3">
      <c r="A1943">
        <v>17</v>
      </c>
      <c r="B1943">
        <v>2</v>
      </c>
      <c r="C1943">
        <f>IF(OR($L1943=TRUE,$A1943=0,MOD($A1943,ChapterTable!$R$20)&lt;&gt;0),
MAX(0,INT(($B1943+ChapterTable!$P$26+VLOOKUP(SUBSTITUTE(C$1,"성장단계","")&amp;"단계오프셋",ChapterTable!$R:$S,2,0))/ChapterTable!$P$23)),
MAX(0,INT(($B1943+ChapterTable!$R$26+VLOOKUP(SUBSTITUTE(C$1,"성장단계","")&amp;"보스단계오프셋",ChapterTable!$R:$S,2,0))/ChapterTable!$R$23)))</f>
        <v>0</v>
      </c>
      <c r="D1943">
        <f>IF(OR($L1943=TRUE,$A1943=0,MOD($A1943,ChapterTable!$R$20)&lt;&gt;0),
MAX(0,INT(($B1943+ChapterTable!$P$26+VLOOKUP(SUBSTITUTE(D$1,"성장단계","")&amp;"단계오프셋",ChapterTable!$R:$S,2,0))/ChapterTable!$P$23)),
MAX(0,INT(($B1943+ChapterTable!$R$26+VLOOKUP(SUBSTITUTE(D$1,"성장단계","")&amp;"보스단계오프셋",ChapterTable!$R:$S,2,0))/ChapterTable!$R$23)))</f>
        <v>0</v>
      </c>
      <c r="E1943" s="1">
        <f ca="1">IF(AND($A1943=0,$B1943=1),
    VLOOKUP(1,ChapterTable!$1:$1048576,MATCH("최종"&amp;SUBSTITUTE(SUBSTITUTE(E$1,"standard",""),"|Float",""),ChapterTable!$1:$1,0),0)*ChapterTable!$P$17,
  IF(AND($A1943=0,$B1943=0),
    E1944,
  IF($B1943=0,
    VLOOKUP($A1943,ChapterTable!$1:$1048576,MATCH("최종"&amp;SUBSTITUTE(SUBSTITUTE(E$1,"standard",""),"|Float",""),ChapterTable!$1:$1,0),0),
  IF($B1943=1,
    IF($L1943=FALSE,
      VLOOKUP($A1943,ChapterTable!$1:$1048576,MATCH("최종"&amp;SUBSTITUTE(SUBSTITUTE(E$1,"standard",""),"|Float",""),ChapterTable!$1:$1,0),0),
      VLOOKUP($A1943-ChapterTable!$P$11,ChapterTable!$1:$1048576,MATCH("최종"&amp;SUBSTITUTE(SUBSTITUTE(E$1,"standard",""),"|Float",""),ChapterTable!$1:$1,0),0)*ChapterTable!$P$14
    ),
  OFFSET(E1943,-$B1943+IF($L1943,1,0),0)*IF($B1943&gt;OFFSET($B1943,1,0),ChapterTable!$R$17,1)*
    (VLOOKUP(SUBSTITUTE(SUBSTITUTE(E$1,"standard",""),"|Float","")&amp;IF(OR($L1943=TRUE,$A1943=0,MOD($A1943,ChapterTable!$R$20)&lt;&gt;0),"","보스")&amp;"인게임누적곱배수",ChapterTable!$R:$S,2,0)^C1943
    +VLOOKUP(SUBSTITUTE(SUBSTITUTE(E$1,"standard",""),"|Float","")&amp;IF(OR($L1943=TRUE,$A1943=0,MOD($A1943,ChapterTable!$R$20)&lt;&gt;0),"","보스")&amp;"인게임누적합배수",ChapterTable!$R:$S,2,0)*C1943)
  )
  )
  )
)</f>
        <v>60429.356872558586</v>
      </c>
      <c r="F1943" s="1">
        <f ca="1">IF(AND($A1943=0,$B1943=1),
    VLOOKUP(1,ChapterTable!$1:$1048576,MATCH("최종"&amp;SUBSTITUTE(SUBSTITUTE(F$1,"standard",""),"|Float",""),ChapterTable!$1:$1,0),0)*ChapterTable!$P$17,
  IF(AND($A1943=0,$B1943=0),
    F1944,
  IF($B1943=0,
    VLOOKUP($A1943,ChapterTable!$1:$1048576,MATCH("최종"&amp;SUBSTITUTE(SUBSTITUTE(F$1,"standard",""),"|Float",""),ChapterTable!$1:$1,0),0),
  IF($B1943=1,
    IF($L1943=FALSE,
      VLOOKUP($A1943,ChapterTable!$1:$1048576,MATCH("최종"&amp;SUBSTITUTE(SUBSTITUTE(F$1,"standard",""),"|Float",""),ChapterTable!$1:$1,0),0),
      VLOOKUP($A1943-ChapterTable!$P$11,ChapterTable!$1:$1048576,MATCH("최종"&amp;SUBSTITUTE(SUBSTITUTE(F$1,"standard",""),"|Float",""),ChapterTable!$1:$1,0),0)*ChapterTable!$P$14
    ),
  OFFSET(F1943,-$B1943+IF($L1943,1,0),0)*
    (VLOOKUP(SUBSTITUTE(SUBSTITUTE(F$1,"standard",""),"|Float","")&amp;IF(OR($L1943=TRUE,$A1943=0,MOD($A1943,ChapterTable!$R$20)&lt;&gt;0),"","보스")&amp;"인게임누적곱배수",ChapterTable!$R:$S,2,0)^D1943
    +VLOOKUP(SUBSTITUTE(SUBSTITUTE(F$1,"standard",""),"|Float","")&amp;IF(OR($L1943=TRUE,$A1943=0,MOD($A1943,ChapterTable!$R$20)&lt;&gt;0),"","보스")&amp;"인게임누적합배수",ChapterTable!$R:$S,2,0)*D1943)
  )
  )
  )
)</f>
        <v>25178.89869689941</v>
      </c>
      <c r="G1943" t="s">
        <v>719</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214"/>
        <v>1</v>
      </c>
      <c r="Q1943">
        <f t="shared" si="215"/>
        <v>1</v>
      </c>
      <c r="R1943" t="b">
        <f t="shared" ca="1" si="216"/>
        <v>1</v>
      </c>
      <c r="T1943" t="b">
        <f t="shared" ca="1" si="217"/>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220"/>
        <v>1</v>
      </c>
      <c r="AJ1943">
        <f t="shared" si="218"/>
        <v>1</v>
      </c>
      <c r="AK1943">
        <f t="shared" si="219"/>
        <v>1</v>
      </c>
      <c r="AL1943">
        <f t="shared" si="213"/>
        <v>2</v>
      </c>
    </row>
    <row r="1944" spans="1:38" hidden="1" x14ac:dyDescent="0.3">
      <c r="A1944">
        <v>17</v>
      </c>
      <c r="B1944">
        <v>3</v>
      </c>
      <c r="C1944">
        <f>IF(OR($L1944=TRUE,$A1944=0,MOD($A1944,ChapterTable!$R$20)&lt;&gt;0),
MAX(0,INT(($B1944+ChapterTable!$P$26+VLOOKUP(SUBSTITUTE(C$1,"성장단계","")&amp;"단계오프셋",ChapterTable!$R:$S,2,0))/ChapterTable!$P$23)),
MAX(0,INT(($B1944+ChapterTable!$R$26+VLOOKUP(SUBSTITUTE(C$1,"성장단계","")&amp;"보스단계오프셋",ChapterTable!$R:$S,2,0))/ChapterTable!$R$23)))</f>
        <v>0</v>
      </c>
      <c r="D1944">
        <f>IF(OR($L1944=TRUE,$A1944=0,MOD($A1944,ChapterTable!$R$20)&lt;&gt;0),
MAX(0,INT(($B1944+ChapterTable!$P$26+VLOOKUP(SUBSTITUTE(D$1,"성장단계","")&amp;"단계오프셋",ChapterTable!$R:$S,2,0))/ChapterTable!$P$23)),
MAX(0,INT(($B1944+ChapterTable!$R$26+VLOOKUP(SUBSTITUTE(D$1,"성장단계","")&amp;"보스단계오프셋",ChapterTable!$R:$S,2,0))/ChapterTable!$R$23)))</f>
        <v>0</v>
      </c>
      <c r="E1944" s="1">
        <f ca="1">IF(AND($A1944=0,$B1944=1),
    VLOOKUP(1,ChapterTable!$1:$1048576,MATCH("최종"&amp;SUBSTITUTE(SUBSTITUTE(E$1,"standard",""),"|Float",""),ChapterTable!$1:$1,0),0)*ChapterTable!$P$17,
  IF(AND($A1944=0,$B1944=0),
    E1945,
  IF($B1944=0,
    VLOOKUP($A1944,ChapterTable!$1:$1048576,MATCH("최종"&amp;SUBSTITUTE(SUBSTITUTE(E$1,"standard",""),"|Float",""),ChapterTable!$1:$1,0),0),
  IF($B1944=1,
    IF($L1944=FALSE,
      VLOOKUP($A1944,ChapterTable!$1:$1048576,MATCH("최종"&amp;SUBSTITUTE(SUBSTITUTE(E$1,"standard",""),"|Float",""),ChapterTable!$1:$1,0),0),
      VLOOKUP($A1944-ChapterTable!$P$11,ChapterTable!$1:$1048576,MATCH("최종"&amp;SUBSTITUTE(SUBSTITUTE(E$1,"standard",""),"|Float",""),ChapterTable!$1:$1,0),0)*ChapterTable!$P$14
    ),
  OFFSET(E1944,-$B1944+IF($L1944,1,0),0)*IF($B1944&gt;OFFSET($B1944,1,0),ChapterTable!$R$17,1)*
    (VLOOKUP(SUBSTITUTE(SUBSTITUTE(E$1,"standard",""),"|Float","")&amp;IF(OR($L1944=TRUE,$A1944=0,MOD($A1944,ChapterTable!$R$20)&lt;&gt;0),"","보스")&amp;"인게임누적곱배수",ChapterTable!$R:$S,2,0)^C1944
    +VLOOKUP(SUBSTITUTE(SUBSTITUTE(E$1,"standard",""),"|Float","")&amp;IF(OR($L1944=TRUE,$A1944=0,MOD($A1944,ChapterTable!$R$20)&lt;&gt;0),"","보스")&amp;"인게임누적합배수",ChapterTable!$R:$S,2,0)*C1944)
  )
  )
  )
)</f>
        <v>60429.356872558586</v>
      </c>
      <c r="F1944" s="1">
        <f ca="1">IF(AND($A1944=0,$B1944=1),
    VLOOKUP(1,ChapterTable!$1:$1048576,MATCH("최종"&amp;SUBSTITUTE(SUBSTITUTE(F$1,"standard",""),"|Float",""),ChapterTable!$1:$1,0),0)*ChapterTable!$P$17,
  IF(AND($A1944=0,$B1944=0),
    F1945,
  IF($B1944=0,
    VLOOKUP($A1944,ChapterTable!$1:$1048576,MATCH("최종"&amp;SUBSTITUTE(SUBSTITUTE(F$1,"standard",""),"|Float",""),ChapterTable!$1:$1,0),0),
  IF($B1944=1,
    IF($L1944=FALSE,
      VLOOKUP($A1944,ChapterTable!$1:$1048576,MATCH("최종"&amp;SUBSTITUTE(SUBSTITUTE(F$1,"standard",""),"|Float",""),ChapterTable!$1:$1,0),0),
      VLOOKUP($A1944-ChapterTable!$P$11,ChapterTable!$1:$1048576,MATCH("최종"&amp;SUBSTITUTE(SUBSTITUTE(F$1,"standard",""),"|Float",""),ChapterTable!$1:$1,0),0)*ChapterTable!$P$14
    ),
  OFFSET(F1944,-$B1944+IF($L1944,1,0),0)*
    (VLOOKUP(SUBSTITUTE(SUBSTITUTE(F$1,"standard",""),"|Float","")&amp;IF(OR($L1944=TRUE,$A1944=0,MOD($A1944,ChapterTable!$R$20)&lt;&gt;0),"","보스")&amp;"인게임누적곱배수",ChapterTable!$R:$S,2,0)^D1944
    +VLOOKUP(SUBSTITUTE(SUBSTITUTE(F$1,"standard",""),"|Float","")&amp;IF(OR($L1944=TRUE,$A1944=0,MOD($A1944,ChapterTable!$R$20)&lt;&gt;0),"","보스")&amp;"인게임누적합배수",ChapterTable!$R:$S,2,0)*D1944)
  )
  )
  )
)</f>
        <v>25178.89869689941</v>
      </c>
      <c r="G1944" t="s">
        <v>719</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214"/>
        <v>1</v>
      </c>
      <c r="Q1944">
        <f t="shared" si="215"/>
        <v>1</v>
      </c>
      <c r="R1944" t="b">
        <f t="shared" ca="1" si="216"/>
        <v>1</v>
      </c>
      <c r="T1944" t="b">
        <f t="shared" ca="1" si="217"/>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220"/>
        <v>1</v>
      </c>
      <c r="AJ1944">
        <f t="shared" si="218"/>
        <v>1</v>
      </c>
      <c r="AK1944">
        <f t="shared" si="219"/>
        <v>1</v>
      </c>
      <c r="AL1944">
        <f t="shared" si="213"/>
        <v>2</v>
      </c>
    </row>
    <row r="1945" spans="1:38" hidden="1" x14ac:dyDescent="0.3">
      <c r="A1945">
        <v>17</v>
      </c>
      <c r="B1945">
        <v>4</v>
      </c>
      <c r="C1945">
        <f>IF(OR($L1945=TRUE,$A1945=0,MOD($A1945,ChapterTable!$R$20)&lt;&gt;0),
MAX(0,INT(($B1945+ChapterTable!$P$26+VLOOKUP(SUBSTITUTE(C$1,"성장단계","")&amp;"단계오프셋",ChapterTable!$R:$S,2,0))/ChapterTable!$P$23)),
MAX(0,INT(($B1945+ChapterTable!$R$26+VLOOKUP(SUBSTITUTE(C$1,"성장단계","")&amp;"보스단계오프셋",ChapterTable!$R:$S,2,0))/ChapterTable!$R$23)))</f>
        <v>0</v>
      </c>
      <c r="D1945">
        <f>IF(OR($L1945=TRUE,$A1945=0,MOD($A1945,ChapterTable!$R$20)&lt;&gt;0),
MAX(0,INT(($B1945+ChapterTable!$P$26+VLOOKUP(SUBSTITUTE(D$1,"성장단계","")&amp;"단계오프셋",ChapterTable!$R:$S,2,0))/ChapterTable!$P$23)),
MAX(0,INT(($B1945+ChapterTable!$R$26+VLOOKUP(SUBSTITUTE(D$1,"성장단계","")&amp;"보스단계오프셋",ChapterTable!$R:$S,2,0))/ChapterTable!$R$23)))</f>
        <v>0</v>
      </c>
      <c r="E1945" s="1">
        <f ca="1">IF(AND($A1945=0,$B1945=1),
    VLOOKUP(1,ChapterTable!$1:$1048576,MATCH("최종"&amp;SUBSTITUTE(SUBSTITUTE(E$1,"standard",""),"|Float",""),ChapterTable!$1:$1,0),0)*ChapterTable!$P$17,
  IF(AND($A1945=0,$B1945=0),
    E1946,
  IF($B1945=0,
    VLOOKUP($A1945,ChapterTable!$1:$1048576,MATCH("최종"&amp;SUBSTITUTE(SUBSTITUTE(E$1,"standard",""),"|Float",""),ChapterTable!$1:$1,0),0),
  IF($B1945=1,
    IF($L1945=FALSE,
      VLOOKUP($A1945,ChapterTable!$1:$1048576,MATCH("최종"&amp;SUBSTITUTE(SUBSTITUTE(E$1,"standard",""),"|Float",""),ChapterTable!$1:$1,0),0),
      VLOOKUP($A1945-ChapterTable!$P$11,ChapterTable!$1:$1048576,MATCH("최종"&amp;SUBSTITUTE(SUBSTITUTE(E$1,"standard",""),"|Float",""),ChapterTable!$1:$1,0),0)*ChapterTable!$P$14
    ),
  OFFSET(E1945,-$B1945+IF($L1945,1,0),0)*IF($B1945&gt;OFFSET($B1945,1,0),ChapterTable!$R$17,1)*
    (VLOOKUP(SUBSTITUTE(SUBSTITUTE(E$1,"standard",""),"|Float","")&amp;IF(OR($L1945=TRUE,$A1945=0,MOD($A1945,ChapterTable!$R$20)&lt;&gt;0),"","보스")&amp;"인게임누적곱배수",ChapterTable!$R:$S,2,0)^C1945
    +VLOOKUP(SUBSTITUTE(SUBSTITUTE(E$1,"standard",""),"|Float","")&amp;IF(OR($L1945=TRUE,$A1945=0,MOD($A1945,ChapterTable!$R$20)&lt;&gt;0),"","보스")&amp;"인게임누적합배수",ChapterTable!$R:$S,2,0)*C1945)
  )
  )
  )
)</f>
        <v>60429.356872558586</v>
      </c>
      <c r="F1945" s="1">
        <f ca="1">IF(AND($A1945=0,$B1945=1),
    VLOOKUP(1,ChapterTable!$1:$1048576,MATCH("최종"&amp;SUBSTITUTE(SUBSTITUTE(F$1,"standard",""),"|Float",""),ChapterTable!$1:$1,0),0)*ChapterTable!$P$17,
  IF(AND($A1945=0,$B1945=0),
    F1946,
  IF($B1945=0,
    VLOOKUP($A1945,ChapterTable!$1:$1048576,MATCH("최종"&amp;SUBSTITUTE(SUBSTITUTE(F$1,"standard",""),"|Float",""),ChapterTable!$1:$1,0),0),
  IF($B1945=1,
    IF($L1945=FALSE,
      VLOOKUP($A1945,ChapterTable!$1:$1048576,MATCH("최종"&amp;SUBSTITUTE(SUBSTITUTE(F$1,"standard",""),"|Float",""),ChapterTable!$1:$1,0),0),
      VLOOKUP($A1945-ChapterTable!$P$11,ChapterTable!$1:$1048576,MATCH("최종"&amp;SUBSTITUTE(SUBSTITUTE(F$1,"standard",""),"|Float",""),ChapterTable!$1:$1,0),0)*ChapterTable!$P$14
    ),
  OFFSET(F1945,-$B1945+IF($L1945,1,0),0)*
    (VLOOKUP(SUBSTITUTE(SUBSTITUTE(F$1,"standard",""),"|Float","")&amp;IF(OR($L1945=TRUE,$A1945=0,MOD($A1945,ChapterTable!$R$20)&lt;&gt;0),"","보스")&amp;"인게임누적곱배수",ChapterTable!$R:$S,2,0)^D1945
    +VLOOKUP(SUBSTITUTE(SUBSTITUTE(F$1,"standard",""),"|Float","")&amp;IF(OR($L1945=TRUE,$A1945=0,MOD($A1945,ChapterTable!$R$20)&lt;&gt;0),"","보스")&amp;"인게임누적합배수",ChapterTable!$R:$S,2,0)*D1945)
  )
  )
  )
)</f>
        <v>25178.89869689941</v>
      </c>
      <c r="G1945" t="s">
        <v>719</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214"/>
        <v>1</v>
      </c>
      <c r="Q1945">
        <f t="shared" si="215"/>
        <v>1</v>
      </c>
      <c r="R1945" t="b">
        <f t="shared" ca="1" si="216"/>
        <v>1</v>
      </c>
      <c r="T1945" t="b">
        <f t="shared" ca="1" si="217"/>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220"/>
        <v>1</v>
      </c>
      <c r="AJ1945">
        <f t="shared" si="218"/>
        <v>1</v>
      </c>
      <c r="AK1945">
        <f t="shared" si="219"/>
        <v>1</v>
      </c>
      <c r="AL1945">
        <f t="shared" si="213"/>
        <v>2</v>
      </c>
    </row>
    <row r="1946" spans="1:38" hidden="1" x14ac:dyDescent="0.3">
      <c r="A1946">
        <v>17</v>
      </c>
      <c r="B1946">
        <v>5</v>
      </c>
      <c r="C1946">
        <f>IF(OR($L1946=TRUE,$A1946=0,MOD($A1946,ChapterTable!$R$20)&lt;&gt;0),
MAX(0,INT(($B1946+ChapterTable!$P$26+VLOOKUP(SUBSTITUTE(C$1,"성장단계","")&amp;"단계오프셋",ChapterTable!$R:$S,2,0))/ChapterTable!$P$23)),
MAX(0,INT(($B1946+ChapterTable!$R$26+VLOOKUP(SUBSTITUTE(C$1,"성장단계","")&amp;"보스단계오프셋",ChapterTable!$R:$S,2,0))/ChapterTable!$R$23)))</f>
        <v>0</v>
      </c>
      <c r="D1946">
        <f>IF(OR($L1946=TRUE,$A1946=0,MOD($A1946,ChapterTable!$R$20)&lt;&gt;0),
MAX(0,INT(($B1946+ChapterTable!$P$26+VLOOKUP(SUBSTITUTE(D$1,"성장단계","")&amp;"단계오프셋",ChapterTable!$R:$S,2,0))/ChapterTable!$P$23)),
MAX(0,INT(($B1946+ChapterTable!$R$26+VLOOKUP(SUBSTITUTE(D$1,"성장단계","")&amp;"보스단계오프셋",ChapterTable!$R:$S,2,0))/ChapterTable!$R$23)))</f>
        <v>0</v>
      </c>
      <c r="E1946" s="1">
        <f ca="1">IF(AND($A1946=0,$B1946=1),
    VLOOKUP(1,ChapterTable!$1:$1048576,MATCH("최종"&amp;SUBSTITUTE(SUBSTITUTE(E$1,"standard",""),"|Float",""),ChapterTable!$1:$1,0),0)*ChapterTable!$P$17,
  IF(AND($A1946=0,$B1946=0),
    E1947,
  IF($B1946=0,
    VLOOKUP($A1946,ChapterTable!$1:$1048576,MATCH("최종"&amp;SUBSTITUTE(SUBSTITUTE(E$1,"standard",""),"|Float",""),ChapterTable!$1:$1,0),0),
  IF($B1946=1,
    IF($L1946=FALSE,
      VLOOKUP($A1946,ChapterTable!$1:$1048576,MATCH("최종"&amp;SUBSTITUTE(SUBSTITUTE(E$1,"standard",""),"|Float",""),ChapterTable!$1:$1,0),0),
      VLOOKUP($A1946-ChapterTable!$P$11,ChapterTable!$1:$1048576,MATCH("최종"&amp;SUBSTITUTE(SUBSTITUTE(E$1,"standard",""),"|Float",""),ChapterTable!$1:$1,0),0)*ChapterTable!$P$14
    ),
  OFFSET(E1946,-$B1946+IF($L1946,1,0),0)*IF($B1946&gt;OFFSET($B1946,1,0),ChapterTable!$R$17,1)*
    (VLOOKUP(SUBSTITUTE(SUBSTITUTE(E$1,"standard",""),"|Float","")&amp;IF(OR($L1946=TRUE,$A1946=0,MOD($A1946,ChapterTable!$R$20)&lt;&gt;0),"","보스")&amp;"인게임누적곱배수",ChapterTable!$R:$S,2,0)^C1946
    +VLOOKUP(SUBSTITUTE(SUBSTITUTE(E$1,"standard",""),"|Float","")&amp;IF(OR($L1946=TRUE,$A1946=0,MOD($A1946,ChapterTable!$R$20)&lt;&gt;0),"","보스")&amp;"인게임누적합배수",ChapterTable!$R:$S,2,0)*C1946)
  )
  )
  )
)</f>
        <v>60429.356872558586</v>
      </c>
      <c r="F1946" s="1">
        <f ca="1">IF(AND($A1946=0,$B1946=1),
    VLOOKUP(1,ChapterTable!$1:$1048576,MATCH("최종"&amp;SUBSTITUTE(SUBSTITUTE(F$1,"standard",""),"|Float",""),ChapterTable!$1:$1,0),0)*ChapterTable!$P$17,
  IF(AND($A1946=0,$B1946=0),
    F1947,
  IF($B1946=0,
    VLOOKUP($A1946,ChapterTable!$1:$1048576,MATCH("최종"&amp;SUBSTITUTE(SUBSTITUTE(F$1,"standard",""),"|Float",""),ChapterTable!$1:$1,0),0),
  IF($B1946=1,
    IF($L1946=FALSE,
      VLOOKUP($A1946,ChapterTable!$1:$1048576,MATCH("최종"&amp;SUBSTITUTE(SUBSTITUTE(F$1,"standard",""),"|Float",""),ChapterTable!$1:$1,0),0),
      VLOOKUP($A1946-ChapterTable!$P$11,ChapterTable!$1:$1048576,MATCH("최종"&amp;SUBSTITUTE(SUBSTITUTE(F$1,"standard",""),"|Float",""),ChapterTable!$1:$1,0),0)*ChapterTable!$P$14
    ),
  OFFSET(F1946,-$B1946+IF($L1946,1,0),0)*
    (VLOOKUP(SUBSTITUTE(SUBSTITUTE(F$1,"standard",""),"|Float","")&amp;IF(OR($L1946=TRUE,$A1946=0,MOD($A1946,ChapterTable!$R$20)&lt;&gt;0),"","보스")&amp;"인게임누적곱배수",ChapterTable!$R:$S,2,0)^D1946
    +VLOOKUP(SUBSTITUTE(SUBSTITUTE(F$1,"standard",""),"|Float","")&amp;IF(OR($L1946=TRUE,$A1946=0,MOD($A1946,ChapterTable!$R$20)&lt;&gt;0),"","보스")&amp;"인게임누적합배수",ChapterTable!$R:$S,2,0)*D1946)
  )
  )
  )
)</f>
        <v>25178.89869689941</v>
      </c>
      <c r="G1946" t="s">
        <v>719</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214"/>
        <v>11</v>
      </c>
      <c r="Q1946">
        <f t="shared" si="215"/>
        <v>11</v>
      </c>
      <c r="R1946" t="b">
        <f t="shared" ca="1" si="216"/>
        <v>1</v>
      </c>
      <c r="T1946" t="b">
        <f t="shared" ca="1" si="217"/>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220"/>
        <v>1</v>
      </c>
      <c r="AJ1946">
        <f t="shared" si="218"/>
        <v>1</v>
      </c>
      <c r="AK1946">
        <f t="shared" si="219"/>
        <v>1</v>
      </c>
      <c r="AL1946">
        <f t="shared" si="213"/>
        <v>2</v>
      </c>
    </row>
    <row r="1947" spans="1:38" hidden="1" x14ac:dyDescent="0.3">
      <c r="A1947">
        <v>17</v>
      </c>
      <c r="B1947">
        <v>6</v>
      </c>
      <c r="C1947">
        <f>IF(OR($L1947=TRUE,$A1947=0,MOD($A1947,ChapterTable!$R$20)&lt;&gt;0),
MAX(0,INT(($B1947+ChapterTable!$P$26+VLOOKUP(SUBSTITUTE(C$1,"성장단계","")&amp;"단계오프셋",ChapterTable!$R:$S,2,0))/ChapterTable!$P$23)),
MAX(0,INT(($B1947+ChapterTable!$R$26+VLOOKUP(SUBSTITUTE(C$1,"성장단계","")&amp;"보스단계오프셋",ChapterTable!$R:$S,2,0))/ChapterTable!$R$23)))</f>
        <v>1</v>
      </c>
      <c r="D1947">
        <f>IF(OR($L1947=TRUE,$A1947=0,MOD($A1947,ChapterTable!$R$20)&lt;&gt;0),
MAX(0,INT(($B1947+ChapterTable!$P$26+VLOOKUP(SUBSTITUTE(D$1,"성장단계","")&amp;"단계오프셋",ChapterTable!$R:$S,2,0))/ChapterTable!$P$23)),
MAX(0,INT(($B1947+ChapterTable!$R$26+VLOOKUP(SUBSTITUTE(D$1,"성장단계","")&amp;"보스단계오프셋",ChapterTable!$R:$S,2,0))/ChapterTable!$R$23)))</f>
        <v>0</v>
      </c>
      <c r="E1947" s="1">
        <f ca="1">IF(AND($A1947=0,$B1947=1),
    VLOOKUP(1,ChapterTable!$1:$1048576,MATCH("최종"&amp;SUBSTITUTE(SUBSTITUTE(E$1,"standard",""),"|Float",""),ChapterTable!$1:$1,0),0)*ChapterTable!$P$17,
  IF(AND($A1947=0,$B1947=0),
    E1948,
  IF($B1947=0,
    VLOOKUP($A1947,ChapterTable!$1:$1048576,MATCH("최종"&amp;SUBSTITUTE(SUBSTITUTE(E$1,"standard",""),"|Float",""),ChapterTable!$1:$1,0),0),
  IF($B1947=1,
    IF($L1947=FALSE,
      VLOOKUP($A1947,ChapterTable!$1:$1048576,MATCH("최종"&amp;SUBSTITUTE(SUBSTITUTE(E$1,"standard",""),"|Float",""),ChapterTable!$1:$1,0),0),
      VLOOKUP($A1947-ChapterTable!$P$11,ChapterTable!$1:$1048576,MATCH("최종"&amp;SUBSTITUTE(SUBSTITUTE(E$1,"standard",""),"|Float",""),ChapterTable!$1:$1,0),0)*ChapterTable!$P$14
    ),
  OFFSET(E1947,-$B1947+IF($L1947,1,0),0)*IF($B1947&gt;OFFSET($B1947,1,0),ChapterTable!$R$17,1)*
    (VLOOKUP(SUBSTITUTE(SUBSTITUTE(E$1,"standard",""),"|Float","")&amp;IF(OR($L1947=TRUE,$A1947=0,MOD($A1947,ChapterTable!$R$20)&lt;&gt;0),"","보스")&amp;"인게임누적곱배수",ChapterTable!$R:$S,2,0)^C1947
    +VLOOKUP(SUBSTITUTE(SUBSTITUTE(E$1,"standard",""),"|Float","")&amp;IF(OR($L1947=TRUE,$A1947=0,MOD($A1947,ChapterTable!$R$20)&lt;&gt;0),"","보스")&amp;"인게임누적합배수",ChapterTable!$R:$S,2,0)*C1947)
  )
  )
  )
)</f>
        <v>72515.228247070307</v>
      </c>
      <c r="F1947" s="1">
        <f ca="1">IF(AND($A1947=0,$B1947=1),
    VLOOKUP(1,ChapterTable!$1:$1048576,MATCH("최종"&amp;SUBSTITUTE(SUBSTITUTE(F$1,"standard",""),"|Float",""),ChapterTable!$1:$1,0),0)*ChapterTable!$P$17,
  IF(AND($A1947=0,$B1947=0),
    F1948,
  IF($B1947=0,
    VLOOKUP($A1947,ChapterTable!$1:$1048576,MATCH("최종"&amp;SUBSTITUTE(SUBSTITUTE(F$1,"standard",""),"|Float",""),ChapterTable!$1:$1,0),0),
  IF($B1947=1,
    IF($L1947=FALSE,
      VLOOKUP($A1947,ChapterTable!$1:$1048576,MATCH("최종"&amp;SUBSTITUTE(SUBSTITUTE(F$1,"standard",""),"|Float",""),ChapterTable!$1:$1,0),0),
      VLOOKUP($A1947-ChapterTable!$P$11,ChapterTable!$1:$1048576,MATCH("최종"&amp;SUBSTITUTE(SUBSTITUTE(F$1,"standard",""),"|Float",""),ChapterTable!$1:$1,0),0)*ChapterTable!$P$14
    ),
  OFFSET(F1947,-$B1947+IF($L1947,1,0),0)*
    (VLOOKUP(SUBSTITUTE(SUBSTITUTE(F$1,"standard",""),"|Float","")&amp;IF(OR($L1947=TRUE,$A1947=0,MOD($A1947,ChapterTable!$R$20)&lt;&gt;0),"","보스")&amp;"인게임누적곱배수",ChapterTable!$R:$S,2,0)^D1947
    +VLOOKUP(SUBSTITUTE(SUBSTITUTE(F$1,"standard",""),"|Float","")&amp;IF(OR($L1947=TRUE,$A1947=0,MOD($A1947,ChapterTable!$R$20)&lt;&gt;0),"","보스")&amp;"인게임누적합배수",ChapterTable!$R:$S,2,0)*D1947)
  )
  )
  )
)</f>
        <v>25178.89869689941</v>
      </c>
      <c r="G1947" t="s">
        <v>719</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214"/>
        <v>1</v>
      </c>
      <c r="Q1947">
        <f t="shared" si="215"/>
        <v>1</v>
      </c>
      <c r="R1947" t="b">
        <f t="shared" ca="1" si="216"/>
        <v>1</v>
      </c>
      <c r="T1947" t="b">
        <f t="shared" ca="1" si="217"/>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220"/>
        <v>1</v>
      </c>
      <c r="AJ1947">
        <f t="shared" si="218"/>
        <v>1</v>
      </c>
      <c r="AK1947">
        <f t="shared" si="219"/>
        <v>1</v>
      </c>
      <c r="AL1947">
        <f t="shared" si="213"/>
        <v>2</v>
      </c>
    </row>
    <row r="1948" spans="1:38" hidden="1" x14ac:dyDescent="0.3">
      <c r="A1948">
        <v>17</v>
      </c>
      <c r="B1948">
        <v>7</v>
      </c>
      <c r="C1948">
        <f>IF(OR($L1948=TRUE,$A1948=0,MOD($A1948,ChapterTable!$R$20)&lt;&gt;0),
MAX(0,INT(($B1948+ChapterTable!$P$26+VLOOKUP(SUBSTITUTE(C$1,"성장단계","")&amp;"단계오프셋",ChapterTable!$R:$S,2,0))/ChapterTable!$P$23)),
MAX(0,INT(($B1948+ChapterTable!$R$26+VLOOKUP(SUBSTITUTE(C$1,"성장단계","")&amp;"보스단계오프셋",ChapterTable!$R:$S,2,0))/ChapterTable!$R$23)))</f>
        <v>1</v>
      </c>
      <c r="D1948">
        <f>IF(OR($L1948=TRUE,$A1948=0,MOD($A1948,ChapterTable!$R$20)&lt;&gt;0),
MAX(0,INT(($B1948+ChapterTable!$P$26+VLOOKUP(SUBSTITUTE(D$1,"성장단계","")&amp;"단계오프셋",ChapterTable!$R:$S,2,0))/ChapterTable!$P$23)),
MAX(0,INT(($B1948+ChapterTable!$R$26+VLOOKUP(SUBSTITUTE(D$1,"성장단계","")&amp;"보스단계오프셋",ChapterTable!$R:$S,2,0))/ChapterTable!$R$23)))</f>
        <v>0</v>
      </c>
      <c r="E1948" s="1">
        <f ca="1">IF(AND($A1948=0,$B1948=1),
    VLOOKUP(1,ChapterTable!$1:$1048576,MATCH("최종"&amp;SUBSTITUTE(SUBSTITUTE(E$1,"standard",""),"|Float",""),ChapterTable!$1:$1,0),0)*ChapterTable!$P$17,
  IF(AND($A1948=0,$B1948=0),
    E1949,
  IF($B1948=0,
    VLOOKUP($A1948,ChapterTable!$1:$1048576,MATCH("최종"&amp;SUBSTITUTE(SUBSTITUTE(E$1,"standard",""),"|Float",""),ChapterTable!$1:$1,0),0),
  IF($B1948=1,
    IF($L1948=FALSE,
      VLOOKUP($A1948,ChapterTable!$1:$1048576,MATCH("최종"&amp;SUBSTITUTE(SUBSTITUTE(E$1,"standard",""),"|Float",""),ChapterTable!$1:$1,0),0),
      VLOOKUP($A1948-ChapterTable!$P$11,ChapterTable!$1:$1048576,MATCH("최종"&amp;SUBSTITUTE(SUBSTITUTE(E$1,"standard",""),"|Float",""),ChapterTable!$1:$1,0),0)*ChapterTable!$P$14
    ),
  OFFSET(E1948,-$B1948+IF($L1948,1,0),0)*IF($B1948&gt;OFFSET($B1948,1,0),ChapterTable!$R$17,1)*
    (VLOOKUP(SUBSTITUTE(SUBSTITUTE(E$1,"standard",""),"|Float","")&amp;IF(OR($L1948=TRUE,$A1948=0,MOD($A1948,ChapterTable!$R$20)&lt;&gt;0),"","보스")&amp;"인게임누적곱배수",ChapterTable!$R:$S,2,0)^C1948
    +VLOOKUP(SUBSTITUTE(SUBSTITUTE(E$1,"standard",""),"|Float","")&amp;IF(OR($L1948=TRUE,$A1948=0,MOD($A1948,ChapterTable!$R$20)&lt;&gt;0),"","보스")&amp;"인게임누적합배수",ChapterTable!$R:$S,2,0)*C1948)
  )
  )
  )
)</f>
        <v>72515.228247070307</v>
      </c>
      <c r="F1948" s="1">
        <f ca="1">IF(AND($A1948=0,$B1948=1),
    VLOOKUP(1,ChapterTable!$1:$1048576,MATCH("최종"&amp;SUBSTITUTE(SUBSTITUTE(F$1,"standard",""),"|Float",""),ChapterTable!$1:$1,0),0)*ChapterTable!$P$17,
  IF(AND($A1948=0,$B1948=0),
    F1949,
  IF($B1948=0,
    VLOOKUP($A1948,ChapterTable!$1:$1048576,MATCH("최종"&amp;SUBSTITUTE(SUBSTITUTE(F$1,"standard",""),"|Float",""),ChapterTable!$1:$1,0),0),
  IF($B1948=1,
    IF($L1948=FALSE,
      VLOOKUP($A1948,ChapterTable!$1:$1048576,MATCH("최종"&amp;SUBSTITUTE(SUBSTITUTE(F$1,"standard",""),"|Float",""),ChapterTable!$1:$1,0),0),
      VLOOKUP($A1948-ChapterTable!$P$11,ChapterTable!$1:$1048576,MATCH("최종"&amp;SUBSTITUTE(SUBSTITUTE(F$1,"standard",""),"|Float",""),ChapterTable!$1:$1,0),0)*ChapterTable!$P$14
    ),
  OFFSET(F1948,-$B1948+IF($L1948,1,0),0)*
    (VLOOKUP(SUBSTITUTE(SUBSTITUTE(F$1,"standard",""),"|Float","")&amp;IF(OR($L1948=TRUE,$A1948=0,MOD($A1948,ChapterTable!$R$20)&lt;&gt;0),"","보스")&amp;"인게임누적곱배수",ChapterTable!$R:$S,2,0)^D1948
    +VLOOKUP(SUBSTITUTE(SUBSTITUTE(F$1,"standard",""),"|Float","")&amp;IF(OR($L1948=TRUE,$A1948=0,MOD($A1948,ChapterTable!$R$20)&lt;&gt;0),"","보스")&amp;"인게임누적합배수",ChapterTable!$R:$S,2,0)*D1948)
  )
  )
  )
)</f>
        <v>25178.89869689941</v>
      </c>
      <c r="G1948" t="s">
        <v>719</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214"/>
        <v>1</v>
      </c>
      <c r="Q1948">
        <f t="shared" si="215"/>
        <v>1</v>
      </c>
      <c r="R1948" t="b">
        <f t="shared" ca="1" si="216"/>
        <v>1</v>
      </c>
      <c r="T1948" t="b">
        <f t="shared" ca="1" si="217"/>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220"/>
        <v>1</v>
      </c>
      <c r="AJ1948">
        <f t="shared" si="218"/>
        <v>1</v>
      </c>
      <c r="AK1948">
        <f t="shared" si="219"/>
        <v>1</v>
      </c>
      <c r="AL1948">
        <f t="shared" si="213"/>
        <v>2</v>
      </c>
    </row>
    <row r="1949" spans="1:38" hidden="1" x14ac:dyDescent="0.3">
      <c r="A1949">
        <v>17</v>
      </c>
      <c r="B1949">
        <v>8</v>
      </c>
      <c r="C1949">
        <f>IF(OR($L1949=TRUE,$A1949=0,MOD($A1949,ChapterTable!$R$20)&lt;&gt;0),
MAX(0,INT(($B1949+ChapterTable!$P$26+VLOOKUP(SUBSTITUTE(C$1,"성장단계","")&amp;"단계오프셋",ChapterTable!$R:$S,2,0))/ChapterTable!$P$23)),
MAX(0,INT(($B1949+ChapterTable!$R$26+VLOOKUP(SUBSTITUTE(C$1,"성장단계","")&amp;"보스단계오프셋",ChapterTable!$R:$S,2,0))/ChapterTable!$R$23)))</f>
        <v>1</v>
      </c>
      <c r="D1949">
        <f>IF(OR($L1949=TRUE,$A1949=0,MOD($A1949,ChapterTable!$R$20)&lt;&gt;0),
MAX(0,INT(($B1949+ChapterTable!$P$26+VLOOKUP(SUBSTITUTE(D$1,"성장단계","")&amp;"단계오프셋",ChapterTable!$R:$S,2,0))/ChapterTable!$P$23)),
MAX(0,INT(($B1949+ChapterTable!$R$26+VLOOKUP(SUBSTITUTE(D$1,"성장단계","")&amp;"보스단계오프셋",ChapterTable!$R:$S,2,0))/ChapterTable!$R$23)))</f>
        <v>0</v>
      </c>
      <c r="E1949" s="1">
        <f ca="1">IF(AND($A1949=0,$B1949=1),
    VLOOKUP(1,ChapterTable!$1:$1048576,MATCH("최종"&amp;SUBSTITUTE(SUBSTITUTE(E$1,"standard",""),"|Float",""),ChapterTable!$1:$1,0),0)*ChapterTable!$P$17,
  IF(AND($A1949=0,$B1949=0),
    E1950,
  IF($B1949=0,
    VLOOKUP($A1949,ChapterTable!$1:$1048576,MATCH("최종"&amp;SUBSTITUTE(SUBSTITUTE(E$1,"standard",""),"|Float",""),ChapterTable!$1:$1,0),0),
  IF($B1949=1,
    IF($L1949=FALSE,
      VLOOKUP($A1949,ChapterTable!$1:$1048576,MATCH("최종"&amp;SUBSTITUTE(SUBSTITUTE(E$1,"standard",""),"|Float",""),ChapterTable!$1:$1,0),0),
      VLOOKUP($A1949-ChapterTable!$P$11,ChapterTable!$1:$1048576,MATCH("최종"&amp;SUBSTITUTE(SUBSTITUTE(E$1,"standard",""),"|Float",""),ChapterTable!$1:$1,0),0)*ChapterTable!$P$14
    ),
  OFFSET(E1949,-$B1949+IF($L1949,1,0),0)*IF($B1949&gt;OFFSET($B1949,1,0),ChapterTable!$R$17,1)*
    (VLOOKUP(SUBSTITUTE(SUBSTITUTE(E$1,"standard",""),"|Float","")&amp;IF(OR($L1949=TRUE,$A1949=0,MOD($A1949,ChapterTable!$R$20)&lt;&gt;0),"","보스")&amp;"인게임누적곱배수",ChapterTable!$R:$S,2,0)^C1949
    +VLOOKUP(SUBSTITUTE(SUBSTITUTE(E$1,"standard",""),"|Float","")&amp;IF(OR($L1949=TRUE,$A1949=0,MOD($A1949,ChapterTable!$R$20)&lt;&gt;0),"","보스")&amp;"인게임누적합배수",ChapterTable!$R:$S,2,0)*C1949)
  )
  )
  )
)</f>
        <v>72515.228247070307</v>
      </c>
      <c r="F1949" s="1">
        <f ca="1">IF(AND($A1949=0,$B1949=1),
    VLOOKUP(1,ChapterTable!$1:$1048576,MATCH("최종"&amp;SUBSTITUTE(SUBSTITUTE(F$1,"standard",""),"|Float",""),ChapterTable!$1:$1,0),0)*ChapterTable!$P$17,
  IF(AND($A1949=0,$B1949=0),
    F1950,
  IF($B1949=0,
    VLOOKUP($A1949,ChapterTable!$1:$1048576,MATCH("최종"&amp;SUBSTITUTE(SUBSTITUTE(F$1,"standard",""),"|Float",""),ChapterTable!$1:$1,0),0),
  IF($B1949=1,
    IF($L1949=FALSE,
      VLOOKUP($A1949,ChapterTable!$1:$1048576,MATCH("최종"&amp;SUBSTITUTE(SUBSTITUTE(F$1,"standard",""),"|Float",""),ChapterTable!$1:$1,0),0),
      VLOOKUP($A1949-ChapterTable!$P$11,ChapterTable!$1:$1048576,MATCH("최종"&amp;SUBSTITUTE(SUBSTITUTE(F$1,"standard",""),"|Float",""),ChapterTable!$1:$1,0),0)*ChapterTable!$P$14
    ),
  OFFSET(F1949,-$B1949+IF($L1949,1,0),0)*
    (VLOOKUP(SUBSTITUTE(SUBSTITUTE(F$1,"standard",""),"|Float","")&amp;IF(OR($L1949=TRUE,$A1949=0,MOD($A1949,ChapterTable!$R$20)&lt;&gt;0),"","보스")&amp;"인게임누적곱배수",ChapterTable!$R:$S,2,0)^D1949
    +VLOOKUP(SUBSTITUTE(SUBSTITUTE(F$1,"standard",""),"|Float","")&amp;IF(OR($L1949=TRUE,$A1949=0,MOD($A1949,ChapterTable!$R$20)&lt;&gt;0),"","보스")&amp;"인게임누적합배수",ChapterTable!$R:$S,2,0)*D1949)
  )
  )
  )
)</f>
        <v>25178.89869689941</v>
      </c>
      <c r="G1949" t="s">
        <v>719</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214"/>
        <v>1</v>
      </c>
      <c r="Q1949">
        <f t="shared" si="215"/>
        <v>1</v>
      </c>
      <c r="R1949" t="b">
        <f t="shared" ca="1" si="216"/>
        <v>1</v>
      </c>
      <c r="T1949" t="b">
        <f t="shared" ca="1" si="217"/>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220"/>
        <v>1</v>
      </c>
      <c r="AJ1949">
        <f t="shared" si="218"/>
        <v>1</v>
      </c>
      <c r="AK1949">
        <f t="shared" si="219"/>
        <v>1</v>
      </c>
      <c r="AL1949">
        <f t="shared" si="213"/>
        <v>2</v>
      </c>
    </row>
    <row r="1950" spans="1:38" hidden="1" x14ac:dyDescent="0.3">
      <c r="A1950">
        <v>17</v>
      </c>
      <c r="B1950">
        <v>9</v>
      </c>
      <c r="C1950">
        <f>IF(OR($L1950=TRUE,$A1950=0,MOD($A1950,ChapterTable!$R$20)&lt;&gt;0),
MAX(0,INT(($B1950+ChapterTable!$P$26+VLOOKUP(SUBSTITUTE(C$1,"성장단계","")&amp;"단계오프셋",ChapterTable!$R:$S,2,0))/ChapterTable!$P$23)),
MAX(0,INT(($B1950+ChapterTable!$R$26+VLOOKUP(SUBSTITUTE(C$1,"성장단계","")&amp;"보스단계오프셋",ChapterTable!$R:$S,2,0))/ChapterTable!$R$23)))</f>
        <v>1</v>
      </c>
      <c r="D1950">
        <f>IF(OR($L1950=TRUE,$A1950=0,MOD($A1950,ChapterTable!$R$20)&lt;&gt;0),
MAX(0,INT(($B1950+ChapterTable!$P$26+VLOOKUP(SUBSTITUTE(D$1,"성장단계","")&amp;"단계오프셋",ChapterTable!$R:$S,2,0))/ChapterTable!$P$23)),
MAX(0,INT(($B1950+ChapterTable!$R$26+VLOOKUP(SUBSTITUTE(D$1,"성장단계","")&amp;"보스단계오프셋",ChapterTable!$R:$S,2,0))/ChapterTable!$R$23)))</f>
        <v>0</v>
      </c>
      <c r="E1950" s="1">
        <f ca="1">IF(AND($A1950=0,$B1950=1),
    VLOOKUP(1,ChapterTable!$1:$1048576,MATCH("최종"&amp;SUBSTITUTE(SUBSTITUTE(E$1,"standard",""),"|Float",""),ChapterTable!$1:$1,0),0)*ChapterTable!$P$17,
  IF(AND($A1950=0,$B1950=0),
    E1951,
  IF($B1950=0,
    VLOOKUP($A1950,ChapterTable!$1:$1048576,MATCH("최종"&amp;SUBSTITUTE(SUBSTITUTE(E$1,"standard",""),"|Float",""),ChapterTable!$1:$1,0),0),
  IF($B1950=1,
    IF($L1950=FALSE,
      VLOOKUP($A1950,ChapterTable!$1:$1048576,MATCH("최종"&amp;SUBSTITUTE(SUBSTITUTE(E$1,"standard",""),"|Float",""),ChapterTable!$1:$1,0),0),
      VLOOKUP($A1950-ChapterTable!$P$11,ChapterTable!$1:$1048576,MATCH("최종"&amp;SUBSTITUTE(SUBSTITUTE(E$1,"standard",""),"|Float",""),ChapterTable!$1:$1,0),0)*ChapterTable!$P$14
    ),
  OFFSET(E1950,-$B1950+IF($L1950,1,0),0)*IF($B1950&gt;OFFSET($B1950,1,0),ChapterTable!$R$17,1)*
    (VLOOKUP(SUBSTITUTE(SUBSTITUTE(E$1,"standard",""),"|Float","")&amp;IF(OR($L1950=TRUE,$A1950=0,MOD($A1950,ChapterTable!$R$20)&lt;&gt;0),"","보스")&amp;"인게임누적곱배수",ChapterTable!$R:$S,2,0)^C1950
    +VLOOKUP(SUBSTITUTE(SUBSTITUTE(E$1,"standard",""),"|Float","")&amp;IF(OR($L1950=TRUE,$A1950=0,MOD($A1950,ChapterTable!$R$20)&lt;&gt;0),"","보스")&amp;"인게임누적합배수",ChapterTable!$R:$S,2,0)*C1950)
  )
  )
  )
)</f>
        <v>72515.228247070307</v>
      </c>
      <c r="F1950" s="1">
        <f ca="1">IF(AND($A1950=0,$B1950=1),
    VLOOKUP(1,ChapterTable!$1:$1048576,MATCH("최종"&amp;SUBSTITUTE(SUBSTITUTE(F$1,"standard",""),"|Float",""),ChapterTable!$1:$1,0),0)*ChapterTable!$P$17,
  IF(AND($A1950=0,$B1950=0),
    F1951,
  IF($B1950=0,
    VLOOKUP($A1950,ChapterTable!$1:$1048576,MATCH("최종"&amp;SUBSTITUTE(SUBSTITUTE(F$1,"standard",""),"|Float",""),ChapterTable!$1:$1,0),0),
  IF($B1950=1,
    IF($L1950=FALSE,
      VLOOKUP($A1950,ChapterTable!$1:$1048576,MATCH("최종"&amp;SUBSTITUTE(SUBSTITUTE(F$1,"standard",""),"|Float",""),ChapterTable!$1:$1,0),0),
      VLOOKUP($A1950-ChapterTable!$P$11,ChapterTable!$1:$1048576,MATCH("최종"&amp;SUBSTITUTE(SUBSTITUTE(F$1,"standard",""),"|Float",""),ChapterTable!$1:$1,0),0)*ChapterTable!$P$14
    ),
  OFFSET(F1950,-$B1950+IF($L1950,1,0),0)*
    (VLOOKUP(SUBSTITUTE(SUBSTITUTE(F$1,"standard",""),"|Float","")&amp;IF(OR($L1950=TRUE,$A1950=0,MOD($A1950,ChapterTable!$R$20)&lt;&gt;0),"","보스")&amp;"인게임누적곱배수",ChapterTable!$R:$S,2,0)^D1950
    +VLOOKUP(SUBSTITUTE(SUBSTITUTE(F$1,"standard",""),"|Float","")&amp;IF(OR($L1950=TRUE,$A1950=0,MOD($A1950,ChapterTable!$R$20)&lt;&gt;0),"","보스")&amp;"인게임누적합배수",ChapterTable!$R:$S,2,0)*D1950)
  )
  )
  )
)</f>
        <v>25178.89869689941</v>
      </c>
      <c r="G1950" t="s">
        <v>719</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214"/>
        <v>91</v>
      </c>
      <c r="Q1950">
        <f t="shared" si="215"/>
        <v>91</v>
      </c>
      <c r="R1950" t="b">
        <f t="shared" ca="1" si="216"/>
        <v>1</v>
      </c>
      <c r="T1950" t="b">
        <f t="shared" ca="1" si="217"/>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220"/>
        <v>1</v>
      </c>
      <c r="AJ1950">
        <f t="shared" si="218"/>
        <v>1</v>
      </c>
      <c r="AK1950">
        <f t="shared" si="219"/>
        <v>1</v>
      </c>
      <c r="AL1950">
        <f t="shared" si="213"/>
        <v>2</v>
      </c>
    </row>
    <row r="1951" spans="1:38" hidden="1" x14ac:dyDescent="0.3">
      <c r="A1951">
        <v>17</v>
      </c>
      <c r="B1951">
        <v>10</v>
      </c>
      <c r="C1951">
        <f>IF(OR($L1951=TRUE,$A1951=0,MOD($A1951,ChapterTable!$R$20)&lt;&gt;0),
MAX(0,INT(($B1951+ChapterTable!$P$26+VLOOKUP(SUBSTITUTE(C$1,"성장단계","")&amp;"단계오프셋",ChapterTable!$R:$S,2,0))/ChapterTable!$P$23)),
MAX(0,INT(($B1951+ChapterTable!$R$26+VLOOKUP(SUBSTITUTE(C$1,"성장단계","")&amp;"보스단계오프셋",ChapterTable!$R:$S,2,0))/ChapterTable!$R$23)))</f>
        <v>1</v>
      </c>
      <c r="D1951">
        <f>IF(OR($L1951=TRUE,$A1951=0,MOD($A1951,ChapterTable!$R$20)&lt;&gt;0),
MAX(0,INT(($B1951+ChapterTable!$P$26+VLOOKUP(SUBSTITUTE(D$1,"성장단계","")&amp;"단계오프셋",ChapterTable!$R:$S,2,0))/ChapterTable!$P$23)),
MAX(0,INT(($B1951+ChapterTable!$R$26+VLOOKUP(SUBSTITUTE(D$1,"성장단계","")&amp;"보스단계오프셋",ChapterTable!$R:$S,2,0))/ChapterTable!$R$23)))</f>
        <v>0</v>
      </c>
      <c r="E1951" s="1">
        <f ca="1">IF(AND($A1951=0,$B1951=1),
    VLOOKUP(1,ChapterTable!$1:$1048576,MATCH("최종"&amp;SUBSTITUTE(SUBSTITUTE(E$1,"standard",""),"|Float",""),ChapterTable!$1:$1,0),0)*ChapterTable!$P$17,
  IF(AND($A1951=0,$B1951=0),
    E1952,
  IF($B1951=0,
    VLOOKUP($A1951,ChapterTable!$1:$1048576,MATCH("최종"&amp;SUBSTITUTE(SUBSTITUTE(E$1,"standard",""),"|Float",""),ChapterTable!$1:$1,0),0),
  IF($B1951=1,
    IF($L1951=FALSE,
      VLOOKUP($A1951,ChapterTable!$1:$1048576,MATCH("최종"&amp;SUBSTITUTE(SUBSTITUTE(E$1,"standard",""),"|Float",""),ChapterTable!$1:$1,0),0),
      VLOOKUP($A1951-ChapterTable!$P$11,ChapterTable!$1:$1048576,MATCH("최종"&amp;SUBSTITUTE(SUBSTITUTE(E$1,"standard",""),"|Float",""),ChapterTable!$1:$1,0),0)*ChapterTable!$P$14
    ),
  OFFSET(E1951,-$B1951+IF($L1951,1,0),0)*IF($B1951&gt;OFFSET($B1951,1,0),ChapterTable!$R$17,1)*
    (VLOOKUP(SUBSTITUTE(SUBSTITUTE(E$1,"standard",""),"|Float","")&amp;IF(OR($L1951=TRUE,$A1951=0,MOD($A1951,ChapterTable!$R$20)&lt;&gt;0),"","보스")&amp;"인게임누적곱배수",ChapterTable!$R:$S,2,0)^C1951
    +VLOOKUP(SUBSTITUTE(SUBSTITUTE(E$1,"standard",""),"|Float","")&amp;IF(OR($L1951=TRUE,$A1951=0,MOD($A1951,ChapterTable!$R$20)&lt;&gt;0),"","보스")&amp;"인게임누적합배수",ChapterTable!$R:$S,2,0)*C1951)
  )
  )
  )
)</f>
        <v>72515.228247070307</v>
      </c>
      <c r="F1951" s="1">
        <f ca="1">IF(AND($A1951=0,$B1951=1),
    VLOOKUP(1,ChapterTable!$1:$1048576,MATCH("최종"&amp;SUBSTITUTE(SUBSTITUTE(F$1,"standard",""),"|Float",""),ChapterTable!$1:$1,0),0)*ChapterTable!$P$17,
  IF(AND($A1951=0,$B1951=0),
    F1952,
  IF($B1951=0,
    VLOOKUP($A1951,ChapterTable!$1:$1048576,MATCH("최종"&amp;SUBSTITUTE(SUBSTITUTE(F$1,"standard",""),"|Float",""),ChapterTable!$1:$1,0),0),
  IF($B1951=1,
    IF($L1951=FALSE,
      VLOOKUP($A1951,ChapterTable!$1:$1048576,MATCH("최종"&amp;SUBSTITUTE(SUBSTITUTE(F$1,"standard",""),"|Float",""),ChapterTable!$1:$1,0),0),
      VLOOKUP($A1951-ChapterTable!$P$11,ChapterTable!$1:$1048576,MATCH("최종"&amp;SUBSTITUTE(SUBSTITUTE(F$1,"standard",""),"|Float",""),ChapterTable!$1:$1,0),0)*ChapterTable!$P$14
    ),
  OFFSET(F1951,-$B1951+IF($L1951,1,0),0)*
    (VLOOKUP(SUBSTITUTE(SUBSTITUTE(F$1,"standard",""),"|Float","")&amp;IF(OR($L1951=TRUE,$A1951=0,MOD($A1951,ChapterTable!$R$20)&lt;&gt;0),"","보스")&amp;"인게임누적곱배수",ChapterTable!$R:$S,2,0)^D1951
    +VLOOKUP(SUBSTITUTE(SUBSTITUTE(F$1,"standard",""),"|Float","")&amp;IF(OR($L1951=TRUE,$A1951=0,MOD($A1951,ChapterTable!$R$20)&lt;&gt;0),"","보스")&amp;"인게임누적합배수",ChapterTable!$R:$S,2,0)*D1951)
  )
  )
  )
)</f>
        <v>25178.89869689941</v>
      </c>
      <c r="G1951" t="s">
        <v>719</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214"/>
        <v>21</v>
      </c>
      <c r="Q1951">
        <f t="shared" si="215"/>
        <v>21</v>
      </c>
      <c r="R1951" t="b">
        <f t="shared" ca="1" si="216"/>
        <v>1</v>
      </c>
      <c r="T1951" t="b">
        <f t="shared" ca="1" si="217"/>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220"/>
        <v>1</v>
      </c>
      <c r="AJ1951">
        <f t="shared" si="218"/>
        <v>1</v>
      </c>
      <c r="AK1951">
        <f t="shared" si="219"/>
        <v>1</v>
      </c>
      <c r="AL1951">
        <f t="shared" si="213"/>
        <v>2</v>
      </c>
    </row>
    <row r="1952" spans="1:38" hidden="1" x14ac:dyDescent="0.3">
      <c r="A1952">
        <v>17</v>
      </c>
      <c r="B1952">
        <v>11</v>
      </c>
      <c r="C1952">
        <f>IF(OR($L1952=TRUE,$A1952=0,MOD($A1952,ChapterTable!$R$20)&lt;&gt;0),
MAX(0,INT(($B1952+ChapterTable!$P$26+VLOOKUP(SUBSTITUTE(C$1,"성장단계","")&amp;"단계오프셋",ChapterTable!$R:$S,2,0))/ChapterTable!$P$23)),
MAX(0,INT(($B1952+ChapterTable!$R$26+VLOOKUP(SUBSTITUTE(C$1,"성장단계","")&amp;"보스단계오프셋",ChapterTable!$R:$S,2,0))/ChapterTable!$R$23)))</f>
        <v>1</v>
      </c>
      <c r="D1952">
        <f>IF(OR($L1952=TRUE,$A1952=0,MOD($A1952,ChapterTable!$R$20)&lt;&gt;0),
MAX(0,INT(($B1952+ChapterTable!$P$26+VLOOKUP(SUBSTITUTE(D$1,"성장단계","")&amp;"단계오프셋",ChapterTable!$R:$S,2,0))/ChapterTable!$P$23)),
MAX(0,INT(($B1952+ChapterTable!$R$26+VLOOKUP(SUBSTITUTE(D$1,"성장단계","")&amp;"보스단계오프셋",ChapterTable!$R:$S,2,0))/ChapterTable!$R$23)))</f>
        <v>1</v>
      </c>
      <c r="E1952" s="1">
        <f ca="1">IF(AND($A1952=0,$B1952=1),
    VLOOKUP(1,ChapterTable!$1:$1048576,MATCH("최종"&amp;SUBSTITUTE(SUBSTITUTE(E$1,"standard",""),"|Float",""),ChapterTable!$1:$1,0),0)*ChapterTable!$P$17,
  IF(AND($A1952=0,$B1952=0),
    E1953,
  IF($B1952=0,
    VLOOKUP($A1952,ChapterTable!$1:$1048576,MATCH("최종"&amp;SUBSTITUTE(SUBSTITUTE(E$1,"standard",""),"|Float",""),ChapterTable!$1:$1,0),0),
  IF($B1952=1,
    IF($L1952=FALSE,
      VLOOKUP($A1952,ChapterTable!$1:$1048576,MATCH("최종"&amp;SUBSTITUTE(SUBSTITUTE(E$1,"standard",""),"|Float",""),ChapterTable!$1:$1,0),0),
      VLOOKUP($A1952-ChapterTable!$P$11,ChapterTable!$1:$1048576,MATCH("최종"&amp;SUBSTITUTE(SUBSTITUTE(E$1,"standard",""),"|Float",""),ChapterTable!$1:$1,0),0)*ChapterTable!$P$14
    ),
  OFFSET(E1952,-$B1952+IF($L1952,1,0),0)*IF($B1952&gt;OFFSET($B1952,1,0),ChapterTable!$R$17,1)*
    (VLOOKUP(SUBSTITUTE(SUBSTITUTE(E$1,"standard",""),"|Float","")&amp;IF(OR($L1952=TRUE,$A1952=0,MOD($A1952,ChapterTable!$R$20)&lt;&gt;0),"","보스")&amp;"인게임누적곱배수",ChapterTable!$R:$S,2,0)^C1952
    +VLOOKUP(SUBSTITUTE(SUBSTITUTE(E$1,"standard",""),"|Float","")&amp;IF(OR($L1952=TRUE,$A1952=0,MOD($A1952,ChapterTable!$R$20)&lt;&gt;0),"","보스")&amp;"인게임누적합배수",ChapterTable!$R:$S,2,0)*C1952)
  )
  )
  )
)</f>
        <v>72515.228247070307</v>
      </c>
      <c r="F1952" s="1">
        <f ca="1">IF(AND($A1952=0,$B1952=1),
    VLOOKUP(1,ChapterTable!$1:$1048576,MATCH("최종"&amp;SUBSTITUTE(SUBSTITUTE(F$1,"standard",""),"|Float",""),ChapterTable!$1:$1,0),0)*ChapterTable!$P$17,
  IF(AND($A1952=0,$B1952=0),
    F1953,
  IF($B1952=0,
    VLOOKUP($A1952,ChapterTable!$1:$1048576,MATCH("최종"&amp;SUBSTITUTE(SUBSTITUTE(F$1,"standard",""),"|Float",""),ChapterTable!$1:$1,0),0),
  IF($B1952=1,
    IF($L1952=FALSE,
      VLOOKUP($A1952,ChapterTable!$1:$1048576,MATCH("최종"&amp;SUBSTITUTE(SUBSTITUTE(F$1,"standard",""),"|Float",""),ChapterTable!$1:$1,0),0),
      VLOOKUP($A1952-ChapterTable!$P$11,ChapterTable!$1:$1048576,MATCH("최종"&amp;SUBSTITUTE(SUBSTITUTE(F$1,"standard",""),"|Float",""),ChapterTable!$1:$1,0),0)*ChapterTable!$P$14
    ),
  OFFSET(F1952,-$B1952+IF($L1952,1,0),0)*
    (VLOOKUP(SUBSTITUTE(SUBSTITUTE(F$1,"standard",""),"|Float","")&amp;IF(OR($L1952=TRUE,$A1952=0,MOD($A1952,ChapterTable!$R$20)&lt;&gt;0),"","보스")&amp;"인게임누적곱배수",ChapterTable!$R:$S,2,0)^D1952
    +VLOOKUP(SUBSTITUTE(SUBSTITUTE(F$1,"standard",""),"|Float","")&amp;IF(OR($L1952=TRUE,$A1952=0,MOD($A1952,ChapterTable!$R$20)&lt;&gt;0),"","보스")&amp;"인게임누적합배수",ChapterTable!$R:$S,2,0)*D1952)
  )
  )
  )
)</f>
        <v>27067.316099166866</v>
      </c>
      <c r="G1952" t="s">
        <v>719</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214"/>
        <v>2</v>
      </c>
      <c r="Q1952">
        <f t="shared" si="215"/>
        <v>2</v>
      </c>
      <c r="R1952" t="b">
        <f t="shared" ca="1" si="216"/>
        <v>1</v>
      </c>
      <c r="T1952" t="b">
        <f t="shared" ca="1" si="217"/>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220"/>
        <v>0.5</v>
      </c>
      <c r="AJ1952">
        <f t="shared" si="218"/>
        <v>0.54666666600000002</v>
      </c>
      <c r="AK1952">
        <f t="shared" si="219"/>
        <v>1</v>
      </c>
      <c r="AL1952">
        <f t="shared" si="213"/>
        <v>2</v>
      </c>
    </row>
    <row r="1953" spans="1:38" hidden="1" x14ac:dyDescent="0.3">
      <c r="A1953">
        <v>17</v>
      </c>
      <c r="B1953">
        <v>12</v>
      </c>
      <c r="C1953">
        <f>IF(OR($L1953=TRUE,$A1953=0,MOD($A1953,ChapterTable!$R$20)&lt;&gt;0),
MAX(0,INT(($B1953+ChapterTable!$P$26+VLOOKUP(SUBSTITUTE(C$1,"성장단계","")&amp;"단계오프셋",ChapterTable!$R:$S,2,0))/ChapterTable!$P$23)),
MAX(0,INT(($B1953+ChapterTable!$R$26+VLOOKUP(SUBSTITUTE(C$1,"성장단계","")&amp;"보스단계오프셋",ChapterTable!$R:$S,2,0))/ChapterTable!$R$23)))</f>
        <v>1</v>
      </c>
      <c r="D1953">
        <f>IF(OR($L1953=TRUE,$A1953=0,MOD($A1953,ChapterTable!$R$20)&lt;&gt;0),
MAX(0,INT(($B1953+ChapterTable!$P$26+VLOOKUP(SUBSTITUTE(D$1,"성장단계","")&amp;"단계오프셋",ChapterTable!$R:$S,2,0))/ChapterTable!$P$23)),
MAX(0,INT(($B1953+ChapterTable!$R$26+VLOOKUP(SUBSTITUTE(D$1,"성장단계","")&amp;"보스단계오프셋",ChapterTable!$R:$S,2,0))/ChapterTable!$R$23)))</f>
        <v>1</v>
      </c>
      <c r="E1953" s="1">
        <f ca="1">IF(AND($A1953=0,$B1953=1),
    VLOOKUP(1,ChapterTable!$1:$1048576,MATCH("최종"&amp;SUBSTITUTE(SUBSTITUTE(E$1,"standard",""),"|Float",""),ChapterTable!$1:$1,0),0)*ChapterTable!$P$17,
  IF(AND($A1953=0,$B1953=0),
    E1954,
  IF($B1953=0,
    VLOOKUP($A1953,ChapterTable!$1:$1048576,MATCH("최종"&amp;SUBSTITUTE(SUBSTITUTE(E$1,"standard",""),"|Float",""),ChapterTable!$1:$1,0),0),
  IF($B1953=1,
    IF($L1953=FALSE,
      VLOOKUP($A1953,ChapterTable!$1:$1048576,MATCH("최종"&amp;SUBSTITUTE(SUBSTITUTE(E$1,"standard",""),"|Float",""),ChapterTable!$1:$1,0),0),
      VLOOKUP($A1953-ChapterTable!$P$11,ChapterTable!$1:$1048576,MATCH("최종"&amp;SUBSTITUTE(SUBSTITUTE(E$1,"standard",""),"|Float",""),ChapterTable!$1:$1,0),0)*ChapterTable!$P$14
    ),
  OFFSET(E1953,-$B1953+IF($L1953,1,0),0)*IF($B1953&gt;OFFSET($B1953,1,0),ChapterTable!$R$17,1)*
    (VLOOKUP(SUBSTITUTE(SUBSTITUTE(E$1,"standard",""),"|Float","")&amp;IF(OR($L1953=TRUE,$A1953=0,MOD($A1953,ChapterTable!$R$20)&lt;&gt;0),"","보스")&amp;"인게임누적곱배수",ChapterTable!$R:$S,2,0)^C1953
    +VLOOKUP(SUBSTITUTE(SUBSTITUTE(E$1,"standard",""),"|Float","")&amp;IF(OR($L1953=TRUE,$A1953=0,MOD($A1953,ChapterTable!$R$20)&lt;&gt;0),"","보스")&amp;"인게임누적합배수",ChapterTable!$R:$S,2,0)*C1953)
  )
  )
  )
)</f>
        <v>72515.228247070307</v>
      </c>
      <c r="F1953" s="1">
        <f ca="1">IF(AND($A1953=0,$B1953=1),
    VLOOKUP(1,ChapterTable!$1:$1048576,MATCH("최종"&amp;SUBSTITUTE(SUBSTITUTE(F$1,"standard",""),"|Float",""),ChapterTable!$1:$1,0),0)*ChapterTable!$P$17,
  IF(AND($A1953=0,$B1953=0),
    F1954,
  IF($B1953=0,
    VLOOKUP($A1953,ChapterTable!$1:$1048576,MATCH("최종"&amp;SUBSTITUTE(SUBSTITUTE(F$1,"standard",""),"|Float",""),ChapterTable!$1:$1,0),0),
  IF($B1953=1,
    IF($L1953=FALSE,
      VLOOKUP($A1953,ChapterTable!$1:$1048576,MATCH("최종"&amp;SUBSTITUTE(SUBSTITUTE(F$1,"standard",""),"|Float",""),ChapterTable!$1:$1,0),0),
      VLOOKUP($A1953-ChapterTable!$P$11,ChapterTable!$1:$1048576,MATCH("최종"&amp;SUBSTITUTE(SUBSTITUTE(F$1,"standard",""),"|Float",""),ChapterTable!$1:$1,0),0)*ChapterTable!$P$14
    ),
  OFFSET(F1953,-$B1953+IF($L1953,1,0),0)*
    (VLOOKUP(SUBSTITUTE(SUBSTITUTE(F$1,"standard",""),"|Float","")&amp;IF(OR($L1953=TRUE,$A1953=0,MOD($A1953,ChapterTable!$R$20)&lt;&gt;0),"","보스")&amp;"인게임누적곱배수",ChapterTable!$R:$S,2,0)^D1953
    +VLOOKUP(SUBSTITUTE(SUBSTITUTE(F$1,"standard",""),"|Float","")&amp;IF(OR($L1953=TRUE,$A1953=0,MOD($A1953,ChapterTable!$R$20)&lt;&gt;0),"","보스")&amp;"인게임누적합배수",ChapterTable!$R:$S,2,0)*D1953)
  )
  )
  )
)</f>
        <v>27067.316099166866</v>
      </c>
      <c r="G1953" t="s">
        <v>719</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214"/>
        <v>2</v>
      </c>
      <c r="Q1953">
        <f t="shared" si="215"/>
        <v>2</v>
      </c>
      <c r="R1953" t="b">
        <f t="shared" ca="1" si="216"/>
        <v>1</v>
      </c>
      <c r="T1953" t="b">
        <f t="shared" ca="1" si="217"/>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220"/>
        <v>0.5</v>
      </c>
      <c r="AJ1953">
        <f t="shared" si="218"/>
        <v>0.54666666600000002</v>
      </c>
      <c r="AK1953">
        <f t="shared" si="219"/>
        <v>1</v>
      </c>
      <c r="AL1953">
        <f t="shared" si="213"/>
        <v>2</v>
      </c>
    </row>
    <row r="1954" spans="1:38" hidden="1" x14ac:dyDescent="0.3">
      <c r="A1954">
        <v>17</v>
      </c>
      <c r="B1954">
        <v>13</v>
      </c>
      <c r="C1954">
        <f>IF(OR($L1954=TRUE,$A1954=0,MOD($A1954,ChapterTable!$R$20)&lt;&gt;0),
MAX(0,INT(($B1954+ChapterTable!$P$26+VLOOKUP(SUBSTITUTE(C$1,"성장단계","")&amp;"단계오프셋",ChapterTable!$R:$S,2,0))/ChapterTable!$P$23)),
MAX(0,INT(($B1954+ChapterTable!$R$26+VLOOKUP(SUBSTITUTE(C$1,"성장단계","")&amp;"보스단계오프셋",ChapterTable!$R:$S,2,0))/ChapterTable!$R$23)))</f>
        <v>1</v>
      </c>
      <c r="D1954">
        <f>IF(OR($L1954=TRUE,$A1954=0,MOD($A1954,ChapterTable!$R$20)&lt;&gt;0),
MAX(0,INT(($B1954+ChapterTable!$P$26+VLOOKUP(SUBSTITUTE(D$1,"성장단계","")&amp;"단계오프셋",ChapterTable!$R:$S,2,0))/ChapterTable!$P$23)),
MAX(0,INT(($B1954+ChapterTable!$R$26+VLOOKUP(SUBSTITUTE(D$1,"성장단계","")&amp;"보스단계오프셋",ChapterTable!$R:$S,2,0))/ChapterTable!$R$23)))</f>
        <v>1</v>
      </c>
      <c r="E1954" s="1">
        <f ca="1">IF(AND($A1954=0,$B1954=1),
    VLOOKUP(1,ChapterTable!$1:$1048576,MATCH("최종"&amp;SUBSTITUTE(SUBSTITUTE(E$1,"standard",""),"|Float",""),ChapterTable!$1:$1,0),0)*ChapterTable!$P$17,
  IF(AND($A1954=0,$B1954=0),
    E1955,
  IF($B1954=0,
    VLOOKUP($A1954,ChapterTable!$1:$1048576,MATCH("최종"&amp;SUBSTITUTE(SUBSTITUTE(E$1,"standard",""),"|Float",""),ChapterTable!$1:$1,0),0),
  IF($B1954=1,
    IF($L1954=FALSE,
      VLOOKUP($A1954,ChapterTable!$1:$1048576,MATCH("최종"&amp;SUBSTITUTE(SUBSTITUTE(E$1,"standard",""),"|Float",""),ChapterTable!$1:$1,0),0),
      VLOOKUP($A1954-ChapterTable!$P$11,ChapterTable!$1:$1048576,MATCH("최종"&amp;SUBSTITUTE(SUBSTITUTE(E$1,"standard",""),"|Float",""),ChapterTable!$1:$1,0),0)*ChapterTable!$P$14
    ),
  OFFSET(E1954,-$B1954+IF($L1954,1,0),0)*IF($B1954&gt;OFFSET($B1954,1,0),ChapterTable!$R$17,1)*
    (VLOOKUP(SUBSTITUTE(SUBSTITUTE(E$1,"standard",""),"|Float","")&amp;IF(OR($L1954=TRUE,$A1954=0,MOD($A1954,ChapterTable!$R$20)&lt;&gt;0),"","보스")&amp;"인게임누적곱배수",ChapterTable!$R:$S,2,0)^C1954
    +VLOOKUP(SUBSTITUTE(SUBSTITUTE(E$1,"standard",""),"|Float","")&amp;IF(OR($L1954=TRUE,$A1954=0,MOD($A1954,ChapterTable!$R$20)&lt;&gt;0),"","보스")&amp;"인게임누적합배수",ChapterTable!$R:$S,2,0)*C1954)
  )
  )
  )
)</f>
        <v>72515.228247070307</v>
      </c>
      <c r="F1954" s="1">
        <f ca="1">IF(AND($A1954=0,$B1954=1),
    VLOOKUP(1,ChapterTable!$1:$1048576,MATCH("최종"&amp;SUBSTITUTE(SUBSTITUTE(F$1,"standard",""),"|Float",""),ChapterTable!$1:$1,0),0)*ChapterTable!$P$17,
  IF(AND($A1954=0,$B1954=0),
    F1955,
  IF($B1954=0,
    VLOOKUP($A1954,ChapterTable!$1:$1048576,MATCH("최종"&amp;SUBSTITUTE(SUBSTITUTE(F$1,"standard",""),"|Float",""),ChapterTable!$1:$1,0),0),
  IF($B1954=1,
    IF($L1954=FALSE,
      VLOOKUP($A1954,ChapterTable!$1:$1048576,MATCH("최종"&amp;SUBSTITUTE(SUBSTITUTE(F$1,"standard",""),"|Float",""),ChapterTable!$1:$1,0),0),
      VLOOKUP($A1954-ChapterTable!$P$11,ChapterTable!$1:$1048576,MATCH("최종"&amp;SUBSTITUTE(SUBSTITUTE(F$1,"standard",""),"|Float",""),ChapterTable!$1:$1,0),0)*ChapterTable!$P$14
    ),
  OFFSET(F1954,-$B1954+IF($L1954,1,0),0)*
    (VLOOKUP(SUBSTITUTE(SUBSTITUTE(F$1,"standard",""),"|Float","")&amp;IF(OR($L1954=TRUE,$A1954=0,MOD($A1954,ChapterTable!$R$20)&lt;&gt;0),"","보스")&amp;"인게임누적곱배수",ChapterTable!$R:$S,2,0)^D1954
    +VLOOKUP(SUBSTITUTE(SUBSTITUTE(F$1,"standard",""),"|Float","")&amp;IF(OR($L1954=TRUE,$A1954=0,MOD($A1954,ChapterTable!$R$20)&lt;&gt;0),"","보스")&amp;"인게임누적합배수",ChapterTable!$R:$S,2,0)*D1954)
  )
  )
  )
)</f>
        <v>27067.316099166866</v>
      </c>
      <c r="G1954" t="s">
        <v>719</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214"/>
        <v>2</v>
      </c>
      <c r="Q1954">
        <f t="shared" si="215"/>
        <v>2</v>
      </c>
      <c r="R1954" t="b">
        <f t="shared" ca="1" si="216"/>
        <v>1</v>
      </c>
      <c r="T1954" t="b">
        <f t="shared" ca="1" si="217"/>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220"/>
        <v>0.5</v>
      </c>
      <c r="AJ1954">
        <f t="shared" si="218"/>
        <v>0.54666666600000002</v>
      </c>
      <c r="AK1954">
        <f t="shared" si="219"/>
        <v>1</v>
      </c>
      <c r="AL1954">
        <f t="shared" si="213"/>
        <v>2</v>
      </c>
    </row>
    <row r="1955" spans="1:38" hidden="1" x14ac:dyDescent="0.3">
      <c r="A1955">
        <v>17</v>
      </c>
      <c r="B1955">
        <v>14</v>
      </c>
      <c r="C1955">
        <f>IF(OR($L1955=TRUE,$A1955=0,MOD($A1955,ChapterTable!$R$20)&lt;&gt;0),
MAX(0,INT(($B1955+ChapterTable!$P$26+VLOOKUP(SUBSTITUTE(C$1,"성장단계","")&amp;"단계오프셋",ChapterTable!$R:$S,2,0))/ChapterTable!$P$23)),
MAX(0,INT(($B1955+ChapterTable!$R$26+VLOOKUP(SUBSTITUTE(C$1,"성장단계","")&amp;"보스단계오프셋",ChapterTable!$R:$S,2,0))/ChapterTable!$R$23)))</f>
        <v>1</v>
      </c>
      <c r="D1955">
        <f>IF(OR($L1955=TRUE,$A1955=0,MOD($A1955,ChapterTable!$R$20)&lt;&gt;0),
MAX(0,INT(($B1955+ChapterTable!$P$26+VLOOKUP(SUBSTITUTE(D$1,"성장단계","")&amp;"단계오프셋",ChapterTable!$R:$S,2,0))/ChapterTable!$P$23)),
MAX(0,INT(($B1955+ChapterTable!$R$26+VLOOKUP(SUBSTITUTE(D$1,"성장단계","")&amp;"보스단계오프셋",ChapterTable!$R:$S,2,0))/ChapterTable!$R$23)))</f>
        <v>1</v>
      </c>
      <c r="E1955" s="1">
        <f ca="1">IF(AND($A1955=0,$B1955=1),
    VLOOKUP(1,ChapterTable!$1:$1048576,MATCH("최종"&amp;SUBSTITUTE(SUBSTITUTE(E$1,"standard",""),"|Float",""),ChapterTable!$1:$1,0),0)*ChapterTable!$P$17,
  IF(AND($A1955=0,$B1955=0),
    E1956,
  IF($B1955=0,
    VLOOKUP($A1955,ChapterTable!$1:$1048576,MATCH("최종"&amp;SUBSTITUTE(SUBSTITUTE(E$1,"standard",""),"|Float",""),ChapterTable!$1:$1,0),0),
  IF($B1955=1,
    IF($L1955=FALSE,
      VLOOKUP($A1955,ChapterTable!$1:$1048576,MATCH("최종"&amp;SUBSTITUTE(SUBSTITUTE(E$1,"standard",""),"|Float",""),ChapterTable!$1:$1,0),0),
      VLOOKUP($A1955-ChapterTable!$P$11,ChapterTable!$1:$1048576,MATCH("최종"&amp;SUBSTITUTE(SUBSTITUTE(E$1,"standard",""),"|Float",""),ChapterTable!$1:$1,0),0)*ChapterTable!$P$14
    ),
  OFFSET(E1955,-$B1955+IF($L1955,1,0),0)*IF($B1955&gt;OFFSET($B1955,1,0),ChapterTable!$R$17,1)*
    (VLOOKUP(SUBSTITUTE(SUBSTITUTE(E$1,"standard",""),"|Float","")&amp;IF(OR($L1955=TRUE,$A1955=0,MOD($A1955,ChapterTable!$R$20)&lt;&gt;0),"","보스")&amp;"인게임누적곱배수",ChapterTable!$R:$S,2,0)^C1955
    +VLOOKUP(SUBSTITUTE(SUBSTITUTE(E$1,"standard",""),"|Float","")&amp;IF(OR($L1955=TRUE,$A1955=0,MOD($A1955,ChapterTable!$R$20)&lt;&gt;0),"","보스")&amp;"인게임누적합배수",ChapterTable!$R:$S,2,0)*C1955)
  )
  )
  )
)</f>
        <v>72515.228247070307</v>
      </c>
      <c r="F1955" s="1">
        <f ca="1">IF(AND($A1955=0,$B1955=1),
    VLOOKUP(1,ChapterTable!$1:$1048576,MATCH("최종"&amp;SUBSTITUTE(SUBSTITUTE(F$1,"standard",""),"|Float",""),ChapterTable!$1:$1,0),0)*ChapterTable!$P$17,
  IF(AND($A1955=0,$B1955=0),
    F1956,
  IF($B1955=0,
    VLOOKUP($A1955,ChapterTable!$1:$1048576,MATCH("최종"&amp;SUBSTITUTE(SUBSTITUTE(F$1,"standard",""),"|Float",""),ChapterTable!$1:$1,0),0),
  IF($B1955=1,
    IF($L1955=FALSE,
      VLOOKUP($A1955,ChapterTable!$1:$1048576,MATCH("최종"&amp;SUBSTITUTE(SUBSTITUTE(F$1,"standard",""),"|Float",""),ChapterTable!$1:$1,0),0),
      VLOOKUP($A1955-ChapterTable!$P$11,ChapterTable!$1:$1048576,MATCH("최종"&amp;SUBSTITUTE(SUBSTITUTE(F$1,"standard",""),"|Float",""),ChapterTable!$1:$1,0),0)*ChapterTable!$P$14
    ),
  OFFSET(F1955,-$B1955+IF($L1955,1,0),0)*
    (VLOOKUP(SUBSTITUTE(SUBSTITUTE(F$1,"standard",""),"|Float","")&amp;IF(OR($L1955=TRUE,$A1955=0,MOD($A1955,ChapterTable!$R$20)&lt;&gt;0),"","보스")&amp;"인게임누적곱배수",ChapterTable!$R:$S,2,0)^D1955
    +VLOOKUP(SUBSTITUTE(SUBSTITUTE(F$1,"standard",""),"|Float","")&amp;IF(OR($L1955=TRUE,$A1955=0,MOD($A1955,ChapterTable!$R$20)&lt;&gt;0),"","보스")&amp;"인게임누적합배수",ChapterTable!$R:$S,2,0)*D1955)
  )
  )
  )
)</f>
        <v>27067.316099166866</v>
      </c>
      <c r="G1955" t="s">
        <v>719</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214"/>
        <v>2</v>
      </c>
      <c r="Q1955">
        <f t="shared" si="215"/>
        <v>2</v>
      </c>
      <c r="R1955" t="b">
        <f t="shared" ca="1" si="216"/>
        <v>1</v>
      </c>
      <c r="T1955" t="b">
        <f t="shared" ca="1" si="217"/>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220"/>
        <v>0.5</v>
      </c>
      <c r="AJ1955">
        <f t="shared" si="218"/>
        <v>0.54666666600000002</v>
      </c>
      <c r="AK1955">
        <f t="shared" si="219"/>
        <v>1</v>
      </c>
      <c r="AL1955">
        <f t="shared" si="213"/>
        <v>2</v>
      </c>
    </row>
    <row r="1956" spans="1:38" hidden="1" x14ac:dyDescent="0.3">
      <c r="A1956">
        <v>17</v>
      </c>
      <c r="B1956">
        <v>15</v>
      </c>
      <c r="C1956">
        <f>IF(OR($L1956=TRUE,$A1956=0,MOD($A1956,ChapterTable!$R$20)&lt;&gt;0),
MAX(0,INT(($B1956+ChapterTable!$P$26+VLOOKUP(SUBSTITUTE(C$1,"성장단계","")&amp;"단계오프셋",ChapterTable!$R:$S,2,0))/ChapterTable!$P$23)),
MAX(0,INT(($B1956+ChapterTable!$R$26+VLOOKUP(SUBSTITUTE(C$1,"성장단계","")&amp;"보스단계오프셋",ChapterTable!$R:$S,2,0))/ChapterTable!$R$23)))</f>
        <v>1</v>
      </c>
      <c r="D1956">
        <f>IF(OR($L1956=TRUE,$A1956=0,MOD($A1956,ChapterTable!$R$20)&lt;&gt;0),
MAX(0,INT(($B1956+ChapterTable!$P$26+VLOOKUP(SUBSTITUTE(D$1,"성장단계","")&amp;"단계오프셋",ChapterTable!$R:$S,2,0))/ChapterTable!$P$23)),
MAX(0,INT(($B1956+ChapterTable!$R$26+VLOOKUP(SUBSTITUTE(D$1,"성장단계","")&amp;"보스단계오프셋",ChapterTable!$R:$S,2,0))/ChapterTable!$R$23)))</f>
        <v>1</v>
      </c>
      <c r="E1956" s="1">
        <f ca="1">IF(AND($A1956=0,$B1956=1),
    VLOOKUP(1,ChapterTable!$1:$1048576,MATCH("최종"&amp;SUBSTITUTE(SUBSTITUTE(E$1,"standard",""),"|Float",""),ChapterTable!$1:$1,0),0)*ChapterTable!$P$17,
  IF(AND($A1956=0,$B1956=0),
    E1957,
  IF($B1956=0,
    VLOOKUP($A1956,ChapterTable!$1:$1048576,MATCH("최종"&amp;SUBSTITUTE(SUBSTITUTE(E$1,"standard",""),"|Float",""),ChapterTable!$1:$1,0),0),
  IF($B1956=1,
    IF($L1956=FALSE,
      VLOOKUP($A1956,ChapterTable!$1:$1048576,MATCH("최종"&amp;SUBSTITUTE(SUBSTITUTE(E$1,"standard",""),"|Float",""),ChapterTable!$1:$1,0),0),
      VLOOKUP($A1956-ChapterTable!$P$11,ChapterTable!$1:$1048576,MATCH("최종"&amp;SUBSTITUTE(SUBSTITUTE(E$1,"standard",""),"|Float",""),ChapterTable!$1:$1,0),0)*ChapterTable!$P$14
    ),
  OFFSET(E1956,-$B1956+IF($L1956,1,0),0)*IF($B1956&gt;OFFSET($B1956,1,0),ChapterTable!$R$17,1)*
    (VLOOKUP(SUBSTITUTE(SUBSTITUTE(E$1,"standard",""),"|Float","")&amp;IF(OR($L1956=TRUE,$A1956=0,MOD($A1956,ChapterTable!$R$20)&lt;&gt;0),"","보스")&amp;"인게임누적곱배수",ChapterTable!$R:$S,2,0)^C1956
    +VLOOKUP(SUBSTITUTE(SUBSTITUTE(E$1,"standard",""),"|Float","")&amp;IF(OR($L1956=TRUE,$A1956=0,MOD($A1956,ChapterTable!$R$20)&lt;&gt;0),"","보스")&amp;"인게임누적합배수",ChapterTable!$R:$S,2,0)*C1956)
  )
  )
  )
)</f>
        <v>72515.228247070307</v>
      </c>
      <c r="F1956" s="1">
        <f ca="1">IF(AND($A1956=0,$B1956=1),
    VLOOKUP(1,ChapterTable!$1:$1048576,MATCH("최종"&amp;SUBSTITUTE(SUBSTITUTE(F$1,"standard",""),"|Float",""),ChapterTable!$1:$1,0),0)*ChapterTable!$P$17,
  IF(AND($A1956=0,$B1956=0),
    F1957,
  IF($B1956=0,
    VLOOKUP($A1956,ChapterTable!$1:$1048576,MATCH("최종"&amp;SUBSTITUTE(SUBSTITUTE(F$1,"standard",""),"|Float",""),ChapterTable!$1:$1,0),0),
  IF($B1956=1,
    IF($L1956=FALSE,
      VLOOKUP($A1956,ChapterTable!$1:$1048576,MATCH("최종"&amp;SUBSTITUTE(SUBSTITUTE(F$1,"standard",""),"|Float",""),ChapterTable!$1:$1,0),0),
      VLOOKUP($A1956-ChapterTable!$P$11,ChapterTable!$1:$1048576,MATCH("최종"&amp;SUBSTITUTE(SUBSTITUTE(F$1,"standard",""),"|Float",""),ChapterTable!$1:$1,0),0)*ChapterTable!$P$14
    ),
  OFFSET(F1956,-$B1956+IF($L1956,1,0),0)*
    (VLOOKUP(SUBSTITUTE(SUBSTITUTE(F$1,"standard",""),"|Float","")&amp;IF(OR($L1956=TRUE,$A1956=0,MOD($A1956,ChapterTable!$R$20)&lt;&gt;0),"","보스")&amp;"인게임누적곱배수",ChapterTable!$R:$S,2,0)^D1956
    +VLOOKUP(SUBSTITUTE(SUBSTITUTE(F$1,"standard",""),"|Float","")&amp;IF(OR($L1956=TRUE,$A1956=0,MOD($A1956,ChapterTable!$R$20)&lt;&gt;0),"","보스")&amp;"인게임누적합배수",ChapterTable!$R:$S,2,0)*D1956)
  )
  )
  )
)</f>
        <v>27067.316099166866</v>
      </c>
      <c r="G1956" t="s">
        <v>719</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214"/>
        <v>11</v>
      </c>
      <c r="Q1956">
        <f t="shared" si="215"/>
        <v>11</v>
      </c>
      <c r="R1956" t="b">
        <f t="shared" ca="1" si="216"/>
        <v>1</v>
      </c>
      <c r="T1956" t="b">
        <f t="shared" ca="1" si="217"/>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220"/>
        <v>0.5</v>
      </c>
      <c r="AJ1956">
        <f t="shared" si="218"/>
        <v>0.54666666600000002</v>
      </c>
      <c r="AK1956">
        <f t="shared" si="219"/>
        <v>1</v>
      </c>
      <c r="AL1956">
        <f t="shared" si="213"/>
        <v>2</v>
      </c>
    </row>
    <row r="1957" spans="1:38" hidden="1" x14ac:dyDescent="0.3">
      <c r="A1957">
        <v>17</v>
      </c>
      <c r="B1957">
        <v>16</v>
      </c>
      <c r="C1957">
        <f>IF(OR($L1957=TRUE,$A1957=0,MOD($A1957,ChapterTable!$R$20)&lt;&gt;0),
MAX(0,INT(($B1957+ChapterTable!$P$26+VLOOKUP(SUBSTITUTE(C$1,"성장단계","")&amp;"단계오프셋",ChapterTable!$R:$S,2,0))/ChapterTable!$P$23)),
MAX(0,INT(($B1957+ChapterTable!$R$26+VLOOKUP(SUBSTITUTE(C$1,"성장단계","")&amp;"보스단계오프셋",ChapterTable!$R:$S,2,0))/ChapterTable!$R$23)))</f>
        <v>2</v>
      </c>
      <c r="D1957">
        <f>IF(OR($L1957=TRUE,$A1957=0,MOD($A1957,ChapterTable!$R$20)&lt;&gt;0),
MAX(0,INT(($B1957+ChapterTable!$P$26+VLOOKUP(SUBSTITUTE(D$1,"성장단계","")&amp;"단계오프셋",ChapterTable!$R:$S,2,0))/ChapterTable!$P$23)),
MAX(0,INT(($B1957+ChapterTable!$R$26+VLOOKUP(SUBSTITUTE(D$1,"성장단계","")&amp;"보스단계오프셋",ChapterTable!$R:$S,2,0))/ChapterTable!$R$23)))</f>
        <v>1</v>
      </c>
      <c r="E1957" s="1">
        <f ca="1">IF(AND($A1957=0,$B1957=1),
    VLOOKUP(1,ChapterTable!$1:$1048576,MATCH("최종"&amp;SUBSTITUTE(SUBSTITUTE(E$1,"standard",""),"|Float",""),ChapterTable!$1:$1,0),0)*ChapterTable!$P$17,
  IF(AND($A1957=0,$B1957=0),
    E1958,
  IF($B1957=0,
    VLOOKUP($A1957,ChapterTable!$1:$1048576,MATCH("최종"&amp;SUBSTITUTE(SUBSTITUTE(E$1,"standard",""),"|Float",""),ChapterTable!$1:$1,0),0),
  IF($B1957=1,
    IF($L1957=FALSE,
      VLOOKUP($A1957,ChapterTable!$1:$1048576,MATCH("최종"&amp;SUBSTITUTE(SUBSTITUTE(E$1,"standard",""),"|Float",""),ChapterTable!$1:$1,0),0),
      VLOOKUP($A1957-ChapterTable!$P$11,ChapterTable!$1:$1048576,MATCH("최종"&amp;SUBSTITUTE(SUBSTITUTE(E$1,"standard",""),"|Float",""),ChapterTable!$1:$1,0),0)*ChapterTable!$P$14
    ),
  OFFSET(E1957,-$B1957+IF($L1957,1,0),0)*IF($B1957&gt;OFFSET($B1957,1,0),ChapterTable!$R$17,1)*
    (VLOOKUP(SUBSTITUTE(SUBSTITUTE(E$1,"standard",""),"|Float","")&amp;IF(OR($L1957=TRUE,$A1957=0,MOD($A1957,ChapterTable!$R$20)&lt;&gt;0),"","보스")&amp;"인게임누적곱배수",ChapterTable!$R:$S,2,0)^C1957
    +VLOOKUP(SUBSTITUTE(SUBSTITUTE(E$1,"standard",""),"|Float","")&amp;IF(OR($L1957=TRUE,$A1957=0,MOD($A1957,ChapterTable!$R$20)&lt;&gt;0),"","보스")&amp;"인게임누적합배수",ChapterTable!$R:$S,2,0)*C1957)
  )
  )
  )
)</f>
        <v>84601.09962158202</v>
      </c>
      <c r="F1957" s="1">
        <f ca="1">IF(AND($A1957=0,$B1957=1),
    VLOOKUP(1,ChapterTable!$1:$1048576,MATCH("최종"&amp;SUBSTITUTE(SUBSTITUTE(F$1,"standard",""),"|Float",""),ChapterTable!$1:$1,0),0)*ChapterTable!$P$17,
  IF(AND($A1957=0,$B1957=0),
    F1958,
  IF($B1957=0,
    VLOOKUP($A1957,ChapterTable!$1:$1048576,MATCH("최종"&amp;SUBSTITUTE(SUBSTITUTE(F$1,"standard",""),"|Float",""),ChapterTable!$1:$1,0),0),
  IF($B1957=1,
    IF($L1957=FALSE,
      VLOOKUP($A1957,ChapterTable!$1:$1048576,MATCH("최종"&amp;SUBSTITUTE(SUBSTITUTE(F$1,"standard",""),"|Float",""),ChapterTable!$1:$1,0),0),
      VLOOKUP($A1957-ChapterTable!$P$11,ChapterTable!$1:$1048576,MATCH("최종"&amp;SUBSTITUTE(SUBSTITUTE(F$1,"standard",""),"|Float",""),ChapterTable!$1:$1,0),0)*ChapterTable!$P$14
    ),
  OFFSET(F1957,-$B1957+IF($L1957,1,0),0)*
    (VLOOKUP(SUBSTITUTE(SUBSTITUTE(F$1,"standard",""),"|Float","")&amp;IF(OR($L1957=TRUE,$A1957=0,MOD($A1957,ChapterTable!$R$20)&lt;&gt;0),"","보스")&amp;"인게임누적곱배수",ChapterTable!$R:$S,2,0)^D1957
    +VLOOKUP(SUBSTITUTE(SUBSTITUTE(F$1,"standard",""),"|Float","")&amp;IF(OR($L1957=TRUE,$A1957=0,MOD($A1957,ChapterTable!$R$20)&lt;&gt;0),"","보스")&amp;"인게임누적합배수",ChapterTable!$R:$S,2,0)*D1957)
  )
  )
  )
)</f>
        <v>27067.316099166866</v>
      </c>
      <c r="G1957" t="s">
        <v>719</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214"/>
        <v>2</v>
      </c>
      <c r="Q1957">
        <f t="shared" si="215"/>
        <v>2</v>
      </c>
      <c r="R1957" t="b">
        <f t="shared" ca="1" si="216"/>
        <v>1</v>
      </c>
      <c r="T1957" t="b">
        <f t="shared" ca="1" si="217"/>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220"/>
        <v>0.5</v>
      </c>
      <c r="AJ1957">
        <f t="shared" si="218"/>
        <v>0.54666666600000002</v>
      </c>
      <c r="AK1957">
        <f t="shared" si="219"/>
        <v>1</v>
      </c>
      <c r="AL1957">
        <f t="shared" ref="AL1957:AL2020" si="221">AL1907+1</f>
        <v>2</v>
      </c>
    </row>
    <row r="1958" spans="1:38" hidden="1" x14ac:dyDescent="0.3">
      <c r="A1958">
        <v>17</v>
      </c>
      <c r="B1958">
        <v>17</v>
      </c>
      <c r="C1958">
        <f>IF(OR($L1958=TRUE,$A1958=0,MOD($A1958,ChapterTable!$R$20)&lt;&gt;0),
MAX(0,INT(($B1958+ChapterTable!$P$26+VLOOKUP(SUBSTITUTE(C$1,"성장단계","")&amp;"단계오프셋",ChapterTable!$R:$S,2,0))/ChapterTable!$P$23)),
MAX(0,INT(($B1958+ChapterTable!$R$26+VLOOKUP(SUBSTITUTE(C$1,"성장단계","")&amp;"보스단계오프셋",ChapterTable!$R:$S,2,0))/ChapterTable!$R$23)))</f>
        <v>2</v>
      </c>
      <c r="D1958">
        <f>IF(OR($L1958=TRUE,$A1958=0,MOD($A1958,ChapterTable!$R$20)&lt;&gt;0),
MAX(0,INT(($B1958+ChapterTable!$P$26+VLOOKUP(SUBSTITUTE(D$1,"성장단계","")&amp;"단계오프셋",ChapterTable!$R:$S,2,0))/ChapterTable!$P$23)),
MAX(0,INT(($B1958+ChapterTable!$R$26+VLOOKUP(SUBSTITUTE(D$1,"성장단계","")&amp;"보스단계오프셋",ChapterTable!$R:$S,2,0))/ChapterTable!$R$23)))</f>
        <v>1</v>
      </c>
      <c r="E1958" s="1">
        <f ca="1">IF(AND($A1958=0,$B1958=1),
    VLOOKUP(1,ChapterTable!$1:$1048576,MATCH("최종"&amp;SUBSTITUTE(SUBSTITUTE(E$1,"standard",""),"|Float",""),ChapterTable!$1:$1,0),0)*ChapterTable!$P$17,
  IF(AND($A1958=0,$B1958=0),
    E1959,
  IF($B1958=0,
    VLOOKUP($A1958,ChapterTable!$1:$1048576,MATCH("최종"&amp;SUBSTITUTE(SUBSTITUTE(E$1,"standard",""),"|Float",""),ChapterTable!$1:$1,0),0),
  IF($B1958=1,
    IF($L1958=FALSE,
      VLOOKUP($A1958,ChapterTable!$1:$1048576,MATCH("최종"&amp;SUBSTITUTE(SUBSTITUTE(E$1,"standard",""),"|Float",""),ChapterTable!$1:$1,0),0),
      VLOOKUP($A1958-ChapterTable!$P$11,ChapterTable!$1:$1048576,MATCH("최종"&amp;SUBSTITUTE(SUBSTITUTE(E$1,"standard",""),"|Float",""),ChapterTable!$1:$1,0),0)*ChapterTable!$P$14
    ),
  OFFSET(E1958,-$B1958+IF($L1958,1,0),0)*IF($B1958&gt;OFFSET($B1958,1,0),ChapterTable!$R$17,1)*
    (VLOOKUP(SUBSTITUTE(SUBSTITUTE(E$1,"standard",""),"|Float","")&amp;IF(OR($L1958=TRUE,$A1958=0,MOD($A1958,ChapterTable!$R$20)&lt;&gt;0),"","보스")&amp;"인게임누적곱배수",ChapterTable!$R:$S,2,0)^C1958
    +VLOOKUP(SUBSTITUTE(SUBSTITUTE(E$1,"standard",""),"|Float","")&amp;IF(OR($L1958=TRUE,$A1958=0,MOD($A1958,ChapterTable!$R$20)&lt;&gt;0),"","보스")&amp;"인게임누적합배수",ChapterTable!$R:$S,2,0)*C1958)
  )
  )
  )
)</f>
        <v>84601.09962158202</v>
      </c>
      <c r="F1958" s="1">
        <f ca="1">IF(AND($A1958=0,$B1958=1),
    VLOOKUP(1,ChapterTable!$1:$1048576,MATCH("최종"&amp;SUBSTITUTE(SUBSTITUTE(F$1,"standard",""),"|Float",""),ChapterTable!$1:$1,0),0)*ChapterTable!$P$17,
  IF(AND($A1958=0,$B1958=0),
    F1959,
  IF($B1958=0,
    VLOOKUP($A1958,ChapterTable!$1:$1048576,MATCH("최종"&amp;SUBSTITUTE(SUBSTITUTE(F$1,"standard",""),"|Float",""),ChapterTable!$1:$1,0),0),
  IF($B1958=1,
    IF($L1958=FALSE,
      VLOOKUP($A1958,ChapterTable!$1:$1048576,MATCH("최종"&amp;SUBSTITUTE(SUBSTITUTE(F$1,"standard",""),"|Float",""),ChapterTable!$1:$1,0),0),
      VLOOKUP($A1958-ChapterTable!$P$11,ChapterTable!$1:$1048576,MATCH("최종"&amp;SUBSTITUTE(SUBSTITUTE(F$1,"standard",""),"|Float",""),ChapterTable!$1:$1,0),0)*ChapterTable!$P$14
    ),
  OFFSET(F1958,-$B1958+IF($L1958,1,0),0)*
    (VLOOKUP(SUBSTITUTE(SUBSTITUTE(F$1,"standard",""),"|Float","")&amp;IF(OR($L1958=TRUE,$A1958=0,MOD($A1958,ChapterTable!$R$20)&lt;&gt;0),"","보스")&amp;"인게임누적곱배수",ChapterTable!$R:$S,2,0)^D1958
    +VLOOKUP(SUBSTITUTE(SUBSTITUTE(F$1,"standard",""),"|Float","")&amp;IF(OR($L1958=TRUE,$A1958=0,MOD($A1958,ChapterTable!$R$20)&lt;&gt;0),"","보스")&amp;"인게임누적합배수",ChapterTable!$R:$S,2,0)*D1958)
  )
  )
  )
)</f>
        <v>27067.316099166866</v>
      </c>
      <c r="G1958" t="s">
        <v>719</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214"/>
        <v>2</v>
      </c>
      <c r="Q1958">
        <f t="shared" si="215"/>
        <v>2</v>
      </c>
      <c r="R1958" t="b">
        <f t="shared" ca="1" si="216"/>
        <v>1</v>
      </c>
      <c r="T1958" t="b">
        <f t="shared" ca="1" si="217"/>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220"/>
        <v>0.5</v>
      </c>
      <c r="AJ1958">
        <f t="shared" si="218"/>
        <v>0.54666666600000002</v>
      </c>
      <c r="AK1958">
        <f t="shared" si="219"/>
        <v>1</v>
      </c>
      <c r="AL1958">
        <f t="shared" si="221"/>
        <v>2</v>
      </c>
    </row>
    <row r="1959" spans="1:38" hidden="1" x14ac:dyDescent="0.3">
      <c r="A1959">
        <v>17</v>
      </c>
      <c r="B1959">
        <v>18</v>
      </c>
      <c r="C1959">
        <f>IF(OR($L1959=TRUE,$A1959=0,MOD($A1959,ChapterTable!$R$20)&lt;&gt;0),
MAX(0,INT(($B1959+ChapterTable!$P$26+VLOOKUP(SUBSTITUTE(C$1,"성장단계","")&amp;"단계오프셋",ChapterTable!$R:$S,2,0))/ChapterTable!$P$23)),
MAX(0,INT(($B1959+ChapterTable!$R$26+VLOOKUP(SUBSTITUTE(C$1,"성장단계","")&amp;"보스단계오프셋",ChapterTable!$R:$S,2,0))/ChapterTable!$R$23)))</f>
        <v>2</v>
      </c>
      <c r="D1959">
        <f>IF(OR($L1959=TRUE,$A1959=0,MOD($A1959,ChapterTable!$R$20)&lt;&gt;0),
MAX(0,INT(($B1959+ChapterTable!$P$26+VLOOKUP(SUBSTITUTE(D$1,"성장단계","")&amp;"단계오프셋",ChapterTable!$R:$S,2,0))/ChapterTable!$P$23)),
MAX(0,INT(($B1959+ChapterTable!$R$26+VLOOKUP(SUBSTITUTE(D$1,"성장단계","")&amp;"보스단계오프셋",ChapterTable!$R:$S,2,0))/ChapterTable!$R$23)))</f>
        <v>1</v>
      </c>
      <c r="E1959" s="1">
        <f ca="1">IF(AND($A1959=0,$B1959=1),
    VLOOKUP(1,ChapterTable!$1:$1048576,MATCH("최종"&amp;SUBSTITUTE(SUBSTITUTE(E$1,"standard",""),"|Float",""),ChapterTable!$1:$1,0),0)*ChapterTable!$P$17,
  IF(AND($A1959=0,$B1959=0),
    E1960,
  IF($B1959=0,
    VLOOKUP($A1959,ChapterTable!$1:$1048576,MATCH("최종"&amp;SUBSTITUTE(SUBSTITUTE(E$1,"standard",""),"|Float",""),ChapterTable!$1:$1,0),0),
  IF($B1959=1,
    IF($L1959=FALSE,
      VLOOKUP($A1959,ChapterTable!$1:$1048576,MATCH("최종"&amp;SUBSTITUTE(SUBSTITUTE(E$1,"standard",""),"|Float",""),ChapterTable!$1:$1,0),0),
      VLOOKUP($A1959-ChapterTable!$P$11,ChapterTable!$1:$1048576,MATCH("최종"&amp;SUBSTITUTE(SUBSTITUTE(E$1,"standard",""),"|Float",""),ChapterTable!$1:$1,0),0)*ChapterTable!$P$14
    ),
  OFFSET(E1959,-$B1959+IF($L1959,1,0),0)*IF($B1959&gt;OFFSET($B1959,1,0),ChapterTable!$R$17,1)*
    (VLOOKUP(SUBSTITUTE(SUBSTITUTE(E$1,"standard",""),"|Float","")&amp;IF(OR($L1959=TRUE,$A1959=0,MOD($A1959,ChapterTable!$R$20)&lt;&gt;0),"","보스")&amp;"인게임누적곱배수",ChapterTable!$R:$S,2,0)^C1959
    +VLOOKUP(SUBSTITUTE(SUBSTITUTE(E$1,"standard",""),"|Float","")&amp;IF(OR($L1959=TRUE,$A1959=0,MOD($A1959,ChapterTable!$R$20)&lt;&gt;0),"","보스")&amp;"인게임누적합배수",ChapterTable!$R:$S,2,0)*C1959)
  )
  )
  )
)</f>
        <v>84601.09962158202</v>
      </c>
      <c r="F1959" s="1">
        <f ca="1">IF(AND($A1959=0,$B1959=1),
    VLOOKUP(1,ChapterTable!$1:$1048576,MATCH("최종"&amp;SUBSTITUTE(SUBSTITUTE(F$1,"standard",""),"|Float",""),ChapterTable!$1:$1,0),0)*ChapterTable!$P$17,
  IF(AND($A1959=0,$B1959=0),
    F1960,
  IF($B1959=0,
    VLOOKUP($A1959,ChapterTable!$1:$1048576,MATCH("최종"&amp;SUBSTITUTE(SUBSTITUTE(F$1,"standard",""),"|Float",""),ChapterTable!$1:$1,0),0),
  IF($B1959=1,
    IF($L1959=FALSE,
      VLOOKUP($A1959,ChapterTable!$1:$1048576,MATCH("최종"&amp;SUBSTITUTE(SUBSTITUTE(F$1,"standard",""),"|Float",""),ChapterTable!$1:$1,0),0),
      VLOOKUP($A1959-ChapterTable!$P$11,ChapterTable!$1:$1048576,MATCH("최종"&amp;SUBSTITUTE(SUBSTITUTE(F$1,"standard",""),"|Float",""),ChapterTable!$1:$1,0),0)*ChapterTable!$P$14
    ),
  OFFSET(F1959,-$B1959+IF($L1959,1,0),0)*
    (VLOOKUP(SUBSTITUTE(SUBSTITUTE(F$1,"standard",""),"|Float","")&amp;IF(OR($L1959=TRUE,$A1959=0,MOD($A1959,ChapterTable!$R$20)&lt;&gt;0),"","보스")&amp;"인게임누적곱배수",ChapterTable!$R:$S,2,0)^D1959
    +VLOOKUP(SUBSTITUTE(SUBSTITUTE(F$1,"standard",""),"|Float","")&amp;IF(OR($L1959=TRUE,$A1959=0,MOD($A1959,ChapterTable!$R$20)&lt;&gt;0),"","보스")&amp;"인게임누적합배수",ChapterTable!$R:$S,2,0)*D1959)
  )
  )
  )
)</f>
        <v>27067.316099166866</v>
      </c>
      <c r="G1959" t="s">
        <v>719</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214"/>
        <v>2</v>
      </c>
      <c r="Q1959">
        <f t="shared" si="215"/>
        <v>2</v>
      </c>
      <c r="R1959" t="b">
        <f t="shared" ca="1" si="216"/>
        <v>1</v>
      </c>
      <c r="T1959" t="b">
        <f t="shared" ca="1" si="217"/>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220"/>
        <v>0.5</v>
      </c>
      <c r="AJ1959">
        <f t="shared" si="218"/>
        <v>0.54666666600000002</v>
      </c>
      <c r="AK1959">
        <f t="shared" si="219"/>
        <v>1</v>
      </c>
      <c r="AL1959">
        <f t="shared" si="221"/>
        <v>2</v>
      </c>
    </row>
    <row r="1960" spans="1:38" hidden="1" x14ac:dyDescent="0.3">
      <c r="A1960">
        <v>17</v>
      </c>
      <c r="B1960">
        <v>19</v>
      </c>
      <c r="C1960">
        <f>IF(OR($L1960=TRUE,$A1960=0,MOD($A1960,ChapterTable!$R$20)&lt;&gt;0),
MAX(0,INT(($B1960+ChapterTable!$P$26+VLOOKUP(SUBSTITUTE(C$1,"성장단계","")&amp;"단계오프셋",ChapterTable!$R:$S,2,0))/ChapterTable!$P$23)),
MAX(0,INT(($B1960+ChapterTable!$R$26+VLOOKUP(SUBSTITUTE(C$1,"성장단계","")&amp;"보스단계오프셋",ChapterTable!$R:$S,2,0))/ChapterTable!$R$23)))</f>
        <v>2</v>
      </c>
      <c r="D1960">
        <f>IF(OR($L1960=TRUE,$A1960=0,MOD($A1960,ChapterTable!$R$20)&lt;&gt;0),
MAX(0,INT(($B1960+ChapterTable!$P$26+VLOOKUP(SUBSTITUTE(D$1,"성장단계","")&amp;"단계오프셋",ChapterTable!$R:$S,2,0))/ChapterTable!$P$23)),
MAX(0,INT(($B1960+ChapterTable!$R$26+VLOOKUP(SUBSTITUTE(D$1,"성장단계","")&amp;"보스단계오프셋",ChapterTable!$R:$S,2,0))/ChapterTable!$R$23)))</f>
        <v>1</v>
      </c>
      <c r="E1960" s="1">
        <f ca="1">IF(AND($A1960=0,$B1960=1),
    VLOOKUP(1,ChapterTable!$1:$1048576,MATCH("최종"&amp;SUBSTITUTE(SUBSTITUTE(E$1,"standard",""),"|Float",""),ChapterTable!$1:$1,0),0)*ChapterTable!$P$17,
  IF(AND($A1960=0,$B1960=0),
    E1961,
  IF($B1960=0,
    VLOOKUP($A1960,ChapterTable!$1:$1048576,MATCH("최종"&amp;SUBSTITUTE(SUBSTITUTE(E$1,"standard",""),"|Float",""),ChapterTable!$1:$1,0),0),
  IF($B1960=1,
    IF($L1960=FALSE,
      VLOOKUP($A1960,ChapterTable!$1:$1048576,MATCH("최종"&amp;SUBSTITUTE(SUBSTITUTE(E$1,"standard",""),"|Float",""),ChapterTable!$1:$1,0),0),
      VLOOKUP($A1960-ChapterTable!$P$11,ChapterTable!$1:$1048576,MATCH("최종"&amp;SUBSTITUTE(SUBSTITUTE(E$1,"standard",""),"|Float",""),ChapterTable!$1:$1,0),0)*ChapterTable!$P$14
    ),
  OFFSET(E1960,-$B1960+IF($L1960,1,0),0)*IF($B1960&gt;OFFSET($B1960,1,0),ChapterTable!$R$17,1)*
    (VLOOKUP(SUBSTITUTE(SUBSTITUTE(E$1,"standard",""),"|Float","")&amp;IF(OR($L1960=TRUE,$A1960=0,MOD($A1960,ChapterTable!$R$20)&lt;&gt;0),"","보스")&amp;"인게임누적곱배수",ChapterTable!$R:$S,2,0)^C1960
    +VLOOKUP(SUBSTITUTE(SUBSTITUTE(E$1,"standard",""),"|Float","")&amp;IF(OR($L1960=TRUE,$A1960=0,MOD($A1960,ChapterTable!$R$20)&lt;&gt;0),"","보스")&amp;"인게임누적합배수",ChapterTable!$R:$S,2,0)*C1960)
  )
  )
  )
)</f>
        <v>84601.09962158202</v>
      </c>
      <c r="F1960" s="1">
        <f ca="1">IF(AND($A1960=0,$B1960=1),
    VLOOKUP(1,ChapterTable!$1:$1048576,MATCH("최종"&amp;SUBSTITUTE(SUBSTITUTE(F$1,"standard",""),"|Float",""),ChapterTable!$1:$1,0),0)*ChapterTable!$P$17,
  IF(AND($A1960=0,$B1960=0),
    F1961,
  IF($B1960=0,
    VLOOKUP($A1960,ChapterTable!$1:$1048576,MATCH("최종"&amp;SUBSTITUTE(SUBSTITUTE(F$1,"standard",""),"|Float",""),ChapterTable!$1:$1,0),0),
  IF($B1960=1,
    IF($L1960=FALSE,
      VLOOKUP($A1960,ChapterTable!$1:$1048576,MATCH("최종"&amp;SUBSTITUTE(SUBSTITUTE(F$1,"standard",""),"|Float",""),ChapterTable!$1:$1,0),0),
      VLOOKUP($A1960-ChapterTable!$P$11,ChapterTable!$1:$1048576,MATCH("최종"&amp;SUBSTITUTE(SUBSTITUTE(F$1,"standard",""),"|Float",""),ChapterTable!$1:$1,0),0)*ChapterTable!$P$14
    ),
  OFFSET(F1960,-$B1960+IF($L1960,1,0),0)*
    (VLOOKUP(SUBSTITUTE(SUBSTITUTE(F$1,"standard",""),"|Float","")&amp;IF(OR($L1960=TRUE,$A1960=0,MOD($A1960,ChapterTable!$R$20)&lt;&gt;0),"","보스")&amp;"인게임누적곱배수",ChapterTable!$R:$S,2,0)^D1960
    +VLOOKUP(SUBSTITUTE(SUBSTITUTE(F$1,"standard",""),"|Float","")&amp;IF(OR($L1960=TRUE,$A1960=0,MOD($A1960,ChapterTable!$R$20)&lt;&gt;0),"","보스")&amp;"인게임누적합배수",ChapterTable!$R:$S,2,0)*D1960)
  )
  )
  )
)</f>
        <v>27067.316099166866</v>
      </c>
      <c r="G1960" t="s">
        <v>719</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214"/>
        <v>92</v>
      </c>
      <c r="Q1960">
        <f t="shared" si="215"/>
        <v>92</v>
      </c>
      <c r="R1960" t="b">
        <f t="shared" ca="1" si="216"/>
        <v>1</v>
      </c>
      <c r="T1960" t="b">
        <f t="shared" ca="1" si="217"/>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220"/>
        <v>0.5</v>
      </c>
      <c r="AJ1960">
        <f t="shared" si="218"/>
        <v>0.54666666600000002</v>
      </c>
      <c r="AK1960">
        <f t="shared" si="219"/>
        <v>1</v>
      </c>
      <c r="AL1960">
        <f t="shared" si="221"/>
        <v>2</v>
      </c>
    </row>
    <row r="1961" spans="1:38" hidden="1" x14ac:dyDescent="0.3">
      <c r="A1961">
        <v>17</v>
      </c>
      <c r="B1961">
        <v>20</v>
      </c>
      <c r="C1961">
        <f>IF(OR($L1961=TRUE,$A1961=0,MOD($A1961,ChapterTable!$R$20)&lt;&gt;0),
MAX(0,INT(($B1961+ChapterTable!$P$26+VLOOKUP(SUBSTITUTE(C$1,"성장단계","")&amp;"단계오프셋",ChapterTable!$R:$S,2,0))/ChapterTable!$P$23)),
MAX(0,INT(($B1961+ChapterTable!$R$26+VLOOKUP(SUBSTITUTE(C$1,"성장단계","")&amp;"보스단계오프셋",ChapterTable!$R:$S,2,0))/ChapterTable!$R$23)))</f>
        <v>2</v>
      </c>
      <c r="D1961">
        <f>IF(OR($L1961=TRUE,$A1961=0,MOD($A1961,ChapterTable!$R$20)&lt;&gt;0),
MAX(0,INT(($B1961+ChapterTable!$P$26+VLOOKUP(SUBSTITUTE(D$1,"성장단계","")&amp;"단계오프셋",ChapterTable!$R:$S,2,0))/ChapterTable!$P$23)),
MAX(0,INT(($B1961+ChapterTable!$R$26+VLOOKUP(SUBSTITUTE(D$1,"성장단계","")&amp;"보스단계오프셋",ChapterTable!$R:$S,2,0))/ChapterTable!$R$23)))</f>
        <v>1</v>
      </c>
      <c r="E1961" s="1">
        <f ca="1">IF(AND($A1961=0,$B1961=1),
    VLOOKUP(1,ChapterTable!$1:$1048576,MATCH("최종"&amp;SUBSTITUTE(SUBSTITUTE(E$1,"standard",""),"|Float",""),ChapterTable!$1:$1,0),0)*ChapterTable!$P$17,
  IF(AND($A1961=0,$B1961=0),
    E1962,
  IF($B1961=0,
    VLOOKUP($A1961,ChapterTable!$1:$1048576,MATCH("최종"&amp;SUBSTITUTE(SUBSTITUTE(E$1,"standard",""),"|Float",""),ChapterTable!$1:$1,0),0),
  IF($B1961=1,
    IF($L1961=FALSE,
      VLOOKUP($A1961,ChapterTable!$1:$1048576,MATCH("최종"&amp;SUBSTITUTE(SUBSTITUTE(E$1,"standard",""),"|Float",""),ChapterTable!$1:$1,0),0),
      VLOOKUP($A1961-ChapterTable!$P$11,ChapterTable!$1:$1048576,MATCH("최종"&amp;SUBSTITUTE(SUBSTITUTE(E$1,"standard",""),"|Float",""),ChapterTable!$1:$1,0),0)*ChapterTable!$P$14
    ),
  OFFSET(E1961,-$B1961+IF($L1961,1,0),0)*IF($B1961&gt;OFFSET($B1961,1,0),ChapterTable!$R$17,1)*
    (VLOOKUP(SUBSTITUTE(SUBSTITUTE(E$1,"standard",""),"|Float","")&amp;IF(OR($L1961=TRUE,$A1961=0,MOD($A1961,ChapterTable!$R$20)&lt;&gt;0),"","보스")&amp;"인게임누적곱배수",ChapterTable!$R:$S,2,0)^C1961
    +VLOOKUP(SUBSTITUTE(SUBSTITUTE(E$1,"standard",""),"|Float","")&amp;IF(OR($L1961=TRUE,$A1961=0,MOD($A1961,ChapterTable!$R$20)&lt;&gt;0),"","보스")&amp;"인게임누적합배수",ChapterTable!$R:$S,2,0)*C1961)
  )
  )
  )
)</f>
        <v>84601.09962158202</v>
      </c>
      <c r="F1961" s="1">
        <f ca="1">IF(AND($A1961=0,$B1961=1),
    VLOOKUP(1,ChapterTable!$1:$1048576,MATCH("최종"&amp;SUBSTITUTE(SUBSTITUTE(F$1,"standard",""),"|Float",""),ChapterTable!$1:$1,0),0)*ChapterTable!$P$17,
  IF(AND($A1961=0,$B1961=0),
    F1962,
  IF($B1961=0,
    VLOOKUP($A1961,ChapterTable!$1:$1048576,MATCH("최종"&amp;SUBSTITUTE(SUBSTITUTE(F$1,"standard",""),"|Float",""),ChapterTable!$1:$1,0),0),
  IF($B1961=1,
    IF($L1961=FALSE,
      VLOOKUP($A1961,ChapterTable!$1:$1048576,MATCH("최종"&amp;SUBSTITUTE(SUBSTITUTE(F$1,"standard",""),"|Float",""),ChapterTable!$1:$1,0),0),
      VLOOKUP($A1961-ChapterTable!$P$11,ChapterTable!$1:$1048576,MATCH("최종"&amp;SUBSTITUTE(SUBSTITUTE(F$1,"standard",""),"|Float",""),ChapterTable!$1:$1,0),0)*ChapterTable!$P$14
    ),
  OFFSET(F1961,-$B1961+IF($L1961,1,0),0)*
    (VLOOKUP(SUBSTITUTE(SUBSTITUTE(F$1,"standard",""),"|Float","")&amp;IF(OR($L1961=TRUE,$A1961=0,MOD($A1961,ChapterTable!$R$20)&lt;&gt;0),"","보스")&amp;"인게임누적곱배수",ChapterTable!$R:$S,2,0)^D1961
    +VLOOKUP(SUBSTITUTE(SUBSTITUTE(F$1,"standard",""),"|Float","")&amp;IF(OR($L1961=TRUE,$A1961=0,MOD($A1961,ChapterTable!$R$20)&lt;&gt;0),"","보스")&amp;"인게임누적합배수",ChapterTable!$R:$S,2,0)*D1961)
  )
  )
  )
)</f>
        <v>27067.316099166866</v>
      </c>
      <c r="G1961" t="s">
        <v>719</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214"/>
        <v>22</v>
      </c>
      <c r="Q1961">
        <f t="shared" si="215"/>
        <v>22</v>
      </c>
      <c r="R1961" t="b">
        <f t="shared" ca="1" si="216"/>
        <v>1</v>
      </c>
      <c r="T1961" t="b">
        <f t="shared" ca="1" si="217"/>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220"/>
        <v>0.5</v>
      </c>
      <c r="AJ1961">
        <f t="shared" si="218"/>
        <v>1</v>
      </c>
      <c r="AK1961">
        <f t="shared" si="219"/>
        <v>2</v>
      </c>
      <c r="AL1961">
        <f t="shared" si="221"/>
        <v>2</v>
      </c>
    </row>
    <row r="1962" spans="1:38" hidden="1" x14ac:dyDescent="0.3">
      <c r="A1962">
        <v>17</v>
      </c>
      <c r="B1962">
        <v>21</v>
      </c>
      <c r="C1962">
        <f>IF(OR($L1962=TRUE,$A1962=0,MOD($A1962,ChapterTable!$R$20)&lt;&gt;0),
MAX(0,INT(($B1962+ChapterTable!$P$26+VLOOKUP(SUBSTITUTE(C$1,"성장단계","")&amp;"단계오프셋",ChapterTable!$R:$S,2,0))/ChapterTable!$P$23)),
MAX(0,INT(($B1962+ChapterTable!$R$26+VLOOKUP(SUBSTITUTE(C$1,"성장단계","")&amp;"보스단계오프셋",ChapterTable!$R:$S,2,0))/ChapterTable!$R$23)))</f>
        <v>2</v>
      </c>
      <c r="D1962">
        <f>IF(OR($L1962=TRUE,$A1962=0,MOD($A1962,ChapterTable!$R$20)&lt;&gt;0),
MAX(0,INT(($B1962+ChapterTable!$P$26+VLOOKUP(SUBSTITUTE(D$1,"성장단계","")&amp;"단계오프셋",ChapterTable!$R:$S,2,0))/ChapterTable!$P$23)),
MAX(0,INT(($B1962+ChapterTable!$R$26+VLOOKUP(SUBSTITUTE(D$1,"성장단계","")&amp;"보스단계오프셋",ChapterTable!$R:$S,2,0))/ChapterTable!$R$23)))</f>
        <v>2</v>
      </c>
      <c r="E1962" s="1">
        <f ca="1">IF(AND($A1962=0,$B1962=1),
    VLOOKUP(1,ChapterTable!$1:$1048576,MATCH("최종"&amp;SUBSTITUTE(SUBSTITUTE(E$1,"standard",""),"|Float",""),ChapterTable!$1:$1,0),0)*ChapterTable!$P$17,
  IF(AND($A1962=0,$B1962=0),
    E1963,
  IF($B1962=0,
    VLOOKUP($A1962,ChapterTable!$1:$1048576,MATCH("최종"&amp;SUBSTITUTE(SUBSTITUTE(E$1,"standard",""),"|Float",""),ChapterTable!$1:$1,0),0),
  IF($B1962=1,
    IF($L1962=FALSE,
      VLOOKUP($A1962,ChapterTable!$1:$1048576,MATCH("최종"&amp;SUBSTITUTE(SUBSTITUTE(E$1,"standard",""),"|Float",""),ChapterTable!$1:$1,0),0),
      VLOOKUP($A1962-ChapterTable!$P$11,ChapterTable!$1:$1048576,MATCH("최종"&amp;SUBSTITUTE(SUBSTITUTE(E$1,"standard",""),"|Float",""),ChapterTable!$1:$1,0),0)*ChapterTable!$P$14
    ),
  OFFSET(E1962,-$B1962+IF($L1962,1,0),0)*IF($B1962&gt;OFFSET($B1962,1,0),ChapterTable!$R$17,1)*
    (VLOOKUP(SUBSTITUTE(SUBSTITUTE(E$1,"standard",""),"|Float","")&amp;IF(OR($L1962=TRUE,$A1962=0,MOD($A1962,ChapterTable!$R$20)&lt;&gt;0),"","보스")&amp;"인게임누적곱배수",ChapterTable!$R:$S,2,0)^C1962
    +VLOOKUP(SUBSTITUTE(SUBSTITUTE(E$1,"standard",""),"|Float","")&amp;IF(OR($L1962=TRUE,$A1962=0,MOD($A1962,ChapterTable!$R$20)&lt;&gt;0),"","보스")&amp;"인게임누적합배수",ChapterTable!$R:$S,2,0)*C1962)
  )
  )
  )
)</f>
        <v>84601.09962158202</v>
      </c>
      <c r="F1962" s="1">
        <f ca="1">IF(AND($A1962=0,$B1962=1),
    VLOOKUP(1,ChapterTable!$1:$1048576,MATCH("최종"&amp;SUBSTITUTE(SUBSTITUTE(F$1,"standard",""),"|Float",""),ChapterTable!$1:$1,0),0)*ChapterTable!$P$17,
  IF(AND($A1962=0,$B1962=0),
    F1963,
  IF($B1962=0,
    VLOOKUP($A1962,ChapterTable!$1:$1048576,MATCH("최종"&amp;SUBSTITUTE(SUBSTITUTE(F$1,"standard",""),"|Float",""),ChapterTable!$1:$1,0),0),
  IF($B1962=1,
    IF($L1962=FALSE,
      VLOOKUP($A1962,ChapterTable!$1:$1048576,MATCH("최종"&amp;SUBSTITUTE(SUBSTITUTE(F$1,"standard",""),"|Float",""),ChapterTable!$1:$1,0),0),
      VLOOKUP($A1962-ChapterTable!$P$11,ChapterTable!$1:$1048576,MATCH("최종"&amp;SUBSTITUTE(SUBSTITUTE(F$1,"standard",""),"|Float",""),ChapterTable!$1:$1,0),0)*ChapterTable!$P$14
    ),
  OFFSET(F1962,-$B1962+IF($L1962,1,0),0)*
    (VLOOKUP(SUBSTITUTE(SUBSTITUTE(F$1,"standard",""),"|Float","")&amp;IF(OR($L1962=TRUE,$A1962=0,MOD($A1962,ChapterTable!$R$20)&lt;&gt;0),"","보스")&amp;"인게임누적곱배수",ChapterTable!$R:$S,2,0)^D1962
    +VLOOKUP(SUBSTITUTE(SUBSTITUTE(F$1,"standard",""),"|Float","")&amp;IF(OR($L1962=TRUE,$A1962=0,MOD($A1962,ChapterTable!$R$20)&lt;&gt;0),"","보스")&amp;"인게임누적합배수",ChapterTable!$R:$S,2,0)*D1962)
  )
  )
  )
)</f>
        <v>28955.733501434319</v>
      </c>
      <c r="G1962" t="s">
        <v>719</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214"/>
        <v>3</v>
      </c>
      <c r="Q1962">
        <f t="shared" si="215"/>
        <v>3</v>
      </c>
      <c r="R1962" t="b">
        <f t="shared" ca="1" si="216"/>
        <v>1</v>
      </c>
      <c r="T1962" t="b">
        <f t="shared" ca="1" si="217"/>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220"/>
        <v>0.33333333333333331</v>
      </c>
      <c r="AJ1962">
        <f t="shared" si="218"/>
        <v>0.395555555</v>
      </c>
      <c r="AK1962">
        <f t="shared" si="219"/>
        <v>1</v>
      </c>
      <c r="AL1962">
        <f t="shared" si="221"/>
        <v>2</v>
      </c>
    </row>
    <row r="1963" spans="1:38" hidden="1" x14ac:dyDescent="0.3">
      <c r="A1963">
        <v>17</v>
      </c>
      <c r="B1963">
        <v>22</v>
      </c>
      <c r="C1963">
        <f>IF(OR($L1963=TRUE,$A1963=0,MOD($A1963,ChapterTable!$R$20)&lt;&gt;0),
MAX(0,INT(($B1963+ChapterTable!$P$26+VLOOKUP(SUBSTITUTE(C$1,"성장단계","")&amp;"단계오프셋",ChapterTable!$R:$S,2,0))/ChapterTable!$P$23)),
MAX(0,INT(($B1963+ChapterTable!$R$26+VLOOKUP(SUBSTITUTE(C$1,"성장단계","")&amp;"보스단계오프셋",ChapterTable!$R:$S,2,0))/ChapterTable!$R$23)))</f>
        <v>2</v>
      </c>
      <c r="D1963">
        <f>IF(OR($L1963=TRUE,$A1963=0,MOD($A1963,ChapterTable!$R$20)&lt;&gt;0),
MAX(0,INT(($B1963+ChapterTable!$P$26+VLOOKUP(SUBSTITUTE(D$1,"성장단계","")&amp;"단계오프셋",ChapterTable!$R:$S,2,0))/ChapterTable!$P$23)),
MAX(0,INT(($B1963+ChapterTable!$R$26+VLOOKUP(SUBSTITUTE(D$1,"성장단계","")&amp;"보스단계오프셋",ChapterTable!$R:$S,2,0))/ChapterTable!$R$23)))</f>
        <v>2</v>
      </c>
      <c r="E1963" s="1">
        <f ca="1">IF(AND($A1963=0,$B1963=1),
    VLOOKUP(1,ChapterTable!$1:$1048576,MATCH("최종"&amp;SUBSTITUTE(SUBSTITUTE(E$1,"standard",""),"|Float",""),ChapterTable!$1:$1,0),0)*ChapterTable!$P$17,
  IF(AND($A1963=0,$B1963=0),
    E1964,
  IF($B1963=0,
    VLOOKUP($A1963,ChapterTable!$1:$1048576,MATCH("최종"&amp;SUBSTITUTE(SUBSTITUTE(E$1,"standard",""),"|Float",""),ChapterTable!$1:$1,0),0),
  IF($B1963=1,
    IF($L1963=FALSE,
      VLOOKUP($A1963,ChapterTable!$1:$1048576,MATCH("최종"&amp;SUBSTITUTE(SUBSTITUTE(E$1,"standard",""),"|Float",""),ChapterTable!$1:$1,0),0),
      VLOOKUP($A1963-ChapterTable!$P$11,ChapterTable!$1:$1048576,MATCH("최종"&amp;SUBSTITUTE(SUBSTITUTE(E$1,"standard",""),"|Float",""),ChapterTable!$1:$1,0),0)*ChapterTable!$P$14
    ),
  OFFSET(E1963,-$B1963+IF($L1963,1,0),0)*IF($B1963&gt;OFFSET($B1963,1,0),ChapterTable!$R$17,1)*
    (VLOOKUP(SUBSTITUTE(SUBSTITUTE(E$1,"standard",""),"|Float","")&amp;IF(OR($L1963=TRUE,$A1963=0,MOD($A1963,ChapterTable!$R$20)&lt;&gt;0),"","보스")&amp;"인게임누적곱배수",ChapterTable!$R:$S,2,0)^C1963
    +VLOOKUP(SUBSTITUTE(SUBSTITUTE(E$1,"standard",""),"|Float","")&amp;IF(OR($L1963=TRUE,$A1963=0,MOD($A1963,ChapterTable!$R$20)&lt;&gt;0),"","보스")&amp;"인게임누적합배수",ChapterTable!$R:$S,2,0)*C1963)
  )
  )
  )
)</f>
        <v>84601.09962158202</v>
      </c>
      <c r="F1963" s="1">
        <f ca="1">IF(AND($A1963=0,$B1963=1),
    VLOOKUP(1,ChapterTable!$1:$1048576,MATCH("최종"&amp;SUBSTITUTE(SUBSTITUTE(F$1,"standard",""),"|Float",""),ChapterTable!$1:$1,0),0)*ChapterTable!$P$17,
  IF(AND($A1963=0,$B1963=0),
    F1964,
  IF($B1963=0,
    VLOOKUP($A1963,ChapterTable!$1:$1048576,MATCH("최종"&amp;SUBSTITUTE(SUBSTITUTE(F$1,"standard",""),"|Float",""),ChapterTable!$1:$1,0),0),
  IF($B1963=1,
    IF($L1963=FALSE,
      VLOOKUP($A1963,ChapterTable!$1:$1048576,MATCH("최종"&amp;SUBSTITUTE(SUBSTITUTE(F$1,"standard",""),"|Float",""),ChapterTable!$1:$1,0),0),
      VLOOKUP($A1963-ChapterTable!$P$11,ChapterTable!$1:$1048576,MATCH("최종"&amp;SUBSTITUTE(SUBSTITUTE(F$1,"standard",""),"|Float",""),ChapterTable!$1:$1,0),0)*ChapterTable!$P$14
    ),
  OFFSET(F1963,-$B1963+IF($L1963,1,0),0)*
    (VLOOKUP(SUBSTITUTE(SUBSTITUTE(F$1,"standard",""),"|Float","")&amp;IF(OR($L1963=TRUE,$A1963=0,MOD($A1963,ChapterTable!$R$20)&lt;&gt;0),"","보스")&amp;"인게임누적곱배수",ChapterTable!$R:$S,2,0)^D1963
    +VLOOKUP(SUBSTITUTE(SUBSTITUTE(F$1,"standard",""),"|Float","")&amp;IF(OR($L1963=TRUE,$A1963=0,MOD($A1963,ChapterTable!$R$20)&lt;&gt;0),"","보스")&amp;"인게임누적합배수",ChapterTable!$R:$S,2,0)*D1963)
  )
  )
  )
)</f>
        <v>28955.733501434319</v>
      </c>
      <c r="G1963" t="s">
        <v>719</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214"/>
        <v>3</v>
      </c>
      <c r="Q1963">
        <f t="shared" si="215"/>
        <v>3</v>
      </c>
      <c r="R1963" t="b">
        <f t="shared" ca="1" si="216"/>
        <v>1</v>
      </c>
      <c r="T1963" t="b">
        <f t="shared" ca="1" si="217"/>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220"/>
        <v>0.33333333333333331</v>
      </c>
      <c r="AJ1963">
        <f t="shared" si="218"/>
        <v>0.395555555</v>
      </c>
      <c r="AK1963">
        <f t="shared" si="219"/>
        <v>1</v>
      </c>
      <c r="AL1963">
        <f t="shared" si="221"/>
        <v>2</v>
      </c>
    </row>
    <row r="1964" spans="1:38" hidden="1" x14ac:dyDescent="0.3">
      <c r="A1964">
        <v>17</v>
      </c>
      <c r="B1964">
        <v>23</v>
      </c>
      <c r="C1964">
        <f>IF(OR($L1964=TRUE,$A1964=0,MOD($A1964,ChapterTable!$R$20)&lt;&gt;0),
MAX(0,INT(($B1964+ChapterTable!$P$26+VLOOKUP(SUBSTITUTE(C$1,"성장단계","")&amp;"단계오프셋",ChapterTable!$R:$S,2,0))/ChapterTable!$P$23)),
MAX(0,INT(($B1964+ChapterTable!$R$26+VLOOKUP(SUBSTITUTE(C$1,"성장단계","")&amp;"보스단계오프셋",ChapterTable!$R:$S,2,0))/ChapterTable!$R$23)))</f>
        <v>2</v>
      </c>
      <c r="D1964">
        <f>IF(OR($L1964=TRUE,$A1964=0,MOD($A1964,ChapterTable!$R$20)&lt;&gt;0),
MAX(0,INT(($B1964+ChapterTable!$P$26+VLOOKUP(SUBSTITUTE(D$1,"성장단계","")&amp;"단계오프셋",ChapterTable!$R:$S,2,0))/ChapterTable!$P$23)),
MAX(0,INT(($B1964+ChapterTable!$R$26+VLOOKUP(SUBSTITUTE(D$1,"성장단계","")&amp;"보스단계오프셋",ChapterTable!$R:$S,2,0))/ChapterTable!$R$23)))</f>
        <v>2</v>
      </c>
      <c r="E1964" s="1">
        <f ca="1">IF(AND($A1964=0,$B1964=1),
    VLOOKUP(1,ChapterTable!$1:$1048576,MATCH("최종"&amp;SUBSTITUTE(SUBSTITUTE(E$1,"standard",""),"|Float",""),ChapterTable!$1:$1,0),0)*ChapterTable!$P$17,
  IF(AND($A1964=0,$B1964=0),
    E1965,
  IF($B1964=0,
    VLOOKUP($A1964,ChapterTable!$1:$1048576,MATCH("최종"&amp;SUBSTITUTE(SUBSTITUTE(E$1,"standard",""),"|Float",""),ChapterTable!$1:$1,0),0),
  IF($B1964=1,
    IF($L1964=FALSE,
      VLOOKUP($A1964,ChapterTable!$1:$1048576,MATCH("최종"&amp;SUBSTITUTE(SUBSTITUTE(E$1,"standard",""),"|Float",""),ChapterTable!$1:$1,0),0),
      VLOOKUP($A1964-ChapterTable!$P$11,ChapterTable!$1:$1048576,MATCH("최종"&amp;SUBSTITUTE(SUBSTITUTE(E$1,"standard",""),"|Float",""),ChapterTable!$1:$1,0),0)*ChapterTable!$P$14
    ),
  OFFSET(E1964,-$B1964+IF($L1964,1,0),0)*IF($B1964&gt;OFFSET($B1964,1,0),ChapterTable!$R$17,1)*
    (VLOOKUP(SUBSTITUTE(SUBSTITUTE(E$1,"standard",""),"|Float","")&amp;IF(OR($L1964=TRUE,$A1964=0,MOD($A1964,ChapterTable!$R$20)&lt;&gt;0),"","보스")&amp;"인게임누적곱배수",ChapterTable!$R:$S,2,0)^C1964
    +VLOOKUP(SUBSTITUTE(SUBSTITUTE(E$1,"standard",""),"|Float","")&amp;IF(OR($L1964=TRUE,$A1964=0,MOD($A1964,ChapterTable!$R$20)&lt;&gt;0),"","보스")&amp;"인게임누적합배수",ChapterTable!$R:$S,2,0)*C1964)
  )
  )
  )
)</f>
        <v>84601.09962158202</v>
      </c>
      <c r="F1964" s="1">
        <f ca="1">IF(AND($A1964=0,$B1964=1),
    VLOOKUP(1,ChapterTable!$1:$1048576,MATCH("최종"&amp;SUBSTITUTE(SUBSTITUTE(F$1,"standard",""),"|Float",""),ChapterTable!$1:$1,0),0)*ChapterTable!$P$17,
  IF(AND($A1964=0,$B1964=0),
    F1965,
  IF($B1964=0,
    VLOOKUP($A1964,ChapterTable!$1:$1048576,MATCH("최종"&amp;SUBSTITUTE(SUBSTITUTE(F$1,"standard",""),"|Float",""),ChapterTable!$1:$1,0),0),
  IF($B1964=1,
    IF($L1964=FALSE,
      VLOOKUP($A1964,ChapterTable!$1:$1048576,MATCH("최종"&amp;SUBSTITUTE(SUBSTITUTE(F$1,"standard",""),"|Float",""),ChapterTable!$1:$1,0),0),
      VLOOKUP($A1964-ChapterTable!$P$11,ChapterTable!$1:$1048576,MATCH("최종"&amp;SUBSTITUTE(SUBSTITUTE(F$1,"standard",""),"|Float",""),ChapterTable!$1:$1,0),0)*ChapterTable!$P$14
    ),
  OFFSET(F1964,-$B1964+IF($L1964,1,0),0)*
    (VLOOKUP(SUBSTITUTE(SUBSTITUTE(F$1,"standard",""),"|Float","")&amp;IF(OR($L1964=TRUE,$A1964=0,MOD($A1964,ChapterTable!$R$20)&lt;&gt;0),"","보스")&amp;"인게임누적곱배수",ChapterTable!$R:$S,2,0)^D1964
    +VLOOKUP(SUBSTITUTE(SUBSTITUTE(F$1,"standard",""),"|Float","")&amp;IF(OR($L1964=TRUE,$A1964=0,MOD($A1964,ChapterTable!$R$20)&lt;&gt;0),"","보스")&amp;"인게임누적합배수",ChapterTable!$R:$S,2,0)*D1964)
  )
  )
  )
)</f>
        <v>28955.733501434319</v>
      </c>
      <c r="G1964" t="s">
        <v>719</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214"/>
        <v>3</v>
      </c>
      <c r="Q1964">
        <f t="shared" si="215"/>
        <v>3</v>
      </c>
      <c r="R1964" t="b">
        <f t="shared" ca="1" si="216"/>
        <v>1</v>
      </c>
      <c r="T1964" t="b">
        <f t="shared" ca="1" si="217"/>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220"/>
        <v>0.33333333333333331</v>
      </c>
      <c r="AJ1964">
        <f t="shared" si="218"/>
        <v>0.395555555</v>
      </c>
      <c r="AK1964">
        <f t="shared" si="219"/>
        <v>1</v>
      </c>
      <c r="AL1964">
        <f t="shared" si="221"/>
        <v>2</v>
      </c>
    </row>
    <row r="1965" spans="1:38" hidden="1" x14ac:dyDescent="0.3">
      <c r="A1965">
        <v>17</v>
      </c>
      <c r="B1965">
        <v>24</v>
      </c>
      <c r="C1965">
        <f>IF(OR($L1965=TRUE,$A1965=0,MOD($A1965,ChapterTable!$R$20)&lt;&gt;0),
MAX(0,INT(($B1965+ChapterTable!$P$26+VLOOKUP(SUBSTITUTE(C$1,"성장단계","")&amp;"단계오프셋",ChapterTable!$R:$S,2,0))/ChapterTable!$P$23)),
MAX(0,INT(($B1965+ChapterTable!$R$26+VLOOKUP(SUBSTITUTE(C$1,"성장단계","")&amp;"보스단계오프셋",ChapterTable!$R:$S,2,0))/ChapterTable!$R$23)))</f>
        <v>2</v>
      </c>
      <c r="D1965">
        <f>IF(OR($L1965=TRUE,$A1965=0,MOD($A1965,ChapterTable!$R$20)&lt;&gt;0),
MAX(0,INT(($B1965+ChapterTable!$P$26+VLOOKUP(SUBSTITUTE(D$1,"성장단계","")&amp;"단계오프셋",ChapterTable!$R:$S,2,0))/ChapterTable!$P$23)),
MAX(0,INT(($B1965+ChapterTable!$R$26+VLOOKUP(SUBSTITUTE(D$1,"성장단계","")&amp;"보스단계오프셋",ChapterTable!$R:$S,2,0))/ChapterTable!$R$23)))</f>
        <v>2</v>
      </c>
      <c r="E1965" s="1">
        <f ca="1">IF(AND($A1965=0,$B1965=1),
    VLOOKUP(1,ChapterTable!$1:$1048576,MATCH("최종"&amp;SUBSTITUTE(SUBSTITUTE(E$1,"standard",""),"|Float",""),ChapterTable!$1:$1,0),0)*ChapterTable!$P$17,
  IF(AND($A1965=0,$B1965=0),
    E1966,
  IF($B1965=0,
    VLOOKUP($A1965,ChapterTable!$1:$1048576,MATCH("최종"&amp;SUBSTITUTE(SUBSTITUTE(E$1,"standard",""),"|Float",""),ChapterTable!$1:$1,0),0),
  IF($B1965=1,
    IF($L1965=FALSE,
      VLOOKUP($A1965,ChapterTable!$1:$1048576,MATCH("최종"&amp;SUBSTITUTE(SUBSTITUTE(E$1,"standard",""),"|Float",""),ChapterTable!$1:$1,0),0),
      VLOOKUP($A1965-ChapterTable!$P$11,ChapterTable!$1:$1048576,MATCH("최종"&amp;SUBSTITUTE(SUBSTITUTE(E$1,"standard",""),"|Float",""),ChapterTable!$1:$1,0),0)*ChapterTable!$P$14
    ),
  OFFSET(E1965,-$B1965+IF($L1965,1,0),0)*IF($B1965&gt;OFFSET($B1965,1,0),ChapterTable!$R$17,1)*
    (VLOOKUP(SUBSTITUTE(SUBSTITUTE(E$1,"standard",""),"|Float","")&amp;IF(OR($L1965=TRUE,$A1965=0,MOD($A1965,ChapterTable!$R$20)&lt;&gt;0),"","보스")&amp;"인게임누적곱배수",ChapterTable!$R:$S,2,0)^C1965
    +VLOOKUP(SUBSTITUTE(SUBSTITUTE(E$1,"standard",""),"|Float","")&amp;IF(OR($L1965=TRUE,$A1965=0,MOD($A1965,ChapterTable!$R$20)&lt;&gt;0),"","보스")&amp;"인게임누적합배수",ChapterTable!$R:$S,2,0)*C1965)
  )
  )
  )
)</f>
        <v>84601.09962158202</v>
      </c>
      <c r="F1965" s="1">
        <f ca="1">IF(AND($A1965=0,$B1965=1),
    VLOOKUP(1,ChapterTable!$1:$1048576,MATCH("최종"&amp;SUBSTITUTE(SUBSTITUTE(F$1,"standard",""),"|Float",""),ChapterTable!$1:$1,0),0)*ChapterTable!$P$17,
  IF(AND($A1965=0,$B1965=0),
    F1966,
  IF($B1965=0,
    VLOOKUP($A1965,ChapterTable!$1:$1048576,MATCH("최종"&amp;SUBSTITUTE(SUBSTITUTE(F$1,"standard",""),"|Float",""),ChapterTable!$1:$1,0),0),
  IF($B1965=1,
    IF($L1965=FALSE,
      VLOOKUP($A1965,ChapterTable!$1:$1048576,MATCH("최종"&amp;SUBSTITUTE(SUBSTITUTE(F$1,"standard",""),"|Float",""),ChapterTable!$1:$1,0),0),
      VLOOKUP($A1965-ChapterTable!$P$11,ChapterTable!$1:$1048576,MATCH("최종"&amp;SUBSTITUTE(SUBSTITUTE(F$1,"standard",""),"|Float",""),ChapterTable!$1:$1,0),0)*ChapterTable!$P$14
    ),
  OFFSET(F1965,-$B1965+IF($L1965,1,0),0)*
    (VLOOKUP(SUBSTITUTE(SUBSTITUTE(F$1,"standard",""),"|Float","")&amp;IF(OR($L1965=TRUE,$A1965=0,MOD($A1965,ChapterTable!$R$20)&lt;&gt;0),"","보스")&amp;"인게임누적곱배수",ChapterTable!$R:$S,2,0)^D1965
    +VLOOKUP(SUBSTITUTE(SUBSTITUTE(F$1,"standard",""),"|Float","")&amp;IF(OR($L1965=TRUE,$A1965=0,MOD($A1965,ChapterTable!$R$20)&lt;&gt;0),"","보스")&amp;"인게임누적합배수",ChapterTable!$R:$S,2,0)*D1965)
  )
  )
  )
)</f>
        <v>28955.733501434319</v>
      </c>
      <c r="G1965" t="s">
        <v>719</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214"/>
        <v>3</v>
      </c>
      <c r="Q1965">
        <f t="shared" si="215"/>
        <v>3</v>
      </c>
      <c r="R1965" t="b">
        <f t="shared" ca="1" si="216"/>
        <v>1</v>
      </c>
      <c r="T1965" t="b">
        <f t="shared" ca="1" si="217"/>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220"/>
        <v>0.33333333333333331</v>
      </c>
      <c r="AJ1965">
        <f t="shared" si="218"/>
        <v>0.395555555</v>
      </c>
      <c r="AK1965">
        <f t="shared" si="219"/>
        <v>1</v>
      </c>
      <c r="AL1965">
        <f t="shared" si="221"/>
        <v>2</v>
      </c>
    </row>
    <row r="1966" spans="1:38" hidden="1" x14ac:dyDescent="0.3">
      <c r="A1966">
        <v>17</v>
      </c>
      <c r="B1966">
        <v>25</v>
      </c>
      <c r="C1966">
        <f>IF(OR($L1966=TRUE,$A1966=0,MOD($A1966,ChapterTable!$R$20)&lt;&gt;0),
MAX(0,INT(($B1966+ChapterTable!$P$26+VLOOKUP(SUBSTITUTE(C$1,"성장단계","")&amp;"단계오프셋",ChapterTable!$R:$S,2,0))/ChapterTable!$P$23)),
MAX(0,INT(($B1966+ChapterTable!$R$26+VLOOKUP(SUBSTITUTE(C$1,"성장단계","")&amp;"보스단계오프셋",ChapterTable!$R:$S,2,0))/ChapterTable!$R$23)))</f>
        <v>2</v>
      </c>
      <c r="D1966">
        <f>IF(OR($L1966=TRUE,$A1966=0,MOD($A1966,ChapterTable!$R$20)&lt;&gt;0),
MAX(0,INT(($B1966+ChapterTable!$P$26+VLOOKUP(SUBSTITUTE(D$1,"성장단계","")&amp;"단계오프셋",ChapterTable!$R:$S,2,0))/ChapterTable!$P$23)),
MAX(0,INT(($B1966+ChapterTable!$R$26+VLOOKUP(SUBSTITUTE(D$1,"성장단계","")&amp;"보스단계오프셋",ChapterTable!$R:$S,2,0))/ChapterTable!$R$23)))</f>
        <v>2</v>
      </c>
      <c r="E1966" s="1">
        <f ca="1">IF(AND($A1966=0,$B1966=1),
    VLOOKUP(1,ChapterTable!$1:$1048576,MATCH("최종"&amp;SUBSTITUTE(SUBSTITUTE(E$1,"standard",""),"|Float",""),ChapterTable!$1:$1,0),0)*ChapterTable!$P$17,
  IF(AND($A1966=0,$B1966=0),
    E1967,
  IF($B1966=0,
    VLOOKUP($A1966,ChapterTable!$1:$1048576,MATCH("최종"&amp;SUBSTITUTE(SUBSTITUTE(E$1,"standard",""),"|Float",""),ChapterTable!$1:$1,0),0),
  IF($B1966=1,
    IF($L1966=FALSE,
      VLOOKUP($A1966,ChapterTable!$1:$1048576,MATCH("최종"&amp;SUBSTITUTE(SUBSTITUTE(E$1,"standard",""),"|Float",""),ChapterTable!$1:$1,0),0),
      VLOOKUP($A1966-ChapterTable!$P$11,ChapterTable!$1:$1048576,MATCH("최종"&amp;SUBSTITUTE(SUBSTITUTE(E$1,"standard",""),"|Float",""),ChapterTable!$1:$1,0),0)*ChapterTable!$P$14
    ),
  OFFSET(E1966,-$B1966+IF($L1966,1,0),0)*IF($B1966&gt;OFFSET($B1966,1,0),ChapterTable!$R$17,1)*
    (VLOOKUP(SUBSTITUTE(SUBSTITUTE(E$1,"standard",""),"|Float","")&amp;IF(OR($L1966=TRUE,$A1966=0,MOD($A1966,ChapterTable!$R$20)&lt;&gt;0),"","보스")&amp;"인게임누적곱배수",ChapterTable!$R:$S,2,0)^C1966
    +VLOOKUP(SUBSTITUTE(SUBSTITUTE(E$1,"standard",""),"|Float","")&amp;IF(OR($L1966=TRUE,$A1966=0,MOD($A1966,ChapterTable!$R$20)&lt;&gt;0),"","보스")&amp;"인게임누적합배수",ChapterTable!$R:$S,2,0)*C1966)
  )
  )
  )
)</f>
        <v>84601.09962158202</v>
      </c>
      <c r="F1966" s="1">
        <f ca="1">IF(AND($A1966=0,$B1966=1),
    VLOOKUP(1,ChapterTable!$1:$1048576,MATCH("최종"&amp;SUBSTITUTE(SUBSTITUTE(F$1,"standard",""),"|Float",""),ChapterTable!$1:$1,0),0)*ChapterTable!$P$17,
  IF(AND($A1966=0,$B1966=0),
    F1967,
  IF($B1966=0,
    VLOOKUP($A1966,ChapterTable!$1:$1048576,MATCH("최종"&amp;SUBSTITUTE(SUBSTITUTE(F$1,"standard",""),"|Float",""),ChapterTable!$1:$1,0),0),
  IF($B1966=1,
    IF($L1966=FALSE,
      VLOOKUP($A1966,ChapterTable!$1:$1048576,MATCH("최종"&amp;SUBSTITUTE(SUBSTITUTE(F$1,"standard",""),"|Float",""),ChapterTable!$1:$1,0),0),
      VLOOKUP($A1966-ChapterTable!$P$11,ChapterTable!$1:$1048576,MATCH("최종"&amp;SUBSTITUTE(SUBSTITUTE(F$1,"standard",""),"|Float",""),ChapterTable!$1:$1,0),0)*ChapterTable!$P$14
    ),
  OFFSET(F1966,-$B1966+IF($L1966,1,0),0)*
    (VLOOKUP(SUBSTITUTE(SUBSTITUTE(F$1,"standard",""),"|Float","")&amp;IF(OR($L1966=TRUE,$A1966=0,MOD($A1966,ChapterTable!$R$20)&lt;&gt;0),"","보스")&amp;"인게임누적곱배수",ChapterTable!$R:$S,2,0)^D1966
    +VLOOKUP(SUBSTITUTE(SUBSTITUTE(F$1,"standard",""),"|Float","")&amp;IF(OR($L1966=TRUE,$A1966=0,MOD($A1966,ChapterTable!$R$20)&lt;&gt;0),"","보스")&amp;"인게임누적합배수",ChapterTable!$R:$S,2,0)*D1966)
  )
  )
  )
)</f>
        <v>28955.733501434319</v>
      </c>
      <c r="G1966" t="s">
        <v>719</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214"/>
        <v>11</v>
      </c>
      <c r="Q1966">
        <f t="shared" si="215"/>
        <v>11</v>
      </c>
      <c r="R1966" t="b">
        <f t="shared" ca="1" si="216"/>
        <v>1</v>
      </c>
      <c r="T1966" t="b">
        <f t="shared" ca="1" si="217"/>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220"/>
        <v>0.33333333333333331</v>
      </c>
      <c r="AJ1966">
        <f t="shared" si="218"/>
        <v>0.395555555</v>
      </c>
      <c r="AK1966">
        <f t="shared" si="219"/>
        <v>1</v>
      </c>
      <c r="AL1966">
        <f t="shared" si="221"/>
        <v>2</v>
      </c>
    </row>
    <row r="1967" spans="1:38" hidden="1" x14ac:dyDescent="0.3">
      <c r="A1967">
        <v>17</v>
      </c>
      <c r="B1967">
        <v>26</v>
      </c>
      <c r="C1967">
        <f>IF(OR($L1967=TRUE,$A1967=0,MOD($A1967,ChapterTable!$R$20)&lt;&gt;0),
MAX(0,INT(($B1967+ChapterTable!$P$26+VLOOKUP(SUBSTITUTE(C$1,"성장단계","")&amp;"단계오프셋",ChapterTable!$R:$S,2,0))/ChapterTable!$P$23)),
MAX(0,INT(($B1967+ChapterTable!$R$26+VLOOKUP(SUBSTITUTE(C$1,"성장단계","")&amp;"보스단계오프셋",ChapterTable!$R:$S,2,0))/ChapterTable!$R$23)))</f>
        <v>3</v>
      </c>
      <c r="D1967">
        <f>IF(OR($L1967=TRUE,$A1967=0,MOD($A1967,ChapterTable!$R$20)&lt;&gt;0),
MAX(0,INT(($B1967+ChapterTable!$P$26+VLOOKUP(SUBSTITUTE(D$1,"성장단계","")&amp;"단계오프셋",ChapterTable!$R:$S,2,0))/ChapterTable!$P$23)),
MAX(0,INT(($B1967+ChapterTable!$R$26+VLOOKUP(SUBSTITUTE(D$1,"성장단계","")&amp;"보스단계오프셋",ChapterTable!$R:$S,2,0))/ChapterTable!$R$23)))</f>
        <v>2</v>
      </c>
      <c r="E1967" s="1">
        <f ca="1">IF(AND($A1967=0,$B1967=1),
    VLOOKUP(1,ChapterTable!$1:$1048576,MATCH("최종"&amp;SUBSTITUTE(SUBSTITUTE(E$1,"standard",""),"|Float",""),ChapterTable!$1:$1,0),0)*ChapterTable!$P$17,
  IF(AND($A1967=0,$B1967=0),
    E1968,
  IF($B1967=0,
    VLOOKUP($A1967,ChapterTable!$1:$1048576,MATCH("최종"&amp;SUBSTITUTE(SUBSTITUTE(E$1,"standard",""),"|Float",""),ChapterTable!$1:$1,0),0),
  IF($B1967=1,
    IF($L1967=FALSE,
      VLOOKUP($A1967,ChapterTable!$1:$1048576,MATCH("최종"&amp;SUBSTITUTE(SUBSTITUTE(E$1,"standard",""),"|Float",""),ChapterTable!$1:$1,0),0),
      VLOOKUP($A1967-ChapterTable!$P$11,ChapterTable!$1:$1048576,MATCH("최종"&amp;SUBSTITUTE(SUBSTITUTE(E$1,"standard",""),"|Float",""),ChapterTable!$1:$1,0),0)*ChapterTable!$P$14
    ),
  OFFSET(E1967,-$B1967+IF($L1967,1,0),0)*IF($B1967&gt;OFFSET($B1967,1,0),ChapterTable!$R$17,1)*
    (VLOOKUP(SUBSTITUTE(SUBSTITUTE(E$1,"standard",""),"|Float","")&amp;IF(OR($L1967=TRUE,$A1967=0,MOD($A1967,ChapterTable!$R$20)&lt;&gt;0),"","보스")&amp;"인게임누적곱배수",ChapterTable!$R:$S,2,0)^C1967
    +VLOOKUP(SUBSTITUTE(SUBSTITUTE(E$1,"standard",""),"|Float","")&amp;IF(OR($L1967=TRUE,$A1967=0,MOD($A1967,ChapterTable!$R$20)&lt;&gt;0),"","보스")&amp;"인게임누적합배수",ChapterTable!$R:$S,2,0)*C1967)
  )
  )
  )
)</f>
        <v>96686.970996093747</v>
      </c>
      <c r="F1967" s="1">
        <f ca="1">IF(AND($A1967=0,$B1967=1),
    VLOOKUP(1,ChapterTable!$1:$1048576,MATCH("최종"&amp;SUBSTITUTE(SUBSTITUTE(F$1,"standard",""),"|Float",""),ChapterTable!$1:$1,0),0)*ChapterTable!$P$17,
  IF(AND($A1967=0,$B1967=0),
    F1968,
  IF($B1967=0,
    VLOOKUP($A1967,ChapterTable!$1:$1048576,MATCH("최종"&amp;SUBSTITUTE(SUBSTITUTE(F$1,"standard",""),"|Float",""),ChapterTable!$1:$1,0),0),
  IF($B1967=1,
    IF($L1967=FALSE,
      VLOOKUP($A1967,ChapterTable!$1:$1048576,MATCH("최종"&amp;SUBSTITUTE(SUBSTITUTE(F$1,"standard",""),"|Float",""),ChapterTable!$1:$1,0),0),
      VLOOKUP($A1967-ChapterTable!$P$11,ChapterTable!$1:$1048576,MATCH("최종"&amp;SUBSTITUTE(SUBSTITUTE(F$1,"standard",""),"|Float",""),ChapterTable!$1:$1,0),0)*ChapterTable!$P$14
    ),
  OFFSET(F1967,-$B1967+IF($L1967,1,0),0)*
    (VLOOKUP(SUBSTITUTE(SUBSTITUTE(F$1,"standard",""),"|Float","")&amp;IF(OR($L1967=TRUE,$A1967=0,MOD($A1967,ChapterTable!$R$20)&lt;&gt;0),"","보스")&amp;"인게임누적곱배수",ChapterTable!$R:$S,2,0)^D1967
    +VLOOKUP(SUBSTITUTE(SUBSTITUTE(F$1,"standard",""),"|Float","")&amp;IF(OR($L1967=TRUE,$A1967=0,MOD($A1967,ChapterTable!$R$20)&lt;&gt;0),"","보스")&amp;"인게임누적합배수",ChapterTable!$R:$S,2,0)*D1967)
  )
  )
  )
)</f>
        <v>28955.733501434319</v>
      </c>
      <c r="G1967" t="s">
        <v>719</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214"/>
        <v>3</v>
      </c>
      <c r="Q1967">
        <f t="shared" si="215"/>
        <v>3</v>
      </c>
      <c r="R1967" t="b">
        <f t="shared" ca="1" si="216"/>
        <v>1</v>
      </c>
      <c r="T1967" t="b">
        <f t="shared" ca="1" si="217"/>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220"/>
        <v>0.33333333333333331</v>
      </c>
      <c r="AJ1967">
        <f t="shared" si="218"/>
        <v>0.395555555</v>
      </c>
      <c r="AK1967">
        <f t="shared" si="219"/>
        <v>1</v>
      </c>
      <c r="AL1967">
        <f t="shared" si="221"/>
        <v>2</v>
      </c>
    </row>
    <row r="1968" spans="1:38" hidden="1" x14ac:dyDescent="0.3">
      <c r="A1968">
        <v>17</v>
      </c>
      <c r="B1968">
        <v>27</v>
      </c>
      <c r="C1968">
        <f>IF(OR($L1968=TRUE,$A1968=0,MOD($A1968,ChapterTable!$R$20)&lt;&gt;0),
MAX(0,INT(($B1968+ChapterTable!$P$26+VLOOKUP(SUBSTITUTE(C$1,"성장단계","")&amp;"단계오프셋",ChapterTable!$R:$S,2,0))/ChapterTable!$P$23)),
MAX(0,INT(($B1968+ChapterTable!$R$26+VLOOKUP(SUBSTITUTE(C$1,"성장단계","")&amp;"보스단계오프셋",ChapterTable!$R:$S,2,0))/ChapterTable!$R$23)))</f>
        <v>3</v>
      </c>
      <c r="D1968">
        <f>IF(OR($L1968=TRUE,$A1968=0,MOD($A1968,ChapterTable!$R$20)&lt;&gt;0),
MAX(0,INT(($B1968+ChapterTable!$P$26+VLOOKUP(SUBSTITUTE(D$1,"성장단계","")&amp;"단계오프셋",ChapterTable!$R:$S,2,0))/ChapterTable!$P$23)),
MAX(0,INT(($B1968+ChapterTable!$R$26+VLOOKUP(SUBSTITUTE(D$1,"성장단계","")&amp;"보스단계오프셋",ChapterTable!$R:$S,2,0))/ChapterTable!$R$23)))</f>
        <v>2</v>
      </c>
      <c r="E1968" s="1">
        <f ca="1">IF(AND($A1968=0,$B1968=1),
    VLOOKUP(1,ChapterTable!$1:$1048576,MATCH("최종"&amp;SUBSTITUTE(SUBSTITUTE(E$1,"standard",""),"|Float",""),ChapterTable!$1:$1,0),0)*ChapterTable!$P$17,
  IF(AND($A1968=0,$B1968=0),
    E1969,
  IF($B1968=0,
    VLOOKUP($A1968,ChapterTable!$1:$1048576,MATCH("최종"&amp;SUBSTITUTE(SUBSTITUTE(E$1,"standard",""),"|Float",""),ChapterTable!$1:$1,0),0),
  IF($B1968=1,
    IF($L1968=FALSE,
      VLOOKUP($A1968,ChapterTable!$1:$1048576,MATCH("최종"&amp;SUBSTITUTE(SUBSTITUTE(E$1,"standard",""),"|Float",""),ChapterTable!$1:$1,0),0),
      VLOOKUP($A1968-ChapterTable!$P$11,ChapterTable!$1:$1048576,MATCH("최종"&amp;SUBSTITUTE(SUBSTITUTE(E$1,"standard",""),"|Float",""),ChapterTable!$1:$1,0),0)*ChapterTable!$P$14
    ),
  OFFSET(E1968,-$B1968+IF($L1968,1,0),0)*IF($B1968&gt;OFFSET($B1968,1,0),ChapterTable!$R$17,1)*
    (VLOOKUP(SUBSTITUTE(SUBSTITUTE(E$1,"standard",""),"|Float","")&amp;IF(OR($L1968=TRUE,$A1968=0,MOD($A1968,ChapterTable!$R$20)&lt;&gt;0),"","보스")&amp;"인게임누적곱배수",ChapterTable!$R:$S,2,0)^C1968
    +VLOOKUP(SUBSTITUTE(SUBSTITUTE(E$1,"standard",""),"|Float","")&amp;IF(OR($L1968=TRUE,$A1968=0,MOD($A1968,ChapterTable!$R$20)&lt;&gt;0),"","보스")&amp;"인게임누적합배수",ChapterTable!$R:$S,2,0)*C1968)
  )
  )
  )
)</f>
        <v>96686.970996093747</v>
      </c>
      <c r="F1968" s="1">
        <f ca="1">IF(AND($A1968=0,$B1968=1),
    VLOOKUP(1,ChapterTable!$1:$1048576,MATCH("최종"&amp;SUBSTITUTE(SUBSTITUTE(F$1,"standard",""),"|Float",""),ChapterTable!$1:$1,0),0)*ChapterTable!$P$17,
  IF(AND($A1968=0,$B1968=0),
    F1969,
  IF($B1968=0,
    VLOOKUP($A1968,ChapterTable!$1:$1048576,MATCH("최종"&amp;SUBSTITUTE(SUBSTITUTE(F$1,"standard",""),"|Float",""),ChapterTable!$1:$1,0),0),
  IF($B1968=1,
    IF($L1968=FALSE,
      VLOOKUP($A1968,ChapterTable!$1:$1048576,MATCH("최종"&amp;SUBSTITUTE(SUBSTITUTE(F$1,"standard",""),"|Float",""),ChapterTable!$1:$1,0),0),
      VLOOKUP($A1968-ChapterTable!$P$11,ChapterTable!$1:$1048576,MATCH("최종"&amp;SUBSTITUTE(SUBSTITUTE(F$1,"standard",""),"|Float",""),ChapterTable!$1:$1,0),0)*ChapterTable!$P$14
    ),
  OFFSET(F1968,-$B1968+IF($L1968,1,0),0)*
    (VLOOKUP(SUBSTITUTE(SUBSTITUTE(F$1,"standard",""),"|Float","")&amp;IF(OR($L1968=TRUE,$A1968=0,MOD($A1968,ChapterTable!$R$20)&lt;&gt;0),"","보스")&amp;"인게임누적곱배수",ChapterTable!$R:$S,2,0)^D1968
    +VLOOKUP(SUBSTITUTE(SUBSTITUTE(F$1,"standard",""),"|Float","")&amp;IF(OR($L1968=TRUE,$A1968=0,MOD($A1968,ChapterTable!$R$20)&lt;&gt;0),"","보스")&amp;"인게임누적합배수",ChapterTable!$R:$S,2,0)*D1968)
  )
  )
  )
)</f>
        <v>28955.733501434319</v>
      </c>
      <c r="G1968" t="s">
        <v>719</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214"/>
        <v>3</v>
      </c>
      <c r="Q1968">
        <f t="shared" si="215"/>
        <v>3</v>
      </c>
      <c r="R1968" t="b">
        <f t="shared" ca="1" si="216"/>
        <v>1</v>
      </c>
      <c r="T1968" t="b">
        <f t="shared" ca="1" si="217"/>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220"/>
        <v>0.33333333333333331</v>
      </c>
      <c r="AJ1968">
        <f t="shared" si="218"/>
        <v>0.395555555</v>
      </c>
      <c r="AK1968">
        <f t="shared" si="219"/>
        <v>1</v>
      </c>
      <c r="AL1968">
        <f t="shared" si="221"/>
        <v>2</v>
      </c>
    </row>
    <row r="1969" spans="1:38" hidden="1" x14ac:dyDescent="0.3">
      <c r="A1969">
        <v>17</v>
      </c>
      <c r="B1969">
        <v>28</v>
      </c>
      <c r="C1969">
        <f>IF(OR($L1969=TRUE,$A1969=0,MOD($A1969,ChapterTable!$R$20)&lt;&gt;0),
MAX(0,INT(($B1969+ChapterTable!$P$26+VLOOKUP(SUBSTITUTE(C$1,"성장단계","")&amp;"단계오프셋",ChapterTable!$R:$S,2,0))/ChapterTable!$P$23)),
MAX(0,INT(($B1969+ChapterTable!$R$26+VLOOKUP(SUBSTITUTE(C$1,"성장단계","")&amp;"보스단계오프셋",ChapterTable!$R:$S,2,0))/ChapterTable!$R$23)))</f>
        <v>3</v>
      </c>
      <c r="D1969">
        <f>IF(OR($L1969=TRUE,$A1969=0,MOD($A1969,ChapterTable!$R$20)&lt;&gt;0),
MAX(0,INT(($B1969+ChapterTable!$P$26+VLOOKUP(SUBSTITUTE(D$1,"성장단계","")&amp;"단계오프셋",ChapterTable!$R:$S,2,0))/ChapterTable!$P$23)),
MAX(0,INT(($B1969+ChapterTable!$R$26+VLOOKUP(SUBSTITUTE(D$1,"성장단계","")&amp;"보스단계오프셋",ChapterTable!$R:$S,2,0))/ChapterTable!$R$23)))</f>
        <v>2</v>
      </c>
      <c r="E1969" s="1">
        <f ca="1">IF(AND($A1969=0,$B1969=1),
    VLOOKUP(1,ChapterTable!$1:$1048576,MATCH("최종"&amp;SUBSTITUTE(SUBSTITUTE(E$1,"standard",""),"|Float",""),ChapterTable!$1:$1,0),0)*ChapterTable!$P$17,
  IF(AND($A1969=0,$B1969=0),
    E1970,
  IF($B1969=0,
    VLOOKUP($A1969,ChapterTable!$1:$1048576,MATCH("최종"&amp;SUBSTITUTE(SUBSTITUTE(E$1,"standard",""),"|Float",""),ChapterTable!$1:$1,0),0),
  IF($B1969=1,
    IF($L1969=FALSE,
      VLOOKUP($A1969,ChapterTable!$1:$1048576,MATCH("최종"&amp;SUBSTITUTE(SUBSTITUTE(E$1,"standard",""),"|Float",""),ChapterTable!$1:$1,0),0),
      VLOOKUP($A1969-ChapterTable!$P$11,ChapterTable!$1:$1048576,MATCH("최종"&amp;SUBSTITUTE(SUBSTITUTE(E$1,"standard",""),"|Float",""),ChapterTable!$1:$1,0),0)*ChapterTable!$P$14
    ),
  OFFSET(E1969,-$B1969+IF($L1969,1,0),0)*IF($B1969&gt;OFFSET($B1969,1,0),ChapterTable!$R$17,1)*
    (VLOOKUP(SUBSTITUTE(SUBSTITUTE(E$1,"standard",""),"|Float","")&amp;IF(OR($L1969=TRUE,$A1969=0,MOD($A1969,ChapterTable!$R$20)&lt;&gt;0),"","보스")&amp;"인게임누적곱배수",ChapterTable!$R:$S,2,0)^C1969
    +VLOOKUP(SUBSTITUTE(SUBSTITUTE(E$1,"standard",""),"|Float","")&amp;IF(OR($L1969=TRUE,$A1969=0,MOD($A1969,ChapterTable!$R$20)&lt;&gt;0),"","보스")&amp;"인게임누적합배수",ChapterTable!$R:$S,2,0)*C1969)
  )
  )
  )
)</f>
        <v>96686.970996093747</v>
      </c>
      <c r="F1969" s="1">
        <f ca="1">IF(AND($A1969=0,$B1969=1),
    VLOOKUP(1,ChapterTable!$1:$1048576,MATCH("최종"&amp;SUBSTITUTE(SUBSTITUTE(F$1,"standard",""),"|Float",""),ChapterTable!$1:$1,0),0)*ChapterTable!$P$17,
  IF(AND($A1969=0,$B1969=0),
    F1970,
  IF($B1969=0,
    VLOOKUP($A1969,ChapterTable!$1:$1048576,MATCH("최종"&amp;SUBSTITUTE(SUBSTITUTE(F$1,"standard",""),"|Float",""),ChapterTable!$1:$1,0),0),
  IF($B1969=1,
    IF($L1969=FALSE,
      VLOOKUP($A1969,ChapterTable!$1:$1048576,MATCH("최종"&amp;SUBSTITUTE(SUBSTITUTE(F$1,"standard",""),"|Float",""),ChapterTable!$1:$1,0),0),
      VLOOKUP($A1969-ChapterTable!$P$11,ChapterTable!$1:$1048576,MATCH("최종"&amp;SUBSTITUTE(SUBSTITUTE(F$1,"standard",""),"|Float",""),ChapterTable!$1:$1,0),0)*ChapterTable!$P$14
    ),
  OFFSET(F1969,-$B1969+IF($L1969,1,0),0)*
    (VLOOKUP(SUBSTITUTE(SUBSTITUTE(F$1,"standard",""),"|Float","")&amp;IF(OR($L1969=TRUE,$A1969=0,MOD($A1969,ChapterTable!$R$20)&lt;&gt;0),"","보스")&amp;"인게임누적곱배수",ChapterTable!$R:$S,2,0)^D1969
    +VLOOKUP(SUBSTITUTE(SUBSTITUTE(F$1,"standard",""),"|Float","")&amp;IF(OR($L1969=TRUE,$A1969=0,MOD($A1969,ChapterTable!$R$20)&lt;&gt;0),"","보스")&amp;"인게임누적합배수",ChapterTable!$R:$S,2,0)*D1969)
  )
  )
  )
)</f>
        <v>28955.733501434319</v>
      </c>
      <c r="G1969" t="s">
        <v>719</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214"/>
        <v>3</v>
      </c>
      <c r="Q1969">
        <f t="shared" si="215"/>
        <v>3</v>
      </c>
      <c r="R1969" t="b">
        <f t="shared" ca="1" si="216"/>
        <v>1</v>
      </c>
      <c r="T1969" t="b">
        <f t="shared" ca="1" si="217"/>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220"/>
        <v>0.33333333333333331</v>
      </c>
      <c r="AJ1969">
        <f t="shared" si="218"/>
        <v>0.395555555</v>
      </c>
      <c r="AK1969">
        <f t="shared" si="219"/>
        <v>1</v>
      </c>
      <c r="AL1969">
        <f t="shared" si="221"/>
        <v>2</v>
      </c>
    </row>
    <row r="1970" spans="1:38" hidden="1" x14ac:dyDescent="0.3">
      <c r="A1970">
        <v>17</v>
      </c>
      <c r="B1970">
        <v>29</v>
      </c>
      <c r="C1970">
        <f>IF(OR($L1970=TRUE,$A1970=0,MOD($A1970,ChapterTable!$R$20)&lt;&gt;0),
MAX(0,INT(($B1970+ChapterTable!$P$26+VLOOKUP(SUBSTITUTE(C$1,"성장단계","")&amp;"단계오프셋",ChapterTable!$R:$S,2,0))/ChapterTable!$P$23)),
MAX(0,INT(($B1970+ChapterTable!$R$26+VLOOKUP(SUBSTITUTE(C$1,"성장단계","")&amp;"보스단계오프셋",ChapterTable!$R:$S,2,0))/ChapterTable!$R$23)))</f>
        <v>3</v>
      </c>
      <c r="D1970">
        <f>IF(OR($L1970=TRUE,$A1970=0,MOD($A1970,ChapterTable!$R$20)&lt;&gt;0),
MAX(0,INT(($B1970+ChapterTable!$P$26+VLOOKUP(SUBSTITUTE(D$1,"성장단계","")&amp;"단계오프셋",ChapterTable!$R:$S,2,0))/ChapterTable!$P$23)),
MAX(0,INT(($B1970+ChapterTable!$R$26+VLOOKUP(SUBSTITUTE(D$1,"성장단계","")&amp;"보스단계오프셋",ChapterTable!$R:$S,2,0))/ChapterTable!$R$23)))</f>
        <v>2</v>
      </c>
      <c r="E1970" s="1">
        <f ca="1">IF(AND($A1970=0,$B1970=1),
    VLOOKUP(1,ChapterTable!$1:$1048576,MATCH("최종"&amp;SUBSTITUTE(SUBSTITUTE(E$1,"standard",""),"|Float",""),ChapterTable!$1:$1,0),0)*ChapterTable!$P$17,
  IF(AND($A1970=0,$B1970=0),
    E1971,
  IF($B1970=0,
    VLOOKUP($A1970,ChapterTable!$1:$1048576,MATCH("최종"&amp;SUBSTITUTE(SUBSTITUTE(E$1,"standard",""),"|Float",""),ChapterTable!$1:$1,0),0),
  IF($B1970=1,
    IF($L1970=FALSE,
      VLOOKUP($A1970,ChapterTable!$1:$1048576,MATCH("최종"&amp;SUBSTITUTE(SUBSTITUTE(E$1,"standard",""),"|Float",""),ChapterTable!$1:$1,0),0),
      VLOOKUP($A1970-ChapterTable!$P$11,ChapterTable!$1:$1048576,MATCH("최종"&amp;SUBSTITUTE(SUBSTITUTE(E$1,"standard",""),"|Float",""),ChapterTable!$1:$1,0),0)*ChapterTable!$P$14
    ),
  OFFSET(E1970,-$B1970+IF($L1970,1,0),0)*IF($B1970&gt;OFFSET($B1970,1,0),ChapterTable!$R$17,1)*
    (VLOOKUP(SUBSTITUTE(SUBSTITUTE(E$1,"standard",""),"|Float","")&amp;IF(OR($L1970=TRUE,$A1970=0,MOD($A1970,ChapterTable!$R$20)&lt;&gt;0),"","보스")&amp;"인게임누적곱배수",ChapterTable!$R:$S,2,0)^C1970
    +VLOOKUP(SUBSTITUTE(SUBSTITUTE(E$1,"standard",""),"|Float","")&amp;IF(OR($L1970=TRUE,$A1970=0,MOD($A1970,ChapterTable!$R$20)&lt;&gt;0),"","보스")&amp;"인게임누적합배수",ChapterTable!$R:$S,2,0)*C1970)
  )
  )
  )
)</f>
        <v>96686.970996093747</v>
      </c>
      <c r="F1970" s="1">
        <f ca="1">IF(AND($A1970=0,$B1970=1),
    VLOOKUP(1,ChapterTable!$1:$1048576,MATCH("최종"&amp;SUBSTITUTE(SUBSTITUTE(F$1,"standard",""),"|Float",""),ChapterTable!$1:$1,0),0)*ChapterTable!$P$17,
  IF(AND($A1970=0,$B1970=0),
    F1971,
  IF($B1970=0,
    VLOOKUP($A1970,ChapterTable!$1:$1048576,MATCH("최종"&amp;SUBSTITUTE(SUBSTITUTE(F$1,"standard",""),"|Float",""),ChapterTable!$1:$1,0),0),
  IF($B1970=1,
    IF($L1970=FALSE,
      VLOOKUP($A1970,ChapterTable!$1:$1048576,MATCH("최종"&amp;SUBSTITUTE(SUBSTITUTE(F$1,"standard",""),"|Float",""),ChapterTable!$1:$1,0),0),
      VLOOKUP($A1970-ChapterTable!$P$11,ChapterTable!$1:$1048576,MATCH("최종"&amp;SUBSTITUTE(SUBSTITUTE(F$1,"standard",""),"|Float",""),ChapterTable!$1:$1,0),0)*ChapterTable!$P$14
    ),
  OFFSET(F1970,-$B1970+IF($L1970,1,0),0)*
    (VLOOKUP(SUBSTITUTE(SUBSTITUTE(F$1,"standard",""),"|Float","")&amp;IF(OR($L1970=TRUE,$A1970=0,MOD($A1970,ChapterTable!$R$20)&lt;&gt;0),"","보스")&amp;"인게임누적곱배수",ChapterTable!$R:$S,2,0)^D1970
    +VLOOKUP(SUBSTITUTE(SUBSTITUTE(F$1,"standard",""),"|Float","")&amp;IF(OR($L1970=TRUE,$A1970=0,MOD($A1970,ChapterTable!$R$20)&lt;&gt;0),"","보스")&amp;"인게임누적합배수",ChapterTable!$R:$S,2,0)*D1970)
  )
  )
  )
)</f>
        <v>28955.733501434319</v>
      </c>
      <c r="G1970" t="s">
        <v>719</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214"/>
        <v>93</v>
      </c>
      <c r="Q1970">
        <f t="shared" si="215"/>
        <v>93</v>
      </c>
      <c r="R1970" t="b">
        <f t="shared" ca="1" si="216"/>
        <v>1</v>
      </c>
      <c r="T1970" t="b">
        <f t="shared" ca="1" si="217"/>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220"/>
        <v>0.33333333333333331</v>
      </c>
      <c r="AJ1970">
        <f t="shared" si="218"/>
        <v>0.395555555</v>
      </c>
      <c r="AK1970">
        <f t="shared" si="219"/>
        <v>1</v>
      </c>
      <c r="AL1970">
        <f t="shared" si="221"/>
        <v>2</v>
      </c>
    </row>
    <row r="1971" spans="1:38" hidden="1" x14ac:dyDescent="0.3">
      <c r="A1971">
        <v>17</v>
      </c>
      <c r="B1971">
        <v>30</v>
      </c>
      <c r="C1971">
        <f>IF(OR($L1971=TRUE,$A1971=0,MOD($A1971,ChapterTable!$R$20)&lt;&gt;0),
MAX(0,INT(($B1971+ChapterTable!$P$26+VLOOKUP(SUBSTITUTE(C$1,"성장단계","")&amp;"단계오프셋",ChapterTable!$R:$S,2,0))/ChapterTable!$P$23)),
MAX(0,INT(($B1971+ChapterTable!$R$26+VLOOKUP(SUBSTITUTE(C$1,"성장단계","")&amp;"보스단계오프셋",ChapterTable!$R:$S,2,0))/ChapterTable!$R$23)))</f>
        <v>3</v>
      </c>
      <c r="D1971">
        <f>IF(OR($L1971=TRUE,$A1971=0,MOD($A1971,ChapterTable!$R$20)&lt;&gt;0),
MAX(0,INT(($B1971+ChapterTable!$P$26+VLOOKUP(SUBSTITUTE(D$1,"성장단계","")&amp;"단계오프셋",ChapterTable!$R:$S,2,0))/ChapterTable!$P$23)),
MAX(0,INT(($B1971+ChapterTable!$R$26+VLOOKUP(SUBSTITUTE(D$1,"성장단계","")&amp;"보스단계오프셋",ChapterTable!$R:$S,2,0))/ChapterTable!$R$23)))</f>
        <v>2</v>
      </c>
      <c r="E1971" s="1">
        <f ca="1">IF(AND($A1971=0,$B1971=1),
    VLOOKUP(1,ChapterTable!$1:$1048576,MATCH("최종"&amp;SUBSTITUTE(SUBSTITUTE(E$1,"standard",""),"|Float",""),ChapterTable!$1:$1,0),0)*ChapterTable!$P$17,
  IF(AND($A1971=0,$B1971=0),
    E1972,
  IF($B1971=0,
    VLOOKUP($A1971,ChapterTable!$1:$1048576,MATCH("최종"&amp;SUBSTITUTE(SUBSTITUTE(E$1,"standard",""),"|Float",""),ChapterTable!$1:$1,0),0),
  IF($B1971=1,
    IF($L1971=FALSE,
      VLOOKUP($A1971,ChapterTable!$1:$1048576,MATCH("최종"&amp;SUBSTITUTE(SUBSTITUTE(E$1,"standard",""),"|Float",""),ChapterTable!$1:$1,0),0),
      VLOOKUP($A1971-ChapterTable!$P$11,ChapterTable!$1:$1048576,MATCH("최종"&amp;SUBSTITUTE(SUBSTITUTE(E$1,"standard",""),"|Float",""),ChapterTable!$1:$1,0),0)*ChapterTable!$P$14
    ),
  OFFSET(E1971,-$B1971+IF($L1971,1,0),0)*IF($B1971&gt;OFFSET($B1971,1,0),ChapterTable!$R$17,1)*
    (VLOOKUP(SUBSTITUTE(SUBSTITUTE(E$1,"standard",""),"|Float","")&amp;IF(OR($L1971=TRUE,$A1971=0,MOD($A1971,ChapterTable!$R$20)&lt;&gt;0),"","보스")&amp;"인게임누적곱배수",ChapterTable!$R:$S,2,0)^C1971
    +VLOOKUP(SUBSTITUTE(SUBSTITUTE(E$1,"standard",""),"|Float","")&amp;IF(OR($L1971=TRUE,$A1971=0,MOD($A1971,ChapterTable!$R$20)&lt;&gt;0),"","보스")&amp;"인게임누적합배수",ChapterTable!$R:$S,2,0)*C1971)
  )
  )
  )
)</f>
        <v>96686.970996093747</v>
      </c>
      <c r="F1971" s="1">
        <f ca="1">IF(AND($A1971=0,$B1971=1),
    VLOOKUP(1,ChapterTable!$1:$1048576,MATCH("최종"&amp;SUBSTITUTE(SUBSTITUTE(F$1,"standard",""),"|Float",""),ChapterTable!$1:$1,0),0)*ChapterTable!$P$17,
  IF(AND($A1971=0,$B1971=0),
    F1972,
  IF($B1971=0,
    VLOOKUP($A1971,ChapterTable!$1:$1048576,MATCH("최종"&amp;SUBSTITUTE(SUBSTITUTE(F$1,"standard",""),"|Float",""),ChapterTable!$1:$1,0),0),
  IF($B1971=1,
    IF($L1971=FALSE,
      VLOOKUP($A1971,ChapterTable!$1:$1048576,MATCH("최종"&amp;SUBSTITUTE(SUBSTITUTE(F$1,"standard",""),"|Float",""),ChapterTable!$1:$1,0),0),
      VLOOKUP($A1971-ChapterTable!$P$11,ChapterTable!$1:$1048576,MATCH("최종"&amp;SUBSTITUTE(SUBSTITUTE(F$1,"standard",""),"|Float",""),ChapterTable!$1:$1,0),0)*ChapterTable!$P$14
    ),
  OFFSET(F1971,-$B1971+IF($L1971,1,0),0)*
    (VLOOKUP(SUBSTITUTE(SUBSTITUTE(F$1,"standard",""),"|Float","")&amp;IF(OR($L1971=TRUE,$A1971=0,MOD($A1971,ChapterTable!$R$20)&lt;&gt;0),"","보스")&amp;"인게임누적곱배수",ChapterTable!$R:$S,2,0)^D1971
    +VLOOKUP(SUBSTITUTE(SUBSTITUTE(F$1,"standard",""),"|Float","")&amp;IF(OR($L1971=TRUE,$A1971=0,MOD($A1971,ChapterTable!$R$20)&lt;&gt;0),"","보스")&amp;"인게임누적합배수",ChapterTable!$R:$S,2,0)*D1971)
  )
  )
  )
)</f>
        <v>28955.733501434319</v>
      </c>
      <c r="G1971" t="s">
        <v>719</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214"/>
        <v>23</v>
      </c>
      <c r="Q1971">
        <f t="shared" si="215"/>
        <v>23</v>
      </c>
      <c r="R1971" t="b">
        <f t="shared" ca="1" si="216"/>
        <v>1</v>
      </c>
      <c r="T1971" t="b">
        <f t="shared" ca="1" si="217"/>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220"/>
        <v>0.33333333333333331</v>
      </c>
      <c r="AJ1971">
        <f t="shared" si="218"/>
        <v>1</v>
      </c>
      <c r="AK1971">
        <f t="shared" si="219"/>
        <v>3</v>
      </c>
      <c r="AL1971">
        <f t="shared" si="221"/>
        <v>2</v>
      </c>
    </row>
    <row r="1972" spans="1:38" hidden="1" x14ac:dyDescent="0.3">
      <c r="A1972">
        <v>17</v>
      </c>
      <c r="B1972">
        <v>31</v>
      </c>
      <c r="C1972">
        <f>IF(OR($L1972=TRUE,$A1972=0,MOD($A1972,ChapterTable!$R$20)&lt;&gt;0),
MAX(0,INT(($B1972+ChapterTable!$P$26+VLOOKUP(SUBSTITUTE(C$1,"성장단계","")&amp;"단계오프셋",ChapterTable!$R:$S,2,0))/ChapterTable!$P$23)),
MAX(0,INT(($B1972+ChapterTable!$R$26+VLOOKUP(SUBSTITUTE(C$1,"성장단계","")&amp;"보스단계오프셋",ChapterTable!$R:$S,2,0))/ChapterTable!$R$23)))</f>
        <v>3</v>
      </c>
      <c r="D1972">
        <f>IF(OR($L1972=TRUE,$A1972=0,MOD($A1972,ChapterTable!$R$20)&lt;&gt;0),
MAX(0,INT(($B1972+ChapterTable!$P$26+VLOOKUP(SUBSTITUTE(D$1,"성장단계","")&amp;"단계오프셋",ChapterTable!$R:$S,2,0))/ChapterTable!$P$23)),
MAX(0,INT(($B1972+ChapterTable!$R$26+VLOOKUP(SUBSTITUTE(D$1,"성장단계","")&amp;"보스단계오프셋",ChapterTable!$R:$S,2,0))/ChapterTable!$R$23)))</f>
        <v>3</v>
      </c>
      <c r="E1972" s="1">
        <f ca="1">IF(AND($A1972=0,$B1972=1),
    VLOOKUP(1,ChapterTable!$1:$1048576,MATCH("최종"&amp;SUBSTITUTE(SUBSTITUTE(E$1,"standard",""),"|Float",""),ChapterTable!$1:$1,0),0)*ChapterTable!$P$17,
  IF(AND($A1972=0,$B1972=0),
    E1973,
  IF($B1972=0,
    VLOOKUP($A1972,ChapterTable!$1:$1048576,MATCH("최종"&amp;SUBSTITUTE(SUBSTITUTE(E$1,"standard",""),"|Float",""),ChapterTable!$1:$1,0),0),
  IF($B1972=1,
    IF($L1972=FALSE,
      VLOOKUP($A1972,ChapterTable!$1:$1048576,MATCH("최종"&amp;SUBSTITUTE(SUBSTITUTE(E$1,"standard",""),"|Float",""),ChapterTable!$1:$1,0),0),
      VLOOKUP($A1972-ChapterTable!$P$11,ChapterTable!$1:$1048576,MATCH("최종"&amp;SUBSTITUTE(SUBSTITUTE(E$1,"standard",""),"|Float",""),ChapterTable!$1:$1,0),0)*ChapterTable!$P$14
    ),
  OFFSET(E1972,-$B1972+IF($L1972,1,0),0)*IF($B1972&gt;OFFSET($B1972,1,0),ChapterTable!$R$17,1)*
    (VLOOKUP(SUBSTITUTE(SUBSTITUTE(E$1,"standard",""),"|Float","")&amp;IF(OR($L1972=TRUE,$A1972=0,MOD($A1972,ChapterTable!$R$20)&lt;&gt;0),"","보스")&amp;"인게임누적곱배수",ChapterTable!$R:$S,2,0)^C1972
    +VLOOKUP(SUBSTITUTE(SUBSTITUTE(E$1,"standard",""),"|Float","")&amp;IF(OR($L1972=TRUE,$A1972=0,MOD($A1972,ChapterTable!$R$20)&lt;&gt;0),"","보스")&amp;"인게임누적합배수",ChapterTable!$R:$S,2,0)*C1972)
  )
  )
  )
)</f>
        <v>96686.970996093747</v>
      </c>
      <c r="F1972" s="1">
        <f ca="1">IF(AND($A1972=0,$B1972=1),
    VLOOKUP(1,ChapterTable!$1:$1048576,MATCH("최종"&amp;SUBSTITUTE(SUBSTITUTE(F$1,"standard",""),"|Float",""),ChapterTable!$1:$1,0),0)*ChapterTable!$P$17,
  IF(AND($A1972=0,$B1972=0),
    F1973,
  IF($B1972=0,
    VLOOKUP($A1972,ChapterTable!$1:$1048576,MATCH("최종"&amp;SUBSTITUTE(SUBSTITUTE(F$1,"standard",""),"|Float",""),ChapterTable!$1:$1,0),0),
  IF($B1972=1,
    IF($L1972=FALSE,
      VLOOKUP($A1972,ChapterTable!$1:$1048576,MATCH("최종"&amp;SUBSTITUTE(SUBSTITUTE(F$1,"standard",""),"|Float",""),ChapterTable!$1:$1,0),0),
      VLOOKUP($A1972-ChapterTable!$P$11,ChapterTable!$1:$1048576,MATCH("최종"&amp;SUBSTITUTE(SUBSTITUTE(F$1,"standard",""),"|Float",""),ChapterTable!$1:$1,0),0)*ChapterTable!$P$14
    ),
  OFFSET(F1972,-$B1972+IF($L1972,1,0),0)*
    (VLOOKUP(SUBSTITUTE(SUBSTITUTE(F$1,"standard",""),"|Float","")&amp;IF(OR($L1972=TRUE,$A1972=0,MOD($A1972,ChapterTable!$R$20)&lt;&gt;0),"","보스")&amp;"인게임누적곱배수",ChapterTable!$R:$S,2,0)^D1972
    +VLOOKUP(SUBSTITUTE(SUBSTITUTE(F$1,"standard",""),"|Float","")&amp;IF(OR($L1972=TRUE,$A1972=0,MOD($A1972,ChapterTable!$R$20)&lt;&gt;0),"","보스")&amp;"인게임누적합배수",ChapterTable!$R:$S,2,0)*D1972)
  )
  )
  )
)</f>
        <v>30844.150903701779</v>
      </c>
      <c r="G1972" t="s">
        <v>719</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214"/>
        <v>4</v>
      </c>
      <c r="Q1972">
        <f t="shared" si="215"/>
        <v>4</v>
      </c>
      <c r="R1972" t="b">
        <f t="shared" ca="1" si="216"/>
        <v>1</v>
      </c>
      <c r="T1972" t="b">
        <f t="shared" ca="1" si="217"/>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220"/>
        <v>0.25</v>
      </c>
      <c r="AJ1972">
        <f t="shared" si="218"/>
        <v>0.32</v>
      </c>
      <c r="AK1972">
        <f t="shared" si="219"/>
        <v>1</v>
      </c>
      <c r="AL1972">
        <f t="shared" si="221"/>
        <v>2</v>
      </c>
    </row>
    <row r="1973" spans="1:38" hidden="1" x14ac:dyDescent="0.3">
      <c r="A1973">
        <v>17</v>
      </c>
      <c r="B1973">
        <v>32</v>
      </c>
      <c r="C1973">
        <f>IF(OR($L1973=TRUE,$A1973=0,MOD($A1973,ChapterTable!$R$20)&lt;&gt;0),
MAX(0,INT(($B1973+ChapterTable!$P$26+VLOOKUP(SUBSTITUTE(C$1,"성장단계","")&amp;"단계오프셋",ChapterTable!$R:$S,2,0))/ChapterTable!$P$23)),
MAX(0,INT(($B1973+ChapterTable!$R$26+VLOOKUP(SUBSTITUTE(C$1,"성장단계","")&amp;"보스단계오프셋",ChapterTable!$R:$S,2,0))/ChapterTable!$R$23)))</f>
        <v>3</v>
      </c>
      <c r="D1973">
        <f>IF(OR($L1973=TRUE,$A1973=0,MOD($A1973,ChapterTable!$R$20)&lt;&gt;0),
MAX(0,INT(($B1973+ChapterTable!$P$26+VLOOKUP(SUBSTITUTE(D$1,"성장단계","")&amp;"단계오프셋",ChapterTable!$R:$S,2,0))/ChapterTable!$P$23)),
MAX(0,INT(($B1973+ChapterTable!$R$26+VLOOKUP(SUBSTITUTE(D$1,"성장단계","")&amp;"보스단계오프셋",ChapterTable!$R:$S,2,0))/ChapterTable!$R$23)))</f>
        <v>3</v>
      </c>
      <c r="E1973" s="1">
        <f ca="1">IF(AND($A1973=0,$B1973=1),
    VLOOKUP(1,ChapterTable!$1:$1048576,MATCH("최종"&amp;SUBSTITUTE(SUBSTITUTE(E$1,"standard",""),"|Float",""),ChapterTable!$1:$1,0),0)*ChapterTable!$P$17,
  IF(AND($A1973=0,$B1973=0),
    E1974,
  IF($B1973=0,
    VLOOKUP($A1973,ChapterTable!$1:$1048576,MATCH("최종"&amp;SUBSTITUTE(SUBSTITUTE(E$1,"standard",""),"|Float",""),ChapterTable!$1:$1,0),0),
  IF($B1973=1,
    IF($L1973=FALSE,
      VLOOKUP($A1973,ChapterTable!$1:$1048576,MATCH("최종"&amp;SUBSTITUTE(SUBSTITUTE(E$1,"standard",""),"|Float",""),ChapterTable!$1:$1,0),0),
      VLOOKUP($A1973-ChapterTable!$P$11,ChapterTable!$1:$1048576,MATCH("최종"&amp;SUBSTITUTE(SUBSTITUTE(E$1,"standard",""),"|Float",""),ChapterTable!$1:$1,0),0)*ChapterTable!$P$14
    ),
  OFFSET(E1973,-$B1973+IF($L1973,1,0),0)*IF($B1973&gt;OFFSET($B1973,1,0),ChapterTable!$R$17,1)*
    (VLOOKUP(SUBSTITUTE(SUBSTITUTE(E$1,"standard",""),"|Float","")&amp;IF(OR($L1973=TRUE,$A1973=0,MOD($A1973,ChapterTable!$R$20)&lt;&gt;0),"","보스")&amp;"인게임누적곱배수",ChapterTable!$R:$S,2,0)^C1973
    +VLOOKUP(SUBSTITUTE(SUBSTITUTE(E$1,"standard",""),"|Float","")&amp;IF(OR($L1973=TRUE,$A1973=0,MOD($A1973,ChapterTable!$R$20)&lt;&gt;0),"","보스")&amp;"인게임누적합배수",ChapterTable!$R:$S,2,0)*C1973)
  )
  )
  )
)</f>
        <v>96686.970996093747</v>
      </c>
      <c r="F1973" s="1">
        <f ca="1">IF(AND($A1973=0,$B1973=1),
    VLOOKUP(1,ChapterTable!$1:$1048576,MATCH("최종"&amp;SUBSTITUTE(SUBSTITUTE(F$1,"standard",""),"|Float",""),ChapterTable!$1:$1,0),0)*ChapterTable!$P$17,
  IF(AND($A1973=0,$B1973=0),
    F1974,
  IF($B1973=0,
    VLOOKUP($A1973,ChapterTable!$1:$1048576,MATCH("최종"&amp;SUBSTITUTE(SUBSTITUTE(F$1,"standard",""),"|Float",""),ChapterTable!$1:$1,0),0),
  IF($B1973=1,
    IF($L1973=FALSE,
      VLOOKUP($A1973,ChapterTable!$1:$1048576,MATCH("최종"&amp;SUBSTITUTE(SUBSTITUTE(F$1,"standard",""),"|Float",""),ChapterTable!$1:$1,0),0),
      VLOOKUP($A1973-ChapterTable!$P$11,ChapterTable!$1:$1048576,MATCH("최종"&amp;SUBSTITUTE(SUBSTITUTE(F$1,"standard",""),"|Float",""),ChapterTable!$1:$1,0),0)*ChapterTable!$P$14
    ),
  OFFSET(F1973,-$B1973+IF($L1973,1,0),0)*
    (VLOOKUP(SUBSTITUTE(SUBSTITUTE(F$1,"standard",""),"|Float","")&amp;IF(OR($L1973=TRUE,$A1973=0,MOD($A1973,ChapterTable!$R$20)&lt;&gt;0),"","보스")&amp;"인게임누적곱배수",ChapterTable!$R:$S,2,0)^D1973
    +VLOOKUP(SUBSTITUTE(SUBSTITUTE(F$1,"standard",""),"|Float","")&amp;IF(OR($L1973=TRUE,$A1973=0,MOD($A1973,ChapterTable!$R$20)&lt;&gt;0),"","보스")&amp;"인게임누적합배수",ChapterTable!$R:$S,2,0)*D1973)
  )
  )
  )
)</f>
        <v>30844.150903701779</v>
      </c>
      <c r="G1973" t="s">
        <v>719</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214"/>
        <v>4</v>
      </c>
      <c r="Q1973">
        <f t="shared" si="215"/>
        <v>4</v>
      </c>
      <c r="R1973" t="b">
        <f t="shared" ca="1" si="216"/>
        <v>1</v>
      </c>
      <c r="T1973" t="b">
        <f t="shared" ca="1" si="217"/>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220"/>
        <v>0.25</v>
      </c>
      <c r="AJ1973">
        <f t="shared" si="218"/>
        <v>0.32</v>
      </c>
      <c r="AK1973">
        <f t="shared" si="219"/>
        <v>1</v>
      </c>
      <c r="AL1973">
        <f t="shared" si="221"/>
        <v>2</v>
      </c>
    </row>
    <row r="1974" spans="1:38" hidden="1" x14ac:dyDescent="0.3">
      <c r="A1974">
        <v>17</v>
      </c>
      <c r="B1974">
        <v>33</v>
      </c>
      <c r="C1974">
        <f>IF(OR($L1974=TRUE,$A1974=0,MOD($A1974,ChapterTable!$R$20)&lt;&gt;0),
MAX(0,INT(($B1974+ChapterTable!$P$26+VLOOKUP(SUBSTITUTE(C$1,"성장단계","")&amp;"단계오프셋",ChapterTable!$R:$S,2,0))/ChapterTable!$P$23)),
MAX(0,INT(($B1974+ChapterTable!$R$26+VLOOKUP(SUBSTITUTE(C$1,"성장단계","")&amp;"보스단계오프셋",ChapterTable!$R:$S,2,0))/ChapterTable!$R$23)))</f>
        <v>3</v>
      </c>
      <c r="D1974">
        <f>IF(OR($L1974=TRUE,$A1974=0,MOD($A1974,ChapterTable!$R$20)&lt;&gt;0),
MAX(0,INT(($B1974+ChapterTable!$P$26+VLOOKUP(SUBSTITUTE(D$1,"성장단계","")&amp;"단계오프셋",ChapterTable!$R:$S,2,0))/ChapterTable!$P$23)),
MAX(0,INT(($B1974+ChapterTable!$R$26+VLOOKUP(SUBSTITUTE(D$1,"성장단계","")&amp;"보스단계오프셋",ChapterTable!$R:$S,2,0))/ChapterTable!$R$23)))</f>
        <v>3</v>
      </c>
      <c r="E1974" s="1">
        <f ca="1">IF(AND($A1974=0,$B1974=1),
    VLOOKUP(1,ChapterTable!$1:$1048576,MATCH("최종"&amp;SUBSTITUTE(SUBSTITUTE(E$1,"standard",""),"|Float",""),ChapterTable!$1:$1,0),0)*ChapterTable!$P$17,
  IF(AND($A1974=0,$B1974=0),
    E1975,
  IF($B1974=0,
    VLOOKUP($A1974,ChapterTable!$1:$1048576,MATCH("최종"&amp;SUBSTITUTE(SUBSTITUTE(E$1,"standard",""),"|Float",""),ChapterTable!$1:$1,0),0),
  IF($B1974=1,
    IF($L1974=FALSE,
      VLOOKUP($A1974,ChapterTable!$1:$1048576,MATCH("최종"&amp;SUBSTITUTE(SUBSTITUTE(E$1,"standard",""),"|Float",""),ChapterTable!$1:$1,0),0),
      VLOOKUP($A1974-ChapterTable!$P$11,ChapterTable!$1:$1048576,MATCH("최종"&amp;SUBSTITUTE(SUBSTITUTE(E$1,"standard",""),"|Float",""),ChapterTable!$1:$1,0),0)*ChapterTable!$P$14
    ),
  OFFSET(E1974,-$B1974+IF($L1974,1,0),0)*IF($B1974&gt;OFFSET($B1974,1,0),ChapterTable!$R$17,1)*
    (VLOOKUP(SUBSTITUTE(SUBSTITUTE(E$1,"standard",""),"|Float","")&amp;IF(OR($L1974=TRUE,$A1974=0,MOD($A1974,ChapterTable!$R$20)&lt;&gt;0),"","보스")&amp;"인게임누적곱배수",ChapterTable!$R:$S,2,0)^C1974
    +VLOOKUP(SUBSTITUTE(SUBSTITUTE(E$1,"standard",""),"|Float","")&amp;IF(OR($L1974=TRUE,$A1974=0,MOD($A1974,ChapterTable!$R$20)&lt;&gt;0),"","보스")&amp;"인게임누적합배수",ChapterTable!$R:$S,2,0)*C1974)
  )
  )
  )
)</f>
        <v>96686.970996093747</v>
      </c>
      <c r="F1974" s="1">
        <f ca="1">IF(AND($A1974=0,$B1974=1),
    VLOOKUP(1,ChapterTable!$1:$1048576,MATCH("최종"&amp;SUBSTITUTE(SUBSTITUTE(F$1,"standard",""),"|Float",""),ChapterTable!$1:$1,0),0)*ChapterTable!$P$17,
  IF(AND($A1974=0,$B1974=0),
    F1975,
  IF($B1974=0,
    VLOOKUP($A1974,ChapterTable!$1:$1048576,MATCH("최종"&amp;SUBSTITUTE(SUBSTITUTE(F$1,"standard",""),"|Float",""),ChapterTable!$1:$1,0),0),
  IF($B1974=1,
    IF($L1974=FALSE,
      VLOOKUP($A1974,ChapterTable!$1:$1048576,MATCH("최종"&amp;SUBSTITUTE(SUBSTITUTE(F$1,"standard",""),"|Float",""),ChapterTable!$1:$1,0),0),
      VLOOKUP($A1974-ChapterTable!$P$11,ChapterTable!$1:$1048576,MATCH("최종"&amp;SUBSTITUTE(SUBSTITUTE(F$1,"standard",""),"|Float",""),ChapterTable!$1:$1,0),0)*ChapterTable!$P$14
    ),
  OFFSET(F1974,-$B1974+IF($L1974,1,0),0)*
    (VLOOKUP(SUBSTITUTE(SUBSTITUTE(F$1,"standard",""),"|Float","")&amp;IF(OR($L1974=TRUE,$A1974=0,MOD($A1974,ChapterTable!$R$20)&lt;&gt;0),"","보스")&amp;"인게임누적곱배수",ChapterTable!$R:$S,2,0)^D1974
    +VLOOKUP(SUBSTITUTE(SUBSTITUTE(F$1,"standard",""),"|Float","")&amp;IF(OR($L1974=TRUE,$A1974=0,MOD($A1974,ChapterTable!$R$20)&lt;&gt;0),"","보스")&amp;"인게임누적합배수",ChapterTable!$R:$S,2,0)*D1974)
  )
  )
  )
)</f>
        <v>30844.150903701779</v>
      </c>
      <c r="G1974" t="s">
        <v>719</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214"/>
        <v>4</v>
      </c>
      <c r="Q1974">
        <f t="shared" si="215"/>
        <v>4</v>
      </c>
      <c r="R1974" t="b">
        <f t="shared" ca="1" si="216"/>
        <v>1</v>
      </c>
      <c r="T1974" t="b">
        <f t="shared" ca="1" si="217"/>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220"/>
        <v>0.25</v>
      </c>
      <c r="AJ1974">
        <f t="shared" si="218"/>
        <v>0.32</v>
      </c>
      <c r="AK1974">
        <f t="shared" si="219"/>
        <v>1</v>
      </c>
      <c r="AL1974">
        <f t="shared" si="221"/>
        <v>2</v>
      </c>
    </row>
    <row r="1975" spans="1:38" hidden="1" x14ac:dyDescent="0.3">
      <c r="A1975">
        <v>17</v>
      </c>
      <c r="B1975">
        <v>34</v>
      </c>
      <c r="C1975">
        <f>IF(OR($L1975=TRUE,$A1975=0,MOD($A1975,ChapterTable!$R$20)&lt;&gt;0),
MAX(0,INT(($B1975+ChapterTable!$P$26+VLOOKUP(SUBSTITUTE(C$1,"성장단계","")&amp;"단계오프셋",ChapterTable!$R:$S,2,0))/ChapterTable!$P$23)),
MAX(0,INT(($B1975+ChapterTable!$R$26+VLOOKUP(SUBSTITUTE(C$1,"성장단계","")&amp;"보스단계오프셋",ChapterTable!$R:$S,2,0))/ChapterTable!$R$23)))</f>
        <v>3</v>
      </c>
      <c r="D1975">
        <f>IF(OR($L1975=TRUE,$A1975=0,MOD($A1975,ChapterTable!$R$20)&lt;&gt;0),
MAX(0,INT(($B1975+ChapterTable!$P$26+VLOOKUP(SUBSTITUTE(D$1,"성장단계","")&amp;"단계오프셋",ChapterTable!$R:$S,2,0))/ChapterTable!$P$23)),
MAX(0,INT(($B1975+ChapterTable!$R$26+VLOOKUP(SUBSTITUTE(D$1,"성장단계","")&amp;"보스단계오프셋",ChapterTable!$R:$S,2,0))/ChapterTable!$R$23)))</f>
        <v>3</v>
      </c>
      <c r="E1975" s="1">
        <f ca="1">IF(AND($A1975=0,$B1975=1),
    VLOOKUP(1,ChapterTable!$1:$1048576,MATCH("최종"&amp;SUBSTITUTE(SUBSTITUTE(E$1,"standard",""),"|Float",""),ChapterTable!$1:$1,0),0)*ChapterTable!$P$17,
  IF(AND($A1975=0,$B1975=0),
    E1976,
  IF($B1975=0,
    VLOOKUP($A1975,ChapterTable!$1:$1048576,MATCH("최종"&amp;SUBSTITUTE(SUBSTITUTE(E$1,"standard",""),"|Float",""),ChapterTable!$1:$1,0),0),
  IF($B1975=1,
    IF($L1975=FALSE,
      VLOOKUP($A1975,ChapterTable!$1:$1048576,MATCH("최종"&amp;SUBSTITUTE(SUBSTITUTE(E$1,"standard",""),"|Float",""),ChapterTable!$1:$1,0),0),
      VLOOKUP($A1975-ChapterTable!$P$11,ChapterTable!$1:$1048576,MATCH("최종"&amp;SUBSTITUTE(SUBSTITUTE(E$1,"standard",""),"|Float",""),ChapterTable!$1:$1,0),0)*ChapterTable!$P$14
    ),
  OFFSET(E1975,-$B1975+IF($L1975,1,0),0)*IF($B1975&gt;OFFSET($B1975,1,0),ChapterTable!$R$17,1)*
    (VLOOKUP(SUBSTITUTE(SUBSTITUTE(E$1,"standard",""),"|Float","")&amp;IF(OR($L1975=TRUE,$A1975=0,MOD($A1975,ChapterTable!$R$20)&lt;&gt;0),"","보스")&amp;"인게임누적곱배수",ChapterTable!$R:$S,2,0)^C1975
    +VLOOKUP(SUBSTITUTE(SUBSTITUTE(E$1,"standard",""),"|Float","")&amp;IF(OR($L1975=TRUE,$A1975=0,MOD($A1975,ChapterTable!$R$20)&lt;&gt;0),"","보스")&amp;"인게임누적합배수",ChapterTable!$R:$S,2,0)*C1975)
  )
  )
  )
)</f>
        <v>96686.970996093747</v>
      </c>
      <c r="F1975" s="1">
        <f ca="1">IF(AND($A1975=0,$B1975=1),
    VLOOKUP(1,ChapterTable!$1:$1048576,MATCH("최종"&amp;SUBSTITUTE(SUBSTITUTE(F$1,"standard",""),"|Float",""),ChapterTable!$1:$1,0),0)*ChapterTable!$P$17,
  IF(AND($A1975=0,$B1975=0),
    F1976,
  IF($B1975=0,
    VLOOKUP($A1975,ChapterTable!$1:$1048576,MATCH("최종"&amp;SUBSTITUTE(SUBSTITUTE(F$1,"standard",""),"|Float",""),ChapterTable!$1:$1,0),0),
  IF($B1975=1,
    IF($L1975=FALSE,
      VLOOKUP($A1975,ChapterTable!$1:$1048576,MATCH("최종"&amp;SUBSTITUTE(SUBSTITUTE(F$1,"standard",""),"|Float",""),ChapterTable!$1:$1,0),0),
      VLOOKUP($A1975-ChapterTable!$P$11,ChapterTable!$1:$1048576,MATCH("최종"&amp;SUBSTITUTE(SUBSTITUTE(F$1,"standard",""),"|Float",""),ChapterTable!$1:$1,0),0)*ChapterTable!$P$14
    ),
  OFFSET(F1975,-$B1975+IF($L1975,1,0),0)*
    (VLOOKUP(SUBSTITUTE(SUBSTITUTE(F$1,"standard",""),"|Float","")&amp;IF(OR($L1975=TRUE,$A1975=0,MOD($A1975,ChapterTable!$R$20)&lt;&gt;0),"","보스")&amp;"인게임누적곱배수",ChapterTable!$R:$S,2,0)^D1975
    +VLOOKUP(SUBSTITUTE(SUBSTITUTE(F$1,"standard",""),"|Float","")&amp;IF(OR($L1975=TRUE,$A1975=0,MOD($A1975,ChapterTable!$R$20)&lt;&gt;0),"","보스")&amp;"인게임누적합배수",ChapterTable!$R:$S,2,0)*D1975)
  )
  )
  )
)</f>
        <v>30844.150903701779</v>
      </c>
      <c r="G1975" t="s">
        <v>719</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214"/>
        <v>4</v>
      </c>
      <c r="Q1975">
        <f t="shared" si="215"/>
        <v>4</v>
      </c>
      <c r="R1975" t="b">
        <f t="shared" ca="1" si="216"/>
        <v>1</v>
      </c>
      <c r="T1975" t="b">
        <f t="shared" ca="1" si="217"/>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220"/>
        <v>0.25</v>
      </c>
      <c r="AJ1975">
        <f t="shared" si="218"/>
        <v>0.32</v>
      </c>
      <c r="AK1975">
        <f t="shared" si="219"/>
        <v>1</v>
      </c>
      <c r="AL1975">
        <f t="shared" si="221"/>
        <v>2</v>
      </c>
    </row>
    <row r="1976" spans="1:38" hidden="1" x14ac:dyDescent="0.3">
      <c r="A1976">
        <v>17</v>
      </c>
      <c r="B1976">
        <v>35</v>
      </c>
      <c r="C1976">
        <f>IF(OR($L1976=TRUE,$A1976=0,MOD($A1976,ChapterTable!$R$20)&lt;&gt;0),
MAX(0,INT(($B1976+ChapterTable!$P$26+VLOOKUP(SUBSTITUTE(C$1,"성장단계","")&amp;"단계오프셋",ChapterTable!$R:$S,2,0))/ChapterTable!$P$23)),
MAX(0,INT(($B1976+ChapterTable!$R$26+VLOOKUP(SUBSTITUTE(C$1,"성장단계","")&amp;"보스단계오프셋",ChapterTable!$R:$S,2,0))/ChapterTable!$R$23)))</f>
        <v>3</v>
      </c>
      <c r="D1976">
        <f>IF(OR($L1976=TRUE,$A1976=0,MOD($A1976,ChapterTable!$R$20)&lt;&gt;0),
MAX(0,INT(($B1976+ChapterTable!$P$26+VLOOKUP(SUBSTITUTE(D$1,"성장단계","")&amp;"단계오프셋",ChapterTable!$R:$S,2,0))/ChapterTable!$P$23)),
MAX(0,INT(($B1976+ChapterTable!$R$26+VLOOKUP(SUBSTITUTE(D$1,"성장단계","")&amp;"보스단계오프셋",ChapterTable!$R:$S,2,0))/ChapterTable!$R$23)))</f>
        <v>3</v>
      </c>
      <c r="E1976" s="1">
        <f ca="1">IF(AND($A1976=0,$B1976=1),
    VLOOKUP(1,ChapterTable!$1:$1048576,MATCH("최종"&amp;SUBSTITUTE(SUBSTITUTE(E$1,"standard",""),"|Float",""),ChapterTable!$1:$1,0),0)*ChapterTable!$P$17,
  IF(AND($A1976=0,$B1976=0),
    E1977,
  IF($B1976=0,
    VLOOKUP($A1976,ChapterTable!$1:$1048576,MATCH("최종"&amp;SUBSTITUTE(SUBSTITUTE(E$1,"standard",""),"|Float",""),ChapterTable!$1:$1,0),0),
  IF($B1976=1,
    IF($L1976=FALSE,
      VLOOKUP($A1976,ChapterTable!$1:$1048576,MATCH("최종"&amp;SUBSTITUTE(SUBSTITUTE(E$1,"standard",""),"|Float",""),ChapterTable!$1:$1,0),0),
      VLOOKUP($A1976-ChapterTable!$P$11,ChapterTable!$1:$1048576,MATCH("최종"&amp;SUBSTITUTE(SUBSTITUTE(E$1,"standard",""),"|Float",""),ChapterTable!$1:$1,0),0)*ChapterTable!$P$14
    ),
  OFFSET(E1976,-$B1976+IF($L1976,1,0),0)*IF($B1976&gt;OFFSET($B1976,1,0),ChapterTable!$R$17,1)*
    (VLOOKUP(SUBSTITUTE(SUBSTITUTE(E$1,"standard",""),"|Float","")&amp;IF(OR($L1976=TRUE,$A1976=0,MOD($A1976,ChapterTable!$R$20)&lt;&gt;0),"","보스")&amp;"인게임누적곱배수",ChapterTable!$R:$S,2,0)^C1976
    +VLOOKUP(SUBSTITUTE(SUBSTITUTE(E$1,"standard",""),"|Float","")&amp;IF(OR($L1976=TRUE,$A1976=0,MOD($A1976,ChapterTable!$R$20)&lt;&gt;0),"","보스")&amp;"인게임누적합배수",ChapterTable!$R:$S,2,0)*C1976)
  )
  )
  )
)</f>
        <v>96686.970996093747</v>
      </c>
      <c r="F1976" s="1">
        <f ca="1">IF(AND($A1976=0,$B1976=1),
    VLOOKUP(1,ChapterTable!$1:$1048576,MATCH("최종"&amp;SUBSTITUTE(SUBSTITUTE(F$1,"standard",""),"|Float",""),ChapterTable!$1:$1,0),0)*ChapterTable!$P$17,
  IF(AND($A1976=0,$B1976=0),
    F1977,
  IF($B1976=0,
    VLOOKUP($A1976,ChapterTable!$1:$1048576,MATCH("최종"&amp;SUBSTITUTE(SUBSTITUTE(F$1,"standard",""),"|Float",""),ChapterTable!$1:$1,0),0),
  IF($B1976=1,
    IF($L1976=FALSE,
      VLOOKUP($A1976,ChapterTable!$1:$1048576,MATCH("최종"&amp;SUBSTITUTE(SUBSTITUTE(F$1,"standard",""),"|Float",""),ChapterTable!$1:$1,0),0),
      VLOOKUP($A1976-ChapterTable!$P$11,ChapterTable!$1:$1048576,MATCH("최종"&amp;SUBSTITUTE(SUBSTITUTE(F$1,"standard",""),"|Float",""),ChapterTable!$1:$1,0),0)*ChapterTable!$P$14
    ),
  OFFSET(F1976,-$B1976+IF($L1976,1,0),0)*
    (VLOOKUP(SUBSTITUTE(SUBSTITUTE(F$1,"standard",""),"|Float","")&amp;IF(OR($L1976=TRUE,$A1976=0,MOD($A1976,ChapterTable!$R$20)&lt;&gt;0),"","보스")&amp;"인게임누적곱배수",ChapterTable!$R:$S,2,0)^D1976
    +VLOOKUP(SUBSTITUTE(SUBSTITUTE(F$1,"standard",""),"|Float","")&amp;IF(OR($L1976=TRUE,$A1976=0,MOD($A1976,ChapterTable!$R$20)&lt;&gt;0),"","보스")&amp;"인게임누적합배수",ChapterTable!$R:$S,2,0)*D1976)
  )
  )
  )
)</f>
        <v>30844.150903701779</v>
      </c>
      <c r="G1976" t="s">
        <v>719</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214"/>
        <v>11</v>
      </c>
      <c r="Q1976">
        <f t="shared" si="215"/>
        <v>11</v>
      </c>
      <c r="R1976" t="b">
        <f t="shared" ca="1" si="216"/>
        <v>1</v>
      </c>
      <c r="T1976" t="b">
        <f t="shared" ca="1" si="217"/>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220"/>
        <v>0.25</v>
      </c>
      <c r="AJ1976">
        <f t="shared" si="218"/>
        <v>0.32</v>
      </c>
      <c r="AK1976">
        <f t="shared" si="219"/>
        <v>1</v>
      </c>
      <c r="AL1976">
        <f t="shared" si="221"/>
        <v>2</v>
      </c>
    </row>
    <row r="1977" spans="1:38" hidden="1" x14ac:dyDescent="0.3">
      <c r="A1977">
        <v>17</v>
      </c>
      <c r="B1977">
        <v>36</v>
      </c>
      <c r="C1977">
        <f>IF(OR($L1977=TRUE,$A1977=0,MOD($A1977,ChapterTable!$R$20)&lt;&gt;0),
MAX(0,INT(($B1977+ChapterTable!$P$26+VLOOKUP(SUBSTITUTE(C$1,"성장단계","")&amp;"단계오프셋",ChapterTable!$R:$S,2,0))/ChapterTable!$P$23)),
MAX(0,INT(($B1977+ChapterTable!$R$26+VLOOKUP(SUBSTITUTE(C$1,"성장단계","")&amp;"보스단계오프셋",ChapterTable!$R:$S,2,0))/ChapterTable!$R$23)))</f>
        <v>4</v>
      </c>
      <c r="D1977">
        <f>IF(OR($L1977=TRUE,$A1977=0,MOD($A1977,ChapterTable!$R$20)&lt;&gt;0),
MAX(0,INT(($B1977+ChapterTable!$P$26+VLOOKUP(SUBSTITUTE(D$1,"성장단계","")&amp;"단계오프셋",ChapterTable!$R:$S,2,0))/ChapterTable!$P$23)),
MAX(0,INT(($B1977+ChapterTable!$R$26+VLOOKUP(SUBSTITUTE(D$1,"성장단계","")&amp;"보스단계오프셋",ChapterTable!$R:$S,2,0))/ChapterTable!$R$23)))</f>
        <v>3</v>
      </c>
      <c r="E1977" s="1">
        <f ca="1">IF(AND($A1977=0,$B1977=1),
    VLOOKUP(1,ChapterTable!$1:$1048576,MATCH("최종"&amp;SUBSTITUTE(SUBSTITUTE(E$1,"standard",""),"|Float",""),ChapterTable!$1:$1,0),0)*ChapterTable!$P$17,
  IF(AND($A1977=0,$B1977=0),
    E1978,
  IF($B1977=0,
    VLOOKUP($A1977,ChapterTable!$1:$1048576,MATCH("최종"&amp;SUBSTITUTE(SUBSTITUTE(E$1,"standard",""),"|Float",""),ChapterTable!$1:$1,0),0),
  IF($B1977=1,
    IF($L1977=FALSE,
      VLOOKUP($A1977,ChapterTable!$1:$1048576,MATCH("최종"&amp;SUBSTITUTE(SUBSTITUTE(E$1,"standard",""),"|Float",""),ChapterTable!$1:$1,0),0),
      VLOOKUP($A1977-ChapterTable!$P$11,ChapterTable!$1:$1048576,MATCH("최종"&amp;SUBSTITUTE(SUBSTITUTE(E$1,"standard",""),"|Float",""),ChapterTable!$1:$1,0),0)*ChapterTable!$P$14
    ),
  OFFSET(E1977,-$B1977+IF($L1977,1,0),0)*IF($B1977&gt;OFFSET($B1977,1,0),ChapterTable!$R$17,1)*
    (VLOOKUP(SUBSTITUTE(SUBSTITUTE(E$1,"standard",""),"|Float","")&amp;IF(OR($L1977=TRUE,$A1977=0,MOD($A1977,ChapterTable!$R$20)&lt;&gt;0),"","보스")&amp;"인게임누적곱배수",ChapterTable!$R:$S,2,0)^C1977
    +VLOOKUP(SUBSTITUTE(SUBSTITUTE(E$1,"standard",""),"|Float","")&amp;IF(OR($L1977=TRUE,$A1977=0,MOD($A1977,ChapterTable!$R$20)&lt;&gt;0),"","보스")&amp;"인게임누적합배수",ChapterTable!$R:$S,2,0)*C1977)
  )
  )
  )
)</f>
        <v>108772.84237060546</v>
      </c>
      <c r="F1977" s="1">
        <f ca="1">IF(AND($A1977=0,$B1977=1),
    VLOOKUP(1,ChapterTable!$1:$1048576,MATCH("최종"&amp;SUBSTITUTE(SUBSTITUTE(F$1,"standard",""),"|Float",""),ChapterTable!$1:$1,0),0)*ChapterTable!$P$17,
  IF(AND($A1977=0,$B1977=0),
    F1978,
  IF($B1977=0,
    VLOOKUP($A1977,ChapterTable!$1:$1048576,MATCH("최종"&amp;SUBSTITUTE(SUBSTITUTE(F$1,"standard",""),"|Float",""),ChapterTable!$1:$1,0),0),
  IF($B1977=1,
    IF($L1977=FALSE,
      VLOOKUP($A1977,ChapterTable!$1:$1048576,MATCH("최종"&amp;SUBSTITUTE(SUBSTITUTE(F$1,"standard",""),"|Float",""),ChapterTable!$1:$1,0),0),
      VLOOKUP($A1977-ChapterTable!$P$11,ChapterTable!$1:$1048576,MATCH("최종"&amp;SUBSTITUTE(SUBSTITUTE(F$1,"standard",""),"|Float",""),ChapterTable!$1:$1,0),0)*ChapterTable!$P$14
    ),
  OFFSET(F1977,-$B1977+IF($L1977,1,0),0)*
    (VLOOKUP(SUBSTITUTE(SUBSTITUTE(F$1,"standard",""),"|Float","")&amp;IF(OR($L1977=TRUE,$A1977=0,MOD($A1977,ChapterTable!$R$20)&lt;&gt;0),"","보스")&amp;"인게임누적곱배수",ChapterTable!$R:$S,2,0)^D1977
    +VLOOKUP(SUBSTITUTE(SUBSTITUTE(F$1,"standard",""),"|Float","")&amp;IF(OR($L1977=TRUE,$A1977=0,MOD($A1977,ChapterTable!$R$20)&lt;&gt;0),"","보스")&amp;"인게임누적합배수",ChapterTable!$R:$S,2,0)*D1977)
  )
  )
  )
)</f>
        <v>30844.150903701779</v>
      </c>
      <c r="G1977" t="s">
        <v>719</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214"/>
        <v>4</v>
      </c>
      <c r="Q1977">
        <f t="shared" si="215"/>
        <v>4</v>
      </c>
      <c r="R1977" t="b">
        <f t="shared" ca="1" si="216"/>
        <v>1</v>
      </c>
      <c r="T1977" t="b">
        <f t="shared" ca="1" si="217"/>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220"/>
        <v>0.25</v>
      </c>
      <c r="AJ1977">
        <f t="shared" si="218"/>
        <v>0.32</v>
      </c>
      <c r="AK1977">
        <f t="shared" si="219"/>
        <v>1</v>
      </c>
      <c r="AL1977">
        <f t="shared" si="221"/>
        <v>2</v>
      </c>
    </row>
    <row r="1978" spans="1:38" hidden="1" x14ac:dyDescent="0.3">
      <c r="A1978">
        <v>17</v>
      </c>
      <c r="B1978">
        <v>37</v>
      </c>
      <c r="C1978">
        <f>IF(OR($L1978=TRUE,$A1978=0,MOD($A1978,ChapterTable!$R$20)&lt;&gt;0),
MAX(0,INT(($B1978+ChapterTable!$P$26+VLOOKUP(SUBSTITUTE(C$1,"성장단계","")&amp;"단계오프셋",ChapterTable!$R:$S,2,0))/ChapterTable!$P$23)),
MAX(0,INT(($B1978+ChapterTable!$R$26+VLOOKUP(SUBSTITUTE(C$1,"성장단계","")&amp;"보스단계오프셋",ChapterTable!$R:$S,2,0))/ChapterTable!$R$23)))</f>
        <v>4</v>
      </c>
      <c r="D1978">
        <f>IF(OR($L1978=TRUE,$A1978=0,MOD($A1978,ChapterTable!$R$20)&lt;&gt;0),
MAX(0,INT(($B1978+ChapterTable!$P$26+VLOOKUP(SUBSTITUTE(D$1,"성장단계","")&amp;"단계오프셋",ChapterTable!$R:$S,2,0))/ChapterTable!$P$23)),
MAX(0,INT(($B1978+ChapterTable!$R$26+VLOOKUP(SUBSTITUTE(D$1,"성장단계","")&amp;"보스단계오프셋",ChapterTable!$R:$S,2,0))/ChapterTable!$R$23)))</f>
        <v>3</v>
      </c>
      <c r="E1978" s="1">
        <f ca="1">IF(AND($A1978=0,$B1978=1),
    VLOOKUP(1,ChapterTable!$1:$1048576,MATCH("최종"&amp;SUBSTITUTE(SUBSTITUTE(E$1,"standard",""),"|Float",""),ChapterTable!$1:$1,0),0)*ChapterTable!$P$17,
  IF(AND($A1978=0,$B1978=0),
    E1979,
  IF($B1978=0,
    VLOOKUP($A1978,ChapterTable!$1:$1048576,MATCH("최종"&amp;SUBSTITUTE(SUBSTITUTE(E$1,"standard",""),"|Float",""),ChapterTable!$1:$1,0),0),
  IF($B1978=1,
    IF($L1978=FALSE,
      VLOOKUP($A1978,ChapterTable!$1:$1048576,MATCH("최종"&amp;SUBSTITUTE(SUBSTITUTE(E$1,"standard",""),"|Float",""),ChapterTable!$1:$1,0),0),
      VLOOKUP($A1978-ChapterTable!$P$11,ChapterTable!$1:$1048576,MATCH("최종"&amp;SUBSTITUTE(SUBSTITUTE(E$1,"standard",""),"|Float",""),ChapterTable!$1:$1,0),0)*ChapterTable!$P$14
    ),
  OFFSET(E1978,-$B1978+IF($L1978,1,0),0)*IF($B1978&gt;OFFSET($B1978,1,0),ChapterTable!$R$17,1)*
    (VLOOKUP(SUBSTITUTE(SUBSTITUTE(E$1,"standard",""),"|Float","")&amp;IF(OR($L1978=TRUE,$A1978=0,MOD($A1978,ChapterTable!$R$20)&lt;&gt;0),"","보스")&amp;"인게임누적곱배수",ChapterTable!$R:$S,2,0)^C1978
    +VLOOKUP(SUBSTITUTE(SUBSTITUTE(E$1,"standard",""),"|Float","")&amp;IF(OR($L1978=TRUE,$A1978=0,MOD($A1978,ChapterTable!$R$20)&lt;&gt;0),"","보스")&amp;"인게임누적합배수",ChapterTable!$R:$S,2,0)*C1978)
  )
  )
  )
)</f>
        <v>108772.84237060546</v>
      </c>
      <c r="F1978" s="1">
        <f ca="1">IF(AND($A1978=0,$B1978=1),
    VLOOKUP(1,ChapterTable!$1:$1048576,MATCH("최종"&amp;SUBSTITUTE(SUBSTITUTE(F$1,"standard",""),"|Float",""),ChapterTable!$1:$1,0),0)*ChapterTable!$P$17,
  IF(AND($A1978=0,$B1978=0),
    F1979,
  IF($B1978=0,
    VLOOKUP($A1978,ChapterTable!$1:$1048576,MATCH("최종"&amp;SUBSTITUTE(SUBSTITUTE(F$1,"standard",""),"|Float",""),ChapterTable!$1:$1,0),0),
  IF($B1978=1,
    IF($L1978=FALSE,
      VLOOKUP($A1978,ChapterTable!$1:$1048576,MATCH("최종"&amp;SUBSTITUTE(SUBSTITUTE(F$1,"standard",""),"|Float",""),ChapterTable!$1:$1,0),0),
      VLOOKUP($A1978-ChapterTable!$P$11,ChapterTable!$1:$1048576,MATCH("최종"&amp;SUBSTITUTE(SUBSTITUTE(F$1,"standard",""),"|Float",""),ChapterTable!$1:$1,0),0)*ChapterTable!$P$14
    ),
  OFFSET(F1978,-$B1978+IF($L1978,1,0),0)*
    (VLOOKUP(SUBSTITUTE(SUBSTITUTE(F$1,"standard",""),"|Float","")&amp;IF(OR($L1978=TRUE,$A1978=0,MOD($A1978,ChapterTable!$R$20)&lt;&gt;0),"","보스")&amp;"인게임누적곱배수",ChapterTable!$R:$S,2,0)^D1978
    +VLOOKUP(SUBSTITUTE(SUBSTITUTE(F$1,"standard",""),"|Float","")&amp;IF(OR($L1978=TRUE,$A1978=0,MOD($A1978,ChapterTable!$R$20)&lt;&gt;0),"","보스")&amp;"인게임누적합배수",ChapterTable!$R:$S,2,0)*D1978)
  )
  )
  )
)</f>
        <v>30844.150903701779</v>
      </c>
      <c r="G1978" t="s">
        <v>719</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214"/>
        <v>4</v>
      </c>
      <c r="Q1978">
        <f t="shared" si="215"/>
        <v>4</v>
      </c>
      <c r="R1978" t="b">
        <f t="shared" ca="1" si="216"/>
        <v>1</v>
      </c>
      <c r="T1978" t="b">
        <f t="shared" ca="1" si="217"/>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220"/>
        <v>0.25</v>
      </c>
      <c r="AJ1978">
        <f t="shared" si="218"/>
        <v>0.32</v>
      </c>
      <c r="AK1978">
        <f t="shared" si="219"/>
        <v>1</v>
      </c>
      <c r="AL1978">
        <f t="shared" si="221"/>
        <v>2</v>
      </c>
    </row>
    <row r="1979" spans="1:38" hidden="1" x14ac:dyDescent="0.3">
      <c r="A1979">
        <v>17</v>
      </c>
      <c r="B1979">
        <v>38</v>
      </c>
      <c r="C1979">
        <f>IF(OR($L1979=TRUE,$A1979=0,MOD($A1979,ChapterTable!$R$20)&lt;&gt;0),
MAX(0,INT(($B1979+ChapterTable!$P$26+VLOOKUP(SUBSTITUTE(C$1,"성장단계","")&amp;"단계오프셋",ChapterTable!$R:$S,2,0))/ChapterTable!$P$23)),
MAX(0,INT(($B1979+ChapterTable!$R$26+VLOOKUP(SUBSTITUTE(C$1,"성장단계","")&amp;"보스단계오프셋",ChapterTable!$R:$S,2,0))/ChapterTable!$R$23)))</f>
        <v>4</v>
      </c>
      <c r="D1979">
        <f>IF(OR($L1979=TRUE,$A1979=0,MOD($A1979,ChapterTable!$R$20)&lt;&gt;0),
MAX(0,INT(($B1979+ChapterTable!$P$26+VLOOKUP(SUBSTITUTE(D$1,"성장단계","")&amp;"단계오프셋",ChapterTable!$R:$S,2,0))/ChapterTable!$P$23)),
MAX(0,INT(($B1979+ChapterTable!$R$26+VLOOKUP(SUBSTITUTE(D$1,"성장단계","")&amp;"보스단계오프셋",ChapterTable!$R:$S,2,0))/ChapterTable!$R$23)))</f>
        <v>3</v>
      </c>
      <c r="E1979" s="1">
        <f ca="1">IF(AND($A1979=0,$B1979=1),
    VLOOKUP(1,ChapterTable!$1:$1048576,MATCH("최종"&amp;SUBSTITUTE(SUBSTITUTE(E$1,"standard",""),"|Float",""),ChapterTable!$1:$1,0),0)*ChapterTable!$P$17,
  IF(AND($A1979=0,$B1979=0),
    E1980,
  IF($B1979=0,
    VLOOKUP($A1979,ChapterTable!$1:$1048576,MATCH("최종"&amp;SUBSTITUTE(SUBSTITUTE(E$1,"standard",""),"|Float",""),ChapterTable!$1:$1,0),0),
  IF($B1979=1,
    IF($L1979=FALSE,
      VLOOKUP($A1979,ChapterTable!$1:$1048576,MATCH("최종"&amp;SUBSTITUTE(SUBSTITUTE(E$1,"standard",""),"|Float",""),ChapterTable!$1:$1,0),0),
      VLOOKUP($A1979-ChapterTable!$P$11,ChapterTable!$1:$1048576,MATCH("최종"&amp;SUBSTITUTE(SUBSTITUTE(E$1,"standard",""),"|Float",""),ChapterTable!$1:$1,0),0)*ChapterTable!$P$14
    ),
  OFFSET(E1979,-$B1979+IF($L1979,1,0),0)*IF($B1979&gt;OFFSET($B1979,1,0),ChapterTable!$R$17,1)*
    (VLOOKUP(SUBSTITUTE(SUBSTITUTE(E$1,"standard",""),"|Float","")&amp;IF(OR($L1979=TRUE,$A1979=0,MOD($A1979,ChapterTable!$R$20)&lt;&gt;0),"","보스")&amp;"인게임누적곱배수",ChapterTable!$R:$S,2,0)^C1979
    +VLOOKUP(SUBSTITUTE(SUBSTITUTE(E$1,"standard",""),"|Float","")&amp;IF(OR($L1979=TRUE,$A1979=0,MOD($A1979,ChapterTable!$R$20)&lt;&gt;0),"","보스")&amp;"인게임누적합배수",ChapterTable!$R:$S,2,0)*C1979)
  )
  )
  )
)</f>
        <v>108772.84237060546</v>
      </c>
      <c r="F1979" s="1">
        <f ca="1">IF(AND($A1979=0,$B1979=1),
    VLOOKUP(1,ChapterTable!$1:$1048576,MATCH("최종"&amp;SUBSTITUTE(SUBSTITUTE(F$1,"standard",""),"|Float",""),ChapterTable!$1:$1,0),0)*ChapterTable!$P$17,
  IF(AND($A1979=0,$B1979=0),
    F1980,
  IF($B1979=0,
    VLOOKUP($A1979,ChapterTable!$1:$1048576,MATCH("최종"&amp;SUBSTITUTE(SUBSTITUTE(F$1,"standard",""),"|Float",""),ChapterTable!$1:$1,0),0),
  IF($B1979=1,
    IF($L1979=FALSE,
      VLOOKUP($A1979,ChapterTable!$1:$1048576,MATCH("최종"&amp;SUBSTITUTE(SUBSTITUTE(F$1,"standard",""),"|Float",""),ChapterTable!$1:$1,0),0),
      VLOOKUP($A1979-ChapterTable!$P$11,ChapterTable!$1:$1048576,MATCH("최종"&amp;SUBSTITUTE(SUBSTITUTE(F$1,"standard",""),"|Float",""),ChapterTable!$1:$1,0),0)*ChapterTable!$P$14
    ),
  OFFSET(F1979,-$B1979+IF($L1979,1,0),0)*
    (VLOOKUP(SUBSTITUTE(SUBSTITUTE(F$1,"standard",""),"|Float","")&amp;IF(OR($L1979=TRUE,$A1979=0,MOD($A1979,ChapterTable!$R$20)&lt;&gt;0),"","보스")&amp;"인게임누적곱배수",ChapterTable!$R:$S,2,0)^D1979
    +VLOOKUP(SUBSTITUTE(SUBSTITUTE(F$1,"standard",""),"|Float","")&amp;IF(OR($L1979=TRUE,$A1979=0,MOD($A1979,ChapterTable!$R$20)&lt;&gt;0),"","보스")&amp;"인게임누적합배수",ChapterTable!$R:$S,2,0)*D1979)
  )
  )
  )
)</f>
        <v>30844.150903701779</v>
      </c>
      <c r="G1979" t="s">
        <v>719</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214"/>
        <v>4</v>
      </c>
      <c r="Q1979">
        <f t="shared" si="215"/>
        <v>4</v>
      </c>
      <c r="R1979" t="b">
        <f t="shared" ca="1" si="216"/>
        <v>1</v>
      </c>
      <c r="T1979" t="b">
        <f t="shared" ca="1" si="217"/>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220"/>
        <v>0.25</v>
      </c>
      <c r="AJ1979">
        <f t="shared" si="218"/>
        <v>0.32</v>
      </c>
      <c r="AK1979">
        <f t="shared" si="219"/>
        <v>1</v>
      </c>
      <c r="AL1979">
        <f t="shared" si="221"/>
        <v>2</v>
      </c>
    </row>
    <row r="1980" spans="1:38" hidden="1" x14ac:dyDescent="0.3">
      <c r="A1980">
        <v>17</v>
      </c>
      <c r="B1980">
        <v>39</v>
      </c>
      <c r="C1980">
        <f>IF(OR($L1980=TRUE,$A1980=0,MOD($A1980,ChapterTable!$R$20)&lt;&gt;0),
MAX(0,INT(($B1980+ChapterTable!$P$26+VLOOKUP(SUBSTITUTE(C$1,"성장단계","")&amp;"단계오프셋",ChapterTable!$R:$S,2,0))/ChapterTable!$P$23)),
MAX(0,INT(($B1980+ChapterTable!$R$26+VLOOKUP(SUBSTITUTE(C$1,"성장단계","")&amp;"보스단계오프셋",ChapterTable!$R:$S,2,0))/ChapterTable!$R$23)))</f>
        <v>4</v>
      </c>
      <c r="D1980">
        <f>IF(OR($L1980=TRUE,$A1980=0,MOD($A1980,ChapterTable!$R$20)&lt;&gt;0),
MAX(0,INT(($B1980+ChapterTable!$P$26+VLOOKUP(SUBSTITUTE(D$1,"성장단계","")&amp;"단계오프셋",ChapterTable!$R:$S,2,0))/ChapterTable!$P$23)),
MAX(0,INT(($B1980+ChapterTable!$R$26+VLOOKUP(SUBSTITUTE(D$1,"성장단계","")&amp;"보스단계오프셋",ChapterTable!$R:$S,2,0))/ChapterTable!$R$23)))</f>
        <v>3</v>
      </c>
      <c r="E1980" s="1">
        <f ca="1">IF(AND($A1980=0,$B1980=1),
    VLOOKUP(1,ChapterTable!$1:$1048576,MATCH("최종"&amp;SUBSTITUTE(SUBSTITUTE(E$1,"standard",""),"|Float",""),ChapterTable!$1:$1,0),0)*ChapterTable!$P$17,
  IF(AND($A1980=0,$B1980=0),
    E1981,
  IF($B1980=0,
    VLOOKUP($A1980,ChapterTable!$1:$1048576,MATCH("최종"&amp;SUBSTITUTE(SUBSTITUTE(E$1,"standard",""),"|Float",""),ChapterTable!$1:$1,0),0),
  IF($B1980=1,
    IF($L1980=FALSE,
      VLOOKUP($A1980,ChapterTable!$1:$1048576,MATCH("최종"&amp;SUBSTITUTE(SUBSTITUTE(E$1,"standard",""),"|Float",""),ChapterTable!$1:$1,0),0),
      VLOOKUP($A1980-ChapterTable!$P$11,ChapterTable!$1:$1048576,MATCH("최종"&amp;SUBSTITUTE(SUBSTITUTE(E$1,"standard",""),"|Float",""),ChapterTable!$1:$1,0),0)*ChapterTable!$P$14
    ),
  OFFSET(E1980,-$B1980+IF($L1980,1,0),0)*IF($B1980&gt;OFFSET($B1980,1,0),ChapterTable!$R$17,1)*
    (VLOOKUP(SUBSTITUTE(SUBSTITUTE(E$1,"standard",""),"|Float","")&amp;IF(OR($L1980=TRUE,$A1980=0,MOD($A1980,ChapterTable!$R$20)&lt;&gt;0),"","보스")&amp;"인게임누적곱배수",ChapterTable!$R:$S,2,0)^C1980
    +VLOOKUP(SUBSTITUTE(SUBSTITUTE(E$1,"standard",""),"|Float","")&amp;IF(OR($L1980=TRUE,$A1980=0,MOD($A1980,ChapterTable!$R$20)&lt;&gt;0),"","보스")&amp;"인게임누적합배수",ChapterTable!$R:$S,2,0)*C1980)
  )
  )
  )
)</f>
        <v>108772.84237060546</v>
      </c>
      <c r="F1980" s="1">
        <f ca="1">IF(AND($A1980=0,$B1980=1),
    VLOOKUP(1,ChapterTable!$1:$1048576,MATCH("최종"&amp;SUBSTITUTE(SUBSTITUTE(F$1,"standard",""),"|Float",""),ChapterTable!$1:$1,0),0)*ChapterTable!$P$17,
  IF(AND($A1980=0,$B1980=0),
    F1981,
  IF($B1980=0,
    VLOOKUP($A1980,ChapterTable!$1:$1048576,MATCH("최종"&amp;SUBSTITUTE(SUBSTITUTE(F$1,"standard",""),"|Float",""),ChapterTable!$1:$1,0),0),
  IF($B1980=1,
    IF($L1980=FALSE,
      VLOOKUP($A1980,ChapterTable!$1:$1048576,MATCH("최종"&amp;SUBSTITUTE(SUBSTITUTE(F$1,"standard",""),"|Float",""),ChapterTable!$1:$1,0),0),
      VLOOKUP($A1980-ChapterTable!$P$11,ChapterTable!$1:$1048576,MATCH("최종"&amp;SUBSTITUTE(SUBSTITUTE(F$1,"standard",""),"|Float",""),ChapterTable!$1:$1,0),0)*ChapterTable!$P$14
    ),
  OFFSET(F1980,-$B1980+IF($L1980,1,0),0)*
    (VLOOKUP(SUBSTITUTE(SUBSTITUTE(F$1,"standard",""),"|Float","")&amp;IF(OR($L1980=TRUE,$A1980=0,MOD($A1980,ChapterTable!$R$20)&lt;&gt;0),"","보스")&amp;"인게임누적곱배수",ChapterTable!$R:$S,2,0)^D1980
    +VLOOKUP(SUBSTITUTE(SUBSTITUTE(F$1,"standard",""),"|Float","")&amp;IF(OR($L1980=TRUE,$A1980=0,MOD($A1980,ChapterTable!$R$20)&lt;&gt;0),"","보스")&amp;"인게임누적합배수",ChapterTable!$R:$S,2,0)*D1980)
  )
  )
  )
)</f>
        <v>30844.150903701779</v>
      </c>
      <c r="G1980" t="s">
        <v>719</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214"/>
        <v>94</v>
      </c>
      <c r="Q1980">
        <f t="shared" si="215"/>
        <v>94</v>
      </c>
      <c r="R1980" t="b">
        <f t="shared" ca="1" si="216"/>
        <v>1</v>
      </c>
      <c r="T1980" t="b">
        <f t="shared" ca="1" si="217"/>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220"/>
        <v>0.25</v>
      </c>
      <c r="AJ1980">
        <f t="shared" si="218"/>
        <v>0.32</v>
      </c>
      <c r="AK1980">
        <f t="shared" si="219"/>
        <v>1</v>
      </c>
      <c r="AL1980">
        <f t="shared" si="221"/>
        <v>2</v>
      </c>
    </row>
    <row r="1981" spans="1:38" hidden="1" x14ac:dyDescent="0.3">
      <c r="A1981">
        <v>17</v>
      </c>
      <c r="B1981">
        <v>40</v>
      </c>
      <c r="C1981">
        <f>IF(OR($L1981=TRUE,$A1981=0,MOD($A1981,ChapterTable!$R$20)&lt;&gt;0),
MAX(0,INT(($B1981+ChapterTable!$P$26+VLOOKUP(SUBSTITUTE(C$1,"성장단계","")&amp;"단계오프셋",ChapterTable!$R:$S,2,0))/ChapterTable!$P$23)),
MAX(0,INT(($B1981+ChapterTable!$R$26+VLOOKUP(SUBSTITUTE(C$1,"성장단계","")&amp;"보스단계오프셋",ChapterTable!$R:$S,2,0))/ChapterTable!$R$23)))</f>
        <v>4</v>
      </c>
      <c r="D1981">
        <f>IF(OR($L1981=TRUE,$A1981=0,MOD($A1981,ChapterTable!$R$20)&lt;&gt;0),
MAX(0,INT(($B1981+ChapterTable!$P$26+VLOOKUP(SUBSTITUTE(D$1,"성장단계","")&amp;"단계오프셋",ChapterTable!$R:$S,2,0))/ChapterTable!$P$23)),
MAX(0,INT(($B1981+ChapterTable!$R$26+VLOOKUP(SUBSTITUTE(D$1,"성장단계","")&amp;"보스단계오프셋",ChapterTable!$R:$S,2,0))/ChapterTable!$R$23)))</f>
        <v>3</v>
      </c>
      <c r="E1981" s="1">
        <f ca="1">IF(AND($A1981=0,$B1981=1),
    VLOOKUP(1,ChapterTable!$1:$1048576,MATCH("최종"&amp;SUBSTITUTE(SUBSTITUTE(E$1,"standard",""),"|Float",""),ChapterTable!$1:$1,0),0)*ChapterTable!$P$17,
  IF(AND($A1981=0,$B1981=0),
    E1982,
  IF($B1981=0,
    VLOOKUP($A1981,ChapterTable!$1:$1048576,MATCH("최종"&amp;SUBSTITUTE(SUBSTITUTE(E$1,"standard",""),"|Float",""),ChapterTable!$1:$1,0),0),
  IF($B1981=1,
    IF($L1981=FALSE,
      VLOOKUP($A1981,ChapterTable!$1:$1048576,MATCH("최종"&amp;SUBSTITUTE(SUBSTITUTE(E$1,"standard",""),"|Float",""),ChapterTable!$1:$1,0),0),
      VLOOKUP($A1981-ChapterTable!$P$11,ChapterTable!$1:$1048576,MATCH("최종"&amp;SUBSTITUTE(SUBSTITUTE(E$1,"standard",""),"|Float",""),ChapterTable!$1:$1,0),0)*ChapterTable!$P$14
    ),
  OFFSET(E1981,-$B1981+IF($L1981,1,0),0)*IF($B1981&gt;OFFSET($B1981,1,0),ChapterTable!$R$17,1)*
    (VLOOKUP(SUBSTITUTE(SUBSTITUTE(E$1,"standard",""),"|Float","")&amp;IF(OR($L1981=TRUE,$A1981=0,MOD($A1981,ChapterTable!$R$20)&lt;&gt;0),"","보스")&amp;"인게임누적곱배수",ChapterTable!$R:$S,2,0)^C1981
    +VLOOKUP(SUBSTITUTE(SUBSTITUTE(E$1,"standard",""),"|Float","")&amp;IF(OR($L1981=TRUE,$A1981=0,MOD($A1981,ChapterTable!$R$20)&lt;&gt;0),"","보스")&amp;"인게임누적합배수",ChapterTable!$R:$S,2,0)*C1981)
  )
  )
  )
)</f>
        <v>108772.84237060546</v>
      </c>
      <c r="F1981" s="1">
        <f ca="1">IF(AND($A1981=0,$B1981=1),
    VLOOKUP(1,ChapterTable!$1:$1048576,MATCH("최종"&amp;SUBSTITUTE(SUBSTITUTE(F$1,"standard",""),"|Float",""),ChapterTable!$1:$1,0),0)*ChapterTable!$P$17,
  IF(AND($A1981=0,$B1981=0),
    F1982,
  IF($B1981=0,
    VLOOKUP($A1981,ChapterTable!$1:$1048576,MATCH("최종"&amp;SUBSTITUTE(SUBSTITUTE(F$1,"standard",""),"|Float",""),ChapterTable!$1:$1,0),0),
  IF($B1981=1,
    IF($L1981=FALSE,
      VLOOKUP($A1981,ChapterTable!$1:$1048576,MATCH("최종"&amp;SUBSTITUTE(SUBSTITUTE(F$1,"standard",""),"|Float",""),ChapterTable!$1:$1,0),0),
      VLOOKUP($A1981-ChapterTable!$P$11,ChapterTable!$1:$1048576,MATCH("최종"&amp;SUBSTITUTE(SUBSTITUTE(F$1,"standard",""),"|Float",""),ChapterTable!$1:$1,0),0)*ChapterTable!$P$14
    ),
  OFFSET(F1981,-$B1981+IF($L1981,1,0),0)*
    (VLOOKUP(SUBSTITUTE(SUBSTITUTE(F$1,"standard",""),"|Float","")&amp;IF(OR($L1981=TRUE,$A1981=0,MOD($A1981,ChapterTable!$R$20)&lt;&gt;0),"","보스")&amp;"인게임누적곱배수",ChapterTable!$R:$S,2,0)^D1981
    +VLOOKUP(SUBSTITUTE(SUBSTITUTE(F$1,"standard",""),"|Float","")&amp;IF(OR($L1981=TRUE,$A1981=0,MOD($A1981,ChapterTable!$R$20)&lt;&gt;0),"","보스")&amp;"인게임누적합배수",ChapterTable!$R:$S,2,0)*D1981)
  )
  )
  )
)</f>
        <v>30844.150903701779</v>
      </c>
      <c r="G1981" t="s">
        <v>719</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214"/>
        <v>24</v>
      </c>
      <c r="Q1981">
        <f t="shared" si="215"/>
        <v>24</v>
      </c>
      <c r="R1981" t="b">
        <f t="shared" ca="1" si="216"/>
        <v>1</v>
      </c>
      <c r="T1981" t="b">
        <f t="shared" ca="1" si="217"/>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220"/>
        <v>0.25</v>
      </c>
      <c r="AJ1981">
        <f t="shared" si="218"/>
        <v>1</v>
      </c>
      <c r="AK1981">
        <f t="shared" si="219"/>
        <v>4</v>
      </c>
      <c r="AL1981">
        <f t="shared" si="221"/>
        <v>2</v>
      </c>
    </row>
    <row r="1982" spans="1:38" hidden="1" x14ac:dyDescent="0.3">
      <c r="A1982">
        <v>17</v>
      </c>
      <c r="B1982">
        <v>41</v>
      </c>
      <c r="C1982">
        <f>IF(OR($L1982=TRUE,$A1982=0,MOD($A1982,ChapterTable!$R$20)&lt;&gt;0),
MAX(0,INT(($B1982+ChapterTable!$P$26+VLOOKUP(SUBSTITUTE(C$1,"성장단계","")&amp;"단계오프셋",ChapterTable!$R:$S,2,0))/ChapterTable!$P$23)),
MAX(0,INT(($B1982+ChapterTable!$R$26+VLOOKUP(SUBSTITUTE(C$1,"성장단계","")&amp;"보스단계오프셋",ChapterTable!$R:$S,2,0))/ChapterTable!$R$23)))</f>
        <v>4</v>
      </c>
      <c r="D1982">
        <f>IF(OR($L1982=TRUE,$A1982=0,MOD($A1982,ChapterTable!$R$20)&lt;&gt;0),
MAX(0,INT(($B1982+ChapterTable!$P$26+VLOOKUP(SUBSTITUTE(D$1,"성장단계","")&amp;"단계오프셋",ChapterTable!$R:$S,2,0))/ChapterTable!$P$23)),
MAX(0,INT(($B1982+ChapterTable!$R$26+VLOOKUP(SUBSTITUTE(D$1,"성장단계","")&amp;"보스단계오프셋",ChapterTable!$R:$S,2,0))/ChapterTable!$R$23)))</f>
        <v>4</v>
      </c>
      <c r="E1982" s="1">
        <f ca="1">IF(AND($A1982=0,$B1982=1),
    VLOOKUP(1,ChapterTable!$1:$1048576,MATCH("최종"&amp;SUBSTITUTE(SUBSTITUTE(E$1,"standard",""),"|Float",""),ChapterTable!$1:$1,0),0)*ChapterTable!$P$17,
  IF(AND($A1982=0,$B1982=0),
    E1983,
  IF($B1982=0,
    VLOOKUP($A1982,ChapterTable!$1:$1048576,MATCH("최종"&amp;SUBSTITUTE(SUBSTITUTE(E$1,"standard",""),"|Float",""),ChapterTable!$1:$1,0),0),
  IF($B1982=1,
    IF($L1982=FALSE,
      VLOOKUP($A1982,ChapterTable!$1:$1048576,MATCH("최종"&amp;SUBSTITUTE(SUBSTITUTE(E$1,"standard",""),"|Float",""),ChapterTable!$1:$1,0),0),
      VLOOKUP($A1982-ChapterTable!$P$11,ChapterTable!$1:$1048576,MATCH("최종"&amp;SUBSTITUTE(SUBSTITUTE(E$1,"standard",""),"|Float",""),ChapterTable!$1:$1,0),0)*ChapterTable!$P$14
    ),
  OFFSET(E1982,-$B1982+IF($L1982,1,0),0)*IF($B1982&gt;OFFSET($B1982,1,0),ChapterTable!$R$17,1)*
    (VLOOKUP(SUBSTITUTE(SUBSTITUTE(E$1,"standard",""),"|Float","")&amp;IF(OR($L1982=TRUE,$A1982=0,MOD($A1982,ChapterTable!$R$20)&lt;&gt;0),"","보스")&amp;"인게임누적곱배수",ChapterTable!$R:$S,2,0)^C1982
    +VLOOKUP(SUBSTITUTE(SUBSTITUTE(E$1,"standard",""),"|Float","")&amp;IF(OR($L1982=TRUE,$A1982=0,MOD($A1982,ChapterTable!$R$20)&lt;&gt;0),"","보스")&amp;"인게임누적합배수",ChapterTable!$R:$S,2,0)*C1982)
  )
  )
  )
)</f>
        <v>108772.84237060546</v>
      </c>
      <c r="F1982" s="1">
        <f ca="1">IF(AND($A1982=0,$B1982=1),
    VLOOKUP(1,ChapterTable!$1:$1048576,MATCH("최종"&amp;SUBSTITUTE(SUBSTITUTE(F$1,"standard",""),"|Float",""),ChapterTable!$1:$1,0),0)*ChapterTable!$P$17,
  IF(AND($A1982=0,$B1982=0),
    F1983,
  IF($B1982=0,
    VLOOKUP($A1982,ChapterTable!$1:$1048576,MATCH("최종"&amp;SUBSTITUTE(SUBSTITUTE(F$1,"standard",""),"|Float",""),ChapterTable!$1:$1,0),0),
  IF($B1982=1,
    IF($L1982=FALSE,
      VLOOKUP($A1982,ChapterTable!$1:$1048576,MATCH("최종"&amp;SUBSTITUTE(SUBSTITUTE(F$1,"standard",""),"|Float",""),ChapterTable!$1:$1,0),0),
      VLOOKUP($A1982-ChapterTable!$P$11,ChapterTable!$1:$1048576,MATCH("최종"&amp;SUBSTITUTE(SUBSTITUTE(F$1,"standard",""),"|Float",""),ChapterTable!$1:$1,0),0)*ChapterTable!$P$14
    ),
  OFFSET(F1982,-$B1982+IF($L1982,1,0),0)*
    (VLOOKUP(SUBSTITUTE(SUBSTITUTE(F$1,"standard",""),"|Float","")&amp;IF(OR($L1982=TRUE,$A1982=0,MOD($A1982,ChapterTable!$R$20)&lt;&gt;0),"","보스")&amp;"인게임누적곱배수",ChapterTable!$R:$S,2,0)^D1982
    +VLOOKUP(SUBSTITUTE(SUBSTITUTE(F$1,"standard",""),"|Float","")&amp;IF(OR($L1982=TRUE,$A1982=0,MOD($A1982,ChapterTable!$R$20)&lt;&gt;0),"","보스")&amp;"인게임누적합배수",ChapterTable!$R:$S,2,0)*D1982)
  )
  )
  )
)</f>
        <v>32732.568305969235</v>
      </c>
      <c r="G1982" t="s">
        <v>719</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214"/>
        <v>5</v>
      </c>
      <c r="Q1982">
        <f t="shared" si="215"/>
        <v>5</v>
      </c>
      <c r="R1982" t="b">
        <f t="shared" ca="1" si="216"/>
        <v>1</v>
      </c>
      <c r="T1982" t="b">
        <f t="shared" ca="1" si="217"/>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220"/>
        <v>0.2</v>
      </c>
      <c r="AJ1982">
        <f t="shared" si="218"/>
        <v>0.27466666000000001</v>
      </c>
      <c r="AK1982">
        <f t="shared" si="219"/>
        <v>1</v>
      </c>
      <c r="AL1982">
        <f t="shared" si="221"/>
        <v>2</v>
      </c>
    </row>
    <row r="1983" spans="1:38" hidden="1" x14ac:dyDescent="0.3">
      <c r="A1983">
        <v>17</v>
      </c>
      <c r="B1983">
        <v>42</v>
      </c>
      <c r="C1983">
        <f>IF(OR($L1983=TRUE,$A1983=0,MOD($A1983,ChapterTable!$R$20)&lt;&gt;0),
MAX(0,INT(($B1983+ChapterTable!$P$26+VLOOKUP(SUBSTITUTE(C$1,"성장단계","")&amp;"단계오프셋",ChapterTable!$R:$S,2,0))/ChapterTable!$P$23)),
MAX(0,INT(($B1983+ChapterTable!$R$26+VLOOKUP(SUBSTITUTE(C$1,"성장단계","")&amp;"보스단계오프셋",ChapterTable!$R:$S,2,0))/ChapterTable!$R$23)))</f>
        <v>4</v>
      </c>
      <c r="D1983">
        <f>IF(OR($L1983=TRUE,$A1983=0,MOD($A1983,ChapterTable!$R$20)&lt;&gt;0),
MAX(0,INT(($B1983+ChapterTable!$P$26+VLOOKUP(SUBSTITUTE(D$1,"성장단계","")&amp;"단계오프셋",ChapterTable!$R:$S,2,0))/ChapterTable!$P$23)),
MAX(0,INT(($B1983+ChapterTable!$R$26+VLOOKUP(SUBSTITUTE(D$1,"성장단계","")&amp;"보스단계오프셋",ChapterTable!$R:$S,2,0))/ChapterTable!$R$23)))</f>
        <v>4</v>
      </c>
      <c r="E1983" s="1">
        <f ca="1">IF(AND($A1983=0,$B1983=1),
    VLOOKUP(1,ChapterTable!$1:$1048576,MATCH("최종"&amp;SUBSTITUTE(SUBSTITUTE(E$1,"standard",""),"|Float",""),ChapterTable!$1:$1,0),0)*ChapterTable!$P$17,
  IF(AND($A1983=0,$B1983=0),
    E1984,
  IF($B1983=0,
    VLOOKUP($A1983,ChapterTable!$1:$1048576,MATCH("최종"&amp;SUBSTITUTE(SUBSTITUTE(E$1,"standard",""),"|Float",""),ChapterTable!$1:$1,0),0),
  IF($B1983=1,
    IF($L1983=FALSE,
      VLOOKUP($A1983,ChapterTable!$1:$1048576,MATCH("최종"&amp;SUBSTITUTE(SUBSTITUTE(E$1,"standard",""),"|Float",""),ChapterTable!$1:$1,0),0),
      VLOOKUP($A1983-ChapterTable!$P$11,ChapterTable!$1:$1048576,MATCH("최종"&amp;SUBSTITUTE(SUBSTITUTE(E$1,"standard",""),"|Float",""),ChapterTable!$1:$1,0),0)*ChapterTable!$P$14
    ),
  OFFSET(E1983,-$B1983+IF($L1983,1,0),0)*IF($B1983&gt;OFFSET($B1983,1,0),ChapterTable!$R$17,1)*
    (VLOOKUP(SUBSTITUTE(SUBSTITUTE(E$1,"standard",""),"|Float","")&amp;IF(OR($L1983=TRUE,$A1983=0,MOD($A1983,ChapterTable!$R$20)&lt;&gt;0),"","보스")&amp;"인게임누적곱배수",ChapterTable!$R:$S,2,0)^C1983
    +VLOOKUP(SUBSTITUTE(SUBSTITUTE(E$1,"standard",""),"|Float","")&amp;IF(OR($L1983=TRUE,$A1983=0,MOD($A1983,ChapterTable!$R$20)&lt;&gt;0),"","보스")&amp;"인게임누적합배수",ChapterTable!$R:$S,2,0)*C1983)
  )
  )
  )
)</f>
        <v>108772.84237060546</v>
      </c>
      <c r="F1983" s="1">
        <f ca="1">IF(AND($A1983=0,$B1983=1),
    VLOOKUP(1,ChapterTable!$1:$1048576,MATCH("최종"&amp;SUBSTITUTE(SUBSTITUTE(F$1,"standard",""),"|Float",""),ChapterTable!$1:$1,0),0)*ChapterTable!$P$17,
  IF(AND($A1983=0,$B1983=0),
    F1984,
  IF($B1983=0,
    VLOOKUP($A1983,ChapterTable!$1:$1048576,MATCH("최종"&amp;SUBSTITUTE(SUBSTITUTE(F$1,"standard",""),"|Float",""),ChapterTable!$1:$1,0),0),
  IF($B1983=1,
    IF($L1983=FALSE,
      VLOOKUP($A1983,ChapterTable!$1:$1048576,MATCH("최종"&amp;SUBSTITUTE(SUBSTITUTE(F$1,"standard",""),"|Float",""),ChapterTable!$1:$1,0),0),
      VLOOKUP($A1983-ChapterTable!$P$11,ChapterTable!$1:$1048576,MATCH("최종"&amp;SUBSTITUTE(SUBSTITUTE(F$1,"standard",""),"|Float",""),ChapterTable!$1:$1,0),0)*ChapterTable!$P$14
    ),
  OFFSET(F1983,-$B1983+IF($L1983,1,0),0)*
    (VLOOKUP(SUBSTITUTE(SUBSTITUTE(F$1,"standard",""),"|Float","")&amp;IF(OR($L1983=TRUE,$A1983=0,MOD($A1983,ChapterTable!$R$20)&lt;&gt;0),"","보스")&amp;"인게임누적곱배수",ChapterTable!$R:$S,2,0)^D1983
    +VLOOKUP(SUBSTITUTE(SUBSTITUTE(F$1,"standard",""),"|Float","")&amp;IF(OR($L1983=TRUE,$A1983=0,MOD($A1983,ChapterTable!$R$20)&lt;&gt;0),"","보스")&amp;"인게임누적합배수",ChapterTable!$R:$S,2,0)*D1983)
  )
  )
  )
)</f>
        <v>32732.568305969235</v>
      </c>
      <c r="G1983" t="s">
        <v>719</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214"/>
        <v>5</v>
      </c>
      <c r="Q1983">
        <f t="shared" si="215"/>
        <v>5</v>
      </c>
      <c r="R1983" t="b">
        <f t="shared" ca="1" si="216"/>
        <v>1</v>
      </c>
      <c r="T1983" t="b">
        <f t="shared" ca="1" si="217"/>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220"/>
        <v>0.2</v>
      </c>
      <c r="AJ1983">
        <f t="shared" si="218"/>
        <v>0.27466666000000001</v>
      </c>
      <c r="AK1983">
        <f t="shared" si="219"/>
        <v>1</v>
      </c>
      <c r="AL1983">
        <f t="shared" si="221"/>
        <v>2</v>
      </c>
    </row>
    <row r="1984" spans="1:38" hidden="1" x14ac:dyDescent="0.3">
      <c r="A1984">
        <v>17</v>
      </c>
      <c r="B1984">
        <v>43</v>
      </c>
      <c r="C1984">
        <f>IF(OR($L1984=TRUE,$A1984=0,MOD($A1984,ChapterTable!$R$20)&lt;&gt;0),
MAX(0,INT(($B1984+ChapterTable!$P$26+VLOOKUP(SUBSTITUTE(C$1,"성장단계","")&amp;"단계오프셋",ChapterTable!$R:$S,2,0))/ChapterTable!$P$23)),
MAX(0,INT(($B1984+ChapterTable!$R$26+VLOOKUP(SUBSTITUTE(C$1,"성장단계","")&amp;"보스단계오프셋",ChapterTable!$R:$S,2,0))/ChapterTable!$R$23)))</f>
        <v>4</v>
      </c>
      <c r="D1984">
        <f>IF(OR($L1984=TRUE,$A1984=0,MOD($A1984,ChapterTable!$R$20)&lt;&gt;0),
MAX(0,INT(($B1984+ChapterTable!$P$26+VLOOKUP(SUBSTITUTE(D$1,"성장단계","")&amp;"단계오프셋",ChapterTable!$R:$S,2,0))/ChapterTable!$P$23)),
MAX(0,INT(($B1984+ChapterTable!$R$26+VLOOKUP(SUBSTITUTE(D$1,"성장단계","")&amp;"보스단계오프셋",ChapterTable!$R:$S,2,0))/ChapterTable!$R$23)))</f>
        <v>4</v>
      </c>
      <c r="E1984" s="1">
        <f ca="1">IF(AND($A1984=0,$B1984=1),
    VLOOKUP(1,ChapterTable!$1:$1048576,MATCH("최종"&amp;SUBSTITUTE(SUBSTITUTE(E$1,"standard",""),"|Float",""),ChapterTable!$1:$1,0),0)*ChapterTable!$P$17,
  IF(AND($A1984=0,$B1984=0),
    E1985,
  IF($B1984=0,
    VLOOKUP($A1984,ChapterTable!$1:$1048576,MATCH("최종"&amp;SUBSTITUTE(SUBSTITUTE(E$1,"standard",""),"|Float",""),ChapterTable!$1:$1,0),0),
  IF($B1984=1,
    IF($L1984=FALSE,
      VLOOKUP($A1984,ChapterTable!$1:$1048576,MATCH("최종"&amp;SUBSTITUTE(SUBSTITUTE(E$1,"standard",""),"|Float",""),ChapterTable!$1:$1,0),0),
      VLOOKUP($A1984-ChapterTable!$P$11,ChapterTable!$1:$1048576,MATCH("최종"&amp;SUBSTITUTE(SUBSTITUTE(E$1,"standard",""),"|Float",""),ChapterTable!$1:$1,0),0)*ChapterTable!$P$14
    ),
  OFFSET(E1984,-$B1984+IF($L1984,1,0),0)*IF($B1984&gt;OFFSET($B1984,1,0),ChapterTable!$R$17,1)*
    (VLOOKUP(SUBSTITUTE(SUBSTITUTE(E$1,"standard",""),"|Float","")&amp;IF(OR($L1984=TRUE,$A1984=0,MOD($A1984,ChapterTable!$R$20)&lt;&gt;0),"","보스")&amp;"인게임누적곱배수",ChapterTable!$R:$S,2,0)^C1984
    +VLOOKUP(SUBSTITUTE(SUBSTITUTE(E$1,"standard",""),"|Float","")&amp;IF(OR($L1984=TRUE,$A1984=0,MOD($A1984,ChapterTable!$R$20)&lt;&gt;0),"","보스")&amp;"인게임누적합배수",ChapterTable!$R:$S,2,0)*C1984)
  )
  )
  )
)</f>
        <v>108772.84237060546</v>
      </c>
      <c r="F1984" s="1">
        <f ca="1">IF(AND($A1984=0,$B1984=1),
    VLOOKUP(1,ChapterTable!$1:$1048576,MATCH("최종"&amp;SUBSTITUTE(SUBSTITUTE(F$1,"standard",""),"|Float",""),ChapterTable!$1:$1,0),0)*ChapterTable!$P$17,
  IF(AND($A1984=0,$B1984=0),
    F1985,
  IF($B1984=0,
    VLOOKUP($A1984,ChapterTable!$1:$1048576,MATCH("최종"&amp;SUBSTITUTE(SUBSTITUTE(F$1,"standard",""),"|Float",""),ChapterTable!$1:$1,0),0),
  IF($B1984=1,
    IF($L1984=FALSE,
      VLOOKUP($A1984,ChapterTable!$1:$1048576,MATCH("최종"&amp;SUBSTITUTE(SUBSTITUTE(F$1,"standard",""),"|Float",""),ChapterTable!$1:$1,0),0),
      VLOOKUP($A1984-ChapterTable!$P$11,ChapterTable!$1:$1048576,MATCH("최종"&amp;SUBSTITUTE(SUBSTITUTE(F$1,"standard",""),"|Float",""),ChapterTable!$1:$1,0),0)*ChapterTable!$P$14
    ),
  OFFSET(F1984,-$B1984+IF($L1984,1,0),0)*
    (VLOOKUP(SUBSTITUTE(SUBSTITUTE(F$1,"standard",""),"|Float","")&amp;IF(OR($L1984=TRUE,$A1984=0,MOD($A1984,ChapterTable!$R$20)&lt;&gt;0),"","보스")&amp;"인게임누적곱배수",ChapterTable!$R:$S,2,0)^D1984
    +VLOOKUP(SUBSTITUTE(SUBSTITUTE(F$1,"standard",""),"|Float","")&amp;IF(OR($L1984=TRUE,$A1984=0,MOD($A1984,ChapterTable!$R$20)&lt;&gt;0),"","보스")&amp;"인게임누적합배수",ChapterTable!$R:$S,2,0)*D1984)
  )
  )
  )
)</f>
        <v>32732.568305969235</v>
      </c>
      <c r="G1984" t="s">
        <v>719</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214"/>
        <v>5</v>
      </c>
      <c r="Q1984">
        <f t="shared" si="215"/>
        <v>5</v>
      </c>
      <c r="R1984" t="b">
        <f t="shared" ca="1" si="216"/>
        <v>1</v>
      </c>
      <c r="T1984" t="b">
        <f t="shared" ca="1" si="217"/>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220"/>
        <v>0.2</v>
      </c>
      <c r="AJ1984">
        <f t="shared" si="218"/>
        <v>0.27466666000000001</v>
      </c>
      <c r="AK1984">
        <f t="shared" si="219"/>
        <v>1</v>
      </c>
      <c r="AL1984">
        <f t="shared" si="221"/>
        <v>2</v>
      </c>
    </row>
    <row r="1985" spans="1:38" hidden="1" x14ac:dyDescent="0.3">
      <c r="A1985">
        <v>17</v>
      </c>
      <c r="B1985">
        <v>44</v>
      </c>
      <c r="C1985">
        <f>IF(OR($L1985=TRUE,$A1985=0,MOD($A1985,ChapterTable!$R$20)&lt;&gt;0),
MAX(0,INT(($B1985+ChapterTable!$P$26+VLOOKUP(SUBSTITUTE(C$1,"성장단계","")&amp;"단계오프셋",ChapterTable!$R:$S,2,0))/ChapterTable!$P$23)),
MAX(0,INT(($B1985+ChapterTable!$R$26+VLOOKUP(SUBSTITUTE(C$1,"성장단계","")&amp;"보스단계오프셋",ChapterTable!$R:$S,2,0))/ChapterTable!$R$23)))</f>
        <v>4</v>
      </c>
      <c r="D1985">
        <f>IF(OR($L1985=TRUE,$A1985=0,MOD($A1985,ChapterTable!$R$20)&lt;&gt;0),
MAX(0,INT(($B1985+ChapterTable!$P$26+VLOOKUP(SUBSTITUTE(D$1,"성장단계","")&amp;"단계오프셋",ChapterTable!$R:$S,2,0))/ChapterTable!$P$23)),
MAX(0,INT(($B1985+ChapterTable!$R$26+VLOOKUP(SUBSTITUTE(D$1,"성장단계","")&amp;"보스단계오프셋",ChapterTable!$R:$S,2,0))/ChapterTable!$R$23)))</f>
        <v>4</v>
      </c>
      <c r="E1985" s="1">
        <f ca="1">IF(AND($A1985=0,$B1985=1),
    VLOOKUP(1,ChapterTable!$1:$1048576,MATCH("최종"&amp;SUBSTITUTE(SUBSTITUTE(E$1,"standard",""),"|Float",""),ChapterTable!$1:$1,0),0)*ChapterTable!$P$17,
  IF(AND($A1985=0,$B1985=0),
    E1986,
  IF($B1985=0,
    VLOOKUP($A1985,ChapterTable!$1:$1048576,MATCH("최종"&amp;SUBSTITUTE(SUBSTITUTE(E$1,"standard",""),"|Float",""),ChapterTable!$1:$1,0),0),
  IF($B1985=1,
    IF($L1985=FALSE,
      VLOOKUP($A1985,ChapterTable!$1:$1048576,MATCH("최종"&amp;SUBSTITUTE(SUBSTITUTE(E$1,"standard",""),"|Float",""),ChapterTable!$1:$1,0),0),
      VLOOKUP($A1985-ChapterTable!$P$11,ChapterTable!$1:$1048576,MATCH("최종"&amp;SUBSTITUTE(SUBSTITUTE(E$1,"standard",""),"|Float",""),ChapterTable!$1:$1,0),0)*ChapterTable!$P$14
    ),
  OFFSET(E1985,-$B1985+IF($L1985,1,0),0)*IF($B1985&gt;OFFSET($B1985,1,0),ChapterTable!$R$17,1)*
    (VLOOKUP(SUBSTITUTE(SUBSTITUTE(E$1,"standard",""),"|Float","")&amp;IF(OR($L1985=TRUE,$A1985=0,MOD($A1985,ChapterTable!$R$20)&lt;&gt;0),"","보스")&amp;"인게임누적곱배수",ChapterTable!$R:$S,2,0)^C1985
    +VLOOKUP(SUBSTITUTE(SUBSTITUTE(E$1,"standard",""),"|Float","")&amp;IF(OR($L1985=TRUE,$A1985=0,MOD($A1985,ChapterTable!$R$20)&lt;&gt;0),"","보스")&amp;"인게임누적합배수",ChapterTable!$R:$S,2,0)*C1985)
  )
  )
  )
)</f>
        <v>108772.84237060546</v>
      </c>
      <c r="F1985" s="1">
        <f ca="1">IF(AND($A1985=0,$B1985=1),
    VLOOKUP(1,ChapterTable!$1:$1048576,MATCH("최종"&amp;SUBSTITUTE(SUBSTITUTE(F$1,"standard",""),"|Float",""),ChapterTable!$1:$1,0),0)*ChapterTable!$P$17,
  IF(AND($A1985=0,$B1985=0),
    F1986,
  IF($B1985=0,
    VLOOKUP($A1985,ChapterTable!$1:$1048576,MATCH("최종"&amp;SUBSTITUTE(SUBSTITUTE(F$1,"standard",""),"|Float",""),ChapterTable!$1:$1,0),0),
  IF($B1985=1,
    IF($L1985=FALSE,
      VLOOKUP($A1985,ChapterTable!$1:$1048576,MATCH("최종"&amp;SUBSTITUTE(SUBSTITUTE(F$1,"standard",""),"|Float",""),ChapterTable!$1:$1,0),0),
      VLOOKUP($A1985-ChapterTable!$P$11,ChapterTable!$1:$1048576,MATCH("최종"&amp;SUBSTITUTE(SUBSTITUTE(F$1,"standard",""),"|Float",""),ChapterTable!$1:$1,0),0)*ChapterTable!$P$14
    ),
  OFFSET(F1985,-$B1985+IF($L1985,1,0),0)*
    (VLOOKUP(SUBSTITUTE(SUBSTITUTE(F$1,"standard",""),"|Float","")&amp;IF(OR($L1985=TRUE,$A1985=0,MOD($A1985,ChapterTable!$R$20)&lt;&gt;0),"","보스")&amp;"인게임누적곱배수",ChapterTable!$R:$S,2,0)^D1985
    +VLOOKUP(SUBSTITUTE(SUBSTITUTE(F$1,"standard",""),"|Float","")&amp;IF(OR($L1985=TRUE,$A1985=0,MOD($A1985,ChapterTable!$R$20)&lt;&gt;0),"","보스")&amp;"인게임누적합배수",ChapterTable!$R:$S,2,0)*D1985)
  )
  )
  )
)</f>
        <v>32732.568305969235</v>
      </c>
      <c r="G1985" t="s">
        <v>719</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214"/>
        <v>5</v>
      </c>
      <c r="Q1985">
        <f t="shared" si="215"/>
        <v>5</v>
      </c>
      <c r="R1985" t="b">
        <f t="shared" ca="1" si="216"/>
        <v>1</v>
      </c>
      <c r="T1985" t="b">
        <f t="shared" ca="1" si="217"/>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220"/>
        <v>0.2</v>
      </c>
      <c r="AJ1985">
        <f t="shared" si="218"/>
        <v>0.27466666000000001</v>
      </c>
      <c r="AK1985">
        <f t="shared" si="219"/>
        <v>1</v>
      </c>
      <c r="AL1985">
        <f t="shared" si="221"/>
        <v>2</v>
      </c>
    </row>
    <row r="1986" spans="1:38" hidden="1" x14ac:dyDescent="0.3">
      <c r="A1986">
        <v>17</v>
      </c>
      <c r="B1986">
        <v>45</v>
      </c>
      <c r="C1986">
        <f>IF(OR($L1986=TRUE,$A1986=0,MOD($A1986,ChapterTable!$R$20)&lt;&gt;0),
MAX(0,INT(($B1986+ChapterTable!$P$26+VLOOKUP(SUBSTITUTE(C$1,"성장단계","")&amp;"단계오프셋",ChapterTable!$R:$S,2,0))/ChapterTable!$P$23)),
MAX(0,INT(($B1986+ChapterTable!$R$26+VLOOKUP(SUBSTITUTE(C$1,"성장단계","")&amp;"보스단계오프셋",ChapterTable!$R:$S,2,0))/ChapterTable!$R$23)))</f>
        <v>4</v>
      </c>
      <c r="D1986">
        <f>IF(OR($L1986=TRUE,$A1986=0,MOD($A1986,ChapterTable!$R$20)&lt;&gt;0),
MAX(0,INT(($B1986+ChapterTable!$P$26+VLOOKUP(SUBSTITUTE(D$1,"성장단계","")&amp;"단계오프셋",ChapterTable!$R:$S,2,0))/ChapterTable!$P$23)),
MAX(0,INT(($B1986+ChapterTable!$R$26+VLOOKUP(SUBSTITUTE(D$1,"성장단계","")&amp;"보스단계오프셋",ChapterTable!$R:$S,2,0))/ChapterTable!$R$23)))</f>
        <v>4</v>
      </c>
      <c r="E1986" s="1">
        <f ca="1">IF(AND($A1986=0,$B1986=1),
    VLOOKUP(1,ChapterTable!$1:$1048576,MATCH("최종"&amp;SUBSTITUTE(SUBSTITUTE(E$1,"standard",""),"|Float",""),ChapterTable!$1:$1,0),0)*ChapterTable!$P$17,
  IF(AND($A1986=0,$B1986=0),
    E1987,
  IF($B1986=0,
    VLOOKUP($A1986,ChapterTable!$1:$1048576,MATCH("최종"&amp;SUBSTITUTE(SUBSTITUTE(E$1,"standard",""),"|Float",""),ChapterTable!$1:$1,0),0),
  IF($B1986=1,
    IF($L1986=FALSE,
      VLOOKUP($A1986,ChapterTable!$1:$1048576,MATCH("최종"&amp;SUBSTITUTE(SUBSTITUTE(E$1,"standard",""),"|Float",""),ChapterTable!$1:$1,0),0),
      VLOOKUP($A1986-ChapterTable!$P$11,ChapterTable!$1:$1048576,MATCH("최종"&amp;SUBSTITUTE(SUBSTITUTE(E$1,"standard",""),"|Float",""),ChapterTable!$1:$1,0),0)*ChapterTable!$P$14
    ),
  OFFSET(E1986,-$B1986+IF($L1986,1,0),0)*IF($B1986&gt;OFFSET($B1986,1,0),ChapterTable!$R$17,1)*
    (VLOOKUP(SUBSTITUTE(SUBSTITUTE(E$1,"standard",""),"|Float","")&amp;IF(OR($L1986=TRUE,$A1986=0,MOD($A1986,ChapterTable!$R$20)&lt;&gt;0),"","보스")&amp;"인게임누적곱배수",ChapterTable!$R:$S,2,0)^C1986
    +VLOOKUP(SUBSTITUTE(SUBSTITUTE(E$1,"standard",""),"|Float","")&amp;IF(OR($L1986=TRUE,$A1986=0,MOD($A1986,ChapterTable!$R$20)&lt;&gt;0),"","보스")&amp;"인게임누적합배수",ChapterTable!$R:$S,2,0)*C1986)
  )
  )
  )
)</f>
        <v>108772.84237060546</v>
      </c>
      <c r="F1986" s="1">
        <f ca="1">IF(AND($A1986=0,$B1986=1),
    VLOOKUP(1,ChapterTable!$1:$1048576,MATCH("최종"&amp;SUBSTITUTE(SUBSTITUTE(F$1,"standard",""),"|Float",""),ChapterTable!$1:$1,0),0)*ChapterTable!$P$17,
  IF(AND($A1986=0,$B1986=0),
    F1987,
  IF($B1986=0,
    VLOOKUP($A1986,ChapterTable!$1:$1048576,MATCH("최종"&amp;SUBSTITUTE(SUBSTITUTE(F$1,"standard",""),"|Float",""),ChapterTable!$1:$1,0),0),
  IF($B1986=1,
    IF($L1986=FALSE,
      VLOOKUP($A1986,ChapterTable!$1:$1048576,MATCH("최종"&amp;SUBSTITUTE(SUBSTITUTE(F$1,"standard",""),"|Float",""),ChapterTable!$1:$1,0),0),
      VLOOKUP($A1986-ChapterTable!$P$11,ChapterTable!$1:$1048576,MATCH("최종"&amp;SUBSTITUTE(SUBSTITUTE(F$1,"standard",""),"|Float",""),ChapterTable!$1:$1,0),0)*ChapterTable!$P$14
    ),
  OFFSET(F1986,-$B1986+IF($L1986,1,0),0)*
    (VLOOKUP(SUBSTITUTE(SUBSTITUTE(F$1,"standard",""),"|Float","")&amp;IF(OR($L1986=TRUE,$A1986=0,MOD($A1986,ChapterTable!$R$20)&lt;&gt;0),"","보스")&amp;"인게임누적곱배수",ChapterTable!$R:$S,2,0)^D1986
    +VLOOKUP(SUBSTITUTE(SUBSTITUTE(F$1,"standard",""),"|Float","")&amp;IF(OR($L1986=TRUE,$A1986=0,MOD($A1986,ChapterTable!$R$20)&lt;&gt;0),"","보스")&amp;"인게임누적합배수",ChapterTable!$R:$S,2,0)*D1986)
  )
  )
  )
)</f>
        <v>32732.568305969235</v>
      </c>
      <c r="G1986" t="s">
        <v>719</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214"/>
        <v>11</v>
      </c>
      <c r="Q1986">
        <f t="shared" si="215"/>
        <v>11</v>
      </c>
      <c r="R1986" t="b">
        <f t="shared" ca="1" si="216"/>
        <v>1</v>
      </c>
      <c r="T1986" t="b">
        <f t="shared" ca="1" si="217"/>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220"/>
        <v>0.2</v>
      </c>
      <c r="AJ1986">
        <f t="shared" si="218"/>
        <v>0.27466666000000001</v>
      </c>
      <c r="AK1986">
        <f t="shared" si="219"/>
        <v>1</v>
      </c>
      <c r="AL1986">
        <f t="shared" si="221"/>
        <v>2</v>
      </c>
    </row>
    <row r="1987" spans="1:38" hidden="1" x14ac:dyDescent="0.3">
      <c r="A1987">
        <v>17</v>
      </c>
      <c r="B1987">
        <v>46</v>
      </c>
      <c r="C1987">
        <f>IF(OR($L1987=TRUE,$A1987=0,MOD($A1987,ChapterTable!$R$20)&lt;&gt;0),
MAX(0,INT(($B1987+ChapterTable!$P$26+VLOOKUP(SUBSTITUTE(C$1,"성장단계","")&amp;"단계오프셋",ChapterTable!$R:$S,2,0))/ChapterTable!$P$23)),
MAX(0,INT(($B1987+ChapterTable!$R$26+VLOOKUP(SUBSTITUTE(C$1,"성장단계","")&amp;"보스단계오프셋",ChapterTable!$R:$S,2,0))/ChapterTable!$R$23)))</f>
        <v>5</v>
      </c>
      <c r="D1987">
        <f>IF(OR($L1987=TRUE,$A1987=0,MOD($A1987,ChapterTable!$R$20)&lt;&gt;0),
MAX(0,INT(($B1987+ChapterTable!$P$26+VLOOKUP(SUBSTITUTE(D$1,"성장단계","")&amp;"단계오프셋",ChapterTable!$R:$S,2,0))/ChapterTable!$P$23)),
MAX(0,INT(($B1987+ChapterTable!$R$26+VLOOKUP(SUBSTITUTE(D$1,"성장단계","")&amp;"보스단계오프셋",ChapterTable!$R:$S,2,0))/ChapterTable!$R$23)))</f>
        <v>4</v>
      </c>
      <c r="E1987" s="1">
        <f ca="1">IF(AND($A1987=0,$B1987=1),
    VLOOKUP(1,ChapterTable!$1:$1048576,MATCH("최종"&amp;SUBSTITUTE(SUBSTITUTE(E$1,"standard",""),"|Float",""),ChapterTable!$1:$1,0),0)*ChapterTable!$P$17,
  IF(AND($A1987=0,$B1987=0),
    E1988,
  IF($B1987=0,
    VLOOKUP($A1987,ChapterTable!$1:$1048576,MATCH("최종"&amp;SUBSTITUTE(SUBSTITUTE(E$1,"standard",""),"|Float",""),ChapterTable!$1:$1,0),0),
  IF($B1987=1,
    IF($L1987=FALSE,
      VLOOKUP($A1987,ChapterTable!$1:$1048576,MATCH("최종"&amp;SUBSTITUTE(SUBSTITUTE(E$1,"standard",""),"|Float",""),ChapterTable!$1:$1,0),0),
      VLOOKUP($A1987-ChapterTable!$P$11,ChapterTable!$1:$1048576,MATCH("최종"&amp;SUBSTITUTE(SUBSTITUTE(E$1,"standard",""),"|Float",""),ChapterTable!$1:$1,0),0)*ChapterTable!$P$14
    ),
  OFFSET(E1987,-$B1987+IF($L1987,1,0),0)*IF($B1987&gt;OFFSET($B1987,1,0),ChapterTable!$R$17,1)*
    (VLOOKUP(SUBSTITUTE(SUBSTITUTE(E$1,"standard",""),"|Float","")&amp;IF(OR($L1987=TRUE,$A1987=0,MOD($A1987,ChapterTable!$R$20)&lt;&gt;0),"","보스")&amp;"인게임누적곱배수",ChapterTable!$R:$S,2,0)^C1987
    +VLOOKUP(SUBSTITUTE(SUBSTITUTE(E$1,"standard",""),"|Float","")&amp;IF(OR($L1987=TRUE,$A1987=0,MOD($A1987,ChapterTable!$R$20)&lt;&gt;0),"","보스")&amp;"인게임누적합배수",ChapterTable!$R:$S,2,0)*C1987)
  )
  )
  )
)</f>
        <v>120858.71374511717</v>
      </c>
      <c r="F1987" s="1">
        <f ca="1">IF(AND($A1987=0,$B1987=1),
    VLOOKUP(1,ChapterTable!$1:$1048576,MATCH("최종"&amp;SUBSTITUTE(SUBSTITUTE(F$1,"standard",""),"|Float",""),ChapterTable!$1:$1,0),0)*ChapterTable!$P$17,
  IF(AND($A1987=0,$B1987=0),
    F1988,
  IF($B1987=0,
    VLOOKUP($A1987,ChapterTable!$1:$1048576,MATCH("최종"&amp;SUBSTITUTE(SUBSTITUTE(F$1,"standard",""),"|Float",""),ChapterTable!$1:$1,0),0),
  IF($B1987=1,
    IF($L1987=FALSE,
      VLOOKUP($A1987,ChapterTable!$1:$1048576,MATCH("최종"&amp;SUBSTITUTE(SUBSTITUTE(F$1,"standard",""),"|Float",""),ChapterTable!$1:$1,0),0),
      VLOOKUP($A1987-ChapterTable!$P$11,ChapterTable!$1:$1048576,MATCH("최종"&amp;SUBSTITUTE(SUBSTITUTE(F$1,"standard",""),"|Float",""),ChapterTable!$1:$1,0),0)*ChapterTable!$P$14
    ),
  OFFSET(F1987,-$B1987+IF($L1987,1,0),0)*
    (VLOOKUP(SUBSTITUTE(SUBSTITUTE(F$1,"standard",""),"|Float","")&amp;IF(OR($L1987=TRUE,$A1987=0,MOD($A1987,ChapterTable!$R$20)&lt;&gt;0),"","보스")&amp;"인게임누적곱배수",ChapterTable!$R:$S,2,0)^D1987
    +VLOOKUP(SUBSTITUTE(SUBSTITUTE(F$1,"standard",""),"|Float","")&amp;IF(OR($L1987=TRUE,$A1987=0,MOD($A1987,ChapterTable!$R$20)&lt;&gt;0),"","보스")&amp;"인게임누적합배수",ChapterTable!$R:$S,2,0)*D1987)
  )
  )
  )
)</f>
        <v>32732.568305969235</v>
      </c>
      <c r="G1987" t="s">
        <v>719</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222">IF(B1987=0,0,
  IF(AND(L1987=FALSE,A1987&lt;&gt;0,MOD(A1987,7)=0),21,
  IF(MOD(B1987,10)=0,INT(B1987/10)-1+21,
  IF(MOD(B1987,10)=5,11,
  IF(MOD(B1987,10)=9,INT(B1987/10)+91,
  INT(B1987/10+1))))))</f>
        <v>5</v>
      </c>
      <c r="Q1987">
        <f t="shared" ref="Q1987:Q2050" si="223">IF(ISBLANK(P1987),O1987,P1987)</f>
        <v>5</v>
      </c>
      <c r="R1987" t="b">
        <f t="shared" ref="R1987:R2050" ca="1" si="224">IF(OR(B1987=0,OFFSET(B1987,1,0)=0),FALSE,
IF(AND(L1987,B1987&lt;OFFSET(B1987,1,0)),TRUE,
IF(AND(OFFSET(O1987,1,0)&gt;=21,OFFSET(O1987,1,0)&lt;=25),TRUE,FALSE)))</f>
        <v>1</v>
      </c>
      <c r="T1987" t="b">
        <f t="shared" ref="T1987:T2050" ca="1" si="225">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220"/>
        <v>0.2</v>
      </c>
      <c r="AJ1987">
        <f t="shared" ref="AJ1987:AJ2050" si="226">IF(B1987=0,0,
IF(MOD(B1987,10)=0,1,
IF(INT((B1987-1)/10)+1=1,1,
IF(INT((B1987-1)/10)+1=2,0.546666666,
IF(INT((B1987-1)/10)+1=3,0.395555555,
IF(INT((B1987-1)/10)+1=4,0.32,
IF(INT((B1987-1)/10)+1=5,0.27466666,
"이상")))))))</f>
        <v>0.27466666000000001</v>
      </c>
      <c r="AK1987">
        <f t="shared" ref="AK1987:AK2050" si="227">IF(B1987=0,0,
IF(B1987=20,2,
IF(B1987=30,3,
IF(B1987=40,4,
1))))</f>
        <v>1</v>
      </c>
      <c r="AL1987">
        <f t="shared" si="221"/>
        <v>2</v>
      </c>
    </row>
    <row r="1988" spans="1:38" hidden="1" x14ac:dyDescent="0.3">
      <c r="A1988">
        <v>17</v>
      </c>
      <c r="B1988">
        <v>47</v>
      </c>
      <c r="C1988">
        <f>IF(OR($L1988=TRUE,$A1988=0,MOD($A1988,ChapterTable!$R$20)&lt;&gt;0),
MAX(0,INT(($B1988+ChapterTable!$P$26+VLOOKUP(SUBSTITUTE(C$1,"성장단계","")&amp;"단계오프셋",ChapterTable!$R:$S,2,0))/ChapterTable!$P$23)),
MAX(0,INT(($B1988+ChapterTable!$R$26+VLOOKUP(SUBSTITUTE(C$1,"성장단계","")&amp;"보스단계오프셋",ChapterTable!$R:$S,2,0))/ChapterTable!$R$23)))</f>
        <v>5</v>
      </c>
      <c r="D1988">
        <f>IF(OR($L1988=TRUE,$A1988=0,MOD($A1988,ChapterTable!$R$20)&lt;&gt;0),
MAX(0,INT(($B1988+ChapterTable!$P$26+VLOOKUP(SUBSTITUTE(D$1,"성장단계","")&amp;"단계오프셋",ChapterTable!$R:$S,2,0))/ChapterTable!$P$23)),
MAX(0,INT(($B1988+ChapterTable!$R$26+VLOOKUP(SUBSTITUTE(D$1,"성장단계","")&amp;"보스단계오프셋",ChapterTable!$R:$S,2,0))/ChapterTable!$R$23)))</f>
        <v>4</v>
      </c>
      <c r="E1988" s="1">
        <f ca="1">IF(AND($A1988=0,$B1988=1),
    VLOOKUP(1,ChapterTable!$1:$1048576,MATCH("최종"&amp;SUBSTITUTE(SUBSTITUTE(E$1,"standard",""),"|Float",""),ChapterTable!$1:$1,0),0)*ChapterTable!$P$17,
  IF(AND($A1988=0,$B1988=0),
    E1989,
  IF($B1988=0,
    VLOOKUP($A1988,ChapterTable!$1:$1048576,MATCH("최종"&amp;SUBSTITUTE(SUBSTITUTE(E$1,"standard",""),"|Float",""),ChapterTable!$1:$1,0),0),
  IF($B1988=1,
    IF($L1988=FALSE,
      VLOOKUP($A1988,ChapterTable!$1:$1048576,MATCH("최종"&amp;SUBSTITUTE(SUBSTITUTE(E$1,"standard",""),"|Float",""),ChapterTable!$1:$1,0),0),
      VLOOKUP($A1988-ChapterTable!$P$11,ChapterTable!$1:$1048576,MATCH("최종"&amp;SUBSTITUTE(SUBSTITUTE(E$1,"standard",""),"|Float",""),ChapterTable!$1:$1,0),0)*ChapterTable!$P$14
    ),
  OFFSET(E1988,-$B1988+IF($L1988,1,0),0)*IF($B1988&gt;OFFSET($B1988,1,0),ChapterTable!$R$17,1)*
    (VLOOKUP(SUBSTITUTE(SUBSTITUTE(E$1,"standard",""),"|Float","")&amp;IF(OR($L1988=TRUE,$A1988=0,MOD($A1988,ChapterTable!$R$20)&lt;&gt;0),"","보스")&amp;"인게임누적곱배수",ChapterTable!$R:$S,2,0)^C1988
    +VLOOKUP(SUBSTITUTE(SUBSTITUTE(E$1,"standard",""),"|Float","")&amp;IF(OR($L1988=TRUE,$A1988=0,MOD($A1988,ChapterTable!$R$20)&lt;&gt;0),"","보스")&amp;"인게임누적합배수",ChapterTable!$R:$S,2,0)*C1988)
  )
  )
  )
)</f>
        <v>120858.71374511717</v>
      </c>
      <c r="F1988" s="1">
        <f ca="1">IF(AND($A1988=0,$B1988=1),
    VLOOKUP(1,ChapterTable!$1:$1048576,MATCH("최종"&amp;SUBSTITUTE(SUBSTITUTE(F$1,"standard",""),"|Float",""),ChapterTable!$1:$1,0),0)*ChapterTable!$P$17,
  IF(AND($A1988=0,$B1988=0),
    F1989,
  IF($B1988=0,
    VLOOKUP($A1988,ChapterTable!$1:$1048576,MATCH("최종"&amp;SUBSTITUTE(SUBSTITUTE(F$1,"standard",""),"|Float",""),ChapterTable!$1:$1,0),0),
  IF($B1988=1,
    IF($L1988=FALSE,
      VLOOKUP($A1988,ChapterTable!$1:$1048576,MATCH("최종"&amp;SUBSTITUTE(SUBSTITUTE(F$1,"standard",""),"|Float",""),ChapterTable!$1:$1,0),0),
      VLOOKUP($A1988-ChapterTable!$P$11,ChapterTable!$1:$1048576,MATCH("최종"&amp;SUBSTITUTE(SUBSTITUTE(F$1,"standard",""),"|Float",""),ChapterTable!$1:$1,0),0)*ChapterTable!$P$14
    ),
  OFFSET(F1988,-$B1988+IF($L1988,1,0),0)*
    (VLOOKUP(SUBSTITUTE(SUBSTITUTE(F$1,"standard",""),"|Float","")&amp;IF(OR($L1988=TRUE,$A1988=0,MOD($A1988,ChapterTable!$R$20)&lt;&gt;0),"","보스")&amp;"인게임누적곱배수",ChapterTable!$R:$S,2,0)^D1988
    +VLOOKUP(SUBSTITUTE(SUBSTITUTE(F$1,"standard",""),"|Float","")&amp;IF(OR($L1988=TRUE,$A1988=0,MOD($A1988,ChapterTable!$R$20)&lt;&gt;0),"","보스")&amp;"인게임누적합배수",ChapterTable!$R:$S,2,0)*D1988)
  )
  )
  )
)</f>
        <v>32732.568305969235</v>
      </c>
      <c r="G1988" t="s">
        <v>719</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222"/>
        <v>5</v>
      </c>
      <c r="Q1988">
        <f t="shared" si="223"/>
        <v>5</v>
      </c>
      <c r="R1988" t="b">
        <f t="shared" ca="1" si="224"/>
        <v>1</v>
      </c>
      <c r="T1988" t="b">
        <f t="shared" ca="1" si="225"/>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228">IF(B1988=0,0,1/(INT((B1988-1)/10)+1))</f>
        <v>0.2</v>
      </c>
      <c r="AJ1988">
        <f t="shared" si="226"/>
        <v>0.27466666000000001</v>
      </c>
      <c r="AK1988">
        <f t="shared" si="227"/>
        <v>1</v>
      </c>
      <c r="AL1988">
        <f t="shared" si="221"/>
        <v>2</v>
      </c>
    </row>
    <row r="1989" spans="1:38" hidden="1" x14ac:dyDescent="0.3">
      <c r="A1989">
        <v>17</v>
      </c>
      <c r="B1989">
        <v>48</v>
      </c>
      <c r="C1989">
        <f>IF(OR($L1989=TRUE,$A1989=0,MOD($A1989,ChapterTable!$R$20)&lt;&gt;0),
MAX(0,INT(($B1989+ChapterTable!$P$26+VLOOKUP(SUBSTITUTE(C$1,"성장단계","")&amp;"단계오프셋",ChapterTable!$R:$S,2,0))/ChapterTable!$P$23)),
MAX(0,INT(($B1989+ChapterTable!$R$26+VLOOKUP(SUBSTITUTE(C$1,"성장단계","")&amp;"보스단계오프셋",ChapterTable!$R:$S,2,0))/ChapterTable!$R$23)))</f>
        <v>5</v>
      </c>
      <c r="D1989">
        <f>IF(OR($L1989=TRUE,$A1989=0,MOD($A1989,ChapterTable!$R$20)&lt;&gt;0),
MAX(0,INT(($B1989+ChapterTable!$P$26+VLOOKUP(SUBSTITUTE(D$1,"성장단계","")&amp;"단계오프셋",ChapterTable!$R:$S,2,0))/ChapterTable!$P$23)),
MAX(0,INT(($B1989+ChapterTable!$R$26+VLOOKUP(SUBSTITUTE(D$1,"성장단계","")&amp;"보스단계오프셋",ChapterTable!$R:$S,2,0))/ChapterTable!$R$23)))</f>
        <v>4</v>
      </c>
      <c r="E1989" s="1">
        <f ca="1">IF(AND($A1989=0,$B1989=1),
    VLOOKUP(1,ChapterTable!$1:$1048576,MATCH("최종"&amp;SUBSTITUTE(SUBSTITUTE(E$1,"standard",""),"|Float",""),ChapterTable!$1:$1,0),0)*ChapterTable!$P$17,
  IF(AND($A1989=0,$B1989=0),
    E1990,
  IF($B1989=0,
    VLOOKUP($A1989,ChapterTable!$1:$1048576,MATCH("최종"&amp;SUBSTITUTE(SUBSTITUTE(E$1,"standard",""),"|Float",""),ChapterTable!$1:$1,0),0),
  IF($B1989=1,
    IF($L1989=FALSE,
      VLOOKUP($A1989,ChapterTable!$1:$1048576,MATCH("최종"&amp;SUBSTITUTE(SUBSTITUTE(E$1,"standard",""),"|Float",""),ChapterTable!$1:$1,0),0),
      VLOOKUP($A1989-ChapterTable!$P$11,ChapterTable!$1:$1048576,MATCH("최종"&amp;SUBSTITUTE(SUBSTITUTE(E$1,"standard",""),"|Float",""),ChapterTable!$1:$1,0),0)*ChapterTable!$P$14
    ),
  OFFSET(E1989,-$B1989+IF($L1989,1,0),0)*IF($B1989&gt;OFFSET($B1989,1,0),ChapterTable!$R$17,1)*
    (VLOOKUP(SUBSTITUTE(SUBSTITUTE(E$1,"standard",""),"|Float","")&amp;IF(OR($L1989=TRUE,$A1989=0,MOD($A1989,ChapterTable!$R$20)&lt;&gt;0),"","보스")&amp;"인게임누적곱배수",ChapterTable!$R:$S,2,0)^C1989
    +VLOOKUP(SUBSTITUTE(SUBSTITUTE(E$1,"standard",""),"|Float","")&amp;IF(OR($L1989=TRUE,$A1989=0,MOD($A1989,ChapterTable!$R$20)&lt;&gt;0),"","보스")&amp;"인게임누적합배수",ChapterTable!$R:$S,2,0)*C1989)
  )
  )
  )
)</f>
        <v>120858.71374511717</v>
      </c>
      <c r="F1989" s="1">
        <f ca="1">IF(AND($A1989=0,$B1989=1),
    VLOOKUP(1,ChapterTable!$1:$1048576,MATCH("최종"&amp;SUBSTITUTE(SUBSTITUTE(F$1,"standard",""),"|Float",""),ChapterTable!$1:$1,0),0)*ChapterTable!$P$17,
  IF(AND($A1989=0,$B1989=0),
    F1990,
  IF($B1989=0,
    VLOOKUP($A1989,ChapterTable!$1:$1048576,MATCH("최종"&amp;SUBSTITUTE(SUBSTITUTE(F$1,"standard",""),"|Float",""),ChapterTable!$1:$1,0),0),
  IF($B1989=1,
    IF($L1989=FALSE,
      VLOOKUP($A1989,ChapterTable!$1:$1048576,MATCH("최종"&amp;SUBSTITUTE(SUBSTITUTE(F$1,"standard",""),"|Float",""),ChapterTable!$1:$1,0),0),
      VLOOKUP($A1989-ChapterTable!$P$11,ChapterTable!$1:$1048576,MATCH("최종"&amp;SUBSTITUTE(SUBSTITUTE(F$1,"standard",""),"|Float",""),ChapterTable!$1:$1,0),0)*ChapterTable!$P$14
    ),
  OFFSET(F1989,-$B1989+IF($L1989,1,0),0)*
    (VLOOKUP(SUBSTITUTE(SUBSTITUTE(F$1,"standard",""),"|Float","")&amp;IF(OR($L1989=TRUE,$A1989=0,MOD($A1989,ChapterTable!$R$20)&lt;&gt;0),"","보스")&amp;"인게임누적곱배수",ChapterTable!$R:$S,2,0)^D1989
    +VLOOKUP(SUBSTITUTE(SUBSTITUTE(F$1,"standard",""),"|Float","")&amp;IF(OR($L1989=TRUE,$A1989=0,MOD($A1989,ChapterTable!$R$20)&lt;&gt;0),"","보스")&amp;"인게임누적합배수",ChapterTable!$R:$S,2,0)*D1989)
  )
  )
  )
)</f>
        <v>32732.568305969235</v>
      </c>
      <c r="G1989" t="s">
        <v>719</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222"/>
        <v>5</v>
      </c>
      <c r="Q1989">
        <f t="shared" si="223"/>
        <v>5</v>
      </c>
      <c r="R1989" t="b">
        <f t="shared" ca="1" si="224"/>
        <v>1</v>
      </c>
      <c r="T1989" t="b">
        <f t="shared" ca="1" si="225"/>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228"/>
        <v>0.2</v>
      </c>
      <c r="AJ1989">
        <f t="shared" si="226"/>
        <v>0.27466666000000001</v>
      </c>
      <c r="AK1989">
        <f t="shared" si="227"/>
        <v>1</v>
      </c>
      <c r="AL1989">
        <f t="shared" si="221"/>
        <v>2</v>
      </c>
    </row>
    <row r="1990" spans="1:38" hidden="1" x14ac:dyDescent="0.3">
      <c r="A1990">
        <v>17</v>
      </c>
      <c r="B1990">
        <v>49</v>
      </c>
      <c r="C1990">
        <f>IF(OR($L1990=TRUE,$A1990=0,MOD($A1990,ChapterTable!$R$20)&lt;&gt;0),
MAX(0,INT(($B1990+ChapterTable!$P$26+VLOOKUP(SUBSTITUTE(C$1,"성장단계","")&amp;"단계오프셋",ChapterTable!$R:$S,2,0))/ChapterTable!$P$23)),
MAX(0,INT(($B1990+ChapterTable!$R$26+VLOOKUP(SUBSTITUTE(C$1,"성장단계","")&amp;"보스단계오프셋",ChapterTable!$R:$S,2,0))/ChapterTable!$R$23)))</f>
        <v>5</v>
      </c>
      <c r="D1990">
        <f>IF(OR($L1990=TRUE,$A1990=0,MOD($A1990,ChapterTable!$R$20)&lt;&gt;0),
MAX(0,INT(($B1990+ChapterTable!$P$26+VLOOKUP(SUBSTITUTE(D$1,"성장단계","")&amp;"단계오프셋",ChapterTable!$R:$S,2,0))/ChapterTable!$P$23)),
MAX(0,INT(($B1990+ChapterTable!$R$26+VLOOKUP(SUBSTITUTE(D$1,"성장단계","")&amp;"보스단계오프셋",ChapterTable!$R:$S,2,0))/ChapterTable!$R$23)))</f>
        <v>4</v>
      </c>
      <c r="E1990" s="1">
        <f ca="1">IF(AND($A1990=0,$B1990=1),
    VLOOKUP(1,ChapterTable!$1:$1048576,MATCH("최종"&amp;SUBSTITUTE(SUBSTITUTE(E$1,"standard",""),"|Float",""),ChapterTable!$1:$1,0),0)*ChapterTable!$P$17,
  IF(AND($A1990=0,$B1990=0),
    E1991,
  IF($B1990=0,
    VLOOKUP($A1990,ChapterTable!$1:$1048576,MATCH("최종"&amp;SUBSTITUTE(SUBSTITUTE(E$1,"standard",""),"|Float",""),ChapterTable!$1:$1,0),0),
  IF($B1990=1,
    IF($L1990=FALSE,
      VLOOKUP($A1990,ChapterTable!$1:$1048576,MATCH("최종"&amp;SUBSTITUTE(SUBSTITUTE(E$1,"standard",""),"|Float",""),ChapterTable!$1:$1,0),0),
      VLOOKUP($A1990-ChapterTable!$P$11,ChapterTable!$1:$1048576,MATCH("최종"&amp;SUBSTITUTE(SUBSTITUTE(E$1,"standard",""),"|Float",""),ChapterTable!$1:$1,0),0)*ChapterTable!$P$14
    ),
  OFFSET(E1990,-$B1990+IF($L1990,1,0),0)*IF($B1990&gt;OFFSET($B1990,1,0),ChapterTable!$R$17,1)*
    (VLOOKUP(SUBSTITUTE(SUBSTITUTE(E$1,"standard",""),"|Float","")&amp;IF(OR($L1990=TRUE,$A1990=0,MOD($A1990,ChapterTable!$R$20)&lt;&gt;0),"","보스")&amp;"인게임누적곱배수",ChapterTable!$R:$S,2,0)^C1990
    +VLOOKUP(SUBSTITUTE(SUBSTITUTE(E$1,"standard",""),"|Float","")&amp;IF(OR($L1990=TRUE,$A1990=0,MOD($A1990,ChapterTable!$R$20)&lt;&gt;0),"","보스")&amp;"인게임누적합배수",ChapterTable!$R:$S,2,0)*C1990)
  )
  )
  )
)</f>
        <v>120858.71374511717</v>
      </c>
      <c r="F1990" s="1">
        <f ca="1">IF(AND($A1990=0,$B1990=1),
    VLOOKUP(1,ChapterTable!$1:$1048576,MATCH("최종"&amp;SUBSTITUTE(SUBSTITUTE(F$1,"standard",""),"|Float",""),ChapterTable!$1:$1,0),0)*ChapterTable!$P$17,
  IF(AND($A1990=0,$B1990=0),
    F1991,
  IF($B1990=0,
    VLOOKUP($A1990,ChapterTable!$1:$1048576,MATCH("최종"&amp;SUBSTITUTE(SUBSTITUTE(F$1,"standard",""),"|Float",""),ChapterTable!$1:$1,0),0),
  IF($B1990=1,
    IF($L1990=FALSE,
      VLOOKUP($A1990,ChapterTable!$1:$1048576,MATCH("최종"&amp;SUBSTITUTE(SUBSTITUTE(F$1,"standard",""),"|Float",""),ChapterTable!$1:$1,0),0),
      VLOOKUP($A1990-ChapterTable!$P$11,ChapterTable!$1:$1048576,MATCH("최종"&amp;SUBSTITUTE(SUBSTITUTE(F$1,"standard",""),"|Float",""),ChapterTable!$1:$1,0),0)*ChapterTable!$P$14
    ),
  OFFSET(F1990,-$B1990+IF($L1990,1,0),0)*
    (VLOOKUP(SUBSTITUTE(SUBSTITUTE(F$1,"standard",""),"|Float","")&amp;IF(OR($L1990=TRUE,$A1990=0,MOD($A1990,ChapterTable!$R$20)&lt;&gt;0),"","보스")&amp;"인게임누적곱배수",ChapterTable!$R:$S,2,0)^D1990
    +VLOOKUP(SUBSTITUTE(SUBSTITUTE(F$1,"standard",""),"|Float","")&amp;IF(OR($L1990=TRUE,$A1990=0,MOD($A1990,ChapterTable!$R$20)&lt;&gt;0),"","보스")&amp;"인게임누적합배수",ChapterTable!$R:$S,2,0)*D1990)
  )
  )
  )
)</f>
        <v>32732.568305969235</v>
      </c>
      <c r="G1990" t="s">
        <v>719</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222"/>
        <v>95</v>
      </c>
      <c r="Q1990">
        <f t="shared" si="223"/>
        <v>95</v>
      </c>
      <c r="R1990" t="b">
        <f t="shared" ca="1" si="224"/>
        <v>1</v>
      </c>
      <c r="T1990" t="b">
        <f t="shared" ca="1" si="225"/>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228"/>
        <v>0.2</v>
      </c>
      <c r="AJ1990">
        <f t="shared" si="226"/>
        <v>0.27466666000000001</v>
      </c>
      <c r="AK1990">
        <f t="shared" si="227"/>
        <v>1</v>
      </c>
      <c r="AL1990">
        <f t="shared" si="221"/>
        <v>2</v>
      </c>
    </row>
    <row r="1991" spans="1:38" hidden="1" x14ac:dyDescent="0.3">
      <c r="A1991">
        <v>17</v>
      </c>
      <c r="B1991">
        <v>50</v>
      </c>
      <c r="C1991">
        <f>IF(OR($L1991=TRUE,$A1991=0,MOD($A1991,ChapterTable!$R$20)&lt;&gt;0),
MAX(0,INT(($B1991+ChapterTable!$P$26+VLOOKUP(SUBSTITUTE(C$1,"성장단계","")&amp;"단계오프셋",ChapterTable!$R:$S,2,0))/ChapterTable!$P$23)),
MAX(0,INT(($B1991+ChapterTable!$R$26+VLOOKUP(SUBSTITUTE(C$1,"성장단계","")&amp;"보스단계오프셋",ChapterTable!$R:$S,2,0))/ChapterTable!$R$23)))</f>
        <v>5</v>
      </c>
      <c r="D1991">
        <f>IF(OR($L1991=TRUE,$A1991=0,MOD($A1991,ChapterTable!$R$20)&lt;&gt;0),
MAX(0,INT(($B1991+ChapterTable!$P$26+VLOOKUP(SUBSTITUTE(D$1,"성장단계","")&amp;"단계오프셋",ChapterTable!$R:$S,2,0))/ChapterTable!$P$23)),
MAX(0,INT(($B1991+ChapterTable!$R$26+VLOOKUP(SUBSTITUTE(D$1,"성장단계","")&amp;"보스단계오프셋",ChapterTable!$R:$S,2,0))/ChapterTable!$R$23)))</f>
        <v>4</v>
      </c>
      <c r="E1991" s="1">
        <f ca="1">IF(AND($A1991=0,$B1991=1),
    VLOOKUP(1,ChapterTable!$1:$1048576,MATCH("최종"&amp;SUBSTITUTE(SUBSTITUTE(E$1,"standard",""),"|Float",""),ChapterTable!$1:$1,0),0)*ChapterTable!$P$17,
  IF(AND($A1991=0,$B1991=0),
    E1992,
  IF($B1991=0,
    VLOOKUP($A1991,ChapterTable!$1:$1048576,MATCH("최종"&amp;SUBSTITUTE(SUBSTITUTE(E$1,"standard",""),"|Float",""),ChapterTable!$1:$1,0),0),
  IF($B1991=1,
    IF($L1991=FALSE,
      VLOOKUP($A1991,ChapterTable!$1:$1048576,MATCH("최종"&amp;SUBSTITUTE(SUBSTITUTE(E$1,"standard",""),"|Float",""),ChapterTable!$1:$1,0),0),
      VLOOKUP($A1991-ChapterTable!$P$11,ChapterTable!$1:$1048576,MATCH("최종"&amp;SUBSTITUTE(SUBSTITUTE(E$1,"standard",""),"|Float",""),ChapterTable!$1:$1,0),0)*ChapterTable!$P$14
    ),
  OFFSET(E1991,-$B1991+IF($L1991,1,0),0)*IF($B1991&gt;OFFSET($B1991,1,0),ChapterTable!$R$17,1)*
    (VLOOKUP(SUBSTITUTE(SUBSTITUTE(E$1,"standard",""),"|Float","")&amp;IF(OR($L1991=TRUE,$A1991=0,MOD($A1991,ChapterTable!$R$20)&lt;&gt;0),"","보스")&amp;"인게임누적곱배수",ChapterTable!$R:$S,2,0)^C1991
    +VLOOKUP(SUBSTITUTE(SUBSTITUTE(E$1,"standard",""),"|Float","")&amp;IF(OR($L1991=TRUE,$A1991=0,MOD($A1991,ChapterTable!$R$20)&lt;&gt;0),"","보스")&amp;"인게임누적합배수",ChapterTable!$R:$S,2,0)*C1991)
  )
  )
  )
)</f>
        <v>157116.32786865233</v>
      </c>
      <c r="F1991" s="1">
        <f ca="1">IF(AND($A1991=0,$B1991=1),
    VLOOKUP(1,ChapterTable!$1:$1048576,MATCH("최종"&amp;SUBSTITUTE(SUBSTITUTE(F$1,"standard",""),"|Float",""),ChapterTable!$1:$1,0),0)*ChapterTable!$P$17,
  IF(AND($A1991=0,$B1991=0),
    F1992,
  IF($B1991=0,
    VLOOKUP($A1991,ChapterTable!$1:$1048576,MATCH("최종"&amp;SUBSTITUTE(SUBSTITUTE(F$1,"standard",""),"|Float",""),ChapterTable!$1:$1,0),0),
  IF($B1991=1,
    IF($L1991=FALSE,
      VLOOKUP($A1991,ChapterTable!$1:$1048576,MATCH("최종"&amp;SUBSTITUTE(SUBSTITUTE(F$1,"standard",""),"|Float",""),ChapterTable!$1:$1,0),0),
      VLOOKUP($A1991-ChapterTable!$P$11,ChapterTable!$1:$1048576,MATCH("최종"&amp;SUBSTITUTE(SUBSTITUTE(F$1,"standard",""),"|Float",""),ChapterTable!$1:$1,0),0)*ChapterTable!$P$14
    ),
  OFFSET(F1991,-$B1991+IF($L1991,1,0),0)*
    (VLOOKUP(SUBSTITUTE(SUBSTITUTE(F$1,"standard",""),"|Float","")&amp;IF(OR($L1991=TRUE,$A1991=0,MOD($A1991,ChapterTable!$R$20)&lt;&gt;0),"","보스")&amp;"인게임누적곱배수",ChapterTable!$R:$S,2,0)^D1991
    +VLOOKUP(SUBSTITUTE(SUBSTITUTE(F$1,"standard",""),"|Float","")&amp;IF(OR($L1991=TRUE,$A1991=0,MOD($A1991,ChapterTable!$R$20)&lt;&gt;0),"","보스")&amp;"인게임누적합배수",ChapterTable!$R:$S,2,0)*D1991)
  )
  )
  )
)</f>
        <v>32732.568305969235</v>
      </c>
      <c r="G1991" t="s">
        <v>719</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222"/>
        <v>25</v>
      </c>
      <c r="Q1991">
        <f t="shared" si="223"/>
        <v>25</v>
      </c>
      <c r="R1991" t="b">
        <f t="shared" ca="1" si="224"/>
        <v>0</v>
      </c>
      <c r="T1991" t="b">
        <f t="shared" ca="1" si="225"/>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228"/>
        <v>0.2</v>
      </c>
      <c r="AJ1991">
        <f t="shared" si="226"/>
        <v>1</v>
      </c>
      <c r="AK1991">
        <f t="shared" si="227"/>
        <v>1</v>
      </c>
      <c r="AL1991">
        <f t="shared" si="221"/>
        <v>2</v>
      </c>
    </row>
    <row r="1992" spans="1:38" hidden="1" x14ac:dyDescent="0.3">
      <c r="A1992">
        <v>18</v>
      </c>
      <c r="B1992">
        <v>1</v>
      </c>
      <c r="C1992">
        <f>IF(OR($L1992=TRUE,$A1992=0,MOD($A1992,ChapterTable!$R$20)&lt;&gt;0),
MAX(0,INT(($B1992+ChapterTable!$P$26+VLOOKUP(SUBSTITUTE(C$1,"성장단계","")&amp;"단계오프셋",ChapterTable!$R:$S,2,0))/ChapterTable!$P$23)),
MAX(0,INT(($B1992+ChapterTable!$R$26+VLOOKUP(SUBSTITUTE(C$1,"성장단계","")&amp;"보스단계오프셋",ChapterTable!$R:$S,2,0))/ChapterTable!$R$23)))</f>
        <v>0</v>
      </c>
      <c r="D1992">
        <f>IF(OR($L1992=TRUE,$A1992=0,MOD($A1992,ChapterTable!$R$20)&lt;&gt;0),
MAX(0,INT(($B1992+ChapterTable!$P$26+VLOOKUP(SUBSTITUTE(D$1,"성장단계","")&amp;"단계오프셋",ChapterTable!$R:$S,2,0))/ChapterTable!$P$23)),
MAX(0,INT(($B1992+ChapterTable!$R$26+VLOOKUP(SUBSTITUTE(D$1,"성장단계","")&amp;"보스단계오프셋",ChapterTable!$R:$S,2,0))/ChapterTable!$R$23)))</f>
        <v>0</v>
      </c>
      <c r="E1992" s="1">
        <f ca="1">IF(AND($A1992=0,$B1992=1),
    VLOOKUP(1,ChapterTable!$1:$1048576,MATCH("최종"&amp;SUBSTITUTE(SUBSTITUTE(E$1,"standard",""),"|Float",""),ChapterTable!$1:$1,0),0)*ChapterTable!$P$17,
  IF(AND($A1992=0,$B1992=0),
    E1993,
  IF($B1992=0,
    VLOOKUP($A1992,ChapterTable!$1:$1048576,MATCH("최종"&amp;SUBSTITUTE(SUBSTITUTE(E$1,"standard",""),"|Float",""),ChapterTable!$1:$1,0),0),
  IF($B1992=1,
    IF($L1992=FALSE,
      VLOOKUP($A1992,ChapterTable!$1:$1048576,MATCH("최종"&amp;SUBSTITUTE(SUBSTITUTE(E$1,"standard",""),"|Float",""),ChapterTable!$1:$1,0),0),
      VLOOKUP($A1992-ChapterTable!$P$11,ChapterTable!$1:$1048576,MATCH("최종"&amp;SUBSTITUTE(SUBSTITUTE(E$1,"standard",""),"|Float",""),ChapterTable!$1:$1,0),0)*ChapterTable!$P$14
    ),
  OFFSET(E1992,-$B1992+IF($L1992,1,0),0)*IF($B1992&gt;OFFSET($B1992,1,0),ChapterTable!$R$17,1)*
    (VLOOKUP(SUBSTITUTE(SUBSTITUTE(E$1,"standard",""),"|Float","")&amp;IF(OR($L1992=TRUE,$A1992=0,MOD($A1992,ChapterTable!$R$20)&lt;&gt;0),"","보스")&amp;"인게임누적곱배수",ChapterTable!$R:$S,2,0)^C1992
    +VLOOKUP(SUBSTITUTE(SUBSTITUTE(E$1,"standard",""),"|Float","")&amp;IF(OR($L1992=TRUE,$A1992=0,MOD($A1992,ChapterTable!$R$20)&lt;&gt;0),"","보스")&amp;"인게임누적합배수",ChapterTable!$R:$S,2,0)*C1992)
  )
  )
  )
)</f>
        <v>90644.035308837891</v>
      </c>
      <c r="F1992" s="1">
        <f ca="1">IF(AND($A1992=0,$B1992=1),
    VLOOKUP(1,ChapterTable!$1:$1048576,MATCH("최종"&amp;SUBSTITUTE(SUBSTITUTE(F$1,"standard",""),"|Float",""),ChapterTable!$1:$1,0),0)*ChapterTable!$P$17,
  IF(AND($A1992=0,$B1992=0),
    F1993,
  IF($B1992=0,
    VLOOKUP($A1992,ChapterTable!$1:$1048576,MATCH("최종"&amp;SUBSTITUTE(SUBSTITUTE(F$1,"standard",""),"|Float",""),ChapterTable!$1:$1,0),0),
  IF($B1992=1,
    IF($L1992=FALSE,
      VLOOKUP($A1992,ChapterTable!$1:$1048576,MATCH("최종"&amp;SUBSTITUTE(SUBSTITUTE(F$1,"standard",""),"|Float",""),ChapterTable!$1:$1,0),0),
      VLOOKUP($A1992-ChapterTable!$P$11,ChapterTable!$1:$1048576,MATCH("최종"&amp;SUBSTITUTE(SUBSTITUTE(F$1,"standard",""),"|Float",""),ChapterTable!$1:$1,0),0)*ChapterTable!$P$14
    ),
  OFFSET(F1992,-$B1992+IF($L1992,1,0),0)*
    (VLOOKUP(SUBSTITUTE(SUBSTITUTE(F$1,"standard",""),"|Float","")&amp;IF(OR($L1992=TRUE,$A1992=0,MOD($A1992,ChapterTable!$R$20)&lt;&gt;0),"","보스")&amp;"인게임누적곱배수",ChapterTable!$R:$S,2,0)^D1992
    +VLOOKUP(SUBSTITUTE(SUBSTITUTE(F$1,"standard",""),"|Float","")&amp;IF(OR($L1992=TRUE,$A1992=0,MOD($A1992,ChapterTable!$R$20)&lt;&gt;0),"","보스")&amp;"인게임누적합배수",ChapterTable!$R:$S,2,0)*D1992)
  )
  )
  )
)</f>
        <v>37768.348045349121</v>
      </c>
      <c r="G1992" t="s">
        <v>719</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222"/>
        <v>1</v>
      </c>
      <c r="Q1992">
        <f t="shared" si="223"/>
        <v>1</v>
      </c>
      <c r="R1992" t="b">
        <f t="shared" ca="1" si="224"/>
        <v>1</v>
      </c>
      <c r="T1992" t="b">
        <f t="shared" ca="1" si="225"/>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228"/>
        <v>1</v>
      </c>
      <c r="AJ1992">
        <f t="shared" si="226"/>
        <v>1</v>
      </c>
      <c r="AK1992">
        <f t="shared" si="227"/>
        <v>1</v>
      </c>
      <c r="AL1992">
        <f t="shared" si="221"/>
        <v>3</v>
      </c>
    </row>
    <row r="1993" spans="1:38" hidden="1" x14ac:dyDescent="0.3">
      <c r="A1993">
        <v>18</v>
      </c>
      <c r="B1993">
        <v>2</v>
      </c>
      <c r="C1993">
        <f>IF(OR($L1993=TRUE,$A1993=0,MOD($A1993,ChapterTable!$R$20)&lt;&gt;0),
MAX(0,INT(($B1993+ChapterTable!$P$26+VLOOKUP(SUBSTITUTE(C$1,"성장단계","")&amp;"단계오프셋",ChapterTable!$R:$S,2,0))/ChapterTable!$P$23)),
MAX(0,INT(($B1993+ChapterTable!$R$26+VLOOKUP(SUBSTITUTE(C$1,"성장단계","")&amp;"보스단계오프셋",ChapterTable!$R:$S,2,0))/ChapterTable!$R$23)))</f>
        <v>0</v>
      </c>
      <c r="D1993">
        <f>IF(OR($L1993=TRUE,$A1993=0,MOD($A1993,ChapterTable!$R$20)&lt;&gt;0),
MAX(0,INT(($B1993+ChapterTable!$P$26+VLOOKUP(SUBSTITUTE(D$1,"성장단계","")&amp;"단계오프셋",ChapterTable!$R:$S,2,0))/ChapterTable!$P$23)),
MAX(0,INT(($B1993+ChapterTable!$R$26+VLOOKUP(SUBSTITUTE(D$1,"성장단계","")&amp;"보스단계오프셋",ChapterTable!$R:$S,2,0))/ChapterTable!$R$23)))</f>
        <v>0</v>
      </c>
      <c r="E1993" s="1">
        <f ca="1">IF(AND($A1993=0,$B1993=1),
    VLOOKUP(1,ChapterTable!$1:$1048576,MATCH("최종"&amp;SUBSTITUTE(SUBSTITUTE(E$1,"standard",""),"|Float",""),ChapterTable!$1:$1,0),0)*ChapterTable!$P$17,
  IF(AND($A1993=0,$B1993=0),
    E1994,
  IF($B1993=0,
    VLOOKUP($A1993,ChapterTable!$1:$1048576,MATCH("최종"&amp;SUBSTITUTE(SUBSTITUTE(E$1,"standard",""),"|Float",""),ChapterTable!$1:$1,0),0),
  IF($B1993=1,
    IF($L1993=FALSE,
      VLOOKUP($A1993,ChapterTable!$1:$1048576,MATCH("최종"&amp;SUBSTITUTE(SUBSTITUTE(E$1,"standard",""),"|Float",""),ChapterTable!$1:$1,0),0),
      VLOOKUP($A1993-ChapterTable!$P$11,ChapterTable!$1:$1048576,MATCH("최종"&amp;SUBSTITUTE(SUBSTITUTE(E$1,"standard",""),"|Float",""),ChapterTable!$1:$1,0),0)*ChapterTable!$P$14
    ),
  OFFSET(E1993,-$B1993+IF($L1993,1,0),0)*IF($B1993&gt;OFFSET($B1993,1,0),ChapterTable!$R$17,1)*
    (VLOOKUP(SUBSTITUTE(SUBSTITUTE(E$1,"standard",""),"|Float","")&amp;IF(OR($L1993=TRUE,$A1993=0,MOD($A1993,ChapterTable!$R$20)&lt;&gt;0),"","보스")&amp;"인게임누적곱배수",ChapterTable!$R:$S,2,0)^C1993
    +VLOOKUP(SUBSTITUTE(SUBSTITUTE(E$1,"standard",""),"|Float","")&amp;IF(OR($L1993=TRUE,$A1993=0,MOD($A1993,ChapterTable!$R$20)&lt;&gt;0),"","보스")&amp;"인게임누적합배수",ChapterTable!$R:$S,2,0)*C1993)
  )
  )
  )
)</f>
        <v>90644.035308837891</v>
      </c>
      <c r="F1993" s="1">
        <f ca="1">IF(AND($A1993=0,$B1993=1),
    VLOOKUP(1,ChapterTable!$1:$1048576,MATCH("최종"&amp;SUBSTITUTE(SUBSTITUTE(F$1,"standard",""),"|Float",""),ChapterTable!$1:$1,0),0)*ChapterTable!$P$17,
  IF(AND($A1993=0,$B1993=0),
    F1994,
  IF($B1993=0,
    VLOOKUP($A1993,ChapterTable!$1:$1048576,MATCH("최종"&amp;SUBSTITUTE(SUBSTITUTE(F$1,"standard",""),"|Float",""),ChapterTable!$1:$1,0),0),
  IF($B1993=1,
    IF($L1993=FALSE,
      VLOOKUP($A1993,ChapterTable!$1:$1048576,MATCH("최종"&amp;SUBSTITUTE(SUBSTITUTE(F$1,"standard",""),"|Float",""),ChapterTable!$1:$1,0),0),
      VLOOKUP($A1993-ChapterTable!$P$11,ChapterTable!$1:$1048576,MATCH("최종"&amp;SUBSTITUTE(SUBSTITUTE(F$1,"standard",""),"|Float",""),ChapterTable!$1:$1,0),0)*ChapterTable!$P$14
    ),
  OFFSET(F1993,-$B1993+IF($L1993,1,0),0)*
    (VLOOKUP(SUBSTITUTE(SUBSTITUTE(F$1,"standard",""),"|Float","")&amp;IF(OR($L1993=TRUE,$A1993=0,MOD($A1993,ChapterTable!$R$20)&lt;&gt;0),"","보스")&amp;"인게임누적곱배수",ChapterTable!$R:$S,2,0)^D1993
    +VLOOKUP(SUBSTITUTE(SUBSTITUTE(F$1,"standard",""),"|Float","")&amp;IF(OR($L1993=TRUE,$A1993=0,MOD($A1993,ChapterTable!$R$20)&lt;&gt;0),"","보스")&amp;"인게임누적합배수",ChapterTable!$R:$S,2,0)*D1993)
  )
  )
  )
)</f>
        <v>37768.348045349121</v>
      </c>
      <c r="G1993" t="s">
        <v>719</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222"/>
        <v>1</v>
      </c>
      <c r="Q1993">
        <f t="shared" si="223"/>
        <v>1</v>
      </c>
      <c r="R1993" t="b">
        <f t="shared" ca="1" si="224"/>
        <v>1</v>
      </c>
      <c r="T1993" t="b">
        <f t="shared" ca="1" si="225"/>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228"/>
        <v>1</v>
      </c>
      <c r="AJ1993">
        <f t="shared" si="226"/>
        <v>1</v>
      </c>
      <c r="AK1993">
        <f t="shared" si="227"/>
        <v>1</v>
      </c>
      <c r="AL1993">
        <f t="shared" si="221"/>
        <v>3</v>
      </c>
    </row>
    <row r="1994" spans="1:38" hidden="1" x14ac:dyDescent="0.3">
      <c r="A1994">
        <v>18</v>
      </c>
      <c r="B1994">
        <v>3</v>
      </c>
      <c r="C1994">
        <f>IF(OR($L1994=TRUE,$A1994=0,MOD($A1994,ChapterTable!$R$20)&lt;&gt;0),
MAX(0,INT(($B1994+ChapterTable!$P$26+VLOOKUP(SUBSTITUTE(C$1,"성장단계","")&amp;"단계오프셋",ChapterTable!$R:$S,2,0))/ChapterTable!$P$23)),
MAX(0,INT(($B1994+ChapterTable!$R$26+VLOOKUP(SUBSTITUTE(C$1,"성장단계","")&amp;"보스단계오프셋",ChapterTable!$R:$S,2,0))/ChapterTable!$R$23)))</f>
        <v>0</v>
      </c>
      <c r="D1994">
        <f>IF(OR($L1994=TRUE,$A1994=0,MOD($A1994,ChapterTable!$R$20)&lt;&gt;0),
MAX(0,INT(($B1994+ChapterTable!$P$26+VLOOKUP(SUBSTITUTE(D$1,"성장단계","")&amp;"단계오프셋",ChapterTable!$R:$S,2,0))/ChapterTable!$P$23)),
MAX(0,INT(($B1994+ChapterTable!$R$26+VLOOKUP(SUBSTITUTE(D$1,"성장단계","")&amp;"보스단계오프셋",ChapterTable!$R:$S,2,0))/ChapterTable!$R$23)))</f>
        <v>0</v>
      </c>
      <c r="E1994" s="1">
        <f ca="1">IF(AND($A1994=0,$B1994=1),
    VLOOKUP(1,ChapterTable!$1:$1048576,MATCH("최종"&amp;SUBSTITUTE(SUBSTITUTE(E$1,"standard",""),"|Float",""),ChapterTable!$1:$1,0),0)*ChapterTable!$P$17,
  IF(AND($A1994=0,$B1994=0),
    E1995,
  IF($B1994=0,
    VLOOKUP($A1994,ChapterTable!$1:$1048576,MATCH("최종"&amp;SUBSTITUTE(SUBSTITUTE(E$1,"standard",""),"|Float",""),ChapterTable!$1:$1,0),0),
  IF($B1994=1,
    IF($L1994=FALSE,
      VLOOKUP($A1994,ChapterTable!$1:$1048576,MATCH("최종"&amp;SUBSTITUTE(SUBSTITUTE(E$1,"standard",""),"|Float",""),ChapterTable!$1:$1,0),0),
      VLOOKUP($A1994-ChapterTable!$P$11,ChapterTable!$1:$1048576,MATCH("최종"&amp;SUBSTITUTE(SUBSTITUTE(E$1,"standard",""),"|Float",""),ChapterTable!$1:$1,0),0)*ChapterTable!$P$14
    ),
  OFFSET(E1994,-$B1994+IF($L1994,1,0),0)*IF($B1994&gt;OFFSET($B1994,1,0),ChapterTable!$R$17,1)*
    (VLOOKUP(SUBSTITUTE(SUBSTITUTE(E$1,"standard",""),"|Float","")&amp;IF(OR($L1994=TRUE,$A1994=0,MOD($A1994,ChapterTable!$R$20)&lt;&gt;0),"","보스")&amp;"인게임누적곱배수",ChapterTable!$R:$S,2,0)^C1994
    +VLOOKUP(SUBSTITUTE(SUBSTITUTE(E$1,"standard",""),"|Float","")&amp;IF(OR($L1994=TRUE,$A1994=0,MOD($A1994,ChapterTable!$R$20)&lt;&gt;0),"","보스")&amp;"인게임누적합배수",ChapterTable!$R:$S,2,0)*C1994)
  )
  )
  )
)</f>
        <v>90644.035308837891</v>
      </c>
      <c r="F1994" s="1">
        <f ca="1">IF(AND($A1994=0,$B1994=1),
    VLOOKUP(1,ChapterTable!$1:$1048576,MATCH("최종"&amp;SUBSTITUTE(SUBSTITUTE(F$1,"standard",""),"|Float",""),ChapterTable!$1:$1,0),0)*ChapterTable!$P$17,
  IF(AND($A1994=0,$B1994=0),
    F1995,
  IF($B1994=0,
    VLOOKUP($A1994,ChapterTable!$1:$1048576,MATCH("최종"&amp;SUBSTITUTE(SUBSTITUTE(F$1,"standard",""),"|Float",""),ChapterTable!$1:$1,0),0),
  IF($B1994=1,
    IF($L1994=FALSE,
      VLOOKUP($A1994,ChapterTable!$1:$1048576,MATCH("최종"&amp;SUBSTITUTE(SUBSTITUTE(F$1,"standard",""),"|Float",""),ChapterTable!$1:$1,0),0),
      VLOOKUP($A1994-ChapterTable!$P$11,ChapterTable!$1:$1048576,MATCH("최종"&amp;SUBSTITUTE(SUBSTITUTE(F$1,"standard",""),"|Float",""),ChapterTable!$1:$1,0),0)*ChapterTable!$P$14
    ),
  OFFSET(F1994,-$B1994+IF($L1994,1,0),0)*
    (VLOOKUP(SUBSTITUTE(SUBSTITUTE(F$1,"standard",""),"|Float","")&amp;IF(OR($L1994=TRUE,$A1994=0,MOD($A1994,ChapterTable!$R$20)&lt;&gt;0),"","보스")&amp;"인게임누적곱배수",ChapterTable!$R:$S,2,0)^D1994
    +VLOOKUP(SUBSTITUTE(SUBSTITUTE(F$1,"standard",""),"|Float","")&amp;IF(OR($L1994=TRUE,$A1994=0,MOD($A1994,ChapterTable!$R$20)&lt;&gt;0),"","보스")&amp;"인게임누적합배수",ChapterTable!$R:$S,2,0)*D1994)
  )
  )
  )
)</f>
        <v>37768.348045349121</v>
      </c>
      <c r="G1994" t="s">
        <v>719</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222"/>
        <v>1</v>
      </c>
      <c r="Q1994">
        <f t="shared" si="223"/>
        <v>1</v>
      </c>
      <c r="R1994" t="b">
        <f t="shared" ca="1" si="224"/>
        <v>1</v>
      </c>
      <c r="T1994" t="b">
        <f t="shared" ca="1" si="225"/>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228"/>
        <v>1</v>
      </c>
      <c r="AJ1994">
        <f t="shared" si="226"/>
        <v>1</v>
      </c>
      <c r="AK1994">
        <f t="shared" si="227"/>
        <v>1</v>
      </c>
      <c r="AL1994">
        <f t="shared" si="221"/>
        <v>3</v>
      </c>
    </row>
    <row r="1995" spans="1:38" hidden="1" x14ac:dyDescent="0.3">
      <c r="A1995">
        <v>18</v>
      </c>
      <c r="B1995">
        <v>4</v>
      </c>
      <c r="C1995">
        <f>IF(OR($L1995=TRUE,$A1995=0,MOD($A1995,ChapterTable!$R$20)&lt;&gt;0),
MAX(0,INT(($B1995+ChapterTable!$P$26+VLOOKUP(SUBSTITUTE(C$1,"성장단계","")&amp;"단계오프셋",ChapterTable!$R:$S,2,0))/ChapterTable!$P$23)),
MAX(0,INT(($B1995+ChapterTable!$R$26+VLOOKUP(SUBSTITUTE(C$1,"성장단계","")&amp;"보스단계오프셋",ChapterTable!$R:$S,2,0))/ChapterTable!$R$23)))</f>
        <v>0</v>
      </c>
      <c r="D1995">
        <f>IF(OR($L1995=TRUE,$A1995=0,MOD($A1995,ChapterTable!$R$20)&lt;&gt;0),
MAX(0,INT(($B1995+ChapterTable!$P$26+VLOOKUP(SUBSTITUTE(D$1,"성장단계","")&amp;"단계오프셋",ChapterTable!$R:$S,2,0))/ChapterTable!$P$23)),
MAX(0,INT(($B1995+ChapterTable!$R$26+VLOOKUP(SUBSTITUTE(D$1,"성장단계","")&amp;"보스단계오프셋",ChapterTable!$R:$S,2,0))/ChapterTable!$R$23)))</f>
        <v>0</v>
      </c>
      <c r="E1995" s="1">
        <f ca="1">IF(AND($A1995=0,$B1995=1),
    VLOOKUP(1,ChapterTable!$1:$1048576,MATCH("최종"&amp;SUBSTITUTE(SUBSTITUTE(E$1,"standard",""),"|Float",""),ChapterTable!$1:$1,0),0)*ChapterTable!$P$17,
  IF(AND($A1995=0,$B1995=0),
    E1996,
  IF($B1995=0,
    VLOOKUP($A1995,ChapterTable!$1:$1048576,MATCH("최종"&amp;SUBSTITUTE(SUBSTITUTE(E$1,"standard",""),"|Float",""),ChapterTable!$1:$1,0),0),
  IF($B1995=1,
    IF($L1995=FALSE,
      VLOOKUP($A1995,ChapterTable!$1:$1048576,MATCH("최종"&amp;SUBSTITUTE(SUBSTITUTE(E$1,"standard",""),"|Float",""),ChapterTable!$1:$1,0),0),
      VLOOKUP($A1995-ChapterTable!$P$11,ChapterTable!$1:$1048576,MATCH("최종"&amp;SUBSTITUTE(SUBSTITUTE(E$1,"standard",""),"|Float",""),ChapterTable!$1:$1,0),0)*ChapterTable!$P$14
    ),
  OFFSET(E1995,-$B1995+IF($L1995,1,0),0)*IF($B1995&gt;OFFSET($B1995,1,0),ChapterTable!$R$17,1)*
    (VLOOKUP(SUBSTITUTE(SUBSTITUTE(E$1,"standard",""),"|Float","")&amp;IF(OR($L1995=TRUE,$A1995=0,MOD($A1995,ChapterTable!$R$20)&lt;&gt;0),"","보스")&amp;"인게임누적곱배수",ChapterTable!$R:$S,2,0)^C1995
    +VLOOKUP(SUBSTITUTE(SUBSTITUTE(E$1,"standard",""),"|Float","")&amp;IF(OR($L1995=TRUE,$A1995=0,MOD($A1995,ChapterTable!$R$20)&lt;&gt;0),"","보스")&amp;"인게임누적합배수",ChapterTable!$R:$S,2,0)*C1995)
  )
  )
  )
)</f>
        <v>90644.035308837891</v>
      </c>
      <c r="F1995" s="1">
        <f ca="1">IF(AND($A1995=0,$B1995=1),
    VLOOKUP(1,ChapterTable!$1:$1048576,MATCH("최종"&amp;SUBSTITUTE(SUBSTITUTE(F$1,"standard",""),"|Float",""),ChapterTable!$1:$1,0),0)*ChapterTable!$P$17,
  IF(AND($A1995=0,$B1995=0),
    F1996,
  IF($B1995=0,
    VLOOKUP($A1995,ChapterTable!$1:$1048576,MATCH("최종"&amp;SUBSTITUTE(SUBSTITUTE(F$1,"standard",""),"|Float",""),ChapterTable!$1:$1,0),0),
  IF($B1995=1,
    IF($L1995=FALSE,
      VLOOKUP($A1995,ChapterTable!$1:$1048576,MATCH("최종"&amp;SUBSTITUTE(SUBSTITUTE(F$1,"standard",""),"|Float",""),ChapterTable!$1:$1,0),0),
      VLOOKUP($A1995-ChapterTable!$P$11,ChapterTable!$1:$1048576,MATCH("최종"&amp;SUBSTITUTE(SUBSTITUTE(F$1,"standard",""),"|Float",""),ChapterTable!$1:$1,0),0)*ChapterTable!$P$14
    ),
  OFFSET(F1995,-$B1995+IF($L1995,1,0),0)*
    (VLOOKUP(SUBSTITUTE(SUBSTITUTE(F$1,"standard",""),"|Float","")&amp;IF(OR($L1995=TRUE,$A1995=0,MOD($A1995,ChapterTable!$R$20)&lt;&gt;0),"","보스")&amp;"인게임누적곱배수",ChapterTable!$R:$S,2,0)^D1995
    +VLOOKUP(SUBSTITUTE(SUBSTITUTE(F$1,"standard",""),"|Float","")&amp;IF(OR($L1995=TRUE,$A1995=0,MOD($A1995,ChapterTable!$R$20)&lt;&gt;0),"","보스")&amp;"인게임누적합배수",ChapterTable!$R:$S,2,0)*D1995)
  )
  )
  )
)</f>
        <v>37768.348045349121</v>
      </c>
      <c r="G1995" t="s">
        <v>719</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222"/>
        <v>1</v>
      </c>
      <c r="Q1995">
        <f t="shared" si="223"/>
        <v>1</v>
      </c>
      <c r="R1995" t="b">
        <f t="shared" ca="1" si="224"/>
        <v>1</v>
      </c>
      <c r="T1995" t="b">
        <f t="shared" ca="1" si="225"/>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228"/>
        <v>1</v>
      </c>
      <c r="AJ1995">
        <f t="shared" si="226"/>
        <v>1</v>
      </c>
      <c r="AK1995">
        <f t="shared" si="227"/>
        <v>1</v>
      </c>
      <c r="AL1995">
        <f t="shared" si="221"/>
        <v>3</v>
      </c>
    </row>
    <row r="1996" spans="1:38" hidden="1" x14ac:dyDescent="0.3">
      <c r="A1996">
        <v>18</v>
      </c>
      <c r="B1996">
        <v>5</v>
      </c>
      <c r="C1996">
        <f>IF(OR($L1996=TRUE,$A1996=0,MOD($A1996,ChapterTable!$R$20)&lt;&gt;0),
MAX(0,INT(($B1996+ChapterTable!$P$26+VLOOKUP(SUBSTITUTE(C$1,"성장단계","")&amp;"단계오프셋",ChapterTable!$R:$S,2,0))/ChapterTable!$P$23)),
MAX(0,INT(($B1996+ChapterTable!$R$26+VLOOKUP(SUBSTITUTE(C$1,"성장단계","")&amp;"보스단계오프셋",ChapterTable!$R:$S,2,0))/ChapterTable!$R$23)))</f>
        <v>0</v>
      </c>
      <c r="D1996">
        <f>IF(OR($L1996=TRUE,$A1996=0,MOD($A1996,ChapterTable!$R$20)&lt;&gt;0),
MAX(0,INT(($B1996+ChapterTable!$P$26+VLOOKUP(SUBSTITUTE(D$1,"성장단계","")&amp;"단계오프셋",ChapterTable!$R:$S,2,0))/ChapterTable!$P$23)),
MAX(0,INT(($B1996+ChapterTable!$R$26+VLOOKUP(SUBSTITUTE(D$1,"성장단계","")&amp;"보스단계오프셋",ChapterTable!$R:$S,2,0))/ChapterTable!$R$23)))</f>
        <v>0</v>
      </c>
      <c r="E1996" s="1">
        <f ca="1">IF(AND($A1996=0,$B1996=1),
    VLOOKUP(1,ChapterTable!$1:$1048576,MATCH("최종"&amp;SUBSTITUTE(SUBSTITUTE(E$1,"standard",""),"|Float",""),ChapterTable!$1:$1,0),0)*ChapterTable!$P$17,
  IF(AND($A1996=0,$B1996=0),
    E1997,
  IF($B1996=0,
    VLOOKUP($A1996,ChapterTable!$1:$1048576,MATCH("최종"&amp;SUBSTITUTE(SUBSTITUTE(E$1,"standard",""),"|Float",""),ChapterTable!$1:$1,0),0),
  IF($B1996=1,
    IF($L1996=FALSE,
      VLOOKUP($A1996,ChapterTable!$1:$1048576,MATCH("최종"&amp;SUBSTITUTE(SUBSTITUTE(E$1,"standard",""),"|Float",""),ChapterTable!$1:$1,0),0),
      VLOOKUP($A1996-ChapterTable!$P$11,ChapterTable!$1:$1048576,MATCH("최종"&amp;SUBSTITUTE(SUBSTITUTE(E$1,"standard",""),"|Float",""),ChapterTable!$1:$1,0),0)*ChapterTable!$P$14
    ),
  OFFSET(E1996,-$B1996+IF($L1996,1,0),0)*IF($B1996&gt;OFFSET($B1996,1,0),ChapterTable!$R$17,1)*
    (VLOOKUP(SUBSTITUTE(SUBSTITUTE(E$1,"standard",""),"|Float","")&amp;IF(OR($L1996=TRUE,$A1996=0,MOD($A1996,ChapterTable!$R$20)&lt;&gt;0),"","보스")&amp;"인게임누적곱배수",ChapterTable!$R:$S,2,0)^C1996
    +VLOOKUP(SUBSTITUTE(SUBSTITUTE(E$1,"standard",""),"|Float","")&amp;IF(OR($L1996=TRUE,$A1996=0,MOD($A1996,ChapterTable!$R$20)&lt;&gt;0),"","보스")&amp;"인게임누적합배수",ChapterTable!$R:$S,2,0)*C1996)
  )
  )
  )
)</f>
        <v>90644.035308837891</v>
      </c>
      <c r="F1996" s="1">
        <f ca="1">IF(AND($A1996=0,$B1996=1),
    VLOOKUP(1,ChapterTable!$1:$1048576,MATCH("최종"&amp;SUBSTITUTE(SUBSTITUTE(F$1,"standard",""),"|Float",""),ChapterTable!$1:$1,0),0)*ChapterTable!$P$17,
  IF(AND($A1996=0,$B1996=0),
    F1997,
  IF($B1996=0,
    VLOOKUP($A1996,ChapterTable!$1:$1048576,MATCH("최종"&amp;SUBSTITUTE(SUBSTITUTE(F$1,"standard",""),"|Float",""),ChapterTable!$1:$1,0),0),
  IF($B1996=1,
    IF($L1996=FALSE,
      VLOOKUP($A1996,ChapterTable!$1:$1048576,MATCH("최종"&amp;SUBSTITUTE(SUBSTITUTE(F$1,"standard",""),"|Float",""),ChapterTable!$1:$1,0),0),
      VLOOKUP($A1996-ChapterTable!$P$11,ChapterTable!$1:$1048576,MATCH("최종"&amp;SUBSTITUTE(SUBSTITUTE(F$1,"standard",""),"|Float",""),ChapterTable!$1:$1,0),0)*ChapterTable!$P$14
    ),
  OFFSET(F1996,-$B1996+IF($L1996,1,0),0)*
    (VLOOKUP(SUBSTITUTE(SUBSTITUTE(F$1,"standard",""),"|Float","")&amp;IF(OR($L1996=TRUE,$A1996=0,MOD($A1996,ChapterTable!$R$20)&lt;&gt;0),"","보스")&amp;"인게임누적곱배수",ChapterTable!$R:$S,2,0)^D1996
    +VLOOKUP(SUBSTITUTE(SUBSTITUTE(F$1,"standard",""),"|Float","")&amp;IF(OR($L1996=TRUE,$A1996=0,MOD($A1996,ChapterTable!$R$20)&lt;&gt;0),"","보스")&amp;"인게임누적합배수",ChapterTable!$R:$S,2,0)*D1996)
  )
  )
  )
)</f>
        <v>37768.348045349121</v>
      </c>
      <c r="G1996" t="s">
        <v>719</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222"/>
        <v>11</v>
      </c>
      <c r="Q1996">
        <f t="shared" si="223"/>
        <v>11</v>
      </c>
      <c r="R1996" t="b">
        <f t="shared" ca="1" si="224"/>
        <v>1</v>
      </c>
      <c r="T1996" t="b">
        <f t="shared" ca="1" si="225"/>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228"/>
        <v>1</v>
      </c>
      <c r="AJ1996">
        <f t="shared" si="226"/>
        <v>1</v>
      </c>
      <c r="AK1996">
        <f t="shared" si="227"/>
        <v>1</v>
      </c>
      <c r="AL1996">
        <f t="shared" si="221"/>
        <v>3</v>
      </c>
    </row>
    <row r="1997" spans="1:38" hidden="1" x14ac:dyDescent="0.3">
      <c r="A1997">
        <v>18</v>
      </c>
      <c r="B1997">
        <v>6</v>
      </c>
      <c r="C1997">
        <f>IF(OR($L1997=TRUE,$A1997=0,MOD($A1997,ChapterTable!$R$20)&lt;&gt;0),
MAX(0,INT(($B1997+ChapterTable!$P$26+VLOOKUP(SUBSTITUTE(C$1,"성장단계","")&amp;"단계오프셋",ChapterTable!$R:$S,2,0))/ChapterTable!$P$23)),
MAX(0,INT(($B1997+ChapterTable!$R$26+VLOOKUP(SUBSTITUTE(C$1,"성장단계","")&amp;"보스단계오프셋",ChapterTable!$R:$S,2,0))/ChapterTable!$R$23)))</f>
        <v>1</v>
      </c>
      <c r="D1997">
        <f>IF(OR($L1997=TRUE,$A1997=0,MOD($A1997,ChapterTable!$R$20)&lt;&gt;0),
MAX(0,INT(($B1997+ChapterTable!$P$26+VLOOKUP(SUBSTITUTE(D$1,"성장단계","")&amp;"단계오프셋",ChapterTable!$R:$S,2,0))/ChapterTable!$P$23)),
MAX(0,INT(($B1997+ChapterTable!$R$26+VLOOKUP(SUBSTITUTE(D$1,"성장단계","")&amp;"보스단계오프셋",ChapterTable!$R:$S,2,0))/ChapterTable!$R$23)))</f>
        <v>0</v>
      </c>
      <c r="E1997" s="1">
        <f ca="1">IF(AND($A1997=0,$B1997=1),
    VLOOKUP(1,ChapterTable!$1:$1048576,MATCH("최종"&amp;SUBSTITUTE(SUBSTITUTE(E$1,"standard",""),"|Float",""),ChapterTable!$1:$1,0),0)*ChapterTable!$P$17,
  IF(AND($A1997=0,$B1997=0),
    E1998,
  IF($B1997=0,
    VLOOKUP($A1997,ChapterTable!$1:$1048576,MATCH("최종"&amp;SUBSTITUTE(SUBSTITUTE(E$1,"standard",""),"|Float",""),ChapterTable!$1:$1,0),0),
  IF($B1997=1,
    IF($L1997=FALSE,
      VLOOKUP($A1997,ChapterTable!$1:$1048576,MATCH("최종"&amp;SUBSTITUTE(SUBSTITUTE(E$1,"standard",""),"|Float",""),ChapterTable!$1:$1,0),0),
      VLOOKUP($A1997-ChapterTable!$P$11,ChapterTable!$1:$1048576,MATCH("최종"&amp;SUBSTITUTE(SUBSTITUTE(E$1,"standard",""),"|Float",""),ChapterTable!$1:$1,0),0)*ChapterTable!$P$14
    ),
  OFFSET(E1997,-$B1997+IF($L1997,1,0),0)*IF($B1997&gt;OFFSET($B1997,1,0),ChapterTable!$R$17,1)*
    (VLOOKUP(SUBSTITUTE(SUBSTITUTE(E$1,"standard",""),"|Float","")&amp;IF(OR($L1997=TRUE,$A1997=0,MOD($A1997,ChapterTable!$R$20)&lt;&gt;0),"","보스")&amp;"인게임누적곱배수",ChapterTable!$R:$S,2,0)^C1997
    +VLOOKUP(SUBSTITUTE(SUBSTITUTE(E$1,"standard",""),"|Float","")&amp;IF(OR($L1997=TRUE,$A1997=0,MOD($A1997,ChapterTable!$R$20)&lt;&gt;0),"","보스")&amp;"인게임누적합배수",ChapterTable!$R:$S,2,0)*C1997)
  )
  )
  )
)</f>
        <v>108772.84237060546</v>
      </c>
      <c r="F1997" s="1">
        <f ca="1">IF(AND($A1997=0,$B1997=1),
    VLOOKUP(1,ChapterTable!$1:$1048576,MATCH("최종"&amp;SUBSTITUTE(SUBSTITUTE(F$1,"standard",""),"|Float",""),ChapterTable!$1:$1,0),0)*ChapterTable!$P$17,
  IF(AND($A1997=0,$B1997=0),
    F1998,
  IF($B1997=0,
    VLOOKUP($A1997,ChapterTable!$1:$1048576,MATCH("최종"&amp;SUBSTITUTE(SUBSTITUTE(F$1,"standard",""),"|Float",""),ChapterTable!$1:$1,0),0),
  IF($B1997=1,
    IF($L1997=FALSE,
      VLOOKUP($A1997,ChapterTable!$1:$1048576,MATCH("최종"&amp;SUBSTITUTE(SUBSTITUTE(F$1,"standard",""),"|Float",""),ChapterTable!$1:$1,0),0),
      VLOOKUP($A1997-ChapterTable!$P$11,ChapterTable!$1:$1048576,MATCH("최종"&amp;SUBSTITUTE(SUBSTITUTE(F$1,"standard",""),"|Float",""),ChapterTable!$1:$1,0),0)*ChapterTable!$P$14
    ),
  OFFSET(F1997,-$B1997+IF($L1997,1,0),0)*
    (VLOOKUP(SUBSTITUTE(SUBSTITUTE(F$1,"standard",""),"|Float","")&amp;IF(OR($L1997=TRUE,$A1997=0,MOD($A1997,ChapterTable!$R$20)&lt;&gt;0),"","보스")&amp;"인게임누적곱배수",ChapterTable!$R:$S,2,0)^D1997
    +VLOOKUP(SUBSTITUTE(SUBSTITUTE(F$1,"standard",""),"|Float","")&amp;IF(OR($L1997=TRUE,$A1997=0,MOD($A1997,ChapterTable!$R$20)&lt;&gt;0),"","보스")&amp;"인게임누적합배수",ChapterTable!$R:$S,2,0)*D1997)
  )
  )
  )
)</f>
        <v>37768.348045349121</v>
      </c>
      <c r="G1997" t="s">
        <v>719</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222"/>
        <v>1</v>
      </c>
      <c r="Q1997">
        <f t="shared" si="223"/>
        <v>1</v>
      </c>
      <c r="R1997" t="b">
        <f t="shared" ca="1" si="224"/>
        <v>1</v>
      </c>
      <c r="T1997" t="b">
        <f t="shared" ca="1" si="225"/>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228"/>
        <v>1</v>
      </c>
      <c r="AJ1997">
        <f t="shared" si="226"/>
        <v>1</v>
      </c>
      <c r="AK1997">
        <f t="shared" si="227"/>
        <v>1</v>
      </c>
      <c r="AL1997">
        <f t="shared" si="221"/>
        <v>3</v>
      </c>
    </row>
    <row r="1998" spans="1:38" hidden="1" x14ac:dyDescent="0.3">
      <c r="A1998">
        <v>18</v>
      </c>
      <c r="B1998">
        <v>7</v>
      </c>
      <c r="C1998">
        <f>IF(OR($L1998=TRUE,$A1998=0,MOD($A1998,ChapterTable!$R$20)&lt;&gt;0),
MAX(0,INT(($B1998+ChapterTable!$P$26+VLOOKUP(SUBSTITUTE(C$1,"성장단계","")&amp;"단계오프셋",ChapterTable!$R:$S,2,0))/ChapterTable!$P$23)),
MAX(0,INT(($B1998+ChapterTable!$R$26+VLOOKUP(SUBSTITUTE(C$1,"성장단계","")&amp;"보스단계오프셋",ChapterTable!$R:$S,2,0))/ChapterTable!$R$23)))</f>
        <v>1</v>
      </c>
      <c r="D1998">
        <f>IF(OR($L1998=TRUE,$A1998=0,MOD($A1998,ChapterTable!$R$20)&lt;&gt;0),
MAX(0,INT(($B1998+ChapterTable!$P$26+VLOOKUP(SUBSTITUTE(D$1,"성장단계","")&amp;"단계오프셋",ChapterTable!$R:$S,2,0))/ChapterTable!$P$23)),
MAX(0,INT(($B1998+ChapterTable!$R$26+VLOOKUP(SUBSTITUTE(D$1,"성장단계","")&amp;"보스단계오프셋",ChapterTable!$R:$S,2,0))/ChapterTable!$R$23)))</f>
        <v>0</v>
      </c>
      <c r="E1998" s="1">
        <f ca="1">IF(AND($A1998=0,$B1998=1),
    VLOOKUP(1,ChapterTable!$1:$1048576,MATCH("최종"&amp;SUBSTITUTE(SUBSTITUTE(E$1,"standard",""),"|Float",""),ChapterTable!$1:$1,0),0)*ChapterTable!$P$17,
  IF(AND($A1998=0,$B1998=0),
    E1999,
  IF($B1998=0,
    VLOOKUP($A1998,ChapterTable!$1:$1048576,MATCH("최종"&amp;SUBSTITUTE(SUBSTITUTE(E$1,"standard",""),"|Float",""),ChapterTable!$1:$1,0),0),
  IF($B1998=1,
    IF($L1998=FALSE,
      VLOOKUP($A1998,ChapterTable!$1:$1048576,MATCH("최종"&amp;SUBSTITUTE(SUBSTITUTE(E$1,"standard",""),"|Float",""),ChapterTable!$1:$1,0),0),
      VLOOKUP($A1998-ChapterTable!$P$11,ChapterTable!$1:$1048576,MATCH("최종"&amp;SUBSTITUTE(SUBSTITUTE(E$1,"standard",""),"|Float",""),ChapterTable!$1:$1,0),0)*ChapterTable!$P$14
    ),
  OFFSET(E1998,-$B1998+IF($L1998,1,0),0)*IF($B1998&gt;OFFSET($B1998,1,0),ChapterTable!$R$17,1)*
    (VLOOKUP(SUBSTITUTE(SUBSTITUTE(E$1,"standard",""),"|Float","")&amp;IF(OR($L1998=TRUE,$A1998=0,MOD($A1998,ChapterTable!$R$20)&lt;&gt;0),"","보스")&amp;"인게임누적곱배수",ChapterTable!$R:$S,2,0)^C1998
    +VLOOKUP(SUBSTITUTE(SUBSTITUTE(E$1,"standard",""),"|Float","")&amp;IF(OR($L1998=TRUE,$A1998=0,MOD($A1998,ChapterTable!$R$20)&lt;&gt;0),"","보스")&amp;"인게임누적합배수",ChapterTable!$R:$S,2,0)*C1998)
  )
  )
  )
)</f>
        <v>108772.84237060546</v>
      </c>
      <c r="F1998" s="1">
        <f ca="1">IF(AND($A1998=0,$B1998=1),
    VLOOKUP(1,ChapterTable!$1:$1048576,MATCH("최종"&amp;SUBSTITUTE(SUBSTITUTE(F$1,"standard",""),"|Float",""),ChapterTable!$1:$1,0),0)*ChapterTable!$P$17,
  IF(AND($A1998=0,$B1998=0),
    F1999,
  IF($B1998=0,
    VLOOKUP($A1998,ChapterTable!$1:$1048576,MATCH("최종"&amp;SUBSTITUTE(SUBSTITUTE(F$1,"standard",""),"|Float",""),ChapterTable!$1:$1,0),0),
  IF($B1998=1,
    IF($L1998=FALSE,
      VLOOKUP($A1998,ChapterTable!$1:$1048576,MATCH("최종"&amp;SUBSTITUTE(SUBSTITUTE(F$1,"standard",""),"|Float",""),ChapterTable!$1:$1,0),0),
      VLOOKUP($A1998-ChapterTable!$P$11,ChapterTable!$1:$1048576,MATCH("최종"&amp;SUBSTITUTE(SUBSTITUTE(F$1,"standard",""),"|Float",""),ChapterTable!$1:$1,0),0)*ChapterTable!$P$14
    ),
  OFFSET(F1998,-$B1998+IF($L1998,1,0),0)*
    (VLOOKUP(SUBSTITUTE(SUBSTITUTE(F$1,"standard",""),"|Float","")&amp;IF(OR($L1998=TRUE,$A1998=0,MOD($A1998,ChapterTable!$R$20)&lt;&gt;0),"","보스")&amp;"인게임누적곱배수",ChapterTable!$R:$S,2,0)^D1998
    +VLOOKUP(SUBSTITUTE(SUBSTITUTE(F$1,"standard",""),"|Float","")&amp;IF(OR($L1998=TRUE,$A1998=0,MOD($A1998,ChapterTable!$R$20)&lt;&gt;0),"","보스")&amp;"인게임누적합배수",ChapterTable!$R:$S,2,0)*D1998)
  )
  )
  )
)</f>
        <v>37768.348045349121</v>
      </c>
      <c r="G1998" t="s">
        <v>719</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222"/>
        <v>1</v>
      </c>
      <c r="Q1998">
        <f t="shared" si="223"/>
        <v>1</v>
      </c>
      <c r="R1998" t="b">
        <f t="shared" ca="1" si="224"/>
        <v>1</v>
      </c>
      <c r="T1998" t="b">
        <f t="shared" ca="1" si="225"/>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228"/>
        <v>1</v>
      </c>
      <c r="AJ1998">
        <f t="shared" si="226"/>
        <v>1</v>
      </c>
      <c r="AK1998">
        <f t="shared" si="227"/>
        <v>1</v>
      </c>
      <c r="AL1998">
        <f t="shared" si="221"/>
        <v>3</v>
      </c>
    </row>
    <row r="1999" spans="1:38" hidden="1" x14ac:dyDescent="0.3">
      <c r="A1999">
        <v>18</v>
      </c>
      <c r="B1999">
        <v>8</v>
      </c>
      <c r="C1999">
        <f>IF(OR($L1999=TRUE,$A1999=0,MOD($A1999,ChapterTable!$R$20)&lt;&gt;0),
MAX(0,INT(($B1999+ChapterTable!$P$26+VLOOKUP(SUBSTITUTE(C$1,"성장단계","")&amp;"단계오프셋",ChapterTable!$R:$S,2,0))/ChapterTable!$P$23)),
MAX(0,INT(($B1999+ChapterTable!$R$26+VLOOKUP(SUBSTITUTE(C$1,"성장단계","")&amp;"보스단계오프셋",ChapterTable!$R:$S,2,0))/ChapterTable!$R$23)))</f>
        <v>1</v>
      </c>
      <c r="D1999">
        <f>IF(OR($L1999=TRUE,$A1999=0,MOD($A1999,ChapterTable!$R$20)&lt;&gt;0),
MAX(0,INT(($B1999+ChapterTable!$P$26+VLOOKUP(SUBSTITUTE(D$1,"성장단계","")&amp;"단계오프셋",ChapterTable!$R:$S,2,0))/ChapterTable!$P$23)),
MAX(0,INT(($B1999+ChapterTable!$R$26+VLOOKUP(SUBSTITUTE(D$1,"성장단계","")&amp;"보스단계오프셋",ChapterTable!$R:$S,2,0))/ChapterTable!$R$23)))</f>
        <v>0</v>
      </c>
      <c r="E1999" s="1">
        <f ca="1">IF(AND($A1999=0,$B1999=1),
    VLOOKUP(1,ChapterTable!$1:$1048576,MATCH("최종"&amp;SUBSTITUTE(SUBSTITUTE(E$1,"standard",""),"|Float",""),ChapterTable!$1:$1,0),0)*ChapterTable!$P$17,
  IF(AND($A1999=0,$B1999=0),
    E2000,
  IF($B1999=0,
    VLOOKUP($A1999,ChapterTable!$1:$1048576,MATCH("최종"&amp;SUBSTITUTE(SUBSTITUTE(E$1,"standard",""),"|Float",""),ChapterTable!$1:$1,0),0),
  IF($B1999=1,
    IF($L1999=FALSE,
      VLOOKUP($A1999,ChapterTable!$1:$1048576,MATCH("최종"&amp;SUBSTITUTE(SUBSTITUTE(E$1,"standard",""),"|Float",""),ChapterTable!$1:$1,0),0),
      VLOOKUP($A1999-ChapterTable!$P$11,ChapterTable!$1:$1048576,MATCH("최종"&amp;SUBSTITUTE(SUBSTITUTE(E$1,"standard",""),"|Float",""),ChapterTable!$1:$1,0),0)*ChapterTable!$P$14
    ),
  OFFSET(E1999,-$B1999+IF($L1999,1,0),0)*IF($B1999&gt;OFFSET($B1999,1,0),ChapterTable!$R$17,1)*
    (VLOOKUP(SUBSTITUTE(SUBSTITUTE(E$1,"standard",""),"|Float","")&amp;IF(OR($L1999=TRUE,$A1999=0,MOD($A1999,ChapterTable!$R$20)&lt;&gt;0),"","보스")&amp;"인게임누적곱배수",ChapterTable!$R:$S,2,0)^C1999
    +VLOOKUP(SUBSTITUTE(SUBSTITUTE(E$1,"standard",""),"|Float","")&amp;IF(OR($L1999=TRUE,$A1999=0,MOD($A1999,ChapterTable!$R$20)&lt;&gt;0),"","보스")&amp;"인게임누적합배수",ChapterTable!$R:$S,2,0)*C1999)
  )
  )
  )
)</f>
        <v>108772.84237060546</v>
      </c>
      <c r="F1999" s="1">
        <f ca="1">IF(AND($A1999=0,$B1999=1),
    VLOOKUP(1,ChapterTable!$1:$1048576,MATCH("최종"&amp;SUBSTITUTE(SUBSTITUTE(F$1,"standard",""),"|Float",""),ChapterTable!$1:$1,0),0)*ChapterTable!$P$17,
  IF(AND($A1999=0,$B1999=0),
    F2000,
  IF($B1999=0,
    VLOOKUP($A1999,ChapterTable!$1:$1048576,MATCH("최종"&amp;SUBSTITUTE(SUBSTITUTE(F$1,"standard",""),"|Float",""),ChapterTable!$1:$1,0),0),
  IF($B1999=1,
    IF($L1999=FALSE,
      VLOOKUP($A1999,ChapterTable!$1:$1048576,MATCH("최종"&amp;SUBSTITUTE(SUBSTITUTE(F$1,"standard",""),"|Float",""),ChapterTable!$1:$1,0),0),
      VLOOKUP($A1999-ChapterTable!$P$11,ChapterTable!$1:$1048576,MATCH("최종"&amp;SUBSTITUTE(SUBSTITUTE(F$1,"standard",""),"|Float",""),ChapterTable!$1:$1,0),0)*ChapterTable!$P$14
    ),
  OFFSET(F1999,-$B1999+IF($L1999,1,0),0)*
    (VLOOKUP(SUBSTITUTE(SUBSTITUTE(F$1,"standard",""),"|Float","")&amp;IF(OR($L1999=TRUE,$A1999=0,MOD($A1999,ChapterTable!$R$20)&lt;&gt;0),"","보스")&amp;"인게임누적곱배수",ChapterTable!$R:$S,2,0)^D1999
    +VLOOKUP(SUBSTITUTE(SUBSTITUTE(F$1,"standard",""),"|Float","")&amp;IF(OR($L1999=TRUE,$A1999=0,MOD($A1999,ChapterTable!$R$20)&lt;&gt;0),"","보스")&amp;"인게임누적합배수",ChapterTable!$R:$S,2,0)*D1999)
  )
  )
  )
)</f>
        <v>37768.348045349121</v>
      </c>
      <c r="G1999" t="s">
        <v>719</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222"/>
        <v>1</v>
      </c>
      <c r="Q1999">
        <f t="shared" si="223"/>
        <v>1</v>
      </c>
      <c r="R1999" t="b">
        <f t="shared" ca="1" si="224"/>
        <v>1</v>
      </c>
      <c r="T1999" t="b">
        <f t="shared" ca="1" si="225"/>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228"/>
        <v>1</v>
      </c>
      <c r="AJ1999">
        <f t="shared" si="226"/>
        <v>1</v>
      </c>
      <c r="AK1999">
        <f t="shared" si="227"/>
        <v>1</v>
      </c>
      <c r="AL1999">
        <f t="shared" si="221"/>
        <v>3</v>
      </c>
    </row>
    <row r="2000" spans="1:38" hidden="1" x14ac:dyDescent="0.3">
      <c r="A2000">
        <v>18</v>
      </c>
      <c r="B2000">
        <v>9</v>
      </c>
      <c r="C2000">
        <f>IF(OR($L2000=TRUE,$A2000=0,MOD($A2000,ChapterTable!$R$20)&lt;&gt;0),
MAX(0,INT(($B2000+ChapterTable!$P$26+VLOOKUP(SUBSTITUTE(C$1,"성장단계","")&amp;"단계오프셋",ChapterTable!$R:$S,2,0))/ChapterTable!$P$23)),
MAX(0,INT(($B2000+ChapterTable!$R$26+VLOOKUP(SUBSTITUTE(C$1,"성장단계","")&amp;"보스단계오프셋",ChapterTable!$R:$S,2,0))/ChapterTable!$R$23)))</f>
        <v>1</v>
      </c>
      <c r="D2000">
        <f>IF(OR($L2000=TRUE,$A2000=0,MOD($A2000,ChapterTable!$R$20)&lt;&gt;0),
MAX(0,INT(($B2000+ChapterTable!$P$26+VLOOKUP(SUBSTITUTE(D$1,"성장단계","")&amp;"단계오프셋",ChapterTable!$R:$S,2,0))/ChapterTable!$P$23)),
MAX(0,INT(($B2000+ChapterTable!$R$26+VLOOKUP(SUBSTITUTE(D$1,"성장단계","")&amp;"보스단계오프셋",ChapterTable!$R:$S,2,0))/ChapterTable!$R$23)))</f>
        <v>0</v>
      </c>
      <c r="E2000" s="1">
        <f ca="1">IF(AND($A2000=0,$B2000=1),
    VLOOKUP(1,ChapterTable!$1:$1048576,MATCH("최종"&amp;SUBSTITUTE(SUBSTITUTE(E$1,"standard",""),"|Float",""),ChapterTable!$1:$1,0),0)*ChapterTable!$P$17,
  IF(AND($A2000=0,$B2000=0),
    E2001,
  IF($B2000=0,
    VLOOKUP($A2000,ChapterTable!$1:$1048576,MATCH("최종"&amp;SUBSTITUTE(SUBSTITUTE(E$1,"standard",""),"|Float",""),ChapterTable!$1:$1,0),0),
  IF($B2000=1,
    IF($L2000=FALSE,
      VLOOKUP($A2000,ChapterTable!$1:$1048576,MATCH("최종"&amp;SUBSTITUTE(SUBSTITUTE(E$1,"standard",""),"|Float",""),ChapterTable!$1:$1,0),0),
      VLOOKUP($A2000-ChapterTable!$P$11,ChapterTable!$1:$1048576,MATCH("최종"&amp;SUBSTITUTE(SUBSTITUTE(E$1,"standard",""),"|Float",""),ChapterTable!$1:$1,0),0)*ChapterTable!$P$14
    ),
  OFFSET(E2000,-$B2000+IF($L2000,1,0),0)*IF($B2000&gt;OFFSET($B2000,1,0),ChapterTable!$R$17,1)*
    (VLOOKUP(SUBSTITUTE(SUBSTITUTE(E$1,"standard",""),"|Float","")&amp;IF(OR($L2000=TRUE,$A2000=0,MOD($A2000,ChapterTable!$R$20)&lt;&gt;0),"","보스")&amp;"인게임누적곱배수",ChapterTable!$R:$S,2,0)^C2000
    +VLOOKUP(SUBSTITUTE(SUBSTITUTE(E$1,"standard",""),"|Float","")&amp;IF(OR($L2000=TRUE,$A2000=0,MOD($A2000,ChapterTable!$R$20)&lt;&gt;0),"","보스")&amp;"인게임누적합배수",ChapterTable!$R:$S,2,0)*C2000)
  )
  )
  )
)</f>
        <v>108772.84237060546</v>
      </c>
      <c r="F2000" s="1">
        <f ca="1">IF(AND($A2000=0,$B2000=1),
    VLOOKUP(1,ChapterTable!$1:$1048576,MATCH("최종"&amp;SUBSTITUTE(SUBSTITUTE(F$1,"standard",""),"|Float",""),ChapterTable!$1:$1,0),0)*ChapterTable!$P$17,
  IF(AND($A2000=0,$B2000=0),
    F2001,
  IF($B2000=0,
    VLOOKUP($A2000,ChapterTable!$1:$1048576,MATCH("최종"&amp;SUBSTITUTE(SUBSTITUTE(F$1,"standard",""),"|Float",""),ChapterTable!$1:$1,0),0),
  IF($B2000=1,
    IF($L2000=FALSE,
      VLOOKUP($A2000,ChapterTable!$1:$1048576,MATCH("최종"&amp;SUBSTITUTE(SUBSTITUTE(F$1,"standard",""),"|Float",""),ChapterTable!$1:$1,0),0),
      VLOOKUP($A2000-ChapterTable!$P$11,ChapterTable!$1:$1048576,MATCH("최종"&amp;SUBSTITUTE(SUBSTITUTE(F$1,"standard",""),"|Float",""),ChapterTable!$1:$1,0),0)*ChapterTable!$P$14
    ),
  OFFSET(F2000,-$B2000+IF($L2000,1,0),0)*
    (VLOOKUP(SUBSTITUTE(SUBSTITUTE(F$1,"standard",""),"|Float","")&amp;IF(OR($L2000=TRUE,$A2000=0,MOD($A2000,ChapterTable!$R$20)&lt;&gt;0),"","보스")&amp;"인게임누적곱배수",ChapterTable!$R:$S,2,0)^D2000
    +VLOOKUP(SUBSTITUTE(SUBSTITUTE(F$1,"standard",""),"|Float","")&amp;IF(OR($L2000=TRUE,$A2000=0,MOD($A2000,ChapterTable!$R$20)&lt;&gt;0),"","보스")&amp;"인게임누적합배수",ChapterTable!$R:$S,2,0)*D2000)
  )
  )
  )
)</f>
        <v>37768.348045349121</v>
      </c>
      <c r="G2000" t="s">
        <v>719</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222"/>
        <v>91</v>
      </c>
      <c r="Q2000">
        <f t="shared" si="223"/>
        <v>91</v>
      </c>
      <c r="R2000" t="b">
        <f t="shared" ca="1" si="224"/>
        <v>1</v>
      </c>
      <c r="T2000" t="b">
        <f t="shared" ca="1" si="225"/>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228"/>
        <v>1</v>
      </c>
      <c r="AJ2000">
        <f t="shared" si="226"/>
        <v>1</v>
      </c>
      <c r="AK2000">
        <f t="shared" si="227"/>
        <v>1</v>
      </c>
      <c r="AL2000">
        <f t="shared" si="221"/>
        <v>3</v>
      </c>
    </row>
    <row r="2001" spans="1:38" hidden="1" x14ac:dyDescent="0.3">
      <c r="A2001">
        <v>18</v>
      </c>
      <c r="B2001">
        <v>10</v>
      </c>
      <c r="C2001">
        <f>IF(OR($L2001=TRUE,$A2001=0,MOD($A2001,ChapterTable!$R$20)&lt;&gt;0),
MAX(0,INT(($B2001+ChapterTable!$P$26+VLOOKUP(SUBSTITUTE(C$1,"성장단계","")&amp;"단계오프셋",ChapterTable!$R:$S,2,0))/ChapterTable!$P$23)),
MAX(0,INT(($B2001+ChapterTable!$R$26+VLOOKUP(SUBSTITUTE(C$1,"성장단계","")&amp;"보스단계오프셋",ChapterTable!$R:$S,2,0))/ChapterTable!$R$23)))</f>
        <v>1</v>
      </c>
      <c r="D2001">
        <f>IF(OR($L2001=TRUE,$A2001=0,MOD($A2001,ChapterTable!$R$20)&lt;&gt;0),
MAX(0,INT(($B2001+ChapterTable!$P$26+VLOOKUP(SUBSTITUTE(D$1,"성장단계","")&amp;"단계오프셋",ChapterTable!$R:$S,2,0))/ChapterTable!$P$23)),
MAX(0,INT(($B2001+ChapterTable!$R$26+VLOOKUP(SUBSTITUTE(D$1,"성장단계","")&amp;"보스단계오프셋",ChapterTable!$R:$S,2,0))/ChapterTable!$R$23)))</f>
        <v>0</v>
      </c>
      <c r="E2001" s="1">
        <f ca="1">IF(AND($A2001=0,$B2001=1),
    VLOOKUP(1,ChapterTable!$1:$1048576,MATCH("최종"&amp;SUBSTITUTE(SUBSTITUTE(E$1,"standard",""),"|Float",""),ChapterTable!$1:$1,0),0)*ChapterTable!$P$17,
  IF(AND($A2001=0,$B2001=0),
    E2002,
  IF($B2001=0,
    VLOOKUP($A2001,ChapterTable!$1:$1048576,MATCH("최종"&amp;SUBSTITUTE(SUBSTITUTE(E$1,"standard",""),"|Float",""),ChapterTable!$1:$1,0),0),
  IF($B2001=1,
    IF($L2001=FALSE,
      VLOOKUP($A2001,ChapterTable!$1:$1048576,MATCH("최종"&amp;SUBSTITUTE(SUBSTITUTE(E$1,"standard",""),"|Float",""),ChapterTable!$1:$1,0),0),
      VLOOKUP($A2001-ChapterTable!$P$11,ChapterTable!$1:$1048576,MATCH("최종"&amp;SUBSTITUTE(SUBSTITUTE(E$1,"standard",""),"|Float",""),ChapterTable!$1:$1,0),0)*ChapterTable!$P$14
    ),
  OFFSET(E2001,-$B2001+IF($L2001,1,0),0)*IF($B2001&gt;OFFSET($B2001,1,0),ChapterTable!$R$17,1)*
    (VLOOKUP(SUBSTITUTE(SUBSTITUTE(E$1,"standard",""),"|Float","")&amp;IF(OR($L2001=TRUE,$A2001=0,MOD($A2001,ChapterTable!$R$20)&lt;&gt;0),"","보스")&amp;"인게임누적곱배수",ChapterTable!$R:$S,2,0)^C2001
    +VLOOKUP(SUBSTITUTE(SUBSTITUTE(E$1,"standard",""),"|Float","")&amp;IF(OR($L2001=TRUE,$A2001=0,MOD($A2001,ChapterTable!$R$20)&lt;&gt;0),"","보스")&amp;"인게임누적합배수",ChapterTable!$R:$S,2,0)*C2001)
  )
  )
  )
)</f>
        <v>108772.84237060546</v>
      </c>
      <c r="F2001" s="1">
        <f ca="1">IF(AND($A2001=0,$B2001=1),
    VLOOKUP(1,ChapterTable!$1:$1048576,MATCH("최종"&amp;SUBSTITUTE(SUBSTITUTE(F$1,"standard",""),"|Float",""),ChapterTable!$1:$1,0),0)*ChapterTable!$P$17,
  IF(AND($A2001=0,$B2001=0),
    F2002,
  IF($B2001=0,
    VLOOKUP($A2001,ChapterTable!$1:$1048576,MATCH("최종"&amp;SUBSTITUTE(SUBSTITUTE(F$1,"standard",""),"|Float",""),ChapterTable!$1:$1,0),0),
  IF($B2001=1,
    IF($L2001=FALSE,
      VLOOKUP($A2001,ChapterTable!$1:$1048576,MATCH("최종"&amp;SUBSTITUTE(SUBSTITUTE(F$1,"standard",""),"|Float",""),ChapterTable!$1:$1,0),0),
      VLOOKUP($A2001-ChapterTable!$P$11,ChapterTable!$1:$1048576,MATCH("최종"&amp;SUBSTITUTE(SUBSTITUTE(F$1,"standard",""),"|Float",""),ChapterTable!$1:$1,0),0)*ChapterTable!$P$14
    ),
  OFFSET(F2001,-$B2001+IF($L2001,1,0),0)*
    (VLOOKUP(SUBSTITUTE(SUBSTITUTE(F$1,"standard",""),"|Float","")&amp;IF(OR($L2001=TRUE,$A2001=0,MOD($A2001,ChapterTable!$R$20)&lt;&gt;0),"","보스")&amp;"인게임누적곱배수",ChapterTable!$R:$S,2,0)^D2001
    +VLOOKUP(SUBSTITUTE(SUBSTITUTE(F$1,"standard",""),"|Float","")&amp;IF(OR($L2001=TRUE,$A2001=0,MOD($A2001,ChapterTable!$R$20)&lt;&gt;0),"","보스")&amp;"인게임누적합배수",ChapterTable!$R:$S,2,0)*D2001)
  )
  )
  )
)</f>
        <v>37768.348045349121</v>
      </c>
      <c r="G2001" t="s">
        <v>719</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222"/>
        <v>21</v>
      </c>
      <c r="Q2001">
        <f t="shared" si="223"/>
        <v>21</v>
      </c>
      <c r="R2001" t="b">
        <f t="shared" ca="1" si="224"/>
        <v>1</v>
      </c>
      <c r="T2001" t="b">
        <f t="shared" ca="1" si="225"/>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228"/>
        <v>1</v>
      </c>
      <c r="AJ2001">
        <f t="shared" si="226"/>
        <v>1</v>
      </c>
      <c r="AK2001">
        <f t="shared" si="227"/>
        <v>1</v>
      </c>
      <c r="AL2001">
        <f t="shared" si="221"/>
        <v>3</v>
      </c>
    </row>
    <row r="2002" spans="1:38" hidden="1" x14ac:dyDescent="0.3">
      <c r="A2002">
        <v>18</v>
      </c>
      <c r="B2002">
        <v>11</v>
      </c>
      <c r="C2002">
        <f>IF(OR($L2002=TRUE,$A2002=0,MOD($A2002,ChapterTable!$R$20)&lt;&gt;0),
MAX(0,INT(($B2002+ChapterTable!$P$26+VLOOKUP(SUBSTITUTE(C$1,"성장단계","")&amp;"단계오프셋",ChapterTable!$R:$S,2,0))/ChapterTable!$P$23)),
MAX(0,INT(($B2002+ChapterTable!$R$26+VLOOKUP(SUBSTITUTE(C$1,"성장단계","")&amp;"보스단계오프셋",ChapterTable!$R:$S,2,0))/ChapterTable!$R$23)))</f>
        <v>1</v>
      </c>
      <c r="D2002">
        <f>IF(OR($L2002=TRUE,$A2002=0,MOD($A2002,ChapterTable!$R$20)&lt;&gt;0),
MAX(0,INT(($B2002+ChapterTable!$P$26+VLOOKUP(SUBSTITUTE(D$1,"성장단계","")&amp;"단계오프셋",ChapterTable!$R:$S,2,0))/ChapterTable!$P$23)),
MAX(0,INT(($B2002+ChapterTable!$R$26+VLOOKUP(SUBSTITUTE(D$1,"성장단계","")&amp;"보스단계오프셋",ChapterTable!$R:$S,2,0))/ChapterTable!$R$23)))</f>
        <v>1</v>
      </c>
      <c r="E2002" s="1">
        <f ca="1">IF(AND($A2002=0,$B2002=1),
    VLOOKUP(1,ChapterTable!$1:$1048576,MATCH("최종"&amp;SUBSTITUTE(SUBSTITUTE(E$1,"standard",""),"|Float",""),ChapterTable!$1:$1,0),0)*ChapterTable!$P$17,
  IF(AND($A2002=0,$B2002=0),
    E2003,
  IF($B2002=0,
    VLOOKUP($A2002,ChapterTable!$1:$1048576,MATCH("최종"&amp;SUBSTITUTE(SUBSTITUTE(E$1,"standard",""),"|Float",""),ChapterTable!$1:$1,0),0),
  IF($B2002=1,
    IF($L2002=FALSE,
      VLOOKUP($A2002,ChapterTable!$1:$1048576,MATCH("최종"&amp;SUBSTITUTE(SUBSTITUTE(E$1,"standard",""),"|Float",""),ChapterTable!$1:$1,0),0),
      VLOOKUP($A2002-ChapterTable!$P$11,ChapterTable!$1:$1048576,MATCH("최종"&amp;SUBSTITUTE(SUBSTITUTE(E$1,"standard",""),"|Float",""),ChapterTable!$1:$1,0),0)*ChapterTable!$P$14
    ),
  OFFSET(E2002,-$B2002+IF($L2002,1,0),0)*IF($B2002&gt;OFFSET($B2002,1,0),ChapterTable!$R$17,1)*
    (VLOOKUP(SUBSTITUTE(SUBSTITUTE(E$1,"standard",""),"|Float","")&amp;IF(OR($L2002=TRUE,$A2002=0,MOD($A2002,ChapterTable!$R$20)&lt;&gt;0),"","보스")&amp;"인게임누적곱배수",ChapterTable!$R:$S,2,0)^C2002
    +VLOOKUP(SUBSTITUTE(SUBSTITUTE(E$1,"standard",""),"|Float","")&amp;IF(OR($L2002=TRUE,$A2002=0,MOD($A2002,ChapterTable!$R$20)&lt;&gt;0),"","보스")&amp;"인게임누적합배수",ChapterTable!$R:$S,2,0)*C2002)
  )
  )
  )
)</f>
        <v>108772.84237060546</v>
      </c>
      <c r="F2002" s="1">
        <f ca="1">IF(AND($A2002=0,$B2002=1),
    VLOOKUP(1,ChapterTable!$1:$1048576,MATCH("최종"&amp;SUBSTITUTE(SUBSTITUTE(F$1,"standard",""),"|Float",""),ChapterTable!$1:$1,0),0)*ChapterTable!$P$17,
  IF(AND($A2002=0,$B2002=0),
    F2003,
  IF($B2002=0,
    VLOOKUP($A2002,ChapterTable!$1:$1048576,MATCH("최종"&amp;SUBSTITUTE(SUBSTITUTE(F$1,"standard",""),"|Float",""),ChapterTable!$1:$1,0),0),
  IF($B2002=1,
    IF($L2002=FALSE,
      VLOOKUP($A2002,ChapterTable!$1:$1048576,MATCH("최종"&amp;SUBSTITUTE(SUBSTITUTE(F$1,"standard",""),"|Float",""),ChapterTable!$1:$1,0),0),
      VLOOKUP($A2002-ChapterTable!$P$11,ChapterTable!$1:$1048576,MATCH("최종"&amp;SUBSTITUTE(SUBSTITUTE(F$1,"standard",""),"|Float",""),ChapterTable!$1:$1,0),0)*ChapterTable!$P$14
    ),
  OFFSET(F2002,-$B2002+IF($L2002,1,0),0)*
    (VLOOKUP(SUBSTITUTE(SUBSTITUTE(F$1,"standard",""),"|Float","")&amp;IF(OR($L2002=TRUE,$A2002=0,MOD($A2002,ChapterTable!$R$20)&lt;&gt;0),"","보스")&amp;"인게임누적곱배수",ChapterTable!$R:$S,2,0)^D2002
    +VLOOKUP(SUBSTITUTE(SUBSTITUTE(F$1,"standard",""),"|Float","")&amp;IF(OR($L2002=TRUE,$A2002=0,MOD($A2002,ChapterTable!$R$20)&lt;&gt;0),"","보스")&amp;"인게임누적합배수",ChapterTable!$R:$S,2,0)*D2002)
  )
  )
  )
)</f>
        <v>40600.974148750305</v>
      </c>
      <c r="G2002" t="s">
        <v>719</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222"/>
        <v>2</v>
      </c>
      <c r="Q2002">
        <f t="shared" si="223"/>
        <v>2</v>
      </c>
      <c r="R2002" t="b">
        <f t="shared" ca="1" si="224"/>
        <v>1</v>
      </c>
      <c r="T2002" t="b">
        <f t="shared" ca="1" si="225"/>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228"/>
        <v>0.5</v>
      </c>
      <c r="AJ2002">
        <f t="shared" si="226"/>
        <v>0.54666666600000002</v>
      </c>
      <c r="AK2002">
        <f t="shared" si="227"/>
        <v>1</v>
      </c>
      <c r="AL2002">
        <f t="shared" si="221"/>
        <v>3</v>
      </c>
    </row>
    <row r="2003" spans="1:38" hidden="1" x14ac:dyDescent="0.3">
      <c r="A2003">
        <v>18</v>
      </c>
      <c r="B2003">
        <v>12</v>
      </c>
      <c r="C2003">
        <f>IF(OR($L2003=TRUE,$A2003=0,MOD($A2003,ChapterTable!$R$20)&lt;&gt;0),
MAX(0,INT(($B2003+ChapterTable!$P$26+VLOOKUP(SUBSTITUTE(C$1,"성장단계","")&amp;"단계오프셋",ChapterTable!$R:$S,2,0))/ChapterTable!$P$23)),
MAX(0,INT(($B2003+ChapterTable!$R$26+VLOOKUP(SUBSTITUTE(C$1,"성장단계","")&amp;"보스단계오프셋",ChapterTable!$R:$S,2,0))/ChapterTable!$R$23)))</f>
        <v>1</v>
      </c>
      <c r="D2003">
        <f>IF(OR($L2003=TRUE,$A2003=0,MOD($A2003,ChapterTable!$R$20)&lt;&gt;0),
MAX(0,INT(($B2003+ChapterTable!$P$26+VLOOKUP(SUBSTITUTE(D$1,"성장단계","")&amp;"단계오프셋",ChapterTable!$R:$S,2,0))/ChapterTable!$P$23)),
MAX(0,INT(($B2003+ChapterTable!$R$26+VLOOKUP(SUBSTITUTE(D$1,"성장단계","")&amp;"보스단계오프셋",ChapterTable!$R:$S,2,0))/ChapterTable!$R$23)))</f>
        <v>1</v>
      </c>
      <c r="E2003" s="1">
        <f ca="1">IF(AND($A2003=0,$B2003=1),
    VLOOKUP(1,ChapterTable!$1:$1048576,MATCH("최종"&amp;SUBSTITUTE(SUBSTITUTE(E$1,"standard",""),"|Float",""),ChapterTable!$1:$1,0),0)*ChapterTable!$P$17,
  IF(AND($A2003=0,$B2003=0),
    E2004,
  IF($B2003=0,
    VLOOKUP($A2003,ChapterTable!$1:$1048576,MATCH("최종"&amp;SUBSTITUTE(SUBSTITUTE(E$1,"standard",""),"|Float",""),ChapterTable!$1:$1,0),0),
  IF($B2003=1,
    IF($L2003=FALSE,
      VLOOKUP($A2003,ChapterTable!$1:$1048576,MATCH("최종"&amp;SUBSTITUTE(SUBSTITUTE(E$1,"standard",""),"|Float",""),ChapterTable!$1:$1,0),0),
      VLOOKUP($A2003-ChapterTable!$P$11,ChapterTable!$1:$1048576,MATCH("최종"&amp;SUBSTITUTE(SUBSTITUTE(E$1,"standard",""),"|Float",""),ChapterTable!$1:$1,0),0)*ChapterTable!$P$14
    ),
  OFFSET(E2003,-$B2003+IF($L2003,1,0),0)*IF($B2003&gt;OFFSET($B2003,1,0),ChapterTable!$R$17,1)*
    (VLOOKUP(SUBSTITUTE(SUBSTITUTE(E$1,"standard",""),"|Float","")&amp;IF(OR($L2003=TRUE,$A2003=0,MOD($A2003,ChapterTable!$R$20)&lt;&gt;0),"","보스")&amp;"인게임누적곱배수",ChapterTable!$R:$S,2,0)^C2003
    +VLOOKUP(SUBSTITUTE(SUBSTITUTE(E$1,"standard",""),"|Float","")&amp;IF(OR($L2003=TRUE,$A2003=0,MOD($A2003,ChapterTable!$R$20)&lt;&gt;0),"","보스")&amp;"인게임누적합배수",ChapterTable!$R:$S,2,0)*C2003)
  )
  )
  )
)</f>
        <v>108772.84237060546</v>
      </c>
      <c r="F2003" s="1">
        <f ca="1">IF(AND($A2003=0,$B2003=1),
    VLOOKUP(1,ChapterTable!$1:$1048576,MATCH("최종"&amp;SUBSTITUTE(SUBSTITUTE(F$1,"standard",""),"|Float",""),ChapterTable!$1:$1,0),0)*ChapterTable!$P$17,
  IF(AND($A2003=0,$B2003=0),
    F2004,
  IF($B2003=0,
    VLOOKUP($A2003,ChapterTable!$1:$1048576,MATCH("최종"&amp;SUBSTITUTE(SUBSTITUTE(F$1,"standard",""),"|Float",""),ChapterTable!$1:$1,0),0),
  IF($B2003=1,
    IF($L2003=FALSE,
      VLOOKUP($A2003,ChapterTable!$1:$1048576,MATCH("최종"&amp;SUBSTITUTE(SUBSTITUTE(F$1,"standard",""),"|Float",""),ChapterTable!$1:$1,0),0),
      VLOOKUP($A2003-ChapterTable!$P$11,ChapterTable!$1:$1048576,MATCH("최종"&amp;SUBSTITUTE(SUBSTITUTE(F$1,"standard",""),"|Float",""),ChapterTable!$1:$1,0),0)*ChapterTable!$P$14
    ),
  OFFSET(F2003,-$B2003+IF($L2003,1,0),0)*
    (VLOOKUP(SUBSTITUTE(SUBSTITUTE(F$1,"standard",""),"|Float","")&amp;IF(OR($L2003=TRUE,$A2003=0,MOD($A2003,ChapterTable!$R$20)&lt;&gt;0),"","보스")&amp;"인게임누적곱배수",ChapterTable!$R:$S,2,0)^D2003
    +VLOOKUP(SUBSTITUTE(SUBSTITUTE(F$1,"standard",""),"|Float","")&amp;IF(OR($L2003=TRUE,$A2003=0,MOD($A2003,ChapterTable!$R$20)&lt;&gt;0),"","보스")&amp;"인게임누적합배수",ChapterTable!$R:$S,2,0)*D2003)
  )
  )
  )
)</f>
        <v>40600.974148750305</v>
      </c>
      <c r="G2003" t="s">
        <v>719</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222"/>
        <v>2</v>
      </c>
      <c r="Q2003">
        <f t="shared" si="223"/>
        <v>2</v>
      </c>
      <c r="R2003" t="b">
        <f t="shared" ca="1" si="224"/>
        <v>1</v>
      </c>
      <c r="T2003" t="b">
        <f t="shared" ca="1" si="225"/>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228"/>
        <v>0.5</v>
      </c>
      <c r="AJ2003">
        <f t="shared" si="226"/>
        <v>0.54666666600000002</v>
      </c>
      <c r="AK2003">
        <f t="shared" si="227"/>
        <v>1</v>
      </c>
      <c r="AL2003">
        <f t="shared" si="221"/>
        <v>3</v>
      </c>
    </row>
    <row r="2004" spans="1:38" hidden="1" x14ac:dyDescent="0.3">
      <c r="A2004">
        <v>18</v>
      </c>
      <c r="B2004">
        <v>13</v>
      </c>
      <c r="C2004">
        <f>IF(OR($L2004=TRUE,$A2004=0,MOD($A2004,ChapterTable!$R$20)&lt;&gt;0),
MAX(0,INT(($B2004+ChapterTable!$P$26+VLOOKUP(SUBSTITUTE(C$1,"성장단계","")&amp;"단계오프셋",ChapterTable!$R:$S,2,0))/ChapterTable!$P$23)),
MAX(0,INT(($B2004+ChapterTable!$R$26+VLOOKUP(SUBSTITUTE(C$1,"성장단계","")&amp;"보스단계오프셋",ChapterTable!$R:$S,2,0))/ChapterTable!$R$23)))</f>
        <v>1</v>
      </c>
      <c r="D2004">
        <f>IF(OR($L2004=TRUE,$A2004=0,MOD($A2004,ChapterTable!$R$20)&lt;&gt;0),
MAX(0,INT(($B2004+ChapterTable!$P$26+VLOOKUP(SUBSTITUTE(D$1,"성장단계","")&amp;"단계오프셋",ChapterTable!$R:$S,2,0))/ChapterTable!$P$23)),
MAX(0,INT(($B2004+ChapterTable!$R$26+VLOOKUP(SUBSTITUTE(D$1,"성장단계","")&amp;"보스단계오프셋",ChapterTable!$R:$S,2,0))/ChapterTable!$R$23)))</f>
        <v>1</v>
      </c>
      <c r="E2004" s="1">
        <f ca="1">IF(AND($A2004=0,$B2004=1),
    VLOOKUP(1,ChapterTable!$1:$1048576,MATCH("최종"&amp;SUBSTITUTE(SUBSTITUTE(E$1,"standard",""),"|Float",""),ChapterTable!$1:$1,0),0)*ChapterTable!$P$17,
  IF(AND($A2004=0,$B2004=0),
    E2005,
  IF($B2004=0,
    VLOOKUP($A2004,ChapterTable!$1:$1048576,MATCH("최종"&amp;SUBSTITUTE(SUBSTITUTE(E$1,"standard",""),"|Float",""),ChapterTable!$1:$1,0),0),
  IF($B2004=1,
    IF($L2004=FALSE,
      VLOOKUP($A2004,ChapterTable!$1:$1048576,MATCH("최종"&amp;SUBSTITUTE(SUBSTITUTE(E$1,"standard",""),"|Float",""),ChapterTable!$1:$1,0),0),
      VLOOKUP($A2004-ChapterTable!$P$11,ChapterTable!$1:$1048576,MATCH("최종"&amp;SUBSTITUTE(SUBSTITUTE(E$1,"standard",""),"|Float",""),ChapterTable!$1:$1,0),0)*ChapterTable!$P$14
    ),
  OFFSET(E2004,-$B2004+IF($L2004,1,0),0)*IF($B2004&gt;OFFSET($B2004,1,0),ChapterTable!$R$17,1)*
    (VLOOKUP(SUBSTITUTE(SUBSTITUTE(E$1,"standard",""),"|Float","")&amp;IF(OR($L2004=TRUE,$A2004=0,MOD($A2004,ChapterTable!$R$20)&lt;&gt;0),"","보스")&amp;"인게임누적곱배수",ChapterTable!$R:$S,2,0)^C2004
    +VLOOKUP(SUBSTITUTE(SUBSTITUTE(E$1,"standard",""),"|Float","")&amp;IF(OR($L2004=TRUE,$A2004=0,MOD($A2004,ChapterTable!$R$20)&lt;&gt;0),"","보스")&amp;"인게임누적합배수",ChapterTable!$R:$S,2,0)*C2004)
  )
  )
  )
)</f>
        <v>108772.84237060546</v>
      </c>
      <c r="F2004" s="1">
        <f ca="1">IF(AND($A2004=0,$B2004=1),
    VLOOKUP(1,ChapterTable!$1:$1048576,MATCH("최종"&amp;SUBSTITUTE(SUBSTITUTE(F$1,"standard",""),"|Float",""),ChapterTable!$1:$1,0),0)*ChapterTable!$P$17,
  IF(AND($A2004=0,$B2004=0),
    F2005,
  IF($B2004=0,
    VLOOKUP($A2004,ChapterTable!$1:$1048576,MATCH("최종"&amp;SUBSTITUTE(SUBSTITUTE(F$1,"standard",""),"|Float",""),ChapterTable!$1:$1,0),0),
  IF($B2004=1,
    IF($L2004=FALSE,
      VLOOKUP($A2004,ChapterTable!$1:$1048576,MATCH("최종"&amp;SUBSTITUTE(SUBSTITUTE(F$1,"standard",""),"|Float",""),ChapterTable!$1:$1,0),0),
      VLOOKUP($A2004-ChapterTable!$P$11,ChapterTable!$1:$1048576,MATCH("최종"&amp;SUBSTITUTE(SUBSTITUTE(F$1,"standard",""),"|Float",""),ChapterTable!$1:$1,0),0)*ChapterTable!$P$14
    ),
  OFFSET(F2004,-$B2004+IF($L2004,1,0),0)*
    (VLOOKUP(SUBSTITUTE(SUBSTITUTE(F$1,"standard",""),"|Float","")&amp;IF(OR($L2004=TRUE,$A2004=0,MOD($A2004,ChapterTable!$R$20)&lt;&gt;0),"","보스")&amp;"인게임누적곱배수",ChapterTable!$R:$S,2,0)^D2004
    +VLOOKUP(SUBSTITUTE(SUBSTITUTE(F$1,"standard",""),"|Float","")&amp;IF(OR($L2004=TRUE,$A2004=0,MOD($A2004,ChapterTable!$R$20)&lt;&gt;0),"","보스")&amp;"인게임누적합배수",ChapterTable!$R:$S,2,0)*D2004)
  )
  )
  )
)</f>
        <v>40600.974148750305</v>
      </c>
      <c r="G2004" t="s">
        <v>719</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222"/>
        <v>2</v>
      </c>
      <c r="Q2004">
        <f t="shared" si="223"/>
        <v>2</v>
      </c>
      <c r="R2004" t="b">
        <f t="shared" ca="1" si="224"/>
        <v>1</v>
      </c>
      <c r="T2004" t="b">
        <f t="shared" ca="1" si="225"/>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228"/>
        <v>0.5</v>
      </c>
      <c r="AJ2004">
        <f t="shared" si="226"/>
        <v>0.54666666600000002</v>
      </c>
      <c r="AK2004">
        <f t="shared" si="227"/>
        <v>1</v>
      </c>
      <c r="AL2004">
        <f t="shared" si="221"/>
        <v>3</v>
      </c>
    </row>
    <row r="2005" spans="1:38" hidden="1" x14ac:dyDescent="0.3">
      <c r="A2005">
        <v>18</v>
      </c>
      <c r="B2005">
        <v>14</v>
      </c>
      <c r="C2005">
        <f>IF(OR($L2005=TRUE,$A2005=0,MOD($A2005,ChapterTable!$R$20)&lt;&gt;0),
MAX(0,INT(($B2005+ChapterTable!$P$26+VLOOKUP(SUBSTITUTE(C$1,"성장단계","")&amp;"단계오프셋",ChapterTable!$R:$S,2,0))/ChapterTable!$P$23)),
MAX(0,INT(($B2005+ChapterTable!$R$26+VLOOKUP(SUBSTITUTE(C$1,"성장단계","")&amp;"보스단계오프셋",ChapterTable!$R:$S,2,0))/ChapterTable!$R$23)))</f>
        <v>1</v>
      </c>
      <c r="D2005">
        <f>IF(OR($L2005=TRUE,$A2005=0,MOD($A2005,ChapterTable!$R$20)&lt;&gt;0),
MAX(0,INT(($B2005+ChapterTable!$P$26+VLOOKUP(SUBSTITUTE(D$1,"성장단계","")&amp;"단계오프셋",ChapterTable!$R:$S,2,0))/ChapterTable!$P$23)),
MAX(0,INT(($B2005+ChapterTable!$R$26+VLOOKUP(SUBSTITUTE(D$1,"성장단계","")&amp;"보스단계오프셋",ChapterTable!$R:$S,2,0))/ChapterTable!$R$23)))</f>
        <v>1</v>
      </c>
      <c r="E2005" s="1">
        <f ca="1">IF(AND($A2005=0,$B2005=1),
    VLOOKUP(1,ChapterTable!$1:$1048576,MATCH("최종"&amp;SUBSTITUTE(SUBSTITUTE(E$1,"standard",""),"|Float",""),ChapterTable!$1:$1,0),0)*ChapterTable!$P$17,
  IF(AND($A2005=0,$B2005=0),
    E2006,
  IF($B2005=0,
    VLOOKUP($A2005,ChapterTable!$1:$1048576,MATCH("최종"&amp;SUBSTITUTE(SUBSTITUTE(E$1,"standard",""),"|Float",""),ChapterTable!$1:$1,0),0),
  IF($B2005=1,
    IF($L2005=FALSE,
      VLOOKUP($A2005,ChapterTable!$1:$1048576,MATCH("최종"&amp;SUBSTITUTE(SUBSTITUTE(E$1,"standard",""),"|Float",""),ChapterTable!$1:$1,0),0),
      VLOOKUP($A2005-ChapterTable!$P$11,ChapterTable!$1:$1048576,MATCH("최종"&amp;SUBSTITUTE(SUBSTITUTE(E$1,"standard",""),"|Float",""),ChapterTable!$1:$1,0),0)*ChapterTable!$P$14
    ),
  OFFSET(E2005,-$B2005+IF($L2005,1,0),0)*IF($B2005&gt;OFFSET($B2005,1,0),ChapterTable!$R$17,1)*
    (VLOOKUP(SUBSTITUTE(SUBSTITUTE(E$1,"standard",""),"|Float","")&amp;IF(OR($L2005=TRUE,$A2005=0,MOD($A2005,ChapterTable!$R$20)&lt;&gt;0),"","보스")&amp;"인게임누적곱배수",ChapterTable!$R:$S,2,0)^C2005
    +VLOOKUP(SUBSTITUTE(SUBSTITUTE(E$1,"standard",""),"|Float","")&amp;IF(OR($L2005=TRUE,$A2005=0,MOD($A2005,ChapterTable!$R$20)&lt;&gt;0),"","보스")&amp;"인게임누적합배수",ChapterTable!$R:$S,2,0)*C2005)
  )
  )
  )
)</f>
        <v>108772.84237060546</v>
      </c>
      <c r="F2005" s="1">
        <f ca="1">IF(AND($A2005=0,$B2005=1),
    VLOOKUP(1,ChapterTable!$1:$1048576,MATCH("최종"&amp;SUBSTITUTE(SUBSTITUTE(F$1,"standard",""),"|Float",""),ChapterTable!$1:$1,0),0)*ChapterTable!$P$17,
  IF(AND($A2005=0,$B2005=0),
    F2006,
  IF($B2005=0,
    VLOOKUP($A2005,ChapterTable!$1:$1048576,MATCH("최종"&amp;SUBSTITUTE(SUBSTITUTE(F$1,"standard",""),"|Float",""),ChapterTable!$1:$1,0),0),
  IF($B2005=1,
    IF($L2005=FALSE,
      VLOOKUP($A2005,ChapterTable!$1:$1048576,MATCH("최종"&amp;SUBSTITUTE(SUBSTITUTE(F$1,"standard",""),"|Float",""),ChapterTable!$1:$1,0),0),
      VLOOKUP($A2005-ChapterTable!$P$11,ChapterTable!$1:$1048576,MATCH("최종"&amp;SUBSTITUTE(SUBSTITUTE(F$1,"standard",""),"|Float",""),ChapterTable!$1:$1,0),0)*ChapterTable!$P$14
    ),
  OFFSET(F2005,-$B2005+IF($L2005,1,0),0)*
    (VLOOKUP(SUBSTITUTE(SUBSTITUTE(F$1,"standard",""),"|Float","")&amp;IF(OR($L2005=TRUE,$A2005=0,MOD($A2005,ChapterTable!$R$20)&lt;&gt;0),"","보스")&amp;"인게임누적곱배수",ChapterTable!$R:$S,2,0)^D2005
    +VLOOKUP(SUBSTITUTE(SUBSTITUTE(F$1,"standard",""),"|Float","")&amp;IF(OR($L2005=TRUE,$A2005=0,MOD($A2005,ChapterTable!$R$20)&lt;&gt;0),"","보스")&amp;"인게임누적합배수",ChapterTable!$R:$S,2,0)*D2005)
  )
  )
  )
)</f>
        <v>40600.974148750305</v>
      </c>
      <c r="G2005" t="s">
        <v>719</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222"/>
        <v>2</v>
      </c>
      <c r="Q2005">
        <f t="shared" si="223"/>
        <v>2</v>
      </c>
      <c r="R2005" t="b">
        <f t="shared" ca="1" si="224"/>
        <v>1</v>
      </c>
      <c r="T2005" t="b">
        <f t="shared" ca="1" si="225"/>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228"/>
        <v>0.5</v>
      </c>
      <c r="AJ2005">
        <f t="shared" si="226"/>
        <v>0.54666666600000002</v>
      </c>
      <c r="AK2005">
        <f t="shared" si="227"/>
        <v>1</v>
      </c>
      <c r="AL2005">
        <f t="shared" si="221"/>
        <v>3</v>
      </c>
    </row>
    <row r="2006" spans="1:38" hidden="1" x14ac:dyDescent="0.3">
      <c r="A2006">
        <v>18</v>
      </c>
      <c r="B2006">
        <v>15</v>
      </c>
      <c r="C2006">
        <f>IF(OR($L2006=TRUE,$A2006=0,MOD($A2006,ChapterTable!$R$20)&lt;&gt;0),
MAX(0,INT(($B2006+ChapterTable!$P$26+VLOOKUP(SUBSTITUTE(C$1,"성장단계","")&amp;"단계오프셋",ChapterTable!$R:$S,2,0))/ChapterTable!$P$23)),
MAX(0,INT(($B2006+ChapterTable!$R$26+VLOOKUP(SUBSTITUTE(C$1,"성장단계","")&amp;"보스단계오프셋",ChapterTable!$R:$S,2,0))/ChapterTable!$R$23)))</f>
        <v>1</v>
      </c>
      <c r="D2006">
        <f>IF(OR($L2006=TRUE,$A2006=0,MOD($A2006,ChapterTable!$R$20)&lt;&gt;0),
MAX(0,INT(($B2006+ChapterTable!$P$26+VLOOKUP(SUBSTITUTE(D$1,"성장단계","")&amp;"단계오프셋",ChapterTable!$R:$S,2,0))/ChapterTable!$P$23)),
MAX(0,INT(($B2006+ChapterTable!$R$26+VLOOKUP(SUBSTITUTE(D$1,"성장단계","")&amp;"보스단계오프셋",ChapterTable!$R:$S,2,0))/ChapterTable!$R$23)))</f>
        <v>1</v>
      </c>
      <c r="E2006" s="1">
        <f ca="1">IF(AND($A2006=0,$B2006=1),
    VLOOKUP(1,ChapterTable!$1:$1048576,MATCH("최종"&amp;SUBSTITUTE(SUBSTITUTE(E$1,"standard",""),"|Float",""),ChapterTable!$1:$1,0),0)*ChapterTable!$P$17,
  IF(AND($A2006=0,$B2006=0),
    E2007,
  IF($B2006=0,
    VLOOKUP($A2006,ChapterTable!$1:$1048576,MATCH("최종"&amp;SUBSTITUTE(SUBSTITUTE(E$1,"standard",""),"|Float",""),ChapterTable!$1:$1,0),0),
  IF($B2006=1,
    IF($L2006=FALSE,
      VLOOKUP($A2006,ChapterTable!$1:$1048576,MATCH("최종"&amp;SUBSTITUTE(SUBSTITUTE(E$1,"standard",""),"|Float",""),ChapterTable!$1:$1,0),0),
      VLOOKUP($A2006-ChapterTable!$P$11,ChapterTable!$1:$1048576,MATCH("최종"&amp;SUBSTITUTE(SUBSTITUTE(E$1,"standard",""),"|Float",""),ChapterTable!$1:$1,0),0)*ChapterTable!$P$14
    ),
  OFFSET(E2006,-$B2006+IF($L2006,1,0),0)*IF($B2006&gt;OFFSET($B2006,1,0),ChapterTable!$R$17,1)*
    (VLOOKUP(SUBSTITUTE(SUBSTITUTE(E$1,"standard",""),"|Float","")&amp;IF(OR($L2006=TRUE,$A2006=0,MOD($A2006,ChapterTable!$R$20)&lt;&gt;0),"","보스")&amp;"인게임누적곱배수",ChapterTable!$R:$S,2,0)^C2006
    +VLOOKUP(SUBSTITUTE(SUBSTITUTE(E$1,"standard",""),"|Float","")&amp;IF(OR($L2006=TRUE,$A2006=0,MOD($A2006,ChapterTable!$R$20)&lt;&gt;0),"","보스")&amp;"인게임누적합배수",ChapterTable!$R:$S,2,0)*C2006)
  )
  )
  )
)</f>
        <v>108772.84237060546</v>
      </c>
      <c r="F2006" s="1">
        <f ca="1">IF(AND($A2006=0,$B2006=1),
    VLOOKUP(1,ChapterTable!$1:$1048576,MATCH("최종"&amp;SUBSTITUTE(SUBSTITUTE(F$1,"standard",""),"|Float",""),ChapterTable!$1:$1,0),0)*ChapterTable!$P$17,
  IF(AND($A2006=0,$B2006=0),
    F2007,
  IF($B2006=0,
    VLOOKUP($A2006,ChapterTable!$1:$1048576,MATCH("최종"&amp;SUBSTITUTE(SUBSTITUTE(F$1,"standard",""),"|Float",""),ChapterTable!$1:$1,0),0),
  IF($B2006=1,
    IF($L2006=FALSE,
      VLOOKUP($A2006,ChapterTable!$1:$1048576,MATCH("최종"&amp;SUBSTITUTE(SUBSTITUTE(F$1,"standard",""),"|Float",""),ChapterTable!$1:$1,0),0),
      VLOOKUP($A2006-ChapterTable!$P$11,ChapterTable!$1:$1048576,MATCH("최종"&amp;SUBSTITUTE(SUBSTITUTE(F$1,"standard",""),"|Float",""),ChapterTable!$1:$1,0),0)*ChapterTable!$P$14
    ),
  OFFSET(F2006,-$B2006+IF($L2006,1,0),0)*
    (VLOOKUP(SUBSTITUTE(SUBSTITUTE(F$1,"standard",""),"|Float","")&amp;IF(OR($L2006=TRUE,$A2006=0,MOD($A2006,ChapterTable!$R$20)&lt;&gt;0),"","보스")&amp;"인게임누적곱배수",ChapterTable!$R:$S,2,0)^D2006
    +VLOOKUP(SUBSTITUTE(SUBSTITUTE(F$1,"standard",""),"|Float","")&amp;IF(OR($L2006=TRUE,$A2006=0,MOD($A2006,ChapterTable!$R$20)&lt;&gt;0),"","보스")&amp;"인게임누적합배수",ChapterTable!$R:$S,2,0)*D2006)
  )
  )
  )
)</f>
        <v>40600.974148750305</v>
      </c>
      <c r="G2006" t="s">
        <v>719</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222"/>
        <v>11</v>
      </c>
      <c r="Q2006">
        <f t="shared" si="223"/>
        <v>11</v>
      </c>
      <c r="R2006" t="b">
        <f t="shared" ca="1" si="224"/>
        <v>1</v>
      </c>
      <c r="T2006" t="b">
        <f t="shared" ca="1" si="225"/>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228"/>
        <v>0.5</v>
      </c>
      <c r="AJ2006">
        <f t="shared" si="226"/>
        <v>0.54666666600000002</v>
      </c>
      <c r="AK2006">
        <f t="shared" si="227"/>
        <v>1</v>
      </c>
      <c r="AL2006">
        <f t="shared" si="221"/>
        <v>3</v>
      </c>
    </row>
    <row r="2007" spans="1:38" hidden="1" x14ac:dyDescent="0.3">
      <c r="A2007">
        <v>18</v>
      </c>
      <c r="B2007">
        <v>16</v>
      </c>
      <c r="C2007">
        <f>IF(OR($L2007=TRUE,$A2007=0,MOD($A2007,ChapterTable!$R$20)&lt;&gt;0),
MAX(0,INT(($B2007+ChapterTable!$P$26+VLOOKUP(SUBSTITUTE(C$1,"성장단계","")&amp;"단계오프셋",ChapterTable!$R:$S,2,0))/ChapterTable!$P$23)),
MAX(0,INT(($B2007+ChapterTable!$R$26+VLOOKUP(SUBSTITUTE(C$1,"성장단계","")&amp;"보스단계오프셋",ChapterTable!$R:$S,2,0))/ChapterTable!$R$23)))</f>
        <v>2</v>
      </c>
      <c r="D2007">
        <f>IF(OR($L2007=TRUE,$A2007=0,MOD($A2007,ChapterTable!$R$20)&lt;&gt;0),
MAX(0,INT(($B2007+ChapterTable!$P$26+VLOOKUP(SUBSTITUTE(D$1,"성장단계","")&amp;"단계오프셋",ChapterTable!$R:$S,2,0))/ChapterTable!$P$23)),
MAX(0,INT(($B2007+ChapterTable!$R$26+VLOOKUP(SUBSTITUTE(D$1,"성장단계","")&amp;"보스단계오프셋",ChapterTable!$R:$S,2,0))/ChapterTable!$R$23)))</f>
        <v>1</v>
      </c>
      <c r="E2007" s="1">
        <f ca="1">IF(AND($A2007=0,$B2007=1),
    VLOOKUP(1,ChapterTable!$1:$1048576,MATCH("최종"&amp;SUBSTITUTE(SUBSTITUTE(E$1,"standard",""),"|Float",""),ChapterTable!$1:$1,0),0)*ChapterTable!$P$17,
  IF(AND($A2007=0,$B2007=0),
    E2008,
  IF($B2007=0,
    VLOOKUP($A2007,ChapterTable!$1:$1048576,MATCH("최종"&amp;SUBSTITUTE(SUBSTITUTE(E$1,"standard",""),"|Float",""),ChapterTable!$1:$1,0),0),
  IF($B2007=1,
    IF($L2007=FALSE,
      VLOOKUP($A2007,ChapterTable!$1:$1048576,MATCH("최종"&amp;SUBSTITUTE(SUBSTITUTE(E$1,"standard",""),"|Float",""),ChapterTable!$1:$1,0),0),
      VLOOKUP($A2007-ChapterTable!$P$11,ChapterTable!$1:$1048576,MATCH("최종"&amp;SUBSTITUTE(SUBSTITUTE(E$1,"standard",""),"|Float",""),ChapterTable!$1:$1,0),0)*ChapterTable!$P$14
    ),
  OFFSET(E2007,-$B2007+IF($L2007,1,0),0)*IF($B2007&gt;OFFSET($B2007,1,0),ChapterTable!$R$17,1)*
    (VLOOKUP(SUBSTITUTE(SUBSTITUTE(E$1,"standard",""),"|Float","")&amp;IF(OR($L2007=TRUE,$A2007=0,MOD($A2007,ChapterTable!$R$20)&lt;&gt;0),"","보스")&amp;"인게임누적곱배수",ChapterTable!$R:$S,2,0)^C2007
    +VLOOKUP(SUBSTITUTE(SUBSTITUTE(E$1,"standard",""),"|Float","")&amp;IF(OR($L2007=TRUE,$A2007=0,MOD($A2007,ChapterTable!$R$20)&lt;&gt;0),"","보스")&amp;"인게임누적합배수",ChapterTable!$R:$S,2,0)*C2007)
  )
  )
  )
)</f>
        <v>126901.64943237304</v>
      </c>
      <c r="F2007" s="1">
        <f ca="1">IF(AND($A2007=0,$B2007=1),
    VLOOKUP(1,ChapterTable!$1:$1048576,MATCH("최종"&amp;SUBSTITUTE(SUBSTITUTE(F$1,"standard",""),"|Float",""),ChapterTable!$1:$1,0),0)*ChapterTable!$P$17,
  IF(AND($A2007=0,$B2007=0),
    F2008,
  IF($B2007=0,
    VLOOKUP($A2007,ChapterTable!$1:$1048576,MATCH("최종"&amp;SUBSTITUTE(SUBSTITUTE(F$1,"standard",""),"|Float",""),ChapterTable!$1:$1,0),0),
  IF($B2007=1,
    IF($L2007=FALSE,
      VLOOKUP($A2007,ChapterTable!$1:$1048576,MATCH("최종"&amp;SUBSTITUTE(SUBSTITUTE(F$1,"standard",""),"|Float",""),ChapterTable!$1:$1,0),0),
      VLOOKUP($A2007-ChapterTable!$P$11,ChapterTable!$1:$1048576,MATCH("최종"&amp;SUBSTITUTE(SUBSTITUTE(F$1,"standard",""),"|Float",""),ChapterTable!$1:$1,0),0)*ChapterTable!$P$14
    ),
  OFFSET(F2007,-$B2007+IF($L2007,1,0),0)*
    (VLOOKUP(SUBSTITUTE(SUBSTITUTE(F$1,"standard",""),"|Float","")&amp;IF(OR($L2007=TRUE,$A2007=0,MOD($A2007,ChapterTable!$R$20)&lt;&gt;0),"","보스")&amp;"인게임누적곱배수",ChapterTable!$R:$S,2,0)^D2007
    +VLOOKUP(SUBSTITUTE(SUBSTITUTE(F$1,"standard",""),"|Float","")&amp;IF(OR($L2007=TRUE,$A2007=0,MOD($A2007,ChapterTable!$R$20)&lt;&gt;0),"","보스")&amp;"인게임누적합배수",ChapterTable!$R:$S,2,0)*D2007)
  )
  )
  )
)</f>
        <v>40600.974148750305</v>
      </c>
      <c r="G2007" t="s">
        <v>719</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222"/>
        <v>2</v>
      </c>
      <c r="Q2007">
        <f t="shared" si="223"/>
        <v>2</v>
      </c>
      <c r="R2007" t="b">
        <f t="shared" ca="1" si="224"/>
        <v>1</v>
      </c>
      <c r="T2007" t="b">
        <f t="shared" ca="1" si="225"/>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228"/>
        <v>0.5</v>
      </c>
      <c r="AJ2007">
        <f t="shared" si="226"/>
        <v>0.54666666600000002</v>
      </c>
      <c r="AK2007">
        <f t="shared" si="227"/>
        <v>1</v>
      </c>
      <c r="AL2007">
        <f t="shared" si="221"/>
        <v>3</v>
      </c>
    </row>
    <row r="2008" spans="1:38" hidden="1" x14ac:dyDescent="0.3">
      <c r="A2008">
        <v>18</v>
      </c>
      <c r="B2008">
        <v>17</v>
      </c>
      <c r="C2008">
        <f>IF(OR($L2008=TRUE,$A2008=0,MOD($A2008,ChapterTable!$R$20)&lt;&gt;0),
MAX(0,INT(($B2008+ChapterTable!$P$26+VLOOKUP(SUBSTITUTE(C$1,"성장단계","")&amp;"단계오프셋",ChapterTable!$R:$S,2,0))/ChapterTable!$P$23)),
MAX(0,INT(($B2008+ChapterTable!$R$26+VLOOKUP(SUBSTITUTE(C$1,"성장단계","")&amp;"보스단계오프셋",ChapterTable!$R:$S,2,0))/ChapterTable!$R$23)))</f>
        <v>2</v>
      </c>
      <c r="D2008">
        <f>IF(OR($L2008=TRUE,$A2008=0,MOD($A2008,ChapterTable!$R$20)&lt;&gt;0),
MAX(0,INT(($B2008+ChapterTable!$P$26+VLOOKUP(SUBSTITUTE(D$1,"성장단계","")&amp;"단계오프셋",ChapterTable!$R:$S,2,0))/ChapterTable!$P$23)),
MAX(0,INT(($B2008+ChapterTable!$R$26+VLOOKUP(SUBSTITUTE(D$1,"성장단계","")&amp;"보스단계오프셋",ChapterTable!$R:$S,2,0))/ChapterTable!$R$23)))</f>
        <v>1</v>
      </c>
      <c r="E2008" s="1">
        <f ca="1">IF(AND($A2008=0,$B2008=1),
    VLOOKUP(1,ChapterTable!$1:$1048576,MATCH("최종"&amp;SUBSTITUTE(SUBSTITUTE(E$1,"standard",""),"|Float",""),ChapterTable!$1:$1,0),0)*ChapterTable!$P$17,
  IF(AND($A2008=0,$B2008=0),
    E2009,
  IF($B2008=0,
    VLOOKUP($A2008,ChapterTable!$1:$1048576,MATCH("최종"&amp;SUBSTITUTE(SUBSTITUTE(E$1,"standard",""),"|Float",""),ChapterTable!$1:$1,0),0),
  IF($B2008=1,
    IF($L2008=FALSE,
      VLOOKUP($A2008,ChapterTable!$1:$1048576,MATCH("최종"&amp;SUBSTITUTE(SUBSTITUTE(E$1,"standard",""),"|Float",""),ChapterTable!$1:$1,0),0),
      VLOOKUP($A2008-ChapterTable!$P$11,ChapterTable!$1:$1048576,MATCH("최종"&amp;SUBSTITUTE(SUBSTITUTE(E$1,"standard",""),"|Float",""),ChapterTable!$1:$1,0),0)*ChapterTable!$P$14
    ),
  OFFSET(E2008,-$B2008+IF($L2008,1,0),0)*IF($B2008&gt;OFFSET($B2008,1,0),ChapterTable!$R$17,1)*
    (VLOOKUP(SUBSTITUTE(SUBSTITUTE(E$1,"standard",""),"|Float","")&amp;IF(OR($L2008=TRUE,$A2008=0,MOD($A2008,ChapterTable!$R$20)&lt;&gt;0),"","보스")&amp;"인게임누적곱배수",ChapterTable!$R:$S,2,0)^C2008
    +VLOOKUP(SUBSTITUTE(SUBSTITUTE(E$1,"standard",""),"|Float","")&amp;IF(OR($L2008=TRUE,$A2008=0,MOD($A2008,ChapterTable!$R$20)&lt;&gt;0),"","보스")&amp;"인게임누적합배수",ChapterTable!$R:$S,2,0)*C2008)
  )
  )
  )
)</f>
        <v>126901.64943237304</v>
      </c>
      <c r="F2008" s="1">
        <f ca="1">IF(AND($A2008=0,$B2008=1),
    VLOOKUP(1,ChapterTable!$1:$1048576,MATCH("최종"&amp;SUBSTITUTE(SUBSTITUTE(F$1,"standard",""),"|Float",""),ChapterTable!$1:$1,0),0)*ChapterTable!$P$17,
  IF(AND($A2008=0,$B2008=0),
    F2009,
  IF($B2008=0,
    VLOOKUP($A2008,ChapterTable!$1:$1048576,MATCH("최종"&amp;SUBSTITUTE(SUBSTITUTE(F$1,"standard",""),"|Float",""),ChapterTable!$1:$1,0),0),
  IF($B2008=1,
    IF($L2008=FALSE,
      VLOOKUP($A2008,ChapterTable!$1:$1048576,MATCH("최종"&amp;SUBSTITUTE(SUBSTITUTE(F$1,"standard",""),"|Float",""),ChapterTable!$1:$1,0),0),
      VLOOKUP($A2008-ChapterTable!$P$11,ChapterTable!$1:$1048576,MATCH("최종"&amp;SUBSTITUTE(SUBSTITUTE(F$1,"standard",""),"|Float",""),ChapterTable!$1:$1,0),0)*ChapterTable!$P$14
    ),
  OFFSET(F2008,-$B2008+IF($L2008,1,0),0)*
    (VLOOKUP(SUBSTITUTE(SUBSTITUTE(F$1,"standard",""),"|Float","")&amp;IF(OR($L2008=TRUE,$A2008=0,MOD($A2008,ChapterTable!$R$20)&lt;&gt;0),"","보스")&amp;"인게임누적곱배수",ChapterTable!$R:$S,2,0)^D2008
    +VLOOKUP(SUBSTITUTE(SUBSTITUTE(F$1,"standard",""),"|Float","")&amp;IF(OR($L2008=TRUE,$A2008=0,MOD($A2008,ChapterTable!$R$20)&lt;&gt;0),"","보스")&amp;"인게임누적합배수",ChapterTable!$R:$S,2,0)*D2008)
  )
  )
  )
)</f>
        <v>40600.974148750305</v>
      </c>
      <c r="G2008" t="s">
        <v>719</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222"/>
        <v>2</v>
      </c>
      <c r="Q2008">
        <f t="shared" si="223"/>
        <v>2</v>
      </c>
      <c r="R2008" t="b">
        <f t="shared" ca="1" si="224"/>
        <v>1</v>
      </c>
      <c r="T2008" t="b">
        <f t="shared" ca="1" si="225"/>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228"/>
        <v>0.5</v>
      </c>
      <c r="AJ2008">
        <f t="shared" si="226"/>
        <v>0.54666666600000002</v>
      </c>
      <c r="AK2008">
        <f t="shared" si="227"/>
        <v>1</v>
      </c>
      <c r="AL2008">
        <f t="shared" si="221"/>
        <v>3</v>
      </c>
    </row>
    <row r="2009" spans="1:38" hidden="1" x14ac:dyDescent="0.3">
      <c r="A2009">
        <v>18</v>
      </c>
      <c r="B2009">
        <v>18</v>
      </c>
      <c r="C2009">
        <f>IF(OR($L2009=TRUE,$A2009=0,MOD($A2009,ChapterTable!$R$20)&lt;&gt;0),
MAX(0,INT(($B2009+ChapterTable!$P$26+VLOOKUP(SUBSTITUTE(C$1,"성장단계","")&amp;"단계오프셋",ChapterTable!$R:$S,2,0))/ChapterTable!$P$23)),
MAX(0,INT(($B2009+ChapterTable!$R$26+VLOOKUP(SUBSTITUTE(C$1,"성장단계","")&amp;"보스단계오프셋",ChapterTable!$R:$S,2,0))/ChapterTable!$R$23)))</f>
        <v>2</v>
      </c>
      <c r="D2009">
        <f>IF(OR($L2009=TRUE,$A2009=0,MOD($A2009,ChapterTable!$R$20)&lt;&gt;0),
MAX(0,INT(($B2009+ChapterTable!$P$26+VLOOKUP(SUBSTITUTE(D$1,"성장단계","")&amp;"단계오프셋",ChapterTable!$R:$S,2,0))/ChapterTable!$P$23)),
MAX(0,INT(($B2009+ChapterTable!$R$26+VLOOKUP(SUBSTITUTE(D$1,"성장단계","")&amp;"보스단계오프셋",ChapterTable!$R:$S,2,0))/ChapterTable!$R$23)))</f>
        <v>1</v>
      </c>
      <c r="E2009" s="1">
        <f ca="1">IF(AND($A2009=0,$B2009=1),
    VLOOKUP(1,ChapterTable!$1:$1048576,MATCH("최종"&amp;SUBSTITUTE(SUBSTITUTE(E$1,"standard",""),"|Float",""),ChapterTable!$1:$1,0),0)*ChapterTable!$P$17,
  IF(AND($A2009=0,$B2009=0),
    E2010,
  IF($B2009=0,
    VLOOKUP($A2009,ChapterTable!$1:$1048576,MATCH("최종"&amp;SUBSTITUTE(SUBSTITUTE(E$1,"standard",""),"|Float",""),ChapterTable!$1:$1,0),0),
  IF($B2009=1,
    IF($L2009=FALSE,
      VLOOKUP($A2009,ChapterTable!$1:$1048576,MATCH("최종"&amp;SUBSTITUTE(SUBSTITUTE(E$1,"standard",""),"|Float",""),ChapterTable!$1:$1,0),0),
      VLOOKUP($A2009-ChapterTable!$P$11,ChapterTable!$1:$1048576,MATCH("최종"&amp;SUBSTITUTE(SUBSTITUTE(E$1,"standard",""),"|Float",""),ChapterTable!$1:$1,0),0)*ChapterTable!$P$14
    ),
  OFFSET(E2009,-$B2009+IF($L2009,1,0),0)*IF($B2009&gt;OFFSET($B2009,1,0),ChapterTable!$R$17,1)*
    (VLOOKUP(SUBSTITUTE(SUBSTITUTE(E$1,"standard",""),"|Float","")&amp;IF(OR($L2009=TRUE,$A2009=0,MOD($A2009,ChapterTable!$R$20)&lt;&gt;0),"","보스")&amp;"인게임누적곱배수",ChapterTable!$R:$S,2,0)^C2009
    +VLOOKUP(SUBSTITUTE(SUBSTITUTE(E$1,"standard",""),"|Float","")&amp;IF(OR($L2009=TRUE,$A2009=0,MOD($A2009,ChapterTable!$R$20)&lt;&gt;0),"","보스")&amp;"인게임누적합배수",ChapterTable!$R:$S,2,0)*C2009)
  )
  )
  )
)</f>
        <v>126901.64943237304</v>
      </c>
      <c r="F2009" s="1">
        <f ca="1">IF(AND($A2009=0,$B2009=1),
    VLOOKUP(1,ChapterTable!$1:$1048576,MATCH("최종"&amp;SUBSTITUTE(SUBSTITUTE(F$1,"standard",""),"|Float",""),ChapterTable!$1:$1,0),0)*ChapterTable!$P$17,
  IF(AND($A2009=0,$B2009=0),
    F2010,
  IF($B2009=0,
    VLOOKUP($A2009,ChapterTable!$1:$1048576,MATCH("최종"&amp;SUBSTITUTE(SUBSTITUTE(F$1,"standard",""),"|Float",""),ChapterTable!$1:$1,0),0),
  IF($B2009=1,
    IF($L2009=FALSE,
      VLOOKUP($A2009,ChapterTable!$1:$1048576,MATCH("최종"&amp;SUBSTITUTE(SUBSTITUTE(F$1,"standard",""),"|Float",""),ChapterTable!$1:$1,0),0),
      VLOOKUP($A2009-ChapterTable!$P$11,ChapterTable!$1:$1048576,MATCH("최종"&amp;SUBSTITUTE(SUBSTITUTE(F$1,"standard",""),"|Float",""),ChapterTable!$1:$1,0),0)*ChapterTable!$P$14
    ),
  OFFSET(F2009,-$B2009+IF($L2009,1,0),0)*
    (VLOOKUP(SUBSTITUTE(SUBSTITUTE(F$1,"standard",""),"|Float","")&amp;IF(OR($L2009=TRUE,$A2009=0,MOD($A2009,ChapterTable!$R$20)&lt;&gt;0),"","보스")&amp;"인게임누적곱배수",ChapterTable!$R:$S,2,0)^D2009
    +VLOOKUP(SUBSTITUTE(SUBSTITUTE(F$1,"standard",""),"|Float","")&amp;IF(OR($L2009=TRUE,$A2009=0,MOD($A2009,ChapterTable!$R$20)&lt;&gt;0),"","보스")&amp;"인게임누적합배수",ChapterTable!$R:$S,2,0)*D2009)
  )
  )
  )
)</f>
        <v>40600.974148750305</v>
      </c>
      <c r="G2009" t="s">
        <v>719</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222"/>
        <v>2</v>
      </c>
      <c r="Q2009">
        <f t="shared" si="223"/>
        <v>2</v>
      </c>
      <c r="R2009" t="b">
        <f t="shared" ca="1" si="224"/>
        <v>1</v>
      </c>
      <c r="T2009" t="b">
        <f t="shared" ca="1" si="225"/>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228"/>
        <v>0.5</v>
      </c>
      <c r="AJ2009">
        <f t="shared" si="226"/>
        <v>0.54666666600000002</v>
      </c>
      <c r="AK2009">
        <f t="shared" si="227"/>
        <v>1</v>
      </c>
      <c r="AL2009">
        <f t="shared" si="221"/>
        <v>3</v>
      </c>
    </row>
    <row r="2010" spans="1:38" hidden="1" x14ac:dyDescent="0.3">
      <c r="A2010">
        <v>18</v>
      </c>
      <c r="B2010">
        <v>19</v>
      </c>
      <c r="C2010">
        <f>IF(OR($L2010=TRUE,$A2010=0,MOD($A2010,ChapterTable!$R$20)&lt;&gt;0),
MAX(0,INT(($B2010+ChapterTable!$P$26+VLOOKUP(SUBSTITUTE(C$1,"성장단계","")&amp;"단계오프셋",ChapterTable!$R:$S,2,0))/ChapterTable!$P$23)),
MAX(0,INT(($B2010+ChapterTable!$R$26+VLOOKUP(SUBSTITUTE(C$1,"성장단계","")&amp;"보스단계오프셋",ChapterTable!$R:$S,2,0))/ChapterTable!$R$23)))</f>
        <v>2</v>
      </c>
      <c r="D2010">
        <f>IF(OR($L2010=TRUE,$A2010=0,MOD($A2010,ChapterTable!$R$20)&lt;&gt;0),
MAX(0,INT(($B2010+ChapterTable!$P$26+VLOOKUP(SUBSTITUTE(D$1,"성장단계","")&amp;"단계오프셋",ChapterTable!$R:$S,2,0))/ChapterTable!$P$23)),
MAX(0,INT(($B2010+ChapterTable!$R$26+VLOOKUP(SUBSTITUTE(D$1,"성장단계","")&amp;"보스단계오프셋",ChapterTable!$R:$S,2,0))/ChapterTable!$R$23)))</f>
        <v>1</v>
      </c>
      <c r="E2010" s="1">
        <f ca="1">IF(AND($A2010=0,$B2010=1),
    VLOOKUP(1,ChapterTable!$1:$1048576,MATCH("최종"&amp;SUBSTITUTE(SUBSTITUTE(E$1,"standard",""),"|Float",""),ChapterTable!$1:$1,0),0)*ChapterTable!$P$17,
  IF(AND($A2010=0,$B2010=0),
    E2011,
  IF($B2010=0,
    VLOOKUP($A2010,ChapterTable!$1:$1048576,MATCH("최종"&amp;SUBSTITUTE(SUBSTITUTE(E$1,"standard",""),"|Float",""),ChapterTable!$1:$1,0),0),
  IF($B2010=1,
    IF($L2010=FALSE,
      VLOOKUP($A2010,ChapterTable!$1:$1048576,MATCH("최종"&amp;SUBSTITUTE(SUBSTITUTE(E$1,"standard",""),"|Float",""),ChapterTable!$1:$1,0),0),
      VLOOKUP($A2010-ChapterTable!$P$11,ChapterTable!$1:$1048576,MATCH("최종"&amp;SUBSTITUTE(SUBSTITUTE(E$1,"standard",""),"|Float",""),ChapterTable!$1:$1,0),0)*ChapterTable!$P$14
    ),
  OFFSET(E2010,-$B2010+IF($L2010,1,0),0)*IF($B2010&gt;OFFSET($B2010,1,0),ChapterTable!$R$17,1)*
    (VLOOKUP(SUBSTITUTE(SUBSTITUTE(E$1,"standard",""),"|Float","")&amp;IF(OR($L2010=TRUE,$A2010=0,MOD($A2010,ChapterTable!$R$20)&lt;&gt;0),"","보스")&amp;"인게임누적곱배수",ChapterTable!$R:$S,2,0)^C2010
    +VLOOKUP(SUBSTITUTE(SUBSTITUTE(E$1,"standard",""),"|Float","")&amp;IF(OR($L2010=TRUE,$A2010=0,MOD($A2010,ChapterTable!$R$20)&lt;&gt;0),"","보스")&amp;"인게임누적합배수",ChapterTable!$R:$S,2,0)*C2010)
  )
  )
  )
)</f>
        <v>126901.64943237304</v>
      </c>
      <c r="F2010" s="1">
        <f ca="1">IF(AND($A2010=0,$B2010=1),
    VLOOKUP(1,ChapterTable!$1:$1048576,MATCH("최종"&amp;SUBSTITUTE(SUBSTITUTE(F$1,"standard",""),"|Float",""),ChapterTable!$1:$1,0),0)*ChapterTable!$P$17,
  IF(AND($A2010=0,$B2010=0),
    F2011,
  IF($B2010=0,
    VLOOKUP($A2010,ChapterTable!$1:$1048576,MATCH("최종"&amp;SUBSTITUTE(SUBSTITUTE(F$1,"standard",""),"|Float",""),ChapterTable!$1:$1,0),0),
  IF($B2010=1,
    IF($L2010=FALSE,
      VLOOKUP($A2010,ChapterTable!$1:$1048576,MATCH("최종"&amp;SUBSTITUTE(SUBSTITUTE(F$1,"standard",""),"|Float",""),ChapterTable!$1:$1,0),0),
      VLOOKUP($A2010-ChapterTable!$P$11,ChapterTable!$1:$1048576,MATCH("최종"&amp;SUBSTITUTE(SUBSTITUTE(F$1,"standard",""),"|Float",""),ChapterTable!$1:$1,0),0)*ChapterTable!$P$14
    ),
  OFFSET(F2010,-$B2010+IF($L2010,1,0),0)*
    (VLOOKUP(SUBSTITUTE(SUBSTITUTE(F$1,"standard",""),"|Float","")&amp;IF(OR($L2010=TRUE,$A2010=0,MOD($A2010,ChapterTable!$R$20)&lt;&gt;0),"","보스")&amp;"인게임누적곱배수",ChapterTable!$R:$S,2,0)^D2010
    +VLOOKUP(SUBSTITUTE(SUBSTITUTE(F$1,"standard",""),"|Float","")&amp;IF(OR($L2010=TRUE,$A2010=0,MOD($A2010,ChapterTable!$R$20)&lt;&gt;0),"","보스")&amp;"인게임누적합배수",ChapterTable!$R:$S,2,0)*D2010)
  )
  )
  )
)</f>
        <v>40600.974148750305</v>
      </c>
      <c r="G2010" t="s">
        <v>719</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222"/>
        <v>92</v>
      </c>
      <c r="Q2010">
        <f t="shared" si="223"/>
        <v>92</v>
      </c>
      <c r="R2010" t="b">
        <f t="shared" ca="1" si="224"/>
        <v>1</v>
      </c>
      <c r="T2010" t="b">
        <f t="shared" ca="1" si="225"/>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228"/>
        <v>0.5</v>
      </c>
      <c r="AJ2010">
        <f t="shared" si="226"/>
        <v>0.54666666600000002</v>
      </c>
      <c r="AK2010">
        <f t="shared" si="227"/>
        <v>1</v>
      </c>
      <c r="AL2010">
        <f t="shared" si="221"/>
        <v>3</v>
      </c>
    </row>
    <row r="2011" spans="1:38" hidden="1" x14ac:dyDescent="0.3">
      <c r="A2011">
        <v>18</v>
      </c>
      <c r="B2011">
        <v>20</v>
      </c>
      <c r="C2011">
        <f>IF(OR($L2011=TRUE,$A2011=0,MOD($A2011,ChapterTable!$R$20)&lt;&gt;0),
MAX(0,INT(($B2011+ChapterTable!$P$26+VLOOKUP(SUBSTITUTE(C$1,"성장단계","")&amp;"단계오프셋",ChapterTable!$R:$S,2,0))/ChapterTable!$P$23)),
MAX(0,INT(($B2011+ChapterTable!$R$26+VLOOKUP(SUBSTITUTE(C$1,"성장단계","")&amp;"보스단계오프셋",ChapterTable!$R:$S,2,0))/ChapterTable!$R$23)))</f>
        <v>2</v>
      </c>
      <c r="D2011">
        <f>IF(OR($L2011=TRUE,$A2011=0,MOD($A2011,ChapterTable!$R$20)&lt;&gt;0),
MAX(0,INT(($B2011+ChapterTable!$P$26+VLOOKUP(SUBSTITUTE(D$1,"성장단계","")&amp;"단계오프셋",ChapterTable!$R:$S,2,0))/ChapterTable!$P$23)),
MAX(0,INT(($B2011+ChapterTable!$R$26+VLOOKUP(SUBSTITUTE(D$1,"성장단계","")&amp;"보스단계오프셋",ChapterTable!$R:$S,2,0))/ChapterTable!$R$23)))</f>
        <v>1</v>
      </c>
      <c r="E2011" s="1">
        <f ca="1">IF(AND($A2011=0,$B2011=1),
    VLOOKUP(1,ChapterTable!$1:$1048576,MATCH("최종"&amp;SUBSTITUTE(SUBSTITUTE(E$1,"standard",""),"|Float",""),ChapterTable!$1:$1,0),0)*ChapterTable!$P$17,
  IF(AND($A2011=0,$B2011=0),
    E2012,
  IF($B2011=0,
    VLOOKUP($A2011,ChapterTable!$1:$1048576,MATCH("최종"&amp;SUBSTITUTE(SUBSTITUTE(E$1,"standard",""),"|Float",""),ChapterTable!$1:$1,0),0),
  IF($B2011=1,
    IF($L2011=FALSE,
      VLOOKUP($A2011,ChapterTable!$1:$1048576,MATCH("최종"&amp;SUBSTITUTE(SUBSTITUTE(E$1,"standard",""),"|Float",""),ChapterTable!$1:$1,0),0),
      VLOOKUP($A2011-ChapterTable!$P$11,ChapterTable!$1:$1048576,MATCH("최종"&amp;SUBSTITUTE(SUBSTITUTE(E$1,"standard",""),"|Float",""),ChapterTable!$1:$1,0),0)*ChapterTable!$P$14
    ),
  OFFSET(E2011,-$B2011+IF($L2011,1,0),0)*IF($B2011&gt;OFFSET($B2011,1,0),ChapterTable!$R$17,1)*
    (VLOOKUP(SUBSTITUTE(SUBSTITUTE(E$1,"standard",""),"|Float","")&amp;IF(OR($L2011=TRUE,$A2011=0,MOD($A2011,ChapterTable!$R$20)&lt;&gt;0),"","보스")&amp;"인게임누적곱배수",ChapterTable!$R:$S,2,0)^C2011
    +VLOOKUP(SUBSTITUTE(SUBSTITUTE(E$1,"standard",""),"|Float","")&amp;IF(OR($L2011=TRUE,$A2011=0,MOD($A2011,ChapterTable!$R$20)&lt;&gt;0),"","보스")&amp;"인게임누적합배수",ChapterTable!$R:$S,2,0)*C2011)
  )
  )
  )
)</f>
        <v>126901.64943237304</v>
      </c>
      <c r="F2011" s="1">
        <f ca="1">IF(AND($A2011=0,$B2011=1),
    VLOOKUP(1,ChapterTable!$1:$1048576,MATCH("최종"&amp;SUBSTITUTE(SUBSTITUTE(F$1,"standard",""),"|Float",""),ChapterTable!$1:$1,0),0)*ChapterTable!$P$17,
  IF(AND($A2011=0,$B2011=0),
    F2012,
  IF($B2011=0,
    VLOOKUP($A2011,ChapterTable!$1:$1048576,MATCH("최종"&amp;SUBSTITUTE(SUBSTITUTE(F$1,"standard",""),"|Float",""),ChapterTable!$1:$1,0),0),
  IF($B2011=1,
    IF($L2011=FALSE,
      VLOOKUP($A2011,ChapterTable!$1:$1048576,MATCH("최종"&amp;SUBSTITUTE(SUBSTITUTE(F$1,"standard",""),"|Float",""),ChapterTable!$1:$1,0),0),
      VLOOKUP($A2011-ChapterTable!$P$11,ChapterTable!$1:$1048576,MATCH("최종"&amp;SUBSTITUTE(SUBSTITUTE(F$1,"standard",""),"|Float",""),ChapterTable!$1:$1,0),0)*ChapterTable!$P$14
    ),
  OFFSET(F2011,-$B2011+IF($L2011,1,0),0)*
    (VLOOKUP(SUBSTITUTE(SUBSTITUTE(F$1,"standard",""),"|Float","")&amp;IF(OR($L2011=TRUE,$A2011=0,MOD($A2011,ChapterTable!$R$20)&lt;&gt;0),"","보스")&amp;"인게임누적곱배수",ChapterTable!$R:$S,2,0)^D2011
    +VLOOKUP(SUBSTITUTE(SUBSTITUTE(F$1,"standard",""),"|Float","")&amp;IF(OR($L2011=TRUE,$A2011=0,MOD($A2011,ChapterTable!$R$20)&lt;&gt;0),"","보스")&amp;"인게임누적합배수",ChapterTable!$R:$S,2,0)*D2011)
  )
  )
  )
)</f>
        <v>40600.974148750305</v>
      </c>
      <c r="G2011" t="s">
        <v>719</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222"/>
        <v>22</v>
      </c>
      <c r="Q2011">
        <f t="shared" si="223"/>
        <v>22</v>
      </c>
      <c r="R2011" t="b">
        <f t="shared" ca="1" si="224"/>
        <v>1</v>
      </c>
      <c r="T2011" t="b">
        <f t="shared" ca="1" si="225"/>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228"/>
        <v>0.5</v>
      </c>
      <c r="AJ2011">
        <f t="shared" si="226"/>
        <v>1</v>
      </c>
      <c r="AK2011">
        <f t="shared" si="227"/>
        <v>2</v>
      </c>
      <c r="AL2011">
        <f t="shared" si="221"/>
        <v>3</v>
      </c>
    </row>
    <row r="2012" spans="1:38" hidden="1" x14ac:dyDescent="0.3">
      <c r="A2012">
        <v>18</v>
      </c>
      <c r="B2012">
        <v>21</v>
      </c>
      <c r="C2012">
        <f>IF(OR($L2012=TRUE,$A2012=0,MOD($A2012,ChapterTable!$R$20)&lt;&gt;0),
MAX(0,INT(($B2012+ChapterTable!$P$26+VLOOKUP(SUBSTITUTE(C$1,"성장단계","")&amp;"단계오프셋",ChapterTable!$R:$S,2,0))/ChapterTable!$P$23)),
MAX(0,INT(($B2012+ChapterTable!$R$26+VLOOKUP(SUBSTITUTE(C$1,"성장단계","")&amp;"보스단계오프셋",ChapterTable!$R:$S,2,0))/ChapterTable!$R$23)))</f>
        <v>2</v>
      </c>
      <c r="D2012">
        <f>IF(OR($L2012=TRUE,$A2012=0,MOD($A2012,ChapterTable!$R$20)&lt;&gt;0),
MAX(0,INT(($B2012+ChapterTable!$P$26+VLOOKUP(SUBSTITUTE(D$1,"성장단계","")&amp;"단계오프셋",ChapterTable!$R:$S,2,0))/ChapterTable!$P$23)),
MAX(0,INT(($B2012+ChapterTable!$R$26+VLOOKUP(SUBSTITUTE(D$1,"성장단계","")&amp;"보스단계오프셋",ChapterTable!$R:$S,2,0))/ChapterTable!$R$23)))</f>
        <v>2</v>
      </c>
      <c r="E2012" s="1">
        <f ca="1">IF(AND($A2012=0,$B2012=1),
    VLOOKUP(1,ChapterTable!$1:$1048576,MATCH("최종"&amp;SUBSTITUTE(SUBSTITUTE(E$1,"standard",""),"|Float",""),ChapterTable!$1:$1,0),0)*ChapterTable!$P$17,
  IF(AND($A2012=0,$B2012=0),
    E2013,
  IF($B2012=0,
    VLOOKUP($A2012,ChapterTable!$1:$1048576,MATCH("최종"&amp;SUBSTITUTE(SUBSTITUTE(E$1,"standard",""),"|Float",""),ChapterTable!$1:$1,0),0),
  IF($B2012=1,
    IF($L2012=FALSE,
      VLOOKUP($A2012,ChapterTable!$1:$1048576,MATCH("최종"&amp;SUBSTITUTE(SUBSTITUTE(E$1,"standard",""),"|Float",""),ChapterTable!$1:$1,0),0),
      VLOOKUP($A2012-ChapterTable!$P$11,ChapterTable!$1:$1048576,MATCH("최종"&amp;SUBSTITUTE(SUBSTITUTE(E$1,"standard",""),"|Float",""),ChapterTable!$1:$1,0),0)*ChapterTable!$P$14
    ),
  OFFSET(E2012,-$B2012+IF($L2012,1,0),0)*IF($B2012&gt;OFFSET($B2012,1,0),ChapterTable!$R$17,1)*
    (VLOOKUP(SUBSTITUTE(SUBSTITUTE(E$1,"standard",""),"|Float","")&amp;IF(OR($L2012=TRUE,$A2012=0,MOD($A2012,ChapterTable!$R$20)&lt;&gt;0),"","보스")&amp;"인게임누적곱배수",ChapterTable!$R:$S,2,0)^C2012
    +VLOOKUP(SUBSTITUTE(SUBSTITUTE(E$1,"standard",""),"|Float","")&amp;IF(OR($L2012=TRUE,$A2012=0,MOD($A2012,ChapterTable!$R$20)&lt;&gt;0),"","보스")&amp;"인게임누적합배수",ChapterTable!$R:$S,2,0)*C2012)
  )
  )
  )
)</f>
        <v>126901.64943237304</v>
      </c>
      <c r="F2012" s="1">
        <f ca="1">IF(AND($A2012=0,$B2012=1),
    VLOOKUP(1,ChapterTable!$1:$1048576,MATCH("최종"&amp;SUBSTITUTE(SUBSTITUTE(F$1,"standard",""),"|Float",""),ChapterTable!$1:$1,0),0)*ChapterTable!$P$17,
  IF(AND($A2012=0,$B2012=0),
    F2013,
  IF($B2012=0,
    VLOOKUP($A2012,ChapterTable!$1:$1048576,MATCH("최종"&amp;SUBSTITUTE(SUBSTITUTE(F$1,"standard",""),"|Float",""),ChapterTable!$1:$1,0),0),
  IF($B2012=1,
    IF($L2012=FALSE,
      VLOOKUP($A2012,ChapterTable!$1:$1048576,MATCH("최종"&amp;SUBSTITUTE(SUBSTITUTE(F$1,"standard",""),"|Float",""),ChapterTable!$1:$1,0),0),
      VLOOKUP($A2012-ChapterTable!$P$11,ChapterTable!$1:$1048576,MATCH("최종"&amp;SUBSTITUTE(SUBSTITUTE(F$1,"standard",""),"|Float",""),ChapterTable!$1:$1,0),0)*ChapterTable!$P$14
    ),
  OFFSET(F2012,-$B2012+IF($L2012,1,0),0)*
    (VLOOKUP(SUBSTITUTE(SUBSTITUTE(F$1,"standard",""),"|Float","")&amp;IF(OR($L2012=TRUE,$A2012=0,MOD($A2012,ChapterTable!$R$20)&lt;&gt;0),"","보스")&amp;"인게임누적곱배수",ChapterTable!$R:$S,2,0)^D2012
    +VLOOKUP(SUBSTITUTE(SUBSTITUTE(F$1,"standard",""),"|Float","")&amp;IF(OR($L2012=TRUE,$A2012=0,MOD($A2012,ChapterTable!$R$20)&lt;&gt;0),"","보스")&amp;"인게임누적합배수",ChapterTable!$R:$S,2,0)*D2012)
  )
  )
  )
)</f>
        <v>43433.600252151489</v>
      </c>
      <c r="G2012" t="s">
        <v>719</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222"/>
        <v>3</v>
      </c>
      <c r="Q2012">
        <f t="shared" si="223"/>
        <v>3</v>
      </c>
      <c r="R2012" t="b">
        <f t="shared" ca="1" si="224"/>
        <v>1</v>
      </c>
      <c r="T2012" t="b">
        <f t="shared" ca="1" si="225"/>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228"/>
        <v>0.33333333333333331</v>
      </c>
      <c r="AJ2012">
        <f t="shared" si="226"/>
        <v>0.395555555</v>
      </c>
      <c r="AK2012">
        <f t="shared" si="227"/>
        <v>1</v>
      </c>
      <c r="AL2012">
        <f t="shared" si="221"/>
        <v>3</v>
      </c>
    </row>
    <row r="2013" spans="1:38" hidden="1" x14ac:dyDescent="0.3">
      <c r="A2013">
        <v>18</v>
      </c>
      <c r="B2013">
        <v>22</v>
      </c>
      <c r="C2013">
        <f>IF(OR($L2013=TRUE,$A2013=0,MOD($A2013,ChapterTable!$R$20)&lt;&gt;0),
MAX(0,INT(($B2013+ChapterTable!$P$26+VLOOKUP(SUBSTITUTE(C$1,"성장단계","")&amp;"단계오프셋",ChapterTable!$R:$S,2,0))/ChapterTable!$P$23)),
MAX(0,INT(($B2013+ChapterTable!$R$26+VLOOKUP(SUBSTITUTE(C$1,"성장단계","")&amp;"보스단계오프셋",ChapterTable!$R:$S,2,0))/ChapterTable!$R$23)))</f>
        <v>2</v>
      </c>
      <c r="D2013">
        <f>IF(OR($L2013=TRUE,$A2013=0,MOD($A2013,ChapterTable!$R$20)&lt;&gt;0),
MAX(0,INT(($B2013+ChapterTable!$P$26+VLOOKUP(SUBSTITUTE(D$1,"성장단계","")&amp;"단계오프셋",ChapterTable!$R:$S,2,0))/ChapterTable!$P$23)),
MAX(0,INT(($B2013+ChapterTable!$R$26+VLOOKUP(SUBSTITUTE(D$1,"성장단계","")&amp;"보스단계오프셋",ChapterTable!$R:$S,2,0))/ChapterTable!$R$23)))</f>
        <v>2</v>
      </c>
      <c r="E2013" s="1">
        <f ca="1">IF(AND($A2013=0,$B2013=1),
    VLOOKUP(1,ChapterTable!$1:$1048576,MATCH("최종"&amp;SUBSTITUTE(SUBSTITUTE(E$1,"standard",""),"|Float",""),ChapterTable!$1:$1,0),0)*ChapterTable!$P$17,
  IF(AND($A2013=0,$B2013=0),
    E2014,
  IF($B2013=0,
    VLOOKUP($A2013,ChapterTable!$1:$1048576,MATCH("최종"&amp;SUBSTITUTE(SUBSTITUTE(E$1,"standard",""),"|Float",""),ChapterTable!$1:$1,0),0),
  IF($B2013=1,
    IF($L2013=FALSE,
      VLOOKUP($A2013,ChapterTable!$1:$1048576,MATCH("최종"&amp;SUBSTITUTE(SUBSTITUTE(E$1,"standard",""),"|Float",""),ChapterTable!$1:$1,0),0),
      VLOOKUP($A2013-ChapterTable!$P$11,ChapterTable!$1:$1048576,MATCH("최종"&amp;SUBSTITUTE(SUBSTITUTE(E$1,"standard",""),"|Float",""),ChapterTable!$1:$1,0),0)*ChapterTable!$P$14
    ),
  OFFSET(E2013,-$B2013+IF($L2013,1,0),0)*IF($B2013&gt;OFFSET($B2013,1,0),ChapterTable!$R$17,1)*
    (VLOOKUP(SUBSTITUTE(SUBSTITUTE(E$1,"standard",""),"|Float","")&amp;IF(OR($L2013=TRUE,$A2013=0,MOD($A2013,ChapterTable!$R$20)&lt;&gt;0),"","보스")&amp;"인게임누적곱배수",ChapterTable!$R:$S,2,0)^C2013
    +VLOOKUP(SUBSTITUTE(SUBSTITUTE(E$1,"standard",""),"|Float","")&amp;IF(OR($L2013=TRUE,$A2013=0,MOD($A2013,ChapterTable!$R$20)&lt;&gt;0),"","보스")&amp;"인게임누적합배수",ChapterTable!$R:$S,2,0)*C2013)
  )
  )
  )
)</f>
        <v>126901.64943237304</v>
      </c>
      <c r="F2013" s="1">
        <f ca="1">IF(AND($A2013=0,$B2013=1),
    VLOOKUP(1,ChapterTable!$1:$1048576,MATCH("최종"&amp;SUBSTITUTE(SUBSTITUTE(F$1,"standard",""),"|Float",""),ChapterTable!$1:$1,0),0)*ChapterTable!$P$17,
  IF(AND($A2013=0,$B2013=0),
    F2014,
  IF($B2013=0,
    VLOOKUP($A2013,ChapterTable!$1:$1048576,MATCH("최종"&amp;SUBSTITUTE(SUBSTITUTE(F$1,"standard",""),"|Float",""),ChapterTable!$1:$1,0),0),
  IF($B2013=1,
    IF($L2013=FALSE,
      VLOOKUP($A2013,ChapterTable!$1:$1048576,MATCH("최종"&amp;SUBSTITUTE(SUBSTITUTE(F$1,"standard",""),"|Float",""),ChapterTable!$1:$1,0),0),
      VLOOKUP($A2013-ChapterTable!$P$11,ChapterTable!$1:$1048576,MATCH("최종"&amp;SUBSTITUTE(SUBSTITUTE(F$1,"standard",""),"|Float",""),ChapterTable!$1:$1,0),0)*ChapterTable!$P$14
    ),
  OFFSET(F2013,-$B2013+IF($L2013,1,0),0)*
    (VLOOKUP(SUBSTITUTE(SUBSTITUTE(F$1,"standard",""),"|Float","")&amp;IF(OR($L2013=TRUE,$A2013=0,MOD($A2013,ChapterTable!$R$20)&lt;&gt;0),"","보스")&amp;"인게임누적곱배수",ChapterTable!$R:$S,2,0)^D2013
    +VLOOKUP(SUBSTITUTE(SUBSTITUTE(F$1,"standard",""),"|Float","")&amp;IF(OR($L2013=TRUE,$A2013=0,MOD($A2013,ChapterTable!$R$20)&lt;&gt;0),"","보스")&amp;"인게임누적합배수",ChapterTable!$R:$S,2,0)*D2013)
  )
  )
  )
)</f>
        <v>43433.600252151489</v>
      </c>
      <c r="G2013" t="s">
        <v>719</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222"/>
        <v>3</v>
      </c>
      <c r="Q2013">
        <f t="shared" si="223"/>
        <v>3</v>
      </c>
      <c r="R2013" t="b">
        <f t="shared" ca="1" si="224"/>
        <v>1</v>
      </c>
      <c r="T2013" t="b">
        <f t="shared" ca="1" si="225"/>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228"/>
        <v>0.33333333333333331</v>
      </c>
      <c r="AJ2013">
        <f t="shared" si="226"/>
        <v>0.395555555</v>
      </c>
      <c r="AK2013">
        <f t="shared" si="227"/>
        <v>1</v>
      </c>
      <c r="AL2013">
        <f t="shared" si="221"/>
        <v>3</v>
      </c>
    </row>
    <row r="2014" spans="1:38" hidden="1" x14ac:dyDescent="0.3">
      <c r="A2014">
        <v>18</v>
      </c>
      <c r="B2014">
        <v>23</v>
      </c>
      <c r="C2014">
        <f>IF(OR($L2014=TRUE,$A2014=0,MOD($A2014,ChapterTable!$R$20)&lt;&gt;0),
MAX(0,INT(($B2014+ChapterTable!$P$26+VLOOKUP(SUBSTITUTE(C$1,"성장단계","")&amp;"단계오프셋",ChapterTable!$R:$S,2,0))/ChapterTable!$P$23)),
MAX(0,INT(($B2014+ChapterTable!$R$26+VLOOKUP(SUBSTITUTE(C$1,"성장단계","")&amp;"보스단계오프셋",ChapterTable!$R:$S,2,0))/ChapterTable!$R$23)))</f>
        <v>2</v>
      </c>
      <c r="D2014">
        <f>IF(OR($L2014=TRUE,$A2014=0,MOD($A2014,ChapterTable!$R$20)&lt;&gt;0),
MAX(0,INT(($B2014+ChapterTable!$P$26+VLOOKUP(SUBSTITUTE(D$1,"성장단계","")&amp;"단계오프셋",ChapterTable!$R:$S,2,0))/ChapterTable!$P$23)),
MAX(0,INT(($B2014+ChapterTable!$R$26+VLOOKUP(SUBSTITUTE(D$1,"성장단계","")&amp;"보스단계오프셋",ChapterTable!$R:$S,2,0))/ChapterTable!$R$23)))</f>
        <v>2</v>
      </c>
      <c r="E2014" s="1">
        <f ca="1">IF(AND($A2014=0,$B2014=1),
    VLOOKUP(1,ChapterTable!$1:$1048576,MATCH("최종"&amp;SUBSTITUTE(SUBSTITUTE(E$1,"standard",""),"|Float",""),ChapterTable!$1:$1,0),0)*ChapterTable!$P$17,
  IF(AND($A2014=0,$B2014=0),
    E2015,
  IF($B2014=0,
    VLOOKUP($A2014,ChapterTable!$1:$1048576,MATCH("최종"&amp;SUBSTITUTE(SUBSTITUTE(E$1,"standard",""),"|Float",""),ChapterTable!$1:$1,0),0),
  IF($B2014=1,
    IF($L2014=FALSE,
      VLOOKUP($A2014,ChapterTable!$1:$1048576,MATCH("최종"&amp;SUBSTITUTE(SUBSTITUTE(E$1,"standard",""),"|Float",""),ChapterTable!$1:$1,0),0),
      VLOOKUP($A2014-ChapterTable!$P$11,ChapterTable!$1:$1048576,MATCH("최종"&amp;SUBSTITUTE(SUBSTITUTE(E$1,"standard",""),"|Float",""),ChapterTable!$1:$1,0),0)*ChapterTable!$P$14
    ),
  OFFSET(E2014,-$B2014+IF($L2014,1,0),0)*IF($B2014&gt;OFFSET($B2014,1,0),ChapterTable!$R$17,1)*
    (VLOOKUP(SUBSTITUTE(SUBSTITUTE(E$1,"standard",""),"|Float","")&amp;IF(OR($L2014=TRUE,$A2014=0,MOD($A2014,ChapterTable!$R$20)&lt;&gt;0),"","보스")&amp;"인게임누적곱배수",ChapterTable!$R:$S,2,0)^C2014
    +VLOOKUP(SUBSTITUTE(SUBSTITUTE(E$1,"standard",""),"|Float","")&amp;IF(OR($L2014=TRUE,$A2014=0,MOD($A2014,ChapterTable!$R$20)&lt;&gt;0),"","보스")&amp;"인게임누적합배수",ChapterTable!$R:$S,2,0)*C2014)
  )
  )
  )
)</f>
        <v>126901.64943237304</v>
      </c>
      <c r="F2014" s="1">
        <f ca="1">IF(AND($A2014=0,$B2014=1),
    VLOOKUP(1,ChapterTable!$1:$1048576,MATCH("최종"&amp;SUBSTITUTE(SUBSTITUTE(F$1,"standard",""),"|Float",""),ChapterTable!$1:$1,0),0)*ChapterTable!$P$17,
  IF(AND($A2014=0,$B2014=0),
    F2015,
  IF($B2014=0,
    VLOOKUP($A2014,ChapterTable!$1:$1048576,MATCH("최종"&amp;SUBSTITUTE(SUBSTITUTE(F$1,"standard",""),"|Float",""),ChapterTable!$1:$1,0),0),
  IF($B2014=1,
    IF($L2014=FALSE,
      VLOOKUP($A2014,ChapterTable!$1:$1048576,MATCH("최종"&amp;SUBSTITUTE(SUBSTITUTE(F$1,"standard",""),"|Float",""),ChapterTable!$1:$1,0),0),
      VLOOKUP($A2014-ChapterTable!$P$11,ChapterTable!$1:$1048576,MATCH("최종"&amp;SUBSTITUTE(SUBSTITUTE(F$1,"standard",""),"|Float",""),ChapterTable!$1:$1,0),0)*ChapterTable!$P$14
    ),
  OFFSET(F2014,-$B2014+IF($L2014,1,0),0)*
    (VLOOKUP(SUBSTITUTE(SUBSTITUTE(F$1,"standard",""),"|Float","")&amp;IF(OR($L2014=TRUE,$A2014=0,MOD($A2014,ChapterTable!$R$20)&lt;&gt;0),"","보스")&amp;"인게임누적곱배수",ChapterTable!$R:$S,2,0)^D2014
    +VLOOKUP(SUBSTITUTE(SUBSTITUTE(F$1,"standard",""),"|Float","")&amp;IF(OR($L2014=TRUE,$A2014=0,MOD($A2014,ChapterTable!$R$20)&lt;&gt;0),"","보스")&amp;"인게임누적합배수",ChapterTable!$R:$S,2,0)*D2014)
  )
  )
  )
)</f>
        <v>43433.600252151489</v>
      </c>
      <c r="G2014" t="s">
        <v>719</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222"/>
        <v>3</v>
      </c>
      <c r="Q2014">
        <f t="shared" si="223"/>
        <v>3</v>
      </c>
      <c r="R2014" t="b">
        <f t="shared" ca="1" si="224"/>
        <v>1</v>
      </c>
      <c r="T2014" t="b">
        <f t="shared" ca="1" si="225"/>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228"/>
        <v>0.33333333333333331</v>
      </c>
      <c r="AJ2014">
        <f t="shared" si="226"/>
        <v>0.395555555</v>
      </c>
      <c r="AK2014">
        <f t="shared" si="227"/>
        <v>1</v>
      </c>
      <c r="AL2014">
        <f t="shared" si="221"/>
        <v>3</v>
      </c>
    </row>
    <row r="2015" spans="1:38" hidden="1" x14ac:dyDescent="0.3">
      <c r="A2015">
        <v>18</v>
      </c>
      <c r="B2015">
        <v>24</v>
      </c>
      <c r="C2015">
        <f>IF(OR($L2015=TRUE,$A2015=0,MOD($A2015,ChapterTable!$R$20)&lt;&gt;0),
MAX(0,INT(($B2015+ChapterTable!$P$26+VLOOKUP(SUBSTITUTE(C$1,"성장단계","")&amp;"단계오프셋",ChapterTable!$R:$S,2,0))/ChapterTable!$P$23)),
MAX(0,INT(($B2015+ChapterTable!$R$26+VLOOKUP(SUBSTITUTE(C$1,"성장단계","")&amp;"보스단계오프셋",ChapterTable!$R:$S,2,0))/ChapterTable!$R$23)))</f>
        <v>2</v>
      </c>
      <c r="D2015">
        <f>IF(OR($L2015=TRUE,$A2015=0,MOD($A2015,ChapterTable!$R$20)&lt;&gt;0),
MAX(0,INT(($B2015+ChapterTable!$P$26+VLOOKUP(SUBSTITUTE(D$1,"성장단계","")&amp;"단계오프셋",ChapterTable!$R:$S,2,0))/ChapterTable!$P$23)),
MAX(0,INT(($B2015+ChapterTable!$R$26+VLOOKUP(SUBSTITUTE(D$1,"성장단계","")&amp;"보스단계오프셋",ChapterTable!$R:$S,2,0))/ChapterTable!$R$23)))</f>
        <v>2</v>
      </c>
      <c r="E2015" s="1">
        <f ca="1">IF(AND($A2015=0,$B2015=1),
    VLOOKUP(1,ChapterTable!$1:$1048576,MATCH("최종"&amp;SUBSTITUTE(SUBSTITUTE(E$1,"standard",""),"|Float",""),ChapterTable!$1:$1,0),0)*ChapterTable!$P$17,
  IF(AND($A2015=0,$B2015=0),
    E2016,
  IF($B2015=0,
    VLOOKUP($A2015,ChapterTable!$1:$1048576,MATCH("최종"&amp;SUBSTITUTE(SUBSTITUTE(E$1,"standard",""),"|Float",""),ChapterTable!$1:$1,0),0),
  IF($B2015=1,
    IF($L2015=FALSE,
      VLOOKUP($A2015,ChapterTable!$1:$1048576,MATCH("최종"&amp;SUBSTITUTE(SUBSTITUTE(E$1,"standard",""),"|Float",""),ChapterTable!$1:$1,0),0),
      VLOOKUP($A2015-ChapterTable!$P$11,ChapterTable!$1:$1048576,MATCH("최종"&amp;SUBSTITUTE(SUBSTITUTE(E$1,"standard",""),"|Float",""),ChapterTable!$1:$1,0),0)*ChapterTable!$P$14
    ),
  OFFSET(E2015,-$B2015+IF($L2015,1,0),0)*IF($B2015&gt;OFFSET($B2015,1,0),ChapterTable!$R$17,1)*
    (VLOOKUP(SUBSTITUTE(SUBSTITUTE(E$1,"standard",""),"|Float","")&amp;IF(OR($L2015=TRUE,$A2015=0,MOD($A2015,ChapterTable!$R$20)&lt;&gt;0),"","보스")&amp;"인게임누적곱배수",ChapterTable!$R:$S,2,0)^C2015
    +VLOOKUP(SUBSTITUTE(SUBSTITUTE(E$1,"standard",""),"|Float","")&amp;IF(OR($L2015=TRUE,$A2015=0,MOD($A2015,ChapterTable!$R$20)&lt;&gt;0),"","보스")&amp;"인게임누적합배수",ChapterTable!$R:$S,2,0)*C2015)
  )
  )
  )
)</f>
        <v>126901.64943237304</v>
      </c>
      <c r="F2015" s="1">
        <f ca="1">IF(AND($A2015=0,$B2015=1),
    VLOOKUP(1,ChapterTable!$1:$1048576,MATCH("최종"&amp;SUBSTITUTE(SUBSTITUTE(F$1,"standard",""),"|Float",""),ChapterTable!$1:$1,0),0)*ChapterTable!$P$17,
  IF(AND($A2015=0,$B2015=0),
    F2016,
  IF($B2015=0,
    VLOOKUP($A2015,ChapterTable!$1:$1048576,MATCH("최종"&amp;SUBSTITUTE(SUBSTITUTE(F$1,"standard",""),"|Float",""),ChapterTable!$1:$1,0),0),
  IF($B2015=1,
    IF($L2015=FALSE,
      VLOOKUP($A2015,ChapterTable!$1:$1048576,MATCH("최종"&amp;SUBSTITUTE(SUBSTITUTE(F$1,"standard",""),"|Float",""),ChapterTable!$1:$1,0),0),
      VLOOKUP($A2015-ChapterTable!$P$11,ChapterTable!$1:$1048576,MATCH("최종"&amp;SUBSTITUTE(SUBSTITUTE(F$1,"standard",""),"|Float",""),ChapterTable!$1:$1,0),0)*ChapterTable!$P$14
    ),
  OFFSET(F2015,-$B2015+IF($L2015,1,0),0)*
    (VLOOKUP(SUBSTITUTE(SUBSTITUTE(F$1,"standard",""),"|Float","")&amp;IF(OR($L2015=TRUE,$A2015=0,MOD($A2015,ChapterTable!$R$20)&lt;&gt;0),"","보스")&amp;"인게임누적곱배수",ChapterTable!$R:$S,2,0)^D2015
    +VLOOKUP(SUBSTITUTE(SUBSTITUTE(F$1,"standard",""),"|Float","")&amp;IF(OR($L2015=TRUE,$A2015=0,MOD($A2015,ChapterTable!$R$20)&lt;&gt;0),"","보스")&amp;"인게임누적합배수",ChapterTable!$R:$S,2,0)*D2015)
  )
  )
  )
)</f>
        <v>43433.600252151489</v>
      </c>
      <c r="G2015" t="s">
        <v>719</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222"/>
        <v>3</v>
      </c>
      <c r="Q2015">
        <f t="shared" si="223"/>
        <v>3</v>
      </c>
      <c r="R2015" t="b">
        <f t="shared" ca="1" si="224"/>
        <v>1</v>
      </c>
      <c r="T2015" t="b">
        <f t="shared" ca="1" si="225"/>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228"/>
        <v>0.33333333333333331</v>
      </c>
      <c r="AJ2015">
        <f t="shared" si="226"/>
        <v>0.395555555</v>
      </c>
      <c r="AK2015">
        <f t="shared" si="227"/>
        <v>1</v>
      </c>
      <c r="AL2015">
        <f t="shared" si="221"/>
        <v>3</v>
      </c>
    </row>
    <row r="2016" spans="1:38" hidden="1" x14ac:dyDescent="0.3">
      <c r="A2016">
        <v>18</v>
      </c>
      <c r="B2016">
        <v>25</v>
      </c>
      <c r="C2016">
        <f>IF(OR($L2016=TRUE,$A2016=0,MOD($A2016,ChapterTable!$R$20)&lt;&gt;0),
MAX(0,INT(($B2016+ChapterTable!$P$26+VLOOKUP(SUBSTITUTE(C$1,"성장단계","")&amp;"단계오프셋",ChapterTable!$R:$S,2,0))/ChapterTable!$P$23)),
MAX(0,INT(($B2016+ChapterTable!$R$26+VLOOKUP(SUBSTITUTE(C$1,"성장단계","")&amp;"보스단계오프셋",ChapterTable!$R:$S,2,0))/ChapterTable!$R$23)))</f>
        <v>2</v>
      </c>
      <c r="D2016">
        <f>IF(OR($L2016=TRUE,$A2016=0,MOD($A2016,ChapterTable!$R$20)&lt;&gt;0),
MAX(0,INT(($B2016+ChapterTable!$P$26+VLOOKUP(SUBSTITUTE(D$1,"성장단계","")&amp;"단계오프셋",ChapterTable!$R:$S,2,0))/ChapterTable!$P$23)),
MAX(0,INT(($B2016+ChapterTable!$R$26+VLOOKUP(SUBSTITUTE(D$1,"성장단계","")&amp;"보스단계오프셋",ChapterTable!$R:$S,2,0))/ChapterTable!$R$23)))</f>
        <v>2</v>
      </c>
      <c r="E2016" s="1">
        <f ca="1">IF(AND($A2016=0,$B2016=1),
    VLOOKUP(1,ChapterTable!$1:$1048576,MATCH("최종"&amp;SUBSTITUTE(SUBSTITUTE(E$1,"standard",""),"|Float",""),ChapterTable!$1:$1,0),0)*ChapterTable!$P$17,
  IF(AND($A2016=0,$B2016=0),
    E2017,
  IF($B2016=0,
    VLOOKUP($A2016,ChapterTable!$1:$1048576,MATCH("최종"&amp;SUBSTITUTE(SUBSTITUTE(E$1,"standard",""),"|Float",""),ChapterTable!$1:$1,0),0),
  IF($B2016=1,
    IF($L2016=FALSE,
      VLOOKUP($A2016,ChapterTable!$1:$1048576,MATCH("최종"&amp;SUBSTITUTE(SUBSTITUTE(E$1,"standard",""),"|Float",""),ChapterTable!$1:$1,0),0),
      VLOOKUP($A2016-ChapterTable!$P$11,ChapterTable!$1:$1048576,MATCH("최종"&amp;SUBSTITUTE(SUBSTITUTE(E$1,"standard",""),"|Float",""),ChapterTable!$1:$1,0),0)*ChapterTable!$P$14
    ),
  OFFSET(E2016,-$B2016+IF($L2016,1,0),0)*IF($B2016&gt;OFFSET($B2016,1,0),ChapterTable!$R$17,1)*
    (VLOOKUP(SUBSTITUTE(SUBSTITUTE(E$1,"standard",""),"|Float","")&amp;IF(OR($L2016=TRUE,$A2016=0,MOD($A2016,ChapterTable!$R$20)&lt;&gt;0),"","보스")&amp;"인게임누적곱배수",ChapterTable!$R:$S,2,0)^C2016
    +VLOOKUP(SUBSTITUTE(SUBSTITUTE(E$1,"standard",""),"|Float","")&amp;IF(OR($L2016=TRUE,$A2016=0,MOD($A2016,ChapterTable!$R$20)&lt;&gt;0),"","보스")&amp;"인게임누적합배수",ChapterTable!$R:$S,2,0)*C2016)
  )
  )
  )
)</f>
        <v>126901.64943237304</v>
      </c>
      <c r="F2016" s="1">
        <f ca="1">IF(AND($A2016=0,$B2016=1),
    VLOOKUP(1,ChapterTable!$1:$1048576,MATCH("최종"&amp;SUBSTITUTE(SUBSTITUTE(F$1,"standard",""),"|Float",""),ChapterTable!$1:$1,0),0)*ChapterTable!$P$17,
  IF(AND($A2016=0,$B2016=0),
    F2017,
  IF($B2016=0,
    VLOOKUP($A2016,ChapterTable!$1:$1048576,MATCH("최종"&amp;SUBSTITUTE(SUBSTITUTE(F$1,"standard",""),"|Float",""),ChapterTable!$1:$1,0),0),
  IF($B2016=1,
    IF($L2016=FALSE,
      VLOOKUP($A2016,ChapterTable!$1:$1048576,MATCH("최종"&amp;SUBSTITUTE(SUBSTITUTE(F$1,"standard",""),"|Float",""),ChapterTable!$1:$1,0),0),
      VLOOKUP($A2016-ChapterTable!$P$11,ChapterTable!$1:$1048576,MATCH("최종"&amp;SUBSTITUTE(SUBSTITUTE(F$1,"standard",""),"|Float",""),ChapterTable!$1:$1,0),0)*ChapterTable!$P$14
    ),
  OFFSET(F2016,-$B2016+IF($L2016,1,0),0)*
    (VLOOKUP(SUBSTITUTE(SUBSTITUTE(F$1,"standard",""),"|Float","")&amp;IF(OR($L2016=TRUE,$A2016=0,MOD($A2016,ChapterTable!$R$20)&lt;&gt;0),"","보스")&amp;"인게임누적곱배수",ChapterTable!$R:$S,2,0)^D2016
    +VLOOKUP(SUBSTITUTE(SUBSTITUTE(F$1,"standard",""),"|Float","")&amp;IF(OR($L2016=TRUE,$A2016=0,MOD($A2016,ChapterTable!$R$20)&lt;&gt;0),"","보스")&amp;"인게임누적합배수",ChapterTable!$R:$S,2,0)*D2016)
  )
  )
  )
)</f>
        <v>43433.600252151489</v>
      </c>
      <c r="G2016" t="s">
        <v>719</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222"/>
        <v>11</v>
      </c>
      <c r="Q2016">
        <f t="shared" si="223"/>
        <v>11</v>
      </c>
      <c r="R2016" t="b">
        <f t="shared" ca="1" si="224"/>
        <v>1</v>
      </c>
      <c r="T2016" t="b">
        <f t="shared" ca="1" si="225"/>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228"/>
        <v>0.33333333333333331</v>
      </c>
      <c r="AJ2016">
        <f t="shared" si="226"/>
        <v>0.395555555</v>
      </c>
      <c r="AK2016">
        <f t="shared" si="227"/>
        <v>1</v>
      </c>
      <c r="AL2016">
        <f t="shared" si="221"/>
        <v>3</v>
      </c>
    </row>
    <row r="2017" spans="1:38" hidden="1" x14ac:dyDescent="0.3">
      <c r="A2017">
        <v>18</v>
      </c>
      <c r="B2017">
        <v>26</v>
      </c>
      <c r="C2017">
        <f>IF(OR($L2017=TRUE,$A2017=0,MOD($A2017,ChapterTable!$R$20)&lt;&gt;0),
MAX(0,INT(($B2017+ChapterTable!$P$26+VLOOKUP(SUBSTITUTE(C$1,"성장단계","")&amp;"단계오프셋",ChapterTable!$R:$S,2,0))/ChapterTable!$P$23)),
MAX(0,INT(($B2017+ChapterTable!$R$26+VLOOKUP(SUBSTITUTE(C$1,"성장단계","")&amp;"보스단계오프셋",ChapterTable!$R:$S,2,0))/ChapterTable!$R$23)))</f>
        <v>3</v>
      </c>
      <c r="D2017">
        <f>IF(OR($L2017=TRUE,$A2017=0,MOD($A2017,ChapterTable!$R$20)&lt;&gt;0),
MAX(0,INT(($B2017+ChapterTable!$P$26+VLOOKUP(SUBSTITUTE(D$1,"성장단계","")&amp;"단계오프셋",ChapterTable!$R:$S,2,0))/ChapterTable!$P$23)),
MAX(0,INT(($B2017+ChapterTable!$R$26+VLOOKUP(SUBSTITUTE(D$1,"성장단계","")&amp;"보스단계오프셋",ChapterTable!$R:$S,2,0))/ChapterTable!$R$23)))</f>
        <v>2</v>
      </c>
      <c r="E2017" s="1">
        <f ca="1">IF(AND($A2017=0,$B2017=1),
    VLOOKUP(1,ChapterTable!$1:$1048576,MATCH("최종"&amp;SUBSTITUTE(SUBSTITUTE(E$1,"standard",""),"|Float",""),ChapterTable!$1:$1,0),0)*ChapterTable!$P$17,
  IF(AND($A2017=0,$B2017=0),
    E2018,
  IF($B2017=0,
    VLOOKUP($A2017,ChapterTable!$1:$1048576,MATCH("최종"&amp;SUBSTITUTE(SUBSTITUTE(E$1,"standard",""),"|Float",""),ChapterTable!$1:$1,0),0),
  IF($B2017=1,
    IF($L2017=FALSE,
      VLOOKUP($A2017,ChapterTable!$1:$1048576,MATCH("최종"&amp;SUBSTITUTE(SUBSTITUTE(E$1,"standard",""),"|Float",""),ChapterTable!$1:$1,0),0),
      VLOOKUP($A2017-ChapterTable!$P$11,ChapterTable!$1:$1048576,MATCH("최종"&amp;SUBSTITUTE(SUBSTITUTE(E$1,"standard",""),"|Float",""),ChapterTable!$1:$1,0),0)*ChapterTable!$P$14
    ),
  OFFSET(E2017,-$B2017+IF($L2017,1,0),0)*IF($B2017&gt;OFFSET($B2017,1,0),ChapterTable!$R$17,1)*
    (VLOOKUP(SUBSTITUTE(SUBSTITUTE(E$1,"standard",""),"|Float","")&amp;IF(OR($L2017=TRUE,$A2017=0,MOD($A2017,ChapterTable!$R$20)&lt;&gt;0),"","보스")&amp;"인게임누적곱배수",ChapterTable!$R:$S,2,0)^C2017
    +VLOOKUP(SUBSTITUTE(SUBSTITUTE(E$1,"standard",""),"|Float","")&amp;IF(OR($L2017=TRUE,$A2017=0,MOD($A2017,ChapterTable!$R$20)&lt;&gt;0),"","보스")&amp;"인게임누적합배수",ChapterTable!$R:$S,2,0)*C2017)
  )
  )
  )
)</f>
        <v>145030.45649414064</v>
      </c>
      <c r="F2017" s="1">
        <f ca="1">IF(AND($A2017=0,$B2017=1),
    VLOOKUP(1,ChapterTable!$1:$1048576,MATCH("최종"&amp;SUBSTITUTE(SUBSTITUTE(F$1,"standard",""),"|Float",""),ChapterTable!$1:$1,0),0)*ChapterTable!$P$17,
  IF(AND($A2017=0,$B2017=0),
    F2018,
  IF($B2017=0,
    VLOOKUP($A2017,ChapterTable!$1:$1048576,MATCH("최종"&amp;SUBSTITUTE(SUBSTITUTE(F$1,"standard",""),"|Float",""),ChapterTable!$1:$1,0),0),
  IF($B2017=1,
    IF($L2017=FALSE,
      VLOOKUP($A2017,ChapterTable!$1:$1048576,MATCH("최종"&amp;SUBSTITUTE(SUBSTITUTE(F$1,"standard",""),"|Float",""),ChapterTable!$1:$1,0),0),
      VLOOKUP($A2017-ChapterTable!$P$11,ChapterTable!$1:$1048576,MATCH("최종"&amp;SUBSTITUTE(SUBSTITUTE(F$1,"standard",""),"|Float",""),ChapterTable!$1:$1,0),0)*ChapterTable!$P$14
    ),
  OFFSET(F2017,-$B2017+IF($L2017,1,0),0)*
    (VLOOKUP(SUBSTITUTE(SUBSTITUTE(F$1,"standard",""),"|Float","")&amp;IF(OR($L2017=TRUE,$A2017=0,MOD($A2017,ChapterTable!$R$20)&lt;&gt;0),"","보스")&amp;"인게임누적곱배수",ChapterTable!$R:$S,2,0)^D2017
    +VLOOKUP(SUBSTITUTE(SUBSTITUTE(F$1,"standard",""),"|Float","")&amp;IF(OR($L2017=TRUE,$A2017=0,MOD($A2017,ChapterTable!$R$20)&lt;&gt;0),"","보스")&amp;"인게임누적합배수",ChapterTable!$R:$S,2,0)*D2017)
  )
  )
  )
)</f>
        <v>43433.600252151489</v>
      </c>
      <c r="G2017" t="s">
        <v>719</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222"/>
        <v>3</v>
      </c>
      <c r="Q2017">
        <f t="shared" si="223"/>
        <v>3</v>
      </c>
      <c r="R2017" t="b">
        <f t="shared" ca="1" si="224"/>
        <v>1</v>
      </c>
      <c r="T2017" t="b">
        <f t="shared" ca="1" si="225"/>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228"/>
        <v>0.33333333333333331</v>
      </c>
      <c r="AJ2017">
        <f t="shared" si="226"/>
        <v>0.395555555</v>
      </c>
      <c r="AK2017">
        <f t="shared" si="227"/>
        <v>1</v>
      </c>
      <c r="AL2017">
        <f t="shared" si="221"/>
        <v>3</v>
      </c>
    </row>
    <row r="2018" spans="1:38" hidden="1" x14ac:dyDescent="0.3">
      <c r="A2018">
        <v>18</v>
      </c>
      <c r="B2018">
        <v>27</v>
      </c>
      <c r="C2018">
        <f>IF(OR($L2018=TRUE,$A2018=0,MOD($A2018,ChapterTable!$R$20)&lt;&gt;0),
MAX(0,INT(($B2018+ChapterTable!$P$26+VLOOKUP(SUBSTITUTE(C$1,"성장단계","")&amp;"단계오프셋",ChapterTable!$R:$S,2,0))/ChapterTable!$P$23)),
MAX(0,INT(($B2018+ChapterTable!$R$26+VLOOKUP(SUBSTITUTE(C$1,"성장단계","")&amp;"보스단계오프셋",ChapterTable!$R:$S,2,0))/ChapterTable!$R$23)))</f>
        <v>3</v>
      </c>
      <c r="D2018">
        <f>IF(OR($L2018=TRUE,$A2018=0,MOD($A2018,ChapterTable!$R$20)&lt;&gt;0),
MAX(0,INT(($B2018+ChapterTable!$P$26+VLOOKUP(SUBSTITUTE(D$1,"성장단계","")&amp;"단계오프셋",ChapterTable!$R:$S,2,0))/ChapterTable!$P$23)),
MAX(0,INT(($B2018+ChapterTable!$R$26+VLOOKUP(SUBSTITUTE(D$1,"성장단계","")&amp;"보스단계오프셋",ChapterTable!$R:$S,2,0))/ChapterTable!$R$23)))</f>
        <v>2</v>
      </c>
      <c r="E2018" s="1">
        <f ca="1">IF(AND($A2018=0,$B2018=1),
    VLOOKUP(1,ChapterTable!$1:$1048576,MATCH("최종"&amp;SUBSTITUTE(SUBSTITUTE(E$1,"standard",""),"|Float",""),ChapterTable!$1:$1,0),0)*ChapterTable!$P$17,
  IF(AND($A2018=0,$B2018=0),
    E2019,
  IF($B2018=0,
    VLOOKUP($A2018,ChapterTable!$1:$1048576,MATCH("최종"&amp;SUBSTITUTE(SUBSTITUTE(E$1,"standard",""),"|Float",""),ChapterTable!$1:$1,0),0),
  IF($B2018=1,
    IF($L2018=FALSE,
      VLOOKUP($A2018,ChapterTable!$1:$1048576,MATCH("최종"&amp;SUBSTITUTE(SUBSTITUTE(E$1,"standard",""),"|Float",""),ChapterTable!$1:$1,0),0),
      VLOOKUP($A2018-ChapterTable!$P$11,ChapterTable!$1:$1048576,MATCH("최종"&amp;SUBSTITUTE(SUBSTITUTE(E$1,"standard",""),"|Float",""),ChapterTable!$1:$1,0),0)*ChapterTable!$P$14
    ),
  OFFSET(E2018,-$B2018+IF($L2018,1,0),0)*IF($B2018&gt;OFFSET($B2018,1,0),ChapterTable!$R$17,1)*
    (VLOOKUP(SUBSTITUTE(SUBSTITUTE(E$1,"standard",""),"|Float","")&amp;IF(OR($L2018=TRUE,$A2018=0,MOD($A2018,ChapterTable!$R$20)&lt;&gt;0),"","보스")&amp;"인게임누적곱배수",ChapterTable!$R:$S,2,0)^C2018
    +VLOOKUP(SUBSTITUTE(SUBSTITUTE(E$1,"standard",""),"|Float","")&amp;IF(OR($L2018=TRUE,$A2018=0,MOD($A2018,ChapterTable!$R$20)&lt;&gt;0),"","보스")&amp;"인게임누적합배수",ChapterTable!$R:$S,2,0)*C2018)
  )
  )
  )
)</f>
        <v>145030.45649414064</v>
      </c>
      <c r="F2018" s="1">
        <f ca="1">IF(AND($A2018=0,$B2018=1),
    VLOOKUP(1,ChapterTable!$1:$1048576,MATCH("최종"&amp;SUBSTITUTE(SUBSTITUTE(F$1,"standard",""),"|Float",""),ChapterTable!$1:$1,0),0)*ChapterTable!$P$17,
  IF(AND($A2018=0,$B2018=0),
    F2019,
  IF($B2018=0,
    VLOOKUP($A2018,ChapterTable!$1:$1048576,MATCH("최종"&amp;SUBSTITUTE(SUBSTITUTE(F$1,"standard",""),"|Float",""),ChapterTable!$1:$1,0),0),
  IF($B2018=1,
    IF($L2018=FALSE,
      VLOOKUP($A2018,ChapterTable!$1:$1048576,MATCH("최종"&amp;SUBSTITUTE(SUBSTITUTE(F$1,"standard",""),"|Float",""),ChapterTable!$1:$1,0),0),
      VLOOKUP($A2018-ChapterTable!$P$11,ChapterTable!$1:$1048576,MATCH("최종"&amp;SUBSTITUTE(SUBSTITUTE(F$1,"standard",""),"|Float",""),ChapterTable!$1:$1,0),0)*ChapterTable!$P$14
    ),
  OFFSET(F2018,-$B2018+IF($L2018,1,0),0)*
    (VLOOKUP(SUBSTITUTE(SUBSTITUTE(F$1,"standard",""),"|Float","")&amp;IF(OR($L2018=TRUE,$A2018=0,MOD($A2018,ChapterTable!$R$20)&lt;&gt;0),"","보스")&amp;"인게임누적곱배수",ChapterTable!$R:$S,2,0)^D2018
    +VLOOKUP(SUBSTITUTE(SUBSTITUTE(F$1,"standard",""),"|Float","")&amp;IF(OR($L2018=TRUE,$A2018=0,MOD($A2018,ChapterTable!$R$20)&lt;&gt;0),"","보스")&amp;"인게임누적합배수",ChapterTable!$R:$S,2,0)*D2018)
  )
  )
  )
)</f>
        <v>43433.600252151489</v>
      </c>
      <c r="G2018" t="s">
        <v>719</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222"/>
        <v>3</v>
      </c>
      <c r="Q2018">
        <f t="shared" si="223"/>
        <v>3</v>
      </c>
      <c r="R2018" t="b">
        <f t="shared" ca="1" si="224"/>
        <v>1</v>
      </c>
      <c r="T2018" t="b">
        <f t="shared" ca="1" si="225"/>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228"/>
        <v>0.33333333333333331</v>
      </c>
      <c r="AJ2018">
        <f t="shared" si="226"/>
        <v>0.395555555</v>
      </c>
      <c r="AK2018">
        <f t="shared" si="227"/>
        <v>1</v>
      </c>
      <c r="AL2018">
        <f t="shared" si="221"/>
        <v>3</v>
      </c>
    </row>
    <row r="2019" spans="1:38" hidden="1" x14ac:dyDescent="0.3">
      <c r="A2019">
        <v>18</v>
      </c>
      <c r="B2019">
        <v>28</v>
      </c>
      <c r="C2019">
        <f>IF(OR($L2019=TRUE,$A2019=0,MOD($A2019,ChapterTable!$R$20)&lt;&gt;0),
MAX(0,INT(($B2019+ChapterTable!$P$26+VLOOKUP(SUBSTITUTE(C$1,"성장단계","")&amp;"단계오프셋",ChapterTable!$R:$S,2,0))/ChapterTable!$P$23)),
MAX(0,INT(($B2019+ChapterTable!$R$26+VLOOKUP(SUBSTITUTE(C$1,"성장단계","")&amp;"보스단계오프셋",ChapterTable!$R:$S,2,0))/ChapterTable!$R$23)))</f>
        <v>3</v>
      </c>
      <c r="D2019">
        <f>IF(OR($L2019=TRUE,$A2019=0,MOD($A2019,ChapterTable!$R$20)&lt;&gt;0),
MAX(0,INT(($B2019+ChapterTable!$P$26+VLOOKUP(SUBSTITUTE(D$1,"성장단계","")&amp;"단계오프셋",ChapterTable!$R:$S,2,0))/ChapterTable!$P$23)),
MAX(0,INT(($B2019+ChapterTable!$R$26+VLOOKUP(SUBSTITUTE(D$1,"성장단계","")&amp;"보스단계오프셋",ChapterTable!$R:$S,2,0))/ChapterTable!$R$23)))</f>
        <v>2</v>
      </c>
      <c r="E2019" s="1">
        <f ca="1">IF(AND($A2019=0,$B2019=1),
    VLOOKUP(1,ChapterTable!$1:$1048576,MATCH("최종"&amp;SUBSTITUTE(SUBSTITUTE(E$1,"standard",""),"|Float",""),ChapterTable!$1:$1,0),0)*ChapterTable!$P$17,
  IF(AND($A2019=0,$B2019=0),
    E2020,
  IF($B2019=0,
    VLOOKUP($A2019,ChapterTable!$1:$1048576,MATCH("최종"&amp;SUBSTITUTE(SUBSTITUTE(E$1,"standard",""),"|Float",""),ChapterTable!$1:$1,0),0),
  IF($B2019=1,
    IF($L2019=FALSE,
      VLOOKUP($A2019,ChapterTable!$1:$1048576,MATCH("최종"&amp;SUBSTITUTE(SUBSTITUTE(E$1,"standard",""),"|Float",""),ChapterTable!$1:$1,0),0),
      VLOOKUP($A2019-ChapterTable!$P$11,ChapterTable!$1:$1048576,MATCH("최종"&amp;SUBSTITUTE(SUBSTITUTE(E$1,"standard",""),"|Float",""),ChapterTable!$1:$1,0),0)*ChapterTable!$P$14
    ),
  OFFSET(E2019,-$B2019+IF($L2019,1,0),0)*IF($B2019&gt;OFFSET($B2019,1,0),ChapterTable!$R$17,1)*
    (VLOOKUP(SUBSTITUTE(SUBSTITUTE(E$1,"standard",""),"|Float","")&amp;IF(OR($L2019=TRUE,$A2019=0,MOD($A2019,ChapterTable!$R$20)&lt;&gt;0),"","보스")&amp;"인게임누적곱배수",ChapterTable!$R:$S,2,0)^C2019
    +VLOOKUP(SUBSTITUTE(SUBSTITUTE(E$1,"standard",""),"|Float","")&amp;IF(OR($L2019=TRUE,$A2019=0,MOD($A2019,ChapterTable!$R$20)&lt;&gt;0),"","보스")&amp;"인게임누적합배수",ChapterTable!$R:$S,2,0)*C2019)
  )
  )
  )
)</f>
        <v>145030.45649414064</v>
      </c>
      <c r="F2019" s="1">
        <f ca="1">IF(AND($A2019=0,$B2019=1),
    VLOOKUP(1,ChapterTable!$1:$1048576,MATCH("최종"&amp;SUBSTITUTE(SUBSTITUTE(F$1,"standard",""),"|Float",""),ChapterTable!$1:$1,0),0)*ChapterTable!$P$17,
  IF(AND($A2019=0,$B2019=0),
    F2020,
  IF($B2019=0,
    VLOOKUP($A2019,ChapterTable!$1:$1048576,MATCH("최종"&amp;SUBSTITUTE(SUBSTITUTE(F$1,"standard",""),"|Float",""),ChapterTable!$1:$1,0),0),
  IF($B2019=1,
    IF($L2019=FALSE,
      VLOOKUP($A2019,ChapterTable!$1:$1048576,MATCH("최종"&amp;SUBSTITUTE(SUBSTITUTE(F$1,"standard",""),"|Float",""),ChapterTable!$1:$1,0),0),
      VLOOKUP($A2019-ChapterTable!$P$11,ChapterTable!$1:$1048576,MATCH("최종"&amp;SUBSTITUTE(SUBSTITUTE(F$1,"standard",""),"|Float",""),ChapterTable!$1:$1,0),0)*ChapterTable!$P$14
    ),
  OFFSET(F2019,-$B2019+IF($L2019,1,0),0)*
    (VLOOKUP(SUBSTITUTE(SUBSTITUTE(F$1,"standard",""),"|Float","")&amp;IF(OR($L2019=TRUE,$A2019=0,MOD($A2019,ChapterTable!$R$20)&lt;&gt;0),"","보스")&amp;"인게임누적곱배수",ChapterTable!$R:$S,2,0)^D2019
    +VLOOKUP(SUBSTITUTE(SUBSTITUTE(F$1,"standard",""),"|Float","")&amp;IF(OR($L2019=TRUE,$A2019=0,MOD($A2019,ChapterTable!$R$20)&lt;&gt;0),"","보스")&amp;"인게임누적합배수",ChapterTable!$R:$S,2,0)*D2019)
  )
  )
  )
)</f>
        <v>43433.600252151489</v>
      </c>
      <c r="G2019" t="s">
        <v>719</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222"/>
        <v>3</v>
      </c>
      <c r="Q2019">
        <f t="shared" si="223"/>
        <v>3</v>
      </c>
      <c r="R2019" t="b">
        <f t="shared" ca="1" si="224"/>
        <v>1</v>
      </c>
      <c r="T2019" t="b">
        <f t="shared" ca="1" si="225"/>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228"/>
        <v>0.33333333333333331</v>
      </c>
      <c r="AJ2019">
        <f t="shared" si="226"/>
        <v>0.395555555</v>
      </c>
      <c r="AK2019">
        <f t="shared" si="227"/>
        <v>1</v>
      </c>
      <c r="AL2019">
        <f t="shared" si="221"/>
        <v>3</v>
      </c>
    </row>
    <row r="2020" spans="1:38" hidden="1" x14ac:dyDescent="0.3">
      <c r="A2020">
        <v>18</v>
      </c>
      <c r="B2020">
        <v>29</v>
      </c>
      <c r="C2020">
        <f>IF(OR($L2020=TRUE,$A2020=0,MOD($A2020,ChapterTable!$R$20)&lt;&gt;0),
MAX(0,INT(($B2020+ChapterTable!$P$26+VLOOKUP(SUBSTITUTE(C$1,"성장단계","")&amp;"단계오프셋",ChapterTable!$R:$S,2,0))/ChapterTable!$P$23)),
MAX(0,INT(($B2020+ChapterTable!$R$26+VLOOKUP(SUBSTITUTE(C$1,"성장단계","")&amp;"보스단계오프셋",ChapterTable!$R:$S,2,0))/ChapterTable!$R$23)))</f>
        <v>3</v>
      </c>
      <c r="D2020">
        <f>IF(OR($L2020=TRUE,$A2020=0,MOD($A2020,ChapterTable!$R$20)&lt;&gt;0),
MAX(0,INT(($B2020+ChapterTable!$P$26+VLOOKUP(SUBSTITUTE(D$1,"성장단계","")&amp;"단계오프셋",ChapterTable!$R:$S,2,0))/ChapterTable!$P$23)),
MAX(0,INT(($B2020+ChapterTable!$R$26+VLOOKUP(SUBSTITUTE(D$1,"성장단계","")&amp;"보스단계오프셋",ChapterTable!$R:$S,2,0))/ChapterTable!$R$23)))</f>
        <v>2</v>
      </c>
      <c r="E2020" s="1">
        <f ca="1">IF(AND($A2020=0,$B2020=1),
    VLOOKUP(1,ChapterTable!$1:$1048576,MATCH("최종"&amp;SUBSTITUTE(SUBSTITUTE(E$1,"standard",""),"|Float",""),ChapterTable!$1:$1,0),0)*ChapterTable!$P$17,
  IF(AND($A2020=0,$B2020=0),
    E2021,
  IF($B2020=0,
    VLOOKUP($A2020,ChapterTable!$1:$1048576,MATCH("최종"&amp;SUBSTITUTE(SUBSTITUTE(E$1,"standard",""),"|Float",""),ChapterTable!$1:$1,0),0),
  IF($B2020=1,
    IF($L2020=FALSE,
      VLOOKUP($A2020,ChapterTable!$1:$1048576,MATCH("최종"&amp;SUBSTITUTE(SUBSTITUTE(E$1,"standard",""),"|Float",""),ChapterTable!$1:$1,0),0),
      VLOOKUP($A2020-ChapterTable!$P$11,ChapterTable!$1:$1048576,MATCH("최종"&amp;SUBSTITUTE(SUBSTITUTE(E$1,"standard",""),"|Float",""),ChapterTable!$1:$1,0),0)*ChapterTable!$P$14
    ),
  OFFSET(E2020,-$B2020+IF($L2020,1,0),0)*IF($B2020&gt;OFFSET($B2020,1,0),ChapterTable!$R$17,1)*
    (VLOOKUP(SUBSTITUTE(SUBSTITUTE(E$1,"standard",""),"|Float","")&amp;IF(OR($L2020=TRUE,$A2020=0,MOD($A2020,ChapterTable!$R$20)&lt;&gt;0),"","보스")&amp;"인게임누적곱배수",ChapterTable!$R:$S,2,0)^C2020
    +VLOOKUP(SUBSTITUTE(SUBSTITUTE(E$1,"standard",""),"|Float","")&amp;IF(OR($L2020=TRUE,$A2020=0,MOD($A2020,ChapterTable!$R$20)&lt;&gt;0),"","보스")&amp;"인게임누적합배수",ChapterTable!$R:$S,2,0)*C2020)
  )
  )
  )
)</f>
        <v>145030.45649414064</v>
      </c>
      <c r="F2020" s="1">
        <f ca="1">IF(AND($A2020=0,$B2020=1),
    VLOOKUP(1,ChapterTable!$1:$1048576,MATCH("최종"&amp;SUBSTITUTE(SUBSTITUTE(F$1,"standard",""),"|Float",""),ChapterTable!$1:$1,0),0)*ChapterTable!$P$17,
  IF(AND($A2020=0,$B2020=0),
    F2021,
  IF($B2020=0,
    VLOOKUP($A2020,ChapterTable!$1:$1048576,MATCH("최종"&amp;SUBSTITUTE(SUBSTITUTE(F$1,"standard",""),"|Float",""),ChapterTable!$1:$1,0),0),
  IF($B2020=1,
    IF($L2020=FALSE,
      VLOOKUP($A2020,ChapterTable!$1:$1048576,MATCH("최종"&amp;SUBSTITUTE(SUBSTITUTE(F$1,"standard",""),"|Float",""),ChapterTable!$1:$1,0),0),
      VLOOKUP($A2020-ChapterTable!$P$11,ChapterTable!$1:$1048576,MATCH("최종"&amp;SUBSTITUTE(SUBSTITUTE(F$1,"standard",""),"|Float",""),ChapterTable!$1:$1,0),0)*ChapterTable!$P$14
    ),
  OFFSET(F2020,-$B2020+IF($L2020,1,0),0)*
    (VLOOKUP(SUBSTITUTE(SUBSTITUTE(F$1,"standard",""),"|Float","")&amp;IF(OR($L2020=TRUE,$A2020=0,MOD($A2020,ChapterTable!$R$20)&lt;&gt;0),"","보스")&amp;"인게임누적곱배수",ChapterTable!$R:$S,2,0)^D2020
    +VLOOKUP(SUBSTITUTE(SUBSTITUTE(F$1,"standard",""),"|Float","")&amp;IF(OR($L2020=TRUE,$A2020=0,MOD($A2020,ChapterTable!$R$20)&lt;&gt;0),"","보스")&amp;"인게임누적합배수",ChapterTable!$R:$S,2,0)*D2020)
  )
  )
  )
)</f>
        <v>43433.600252151489</v>
      </c>
      <c r="G2020" t="s">
        <v>719</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222"/>
        <v>93</v>
      </c>
      <c r="Q2020">
        <f t="shared" si="223"/>
        <v>93</v>
      </c>
      <c r="R2020" t="b">
        <f t="shared" ca="1" si="224"/>
        <v>1</v>
      </c>
      <c r="T2020" t="b">
        <f t="shared" ca="1" si="225"/>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228"/>
        <v>0.33333333333333331</v>
      </c>
      <c r="AJ2020">
        <f t="shared" si="226"/>
        <v>0.395555555</v>
      </c>
      <c r="AK2020">
        <f t="shared" si="227"/>
        <v>1</v>
      </c>
      <c r="AL2020">
        <f t="shared" si="221"/>
        <v>3</v>
      </c>
    </row>
    <row r="2021" spans="1:38" hidden="1" x14ac:dyDescent="0.3">
      <c r="A2021">
        <v>18</v>
      </c>
      <c r="B2021">
        <v>30</v>
      </c>
      <c r="C2021">
        <f>IF(OR($L2021=TRUE,$A2021=0,MOD($A2021,ChapterTable!$R$20)&lt;&gt;0),
MAX(0,INT(($B2021+ChapterTable!$P$26+VLOOKUP(SUBSTITUTE(C$1,"성장단계","")&amp;"단계오프셋",ChapterTable!$R:$S,2,0))/ChapterTable!$P$23)),
MAX(0,INT(($B2021+ChapterTable!$R$26+VLOOKUP(SUBSTITUTE(C$1,"성장단계","")&amp;"보스단계오프셋",ChapterTable!$R:$S,2,0))/ChapterTable!$R$23)))</f>
        <v>3</v>
      </c>
      <c r="D2021">
        <f>IF(OR($L2021=TRUE,$A2021=0,MOD($A2021,ChapterTable!$R$20)&lt;&gt;0),
MAX(0,INT(($B2021+ChapterTable!$P$26+VLOOKUP(SUBSTITUTE(D$1,"성장단계","")&amp;"단계오프셋",ChapterTable!$R:$S,2,0))/ChapterTable!$P$23)),
MAX(0,INT(($B2021+ChapterTable!$R$26+VLOOKUP(SUBSTITUTE(D$1,"성장단계","")&amp;"보스단계오프셋",ChapterTable!$R:$S,2,0))/ChapterTable!$R$23)))</f>
        <v>2</v>
      </c>
      <c r="E2021" s="1">
        <f ca="1">IF(AND($A2021=0,$B2021=1),
    VLOOKUP(1,ChapterTable!$1:$1048576,MATCH("최종"&amp;SUBSTITUTE(SUBSTITUTE(E$1,"standard",""),"|Float",""),ChapterTable!$1:$1,0),0)*ChapterTable!$P$17,
  IF(AND($A2021=0,$B2021=0),
    E2022,
  IF($B2021=0,
    VLOOKUP($A2021,ChapterTable!$1:$1048576,MATCH("최종"&amp;SUBSTITUTE(SUBSTITUTE(E$1,"standard",""),"|Float",""),ChapterTable!$1:$1,0),0),
  IF($B2021=1,
    IF($L2021=FALSE,
      VLOOKUP($A2021,ChapterTable!$1:$1048576,MATCH("최종"&amp;SUBSTITUTE(SUBSTITUTE(E$1,"standard",""),"|Float",""),ChapterTable!$1:$1,0),0),
      VLOOKUP($A2021-ChapterTable!$P$11,ChapterTable!$1:$1048576,MATCH("최종"&amp;SUBSTITUTE(SUBSTITUTE(E$1,"standard",""),"|Float",""),ChapterTable!$1:$1,0),0)*ChapterTable!$P$14
    ),
  OFFSET(E2021,-$B2021+IF($L2021,1,0),0)*IF($B2021&gt;OFFSET($B2021,1,0),ChapterTable!$R$17,1)*
    (VLOOKUP(SUBSTITUTE(SUBSTITUTE(E$1,"standard",""),"|Float","")&amp;IF(OR($L2021=TRUE,$A2021=0,MOD($A2021,ChapterTable!$R$20)&lt;&gt;0),"","보스")&amp;"인게임누적곱배수",ChapterTable!$R:$S,2,0)^C2021
    +VLOOKUP(SUBSTITUTE(SUBSTITUTE(E$1,"standard",""),"|Float","")&amp;IF(OR($L2021=TRUE,$A2021=0,MOD($A2021,ChapterTable!$R$20)&lt;&gt;0),"","보스")&amp;"인게임누적합배수",ChapterTable!$R:$S,2,0)*C2021)
  )
  )
  )
)</f>
        <v>145030.45649414064</v>
      </c>
      <c r="F2021" s="1">
        <f ca="1">IF(AND($A2021=0,$B2021=1),
    VLOOKUP(1,ChapterTable!$1:$1048576,MATCH("최종"&amp;SUBSTITUTE(SUBSTITUTE(F$1,"standard",""),"|Float",""),ChapterTable!$1:$1,0),0)*ChapterTable!$P$17,
  IF(AND($A2021=0,$B2021=0),
    F2022,
  IF($B2021=0,
    VLOOKUP($A2021,ChapterTable!$1:$1048576,MATCH("최종"&amp;SUBSTITUTE(SUBSTITUTE(F$1,"standard",""),"|Float",""),ChapterTable!$1:$1,0),0),
  IF($B2021=1,
    IF($L2021=FALSE,
      VLOOKUP($A2021,ChapterTable!$1:$1048576,MATCH("최종"&amp;SUBSTITUTE(SUBSTITUTE(F$1,"standard",""),"|Float",""),ChapterTable!$1:$1,0),0),
      VLOOKUP($A2021-ChapterTable!$P$11,ChapterTable!$1:$1048576,MATCH("최종"&amp;SUBSTITUTE(SUBSTITUTE(F$1,"standard",""),"|Float",""),ChapterTable!$1:$1,0),0)*ChapterTable!$P$14
    ),
  OFFSET(F2021,-$B2021+IF($L2021,1,0),0)*
    (VLOOKUP(SUBSTITUTE(SUBSTITUTE(F$1,"standard",""),"|Float","")&amp;IF(OR($L2021=TRUE,$A2021=0,MOD($A2021,ChapterTable!$R$20)&lt;&gt;0),"","보스")&amp;"인게임누적곱배수",ChapterTable!$R:$S,2,0)^D2021
    +VLOOKUP(SUBSTITUTE(SUBSTITUTE(F$1,"standard",""),"|Float","")&amp;IF(OR($L2021=TRUE,$A2021=0,MOD($A2021,ChapterTable!$R$20)&lt;&gt;0),"","보스")&amp;"인게임누적합배수",ChapterTable!$R:$S,2,0)*D2021)
  )
  )
  )
)</f>
        <v>43433.600252151489</v>
      </c>
      <c r="G2021" t="s">
        <v>719</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222"/>
        <v>23</v>
      </c>
      <c r="Q2021">
        <f t="shared" si="223"/>
        <v>23</v>
      </c>
      <c r="R2021" t="b">
        <f t="shared" ca="1" si="224"/>
        <v>1</v>
      </c>
      <c r="T2021" t="b">
        <f t="shared" ca="1" si="225"/>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228"/>
        <v>0.33333333333333331</v>
      </c>
      <c r="AJ2021">
        <f t="shared" si="226"/>
        <v>1</v>
      </c>
      <c r="AK2021">
        <f t="shared" si="227"/>
        <v>3</v>
      </c>
      <c r="AL2021">
        <f t="shared" ref="AL2021:AL2084" si="229">AL1971+1</f>
        <v>3</v>
      </c>
    </row>
    <row r="2022" spans="1:38" hidden="1" x14ac:dyDescent="0.3">
      <c r="A2022">
        <v>18</v>
      </c>
      <c r="B2022">
        <v>31</v>
      </c>
      <c r="C2022">
        <f>IF(OR($L2022=TRUE,$A2022=0,MOD($A2022,ChapterTable!$R$20)&lt;&gt;0),
MAX(0,INT(($B2022+ChapterTable!$P$26+VLOOKUP(SUBSTITUTE(C$1,"성장단계","")&amp;"단계오프셋",ChapterTable!$R:$S,2,0))/ChapterTable!$P$23)),
MAX(0,INT(($B2022+ChapterTable!$R$26+VLOOKUP(SUBSTITUTE(C$1,"성장단계","")&amp;"보스단계오프셋",ChapterTable!$R:$S,2,0))/ChapterTable!$R$23)))</f>
        <v>3</v>
      </c>
      <c r="D2022">
        <f>IF(OR($L2022=TRUE,$A2022=0,MOD($A2022,ChapterTable!$R$20)&lt;&gt;0),
MAX(0,INT(($B2022+ChapterTable!$P$26+VLOOKUP(SUBSTITUTE(D$1,"성장단계","")&amp;"단계오프셋",ChapterTable!$R:$S,2,0))/ChapterTable!$P$23)),
MAX(0,INT(($B2022+ChapterTable!$R$26+VLOOKUP(SUBSTITUTE(D$1,"성장단계","")&amp;"보스단계오프셋",ChapterTable!$R:$S,2,0))/ChapterTable!$R$23)))</f>
        <v>3</v>
      </c>
      <c r="E2022" s="1">
        <f ca="1">IF(AND($A2022=0,$B2022=1),
    VLOOKUP(1,ChapterTable!$1:$1048576,MATCH("최종"&amp;SUBSTITUTE(SUBSTITUTE(E$1,"standard",""),"|Float",""),ChapterTable!$1:$1,0),0)*ChapterTable!$P$17,
  IF(AND($A2022=0,$B2022=0),
    E2023,
  IF($B2022=0,
    VLOOKUP($A2022,ChapterTable!$1:$1048576,MATCH("최종"&amp;SUBSTITUTE(SUBSTITUTE(E$1,"standard",""),"|Float",""),ChapterTable!$1:$1,0),0),
  IF($B2022=1,
    IF($L2022=FALSE,
      VLOOKUP($A2022,ChapterTable!$1:$1048576,MATCH("최종"&amp;SUBSTITUTE(SUBSTITUTE(E$1,"standard",""),"|Float",""),ChapterTable!$1:$1,0),0),
      VLOOKUP($A2022-ChapterTable!$P$11,ChapterTable!$1:$1048576,MATCH("최종"&amp;SUBSTITUTE(SUBSTITUTE(E$1,"standard",""),"|Float",""),ChapterTable!$1:$1,0),0)*ChapterTable!$P$14
    ),
  OFFSET(E2022,-$B2022+IF($L2022,1,0),0)*IF($B2022&gt;OFFSET($B2022,1,0),ChapterTable!$R$17,1)*
    (VLOOKUP(SUBSTITUTE(SUBSTITUTE(E$1,"standard",""),"|Float","")&amp;IF(OR($L2022=TRUE,$A2022=0,MOD($A2022,ChapterTable!$R$20)&lt;&gt;0),"","보스")&amp;"인게임누적곱배수",ChapterTable!$R:$S,2,0)^C2022
    +VLOOKUP(SUBSTITUTE(SUBSTITUTE(E$1,"standard",""),"|Float","")&amp;IF(OR($L2022=TRUE,$A2022=0,MOD($A2022,ChapterTable!$R$20)&lt;&gt;0),"","보스")&amp;"인게임누적합배수",ChapterTable!$R:$S,2,0)*C2022)
  )
  )
  )
)</f>
        <v>145030.45649414064</v>
      </c>
      <c r="F2022" s="1">
        <f ca="1">IF(AND($A2022=0,$B2022=1),
    VLOOKUP(1,ChapterTable!$1:$1048576,MATCH("최종"&amp;SUBSTITUTE(SUBSTITUTE(F$1,"standard",""),"|Float",""),ChapterTable!$1:$1,0),0)*ChapterTable!$P$17,
  IF(AND($A2022=0,$B2022=0),
    F2023,
  IF($B2022=0,
    VLOOKUP($A2022,ChapterTable!$1:$1048576,MATCH("최종"&amp;SUBSTITUTE(SUBSTITUTE(F$1,"standard",""),"|Float",""),ChapterTable!$1:$1,0),0),
  IF($B2022=1,
    IF($L2022=FALSE,
      VLOOKUP($A2022,ChapterTable!$1:$1048576,MATCH("최종"&amp;SUBSTITUTE(SUBSTITUTE(F$1,"standard",""),"|Float",""),ChapterTable!$1:$1,0),0),
      VLOOKUP($A2022-ChapterTable!$P$11,ChapterTable!$1:$1048576,MATCH("최종"&amp;SUBSTITUTE(SUBSTITUTE(F$1,"standard",""),"|Float",""),ChapterTable!$1:$1,0),0)*ChapterTable!$P$14
    ),
  OFFSET(F2022,-$B2022+IF($L2022,1,0),0)*
    (VLOOKUP(SUBSTITUTE(SUBSTITUTE(F$1,"standard",""),"|Float","")&amp;IF(OR($L2022=TRUE,$A2022=0,MOD($A2022,ChapterTable!$R$20)&lt;&gt;0),"","보스")&amp;"인게임누적곱배수",ChapterTable!$R:$S,2,0)^D2022
    +VLOOKUP(SUBSTITUTE(SUBSTITUTE(F$1,"standard",""),"|Float","")&amp;IF(OR($L2022=TRUE,$A2022=0,MOD($A2022,ChapterTable!$R$20)&lt;&gt;0),"","보스")&amp;"인게임누적합배수",ChapterTable!$R:$S,2,0)*D2022)
  )
  )
  )
)</f>
        <v>46266.226355552673</v>
      </c>
      <c r="G2022" t="s">
        <v>719</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222"/>
        <v>4</v>
      </c>
      <c r="Q2022">
        <f t="shared" si="223"/>
        <v>4</v>
      </c>
      <c r="R2022" t="b">
        <f t="shared" ca="1" si="224"/>
        <v>1</v>
      </c>
      <c r="T2022" t="b">
        <f t="shared" ca="1" si="225"/>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228"/>
        <v>0.25</v>
      </c>
      <c r="AJ2022">
        <f t="shared" si="226"/>
        <v>0.32</v>
      </c>
      <c r="AK2022">
        <f t="shared" si="227"/>
        <v>1</v>
      </c>
      <c r="AL2022">
        <f t="shared" si="229"/>
        <v>3</v>
      </c>
    </row>
    <row r="2023" spans="1:38" hidden="1" x14ac:dyDescent="0.3">
      <c r="A2023">
        <v>18</v>
      </c>
      <c r="B2023">
        <v>32</v>
      </c>
      <c r="C2023">
        <f>IF(OR($L2023=TRUE,$A2023=0,MOD($A2023,ChapterTable!$R$20)&lt;&gt;0),
MAX(0,INT(($B2023+ChapterTable!$P$26+VLOOKUP(SUBSTITUTE(C$1,"성장단계","")&amp;"단계오프셋",ChapterTable!$R:$S,2,0))/ChapterTable!$P$23)),
MAX(0,INT(($B2023+ChapterTable!$R$26+VLOOKUP(SUBSTITUTE(C$1,"성장단계","")&amp;"보스단계오프셋",ChapterTable!$R:$S,2,0))/ChapterTable!$R$23)))</f>
        <v>3</v>
      </c>
      <c r="D2023">
        <f>IF(OR($L2023=TRUE,$A2023=0,MOD($A2023,ChapterTable!$R$20)&lt;&gt;0),
MAX(0,INT(($B2023+ChapterTable!$P$26+VLOOKUP(SUBSTITUTE(D$1,"성장단계","")&amp;"단계오프셋",ChapterTable!$R:$S,2,0))/ChapterTable!$P$23)),
MAX(0,INT(($B2023+ChapterTable!$R$26+VLOOKUP(SUBSTITUTE(D$1,"성장단계","")&amp;"보스단계오프셋",ChapterTable!$R:$S,2,0))/ChapterTable!$R$23)))</f>
        <v>3</v>
      </c>
      <c r="E2023" s="1">
        <f ca="1">IF(AND($A2023=0,$B2023=1),
    VLOOKUP(1,ChapterTable!$1:$1048576,MATCH("최종"&amp;SUBSTITUTE(SUBSTITUTE(E$1,"standard",""),"|Float",""),ChapterTable!$1:$1,0),0)*ChapterTable!$P$17,
  IF(AND($A2023=0,$B2023=0),
    E2024,
  IF($B2023=0,
    VLOOKUP($A2023,ChapterTable!$1:$1048576,MATCH("최종"&amp;SUBSTITUTE(SUBSTITUTE(E$1,"standard",""),"|Float",""),ChapterTable!$1:$1,0),0),
  IF($B2023=1,
    IF($L2023=FALSE,
      VLOOKUP($A2023,ChapterTable!$1:$1048576,MATCH("최종"&amp;SUBSTITUTE(SUBSTITUTE(E$1,"standard",""),"|Float",""),ChapterTable!$1:$1,0),0),
      VLOOKUP($A2023-ChapterTable!$P$11,ChapterTable!$1:$1048576,MATCH("최종"&amp;SUBSTITUTE(SUBSTITUTE(E$1,"standard",""),"|Float",""),ChapterTable!$1:$1,0),0)*ChapterTable!$P$14
    ),
  OFFSET(E2023,-$B2023+IF($L2023,1,0),0)*IF($B2023&gt;OFFSET($B2023,1,0),ChapterTable!$R$17,1)*
    (VLOOKUP(SUBSTITUTE(SUBSTITUTE(E$1,"standard",""),"|Float","")&amp;IF(OR($L2023=TRUE,$A2023=0,MOD($A2023,ChapterTable!$R$20)&lt;&gt;0),"","보스")&amp;"인게임누적곱배수",ChapterTable!$R:$S,2,0)^C2023
    +VLOOKUP(SUBSTITUTE(SUBSTITUTE(E$1,"standard",""),"|Float","")&amp;IF(OR($L2023=TRUE,$A2023=0,MOD($A2023,ChapterTable!$R$20)&lt;&gt;0),"","보스")&amp;"인게임누적합배수",ChapterTable!$R:$S,2,0)*C2023)
  )
  )
  )
)</f>
        <v>145030.45649414064</v>
      </c>
      <c r="F2023" s="1">
        <f ca="1">IF(AND($A2023=0,$B2023=1),
    VLOOKUP(1,ChapterTable!$1:$1048576,MATCH("최종"&amp;SUBSTITUTE(SUBSTITUTE(F$1,"standard",""),"|Float",""),ChapterTable!$1:$1,0),0)*ChapterTable!$P$17,
  IF(AND($A2023=0,$B2023=0),
    F2024,
  IF($B2023=0,
    VLOOKUP($A2023,ChapterTable!$1:$1048576,MATCH("최종"&amp;SUBSTITUTE(SUBSTITUTE(F$1,"standard",""),"|Float",""),ChapterTable!$1:$1,0),0),
  IF($B2023=1,
    IF($L2023=FALSE,
      VLOOKUP($A2023,ChapterTable!$1:$1048576,MATCH("최종"&amp;SUBSTITUTE(SUBSTITUTE(F$1,"standard",""),"|Float",""),ChapterTable!$1:$1,0),0),
      VLOOKUP($A2023-ChapterTable!$P$11,ChapterTable!$1:$1048576,MATCH("최종"&amp;SUBSTITUTE(SUBSTITUTE(F$1,"standard",""),"|Float",""),ChapterTable!$1:$1,0),0)*ChapterTable!$P$14
    ),
  OFFSET(F2023,-$B2023+IF($L2023,1,0),0)*
    (VLOOKUP(SUBSTITUTE(SUBSTITUTE(F$1,"standard",""),"|Float","")&amp;IF(OR($L2023=TRUE,$A2023=0,MOD($A2023,ChapterTable!$R$20)&lt;&gt;0),"","보스")&amp;"인게임누적곱배수",ChapterTable!$R:$S,2,0)^D2023
    +VLOOKUP(SUBSTITUTE(SUBSTITUTE(F$1,"standard",""),"|Float","")&amp;IF(OR($L2023=TRUE,$A2023=0,MOD($A2023,ChapterTable!$R$20)&lt;&gt;0),"","보스")&amp;"인게임누적합배수",ChapterTable!$R:$S,2,0)*D2023)
  )
  )
  )
)</f>
        <v>46266.226355552673</v>
      </c>
      <c r="G2023" t="s">
        <v>719</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222"/>
        <v>4</v>
      </c>
      <c r="Q2023">
        <f t="shared" si="223"/>
        <v>4</v>
      </c>
      <c r="R2023" t="b">
        <f t="shared" ca="1" si="224"/>
        <v>1</v>
      </c>
      <c r="T2023" t="b">
        <f t="shared" ca="1" si="225"/>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228"/>
        <v>0.25</v>
      </c>
      <c r="AJ2023">
        <f t="shared" si="226"/>
        <v>0.32</v>
      </c>
      <c r="AK2023">
        <f t="shared" si="227"/>
        <v>1</v>
      </c>
      <c r="AL2023">
        <f t="shared" si="229"/>
        <v>3</v>
      </c>
    </row>
    <row r="2024" spans="1:38" hidden="1" x14ac:dyDescent="0.3">
      <c r="A2024">
        <v>18</v>
      </c>
      <c r="B2024">
        <v>33</v>
      </c>
      <c r="C2024">
        <f>IF(OR($L2024=TRUE,$A2024=0,MOD($A2024,ChapterTable!$R$20)&lt;&gt;0),
MAX(0,INT(($B2024+ChapterTable!$P$26+VLOOKUP(SUBSTITUTE(C$1,"성장단계","")&amp;"단계오프셋",ChapterTable!$R:$S,2,0))/ChapterTable!$P$23)),
MAX(0,INT(($B2024+ChapterTable!$R$26+VLOOKUP(SUBSTITUTE(C$1,"성장단계","")&amp;"보스단계오프셋",ChapterTable!$R:$S,2,0))/ChapterTable!$R$23)))</f>
        <v>3</v>
      </c>
      <c r="D2024">
        <f>IF(OR($L2024=TRUE,$A2024=0,MOD($A2024,ChapterTable!$R$20)&lt;&gt;0),
MAX(0,INT(($B2024+ChapterTable!$P$26+VLOOKUP(SUBSTITUTE(D$1,"성장단계","")&amp;"단계오프셋",ChapterTable!$R:$S,2,0))/ChapterTable!$P$23)),
MAX(0,INT(($B2024+ChapterTable!$R$26+VLOOKUP(SUBSTITUTE(D$1,"성장단계","")&amp;"보스단계오프셋",ChapterTable!$R:$S,2,0))/ChapterTable!$R$23)))</f>
        <v>3</v>
      </c>
      <c r="E2024" s="1">
        <f ca="1">IF(AND($A2024=0,$B2024=1),
    VLOOKUP(1,ChapterTable!$1:$1048576,MATCH("최종"&amp;SUBSTITUTE(SUBSTITUTE(E$1,"standard",""),"|Float",""),ChapterTable!$1:$1,0),0)*ChapterTable!$P$17,
  IF(AND($A2024=0,$B2024=0),
    E2025,
  IF($B2024=0,
    VLOOKUP($A2024,ChapterTable!$1:$1048576,MATCH("최종"&amp;SUBSTITUTE(SUBSTITUTE(E$1,"standard",""),"|Float",""),ChapterTable!$1:$1,0),0),
  IF($B2024=1,
    IF($L2024=FALSE,
      VLOOKUP($A2024,ChapterTable!$1:$1048576,MATCH("최종"&amp;SUBSTITUTE(SUBSTITUTE(E$1,"standard",""),"|Float",""),ChapterTable!$1:$1,0),0),
      VLOOKUP($A2024-ChapterTable!$P$11,ChapterTable!$1:$1048576,MATCH("최종"&amp;SUBSTITUTE(SUBSTITUTE(E$1,"standard",""),"|Float",""),ChapterTable!$1:$1,0),0)*ChapterTable!$P$14
    ),
  OFFSET(E2024,-$B2024+IF($L2024,1,0),0)*IF($B2024&gt;OFFSET($B2024,1,0),ChapterTable!$R$17,1)*
    (VLOOKUP(SUBSTITUTE(SUBSTITUTE(E$1,"standard",""),"|Float","")&amp;IF(OR($L2024=TRUE,$A2024=0,MOD($A2024,ChapterTable!$R$20)&lt;&gt;0),"","보스")&amp;"인게임누적곱배수",ChapterTable!$R:$S,2,0)^C2024
    +VLOOKUP(SUBSTITUTE(SUBSTITUTE(E$1,"standard",""),"|Float","")&amp;IF(OR($L2024=TRUE,$A2024=0,MOD($A2024,ChapterTable!$R$20)&lt;&gt;0),"","보스")&amp;"인게임누적합배수",ChapterTable!$R:$S,2,0)*C2024)
  )
  )
  )
)</f>
        <v>145030.45649414064</v>
      </c>
      <c r="F2024" s="1">
        <f ca="1">IF(AND($A2024=0,$B2024=1),
    VLOOKUP(1,ChapterTable!$1:$1048576,MATCH("최종"&amp;SUBSTITUTE(SUBSTITUTE(F$1,"standard",""),"|Float",""),ChapterTable!$1:$1,0),0)*ChapterTable!$P$17,
  IF(AND($A2024=0,$B2024=0),
    F2025,
  IF($B2024=0,
    VLOOKUP($A2024,ChapterTable!$1:$1048576,MATCH("최종"&amp;SUBSTITUTE(SUBSTITUTE(F$1,"standard",""),"|Float",""),ChapterTable!$1:$1,0),0),
  IF($B2024=1,
    IF($L2024=FALSE,
      VLOOKUP($A2024,ChapterTable!$1:$1048576,MATCH("최종"&amp;SUBSTITUTE(SUBSTITUTE(F$1,"standard",""),"|Float",""),ChapterTable!$1:$1,0),0),
      VLOOKUP($A2024-ChapterTable!$P$11,ChapterTable!$1:$1048576,MATCH("최종"&amp;SUBSTITUTE(SUBSTITUTE(F$1,"standard",""),"|Float",""),ChapterTable!$1:$1,0),0)*ChapterTable!$P$14
    ),
  OFFSET(F2024,-$B2024+IF($L2024,1,0),0)*
    (VLOOKUP(SUBSTITUTE(SUBSTITUTE(F$1,"standard",""),"|Float","")&amp;IF(OR($L2024=TRUE,$A2024=0,MOD($A2024,ChapterTable!$R$20)&lt;&gt;0),"","보스")&amp;"인게임누적곱배수",ChapterTable!$R:$S,2,0)^D2024
    +VLOOKUP(SUBSTITUTE(SUBSTITUTE(F$1,"standard",""),"|Float","")&amp;IF(OR($L2024=TRUE,$A2024=0,MOD($A2024,ChapterTable!$R$20)&lt;&gt;0),"","보스")&amp;"인게임누적합배수",ChapterTable!$R:$S,2,0)*D2024)
  )
  )
  )
)</f>
        <v>46266.226355552673</v>
      </c>
      <c r="G2024" t="s">
        <v>719</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222"/>
        <v>4</v>
      </c>
      <c r="Q2024">
        <f t="shared" si="223"/>
        <v>4</v>
      </c>
      <c r="R2024" t="b">
        <f t="shared" ca="1" si="224"/>
        <v>1</v>
      </c>
      <c r="T2024" t="b">
        <f t="shared" ca="1" si="225"/>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228"/>
        <v>0.25</v>
      </c>
      <c r="AJ2024">
        <f t="shared" si="226"/>
        <v>0.32</v>
      </c>
      <c r="AK2024">
        <f t="shared" si="227"/>
        <v>1</v>
      </c>
      <c r="AL2024">
        <f t="shared" si="229"/>
        <v>3</v>
      </c>
    </row>
    <row r="2025" spans="1:38" hidden="1" x14ac:dyDescent="0.3">
      <c r="A2025">
        <v>18</v>
      </c>
      <c r="B2025">
        <v>34</v>
      </c>
      <c r="C2025">
        <f>IF(OR($L2025=TRUE,$A2025=0,MOD($A2025,ChapterTable!$R$20)&lt;&gt;0),
MAX(0,INT(($B2025+ChapterTable!$P$26+VLOOKUP(SUBSTITUTE(C$1,"성장단계","")&amp;"단계오프셋",ChapterTable!$R:$S,2,0))/ChapterTable!$P$23)),
MAX(0,INT(($B2025+ChapterTable!$R$26+VLOOKUP(SUBSTITUTE(C$1,"성장단계","")&amp;"보스단계오프셋",ChapterTable!$R:$S,2,0))/ChapterTable!$R$23)))</f>
        <v>3</v>
      </c>
      <c r="D2025">
        <f>IF(OR($L2025=TRUE,$A2025=0,MOD($A2025,ChapterTable!$R$20)&lt;&gt;0),
MAX(0,INT(($B2025+ChapterTable!$P$26+VLOOKUP(SUBSTITUTE(D$1,"성장단계","")&amp;"단계오프셋",ChapterTable!$R:$S,2,0))/ChapterTable!$P$23)),
MAX(0,INT(($B2025+ChapterTable!$R$26+VLOOKUP(SUBSTITUTE(D$1,"성장단계","")&amp;"보스단계오프셋",ChapterTable!$R:$S,2,0))/ChapterTable!$R$23)))</f>
        <v>3</v>
      </c>
      <c r="E2025" s="1">
        <f ca="1">IF(AND($A2025=0,$B2025=1),
    VLOOKUP(1,ChapterTable!$1:$1048576,MATCH("최종"&amp;SUBSTITUTE(SUBSTITUTE(E$1,"standard",""),"|Float",""),ChapterTable!$1:$1,0),0)*ChapterTable!$P$17,
  IF(AND($A2025=0,$B2025=0),
    E2026,
  IF($B2025=0,
    VLOOKUP($A2025,ChapterTable!$1:$1048576,MATCH("최종"&amp;SUBSTITUTE(SUBSTITUTE(E$1,"standard",""),"|Float",""),ChapterTable!$1:$1,0),0),
  IF($B2025=1,
    IF($L2025=FALSE,
      VLOOKUP($A2025,ChapterTable!$1:$1048576,MATCH("최종"&amp;SUBSTITUTE(SUBSTITUTE(E$1,"standard",""),"|Float",""),ChapterTable!$1:$1,0),0),
      VLOOKUP($A2025-ChapterTable!$P$11,ChapterTable!$1:$1048576,MATCH("최종"&amp;SUBSTITUTE(SUBSTITUTE(E$1,"standard",""),"|Float",""),ChapterTable!$1:$1,0),0)*ChapterTable!$P$14
    ),
  OFFSET(E2025,-$B2025+IF($L2025,1,0),0)*IF($B2025&gt;OFFSET($B2025,1,0),ChapterTable!$R$17,1)*
    (VLOOKUP(SUBSTITUTE(SUBSTITUTE(E$1,"standard",""),"|Float","")&amp;IF(OR($L2025=TRUE,$A2025=0,MOD($A2025,ChapterTable!$R$20)&lt;&gt;0),"","보스")&amp;"인게임누적곱배수",ChapterTable!$R:$S,2,0)^C2025
    +VLOOKUP(SUBSTITUTE(SUBSTITUTE(E$1,"standard",""),"|Float","")&amp;IF(OR($L2025=TRUE,$A2025=0,MOD($A2025,ChapterTable!$R$20)&lt;&gt;0),"","보스")&amp;"인게임누적합배수",ChapterTable!$R:$S,2,0)*C2025)
  )
  )
  )
)</f>
        <v>145030.45649414064</v>
      </c>
      <c r="F2025" s="1">
        <f ca="1">IF(AND($A2025=0,$B2025=1),
    VLOOKUP(1,ChapterTable!$1:$1048576,MATCH("최종"&amp;SUBSTITUTE(SUBSTITUTE(F$1,"standard",""),"|Float",""),ChapterTable!$1:$1,0),0)*ChapterTable!$P$17,
  IF(AND($A2025=0,$B2025=0),
    F2026,
  IF($B2025=0,
    VLOOKUP($A2025,ChapterTable!$1:$1048576,MATCH("최종"&amp;SUBSTITUTE(SUBSTITUTE(F$1,"standard",""),"|Float",""),ChapterTable!$1:$1,0),0),
  IF($B2025=1,
    IF($L2025=FALSE,
      VLOOKUP($A2025,ChapterTable!$1:$1048576,MATCH("최종"&amp;SUBSTITUTE(SUBSTITUTE(F$1,"standard",""),"|Float",""),ChapterTable!$1:$1,0),0),
      VLOOKUP($A2025-ChapterTable!$P$11,ChapterTable!$1:$1048576,MATCH("최종"&amp;SUBSTITUTE(SUBSTITUTE(F$1,"standard",""),"|Float",""),ChapterTable!$1:$1,0),0)*ChapterTable!$P$14
    ),
  OFFSET(F2025,-$B2025+IF($L2025,1,0),0)*
    (VLOOKUP(SUBSTITUTE(SUBSTITUTE(F$1,"standard",""),"|Float","")&amp;IF(OR($L2025=TRUE,$A2025=0,MOD($A2025,ChapterTable!$R$20)&lt;&gt;0),"","보스")&amp;"인게임누적곱배수",ChapterTable!$R:$S,2,0)^D2025
    +VLOOKUP(SUBSTITUTE(SUBSTITUTE(F$1,"standard",""),"|Float","")&amp;IF(OR($L2025=TRUE,$A2025=0,MOD($A2025,ChapterTable!$R$20)&lt;&gt;0),"","보스")&amp;"인게임누적합배수",ChapterTable!$R:$S,2,0)*D2025)
  )
  )
  )
)</f>
        <v>46266.226355552673</v>
      </c>
      <c r="G2025" t="s">
        <v>719</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222"/>
        <v>4</v>
      </c>
      <c r="Q2025">
        <f t="shared" si="223"/>
        <v>4</v>
      </c>
      <c r="R2025" t="b">
        <f t="shared" ca="1" si="224"/>
        <v>1</v>
      </c>
      <c r="T2025" t="b">
        <f t="shared" ca="1" si="225"/>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228"/>
        <v>0.25</v>
      </c>
      <c r="AJ2025">
        <f t="shared" si="226"/>
        <v>0.32</v>
      </c>
      <c r="AK2025">
        <f t="shared" si="227"/>
        <v>1</v>
      </c>
      <c r="AL2025">
        <f t="shared" si="229"/>
        <v>3</v>
      </c>
    </row>
    <row r="2026" spans="1:38" hidden="1" x14ac:dyDescent="0.3">
      <c r="A2026">
        <v>18</v>
      </c>
      <c r="B2026">
        <v>35</v>
      </c>
      <c r="C2026">
        <f>IF(OR($L2026=TRUE,$A2026=0,MOD($A2026,ChapterTable!$R$20)&lt;&gt;0),
MAX(0,INT(($B2026+ChapterTable!$P$26+VLOOKUP(SUBSTITUTE(C$1,"성장단계","")&amp;"단계오프셋",ChapterTable!$R:$S,2,0))/ChapterTable!$P$23)),
MAX(0,INT(($B2026+ChapterTable!$R$26+VLOOKUP(SUBSTITUTE(C$1,"성장단계","")&amp;"보스단계오프셋",ChapterTable!$R:$S,2,0))/ChapterTable!$R$23)))</f>
        <v>3</v>
      </c>
      <c r="D2026">
        <f>IF(OR($L2026=TRUE,$A2026=0,MOD($A2026,ChapterTable!$R$20)&lt;&gt;0),
MAX(0,INT(($B2026+ChapterTable!$P$26+VLOOKUP(SUBSTITUTE(D$1,"성장단계","")&amp;"단계오프셋",ChapterTable!$R:$S,2,0))/ChapterTable!$P$23)),
MAX(0,INT(($B2026+ChapterTable!$R$26+VLOOKUP(SUBSTITUTE(D$1,"성장단계","")&amp;"보스단계오프셋",ChapterTable!$R:$S,2,0))/ChapterTable!$R$23)))</f>
        <v>3</v>
      </c>
      <c r="E2026" s="1">
        <f ca="1">IF(AND($A2026=0,$B2026=1),
    VLOOKUP(1,ChapterTable!$1:$1048576,MATCH("최종"&amp;SUBSTITUTE(SUBSTITUTE(E$1,"standard",""),"|Float",""),ChapterTable!$1:$1,0),0)*ChapterTable!$P$17,
  IF(AND($A2026=0,$B2026=0),
    E2027,
  IF($B2026=0,
    VLOOKUP($A2026,ChapterTable!$1:$1048576,MATCH("최종"&amp;SUBSTITUTE(SUBSTITUTE(E$1,"standard",""),"|Float",""),ChapterTable!$1:$1,0),0),
  IF($B2026=1,
    IF($L2026=FALSE,
      VLOOKUP($A2026,ChapterTable!$1:$1048576,MATCH("최종"&amp;SUBSTITUTE(SUBSTITUTE(E$1,"standard",""),"|Float",""),ChapterTable!$1:$1,0),0),
      VLOOKUP($A2026-ChapterTable!$P$11,ChapterTable!$1:$1048576,MATCH("최종"&amp;SUBSTITUTE(SUBSTITUTE(E$1,"standard",""),"|Float",""),ChapterTable!$1:$1,0),0)*ChapterTable!$P$14
    ),
  OFFSET(E2026,-$B2026+IF($L2026,1,0),0)*IF($B2026&gt;OFFSET($B2026,1,0),ChapterTable!$R$17,1)*
    (VLOOKUP(SUBSTITUTE(SUBSTITUTE(E$1,"standard",""),"|Float","")&amp;IF(OR($L2026=TRUE,$A2026=0,MOD($A2026,ChapterTable!$R$20)&lt;&gt;0),"","보스")&amp;"인게임누적곱배수",ChapterTable!$R:$S,2,0)^C2026
    +VLOOKUP(SUBSTITUTE(SUBSTITUTE(E$1,"standard",""),"|Float","")&amp;IF(OR($L2026=TRUE,$A2026=0,MOD($A2026,ChapterTable!$R$20)&lt;&gt;0),"","보스")&amp;"인게임누적합배수",ChapterTable!$R:$S,2,0)*C2026)
  )
  )
  )
)</f>
        <v>145030.45649414064</v>
      </c>
      <c r="F2026" s="1">
        <f ca="1">IF(AND($A2026=0,$B2026=1),
    VLOOKUP(1,ChapterTable!$1:$1048576,MATCH("최종"&amp;SUBSTITUTE(SUBSTITUTE(F$1,"standard",""),"|Float",""),ChapterTable!$1:$1,0),0)*ChapterTable!$P$17,
  IF(AND($A2026=0,$B2026=0),
    F2027,
  IF($B2026=0,
    VLOOKUP($A2026,ChapterTable!$1:$1048576,MATCH("최종"&amp;SUBSTITUTE(SUBSTITUTE(F$1,"standard",""),"|Float",""),ChapterTable!$1:$1,0),0),
  IF($B2026=1,
    IF($L2026=FALSE,
      VLOOKUP($A2026,ChapterTable!$1:$1048576,MATCH("최종"&amp;SUBSTITUTE(SUBSTITUTE(F$1,"standard",""),"|Float",""),ChapterTable!$1:$1,0),0),
      VLOOKUP($A2026-ChapterTable!$P$11,ChapterTable!$1:$1048576,MATCH("최종"&amp;SUBSTITUTE(SUBSTITUTE(F$1,"standard",""),"|Float",""),ChapterTable!$1:$1,0),0)*ChapterTable!$P$14
    ),
  OFFSET(F2026,-$B2026+IF($L2026,1,0),0)*
    (VLOOKUP(SUBSTITUTE(SUBSTITUTE(F$1,"standard",""),"|Float","")&amp;IF(OR($L2026=TRUE,$A2026=0,MOD($A2026,ChapterTable!$R$20)&lt;&gt;0),"","보스")&amp;"인게임누적곱배수",ChapterTable!$R:$S,2,0)^D2026
    +VLOOKUP(SUBSTITUTE(SUBSTITUTE(F$1,"standard",""),"|Float","")&amp;IF(OR($L2026=TRUE,$A2026=0,MOD($A2026,ChapterTable!$R$20)&lt;&gt;0),"","보스")&amp;"인게임누적합배수",ChapterTable!$R:$S,2,0)*D2026)
  )
  )
  )
)</f>
        <v>46266.226355552673</v>
      </c>
      <c r="G2026" t="s">
        <v>719</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222"/>
        <v>11</v>
      </c>
      <c r="Q2026">
        <f t="shared" si="223"/>
        <v>11</v>
      </c>
      <c r="R2026" t="b">
        <f t="shared" ca="1" si="224"/>
        <v>1</v>
      </c>
      <c r="T2026" t="b">
        <f t="shared" ca="1" si="225"/>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228"/>
        <v>0.25</v>
      </c>
      <c r="AJ2026">
        <f t="shared" si="226"/>
        <v>0.32</v>
      </c>
      <c r="AK2026">
        <f t="shared" si="227"/>
        <v>1</v>
      </c>
      <c r="AL2026">
        <f t="shared" si="229"/>
        <v>3</v>
      </c>
    </row>
    <row r="2027" spans="1:38" hidden="1" x14ac:dyDescent="0.3">
      <c r="A2027">
        <v>18</v>
      </c>
      <c r="B2027">
        <v>36</v>
      </c>
      <c r="C2027">
        <f>IF(OR($L2027=TRUE,$A2027=0,MOD($A2027,ChapterTable!$R$20)&lt;&gt;0),
MAX(0,INT(($B2027+ChapterTable!$P$26+VLOOKUP(SUBSTITUTE(C$1,"성장단계","")&amp;"단계오프셋",ChapterTable!$R:$S,2,0))/ChapterTable!$P$23)),
MAX(0,INT(($B2027+ChapterTable!$R$26+VLOOKUP(SUBSTITUTE(C$1,"성장단계","")&amp;"보스단계오프셋",ChapterTable!$R:$S,2,0))/ChapterTable!$R$23)))</f>
        <v>4</v>
      </c>
      <c r="D2027">
        <f>IF(OR($L2027=TRUE,$A2027=0,MOD($A2027,ChapterTable!$R$20)&lt;&gt;0),
MAX(0,INT(($B2027+ChapterTable!$P$26+VLOOKUP(SUBSTITUTE(D$1,"성장단계","")&amp;"단계오프셋",ChapterTable!$R:$S,2,0))/ChapterTable!$P$23)),
MAX(0,INT(($B2027+ChapterTable!$R$26+VLOOKUP(SUBSTITUTE(D$1,"성장단계","")&amp;"보스단계오프셋",ChapterTable!$R:$S,2,0))/ChapterTable!$R$23)))</f>
        <v>3</v>
      </c>
      <c r="E2027" s="1">
        <f ca="1">IF(AND($A2027=0,$B2027=1),
    VLOOKUP(1,ChapterTable!$1:$1048576,MATCH("최종"&amp;SUBSTITUTE(SUBSTITUTE(E$1,"standard",""),"|Float",""),ChapterTable!$1:$1,0),0)*ChapterTable!$P$17,
  IF(AND($A2027=0,$B2027=0),
    E2028,
  IF($B2027=0,
    VLOOKUP($A2027,ChapterTable!$1:$1048576,MATCH("최종"&amp;SUBSTITUTE(SUBSTITUTE(E$1,"standard",""),"|Float",""),ChapterTable!$1:$1,0),0),
  IF($B2027=1,
    IF($L2027=FALSE,
      VLOOKUP($A2027,ChapterTable!$1:$1048576,MATCH("최종"&amp;SUBSTITUTE(SUBSTITUTE(E$1,"standard",""),"|Float",""),ChapterTable!$1:$1,0),0),
      VLOOKUP($A2027-ChapterTable!$P$11,ChapterTable!$1:$1048576,MATCH("최종"&amp;SUBSTITUTE(SUBSTITUTE(E$1,"standard",""),"|Float",""),ChapterTable!$1:$1,0),0)*ChapterTable!$P$14
    ),
  OFFSET(E2027,-$B2027+IF($L2027,1,0),0)*IF($B2027&gt;OFFSET($B2027,1,0),ChapterTable!$R$17,1)*
    (VLOOKUP(SUBSTITUTE(SUBSTITUTE(E$1,"standard",""),"|Float","")&amp;IF(OR($L2027=TRUE,$A2027=0,MOD($A2027,ChapterTable!$R$20)&lt;&gt;0),"","보스")&amp;"인게임누적곱배수",ChapterTable!$R:$S,2,0)^C2027
    +VLOOKUP(SUBSTITUTE(SUBSTITUTE(E$1,"standard",""),"|Float","")&amp;IF(OR($L2027=TRUE,$A2027=0,MOD($A2027,ChapterTable!$R$20)&lt;&gt;0),"","보스")&amp;"인게임누적합배수",ChapterTable!$R:$S,2,0)*C2027)
  )
  )
  )
)</f>
        <v>163159.2635559082</v>
      </c>
      <c r="F2027" s="1">
        <f ca="1">IF(AND($A2027=0,$B2027=1),
    VLOOKUP(1,ChapterTable!$1:$1048576,MATCH("최종"&amp;SUBSTITUTE(SUBSTITUTE(F$1,"standard",""),"|Float",""),ChapterTable!$1:$1,0),0)*ChapterTable!$P$17,
  IF(AND($A2027=0,$B2027=0),
    F2028,
  IF($B2027=0,
    VLOOKUP($A2027,ChapterTable!$1:$1048576,MATCH("최종"&amp;SUBSTITUTE(SUBSTITUTE(F$1,"standard",""),"|Float",""),ChapterTable!$1:$1,0),0),
  IF($B2027=1,
    IF($L2027=FALSE,
      VLOOKUP($A2027,ChapterTable!$1:$1048576,MATCH("최종"&amp;SUBSTITUTE(SUBSTITUTE(F$1,"standard",""),"|Float",""),ChapterTable!$1:$1,0),0),
      VLOOKUP($A2027-ChapterTable!$P$11,ChapterTable!$1:$1048576,MATCH("최종"&amp;SUBSTITUTE(SUBSTITUTE(F$1,"standard",""),"|Float",""),ChapterTable!$1:$1,0),0)*ChapterTable!$P$14
    ),
  OFFSET(F2027,-$B2027+IF($L2027,1,0),0)*
    (VLOOKUP(SUBSTITUTE(SUBSTITUTE(F$1,"standard",""),"|Float","")&amp;IF(OR($L2027=TRUE,$A2027=0,MOD($A2027,ChapterTable!$R$20)&lt;&gt;0),"","보스")&amp;"인게임누적곱배수",ChapterTable!$R:$S,2,0)^D2027
    +VLOOKUP(SUBSTITUTE(SUBSTITUTE(F$1,"standard",""),"|Float","")&amp;IF(OR($L2027=TRUE,$A2027=0,MOD($A2027,ChapterTable!$R$20)&lt;&gt;0),"","보스")&amp;"인게임누적합배수",ChapterTable!$R:$S,2,0)*D2027)
  )
  )
  )
)</f>
        <v>46266.226355552673</v>
      </c>
      <c r="G2027" t="s">
        <v>719</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222"/>
        <v>4</v>
      </c>
      <c r="Q2027">
        <f t="shared" si="223"/>
        <v>4</v>
      </c>
      <c r="R2027" t="b">
        <f t="shared" ca="1" si="224"/>
        <v>1</v>
      </c>
      <c r="T2027" t="b">
        <f t="shared" ca="1" si="225"/>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228"/>
        <v>0.25</v>
      </c>
      <c r="AJ2027">
        <f t="shared" si="226"/>
        <v>0.32</v>
      </c>
      <c r="AK2027">
        <f t="shared" si="227"/>
        <v>1</v>
      </c>
      <c r="AL2027">
        <f t="shared" si="229"/>
        <v>3</v>
      </c>
    </row>
    <row r="2028" spans="1:38" hidden="1" x14ac:dyDescent="0.3">
      <c r="A2028">
        <v>18</v>
      </c>
      <c r="B2028">
        <v>37</v>
      </c>
      <c r="C2028">
        <f>IF(OR($L2028=TRUE,$A2028=0,MOD($A2028,ChapterTable!$R$20)&lt;&gt;0),
MAX(0,INT(($B2028+ChapterTable!$P$26+VLOOKUP(SUBSTITUTE(C$1,"성장단계","")&amp;"단계오프셋",ChapterTable!$R:$S,2,0))/ChapterTable!$P$23)),
MAX(0,INT(($B2028+ChapterTable!$R$26+VLOOKUP(SUBSTITUTE(C$1,"성장단계","")&amp;"보스단계오프셋",ChapterTable!$R:$S,2,0))/ChapterTable!$R$23)))</f>
        <v>4</v>
      </c>
      <c r="D2028">
        <f>IF(OR($L2028=TRUE,$A2028=0,MOD($A2028,ChapterTable!$R$20)&lt;&gt;0),
MAX(0,INT(($B2028+ChapterTable!$P$26+VLOOKUP(SUBSTITUTE(D$1,"성장단계","")&amp;"단계오프셋",ChapterTable!$R:$S,2,0))/ChapterTable!$P$23)),
MAX(0,INT(($B2028+ChapterTable!$R$26+VLOOKUP(SUBSTITUTE(D$1,"성장단계","")&amp;"보스단계오프셋",ChapterTable!$R:$S,2,0))/ChapterTable!$R$23)))</f>
        <v>3</v>
      </c>
      <c r="E2028" s="1">
        <f ca="1">IF(AND($A2028=0,$B2028=1),
    VLOOKUP(1,ChapterTable!$1:$1048576,MATCH("최종"&amp;SUBSTITUTE(SUBSTITUTE(E$1,"standard",""),"|Float",""),ChapterTable!$1:$1,0),0)*ChapterTable!$P$17,
  IF(AND($A2028=0,$B2028=0),
    E2029,
  IF($B2028=0,
    VLOOKUP($A2028,ChapterTable!$1:$1048576,MATCH("최종"&amp;SUBSTITUTE(SUBSTITUTE(E$1,"standard",""),"|Float",""),ChapterTable!$1:$1,0),0),
  IF($B2028=1,
    IF($L2028=FALSE,
      VLOOKUP($A2028,ChapterTable!$1:$1048576,MATCH("최종"&amp;SUBSTITUTE(SUBSTITUTE(E$1,"standard",""),"|Float",""),ChapterTable!$1:$1,0),0),
      VLOOKUP($A2028-ChapterTable!$P$11,ChapterTable!$1:$1048576,MATCH("최종"&amp;SUBSTITUTE(SUBSTITUTE(E$1,"standard",""),"|Float",""),ChapterTable!$1:$1,0),0)*ChapterTable!$P$14
    ),
  OFFSET(E2028,-$B2028+IF($L2028,1,0),0)*IF($B2028&gt;OFFSET($B2028,1,0),ChapterTable!$R$17,1)*
    (VLOOKUP(SUBSTITUTE(SUBSTITUTE(E$1,"standard",""),"|Float","")&amp;IF(OR($L2028=TRUE,$A2028=0,MOD($A2028,ChapterTable!$R$20)&lt;&gt;0),"","보스")&amp;"인게임누적곱배수",ChapterTable!$R:$S,2,0)^C2028
    +VLOOKUP(SUBSTITUTE(SUBSTITUTE(E$1,"standard",""),"|Float","")&amp;IF(OR($L2028=TRUE,$A2028=0,MOD($A2028,ChapterTable!$R$20)&lt;&gt;0),"","보스")&amp;"인게임누적합배수",ChapterTable!$R:$S,2,0)*C2028)
  )
  )
  )
)</f>
        <v>163159.2635559082</v>
      </c>
      <c r="F2028" s="1">
        <f ca="1">IF(AND($A2028=0,$B2028=1),
    VLOOKUP(1,ChapterTable!$1:$1048576,MATCH("최종"&amp;SUBSTITUTE(SUBSTITUTE(F$1,"standard",""),"|Float",""),ChapterTable!$1:$1,0),0)*ChapterTable!$P$17,
  IF(AND($A2028=0,$B2028=0),
    F2029,
  IF($B2028=0,
    VLOOKUP($A2028,ChapterTable!$1:$1048576,MATCH("최종"&amp;SUBSTITUTE(SUBSTITUTE(F$1,"standard",""),"|Float",""),ChapterTable!$1:$1,0),0),
  IF($B2028=1,
    IF($L2028=FALSE,
      VLOOKUP($A2028,ChapterTable!$1:$1048576,MATCH("최종"&amp;SUBSTITUTE(SUBSTITUTE(F$1,"standard",""),"|Float",""),ChapterTable!$1:$1,0),0),
      VLOOKUP($A2028-ChapterTable!$P$11,ChapterTable!$1:$1048576,MATCH("최종"&amp;SUBSTITUTE(SUBSTITUTE(F$1,"standard",""),"|Float",""),ChapterTable!$1:$1,0),0)*ChapterTable!$P$14
    ),
  OFFSET(F2028,-$B2028+IF($L2028,1,0),0)*
    (VLOOKUP(SUBSTITUTE(SUBSTITUTE(F$1,"standard",""),"|Float","")&amp;IF(OR($L2028=TRUE,$A2028=0,MOD($A2028,ChapterTable!$R$20)&lt;&gt;0),"","보스")&amp;"인게임누적곱배수",ChapterTable!$R:$S,2,0)^D2028
    +VLOOKUP(SUBSTITUTE(SUBSTITUTE(F$1,"standard",""),"|Float","")&amp;IF(OR($L2028=TRUE,$A2028=0,MOD($A2028,ChapterTable!$R$20)&lt;&gt;0),"","보스")&amp;"인게임누적합배수",ChapterTable!$R:$S,2,0)*D2028)
  )
  )
  )
)</f>
        <v>46266.226355552673</v>
      </c>
      <c r="G2028" t="s">
        <v>719</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222"/>
        <v>4</v>
      </c>
      <c r="Q2028">
        <f t="shared" si="223"/>
        <v>4</v>
      </c>
      <c r="R2028" t="b">
        <f t="shared" ca="1" si="224"/>
        <v>1</v>
      </c>
      <c r="T2028" t="b">
        <f t="shared" ca="1" si="225"/>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228"/>
        <v>0.25</v>
      </c>
      <c r="AJ2028">
        <f t="shared" si="226"/>
        <v>0.32</v>
      </c>
      <c r="AK2028">
        <f t="shared" si="227"/>
        <v>1</v>
      </c>
      <c r="AL2028">
        <f t="shared" si="229"/>
        <v>3</v>
      </c>
    </row>
    <row r="2029" spans="1:38" hidden="1" x14ac:dyDescent="0.3">
      <c r="A2029">
        <v>18</v>
      </c>
      <c r="B2029">
        <v>38</v>
      </c>
      <c r="C2029">
        <f>IF(OR($L2029=TRUE,$A2029=0,MOD($A2029,ChapterTable!$R$20)&lt;&gt;0),
MAX(0,INT(($B2029+ChapterTable!$P$26+VLOOKUP(SUBSTITUTE(C$1,"성장단계","")&amp;"단계오프셋",ChapterTable!$R:$S,2,0))/ChapterTable!$P$23)),
MAX(0,INT(($B2029+ChapterTable!$R$26+VLOOKUP(SUBSTITUTE(C$1,"성장단계","")&amp;"보스단계오프셋",ChapterTable!$R:$S,2,0))/ChapterTable!$R$23)))</f>
        <v>4</v>
      </c>
      <c r="D2029">
        <f>IF(OR($L2029=TRUE,$A2029=0,MOD($A2029,ChapterTable!$R$20)&lt;&gt;0),
MAX(0,INT(($B2029+ChapterTable!$P$26+VLOOKUP(SUBSTITUTE(D$1,"성장단계","")&amp;"단계오프셋",ChapterTable!$R:$S,2,0))/ChapterTable!$P$23)),
MAX(0,INT(($B2029+ChapterTable!$R$26+VLOOKUP(SUBSTITUTE(D$1,"성장단계","")&amp;"보스단계오프셋",ChapterTable!$R:$S,2,0))/ChapterTable!$R$23)))</f>
        <v>3</v>
      </c>
      <c r="E2029" s="1">
        <f ca="1">IF(AND($A2029=0,$B2029=1),
    VLOOKUP(1,ChapterTable!$1:$1048576,MATCH("최종"&amp;SUBSTITUTE(SUBSTITUTE(E$1,"standard",""),"|Float",""),ChapterTable!$1:$1,0),0)*ChapterTable!$P$17,
  IF(AND($A2029=0,$B2029=0),
    E2030,
  IF($B2029=0,
    VLOOKUP($A2029,ChapterTable!$1:$1048576,MATCH("최종"&amp;SUBSTITUTE(SUBSTITUTE(E$1,"standard",""),"|Float",""),ChapterTable!$1:$1,0),0),
  IF($B2029=1,
    IF($L2029=FALSE,
      VLOOKUP($A2029,ChapterTable!$1:$1048576,MATCH("최종"&amp;SUBSTITUTE(SUBSTITUTE(E$1,"standard",""),"|Float",""),ChapterTable!$1:$1,0),0),
      VLOOKUP($A2029-ChapterTable!$P$11,ChapterTable!$1:$1048576,MATCH("최종"&amp;SUBSTITUTE(SUBSTITUTE(E$1,"standard",""),"|Float",""),ChapterTable!$1:$1,0),0)*ChapterTable!$P$14
    ),
  OFFSET(E2029,-$B2029+IF($L2029,1,0),0)*IF($B2029&gt;OFFSET($B2029,1,0),ChapterTable!$R$17,1)*
    (VLOOKUP(SUBSTITUTE(SUBSTITUTE(E$1,"standard",""),"|Float","")&amp;IF(OR($L2029=TRUE,$A2029=0,MOD($A2029,ChapterTable!$R$20)&lt;&gt;0),"","보스")&amp;"인게임누적곱배수",ChapterTable!$R:$S,2,0)^C2029
    +VLOOKUP(SUBSTITUTE(SUBSTITUTE(E$1,"standard",""),"|Float","")&amp;IF(OR($L2029=TRUE,$A2029=0,MOD($A2029,ChapterTable!$R$20)&lt;&gt;0),"","보스")&amp;"인게임누적합배수",ChapterTable!$R:$S,2,0)*C2029)
  )
  )
  )
)</f>
        <v>163159.2635559082</v>
      </c>
      <c r="F2029" s="1">
        <f ca="1">IF(AND($A2029=0,$B2029=1),
    VLOOKUP(1,ChapterTable!$1:$1048576,MATCH("최종"&amp;SUBSTITUTE(SUBSTITUTE(F$1,"standard",""),"|Float",""),ChapterTable!$1:$1,0),0)*ChapterTable!$P$17,
  IF(AND($A2029=0,$B2029=0),
    F2030,
  IF($B2029=0,
    VLOOKUP($A2029,ChapterTable!$1:$1048576,MATCH("최종"&amp;SUBSTITUTE(SUBSTITUTE(F$1,"standard",""),"|Float",""),ChapterTable!$1:$1,0),0),
  IF($B2029=1,
    IF($L2029=FALSE,
      VLOOKUP($A2029,ChapterTable!$1:$1048576,MATCH("최종"&amp;SUBSTITUTE(SUBSTITUTE(F$1,"standard",""),"|Float",""),ChapterTable!$1:$1,0),0),
      VLOOKUP($A2029-ChapterTable!$P$11,ChapterTable!$1:$1048576,MATCH("최종"&amp;SUBSTITUTE(SUBSTITUTE(F$1,"standard",""),"|Float",""),ChapterTable!$1:$1,0),0)*ChapterTable!$P$14
    ),
  OFFSET(F2029,-$B2029+IF($L2029,1,0),0)*
    (VLOOKUP(SUBSTITUTE(SUBSTITUTE(F$1,"standard",""),"|Float","")&amp;IF(OR($L2029=TRUE,$A2029=0,MOD($A2029,ChapterTable!$R$20)&lt;&gt;0),"","보스")&amp;"인게임누적곱배수",ChapterTable!$R:$S,2,0)^D2029
    +VLOOKUP(SUBSTITUTE(SUBSTITUTE(F$1,"standard",""),"|Float","")&amp;IF(OR($L2029=TRUE,$A2029=0,MOD($A2029,ChapterTable!$R$20)&lt;&gt;0),"","보스")&amp;"인게임누적합배수",ChapterTable!$R:$S,2,0)*D2029)
  )
  )
  )
)</f>
        <v>46266.226355552673</v>
      </c>
      <c r="G2029" t="s">
        <v>719</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222"/>
        <v>4</v>
      </c>
      <c r="Q2029">
        <f t="shared" si="223"/>
        <v>4</v>
      </c>
      <c r="R2029" t="b">
        <f t="shared" ca="1" si="224"/>
        <v>1</v>
      </c>
      <c r="T2029" t="b">
        <f t="shared" ca="1" si="225"/>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228"/>
        <v>0.25</v>
      </c>
      <c r="AJ2029">
        <f t="shared" si="226"/>
        <v>0.32</v>
      </c>
      <c r="AK2029">
        <f t="shared" si="227"/>
        <v>1</v>
      </c>
      <c r="AL2029">
        <f t="shared" si="229"/>
        <v>3</v>
      </c>
    </row>
    <row r="2030" spans="1:38" hidden="1" x14ac:dyDescent="0.3">
      <c r="A2030">
        <v>18</v>
      </c>
      <c r="B2030">
        <v>39</v>
      </c>
      <c r="C2030">
        <f>IF(OR($L2030=TRUE,$A2030=0,MOD($A2030,ChapterTable!$R$20)&lt;&gt;0),
MAX(0,INT(($B2030+ChapterTable!$P$26+VLOOKUP(SUBSTITUTE(C$1,"성장단계","")&amp;"단계오프셋",ChapterTable!$R:$S,2,0))/ChapterTable!$P$23)),
MAX(0,INT(($B2030+ChapterTable!$R$26+VLOOKUP(SUBSTITUTE(C$1,"성장단계","")&amp;"보스단계오프셋",ChapterTable!$R:$S,2,0))/ChapterTable!$R$23)))</f>
        <v>4</v>
      </c>
      <c r="D2030">
        <f>IF(OR($L2030=TRUE,$A2030=0,MOD($A2030,ChapterTable!$R$20)&lt;&gt;0),
MAX(0,INT(($B2030+ChapterTable!$P$26+VLOOKUP(SUBSTITUTE(D$1,"성장단계","")&amp;"단계오프셋",ChapterTable!$R:$S,2,0))/ChapterTable!$P$23)),
MAX(0,INT(($B2030+ChapterTable!$R$26+VLOOKUP(SUBSTITUTE(D$1,"성장단계","")&amp;"보스단계오프셋",ChapterTable!$R:$S,2,0))/ChapterTable!$R$23)))</f>
        <v>3</v>
      </c>
      <c r="E2030" s="1">
        <f ca="1">IF(AND($A2030=0,$B2030=1),
    VLOOKUP(1,ChapterTable!$1:$1048576,MATCH("최종"&amp;SUBSTITUTE(SUBSTITUTE(E$1,"standard",""),"|Float",""),ChapterTable!$1:$1,0),0)*ChapterTable!$P$17,
  IF(AND($A2030=0,$B2030=0),
    E2031,
  IF($B2030=0,
    VLOOKUP($A2030,ChapterTable!$1:$1048576,MATCH("최종"&amp;SUBSTITUTE(SUBSTITUTE(E$1,"standard",""),"|Float",""),ChapterTable!$1:$1,0),0),
  IF($B2030=1,
    IF($L2030=FALSE,
      VLOOKUP($A2030,ChapterTable!$1:$1048576,MATCH("최종"&amp;SUBSTITUTE(SUBSTITUTE(E$1,"standard",""),"|Float",""),ChapterTable!$1:$1,0),0),
      VLOOKUP($A2030-ChapterTable!$P$11,ChapterTable!$1:$1048576,MATCH("최종"&amp;SUBSTITUTE(SUBSTITUTE(E$1,"standard",""),"|Float",""),ChapterTable!$1:$1,0),0)*ChapterTable!$P$14
    ),
  OFFSET(E2030,-$B2030+IF($L2030,1,0),0)*IF($B2030&gt;OFFSET($B2030,1,0),ChapterTable!$R$17,1)*
    (VLOOKUP(SUBSTITUTE(SUBSTITUTE(E$1,"standard",""),"|Float","")&amp;IF(OR($L2030=TRUE,$A2030=0,MOD($A2030,ChapterTable!$R$20)&lt;&gt;0),"","보스")&amp;"인게임누적곱배수",ChapterTable!$R:$S,2,0)^C2030
    +VLOOKUP(SUBSTITUTE(SUBSTITUTE(E$1,"standard",""),"|Float","")&amp;IF(OR($L2030=TRUE,$A2030=0,MOD($A2030,ChapterTable!$R$20)&lt;&gt;0),"","보스")&amp;"인게임누적합배수",ChapterTable!$R:$S,2,0)*C2030)
  )
  )
  )
)</f>
        <v>163159.2635559082</v>
      </c>
      <c r="F2030" s="1">
        <f ca="1">IF(AND($A2030=0,$B2030=1),
    VLOOKUP(1,ChapterTable!$1:$1048576,MATCH("최종"&amp;SUBSTITUTE(SUBSTITUTE(F$1,"standard",""),"|Float",""),ChapterTable!$1:$1,0),0)*ChapterTable!$P$17,
  IF(AND($A2030=0,$B2030=0),
    F2031,
  IF($B2030=0,
    VLOOKUP($A2030,ChapterTable!$1:$1048576,MATCH("최종"&amp;SUBSTITUTE(SUBSTITUTE(F$1,"standard",""),"|Float",""),ChapterTable!$1:$1,0),0),
  IF($B2030=1,
    IF($L2030=FALSE,
      VLOOKUP($A2030,ChapterTable!$1:$1048576,MATCH("최종"&amp;SUBSTITUTE(SUBSTITUTE(F$1,"standard",""),"|Float",""),ChapterTable!$1:$1,0),0),
      VLOOKUP($A2030-ChapterTable!$P$11,ChapterTable!$1:$1048576,MATCH("최종"&amp;SUBSTITUTE(SUBSTITUTE(F$1,"standard",""),"|Float",""),ChapterTable!$1:$1,0),0)*ChapterTable!$P$14
    ),
  OFFSET(F2030,-$B2030+IF($L2030,1,0),0)*
    (VLOOKUP(SUBSTITUTE(SUBSTITUTE(F$1,"standard",""),"|Float","")&amp;IF(OR($L2030=TRUE,$A2030=0,MOD($A2030,ChapterTable!$R$20)&lt;&gt;0),"","보스")&amp;"인게임누적곱배수",ChapterTable!$R:$S,2,0)^D2030
    +VLOOKUP(SUBSTITUTE(SUBSTITUTE(F$1,"standard",""),"|Float","")&amp;IF(OR($L2030=TRUE,$A2030=0,MOD($A2030,ChapterTable!$R$20)&lt;&gt;0),"","보스")&amp;"인게임누적합배수",ChapterTable!$R:$S,2,0)*D2030)
  )
  )
  )
)</f>
        <v>46266.226355552673</v>
      </c>
      <c r="G2030" t="s">
        <v>719</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222"/>
        <v>94</v>
      </c>
      <c r="Q2030">
        <f t="shared" si="223"/>
        <v>94</v>
      </c>
      <c r="R2030" t="b">
        <f t="shared" ca="1" si="224"/>
        <v>1</v>
      </c>
      <c r="T2030" t="b">
        <f t="shared" ca="1" si="225"/>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228"/>
        <v>0.25</v>
      </c>
      <c r="AJ2030">
        <f t="shared" si="226"/>
        <v>0.32</v>
      </c>
      <c r="AK2030">
        <f t="shared" si="227"/>
        <v>1</v>
      </c>
      <c r="AL2030">
        <f t="shared" si="229"/>
        <v>3</v>
      </c>
    </row>
    <row r="2031" spans="1:38" hidden="1" x14ac:dyDescent="0.3">
      <c r="A2031">
        <v>18</v>
      </c>
      <c r="B2031">
        <v>40</v>
      </c>
      <c r="C2031">
        <f>IF(OR($L2031=TRUE,$A2031=0,MOD($A2031,ChapterTable!$R$20)&lt;&gt;0),
MAX(0,INT(($B2031+ChapterTable!$P$26+VLOOKUP(SUBSTITUTE(C$1,"성장단계","")&amp;"단계오프셋",ChapterTable!$R:$S,2,0))/ChapterTable!$P$23)),
MAX(0,INT(($B2031+ChapterTable!$R$26+VLOOKUP(SUBSTITUTE(C$1,"성장단계","")&amp;"보스단계오프셋",ChapterTable!$R:$S,2,0))/ChapterTable!$R$23)))</f>
        <v>4</v>
      </c>
      <c r="D2031">
        <f>IF(OR($L2031=TRUE,$A2031=0,MOD($A2031,ChapterTable!$R$20)&lt;&gt;0),
MAX(0,INT(($B2031+ChapterTable!$P$26+VLOOKUP(SUBSTITUTE(D$1,"성장단계","")&amp;"단계오프셋",ChapterTable!$R:$S,2,0))/ChapterTable!$P$23)),
MAX(0,INT(($B2031+ChapterTable!$R$26+VLOOKUP(SUBSTITUTE(D$1,"성장단계","")&amp;"보스단계오프셋",ChapterTable!$R:$S,2,0))/ChapterTable!$R$23)))</f>
        <v>3</v>
      </c>
      <c r="E2031" s="1">
        <f ca="1">IF(AND($A2031=0,$B2031=1),
    VLOOKUP(1,ChapterTable!$1:$1048576,MATCH("최종"&amp;SUBSTITUTE(SUBSTITUTE(E$1,"standard",""),"|Float",""),ChapterTable!$1:$1,0),0)*ChapterTable!$P$17,
  IF(AND($A2031=0,$B2031=0),
    E2032,
  IF($B2031=0,
    VLOOKUP($A2031,ChapterTable!$1:$1048576,MATCH("최종"&amp;SUBSTITUTE(SUBSTITUTE(E$1,"standard",""),"|Float",""),ChapterTable!$1:$1,0),0),
  IF($B2031=1,
    IF($L2031=FALSE,
      VLOOKUP($A2031,ChapterTable!$1:$1048576,MATCH("최종"&amp;SUBSTITUTE(SUBSTITUTE(E$1,"standard",""),"|Float",""),ChapterTable!$1:$1,0),0),
      VLOOKUP($A2031-ChapterTable!$P$11,ChapterTable!$1:$1048576,MATCH("최종"&amp;SUBSTITUTE(SUBSTITUTE(E$1,"standard",""),"|Float",""),ChapterTable!$1:$1,0),0)*ChapterTable!$P$14
    ),
  OFFSET(E2031,-$B2031+IF($L2031,1,0),0)*IF($B2031&gt;OFFSET($B2031,1,0),ChapterTable!$R$17,1)*
    (VLOOKUP(SUBSTITUTE(SUBSTITUTE(E$1,"standard",""),"|Float","")&amp;IF(OR($L2031=TRUE,$A2031=0,MOD($A2031,ChapterTable!$R$20)&lt;&gt;0),"","보스")&amp;"인게임누적곱배수",ChapterTable!$R:$S,2,0)^C2031
    +VLOOKUP(SUBSTITUTE(SUBSTITUTE(E$1,"standard",""),"|Float","")&amp;IF(OR($L2031=TRUE,$A2031=0,MOD($A2031,ChapterTable!$R$20)&lt;&gt;0),"","보스")&amp;"인게임누적합배수",ChapterTable!$R:$S,2,0)*C2031)
  )
  )
  )
)</f>
        <v>163159.2635559082</v>
      </c>
      <c r="F2031" s="1">
        <f ca="1">IF(AND($A2031=0,$B2031=1),
    VLOOKUP(1,ChapterTable!$1:$1048576,MATCH("최종"&amp;SUBSTITUTE(SUBSTITUTE(F$1,"standard",""),"|Float",""),ChapterTable!$1:$1,0),0)*ChapterTable!$P$17,
  IF(AND($A2031=0,$B2031=0),
    F2032,
  IF($B2031=0,
    VLOOKUP($A2031,ChapterTable!$1:$1048576,MATCH("최종"&amp;SUBSTITUTE(SUBSTITUTE(F$1,"standard",""),"|Float",""),ChapterTable!$1:$1,0),0),
  IF($B2031=1,
    IF($L2031=FALSE,
      VLOOKUP($A2031,ChapterTable!$1:$1048576,MATCH("최종"&amp;SUBSTITUTE(SUBSTITUTE(F$1,"standard",""),"|Float",""),ChapterTable!$1:$1,0),0),
      VLOOKUP($A2031-ChapterTable!$P$11,ChapterTable!$1:$1048576,MATCH("최종"&amp;SUBSTITUTE(SUBSTITUTE(F$1,"standard",""),"|Float",""),ChapterTable!$1:$1,0),0)*ChapterTable!$P$14
    ),
  OFFSET(F2031,-$B2031+IF($L2031,1,0),0)*
    (VLOOKUP(SUBSTITUTE(SUBSTITUTE(F$1,"standard",""),"|Float","")&amp;IF(OR($L2031=TRUE,$A2031=0,MOD($A2031,ChapterTable!$R$20)&lt;&gt;0),"","보스")&amp;"인게임누적곱배수",ChapterTable!$R:$S,2,0)^D2031
    +VLOOKUP(SUBSTITUTE(SUBSTITUTE(F$1,"standard",""),"|Float","")&amp;IF(OR($L2031=TRUE,$A2031=0,MOD($A2031,ChapterTable!$R$20)&lt;&gt;0),"","보스")&amp;"인게임누적합배수",ChapterTable!$R:$S,2,0)*D2031)
  )
  )
  )
)</f>
        <v>46266.226355552673</v>
      </c>
      <c r="G2031" t="s">
        <v>719</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222"/>
        <v>24</v>
      </c>
      <c r="Q2031">
        <f t="shared" si="223"/>
        <v>24</v>
      </c>
      <c r="R2031" t="b">
        <f t="shared" ca="1" si="224"/>
        <v>1</v>
      </c>
      <c r="T2031" t="b">
        <f t="shared" ca="1" si="225"/>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228"/>
        <v>0.25</v>
      </c>
      <c r="AJ2031">
        <f t="shared" si="226"/>
        <v>1</v>
      </c>
      <c r="AK2031">
        <f t="shared" si="227"/>
        <v>4</v>
      </c>
      <c r="AL2031">
        <f t="shared" si="229"/>
        <v>3</v>
      </c>
    </row>
    <row r="2032" spans="1:38" hidden="1" x14ac:dyDescent="0.3">
      <c r="A2032">
        <v>18</v>
      </c>
      <c r="B2032">
        <v>41</v>
      </c>
      <c r="C2032">
        <f>IF(OR($L2032=TRUE,$A2032=0,MOD($A2032,ChapterTable!$R$20)&lt;&gt;0),
MAX(0,INT(($B2032+ChapterTable!$P$26+VLOOKUP(SUBSTITUTE(C$1,"성장단계","")&amp;"단계오프셋",ChapterTable!$R:$S,2,0))/ChapterTable!$P$23)),
MAX(0,INT(($B2032+ChapterTable!$R$26+VLOOKUP(SUBSTITUTE(C$1,"성장단계","")&amp;"보스단계오프셋",ChapterTable!$R:$S,2,0))/ChapterTable!$R$23)))</f>
        <v>4</v>
      </c>
      <c r="D2032">
        <f>IF(OR($L2032=TRUE,$A2032=0,MOD($A2032,ChapterTable!$R$20)&lt;&gt;0),
MAX(0,INT(($B2032+ChapterTable!$P$26+VLOOKUP(SUBSTITUTE(D$1,"성장단계","")&amp;"단계오프셋",ChapterTable!$R:$S,2,0))/ChapterTable!$P$23)),
MAX(0,INT(($B2032+ChapterTable!$R$26+VLOOKUP(SUBSTITUTE(D$1,"성장단계","")&amp;"보스단계오프셋",ChapterTable!$R:$S,2,0))/ChapterTable!$R$23)))</f>
        <v>4</v>
      </c>
      <c r="E2032" s="1">
        <f ca="1">IF(AND($A2032=0,$B2032=1),
    VLOOKUP(1,ChapterTable!$1:$1048576,MATCH("최종"&amp;SUBSTITUTE(SUBSTITUTE(E$1,"standard",""),"|Float",""),ChapterTable!$1:$1,0),0)*ChapterTable!$P$17,
  IF(AND($A2032=0,$B2032=0),
    E2033,
  IF($B2032=0,
    VLOOKUP($A2032,ChapterTable!$1:$1048576,MATCH("최종"&amp;SUBSTITUTE(SUBSTITUTE(E$1,"standard",""),"|Float",""),ChapterTable!$1:$1,0),0),
  IF($B2032=1,
    IF($L2032=FALSE,
      VLOOKUP($A2032,ChapterTable!$1:$1048576,MATCH("최종"&amp;SUBSTITUTE(SUBSTITUTE(E$1,"standard",""),"|Float",""),ChapterTable!$1:$1,0),0),
      VLOOKUP($A2032-ChapterTable!$P$11,ChapterTable!$1:$1048576,MATCH("최종"&amp;SUBSTITUTE(SUBSTITUTE(E$1,"standard",""),"|Float",""),ChapterTable!$1:$1,0),0)*ChapterTable!$P$14
    ),
  OFFSET(E2032,-$B2032+IF($L2032,1,0),0)*IF($B2032&gt;OFFSET($B2032,1,0),ChapterTable!$R$17,1)*
    (VLOOKUP(SUBSTITUTE(SUBSTITUTE(E$1,"standard",""),"|Float","")&amp;IF(OR($L2032=TRUE,$A2032=0,MOD($A2032,ChapterTable!$R$20)&lt;&gt;0),"","보스")&amp;"인게임누적곱배수",ChapterTable!$R:$S,2,0)^C2032
    +VLOOKUP(SUBSTITUTE(SUBSTITUTE(E$1,"standard",""),"|Float","")&amp;IF(OR($L2032=TRUE,$A2032=0,MOD($A2032,ChapterTable!$R$20)&lt;&gt;0),"","보스")&amp;"인게임누적합배수",ChapterTable!$R:$S,2,0)*C2032)
  )
  )
  )
)</f>
        <v>163159.2635559082</v>
      </c>
      <c r="F2032" s="1">
        <f ca="1">IF(AND($A2032=0,$B2032=1),
    VLOOKUP(1,ChapterTable!$1:$1048576,MATCH("최종"&amp;SUBSTITUTE(SUBSTITUTE(F$1,"standard",""),"|Float",""),ChapterTable!$1:$1,0),0)*ChapterTable!$P$17,
  IF(AND($A2032=0,$B2032=0),
    F2033,
  IF($B2032=0,
    VLOOKUP($A2032,ChapterTable!$1:$1048576,MATCH("최종"&amp;SUBSTITUTE(SUBSTITUTE(F$1,"standard",""),"|Float",""),ChapterTable!$1:$1,0),0),
  IF($B2032=1,
    IF($L2032=FALSE,
      VLOOKUP($A2032,ChapterTable!$1:$1048576,MATCH("최종"&amp;SUBSTITUTE(SUBSTITUTE(F$1,"standard",""),"|Float",""),ChapterTable!$1:$1,0),0),
      VLOOKUP($A2032-ChapterTable!$P$11,ChapterTable!$1:$1048576,MATCH("최종"&amp;SUBSTITUTE(SUBSTITUTE(F$1,"standard",""),"|Float",""),ChapterTable!$1:$1,0),0)*ChapterTable!$P$14
    ),
  OFFSET(F2032,-$B2032+IF($L2032,1,0),0)*
    (VLOOKUP(SUBSTITUTE(SUBSTITUTE(F$1,"standard",""),"|Float","")&amp;IF(OR($L2032=TRUE,$A2032=0,MOD($A2032,ChapterTable!$R$20)&lt;&gt;0),"","보스")&amp;"인게임누적곱배수",ChapterTable!$R:$S,2,0)^D2032
    +VLOOKUP(SUBSTITUTE(SUBSTITUTE(F$1,"standard",""),"|Float","")&amp;IF(OR($L2032=TRUE,$A2032=0,MOD($A2032,ChapterTable!$R$20)&lt;&gt;0),"","보스")&amp;"인게임누적합배수",ChapterTable!$R:$S,2,0)*D2032)
  )
  )
  )
)</f>
        <v>49098.852458953857</v>
      </c>
      <c r="G2032" t="s">
        <v>719</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222"/>
        <v>5</v>
      </c>
      <c r="Q2032">
        <f t="shared" si="223"/>
        <v>5</v>
      </c>
      <c r="R2032" t="b">
        <f t="shared" ca="1" si="224"/>
        <v>1</v>
      </c>
      <c r="T2032" t="b">
        <f t="shared" ca="1" si="225"/>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228"/>
        <v>0.2</v>
      </c>
      <c r="AJ2032">
        <f t="shared" si="226"/>
        <v>0.27466666000000001</v>
      </c>
      <c r="AK2032">
        <f t="shared" si="227"/>
        <v>1</v>
      </c>
      <c r="AL2032">
        <f t="shared" si="229"/>
        <v>3</v>
      </c>
    </row>
    <row r="2033" spans="1:38" hidden="1" x14ac:dyDescent="0.3">
      <c r="A2033">
        <v>18</v>
      </c>
      <c r="B2033">
        <v>42</v>
      </c>
      <c r="C2033">
        <f>IF(OR($L2033=TRUE,$A2033=0,MOD($A2033,ChapterTable!$R$20)&lt;&gt;0),
MAX(0,INT(($B2033+ChapterTable!$P$26+VLOOKUP(SUBSTITUTE(C$1,"성장단계","")&amp;"단계오프셋",ChapterTable!$R:$S,2,0))/ChapterTable!$P$23)),
MAX(0,INT(($B2033+ChapterTable!$R$26+VLOOKUP(SUBSTITUTE(C$1,"성장단계","")&amp;"보스단계오프셋",ChapterTable!$R:$S,2,0))/ChapterTable!$R$23)))</f>
        <v>4</v>
      </c>
      <c r="D2033">
        <f>IF(OR($L2033=TRUE,$A2033=0,MOD($A2033,ChapterTable!$R$20)&lt;&gt;0),
MAX(0,INT(($B2033+ChapterTable!$P$26+VLOOKUP(SUBSTITUTE(D$1,"성장단계","")&amp;"단계오프셋",ChapterTable!$R:$S,2,0))/ChapterTable!$P$23)),
MAX(0,INT(($B2033+ChapterTable!$R$26+VLOOKUP(SUBSTITUTE(D$1,"성장단계","")&amp;"보스단계오프셋",ChapterTable!$R:$S,2,0))/ChapterTable!$R$23)))</f>
        <v>4</v>
      </c>
      <c r="E2033" s="1">
        <f ca="1">IF(AND($A2033=0,$B2033=1),
    VLOOKUP(1,ChapterTable!$1:$1048576,MATCH("최종"&amp;SUBSTITUTE(SUBSTITUTE(E$1,"standard",""),"|Float",""),ChapterTable!$1:$1,0),0)*ChapterTable!$P$17,
  IF(AND($A2033=0,$B2033=0),
    E2034,
  IF($B2033=0,
    VLOOKUP($A2033,ChapterTable!$1:$1048576,MATCH("최종"&amp;SUBSTITUTE(SUBSTITUTE(E$1,"standard",""),"|Float",""),ChapterTable!$1:$1,0),0),
  IF($B2033=1,
    IF($L2033=FALSE,
      VLOOKUP($A2033,ChapterTable!$1:$1048576,MATCH("최종"&amp;SUBSTITUTE(SUBSTITUTE(E$1,"standard",""),"|Float",""),ChapterTable!$1:$1,0),0),
      VLOOKUP($A2033-ChapterTable!$P$11,ChapterTable!$1:$1048576,MATCH("최종"&amp;SUBSTITUTE(SUBSTITUTE(E$1,"standard",""),"|Float",""),ChapterTable!$1:$1,0),0)*ChapterTable!$P$14
    ),
  OFFSET(E2033,-$B2033+IF($L2033,1,0),0)*IF($B2033&gt;OFFSET($B2033,1,0),ChapterTable!$R$17,1)*
    (VLOOKUP(SUBSTITUTE(SUBSTITUTE(E$1,"standard",""),"|Float","")&amp;IF(OR($L2033=TRUE,$A2033=0,MOD($A2033,ChapterTable!$R$20)&lt;&gt;0),"","보스")&amp;"인게임누적곱배수",ChapterTable!$R:$S,2,0)^C2033
    +VLOOKUP(SUBSTITUTE(SUBSTITUTE(E$1,"standard",""),"|Float","")&amp;IF(OR($L2033=TRUE,$A2033=0,MOD($A2033,ChapterTable!$R$20)&lt;&gt;0),"","보스")&amp;"인게임누적합배수",ChapterTable!$R:$S,2,0)*C2033)
  )
  )
  )
)</f>
        <v>163159.2635559082</v>
      </c>
      <c r="F2033" s="1">
        <f ca="1">IF(AND($A2033=0,$B2033=1),
    VLOOKUP(1,ChapterTable!$1:$1048576,MATCH("최종"&amp;SUBSTITUTE(SUBSTITUTE(F$1,"standard",""),"|Float",""),ChapterTable!$1:$1,0),0)*ChapterTable!$P$17,
  IF(AND($A2033=0,$B2033=0),
    F2034,
  IF($B2033=0,
    VLOOKUP($A2033,ChapterTable!$1:$1048576,MATCH("최종"&amp;SUBSTITUTE(SUBSTITUTE(F$1,"standard",""),"|Float",""),ChapterTable!$1:$1,0),0),
  IF($B2033=1,
    IF($L2033=FALSE,
      VLOOKUP($A2033,ChapterTable!$1:$1048576,MATCH("최종"&amp;SUBSTITUTE(SUBSTITUTE(F$1,"standard",""),"|Float",""),ChapterTable!$1:$1,0),0),
      VLOOKUP($A2033-ChapterTable!$P$11,ChapterTable!$1:$1048576,MATCH("최종"&amp;SUBSTITUTE(SUBSTITUTE(F$1,"standard",""),"|Float",""),ChapterTable!$1:$1,0),0)*ChapterTable!$P$14
    ),
  OFFSET(F2033,-$B2033+IF($L2033,1,0),0)*
    (VLOOKUP(SUBSTITUTE(SUBSTITUTE(F$1,"standard",""),"|Float","")&amp;IF(OR($L2033=TRUE,$A2033=0,MOD($A2033,ChapterTable!$R$20)&lt;&gt;0),"","보스")&amp;"인게임누적곱배수",ChapterTable!$R:$S,2,0)^D2033
    +VLOOKUP(SUBSTITUTE(SUBSTITUTE(F$1,"standard",""),"|Float","")&amp;IF(OR($L2033=TRUE,$A2033=0,MOD($A2033,ChapterTable!$R$20)&lt;&gt;0),"","보스")&amp;"인게임누적합배수",ChapterTable!$R:$S,2,0)*D2033)
  )
  )
  )
)</f>
        <v>49098.852458953857</v>
      </c>
      <c r="G2033" t="s">
        <v>719</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222"/>
        <v>5</v>
      </c>
      <c r="Q2033">
        <f t="shared" si="223"/>
        <v>5</v>
      </c>
      <c r="R2033" t="b">
        <f t="shared" ca="1" si="224"/>
        <v>1</v>
      </c>
      <c r="T2033" t="b">
        <f t="shared" ca="1" si="225"/>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228"/>
        <v>0.2</v>
      </c>
      <c r="AJ2033">
        <f t="shared" si="226"/>
        <v>0.27466666000000001</v>
      </c>
      <c r="AK2033">
        <f t="shared" si="227"/>
        <v>1</v>
      </c>
      <c r="AL2033">
        <f t="shared" si="229"/>
        <v>3</v>
      </c>
    </row>
    <row r="2034" spans="1:38" hidden="1" x14ac:dyDescent="0.3">
      <c r="A2034">
        <v>18</v>
      </c>
      <c r="B2034">
        <v>43</v>
      </c>
      <c r="C2034">
        <f>IF(OR($L2034=TRUE,$A2034=0,MOD($A2034,ChapterTable!$R$20)&lt;&gt;0),
MAX(0,INT(($B2034+ChapterTable!$P$26+VLOOKUP(SUBSTITUTE(C$1,"성장단계","")&amp;"단계오프셋",ChapterTable!$R:$S,2,0))/ChapterTable!$P$23)),
MAX(0,INT(($B2034+ChapterTable!$R$26+VLOOKUP(SUBSTITUTE(C$1,"성장단계","")&amp;"보스단계오프셋",ChapterTable!$R:$S,2,0))/ChapterTable!$R$23)))</f>
        <v>4</v>
      </c>
      <c r="D2034">
        <f>IF(OR($L2034=TRUE,$A2034=0,MOD($A2034,ChapterTable!$R$20)&lt;&gt;0),
MAX(0,INT(($B2034+ChapterTable!$P$26+VLOOKUP(SUBSTITUTE(D$1,"성장단계","")&amp;"단계오프셋",ChapterTable!$R:$S,2,0))/ChapterTable!$P$23)),
MAX(0,INT(($B2034+ChapterTable!$R$26+VLOOKUP(SUBSTITUTE(D$1,"성장단계","")&amp;"보스단계오프셋",ChapterTable!$R:$S,2,0))/ChapterTable!$R$23)))</f>
        <v>4</v>
      </c>
      <c r="E2034" s="1">
        <f ca="1">IF(AND($A2034=0,$B2034=1),
    VLOOKUP(1,ChapterTable!$1:$1048576,MATCH("최종"&amp;SUBSTITUTE(SUBSTITUTE(E$1,"standard",""),"|Float",""),ChapterTable!$1:$1,0),0)*ChapterTable!$P$17,
  IF(AND($A2034=0,$B2034=0),
    E2035,
  IF($B2034=0,
    VLOOKUP($A2034,ChapterTable!$1:$1048576,MATCH("최종"&amp;SUBSTITUTE(SUBSTITUTE(E$1,"standard",""),"|Float",""),ChapterTable!$1:$1,0),0),
  IF($B2034=1,
    IF($L2034=FALSE,
      VLOOKUP($A2034,ChapterTable!$1:$1048576,MATCH("최종"&amp;SUBSTITUTE(SUBSTITUTE(E$1,"standard",""),"|Float",""),ChapterTable!$1:$1,0),0),
      VLOOKUP($A2034-ChapterTable!$P$11,ChapterTable!$1:$1048576,MATCH("최종"&amp;SUBSTITUTE(SUBSTITUTE(E$1,"standard",""),"|Float",""),ChapterTable!$1:$1,0),0)*ChapterTable!$P$14
    ),
  OFFSET(E2034,-$B2034+IF($L2034,1,0),0)*IF($B2034&gt;OFFSET($B2034,1,0),ChapterTable!$R$17,1)*
    (VLOOKUP(SUBSTITUTE(SUBSTITUTE(E$1,"standard",""),"|Float","")&amp;IF(OR($L2034=TRUE,$A2034=0,MOD($A2034,ChapterTable!$R$20)&lt;&gt;0),"","보스")&amp;"인게임누적곱배수",ChapterTable!$R:$S,2,0)^C2034
    +VLOOKUP(SUBSTITUTE(SUBSTITUTE(E$1,"standard",""),"|Float","")&amp;IF(OR($L2034=TRUE,$A2034=0,MOD($A2034,ChapterTable!$R$20)&lt;&gt;0),"","보스")&amp;"인게임누적합배수",ChapterTable!$R:$S,2,0)*C2034)
  )
  )
  )
)</f>
        <v>163159.2635559082</v>
      </c>
      <c r="F2034" s="1">
        <f ca="1">IF(AND($A2034=0,$B2034=1),
    VLOOKUP(1,ChapterTable!$1:$1048576,MATCH("최종"&amp;SUBSTITUTE(SUBSTITUTE(F$1,"standard",""),"|Float",""),ChapterTable!$1:$1,0),0)*ChapterTable!$P$17,
  IF(AND($A2034=0,$B2034=0),
    F2035,
  IF($B2034=0,
    VLOOKUP($A2034,ChapterTable!$1:$1048576,MATCH("최종"&amp;SUBSTITUTE(SUBSTITUTE(F$1,"standard",""),"|Float",""),ChapterTable!$1:$1,0),0),
  IF($B2034=1,
    IF($L2034=FALSE,
      VLOOKUP($A2034,ChapterTable!$1:$1048576,MATCH("최종"&amp;SUBSTITUTE(SUBSTITUTE(F$1,"standard",""),"|Float",""),ChapterTable!$1:$1,0),0),
      VLOOKUP($A2034-ChapterTable!$P$11,ChapterTable!$1:$1048576,MATCH("최종"&amp;SUBSTITUTE(SUBSTITUTE(F$1,"standard",""),"|Float",""),ChapterTable!$1:$1,0),0)*ChapterTable!$P$14
    ),
  OFFSET(F2034,-$B2034+IF($L2034,1,0),0)*
    (VLOOKUP(SUBSTITUTE(SUBSTITUTE(F$1,"standard",""),"|Float","")&amp;IF(OR($L2034=TRUE,$A2034=0,MOD($A2034,ChapterTable!$R$20)&lt;&gt;0),"","보스")&amp;"인게임누적곱배수",ChapterTable!$R:$S,2,0)^D2034
    +VLOOKUP(SUBSTITUTE(SUBSTITUTE(F$1,"standard",""),"|Float","")&amp;IF(OR($L2034=TRUE,$A2034=0,MOD($A2034,ChapterTable!$R$20)&lt;&gt;0),"","보스")&amp;"인게임누적합배수",ChapterTable!$R:$S,2,0)*D2034)
  )
  )
  )
)</f>
        <v>49098.852458953857</v>
      </c>
      <c r="G2034" t="s">
        <v>719</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222"/>
        <v>5</v>
      </c>
      <c r="Q2034">
        <f t="shared" si="223"/>
        <v>5</v>
      </c>
      <c r="R2034" t="b">
        <f t="shared" ca="1" si="224"/>
        <v>1</v>
      </c>
      <c r="T2034" t="b">
        <f t="shared" ca="1" si="225"/>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228"/>
        <v>0.2</v>
      </c>
      <c r="AJ2034">
        <f t="shared" si="226"/>
        <v>0.27466666000000001</v>
      </c>
      <c r="AK2034">
        <f t="shared" si="227"/>
        <v>1</v>
      </c>
      <c r="AL2034">
        <f t="shared" si="229"/>
        <v>3</v>
      </c>
    </row>
    <row r="2035" spans="1:38" hidden="1" x14ac:dyDescent="0.3">
      <c r="A2035">
        <v>18</v>
      </c>
      <c r="B2035">
        <v>44</v>
      </c>
      <c r="C2035">
        <f>IF(OR($L2035=TRUE,$A2035=0,MOD($A2035,ChapterTable!$R$20)&lt;&gt;0),
MAX(0,INT(($B2035+ChapterTable!$P$26+VLOOKUP(SUBSTITUTE(C$1,"성장단계","")&amp;"단계오프셋",ChapterTable!$R:$S,2,0))/ChapterTable!$P$23)),
MAX(0,INT(($B2035+ChapterTable!$R$26+VLOOKUP(SUBSTITUTE(C$1,"성장단계","")&amp;"보스단계오프셋",ChapterTable!$R:$S,2,0))/ChapterTable!$R$23)))</f>
        <v>4</v>
      </c>
      <c r="D2035">
        <f>IF(OR($L2035=TRUE,$A2035=0,MOD($A2035,ChapterTable!$R$20)&lt;&gt;0),
MAX(0,INT(($B2035+ChapterTable!$P$26+VLOOKUP(SUBSTITUTE(D$1,"성장단계","")&amp;"단계오프셋",ChapterTable!$R:$S,2,0))/ChapterTable!$P$23)),
MAX(0,INT(($B2035+ChapterTable!$R$26+VLOOKUP(SUBSTITUTE(D$1,"성장단계","")&amp;"보스단계오프셋",ChapterTable!$R:$S,2,0))/ChapterTable!$R$23)))</f>
        <v>4</v>
      </c>
      <c r="E2035" s="1">
        <f ca="1">IF(AND($A2035=0,$B2035=1),
    VLOOKUP(1,ChapterTable!$1:$1048576,MATCH("최종"&amp;SUBSTITUTE(SUBSTITUTE(E$1,"standard",""),"|Float",""),ChapterTable!$1:$1,0),0)*ChapterTable!$P$17,
  IF(AND($A2035=0,$B2035=0),
    E2036,
  IF($B2035=0,
    VLOOKUP($A2035,ChapterTable!$1:$1048576,MATCH("최종"&amp;SUBSTITUTE(SUBSTITUTE(E$1,"standard",""),"|Float",""),ChapterTable!$1:$1,0),0),
  IF($B2035=1,
    IF($L2035=FALSE,
      VLOOKUP($A2035,ChapterTable!$1:$1048576,MATCH("최종"&amp;SUBSTITUTE(SUBSTITUTE(E$1,"standard",""),"|Float",""),ChapterTable!$1:$1,0),0),
      VLOOKUP($A2035-ChapterTable!$P$11,ChapterTable!$1:$1048576,MATCH("최종"&amp;SUBSTITUTE(SUBSTITUTE(E$1,"standard",""),"|Float",""),ChapterTable!$1:$1,0),0)*ChapterTable!$P$14
    ),
  OFFSET(E2035,-$B2035+IF($L2035,1,0),0)*IF($B2035&gt;OFFSET($B2035,1,0),ChapterTable!$R$17,1)*
    (VLOOKUP(SUBSTITUTE(SUBSTITUTE(E$1,"standard",""),"|Float","")&amp;IF(OR($L2035=TRUE,$A2035=0,MOD($A2035,ChapterTable!$R$20)&lt;&gt;0),"","보스")&amp;"인게임누적곱배수",ChapterTable!$R:$S,2,0)^C2035
    +VLOOKUP(SUBSTITUTE(SUBSTITUTE(E$1,"standard",""),"|Float","")&amp;IF(OR($L2035=TRUE,$A2035=0,MOD($A2035,ChapterTable!$R$20)&lt;&gt;0),"","보스")&amp;"인게임누적합배수",ChapterTable!$R:$S,2,0)*C2035)
  )
  )
  )
)</f>
        <v>163159.2635559082</v>
      </c>
      <c r="F2035" s="1">
        <f ca="1">IF(AND($A2035=0,$B2035=1),
    VLOOKUP(1,ChapterTable!$1:$1048576,MATCH("최종"&amp;SUBSTITUTE(SUBSTITUTE(F$1,"standard",""),"|Float",""),ChapterTable!$1:$1,0),0)*ChapterTable!$P$17,
  IF(AND($A2035=0,$B2035=0),
    F2036,
  IF($B2035=0,
    VLOOKUP($A2035,ChapterTable!$1:$1048576,MATCH("최종"&amp;SUBSTITUTE(SUBSTITUTE(F$1,"standard",""),"|Float",""),ChapterTable!$1:$1,0),0),
  IF($B2035=1,
    IF($L2035=FALSE,
      VLOOKUP($A2035,ChapterTable!$1:$1048576,MATCH("최종"&amp;SUBSTITUTE(SUBSTITUTE(F$1,"standard",""),"|Float",""),ChapterTable!$1:$1,0),0),
      VLOOKUP($A2035-ChapterTable!$P$11,ChapterTable!$1:$1048576,MATCH("최종"&amp;SUBSTITUTE(SUBSTITUTE(F$1,"standard",""),"|Float",""),ChapterTable!$1:$1,0),0)*ChapterTable!$P$14
    ),
  OFFSET(F2035,-$B2035+IF($L2035,1,0),0)*
    (VLOOKUP(SUBSTITUTE(SUBSTITUTE(F$1,"standard",""),"|Float","")&amp;IF(OR($L2035=TRUE,$A2035=0,MOD($A2035,ChapterTable!$R$20)&lt;&gt;0),"","보스")&amp;"인게임누적곱배수",ChapterTable!$R:$S,2,0)^D2035
    +VLOOKUP(SUBSTITUTE(SUBSTITUTE(F$1,"standard",""),"|Float","")&amp;IF(OR($L2035=TRUE,$A2035=0,MOD($A2035,ChapterTable!$R$20)&lt;&gt;0),"","보스")&amp;"인게임누적합배수",ChapterTable!$R:$S,2,0)*D2035)
  )
  )
  )
)</f>
        <v>49098.852458953857</v>
      </c>
      <c r="G2035" t="s">
        <v>719</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222"/>
        <v>5</v>
      </c>
      <c r="Q2035">
        <f t="shared" si="223"/>
        <v>5</v>
      </c>
      <c r="R2035" t="b">
        <f t="shared" ca="1" si="224"/>
        <v>1</v>
      </c>
      <c r="T2035" t="b">
        <f t="shared" ca="1" si="225"/>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228"/>
        <v>0.2</v>
      </c>
      <c r="AJ2035">
        <f t="shared" si="226"/>
        <v>0.27466666000000001</v>
      </c>
      <c r="AK2035">
        <f t="shared" si="227"/>
        <v>1</v>
      </c>
      <c r="AL2035">
        <f t="shared" si="229"/>
        <v>3</v>
      </c>
    </row>
    <row r="2036" spans="1:38" hidden="1" x14ac:dyDescent="0.3">
      <c r="A2036">
        <v>18</v>
      </c>
      <c r="B2036">
        <v>45</v>
      </c>
      <c r="C2036">
        <f>IF(OR($L2036=TRUE,$A2036=0,MOD($A2036,ChapterTable!$R$20)&lt;&gt;0),
MAX(0,INT(($B2036+ChapterTable!$P$26+VLOOKUP(SUBSTITUTE(C$1,"성장단계","")&amp;"단계오프셋",ChapterTable!$R:$S,2,0))/ChapterTable!$P$23)),
MAX(0,INT(($B2036+ChapterTable!$R$26+VLOOKUP(SUBSTITUTE(C$1,"성장단계","")&amp;"보스단계오프셋",ChapterTable!$R:$S,2,0))/ChapterTable!$R$23)))</f>
        <v>4</v>
      </c>
      <c r="D2036">
        <f>IF(OR($L2036=TRUE,$A2036=0,MOD($A2036,ChapterTable!$R$20)&lt;&gt;0),
MAX(0,INT(($B2036+ChapterTable!$P$26+VLOOKUP(SUBSTITUTE(D$1,"성장단계","")&amp;"단계오프셋",ChapterTable!$R:$S,2,0))/ChapterTable!$P$23)),
MAX(0,INT(($B2036+ChapterTable!$R$26+VLOOKUP(SUBSTITUTE(D$1,"성장단계","")&amp;"보스단계오프셋",ChapterTable!$R:$S,2,0))/ChapterTable!$R$23)))</f>
        <v>4</v>
      </c>
      <c r="E2036" s="1">
        <f ca="1">IF(AND($A2036=0,$B2036=1),
    VLOOKUP(1,ChapterTable!$1:$1048576,MATCH("최종"&amp;SUBSTITUTE(SUBSTITUTE(E$1,"standard",""),"|Float",""),ChapterTable!$1:$1,0),0)*ChapterTable!$P$17,
  IF(AND($A2036=0,$B2036=0),
    E2037,
  IF($B2036=0,
    VLOOKUP($A2036,ChapterTable!$1:$1048576,MATCH("최종"&amp;SUBSTITUTE(SUBSTITUTE(E$1,"standard",""),"|Float",""),ChapterTable!$1:$1,0),0),
  IF($B2036=1,
    IF($L2036=FALSE,
      VLOOKUP($A2036,ChapterTable!$1:$1048576,MATCH("최종"&amp;SUBSTITUTE(SUBSTITUTE(E$1,"standard",""),"|Float",""),ChapterTable!$1:$1,0),0),
      VLOOKUP($A2036-ChapterTable!$P$11,ChapterTable!$1:$1048576,MATCH("최종"&amp;SUBSTITUTE(SUBSTITUTE(E$1,"standard",""),"|Float",""),ChapterTable!$1:$1,0),0)*ChapterTable!$P$14
    ),
  OFFSET(E2036,-$B2036+IF($L2036,1,0),0)*IF($B2036&gt;OFFSET($B2036,1,0),ChapterTable!$R$17,1)*
    (VLOOKUP(SUBSTITUTE(SUBSTITUTE(E$1,"standard",""),"|Float","")&amp;IF(OR($L2036=TRUE,$A2036=0,MOD($A2036,ChapterTable!$R$20)&lt;&gt;0),"","보스")&amp;"인게임누적곱배수",ChapterTable!$R:$S,2,0)^C2036
    +VLOOKUP(SUBSTITUTE(SUBSTITUTE(E$1,"standard",""),"|Float","")&amp;IF(OR($L2036=TRUE,$A2036=0,MOD($A2036,ChapterTable!$R$20)&lt;&gt;0),"","보스")&amp;"인게임누적합배수",ChapterTable!$R:$S,2,0)*C2036)
  )
  )
  )
)</f>
        <v>163159.2635559082</v>
      </c>
      <c r="F2036" s="1">
        <f ca="1">IF(AND($A2036=0,$B2036=1),
    VLOOKUP(1,ChapterTable!$1:$1048576,MATCH("최종"&amp;SUBSTITUTE(SUBSTITUTE(F$1,"standard",""),"|Float",""),ChapterTable!$1:$1,0),0)*ChapterTable!$P$17,
  IF(AND($A2036=0,$B2036=0),
    F2037,
  IF($B2036=0,
    VLOOKUP($A2036,ChapterTable!$1:$1048576,MATCH("최종"&amp;SUBSTITUTE(SUBSTITUTE(F$1,"standard",""),"|Float",""),ChapterTable!$1:$1,0),0),
  IF($B2036=1,
    IF($L2036=FALSE,
      VLOOKUP($A2036,ChapterTable!$1:$1048576,MATCH("최종"&amp;SUBSTITUTE(SUBSTITUTE(F$1,"standard",""),"|Float",""),ChapterTable!$1:$1,0),0),
      VLOOKUP($A2036-ChapterTable!$P$11,ChapterTable!$1:$1048576,MATCH("최종"&amp;SUBSTITUTE(SUBSTITUTE(F$1,"standard",""),"|Float",""),ChapterTable!$1:$1,0),0)*ChapterTable!$P$14
    ),
  OFFSET(F2036,-$B2036+IF($L2036,1,0),0)*
    (VLOOKUP(SUBSTITUTE(SUBSTITUTE(F$1,"standard",""),"|Float","")&amp;IF(OR($L2036=TRUE,$A2036=0,MOD($A2036,ChapterTable!$R$20)&lt;&gt;0),"","보스")&amp;"인게임누적곱배수",ChapterTable!$R:$S,2,0)^D2036
    +VLOOKUP(SUBSTITUTE(SUBSTITUTE(F$1,"standard",""),"|Float","")&amp;IF(OR($L2036=TRUE,$A2036=0,MOD($A2036,ChapterTable!$R$20)&lt;&gt;0),"","보스")&amp;"인게임누적합배수",ChapterTable!$R:$S,2,0)*D2036)
  )
  )
  )
)</f>
        <v>49098.852458953857</v>
      </c>
      <c r="G2036" t="s">
        <v>719</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222"/>
        <v>11</v>
      </c>
      <c r="Q2036">
        <f t="shared" si="223"/>
        <v>11</v>
      </c>
      <c r="R2036" t="b">
        <f t="shared" ca="1" si="224"/>
        <v>1</v>
      </c>
      <c r="T2036" t="b">
        <f t="shared" ca="1" si="225"/>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228"/>
        <v>0.2</v>
      </c>
      <c r="AJ2036">
        <f t="shared" si="226"/>
        <v>0.27466666000000001</v>
      </c>
      <c r="AK2036">
        <f t="shared" si="227"/>
        <v>1</v>
      </c>
      <c r="AL2036">
        <f t="shared" si="229"/>
        <v>3</v>
      </c>
    </row>
    <row r="2037" spans="1:38" hidden="1" x14ac:dyDescent="0.3">
      <c r="A2037">
        <v>18</v>
      </c>
      <c r="B2037">
        <v>46</v>
      </c>
      <c r="C2037">
        <f>IF(OR($L2037=TRUE,$A2037=0,MOD($A2037,ChapterTable!$R$20)&lt;&gt;0),
MAX(0,INT(($B2037+ChapterTable!$P$26+VLOOKUP(SUBSTITUTE(C$1,"성장단계","")&amp;"단계오프셋",ChapterTable!$R:$S,2,0))/ChapterTable!$P$23)),
MAX(0,INT(($B2037+ChapterTable!$R$26+VLOOKUP(SUBSTITUTE(C$1,"성장단계","")&amp;"보스단계오프셋",ChapterTable!$R:$S,2,0))/ChapterTable!$R$23)))</f>
        <v>5</v>
      </c>
      <c r="D2037">
        <f>IF(OR($L2037=TRUE,$A2037=0,MOD($A2037,ChapterTable!$R$20)&lt;&gt;0),
MAX(0,INT(($B2037+ChapterTable!$P$26+VLOOKUP(SUBSTITUTE(D$1,"성장단계","")&amp;"단계오프셋",ChapterTable!$R:$S,2,0))/ChapterTable!$P$23)),
MAX(0,INT(($B2037+ChapterTable!$R$26+VLOOKUP(SUBSTITUTE(D$1,"성장단계","")&amp;"보스단계오프셋",ChapterTable!$R:$S,2,0))/ChapterTable!$R$23)))</f>
        <v>4</v>
      </c>
      <c r="E2037" s="1">
        <f ca="1">IF(AND($A2037=0,$B2037=1),
    VLOOKUP(1,ChapterTable!$1:$1048576,MATCH("최종"&amp;SUBSTITUTE(SUBSTITUTE(E$1,"standard",""),"|Float",""),ChapterTable!$1:$1,0),0)*ChapterTable!$P$17,
  IF(AND($A2037=0,$B2037=0),
    E2038,
  IF($B2037=0,
    VLOOKUP($A2037,ChapterTable!$1:$1048576,MATCH("최종"&amp;SUBSTITUTE(SUBSTITUTE(E$1,"standard",""),"|Float",""),ChapterTable!$1:$1,0),0),
  IF($B2037=1,
    IF($L2037=FALSE,
      VLOOKUP($A2037,ChapterTable!$1:$1048576,MATCH("최종"&amp;SUBSTITUTE(SUBSTITUTE(E$1,"standard",""),"|Float",""),ChapterTable!$1:$1,0),0),
      VLOOKUP($A2037-ChapterTable!$P$11,ChapterTable!$1:$1048576,MATCH("최종"&amp;SUBSTITUTE(SUBSTITUTE(E$1,"standard",""),"|Float",""),ChapterTable!$1:$1,0),0)*ChapterTable!$P$14
    ),
  OFFSET(E2037,-$B2037+IF($L2037,1,0),0)*IF($B2037&gt;OFFSET($B2037,1,0),ChapterTable!$R$17,1)*
    (VLOOKUP(SUBSTITUTE(SUBSTITUTE(E$1,"standard",""),"|Float","")&amp;IF(OR($L2037=TRUE,$A2037=0,MOD($A2037,ChapterTable!$R$20)&lt;&gt;0),"","보스")&amp;"인게임누적곱배수",ChapterTable!$R:$S,2,0)^C2037
    +VLOOKUP(SUBSTITUTE(SUBSTITUTE(E$1,"standard",""),"|Float","")&amp;IF(OR($L2037=TRUE,$A2037=0,MOD($A2037,ChapterTable!$R$20)&lt;&gt;0),"","보스")&amp;"인게임누적합배수",ChapterTable!$R:$S,2,0)*C2037)
  )
  )
  )
)</f>
        <v>181288.07061767578</v>
      </c>
      <c r="F2037" s="1">
        <f ca="1">IF(AND($A2037=0,$B2037=1),
    VLOOKUP(1,ChapterTable!$1:$1048576,MATCH("최종"&amp;SUBSTITUTE(SUBSTITUTE(F$1,"standard",""),"|Float",""),ChapterTable!$1:$1,0),0)*ChapterTable!$P$17,
  IF(AND($A2037=0,$B2037=0),
    F2038,
  IF($B2037=0,
    VLOOKUP($A2037,ChapterTable!$1:$1048576,MATCH("최종"&amp;SUBSTITUTE(SUBSTITUTE(F$1,"standard",""),"|Float",""),ChapterTable!$1:$1,0),0),
  IF($B2037=1,
    IF($L2037=FALSE,
      VLOOKUP($A2037,ChapterTable!$1:$1048576,MATCH("최종"&amp;SUBSTITUTE(SUBSTITUTE(F$1,"standard",""),"|Float",""),ChapterTable!$1:$1,0),0),
      VLOOKUP($A2037-ChapterTable!$P$11,ChapterTable!$1:$1048576,MATCH("최종"&amp;SUBSTITUTE(SUBSTITUTE(F$1,"standard",""),"|Float",""),ChapterTable!$1:$1,0),0)*ChapterTable!$P$14
    ),
  OFFSET(F2037,-$B2037+IF($L2037,1,0),0)*
    (VLOOKUP(SUBSTITUTE(SUBSTITUTE(F$1,"standard",""),"|Float","")&amp;IF(OR($L2037=TRUE,$A2037=0,MOD($A2037,ChapterTable!$R$20)&lt;&gt;0),"","보스")&amp;"인게임누적곱배수",ChapterTable!$R:$S,2,0)^D2037
    +VLOOKUP(SUBSTITUTE(SUBSTITUTE(F$1,"standard",""),"|Float","")&amp;IF(OR($L2037=TRUE,$A2037=0,MOD($A2037,ChapterTable!$R$20)&lt;&gt;0),"","보스")&amp;"인게임누적합배수",ChapterTable!$R:$S,2,0)*D2037)
  )
  )
  )
)</f>
        <v>49098.852458953857</v>
      </c>
      <c r="G2037" t="s">
        <v>719</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222"/>
        <v>5</v>
      </c>
      <c r="Q2037">
        <f t="shared" si="223"/>
        <v>5</v>
      </c>
      <c r="R2037" t="b">
        <f t="shared" ca="1" si="224"/>
        <v>1</v>
      </c>
      <c r="T2037" t="b">
        <f t="shared" ca="1" si="225"/>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228"/>
        <v>0.2</v>
      </c>
      <c r="AJ2037">
        <f t="shared" si="226"/>
        <v>0.27466666000000001</v>
      </c>
      <c r="AK2037">
        <f t="shared" si="227"/>
        <v>1</v>
      </c>
      <c r="AL2037">
        <f t="shared" si="229"/>
        <v>3</v>
      </c>
    </row>
    <row r="2038" spans="1:38" hidden="1" x14ac:dyDescent="0.3">
      <c r="A2038">
        <v>18</v>
      </c>
      <c r="B2038">
        <v>47</v>
      </c>
      <c r="C2038">
        <f>IF(OR($L2038=TRUE,$A2038=0,MOD($A2038,ChapterTable!$R$20)&lt;&gt;0),
MAX(0,INT(($B2038+ChapterTable!$P$26+VLOOKUP(SUBSTITUTE(C$1,"성장단계","")&amp;"단계오프셋",ChapterTable!$R:$S,2,0))/ChapterTable!$P$23)),
MAX(0,INT(($B2038+ChapterTable!$R$26+VLOOKUP(SUBSTITUTE(C$1,"성장단계","")&amp;"보스단계오프셋",ChapterTable!$R:$S,2,0))/ChapterTable!$R$23)))</f>
        <v>5</v>
      </c>
      <c r="D2038">
        <f>IF(OR($L2038=TRUE,$A2038=0,MOD($A2038,ChapterTable!$R$20)&lt;&gt;0),
MAX(0,INT(($B2038+ChapterTable!$P$26+VLOOKUP(SUBSTITUTE(D$1,"성장단계","")&amp;"단계오프셋",ChapterTable!$R:$S,2,0))/ChapterTable!$P$23)),
MAX(0,INT(($B2038+ChapterTable!$R$26+VLOOKUP(SUBSTITUTE(D$1,"성장단계","")&amp;"보스단계오프셋",ChapterTable!$R:$S,2,0))/ChapterTable!$R$23)))</f>
        <v>4</v>
      </c>
      <c r="E2038" s="1">
        <f ca="1">IF(AND($A2038=0,$B2038=1),
    VLOOKUP(1,ChapterTable!$1:$1048576,MATCH("최종"&amp;SUBSTITUTE(SUBSTITUTE(E$1,"standard",""),"|Float",""),ChapterTable!$1:$1,0),0)*ChapterTable!$P$17,
  IF(AND($A2038=0,$B2038=0),
    E2039,
  IF($B2038=0,
    VLOOKUP($A2038,ChapterTable!$1:$1048576,MATCH("최종"&amp;SUBSTITUTE(SUBSTITUTE(E$1,"standard",""),"|Float",""),ChapterTable!$1:$1,0),0),
  IF($B2038=1,
    IF($L2038=FALSE,
      VLOOKUP($A2038,ChapterTable!$1:$1048576,MATCH("최종"&amp;SUBSTITUTE(SUBSTITUTE(E$1,"standard",""),"|Float",""),ChapterTable!$1:$1,0),0),
      VLOOKUP($A2038-ChapterTable!$P$11,ChapterTable!$1:$1048576,MATCH("최종"&amp;SUBSTITUTE(SUBSTITUTE(E$1,"standard",""),"|Float",""),ChapterTable!$1:$1,0),0)*ChapterTable!$P$14
    ),
  OFFSET(E2038,-$B2038+IF($L2038,1,0),0)*IF($B2038&gt;OFFSET($B2038,1,0),ChapterTable!$R$17,1)*
    (VLOOKUP(SUBSTITUTE(SUBSTITUTE(E$1,"standard",""),"|Float","")&amp;IF(OR($L2038=TRUE,$A2038=0,MOD($A2038,ChapterTable!$R$20)&lt;&gt;0),"","보스")&amp;"인게임누적곱배수",ChapterTable!$R:$S,2,0)^C2038
    +VLOOKUP(SUBSTITUTE(SUBSTITUTE(E$1,"standard",""),"|Float","")&amp;IF(OR($L2038=TRUE,$A2038=0,MOD($A2038,ChapterTable!$R$20)&lt;&gt;0),"","보스")&amp;"인게임누적합배수",ChapterTable!$R:$S,2,0)*C2038)
  )
  )
  )
)</f>
        <v>181288.07061767578</v>
      </c>
      <c r="F2038" s="1">
        <f ca="1">IF(AND($A2038=0,$B2038=1),
    VLOOKUP(1,ChapterTable!$1:$1048576,MATCH("최종"&amp;SUBSTITUTE(SUBSTITUTE(F$1,"standard",""),"|Float",""),ChapterTable!$1:$1,0),0)*ChapterTable!$P$17,
  IF(AND($A2038=0,$B2038=0),
    F2039,
  IF($B2038=0,
    VLOOKUP($A2038,ChapterTable!$1:$1048576,MATCH("최종"&amp;SUBSTITUTE(SUBSTITUTE(F$1,"standard",""),"|Float",""),ChapterTable!$1:$1,0),0),
  IF($B2038=1,
    IF($L2038=FALSE,
      VLOOKUP($A2038,ChapterTable!$1:$1048576,MATCH("최종"&amp;SUBSTITUTE(SUBSTITUTE(F$1,"standard",""),"|Float",""),ChapterTable!$1:$1,0),0),
      VLOOKUP($A2038-ChapterTable!$P$11,ChapterTable!$1:$1048576,MATCH("최종"&amp;SUBSTITUTE(SUBSTITUTE(F$1,"standard",""),"|Float",""),ChapterTable!$1:$1,0),0)*ChapterTable!$P$14
    ),
  OFFSET(F2038,-$B2038+IF($L2038,1,0),0)*
    (VLOOKUP(SUBSTITUTE(SUBSTITUTE(F$1,"standard",""),"|Float","")&amp;IF(OR($L2038=TRUE,$A2038=0,MOD($A2038,ChapterTable!$R$20)&lt;&gt;0),"","보스")&amp;"인게임누적곱배수",ChapterTable!$R:$S,2,0)^D2038
    +VLOOKUP(SUBSTITUTE(SUBSTITUTE(F$1,"standard",""),"|Float","")&amp;IF(OR($L2038=TRUE,$A2038=0,MOD($A2038,ChapterTable!$R$20)&lt;&gt;0),"","보스")&amp;"인게임누적합배수",ChapterTable!$R:$S,2,0)*D2038)
  )
  )
  )
)</f>
        <v>49098.852458953857</v>
      </c>
      <c r="G2038" t="s">
        <v>719</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222"/>
        <v>5</v>
      </c>
      <c r="Q2038">
        <f t="shared" si="223"/>
        <v>5</v>
      </c>
      <c r="R2038" t="b">
        <f t="shared" ca="1" si="224"/>
        <v>1</v>
      </c>
      <c r="T2038" t="b">
        <f t="shared" ca="1" si="225"/>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228"/>
        <v>0.2</v>
      </c>
      <c r="AJ2038">
        <f t="shared" si="226"/>
        <v>0.27466666000000001</v>
      </c>
      <c r="AK2038">
        <f t="shared" si="227"/>
        <v>1</v>
      </c>
      <c r="AL2038">
        <f t="shared" si="229"/>
        <v>3</v>
      </c>
    </row>
    <row r="2039" spans="1:38" hidden="1" x14ac:dyDescent="0.3">
      <c r="A2039">
        <v>18</v>
      </c>
      <c r="B2039">
        <v>48</v>
      </c>
      <c r="C2039">
        <f>IF(OR($L2039=TRUE,$A2039=0,MOD($A2039,ChapterTable!$R$20)&lt;&gt;0),
MAX(0,INT(($B2039+ChapterTable!$P$26+VLOOKUP(SUBSTITUTE(C$1,"성장단계","")&amp;"단계오프셋",ChapterTable!$R:$S,2,0))/ChapterTable!$P$23)),
MAX(0,INT(($B2039+ChapterTable!$R$26+VLOOKUP(SUBSTITUTE(C$1,"성장단계","")&amp;"보스단계오프셋",ChapterTable!$R:$S,2,0))/ChapterTable!$R$23)))</f>
        <v>5</v>
      </c>
      <c r="D2039">
        <f>IF(OR($L2039=TRUE,$A2039=0,MOD($A2039,ChapterTable!$R$20)&lt;&gt;0),
MAX(0,INT(($B2039+ChapterTable!$P$26+VLOOKUP(SUBSTITUTE(D$1,"성장단계","")&amp;"단계오프셋",ChapterTable!$R:$S,2,0))/ChapterTable!$P$23)),
MAX(0,INT(($B2039+ChapterTable!$R$26+VLOOKUP(SUBSTITUTE(D$1,"성장단계","")&amp;"보스단계오프셋",ChapterTable!$R:$S,2,0))/ChapterTable!$R$23)))</f>
        <v>4</v>
      </c>
      <c r="E2039" s="1">
        <f ca="1">IF(AND($A2039=0,$B2039=1),
    VLOOKUP(1,ChapterTable!$1:$1048576,MATCH("최종"&amp;SUBSTITUTE(SUBSTITUTE(E$1,"standard",""),"|Float",""),ChapterTable!$1:$1,0),0)*ChapterTable!$P$17,
  IF(AND($A2039=0,$B2039=0),
    E2040,
  IF($B2039=0,
    VLOOKUP($A2039,ChapterTable!$1:$1048576,MATCH("최종"&amp;SUBSTITUTE(SUBSTITUTE(E$1,"standard",""),"|Float",""),ChapterTable!$1:$1,0),0),
  IF($B2039=1,
    IF($L2039=FALSE,
      VLOOKUP($A2039,ChapterTable!$1:$1048576,MATCH("최종"&amp;SUBSTITUTE(SUBSTITUTE(E$1,"standard",""),"|Float",""),ChapterTable!$1:$1,0),0),
      VLOOKUP($A2039-ChapterTable!$P$11,ChapterTable!$1:$1048576,MATCH("최종"&amp;SUBSTITUTE(SUBSTITUTE(E$1,"standard",""),"|Float",""),ChapterTable!$1:$1,0),0)*ChapterTable!$P$14
    ),
  OFFSET(E2039,-$B2039+IF($L2039,1,0),0)*IF($B2039&gt;OFFSET($B2039,1,0),ChapterTable!$R$17,1)*
    (VLOOKUP(SUBSTITUTE(SUBSTITUTE(E$1,"standard",""),"|Float","")&amp;IF(OR($L2039=TRUE,$A2039=0,MOD($A2039,ChapterTable!$R$20)&lt;&gt;0),"","보스")&amp;"인게임누적곱배수",ChapterTable!$R:$S,2,0)^C2039
    +VLOOKUP(SUBSTITUTE(SUBSTITUTE(E$1,"standard",""),"|Float","")&amp;IF(OR($L2039=TRUE,$A2039=0,MOD($A2039,ChapterTable!$R$20)&lt;&gt;0),"","보스")&amp;"인게임누적합배수",ChapterTable!$R:$S,2,0)*C2039)
  )
  )
  )
)</f>
        <v>181288.07061767578</v>
      </c>
      <c r="F2039" s="1">
        <f ca="1">IF(AND($A2039=0,$B2039=1),
    VLOOKUP(1,ChapterTable!$1:$1048576,MATCH("최종"&amp;SUBSTITUTE(SUBSTITUTE(F$1,"standard",""),"|Float",""),ChapterTable!$1:$1,0),0)*ChapterTable!$P$17,
  IF(AND($A2039=0,$B2039=0),
    F2040,
  IF($B2039=0,
    VLOOKUP($A2039,ChapterTable!$1:$1048576,MATCH("최종"&amp;SUBSTITUTE(SUBSTITUTE(F$1,"standard",""),"|Float",""),ChapterTable!$1:$1,0),0),
  IF($B2039=1,
    IF($L2039=FALSE,
      VLOOKUP($A2039,ChapterTable!$1:$1048576,MATCH("최종"&amp;SUBSTITUTE(SUBSTITUTE(F$1,"standard",""),"|Float",""),ChapterTable!$1:$1,0),0),
      VLOOKUP($A2039-ChapterTable!$P$11,ChapterTable!$1:$1048576,MATCH("최종"&amp;SUBSTITUTE(SUBSTITUTE(F$1,"standard",""),"|Float",""),ChapterTable!$1:$1,0),0)*ChapterTable!$P$14
    ),
  OFFSET(F2039,-$B2039+IF($L2039,1,0),0)*
    (VLOOKUP(SUBSTITUTE(SUBSTITUTE(F$1,"standard",""),"|Float","")&amp;IF(OR($L2039=TRUE,$A2039=0,MOD($A2039,ChapterTable!$R$20)&lt;&gt;0),"","보스")&amp;"인게임누적곱배수",ChapterTable!$R:$S,2,0)^D2039
    +VLOOKUP(SUBSTITUTE(SUBSTITUTE(F$1,"standard",""),"|Float","")&amp;IF(OR($L2039=TRUE,$A2039=0,MOD($A2039,ChapterTable!$R$20)&lt;&gt;0),"","보스")&amp;"인게임누적합배수",ChapterTable!$R:$S,2,0)*D2039)
  )
  )
  )
)</f>
        <v>49098.852458953857</v>
      </c>
      <c r="G2039" t="s">
        <v>719</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222"/>
        <v>5</v>
      </c>
      <c r="Q2039">
        <f t="shared" si="223"/>
        <v>5</v>
      </c>
      <c r="R2039" t="b">
        <f t="shared" ca="1" si="224"/>
        <v>1</v>
      </c>
      <c r="T2039" t="b">
        <f t="shared" ca="1" si="225"/>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228"/>
        <v>0.2</v>
      </c>
      <c r="AJ2039">
        <f t="shared" si="226"/>
        <v>0.27466666000000001</v>
      </c>
      <c r="AK2039">
        <f t="shared" si="227"/>
        <v>1</v>
      </c>
      <c r="AL2039">
        <f t="shared" si="229"/>
        <v>3</v>
      </c>
    </row>
    <row r="2040" spans="1:38" hidden="1" x14ac:dyDescent="0.3">
      <c r="A2040">
        <v>18</v>
      </c>
      <c r="B2040">
        <v>49</v>
      </c>
      <c r="C2040">
        <f>IF(OR($L2040=TRUE,$A2040=0,MOD($A2040,ChapterTable!$R$20)&lt;&gt;0),
MAX(0,INT(($B2040+ChapterTable!$P$26+VLOOKUP(SUBSTITUTE(C$1,"성장단계","")&amp;"단계오프셋",ChapterTable!$R:$S,2,0))/ChapterTable!$P$23)),
MAX(0,INT(($B2040+ChapterTable!$R$26+VLOOKUP(SUBSTITUTE(C$1,"성장단계","")&amp;"보스단계오프셋",ChapterTable!$R:$S,2,0))/ChapterTable!$R$23)))</f>
        <v>5</v>
      </c>
      <c r="D2040">
        <f>IF(OR($L2040=TRUE,$A2040=0,MOD($A2040,ChapterTable!$R$20)&lt;&gt;0),
MAX(0,INT(($B2040+ChapterTable!$P$26+VLOOKUP(SUBSTITUTE(D$1,"성장단계","")&amp;"단계오프셋",ChapterTable!$R:$S,2,0))/ChapterTable!$P$23)),
MAX(0,INT(($B2040+ChapterTable!$R$26+VLOOKUP(SUBSTITUTE(D$1,"성장단계","")&amp;"보스단계오프셋",ChapterTable!$R:$S,2,0))/ChapterTable!$R$23)))</f>
        <v>4</v>
      </c>
      <c r="E2040" s="1">
        <f ca="1">IF(AND($A2040=0,$B2040=1),
    VLOOKUP(1,ChapterTable!$1:$1048576,MATCH("최종"&amp;SUBSTITUTE(SUBSTITUTE(E$1,"standard",""),"|Float",""),ChapterTable!$1:$1,0),0)*ChapterTable!$P$17,
  IF(AND($A2040=0,$B2040=0),
    E2041,
  IF($B2040=0,
    VLOOKUP($A2040,ChapterTable!$1:$1048576,MATCH("최종"&amp;SUBSTITUTE(SUBSTITUTE(E$1,"standard",""),"|Float",""),ChapterTable!$1:$1,0),0),
  IF($B2040=1,
    IF($L2040=FALSE,
      VLOOKUP($A2040,ChapterTable!$1:$1048576,MATCH("최종"&amp;SUBSTITUTE(SUBSTITUTE(E$1,"standard",""),"|Float",""),ChapterTable!$1:$1,0),0),
      VLOOKUP($A2040-ChapterTable!$P$11,ChapterTable!$1:$1048576,MATCH("최종"&amp;SUBSTITUTE(SUBSTITUTE(E$1,"standard",""),"|Float",""),ChapterTable!$1:$1,0),0)*ChapterTable!$P$14
    ),
  OFFSET(E2040,-$B2040+IF($L2040,1,0),0)*IF($B2040&gt;OFFSET($B2040,1,0),ChapterTable!$R$17,1)*
    (VLOOKUP(SUBSTITUTE(SUBSTITUTE(E$1,"standard",""),"|Float","")&amp;IF(OR($L2040=TRUE,$A2040=0,MOD($A2040,ChapterTable!$R$20)&lt;&gt;0),"","보스")&amp;"인게임누적곱배수",ChapterTable!$R:$S,2,0)^C2040
    +VLOOKUP(SUBSTITUTE(SUBSTITUTE(E$1,"standard",""),"|Float","")&amp;IF(OR($L2040=TRUE,$A2040=0,MOD($A2040,ChapterTable!$R$20)&lt;&gt;0),"","보스")&amp;"인게임누적합배수",ChapterTable!$R:$S,2,0)*C2040)
  )
  )
  )
)</f>
        <v>181288.07061767578</v>
      </c>
      <c r="F2040" s="1">
        <f ca="1">IF(AND($A2040=0,$B2040=1),
    VLOOKUP(1,ChapterTable!$1:$1048576,MATCH("최종"&amp;SUBSTITUTE(SUBSTITUTE(F$1,"standard",""),"|Float",""),ChapterTable!$1:$1,0),0)*ChapterTable!$P$17,
  IF(AND($A2040=0,$B2040=0),
    F2041,
  IF($B2040=0,
    VLOOKUP($A2040,ChapterTable!$1:$1048576,MATCH("최종"&amp;SUBSTITUTE(SUBSTITUTE(F$1,"standard",""),"|Float",""),ChapterTable!$1:$1,0),0),
  IF($B2040=1,
    IF($L2040=FALSE,
      VLOOKUP($A2040,ChapterTable!$1:$1048576,MATCH("최종"&amp;SUBSTITUTE(SUBSTITUTE(F$1,"standard",""),"|Float",""),ChapterTable!$1:$1,0),0),
      VLOOKUP($A2040-ChapterTable!$P$11,ChapterTable!$1:$1048576,MATCH("최종"&amp;SUBSTITUTE(SUBSTITUTE(F$1,"standard",""),"|Float",""),ChapterTable!$1:$1,0),0)*ChapterTable!$P$14
    ),
  OFFSET(F2040,-$B2040+IF($L2040,1,0),0)*
    (VLOOKUP(SUBSTITUTE(SUBSTITUTE(F$1,"standard",""),"|Float","")&amp;IF(OR($L2040=TRUE,$A2040=0,MOD($A2040,ChapterTable!$R$20)&lt;&gt;0),"","보스")&amp;"인게임누적곱배수",ChapterTable!$R:$S,2,0)^D2040
    +VLOOKUP(SUBSTITUTE(SUBSTITUTE(F$1,"standard",""),"|Float","")&amp;IF(OR($L2040=TRUE,$A2040=0,MOD($A2040,ChapterTable!$R$20)&lt;&gt;0),"","보스")&amp;"인게임누적합배수",ChapterTable!$R:$S,2,0)*D2040)
  )
  )
  )
)</f>
        <v>49098.852458953857</v>
      </c>
      <c r="G2040" t="s">
        <v>719</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222"/>
        <v>95</v>
      </c>
      <c r="Q2040">
        <f t="shared" si="223"/>
        <v>95</v>
      </c>
      <c r="R2040" t="b">
        <f t="shared" ca="1" si="224"/>
        <v>1</v>
      </c>
      <c r="T2040" t="b">
        <f t="shared" ca="1" si="225"/>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228"/>
        <v>0.2</v>
      </c>
      <c r="AJ2040">
        <f t="shared" si="226"/>
        <v>0.27466666000000001</v>
      </c>
      <c r="AK2040">
        <f t="shared" si="227"/>
        <v>1</v>
      </c>
      <c r="AL2040">
        <f t="shared" si="229"/>
        <v>3</v>
      </c>
    </row>
    <row r="2041" spans="1:38" hidden="1" x14ac:dyDescent="0.3">
      <c r="A2041">
        <v>18</v>
      </c>
      <c r="B2041">
        <v>50</v>
      </c>
      <c r="C2041">
        <f>IF(OR($L2041=TRUE,$A2041=0,MOD($A2041,ChapterTable!$R$20)&lt;&gt;0),
MAX(0,INT(($B2041+ChapterTable!$P$26+VLOOKUP(SUBSTITUTE(C$1,"성장단계","")&amp;"단계오프셋",ChapterTable!$R:$S,2,0))/ChapterTable!$P$23)),
MAX(0,INT(($B2041+ChapterTable!$R$26+VLOOKUP(SUBSTITUTE(C$1,"성장단계","")&amp;"보스단계오프셋",ChapterTable!$R:$S,2,0))/ChapterTable!$R$23)))</f>
        <v>5</v>
      </c>
      <c r="D2041">
        <f>IF(OR($L2041=TRUE,$A2041=0,MOD($A2041,ChapterTable!$R$20)&lt;&gt;0),
MAX(0,INT(($B2041+ChapterTable!$P$26+VLOOKUP(SUBSTITUTE(D$1,"성장단계","")&amp;"단계오프셋",ChapterTable!$R:$S,2,0))/ChapterTable!$P$23)),
MAX(0,INT(($B2041+ChapterTable!$R$26+VLOOKUP(SUBSTITUTE(D$1,"성장단계","")&amp;"보스단계오프셋",ChapterTable!$R:$S,2,0))/ChapterTable!$R$23)))</f>
        <v>4</v>
      </c>
      <c r="E2041" s="1">
        <f ca="1">IF(AND($A2041=0,$B2041=1),
    VLOOKUP(1,ChapterTable!$1:$1048576,MATCH("최종"&amp;SUBSTITUTE(SUBSTITUTE(E$1,"standard",""),"|Float",""),ChapterTable!$1:$1,0),0)*ChapterTable!$P$17,
  IF(AND($A2041=0,$B2041=0),
    E2042,
  IF($B2041=0,
    VLOOKUP($A2041,ChapterTable!$1:$1048576,MATCH("최종"&amp;SUBSTITUTE(SUBSTITUTE(E$1,"standard",""),"|Float",""),ChapterTable!$1:$1,0),0),
  IF($B2041=1,
    IF($L2041=FALSE,
      VLOOKUP($A2041,ChapterTable!$1:$1048576,MATCH("최종"&amp;SUBSTITUTE(SUBSTITUTE(E$1,"standard",""),"|Float",""),ChapterTable!$1:$1,0),0),
      VLOOKUP($A2041-ChapterTable!$P$11,ChapterTable!$1:$1048576,MATCH("최종"&amp;SUBSTITUTE(SUBSTITUTE(E$1,"standard",""),"|Float",""),ChapterTable!$1:$1,0),0)*ChapterTable!$P$14
    ),
  OFFSET(E2041,-$B2041+IF($L2041,1,0),0)*IF($B2041&gt;OFFSET($B2041,1,0),ChapterTable!$R$17,1)*
    (VLOOKUP(SUBSTITUTE(SUBSTITUTE(E$1,"standard",""),"|Float","")&amp;IF(OR($L2041=TRUE,$A2041=0,MOD($A2041,ChapterTable!$R$20)&lt;&gt;0),"","보스")&amp;"인게임누적곱배수",ChapterTable!$R:$S,2,0)^C2041
    +VLOOKUP(SUBSTITUTE(SUBSTITUTE(E$1,"standard",""),"|Float","")&amp;IF(OR($L2041=TRUE,$A2041=0,MOD($A2041,ChapterTable!$R$20)&lt;&gt;0),"","보스")&amp;"인게임누적합배수",ChapterTable!$R:$S,2,0)*C2041)
  )
  )
  )
)</f>
        <v>235674.49180297853</v>
      </c>
      <c r="F2041" s="1">
        <f ca="1">IF(AND($A2041=0,$B2041=1),
    VLOOKUP(1,ChapterTable!$1:$1048576,MATCH("최종"&amp;SUBSTITUTE(SUBSTITUTE(F$1,"standard",""),"|Float",""),ChapterTable!$1:$1,0),0)*ChapterTable!$P$17,
  IF(AND($A2041=0,$B2041=0),
    F2042,
  IF($B2041=0,
    VLOOKUP($A2041,ChapterTable!$1:$1048576,MATCH("최종"&amp;SUBSTITUTE(SUBSTITUTE(F$1,"standard",""),"|Float",""),ChapterTable!$1:$1,0),0),
  IF($B2041=1,
    IF($L2041=FALSE,
      VLOOKUP($A2041,ChapterTable!$1:$1048576,MATCH("최종"&amp;SUBSTITUTE(SUBSTITUTE(F$1,"standard",""),"|Float",""),ChapterTable!$1:$1,0),0),
      VLOOKUP($A2041-ChapterTable!$P$11,ChapterTable!$1:$1048576,MATCH("최종"&amp;SUBSTITUTE(SUBSTITUTE(F$1,"standard",""),"|Float",""),ChapterTable!$1:$1,0),0)*ChapterTable!$P$14
    ),
  OFFSET(F2041,-$B2041+IF($L2041,1,0),0)*
    (VLOOKUP(SUBSTITUTE(SUBSTITUTE(F$1,"standard",""),"|Float","")&amp;IF(OR($L2041=TRUE,$A2041=0,MOD($A2041,ChapterTable!$R$20)&lt;&gt;0),"","보스")&amp;"인게임누적곱배수",ChapterTable!$R:$S,2,0)^D2041
    +VLOOKUP(SUBSTITUTE(SUBSTITUTE(F$1,"standard",""),"|Float","")&amp;IF(OR($L2041=TRUE,$A2041=0,MOD($A2041,ChapterTable!$R$20)&lt;&gt;0),"","보스")&amp;"인게임누적합배수",ChapterTable!$R:$S,2,0)*D2041)
  )
  )
  )
)</f>
        <v>49098.852458953857</v>
      </c>
      <c r="G2041" t="s">
        <v>719</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222"/>
        <v>25</v>
      </c>
      <c r="Q2041">
        <f t="shared" si="223"/>
        <v>25</v>
      </c>
      <c r="R2041" t="b">
        <f t="shared" ca="1" si="224"/>
        <v>0</v>
      </c>
      <c r="T2041" t="b">
        <f t="shared" ca="1" si="225"/>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228"/>
        <v>0.2</v>
      </c>
      <c r="AJ2041">
        <f t="shared" si="226"/>
        <v>1</v>
      </c>
      <c r="AK2041">
        <f t="shared" si="227"/>
        <v>1</v>
      </c>
      <c r="AL2041">
        <f t="shared" si="229"/>
        <v>3</v>
      </c>
    </row>
    <row r="2042" spans="1:38" hidden="1" x14ac:dyDescent="0.3">
      <c r="A2042">
        <v>19</v>
      </c>
      <c r="B2042">
        <v>1</v>
      </c>
      <c r="C2042">
        <f>IF(OR($L2042=TRUE,$A2042=0,MOD($A2042,ChapterTable!$R$20)&lt;&gt;0),
MAX(0,INT(($B2042+ChapterTable!$P$26+VLOOKUP(SUBSTITUTE(C$1,"성장단계","")&amp;"단계오프셋",ChapterTable!$R:$S,2,0))/ChapterTable!$P$23)),
MAX(0,INT(($B2042+ChapterTable!$R$26+VLOOKUP(SUBSTITUTE(C$1,"성장단계","")&amp;"보스단계오프셋",ChapterTable!$R:$S,2,0))/ChapterTable!$R$23)))</f>
        <v>0</v>
      </c>
      <c r="D2042">
        <f>IF(OR($L2042=TRUE,$A2042=0,MOD($A2042,ChapterTable!$R$20)&lt;&gt;0),
MAX(0,INT(($B2042+ChapterTable!$P$26+VLOOKUP(SUBSTITUTE(D$1,"성장단계","")&amp;"단계오프셋",ChapterTable!$R:$S,2,0))/ChapterTable!$P$23)),
MAX(0,INT(($B2042+ChapterTable!$R$26+VLOOKUP(SUBSTITUTE(D$1,"성장단계","")&amp;"보스단계오프셋",ChapterTable!$R:$S,2,0))/ChapterTable!$R$23)))</f>
        <v>0</v>
      </c>
      <c r="E2042" s="1">
        <f ca="1">IF(AND($A2042=0,$B2042=1),
    VLOOKUP(1,ChapterTable!$1:$1048576,MATCH("최종"&amp;SUBSTITUTE(SUBSTITUTE(E$1,"standard",""),"|Float",""),ChapterTable!$1:$1,0),0)*ChapterTable!$P$17,
  IF(AND($A2042=0,$B2042=0),
    E2043,
  IF($B2042=0,
    VLOOKUP($A2042,ChapterTable!$1:$1048576,MATCH("최종"&amp;SUBSTITUTE(SUBSTITUTE(E$1,"standard",""),"|Float",""),ChapterTable!$1:$1,0),0),
  IF($B2042=1,
    IF($L2042=FALSE,
      VLOOKUP($A2042,ChapterTable!$1:$1048576,MATCH("최종"&amp;SUBSTITUTE(SUBSTITUTE(E$1,"standard",""),"|Float",""),ChapterTable!$1:$1,0),0),
      VLOOKUP($A2042-ChapterTable!$P$11,ChapterTable!$1:$1048576,MATCH("최종"&amp;SUBSTITUTE(SUBSTITUTE(E$1,"standard",""),"|Float",""),ChapterTable!$1:$1,0),0)*ChapterTable!$P$14
    ),
  OFFSET(E2042,-$B2042+IF($L2042,1,0),0)*IF($B2042&gt;OFFSET($B2042,1,0),ChapterTable!$R$17,1)*
    (VLOOKUP(SUBSTITUTE(SUBSTITUTE(E$1,"standard",""),"|Float","")&amp;IF(OR($L2042=TRUE,$A2042=0,MOD($A2042,ChapterTable!$R$20)&lt;&gt;0),"","보스")&amp;"인게임누적곱배수",ChapterTable!$R:$S,2,0)^C2042
    +VLOOKUP(SUBSTITUTE(SUBSTITUTE(E$1,"standard",""),"|Float","")&amp;IF(OR($L2042=TRUE,$A2042=0,MOD($A2042,ChapterTable!$R$20)&lt;&gt;0),"","보스")&amp;"인게임누적합배수",ChapterTable!$R:$S,2,0)*C2042)
  )
  )
  )
)</f>
        <v>135966.05296325684</v>
      </c>
      <c r="F2042" s="1">
        <f ca="1">IF(AND($A2042=0,$B2042=1),
    VLOOKUP(1,ChapterTable!$1:$1048576,MATCH("최종"&amp;SUBSTITUTE(SUBSTITUTE(F$1,"standard",""),"|Float",""),ChapterTable!$1:$1,0),0)*ChapterTable!$P$17,
  IF(AND($A2042=0,$B2042=0),
    F2043,
  IF($B2042=0,
    VLOOKUP($A2042,ChapterTable!$1:$1048576,MATCH("최종"&amp;SUBSTITUTE(SUBSTITUTE(F$1,"standard",""),"|Float",""),ChapterTable!$1:$1,0),0),
  IF($B2042=1,
    IF($L2042=FALSE,
      VLOOKUP($A2042,ChapterTable!$1:$1048576,MATCH("최종"&amp;SUBSTITUTE(SUBSTITUTE(F$1,"standard",""),"|Float",""),ChapterTable!$1:$1,0),0),
      VLOOKUP($A2042-ChapterTable!$P$11,ChapterTable!$1:$1048576,MATCH("최종"&amp;SUBSTITUTE(SUBSTITUTE(F$1,"standard",""),"|Float",""),ChapterTable!$1:$1,0),0)*ChapterTable!$P$14
    ),
  OFFSET(F2042,-$B2042+IF($L2042,1,0),0)*
    (VLOOKUP(SUBSTITUTE(SUBSTITUTE(F$1,"standard",""),"|Float","")&amp;IF(OR($L2042=TRUE,$A2042=0,MOD($A2042,ChapterTable!$R$20)&lt;&gt;0),"","보스")&amp;"인게임누적곱배수",ChapterTable!$R:$S,2,0)^D2042
    +VLOOKUP(SUBSTITUTE(SUBSTITUTE(F$1,"standard",""),"|Float","")&amp;IF(OR($L2042=TRUE,$A2042=0,MOD($A2042,ChapterTable!$R$20)&lt;&gt;0),"","보스")&amp;"인게임누적합배수",ChapterTable!$R:$S,2,0)*D2042)
  )
  )
  )
)</f>
        <v>56652.522068023674</v>
      </c>
      <c r="G2042" t="s">
        <v>719</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222"/>
        <v>1</v>
      </c>
      <c r="Q2042">
        <f t="shared" si="223"/>
        <v>1</v>
      </c>
      <c r="R2042" t="b">
        <f t="shared" ca="1" si="224"/>
        <v>1</v>
      </c>
      <c r="T2042" t="b">
        <f t="shared" ca="1" si="225"/>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228"/>
        <v>1</v>
      </c>
      <c r="AJ2042">
        <f t="shared" si="226"/>
        <v>1</v>
      </c>
      <c r="AK2042">
        <f t="shared" si="227"/>
        <v>1</v>
      </c>
      <c r="AL2042">
        <f t="shared" si="229"/>
        <v>4</v>
      </c>
    </row>
    <row r="2043" spans="1:38" hidden="1" x14ac:dyDescent="0.3">
      <c r="A2043">
        <v>19</v>
      </c>
      <c r="B2043">
        <v>2</v>
      </c>
      <c r="C2043">
        <f>IF(OR($L2043=TRUE,$A2043=0,MOD($A2043,ChapterTable!$R$20)&lt;&gt;0),
MAX(0,INT(($B2043+ChapterTable!$P$26+VLOOKUP(SUBSTITUTE(C$1,"성장단계","")&amp;"단계오프셋",ChapterTable!$R:$S,2,0))/ChapterTable!$P$23)),
MAX(0,INT(($B2043+ChapterTable!$R$26+VLOOKUP(SUBSTITUTE(C$1,"성장단계","")&amp;"보스단계오프셋",ChapterTable!$R:$S,2,0))/ChapterTable!$R$23)))</f>
        <v>0</v>
      </c>
      <c r="D2043">
        <f>IF(OR($L2043=TRUE,$A2043=0,MOD($A2043,ChapterTable!$R$20)&lt;&gt;0),
MAX(0,INT(($B2043+ChapterTable!$P$26+VLOOKUP(SUBSTITUTE(D$1,"성장단계","")&amp;"단계오프셋",ChapterTable!$R:$S,2,0))/ChapterTable!$P$23)),
MAX(0,INT(($B2043+ChapterTable!$R$26+VLOOKUP(SUBSTITUTE(D$1,"성장단계","")&amp;"보스단계오프셋",ChapterTable!$R:$S,2,0))/ChapterTable!$R$23)))</f>
        <v>0</v>
      </c>
      <c r="E2043" s="1">
        <f ca="1">IF(AND($A2043=0,$B2043=1),
    VLOOKUP(1,ChapterTable!$1:$1048576,MATCH("최종"&amp;SUBSTITUTE(SUBSTITUTE(E$1,"standard",""),"|Float",""),ChapterTable!$1:$1,0),0)*ChapterTable!$P$17,
  IF(AND($A2043=0,$B2043=0),
    E2044,
  IF($B2043=0,
    VLOOKUP($A2043,ChapterTable!$1:$1048576,MATCH("최종"&amp;SUBSTITUTE(SUBSTITUTE(E$1,"standard",""),"|Float",""),ChapterTable!$1:$1,0),0),
  IF($B2043=1,
    IF($L2043=FALSE,
      VLOOKUP($A2043,ChapterTable!$1:$1048576,MATCH("최종"&amp;SUBSTITUTE(SUBSTITUTE(E$1,"standard",""),"|Float",""),ChapterTable!$1:$1,0),0),
      VLOOKUP($A2043-ChapterTable!$P$11,ChapterTable!$1:$1048576,MATCH("최종"&amp;SUBSTITUTE(SUBSTITUTE(E$1,"standard",""),"|Float",""),ChapterTable!$1:$1,0),0)*ChapterTable!$P$14
    ),
  OFFSET(E2043,-$B2043+IF($L2043,1,0),0)*IF($B2043&gt;OFFSET($B2043,1,0),ChapterTable!$R$17,1)*
    (VLOOKUP(SUBSTITUTE(SUBSTITUTE(E$1,"standard",""),"|Float","")&amp;IF(OR($L2043=TRUE,$A2043=0,MOD($A2043,ChapterTable!$R$20)&lt;&gt;0),"","보스")&amp;"인게임누적곱배수",ChapterTable!$R:$S,2,0)^C2043
    +VLOOKUP(SUBSTITUTE(SUBSTITUTE(E$1,"standard",""),"|Float","")&amp;IF(OR($L2043=TRUE,$A2043=0,MOD($A2043,ChapterTable!$R$20)&lt;&gt;0),"","보스")&amp;"인게임누적합배수",ChapterTable!$R:$S,2,0)*C2043)
  )
  )
  )
)</f>
        <v>135966.05296325684</v>
      </c>
      <c r="F2043" s="1">
        <f ca="1">IF(AND($A2043=0,$B2043=1),
    VLOOKUP(1,ChapterTable!$1:$1048576,MATCH("최종"&amp;SUBSTITUTE(SUBSTITUTE(F$1,"standard",""),"|Float",""),ChapterTable!$1:$1,0),0)*ChapterTable!$P$17,
  IF(AND($A2043=0,$B2043=0),
    F2044,
  IF($B2043=0,
    VLOOKUP($A2043,ChapterTable!$1:$1048576,MATCH("최종"&amp;SUBSTITUTE(SUBSTITUTE(F$1,"standard",""),"|Float",""),ChapterTable!$1:$1,0),0),
  IF($B2043=1,
    IF($L2043=FALSE,
      VLOOKUP($A2043,ChapterTable!$1:$1048576,MATCH("최종"&amp;SUBSTITUTE(SUBSTITUTE(F$1,"standard",""),"|Float",""),ChapterTable!$1:$1,0),0),
      VLOOKUP($A2043-ChapterTable!$P$11,ChapterTable!$1:$1048576,MATCH("최종"&amp;SUBSTITUTE(SUBSTITUTE(F$1,"standard",""),"|Float",""),ChapterTable!$1:$1,0),0)*ChapterTable!$P$14
    ),
  OFFSET(F2043,-$B2043+IF($L2043,1,0),0)*
    (VLOOKUP(SUBSTITUTE(SUBSTITUTE(F$1,"standard",""),"|Float","")&amp;IF(OR($L2043=TRUE,$A2043=0,MOD($A2043,ChapterTable!$R$20)&lt;&gt;0),"","보스")&amp;"인게임누적곱배수",ChapterTable!$R:$S,2,0)^D2043
    +VLOOKUP(SUBSTITUTE(SUBSTITUTE(F$1,"standard",""),"|Float","")&amp;IF(OR($L2043=TRUE,$A2043=0,MOD($A2043,ChapterTable!$R$20)&lt;&gt;0),"","보스")&amp;"인게임누적합배수",ChapterTable!$R:$S,2,0)*D2043)
  )
  )
  )
)</f>
        <v>56652.522068023674</v>
      </c>
      <c r="G2043" t="s">
        <v>719</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222"/>
        <v>1</v>
      </c>
      <c r="Q2043">
        <f t="shared" si="223"/>
        <v>1</v>
      </c>
      <c r="R2043" t="b">
        <f t="shared" ca="1" si="224"/>
        <v>1</v>
      </c>
      <c r="T2043" t="b">
        <f t="shared" ca="1" si="225"/>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228"/>
        <v>1</v>
      </c>
      <c r="AJ2043">
        <f t="shared" si="226"/>
        <v>1</v>
      </c>
      <c r="AK2043">
        <f t="shared" si="227"/>
        <v>1</v>
      </c>
      <c r="AL2043">
        <f t="shared" si="229"/>
        <v>4</v>
      </c>
    </row>
    <row r="2044" spans="1:38" hidden="1" x14ac:dyDescent="0.3">
      <c r="A2044">
        <v>19</v>
      </c>
      <c r="B2044">
        <v>3</v>
      </c>
      <c r="C2044">
        <f>IF(OR($L2044=TRUE,$A2044=0,MOD($A2044,ChapterTable!$R$20)&lt;&gt;0),
MAX(0,INT(($B2044+ChapterTable!$P$26+VLOOKUP(SUBSTITUTE(C$1,"성장단계","")&amp;"단계오프셋",ChapterTable!$R:$S,2,0))/ChapterTable!$P$23)),
MAX(0,INT(($B2044+ChapterTable!$R$26+VLOOKUP(SUBSTITUTE(C$1,"성장단계","")&amp;"보스단계오프셋",ChapterTable!$R:$S,2,0))/ChapterTable!$R$23)))</f>
        <v>0</v>
      </c>
      <c r="D2044">
        <f>IF(OR($L2044=TRUE,$A2044=0,MOD($A2044,ChapterTable!$R$20)&lt;&gt;0),
MAX(0,INT(($B2044+ChapterTable!$P$26+VLOOKUP(SUBSTITUTE(D$1,"성장단계","")&amp;"단계오프셋",ChapterTable!$R:$S,2,0))/ChapterTable!$P$23)),
MAX(0,INT(($B2044+ChapterTable!$R$26+VLOOKUP(SUBSTITUTE(D$1,"성장단계","")&amp;"보스단계오프셋",ChapterTable!$R:$S,2,0))/ChapterTable!$R$23)))</f>
        <v>0</v>
      </c>
      <c r="E2044" s="1">
        <f ca="1">IF(AND($A2044=0,$B2044=1),
    VLOOKUP(1,ChapterTable!$1:$1048576,MATCH("최종"&amp;SUBSTITUTE(SUBSTITUTE(E$1,"standard",""),"|Float",""),ChapterTable!$1:$1,0),0)*ChapterTable!$P$17,
  IF(AND($A2044=0,$B2044=0),
    E2045,
  IF($B2044=0,
    VLOOKUP($A2044,ChapterTable!$1:$1048576,MATCH("최종"&amp;SUBSTITUTE(SUBSTITUTE(E$1,"standard",""),"|Float",""),ChapterTable!$1:$1,0),0),
  IF($B2044=1,
    IF($L2044=FALSE,
      VLOOKUP($A2044,ChapterTable!$1:$1048576,MATCH("최종"&amp;SUBSTITUTE(SUBSTITUTE(E$1,"standard",""),"|Float",""),ChapterTable!$1:$1,0),0),
      VLOOKUP($A2044-ChapterTable!$P$11,ChapterTable!$1:$1048576,MATCH("최종"&amp;SUBSTITUTE(SUBSTITUTE(E$1,"standard",""),"|Float",""),ChapterTable!$1:$1,0),0)*ChapterTable!$P$14
    ),
  OFFSET(E2044,-$B2044+IF($L2044,1,0),0)*IF($B2044&gt;OFFSET($B2044,1,0),ChapterTable!$R$17,1)*
    (VLOOKUP(SUBSTITUTE(SUBSTITUTE(E$1,"standard",""),"|Float","")&amp;IF(OR($L2044=TRUE,$A2044=0,MOD($A2044,ChapterTable!$R$20)&lt;&gt;0),"","보스")&amp;"인게임누적곱배수",ChapterTable!$R:$S,2,0)^C2044
    +VLOOKUP(SUBSTITUTE(SUBSTITUTE(E$1,"standard",""),"|Float","")&amp;IF(OR($L2044=TRUE,$A2044=0,MOD($A2044,ChapterTable!$R$20)&lt;&gt;0),"","보스")&amp;"인게임누적합배수",ChapterTable!$R:$S,2,0)*C2044)
  )
  )
  )
)</f>
        <v>135966.05296325684</v>
      </c>
      <c r="F2044" s="1">
        <f ca="1">IF(AND($A2044=0,$B2044=1),
    VLOOKUP(1,ChapterTable!$1:$1048576,MATCH("최종"&amp;SUBSTITUTE(SUBSTITUTE(F$1,"standard",""),"|Float",""),ChapterTable!$1:$1,0),0)*ChapterTable!$P$17,
  IF(AND($A2044=0,$B2044=0),
    F2045,
  IF($B2044=0,
    VLOOKUP($A2044,ChapterTable!$1:$1048576,MATCH("최종"&amp;SUBSTITUTE(SUBSTITUTE(F$1,"standard",""),"|Float",""),ChapterTable!$1:$1,0),0),
  IF($B2044=1,
    IF($L2044=FALSE,
      VLOOKUP($A2044,ChapterTable!$1:$1048576,MATCH("최종"&amp;SUBSTITUTE(SUBSTITUTE(F$1,"standard",""),"|Float",""),ChapterTable!$1:$1,0),0),
      VLOOKUP($A2044-ChapterTable!$P$11,ChapterTable!$1:$1048576,MATCH("최종"&amp;SUBSTITUTE(SUBSTITUTE(F$1,"standard",""),"|Float",""),ChapterTable!$1:$1,0),0)*ChapterTable!$P$14
    ),
  OFFSET(F2044,-$B2044+IF($L2044,1,0),0)*
    (VLOOKUP(SUBSTITUTE(SUBSTITUTE(F$1,"standard",""),"|Float","")&amp;IF(OR($L2044=TRUE,$A2044=0,MOD($A2044,ChapterTable!$R$20)&lt;&gt;0),"","보스")&amp;"인게임누적곱배수",ChapterTable!$R:$S,2,0)^D2044
    +VLOOKUP(SUBSTITUTE(SUBSTITUTE(F$1,"standard",""),"|Float","")&amp;IF(OR($L2044=TRUE,$A2044=0,MOD($A2044,ChapterTable!$R$20)&lt;&gt;0),"","보스")&amp;"인게임누적합배수",ChapterTable!$R:$S,2,0)*D2044)
  )
  )
  )
)</f>
        <v>56652.522068023674</v>
      </c>
      <c r="G2044" t="s">
        <v>719</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222"/>
        <v>1</v>
      </c>
      <c r="Q2044">
        <f t="shared" si="223"/>
        <v>1</v>
      </c>
      <c r="R2044" t="b">
        <f t="shared" ca="1" si="224"/>
        <v>1</v>
      </c>
      <c r="T2044" t="b">
        <f t="shared" ca="1" si="225"/>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228"/>
        <v>1</v>
      </c>
      <c r="AJ2044">
        <f t="shared" si="226"/>
        <v>1</v>
      </c>
      <c r="AK2044">
        <f t="shared" si="227"/>
        <v>1</v>
      </c>
      <c r="AL2044">
        <f t="shared" si="229"/>
        <v>4</v>
      </c>
    </row>
    <row r="2045" spans="1:38" hidden="1" x14ac:dyDescent="0.3">
      <c r="A2045">
        <v>19</v>
      </c>
      <c r="B2045">
        <v>4</v>
      </c>
      <c r="C2045">
        <f>IF(OR($L2045=TRUE,$A2045=0,MOD($A2045,ChapterTable!$R$20)&lt;&gt;0),
MAX(0,INT(($B2045+ChapterTable!$P$26+VLOOKUP(SUBSTITUTE(C$1,"성장단계","")&amp;"단계오프셋",ChapterTable!$R:$S,2,0))/ChapterTable!$P$23)),
MAX(0,INT(($B2045+ChapterTable!$R$26+VLOOKUP(SUBSTITUTE(C$1,"성장단계","")&amp;"보스단계오프셋",ChapterTable!$R:$S,2,0))/ChapterTable!$R$23)))</f>
        <v>0</v>
      </c>
      <c r="D2045">
        <f>IF(OR($L2045=TRUE,$A2045=0,MOD($A2045,ChapterTable!$R$20)&lt;&gt;0),
MAX(0,INT(($B2045+ChapterTable!$P$26+VLOOKUP(SUBSTITUTE(D$1,"성장단계","")&amp;"단계오프셋",ChapterTable!$R:$S,2,0))/ChapterTable!$P$23)),
MAX(0,INT(($B2045+ChapterTable!$R$26+VLOOKUP(SUBSTITUTE(D$1,"성장단계","")&amp;"보스단계오프셋",ChapterTable!$R:$S,2,0))/ChapterTable!$R$23)))</f>
        <v>0</v>
      </c>
      <c r="E2045" s="1">
        <f ca="1">IF(AND($A2045=0,$B2045=1),
    VLOOKUP(1,ChapterTable!$1:$1048576,MATCH("최종"&amp;SUBSTITUTE(SUBSTITUTE(E$1,"standard",""),"|Float",""),ChapterTable!$1:$1,0),0)*ChapterTable!$P$17,
  IF(AND($A2045=0,$B2045=0),
    E2046,
  IF($B2045=0,
    VLOOKUP($A2045,ChapterTable!$1:$1048576,MATCH("최종"&amp;SUBSTITUTE(SUBSTITUTE(E$1,"standard",""),"|Float",""),ChapterTable!$1:$1,0),0),
  IF($B2045=1,
    IF($L2045=FALSE,
      VLOOKUP($A2045,ChapterTable!$1:$1048576,MATCH("최종"&amp;SUBSTITUTE(SUBSTITUTE(E$1,"standard",""),"|Float",""),ChapterTable!$1:$1,0),0),
      VLOOKUP($A2045-ChapterTable!$P$11,ChapterTable!$1:$1048576,MATCH("최종"&amp;SUBSTITUTE(SUBSTITUTE(E$1,"standard",""),"|Float",""),ChapterTable!$1:$1,0),0)*ChapterTable!$P$14
    ),
  OFFSET(E2045,-$B2045+IF($L2045,1,0),0)*IF($B2045&gt;OFFSET($B2045,1,0),ChapterTable!$R$17,1)*
    (VLOOKUP(SUBSTITUTE(SUBSTITUTE(E$1,"standard",""),"|Float","")&amp;IF(OR($L2045=TRUE,$A2045=0,MOD($A2045,ChapterTable!$R$20)&lt;&gt;0),"","보스")&amp;"인게임누적곱배수",ChapterTable!$R:$S,2,0)^C2045
    +VLOOKUP(SUBSTITUTE(SUBSTITUTE(E$1,"standard",""),"|Float","")&amp;IF(OR($L2045=TRUE,$A2045=0,MOD($A2045,ChapterTable!$R$20)&lt;&gt;0),"","보스")&amp;"인게임누적합배수",ChapterTable!$R:$S,2,0)*C2045)
  )
  )
  )
)</f>
        <v>135966.05296325684</v>
      </c>
      <c r="F2045" s="1">
        <f ca="1">IF(AND($A2045=0,$B2045=1),
    VLOOKUP(1,ChapterTable!$1:$1048576,MATCH("최종"&amp;SUBSTITUTE(SUBSTITUTE(F$1,"standard",""),"|Float",""),ChapterTable!$1:$1,0),0)*ChapterTable!$P$17,
  IF(AND($A2045=0,$B2045=0),
    F2046,
  IF($B2045=0,
    VLOOKUP($A2045,ChapterTable!$1:$1048576,MATCH("최종"&amp;SUBSTITUTE(SUBSTITUTE(F$1,"standard",""),"|Float",""),ChapterTable!$1:$1,0),0),
  IF($B2045=1,
    IF($L2045=FALSE,
      VLOOKUP($A2045,ChapterTable!$1:$1048576,MATCH("최종"&amp;SUBSTITUTE(SUBSTITUTE(F$1,"standard",""),"|Float",""),ChapterTable!$1:$1,0),0),
      VLOOKUP($A2045-ChapterTable!$P$11,ChapterTable!$1:$1048576,MATCH("최종"&amp;SUBSTITUTE(SUBSTITUTE(F$1,"standard",""),"|Float",""),ChapterTable!$1:$1,0),0)*ChapterTable!$P$14
    ),
  OFFSET(F2045,-$B2045+IF($L2045,1,0),0)*
    (VLOOKUP(SUBSTITUTE(SUBSTITUTE(F$1,"standard",""),"|Float","")&amp;IF(OR($L2045=TRUE,$A2045=0,MOD($A2045,ChapterTable!$R$20)&lt;&gt;0),"","보스")&amp;"인게임누적곱배수",ChapterTable!$R:$S,2,0)^D2045
    +VLOOKUP(SUBSTITUTE(SUBSTITUTE(F$1,"standard",""),"|Float","")&amp;IF(OR($L2045=TRUE,$A2045=0,MOD($A2045,ChapterTable!$R$20)&lt;&gt;0),"","보스")&amp;"인게임누적합배수",ChapterTable!$R:$S,2,0)*D2045)
  )
  )
  )
)</f>
        <v>56652.522068023674</v>
      </c>
      <c r="G2045" t="s">
        <v>719</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222"/>
        <v>1</v>
      </c>
      <c r="Q2045">
        <f t="shared" si="223"/>
        <v>1</v>
      </c>
      <c r="R2045" t="b">
        <f t="shared" ca="1" si="224"/>
        <v>1</v>
      </c>
      <c r="T2045" t="b">
        <f t="shared" ca="1" si="225"/>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228"/>
        <v>1</v>
      </c>
      <c r="AJ2045">
        <f t="shared" si="226"/>
        <v>1</v>
      </c>
      <c r="AK2045">
        <f t="shared" si="227"/>
        <v>1</v>
      </c>
      <c r="AL2045">
        <f t="shared" si="229"/>
        <v>4</v>
      </c>
    </row>
    <row r="2046" spans="1:38" hidden="1" x14ac:dyDescent="0.3">
      <c r="A2046">
        <v>19</v>
      </c>
      <c r="B2046">
        <v>5</v>
      </c>
      <c r="C2046">
        <f>IF(OR($L2046=TRUE,$A2046=0,MOD($A2046,ChapterTable!$R$20)&lt;&gt;0),
MAX(0,INT(($B2046+ChapterTable!$P$26+VLOOKUP(SUBSTITUTE(C$1,"성장단계","")&amp;"단계오프셋",ChapterTable!$R:$S,2,0))/ChapterTable!$P$23)),
MAX(0,INT(($B2046+ChapterTable!$R$26+VLOOKUP(SUBSTITUTE(C$1,"성장단계","")&amp;"보스단계오프셋",ChapterTable!$R:$S,2,0))/ChapterTable!$R$23)))</f>
        <v>0</v>
      </c>
      <c r="D2046">
        <f>IF(OR($L2046=TRUE,$A2046=0,MOD($A2046,ChapterTable!$R$20)&lt;&gt;0),
MAX(0,INT(($B2046+ChapterTable!$P$26+VLOOKUP(SUBSTITUTE(D$1,"성장단계","")&amp;"단계오프셋",ChapterTable!$R:$S,2,0))/ChapterTable!$P$23)),
MAX(0,INT(($B2046+ChapterTable!$R$26+VLOOKUP(SUBSTITUTE(D$1,"성장단계","")&amp;"보스단계오프셋",ChapterTable!$R:$S,2,0))/ChapterTable!$R$23)))</f>
        <v>0</v>
      </c>
      <c r="E2046" s="1">
        <f ca="1">IF(AND($A2046=0,$B2046=1),
    VLOOKUP(1,ChapterTable!$1:$1048576,MATCH("최종"&amp;SUBSTITUTE(SUBSTITUTE(E$1,"standard",""),"|Float",""),ChapterTable!$1:$1,0),0)*ChapterTable!$P$17,
  IF(AND($A2046=0,$B2046=0),
    E2047,
  IF($B2046=0,
    VLOOKUP($A2046,ChapterTable!$1:$1048576,MATCH("최종"&amp;SUBSTITUTE(SUBSTITUTE(E$1,"standard",""),"|Float",""),ChapterTable!$1:$1,0),0),
  IF($B2046=1,
    IF($L2046=FALSE,
      VLOOKUP($A2046,ChapterTable!$1:$1048576,MATCH("최종"&amp;SUBSTITUTE(SUBSTITUTE(E$1,"standard",""),"|Float",""),ChapterTable!$1:$1,0),0),
      VLOOKUP($A2046-ChapterTable!$P$11,ChapterTable!$1:$1048576,MATCH("최종"&amp;SUBSTITUTE(SUBSTITUTE(E$1,"standard",""),"|Float",""),ChapterTable!$1:$1,0),0)*ChapterTable!$P$14
    ),
  OFFSET(E2046,-$B2046+IF($L2046,1,0),0)*IF($B2046&gt;OFFSET($B2046,1,0),ChapterTable!$R$17,1)*
    (VLOOKUP(SUBSTITUTE(SUBSTITUTE(E$1,"standard",""),"|Float","")&amp;IF(OR($L2046=TRUE,$A2046=0,MOD($A2046,ChapterTable!$R$20)&lt;&gt;0),"","보스")&amp;"인게임누적곱배수",ChapterTable!$R:$S,2,0)^C2046
    +VLOOKUP(SUBSTITUTE(SUBSTITUTE(E$1,"standard",""),"|Float","")&amp;IF(OR($L2046=TRUE,$A2046=0,MOD($A2046,ChapterTable!$R$20)&lt;&gt;0),"","보스")&amp;"인게임누적합배수",ChapterTable!$R:$S,2,0)*C2046)
  )
  )
  )
)</f>
        <v>135966.05296325684</v>
      </c>
      <c r="F2046" s="1">
        <f ca="1">IF(AND($A2046=0,$B2046=1),
    VLOOKUP(1,ChapterTable!$1:$1048576,MATCH("최종"&amp;SUBSTITUTE(SUBSTITUTE(F$1,"standard",""),"|Float",""),ChapterTable!$1:$1,0),0)*ChapterTable!$P$17,
  IF(AND($A2046=0,$B2046=0),
    F2047,
  IF($B2046=0,
    VLOOKUP($A2046,ChapterTable!$1:$1048576,MATCH("최종"&amp;SUBSTITUTE(SUBSTITUTE(F$1,"standard",""),"|Float",""),ChapterTable!$1:$1,0),0),
  IF($B2046=1,
    IF($L2046=FALSE,
      VLOOKUP($A2046,ChapterTable!$1:$1048576,MATCH("최종"&amp;SUBSTITUTE(SUBSTITUTE(F$1,"standard",""),"|Float",""),ChapterTable!$1:$1,0),0),
      VLOOKUP($A2046-ChapterTable!$P$11,ChapterTable!$1:$1048576,MATCH("최종"&amp;SUBSTITUTE(SUBSTITUTE(F$1,"standard",""),"|Float",""),ChapterTable!$1:$1,0),0)*ChapterTable!$P$14
    ),
  OFFSET(F2046,-$B2046+IF($L2046,1,0),0)*
    (VLOOKUP(SUBSTITUTE(SUBSTITUTE(F$1,"standard",""),"|Float","")&amp;IF(OR($L2046=TRUE,$A2046=0,MOD($A2046,ChapterTable!$R$20)&lt;&gt;0),"","보스")&amp;"인게임누적곱배수",ChapterTable!$R:$S,2,0)^D2046
    +VLOOKUP(SUBSTITUTE(SUBSTITUTE(F$1,"standard",""),"|Float","")&amp;IF(OR($L2046=TRUE,$A2046=0,MOD($A2046,ChapterTable!$R$20)&lt;&gt;0),"","보스")&amp;"인게임누적합배수",ChapterTable!$R:$S,2,0)*D2046)
  )
  )
  )
)</f>
        <v>56652.522068023674</v>
      </c>
      <c r="G2046" t="s">
        <v>719</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222"/>
        <v>11</v>
      </c>
      <c r="Q2046">
        <f t="shared" si="223"/>
        <v>11</v>
      </c>
      <c r="R2046" t="b">
        <f t="shared" ca="1" si="224"/>
        <v>1</v>
      </c>
      <c r="T2046" t="b">
        <f t="shared" ca="1" si="225"/>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228"/>
        <v>1</v>
      </c>
      <c r="AJ2046">
        <f t="shared" si="226"/>
        <v>1</v>
      </c>
      <c r="AK2046">
        <f t="shared" si="227"/>
        <v>1</v>
      </c>
      <c r="AL2046">
        <f t="shared" si="229"/>
        <v>4</v>
      </c>
    </row>
    <row r="2047" spans="1:38" hidden="1" x14ac:dyDescent="0.3">
      <c r="A2047">
        <v>19</v>
      </c>
      <c r="B2047">
        <v>6</v>
      </c>
      <c r="C2047">
        <f>IF(OR($L2047=TRUE,$A2047=0,MOD($A2047,ChapterTable!$R$20)&lt;&gt;0),
MAX(0,INT(($B2047+ChapterTable!$P$26+VLOOKUP(SUBSTITUTE(C$1,"성장단계","")&amp;"단계오프셋",ChapterTable!$R:$S,2,0))/ChapterTable!$P$23)),
MAX(0,INT(($B2047+ChapterTable!$R$26+VLOOKUP(SUBSTITUTE(C$1,"성장단계","")&amp;"보스단계오프셋",ChapterTable!$R:$S,2,0))/ChapterTable!$R$23)))</f>
        <v>1</v>
      </c>
      <c r="D2047">
        <f>IF(OR($L2047=TRUE,$A2047=0,MOD($A2047,ChapterTable!$R$20)&lt;&gt;0),
MAX(0,INT(($B2047+ChapterTable!$P$26+VLOOKUP(SUBSTITUTE(D$1,"성장단계","")&amp;"단계오프셋",ChapterTable!$R:$S,2,0))/ChapterTable!$P$23)),
MAX(0,INT(($B2047+ChapterTable!$R$26+VLOOKUP(SUBSTITUTE(D$1,"성장단계","")&amp;"보스단계오프셋",ChapterTable!$R:$S,2,0))/ChapterTable!$R$23)))</f>
        <v>0</v>
      </c>
      <c r="E2047" s="1">
        <f ca="1">IF(AND($A2047=0,$B2047=1),
    VLOOKUP(1,ChapterTable!$1:$1048576,MATCH("최종"&amp;SUBSTITUTE(SUBSTITUTE(E$1,"standard",""),"|Float",""),ChapterTable!$1:$1,0),0)*ChapterTable!$P$17,
  IF(AND($A2047=0,$B2047=0),
    E2048,
  IF($B2047=0,
    VLOOKUP($A2047,ChapterTable!$1:$1048576,MATCH("최종"&amp;SUBSTITUTE(SUBSTITUTE(E$1,"standard",""),"|Float",""),ChapterTable!$1:$1,0),0),
  IF($B2047=1,
    IF($L2047=FALSE,
      VLOOKUP($A2047,ChapterTable!$1:$1048576,MATCH("최종"&amp;SUBSTITUTE(SUBSTITUTE(E$1,"standard",""),"|Float",""),ChapterTable!$1:$1,0),0),
      VLOOKUP($A2047-ChapterTable!$P$11,ChapterTable!$1:$1048576,MATCH("최종"&amp;SUBSTITUTE(SUBSTITUTE(E$1,"standard",""),"|Float",""),ChapterTable!$1:$1,0),0)*ChapterTable!$P$14
    ),
  OFFSET(E2047,-$B2047+IF($L2047,1,0),0)*IF($B2047&gt;OFFSET($B2047,1,0),ChapterTable!$R$17,1)*
    (VLOOKUP(SUBSTITUTE(SUBSTITUTE(E$1,"standard",""),"|Float","")&amp;IF(OR($L2047=TRUE,$A2047=0,MOD($A2047,ChapterTable!$R$20)&lt;&gt;0),"","보스")&amp;"인게임누적곱배수",ChapterTable!$R:$S,2,0)^C2047
    +VLOOKUP(SUBSTITUTE(SUBSTITUTE(E$1,"standard",""),"|Float","")&amp;IF(OR($L2047=TRUE,$A2047=0,MOD($A2047,ChapterTable!$R$20)&lt;&gt;0),"","보스")&amp;"인게임누적합배수",ChapterTable!$R:$S,2,0)*C2047)
  )
  )
  )
)</f>
        <v>163159.2635559082</v>
      </c>
      <c r="F2047" s="1">
        <f ca="1">IF(AND($A2047=0,$B2047=1),
    VLOOKUP(1,ChapterTable!$1:$1048576,MATCH("최종"&amp;SUBSTITUTE(SUBSTITUTE(F$1,"standard",""),"|Float",""),ChapterTable!$1:$1,0),0)*ChapterTable!$P$17,
  IF(AND($A2047=0,$B2047=0),
    F2048,
  IF($B2047=0,
    VLOOKUP($A2047,ChapterTable!$1:$1048576,MATCH("최종"&amp;SUBSTITUTE(SUBSTITUTE(F$1,"standard",""),"|Float",""),ChapterTable!$1:$1,0),0),
  IF($B2047=1,
    IF($L2047=FALSE,
      VLOOKUP($A2047,ChapterTable!$1:$1048576,MATCH("최종"&amp;SUBSTITUTE(SUBSTITUTE(F$1,"standard",""),"|Float",""),ChapterTable!$1:$1,0),0),
      VLOOKUP($A2047-ChapterTable!$P$11,ChapterTable!$1:$1048576,MATCH("최종"&amp;SUBSTITUTE(SUBSTITUTE(F$1,"standard",""),"|Float",""),ChapterTable!$1:$1,0),0)*ChapterTable!$P$14
    ),
  OFFSET(F2047,-$B2047+IF($L2047,1,0),0)*
    (VLOOKUP(SUBSTITUTE(SUBSTITUTE(F$1,"standard",""),"|Float","")&amp;IF(OR($L2047=TRUE,$A2047=0,MOD($A2047,ChapterTable!$R$20)&lt;&gt;0),"","보스")&amp;"인게임누적곱배수",ChapterTable!$R:$S,2,0)^D2047
    +VLOOKUP(SUBSTITUTE(SUBSTITUTE(F$1,"standard",""),"|Float","")&amp;IF(OR($L2047=TRUE,$A2047=0,MOD($A2047,ChapterTable!$R$20)&lt;&gt;0),"","보스")&amp;"인게임누적합배수",ChapterTable!$R:$S,2,0)*D2047)
  )
  )
  )
)</f>
        <v>56652.522068023674</v>
      </c>
      <c r="G2047" t="s">
        <v>719</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222"/>
        <v>1</v>
      </c>
      <c r="Q2047">
        <f t="shared" si="223"/>
        <v>1</v>
      </c>
      <c r="R2047" t="b">
        <f t="shared" ca="1" si="224"/>
        <v>1</v>
      </c>
      <c r="T2047" t="b">
        <f t="shared" ca="1" si="225"/>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228"/>
        <v>1</v>
      </c>
      <c r="AJ2047">
        <f t="shared" si="226"/>
        <v>1</v>
      </c>
      <c r="AK2047">
        <f t="shared" si="227"/>
        <v>1</v>
      </c>
      <c r="AL2047">
        <f t="shared" si="229"/>
        <v>4</v>
      </c>
    </row>
    <row r="2048" spans="1:38" hidden="1" x14ac:dyDescent="0.3">
      <c r="A2048">
        <v>19</v>
      </c>
      <c r="B2048">
        <v>7</v>
      </c>
      <c r="C2048">
        <f>IF(OR($L2048=TRUE,$A2048=0,MOD($A2048,ChapterTable!$R$20)&lt;&gt;0),
MAX(0,INT(($B2048+ChapterTable!$P$26+VLOOKUP(SUBSTITUTE(C$1,"성장단계","")&amp;"단계오프셋",ChapterTable!$R:$S,2,0))/ChapterTable!$P$23)),
MAX(0,INT(($B2048+ChapterTable!$R$26+VLOOKUP(SUBSTITUTE(C$1,"성장단계","")&amp;"보스단계오프셋",ChapterTable!$R:$S,2,0))/ChapterTable!$R$23)))</f>
        <v>1</v>
      </c>
      <c r="D2048">
        <f>IF(OR($L2048=TRUE,$A2048=0,MOD($A2048,ChapterTable!$R$20)&lt;&gt;0),
MAX(0,INT(($B2048+ChapterTable!$P$26+VLOOKUP(SUBSTITUTE(D$1,"성장단계","")&amp;"단계오프셋",ChapterTable!$R:$S,2,0))/ChapterTable!$P$23)),
MAX(0,INT(($B2048+ChapterTable!$R$26+VLOOKUP(SUBSTITUTE(D$1,"성장단계","")&amp;"보스단계오프셋",ChapterTable!$R:$S,2,0))/ChapterTable!$R$23)))</f>
        <v>0</v>
      </c>
      <c r="E2048" s="1">
        <f ca="1">IF(AND($A2048=0,$B2048=1),
    VLOOKUP(1,ChapterTable!$1:$1048576,MATCH("최종"&amp;SUBSTITUTE(SUBSTITUTE(E$1,"standard",""),"|Float",""),ChapterTable!$1:$1,0),0)*ChapterTable!$P$17,
  IF(AND($A2048=0,$B2048=0),
    E2049,
  IF($B2048=0,
    VLOOKUP($A2048,ChapterTable!$1:$1048576,MATCH("최종"&amp;SUBSTITUTE(SUBSTITUTE(E$1,"standard",""),"|Float",""),ChapterTable!$1:$1,0),0),
  IF($B2048=1,
    IF($L2048=FALSE,
      VLOOKUP($A2048,ChapterTable!$1:$1048576,MATCH("최종"&amp;SUBSTITUTE(SUBSTITUTE(E$1,"standard",""),"|Float",""),ChapterTable!$1:$1,0),0),
      VLOOKUP($A2048-ChapterTable!$P$11,ChapterTable!$1:$1048576,MATCH("최종"&amp;SUBSTITUTE(SUBSTITUTE(E$1,"standard",""),"|Float",""),ChapterTable!$1:$1,0),0)*ChapterTable!$P$14
    ),
  OFFSET(E2048,-$B2048+IF($L2048,1,0),0)*IF($B2048&gt;OFFSET($B2048,1,0),ChapterTable!$R$17,1)*
    (VLOOKUP(SUBSTITUTE(SUBSTITUTE(E$1,"standard",""),"|Float","")&amp;IF(OR($L2048=TRUE,$A2048=0,MOD($A2048,ChapterTable!$R$20)&lt;&gt;0),"","보스")&amp;"인게임누적곱배수",ChapterTable!$R:$S,2,0)^C2048
    +VLOOKUP(SUBSTITUTE(SUBSTITUTE(E$1,"standard",""),"|Float","")&amp;IF(OR($L2048=TRUE,$A2048=0,MOD($A2048,ChapterTable!$R$20)&lt;&gt;0),"","보스")&amp;"인게임누적합배수",ChapterTable!$R:$S,2,0)*C2048)
  )
  )
  )
)</f>
        <v>163159.2635559082</v>
      </c>
      <c r="F2048" s="1">
        <f ca="1">IF(AND($A2048=0,$B2048=1),
    VLOOKUP(1,ChapterTable!$1:$1048576,MATCH("최종"&amp;SUBSTITUTE(SUBSTITUTE(F$1,"standard",""),"|Float",""),ChapterTable!$1:$1,0),0)*ChapterTable!$P$17,
  IF(AND($A2048=0,$B2048=0),
    F2049,
  IF($B2048=0,
    VLOOKUP($A2048,ChapterTable!$1:$1048576,MATCH("최종"&amp;SUBSTITUTE(SUBSTITUTE(F$1,"standard",""),"|Float",""),ChapterTable!$1:$1,0),0),
  IF($B2048=1,
    IF($L2048=FALSE,
      VLOOKUP($A2048,ChapterTable!$1:$1048576,MATCH("최종"&amp;SUBSTITUTE(SUBSTITUTE(F$1,"standard",""),"|Float",""),ChapterTable!$1:$1,0),0),
      VLOOKUP($A2048-ChapterTable!$P$11,ChapterTable!$1:$1048576,MATCH("최종"&amp;SUBSTITUTE(SUBSTITUTE(F$1,"standard",""),"|Float",""),ChapterTable!$1:$1,0),0)*ChapterTable!$P$14
    ),
  OFFSET(F2048,-$B2048+IF($L2048,1,0),0)*
    (VLOOKUP(SUBSTITUTE(SUBSTITUTE(F$1,"standard",""),"|Float","")&amp;IF(OR($L2048=TRUE,$A2048=0,MOD($A2048,ChapterTable!$R$20)&lt;&gt;0),"","보스")&amp;"인게임누적곱배수",ChapterTable!$R:$S,2,0)^D2048
    +VLOOKUP(SUBSTITUTE(SUBSTITUTE(F$1,"standard",""),"|Float","")&amp;IF(OR($L2048=TRUE,$A2048=0,MOD($A2048,ChapterTable!$R$20)&lt;&gt;0),"","보스")&amp;"인게임누적합배수",ChapterTable!$R:$S,2,0)*D2048)
  )
  )
  )
)</f>
        <v>56652.522068023674</v>
      </c>
      <c r="G2048" t="s">
        <v>719</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222"/>
        <v>1</v>
      </c>
      <c r="Q2048">
        <f t="shared" si="223"/>
        <v>1</v>
      </c>
      <c r="R2048" t="b">
        <f t="shared" ca="1" si="224"/>
        <v>1</v>
      </c>
      <c r="T2048" t="b">
        <f t="shared" ca="1" si="225"/>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228"/>
        <v>1</v>
      </c>
      <c r="AJ2048">
        <f t="shared" si="226"/>
        <v>1</v>
      </c>
      <c r="AK2048">
        <f t="shared" si="227"/>
        <v>1</v>
      </c>
      <c r="AL2048">
        <f t="shared" si="229"/>
        <v>4</v>
      </c>
    </row>
    <row r="2049" spans="1:38" hidden="1" x14ac:dyDescent="0.3">
      <c r="A2049">
        <v>19</v>
      </c>
      <c r="B2049">
        <v>8</v>
      </c>
      <c r="C2049">
        <f>IF(OR($L2049=TRUE,$A2049=0,MOD($A2049,ChapterTable!$R$20)&lt;&gt;0),
MAX(0,INT(($B2049+ChapterTable!$P$26+VLOOKUP(SUBSTITUTE(C$1,"성장단계","")&amp;"단계오프셋",ChapterTable!$R:$S,2,0))/ChapterTable!$P$23)),
MAX(0,INT(($B2049+ChapterTable!$R$26+VLOOKUP(SUBSTITUTE(C$1,"성장단계","")&amp;"보스단계오프셋",ChapterTable!$R:$S,2,0))/ChapterTable!$R$23)))</f>
        <v>1</v>
      </c>
      <c r="D2049">
        <f>IF(OR($L2049=TRUE,$A2049=0,MOD($A2049,ChapterTable!$R$20)&lt;&gt;0),
MAX(0,INT(($B2049+ChapterTable!$P$26+VLOOKUP(SUBSTITUTE(D$1,"성장단계","")&amp;"단계오프셋",ChapterTable!$R:$S,2,0))/ChapterTable!$P$23)),
MAX(0,INT(($B2049+ChapterTable!$R$26+VLOOKUP(SUBSTITUTE(D$1,"성장단계","")&amp;"보스단계오프셋",ChapterTable!$R:$S,2,0))/ChapterTable!$R$23)))</f>
        <v>0</v>
      </c>
      <c r="E2049" s="1">
        <f ca="1">IF(AND($A2049=0,$B2049=1),
    VLOOKUP(1,ChapterTable!$1:$1048576,MATCH("최종"&amp;SUBSTITUTE(SUBSTITUTE(E$1,"standard",""),"|Float",""),ChapterTable!$1:$1,0),0)*ChapterTable!$P$17,
  IF(AND($A2049=0,$B2049=0),
    E2050,
  IF($B2049=0,
    VLOOKUP($A2049,ChapterTable!$1:$1048576,MATCH("최종"&amp;SUBSTITUTE(SUBSTITUTE(E$1,"standard",""),"|Float",""),ChapterTable!$1:$1,0),0),
  IF($B2049=1,
    IF($L2049=FALSE,
      VLOOKUP($A2049,ChapterTable!$1:$1048576,MATCH("최종"&amp;SUBSTITUTE(SUBSTITUTE(E$1,"standard",""),"|Float",""),ChapterTable!$1:$1,0),0),
      VLOOKUP($A2049-ChapterTable!$P$11,ChapterTable!$1:$1048576,MATCH("최종"&amp;SUBSTITUTE(SUBSTITUTE(E$1,"standard",""),"|Float",""),ChapterTable!$1:$1,0),0)*ChapterTable!$P$14
    ),
  OFFSET(E2049,-$B2049+IF($L2049,1,0),0)*IF($B2049&gt;OFFSET($B2049,1,0),ChapterTable!$R$17,1)*
    (VLOOKUP(SUBSTITUTE(SUBSTITUTE(E$1,"standard",""),"|Float","")&amp;IF(OR($L2049=TRUE,$A2049=0,MOD($A2049,ChapterTable!$R$20)&lt;&gt;0),"","보스")&amp;"인게임누적곱배수",ChapterTable!$R:$S,2,0)^C2049
    +VLOOKUP(SUBSTITUTE(SUBSTITUTE(E$1,"standard",""),"|Float","")&amp;IF(OR($L2049=TRUE,$A2049=0,MOD($A2049,ChapterTable!$R$20)&lt;&gt;0),"","보스")&amp;"인게임누적합배수",ChapterTable!$R:$S,2,0)*C2049)
  )
  )
  )
)</f>
        <v>163159.2635559082</v>
      </c>
      <c r="F2049" s="1">
        <f ca="1">IF(AND($A2049=0,$B2049=1),
    VLOOKUP(1,ChapterTable!$1:$1048576,MATCH("최종"&amp;SUBSTITUTE(SUBSTITUTE(F$1,"standard",""),"|Float",""),ChapterTable!$1:$1,0),0)*ChapterTable!$P$17,
  IF(AND($A2049=0,$B2049=0),
    F2050,
  IF($B2049=0,
    VLOOKUP($A2049,ChapterTable!$1:$1048576,MATCH("최종"&amp;SUBSTITUTE(SUBSTITUTE(F$1,"standard",""),"|Float",""),ChapterTable!$1:$1,0),0),
  IF($B2049=1,
    IF($L2049=FALSE,
      VLOOKUP($A2049,ChapterTable!$1:$1048576,MATCH("최종"&amp;SUBSTITUTE(SUBSTITUTE(F$1,"standard",""),"|Float",""),ChapterTable!$1:$1,0),0),
      VLOOKUP($A2049-ChapterTable!$P$11,ChapterTable!$1:$1048576,MATCH("최종"&amp;SUBSTITUTE(SUBSTITUTE(F$1,"standard",""),"|Float",""),ChapterTable!$1:$1,0),0)*ChapterTable!$P$14
    ),
  OFFSET(F2049,-$B2049+IF($L2049,1,0),0)*
    (VLOOKUP(SUBSTITUTE(SUBSTITUTE(F$1,"standard",""),"|Float","")&amp;IF(OR($L2049=TRUE,$A2049=0,MOD($A2049,ChapterTable!$R$20)&lt;&gt;0),"","보스")&amp;"인게임누적곱배수",ChapterTable!$R:$S,2,0)^D2049
    +VLOOKUP(SUBSTITUTE(SUBSTITUTE(F$1,"standard",""),"|Float","")&amp;IF(OR($L2049=TRUE,$A2049=0,MOD($A2049,ChapterTable!$R$20)&lt;&gt;0),"","보스")&amp;"인게임누적합배수",ChapterTable!$R:$S,2,0)*D2049)
  )
  )
  )
)</f>
        <v>56652.522068023674</v>
      </c>
      <c r="G2049" t="s">
        <v>719</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222"/>
        <v>1</v>
      </c>
      <c r="Q2049">
        <f t="shared" si="223"/>
        <v>1</v>
      </c>
      <c r="R2049" t="b">
        <f t="shared" ca="1" si="224"/>
        <v>1</v>
      </c>
      <c r="T2049" t="b">
        <f t="shared" ca="1" si="225"/>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228"/>
        <v>1</v>
      </c>
      <c r="AJ2049">
        <f t="shared" si="226"/>
        <v>1</v>
      </c>
      <c r="AK2049">
        <f t="shared" si="227"/>
        <v>1</v>
      </c>
      <c r="AL2049">
        <f t="shared" si="229"/>
        <v>4</v>
      </c>
    </row>
    <row r="2050" spans="1:38" hidden="1" x14ac:dyDescent="0.3">
      <c r="A2050">
        <v>19</v>
      </c>
      <c r="B2050">
        <v>9</v>
      </c>
      <c r="C2050">
        <f>IF(OR($L2050=TRUE,$A2050=0,MOD($A2050,ChapterTable!$R$20)&lt;&gt;0),
MAX(0,INT(($B2050+ChapterTable!$P$26+VLOOKUP(SUBSTITUTE(C$1,"성장단계","")&amp;"단계오프셋",ChapterTable!$R:$S,2,0))/ChapterTable!$P$23)),
MAX(0,INT(($B2050+ChapterTable!$R$26+VLOOKUP(SUBSTITUTE(C$1,"성장단계","")&amp;"보스단계오프셋",ChapterTable!$R:$S,2,0))/ChapterTable!$R$23)))</f>
        <v>1</v>
      </c>
      <c r="D2050">
        <f>IF(OR($L2050=TRUE,$A2050=0,MOD($A2050,ChapterTable!$R$20)&lt;&gt;0),
MAX(0,INT(($B2050+ChapterTable!$P$26+VLOOKUP(SUBSTITUTE(D$1,"성장단계","")&amp;"단계오프셋",ChapterTable!$R:$S,2,0))/ChapterTable!$P$23)),
MAX(0,INT(($B2050+ChapterTable!$R$26+VLOOKUP(SUBSTITUTE(D$1,"성장단계","")&amp;"보스단계오프셋",ChapterTable!$R:$S,2,0))/ChapterTable!$R$23)))</f>
        <v>0</v>
      </c>
      <c r="E2050" s="1">
        <f ca="1">IF(AND($A2050=0,$B2050=1),
    VLOOKUP(1,ChapterTable!$1:$1048576,MATCH("최종"&amp;SUBSTITUTE(SUBSTITUTE(E$1,"standard",""),"|Float",""),ChapterTable!$1:$1,0),0)*ChapterTable!$P$17,
  IF(AND($A2050=0,$B2050=0),
    E2051,
  IF($B2050=0,
    VLOOKUP($A2050,ChapterTable!$1:$1048576,MATCH("최종"&amp;SUBSTITUTE(SUBSTITUTE(E$1,"standard",""),"|Float",""),ChapterTable!$1:$1,0),0),
  IF($B2050=1,
    IF($L2050=FALSE,
      VLOOKUP($A2050,ChapterTable!$1:$1048576,MATCH("최종"&amp;SUBSTITUTE(SUBSTITUTE(E$1,"standard",""),"|Float",""),ChapterTable!$1:$1,0),0),
      VLOOKUP($A2050-ChapterTable!$P$11,ChapterTable!$1:$1048576,MATCH("최종"&amp;SUBSTITUTE(SUBSTITUTE(E$1,"standard",""),"|Float",""),ChapterTable!$1:$1,0),0)*ChapterTable!$P$14
    ),
  OFFSET(E2050,-$B2050+IF($L2050,1,0),0)*IF($B2050&gt;OFFSET($B2050,1,0),ChapterTable!$R$17,1)*
    (VLOOKUP(SUBSTITUTE(SUBSTITUTE(E$1,"standard",""),"|Float","")&amp;IF(OR($L2050=TRUE,$A2050=0,MOD($A2050,ChapterTable!$R$20)&lt;&gt;0),"","보스")&amp;"인게임누적곱배수",ChapterTable!$R:$S,2,0)^C2050
    +VLOOKUP(SUBSTITUTE(SUBSTITUTE(E$1,"standard",""),"|Float","")&amp;IF(OR($L2050=TRUE,$A2050=0,MOD($A2050,ChapterTable!$R$20)&lt;&gt;0),"","보스")&amp;"인게임누적합배수",ChapterTable!$R:$S,2,0)*C2050)
  )
  )
  )
)</f>
        <v>163159.2635559082</v>
      </c>
      <c r="F2050" s="1">
        <f ca="1">IF(AND($A2050=0,$B2050=1),
    VLOOKUP(1,ChapterTable!$1:$1048576,MATCH("최종"&amp;SUBSTITUTE(SUBSTITUTE(F$1,"standard",""),"|Float",""),ChapterTable!$1:$1,0),0)*ChapterTable!$P$17,
  IF(AND($A2050=0,$B2050=0),
    F2051,
  IF($B2050=0,
    VLOOKUP($A2050,ChapterTable!$1:$1048576,MATCH("최종"&amp;SUBSTITUTE(SUBSTITUTE(F$1,"standard",""),"|Float",""),ChapterTable!$1:$1,0),0),
  IF($B2050=1,
    IF($L2050=FALSE,
      VLOOKUP($A2050,ChapterTable!$1:$1048576,MATCH("최종"&amp;SUBSTITUTE(SUBSTITUTE(F$1,"standard",""),"|Float",""),ChapterTable!$1:$1,0),0),
      VLOOKUP($A2050-ChapterTable!$P$11,ChapterTable!$1:$1048576,MATCH("최종"&amp;SUBSTITUTE(SUBSTITUTE(F$1,"standard",""),"|Float",""),ChapterTable!$1:$1,0),0)*ChapterTable!$P$14
    ),
  OFFSET(F2050,-$B2050+IF($L2050,1,0),0)*
    (VLOOKUP(SUBSTITUTE(SUBSTITUTE(F$1,"standard",""),"|Float","")&amp;IF(OR($L2050=TRUE,$A2050=0,MOD($A2050,ChapterTable!$R$20)&lt;&gt;0),"","보스")&amp;"인게임누적곱배수",ChapterTable!$R:$S,2,0)^D2050
    +VLOOKUP(SUBSTITUTE(SUBSTITUTE(F$1,"standard",""),"|Float","")&amp;IF(OR($L2050=TRUE,$A2050=0,MOD($A2050,ChapterTable!$R$20)&lt;&gt;0),"","보스")&amp;"인게임누적합배수",ChapterTable!$R:$S,2,0)*D2050)
  )
  )
  )
)</f>
        <v>56652.522068023674</v>
      </c>
      <c r="G2050" t="s">
        <v>719</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222"/>
        <v>91</v>
      </c>
      <c r="Q2050">
        <f t="shared" si="223"/>
        <v>91</v>
      </c>
      <c r="R2050" t="b">
        <f t="shared" ca="1" si="224"/>
        <v>1</v>
      </c>
      <c r="T2050" t="b">
        <f t="shared" ca="1" si="225"/>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228"/>
        <v>1</v>
      </c>
      <c r="AJ2050">
        <f t="shared" si="226"/>
        <v>1</v>
      </c>
      <c r="AK2050">
        <f t="shared" si="227"/>
        <v>1</v>
      </c>
      <c r="AL2050">
        <f t="shared" si="229"/>
        <v>4</v>
      </c>
    </row>
    <row r="2051" spans="1:38" hidden="1" x14ac:dyDescent="0.3">
      <c r="A2051">
        <v>19</v>
      </c>
      <c r="B2051">
        <v>10</v>
      </c>
      <c r="C2051">
        <f>IF(OR($L2051=TRUE,$A2051=0,MOD($A2051,ChapterTable!$R$20)&lt;&gt;0),
MAX(0,INT(($B2051+ChapterTable!$P$26+VLOOKUP(SUBSTITUTE(C$1,"성장단계","")&amp;"단계오프셋",ChapterTable!$R:$S,2,0))/ChapterTable!$P$23)),
MAX(0,INT(($B2051+ChapterTable!$R$26+VLOOKUP(SUBSTITUTE(C$1,"성장단계","")&amp;"보스단계오프셋",ChapterTable!$R:$S,2,0))/ChapterTable!$R$23)))</f>
        <v>1</v>
      </c>
      <c r="D2051">
        <f>IF(OR($L2051=TRUE,$A2051=0,MOD($A2051,ChapterTable!$R$20)&lt;&gt;0),
MAX(0,INT(($B2051+ChapterTable!$P$26+VLOOKUP(SUBSTITUTE(D$1,"성장단계","")&amp;"단계오프셋",ChapterTable!$R:$S,2,0))/ChapterTable!$P$23)),
MAX(0,INT(($B2051+ChapterTable!$R$26+VLOOKUP(SUBSTITUTE(D$1,"성장단계","")&amp;"보스단계오프셋",ChapterTable!$R:$S,2,0))/ChapterTable!$R$23)))</f>
        <v>0</v>
      </c>
      <c r="E2051" s="1">
        <f ca="1">IF(AND($A2051=0,$B2051=1),
    VLOOKUP(1,ChapterTable!$1:$1048576,MATCH("최종"&amp;SUBSTITUTE(SUBSTITUTE(E$1,"standard",""),"|Float",""),ChapterTable!$1:$1,0),0)*ChapterTable!$P$17,
  IF(AND($A2051=0,$B2051=0),
    E2052,
  IF($B2051=0,
    VLOOKUP($A2051,ChapterTable!$1:$1048576,MATCH("최종"&amp;SUBSTITUTE(SUBSTITUTE(E$1,"standard",""),"|Float",""),ChapterTable!$1:$1,0),0),
  IF($B2051=1,
    IF($L2051=FALSE,
      VLOOKUP($A2051,ChapterTable!$1:$1048576,MATCH("최종"&amp;SUBSTITUTE(SUBSTITUTE(E$1,"standard",""),"|Float",""),ChapterTable!$1:$1,0),0),
      VLOOKUP($A2051-ChapterTable!$P$11,ChapterTable!$1:$1048576,MATCH("최종"&amp;SUBSTITUTE(SUBSTITUTE(E$1,"standard",""),"|Float",""),ChapterTable!$1:$1,0),0)*ChapterTable!$P$14
    ),
  OFFSET(E2051,-$B2051+IF($L2051,1,0),0)*IF($B2051&gt;OFFSET($B2051,1,0),ChapterTable!$R$17,1)*
    (VLOOKUP(SUBSTITUTE(SUBSTITUTE(E$1,"standard",""),"|Float","")&amp;IF(OR($L2051=TRUE,$A2051=0,MOD($A2051,ChapterTable!$R$20)&lt;&gt;0),"","보스")&amp;"인게임누적곱배수",ChapterTable!$R:$S,2,0)^C2051
    +VLOOKUP(SUBSTITUTE(SUBSTITUTE(E$1,"standard",""),"|Float","")&amp;IF(OR($L2051=TRUE,$A2051=0,MOD($A2051,ChapterTable!$R$20)&lt;&gt;0),"","보스")&amp;"인게임누적합배수",ChapterTable!$R:$S,2,0)*C2051)
  )
  )
  )
)</f>
        <v>163159.2635559082</v>
      </c>
      <c r="F2051" s="1">
        <f ca="1">IF(AND($A2051=0,$B2051=1),
    VLOOKUP(1,ChapterTable!$1:$1048576,MATCH("최종"&amp;SUBSTITUTE(SUBSTITUTE(F$1,"standard",""),"|Float",""),ChapterTable!$1:$1,0),0)*ChapterTable!$P$17,
  IF(AND($A2051=0,$B2051=0),
    F2052,
  IF($B2051=0,
    VLOOKUP($A2051,ChapterTable!$1:$1048576,MATCH("최종"&amp;SUBSTITUTE(SUBSTITUTE(F$1,"standard",""),"|Float",""),ChapterTable!$1:$1,0),0),
  IF($B2051=1,
    IF($L2051=FALSE,
      VLOOKUP($A2051,ChapterTable!$1:$1048576,MATCH("최종"&amp;SUBSTITUTE(SUBSTITUTE(F$1,"standard",""),"|Float",""),ChapterTable!$1:$1,0),0),
      VLOOKUP($A2051-ChapterTable!$P$11,ChapterTable!$1:$1048576,MATCH("최종"&amp;SUBSTITUTE(SUBSTITUTE(F$1,"standard",""),"|Float",""),ChapterTable!$1:$1,0),0)*ChapterTable!$P$14
    ),
  OFFSET(F2051,-$B2051+IF($L2051,1,0),0)*
    (VLOOKUP(SUBSTITUTE(SUBSTITUTE(F$1,"standard",""),"|Float","")&amp;IF(OR($L2051=TRUE,$A2051=0,MOD($A2051,ChapterTable!$R$20)&lt;&gt;0),"","보스")&amp;"인게임누적곱배수",ChapterTable!$R:$S,2,0)^D2051
    +VLOOKUP(SUBSTITUTE(SUBSTITUTE(F$1,"standard",""),"|Float","")&amp;IF(OR($L2051=TRUE,$A2051=0,MOD($A2051,ChapterTable!$R$20)&lt;&gt;0),"","보스")&amp;"인게임누적합배수",ChapterTable!$R:$S,2,0)*D2051)
  )
  )
  )
)</f>
        <v>56652.522068023674</v>
      </c>
      <c r="G2051" t="s">
        <v>719</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230">IF(B2051=0,0,
  IF(AND(L2051=FALSE,A2051&lt;&gt;0,MOD(A2051,7)=0),21,
  IF(MOD(B2051,10)=0,INT(B2051/10)-1+21,
  IF(MOD(B2051,10)=5,11,
  IF(MOD(B2051,10)=9,INT(B2051/10)+91,
  INT(B2051/10+1))))))</f>
        <v>21</v>
      </c>
      <c r="Q2051">
        <f t="shared" ref="Q2051:Q2114" si="231">IF(ISBLANK(P2051),O2051,P2051)</f>
        <v>21</v>
      </c>
      <c r="R2051" t="b">
        <f t="shared" ref="R2051:R2114" ca="1" si="232">IF(OR(B2051=0,OFFSET(B2051,1,0)=0),FALSE,
IF(AND(L2051,B2051&lt;OFFSET(B2051,1,0)),TRUE,
IF(AND(OFFSET(O2051,1,0)&gt;=21,OFFSET(O2051,1,0)&lt;=25),TRUE,FALSE)))</f>
        <v>1</v>
      </c>
      <c r="T2051" t="b">
        <f t="shared" ref="T2051:T2114" ca="1" si="2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228"/>
        <v>1</v>
      </c>
      <c r="AJ2051">
        <f t="shared" ref="AJ2051:AJ2114" si="234">IF(B2051=0,0,
IF(MOD(B2051,10)=0,1,
IF(INT((B2051-1)/10)+1=1,1,
IF(INT((B2051-1)/10)+1=2,0.546666666,
IF(INT((B2051-1)/10)+1=3,0.395555555,
IF(INT((B2051-1)/10)+1=4,0.32,
IF(INT((B2051-1)/10)+1=5,0.27466666,
"이상")))))))</f>
        <v>1</v>
      </c>
      <c r="AK2051">
        <f t="shared" ref="AK2051:AK2114" si="235">IF(B2051=0,0,
IF(B2051=20,2,
IF(B2051=30,3,
IF(B2051=40,4,
1))))</f>
        <v>1</v>
      </c>
      <c r="AL2051">
        <f t="shared" si="229"/>
        <v>4</v>
      </c>
    </row>
    <row r="2052" spans="1:38" hidden="1" x14ac:dyDescent="0.3">
      <c r="A2052">
        <v>19</v>
      </c>
      <c r="B2052">
        <v>11</v>
      </c>
      <c r="C2052">
        <f>IF(OR($L2052=TRUE,$A2052=0,MOD($A2052,ChapterTable!$R$20)&lt;&gt;0),
MAX(0,INT(($B2052+ChapterTable!$P$26+VLOOKUP(SUBSTITUTE(C$1,"성장단계","")&amp;"단계오프셋",ChapterTable!$R:$S,2,0))/ChapterTable!$P$23)),
MAX(0,INT(($B2052+ChapterTable!$R$26+VLOOKUP(SUBSTITUTE(C$1,"성장단계","")&amp;"보스단계오프셋",ChapterTable!$R:$S,2,0))/ChapterTable!$R$23)))</f>
        <v>1</v>
      </c>
      <c r="D2052">
        <f>IF(OR($L2052=TRUE,$A2052=0,MOD($A2052,ChapterTable!$R$20)&lt;&gt;0),
MAX(0,INT(($B2052+ChapterTable!$P$26+VLOOKUP(SUBSTITUTE(D$1,"성장단계","")&amp;"단계오프셋",ChapterTable!$R:$S,2,0))/ChapterTable!$P$23)),
MAX(0,INT(($B2052+ChapterTable!$R$26+VLOOKUP(SUBSTITUTE(D$1,"성장단계","")&amp;"보스단계오프셋",ChapterTable!$R:$S,2,0))/ChapterTable!$R$23)))</f>
        <v>1</v>
      </c>
      <c r="E2052" s="1">
        <f ca="1">IF(AND($A2052=0,$B2052=1),
    VLOOKUP(1,ChapterTable!$1:$1048576,MATCH("최종"&amp;SUBSTITUTE(SUBSTITUTE(E$1,"standard",""),"|Float",""),ChapterTable!$1:$1,0),0)*ChapterTable!$P$17,
  IF(AND($A2052=0,$B2052=0),
    E2053,
  IF($B2052=0,
    VLOOKUP($A2052,ChapterTable!$1:$1048576,MATCH("최종"&amp;SUBSTITUTE(SUBSTITUTE(E$1,"standard",""),"|Float",""),ChapterTable!$1:$1,0),0),
  IF($B2052=1,
    IF($L2052=FALSE,
      VLOOKUP($A2052,ChapterTable!$1:$1048576,MATCH("최종"&amp;SUBSTITUTE(SUBSTITUTE(E$1,"standard",""),"|Float",""),ChapterTable!$1:$1,0),0),
      VLOOKUP($A2052-ChapterTable!$P$11,ChapterTable!$1:$1048576,MATCH("최종"&amp;SUBSTITUTE(SUBSTITUTE(E$1,"standard",""),"|Float",""),ChapterTable!$1:$1,0),0)*ChapterTable!$P$14
    ),
  OFFSET(E2052,-$B2052+IF($L2052,1,0),0)*IF($B2052&gt;OFFSET($B2052,1,0),ChapterTable!$R$17,1)*
    (VLOOKUP(SUBSTITUTE(SUBSTITUTE(E$1,"standard",""),"|Float","")&amp;IF(OR($L2052=TRUE,$A2052=0,MOD($A2052,ChapterTable!$R$20)&lt;&gt;0),"","보스")&amp;"인게임누적곱배수",ChapterTable!$R:$S,2,0)^C2052
    +VLOOKUP(SUBSTITUTE(SUBSTITUTE(E$1,"standard",""),"|Float","")&amp;IF(OR($L2052=TRUE,$A2052=0,MOD($A2052,ChapterTable!$R$20)&lt;&gt;0),"","보스")&amp;"인게임누적합배수",ChapterTable!$R:$S,2,0)*C2052)
  )
  )
  )
)</f>
        <v>163159.2635559082</v>
      </c>
      <c r="F2052" s="1">
        <f ca="1">IF(AND($A2052=0,$B2052=1),
    VLOOKUP(1,ChapterTable!$1:$1048576,MATCH("최종"&amp;SUBSTITUTE(SUBSTITUTE(F$1,"standard",""),"|Float",""),ChapterTable!$1:$1,0),0)*ChapterTable!$P$17,
  IF(AND($A2052=0,$B2052=0),
    F2053,
  IF($B2052=0,
    VLOOKUP($A2052,ChapterTable!$1:$1048576,MATCH("최종"&amp;SUBSTITUTE(SUBSTITUTE(F$1,"standard",""),"|Float",""),ChapterTable!$1:$1,0),0),
  IF($B2052=1,
    IF($L2052=FALSE,
      VLOOKUP($A2052,ChapterTable!$1:$1048576,MATCH("최종"&amp;SUBSTITUTE(SUBSTITUTE(F$1,"standard",""),"|Float",""),ChapterTable!$1:$1,0),0),
      VLOOKUP($A2052-ChapterTable!$P$11,ChapterTable!$1:$1048576,MATCH("최종"&amp;SUBSTITUTE(SUBSTITUTE(F$1,"standard",""),"|Float",""),ChapterTable!$1:$1,0),0)*ChapterTable!$P$14
    ),
  OFFSET(F2052,-$B2052+IF($L2052,1,0),0)*
    (VLOOKUP(SUBSTITUTE(SUBSTITUTE(F$1,"standard",""),"|Float","")&amp;IF(OR($L2052=TRUE,$A2052=0,MOD($A2052,ChapterTable!$R$20)&lt;&gt;0),"","보스")&amp;"인게임누적곱배수",ChapterTable!$R:$S,2,0)^D2052
    +VLOOKUP(SUBSTITUTE(SUBSTITUTE(F$1,"standard",""),"|Float","")&amp;IF(OR($L2052=TRUE,$A2052=0,MOD($A2052,ChapterTable!$R$20)&lt;&gt;0),"","보스")&amp;"인게임누적합배수",ChapterTable!$R:$S,2,0)*D2052)
  )
  )
  )
)</f>
        <v>60901.46122312545</v>
      </c>
      <c r="G2052" t="s">
        <v>719</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230"/>
        <v>2</v>
      </c>
      <c r="Q2052">
        <f t="shared" si="231"/>
        <v>2</v>
      </c>
      <c r="R2052" t="b">
        <f t="shared" ca="1" si="232"/>
        <v>1</v>
      </c>
      <c r="T2052" t="b">
        <f t="shared" ca="1" si="2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236">IF(B2052=0,0,1/(INT((B2052-1)/10)+1))</f>
        <v>0.5</v>
      </c>
      <c r="AJ2052">
        <f t="shared" si="234"/>
        <v>0.54666666600000002</v>
      </c>
      <c r="AK2052">
        <f t="shared" si="235"/>
        <v>1</v>
      </c>
      <c r="AL2052">
        <f t="shared" si="229"/>
        <v>4</v>
      </c>
    </row>
    <row r="2053" spans="1:38" hidden="1" x14ac:dyDescent="0.3">
      <c r="A2053">
        <v>19</v>
      </c>
      <c r="B2053">
        <v>12</v>
      </c>
      <c r="C2053">
        <f>IF(OR($L2053=TRUE,$A2053=0,MOD($A2053,ChapterTable!$R$20)&lt;&gt;0),
MAX(0,INT(($B2053+ChapterTable!$P$26+VLOOKUP(SUBSTITUTE(C$1,"성장단계","")&amp;"단계오프셋",ChapterTable!$R:$S,2,0))/ChapterTable!$P$23)),
MAX(0,INT(($B2053+ChapterTable!$R$26+VLOOKUP(SUBSTITUTE(C$1,"성장단계","")&amp;"보스단계오프셋",ChapterTable!$R:$S,2,0))/ChapterTable!$R$23)))</f>
        <v>1</v>
      </c>
      <c r="D2053">
        <f>IF(OR($L2053=TRUE,$A2053=0,MOD($A2053,ChapterTable!$R$20)&lt;&gt;0),
MAX(0,INT(($B2053+ChapterTable!$P$26+VLOOKUP(SUBSTITUTE(D$1,"성장단계","")&amp;"단계오프셋",ChapterTable!$R:$S,2,0))/ChapterTable!$P$23)),
MAX(0,INT(($B2053+ChapterTable!$R$26+VLOOKUP(SUBSTITUTE(D$1,"성장단계","")&amp;"보스단계오프셋",ChapterTable!$R:$S,2,0))/ChapterTable!$R$23)))</f>
        <v>1</v>
      </c>
      <c r="E2053" s="1">
        <f ca="1">IF(AND($A2053=0,$B2053=1),
    VLOOKUP(1,ChapterTable!$1:$1048576,MATCH("최종"&amp;SUBSTITUTE(SUBSTITUTE(E$1,"standard",""),"|Float",""),ChapterTable!$1:$1,0),0)*ChapterTable!$P$17,
  IF(AND($A2053=0,$B2053=0),
    E2054,
  IF($B2053=0,
    VLOOKUP($A2053,ChapterTable!$1:$1048576,MATCH("최종"&amp;SUBSTITUTE(SUBSTITUTE(E$1,"standard",""),"|Float",""),ChapterTable!$1:$1,0),0),
  IF($B2053=1,
    IF($L2053=FALSE,
      VLOOKUP($A2053,ChapterTable!$1:$1048576,MATCH("최종"&amp;SUBSTITUTE(SUBSTITUTE(E$1,"standard",""),"|Float",""),ChapterTable!$1:$1,0),0),
      VLOOKUP($A2053-ChapterTable!$P$11,ChapterTable!$1:$1048576,MATCH("최종"&amp;SUBSTITUTE(SUBSTITUTE(E$1,"standard",""),"|Float",""),ChapterTable!$1:$1,0),0)*ChapterTable!$P$14
    ),
  OFFSET(E2053,-$B2053+IF($L2053,1,0),0)*IF($B2053&gt;OFFSET($B2053,1,0),ChapterTable!$R$17,1)*
    (VLOOKUP(SUBSTITUTE(SUBSTITUTE(E$1,"standard",""),"|Float","")&amp;IF(OR($L2053=TRUE,$A2053=0,MOD($A2053,ChapterTable!$R$20)&lt;&gt;0),"","보스")&amp;"인게임누적곱배수",ChapterTable!$R:$S,2,0)^C2053
    +VLOOKUP(SUBSTITUTE(SUBSTITUTE(E$1,"standard",""),"|Float","")&amp;IF(OR($L2053=TRUE,$A2053=0,MOD($A2053,ChapterTable!$R$20)&lt;&gt;0),"","보스")&amp;"인게임누적합배수",ChapterTable!$R:$S,2,0)*C2053)
  )
  )
  )
)</f>
        <v>163159.2635559082</v>
      </c>
      <c r="F2053" s="1">
        <f ca="1">IF(AND($A2053=0,$B2053=1),
    VLOOKUP(1,ChapterTable!$1:$1048576,MATCH("최종"&amp;SUBSTITUTE(SUBSTITUTE(F$1,"standard",""),"|Float",""),ChapterTable!$1:$1,0),0)*ChapterTable!$P$17,
  IF(AND($A2053=0,$B2053=0),
    F2054,
  IF($B2053=0,
    VLOOKUP($A2053,ChapterTable!$1:$1048576,MATCH("최종"&amp;SUBSTITUTE(SUBSTITUTE(F$1,"standard",""),"|Float",""),ChapterTable!$1:$1,0),0),
  IF($B2053=1,
    IF($L2053=FALSE,
      VLOOKUP($A2053,ChapterTable!$1:$1048576,MATCH("최종"&amp;SUBSTITUTE(SUBSTITUTE(F$1,"standard",""),"|Float",""),ChapterTable!$1:$1,0),0),
      VLOOKUP($A2053-ChapterTable!$P$11,ChapterTable!$1:$1048576,MATCH("최종"&amp;SUBSTITUTE(SUBSTITUTE(F$1,"standard",""),"|Float",""),ChapterTable!$1:$1,0),0)*ChapterTable!$P$14
    ),
  OFFSET(F2053,-$B2053+IF($L2053,1,0),0)*
    (VLOOKUP(SUBSTITUTE(SUBSTITUTE(F$1,"standard",""),"|Float","")&amp;IF(OR($L2053=TRUE,$A2053=0,MOD($A2053,ChapterTable!$R$20)&lt;&gt;0),"","보스")&amp;"인게임누적곱배수",ChapterTable!$R:$S,2,0)^D2053
    +VLOOKUP(SUBSTITUTE(SUBSTITUTE(F$1,"standard",""),"|Float","")&amp;IF(OR($L2053=TRUE,$A2053=0,MOD($A2053,ChapterTable!$R$20)&lt;&gt;0),"","보스")&amp;"인게임누적합배수",ChapterTable!$R:$S,2,0)*D2053)
  )
  )
  )
)</f>
        <v>60901.46122312545</v>
      </c>
      <c r="G2053" t="s">
        <v>719</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230"/>
        <v>2</v>
      </c>
      <c r="Q2053">
        <f t="shared" si="231"/>
        <v>2</v>
      </c>
      <c r="R2053" t="b">
        <f t="shared" ca="1" si="232"/>
        <v>1</v>
      </c>
      <c r="T2053" t="b">
        <f t="shared" ca="1" si="2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236"/>
        <v>0.5</v>
      </c>
      <c r="AJ2053">
        <f t="shared" si="234"/>
        <v>0.54666666600000002</v>
      </c>
      <c r="AK2053">
        <f t="shared" si="235"/>
        <v>1</v>
      </c>
      <c r="AL2053">
        <f t="shared" si="229"/>
        <v>4</v>
      </c>
    </row>
    <row r="2054" spans="1:38" hidden="1" x14ac:dyDescent="0.3">
      <c r="A2054">
        <v>19</v>
      </c>
      <c r="B2054">
        <v>13</v>
      </c>
      <c r="C2054">
        <f>IF(OR($L2054=TRUE,$A2054=0,MOD($A2054,ChapterTable!$R$20)&lt;&gt;0),
MAX(0,INT(($B2054+ChapterTable!$P$26+VLOOKUP(SUBSTITUTE(C$1,"성장단계","")&amp;"단계오프셋",ChapterTable!$R:$S,2,0))/ChapterTable!$P$23)),
MAX(0,INT(($B2054+ChapterTable!$R$26+VLOOKUP(SUBSTITUTE(C$1,"성장단계","")&amp;"보스단계오프셋",ChapterTable!$R:$S,2,0))/ChapterTable!$R$23)))</f>
        <v>1</v>
      </c>
      <c r="D2054">
        <f>IF(OR($L2054=TRUE,$A2054=0,MOD($A2054,ChapterTable!$R$20)&lt;&gt;0),
MAX(0,INT(($B2054+ChapterTable!$P$26+VLOOKUP(SUBSTITUTE(D$1,"성장단계","")&amp;"단계오프셋",ChapterTable!$R:$S,2,0))/ChapterTable!$P$23)),
MAX(0,INT(($B2054+ChapterTable!$R$26+VLOOKUP(SUBSTITUTE(D$1,"성장단계","")&amp;"보스단계오프셋",ChapterTable!$R:$S,2,0))/ChapterTable!$R$23)))</f>
        <v>1</v>
      </c>
      <c r="E2054" s="1">
        <f ca="1">IF(AND($A2054=0,$B2054=1),
    VLOOKUP(1,ChapterTable!$1:$1048576,MATCH("최종"&amp;SUBSTITUTE(SUBSTITUTE(E$1,"standard",""),"|Float",""),ChapterTable!$1:$1,0),0)*ChapterTable!$P$17,
  IF(AND($A2054=0,$B2054=0),
    E2055,
  IF($B2054=0,
    VLOOKUP($A2054,ChapterTable!$1:$1048576,MATCH("최종"&amp;SUBSTITUTE(SUBSTITUTE(E$1,"standard",""),"|Float",""),ChapterTable!$1:$1,0),0),
  IF($B2054=1,
    IF($L2054=FALSE,
      VLOOKUP($A2054,ChapterTable!$1:$1048576,MATCH("최종"&amp;SUBSTITUTE(SUBSTITUTE(E$1,"standard",""),"|Float",""),ChapterTable!$1:$1,0),0),
      VLOOKUP($A2054-ChapterTable!$P$11,ChapterTable!$1:$1048576,MATCH("최종"&amp;SUBSTITUTE(SUBSTITUTE(E$1,"standard",""),"|Float",""),ChapterTable!$1:$1,0),0)*ChapterTable!$P$14
    ),
  OFFSET(E2054,-$B2054+IF($L2054,1,0),0)*IF($B2054&gt;OFFSET($B2054,1,0),ChapterTable!$R$17,1)*
    (VLOOKUP(SUBSTITUTE(SUBSTITUTE(E$1,"standard",""),"|Float","")&amp;IF(OR($L2054=TRUE,$A2054=0,MOD($A2054,ChapterTable!$R$20)&lt;&gt;0),"","보스")&amp;"인게임누적곱배수",ChapterTable!$R:$S,2,0)^C2054
    +VLOOKUP(SUBSTITUTE(SUBSTITUTE(E$1,"standard",""),"|Float","")&amp;IF(OR($L2054=TRUE,$A2054=0,MOD($A2054,ChapterTable!$R$20)&lt;&gt;0),"","보스")&amp;"인게임누적합배수",ChapterTable!$R:$S,2,0)*C2054)
  )
  )
  )
)</f>
        <v>163159.2635559082</v>
      </c>
      <c r="F2054" s="1">
        <f ca="1">IF(AND($A2054=0,$B2054=1),
    VLOOKUP(1,ChapterTable!$1:$1048576,MATCH("최종"&amp;SUBSTITUTE(SUBSTITUTE(F$1,"standard",""),"|Float",""),ChapterTable!$1:$1,0),0)*ChapterTable!$P$17,
  IF(AND($A2054=0,$B2054=0),
    F2055,
  IF($B2054=0,
    VLOOKUP($A2054,ChapterTable!$1:$1048576,MATCH("최종"&amp;SUBSTITUTE(SUBSTITUTE(F$1,"standard",""),"|Float",""),ChapterTable!$1:$1,0),0),
  IF($B2054=1,
    IF($L2054=FALSE,
      VLOOKUP($A2054,ChapterTable!$1:$1048576,MATCH("최종"&amp;SUBSTITUTE(SUBSTITUTE(F$1,"standard",""),"|Float",""),ChapterTable!$1:$1,0),0),
      VLOOKUP($A2054-ChapterTable!$P$11,ChapterTable!$1:$1048576,MATCH("최종"&amp;SUBSTITUTE(SUBSTITUTE(F$1,"standard",""),"|Float",""),ChapterTable!$1:$1,0),0)*ChapterTable!$P$14
    ),
  OFFSET(F2054,-$B2054+IF($L2054,1,0),0)*
    (VLOOKUP(SUBSTITUTE(SUBSTITUTE(F$1,"standard",""),"|Float","")&amp;IF(OR($L2054=TRUE,$A2054=0,MOD($A2054,ChapterTable!$R$20)&lt;&gt;0),"","보스")&amp;"인게임누적곱배수",ChapterTable!$R:$S,2,0)^D2054
    +VLOOKUP(SUBSTITUTE(SUBSTITUTE(F$1,"standard",""),"|Float","")&amp;IF(OR($L2054=TRUE,$A2054=0,MOD($A2054,ChapterTable!$R$20)&lt;&gt;0),"","보스")&amp;"인게임누적합배수",ChapterTable!$R:$S,2,0)*D2054)
  )
  )
  )
)</f>
        <v>60901.46122312545</v>
      </c>
      <c r="G2054" t="s">
        <v>719</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230"/>
        <v>2</v>
      </c>
      <c r="Q2054">
        <f t="shared" si="231"/>
        <v>2</v>
      </c>
      <c r="R2054" t="b">
        <f t="shared" ca="1" si="232"/>
        <v>1</v>
      </c>
      <c r="T2054" t="b">
        <f t="shared" ca="1" si="2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236"/>
        <v>0.5</v>
      </c>
      <c r="AJ2054">
        <f t="shared" si="234"/>
        <v>0.54666666600000002</v>
      </c>
      <c r="AK2054">
        <f t="shared" si="235"/>
        <v>1</v>
      </c>
      <c r="AL2054">
        <f t="shared" si="229"/>
        <v>4</v>
      </c>
    </row>
    <row r="2055" spans="1:38" hidden="1" x14ac:dyDescent="0.3">
      <c r="A2055">
        <v>19</v>
      </c>
      <c r="B2055">
        <v>14</v>
      </c>
      <c r="C2055">
        <f>IF(OR($L2055=TRUE,$A2055=0,MOD($A2055,ChapterTable!$R$20)&lt;&gt;0),
MAX(0,INT(($B2055+ChapterTable!$P$26+VLOOKUP(SUBSTITUTE(C$1,"성장단계","")&amp;"단계오프셋",ChapterTable!$R:$S,2,0))/ChapterTable!$P$23)),
MAX(0,INT(($B2055+ChapterTable!$R$26+VLOOKUP(SUBSTITUTE(C$1,"성장단계","")&amp;"보스단계오프셋",ChapterTable!$R:$S,2,0))/ChapterTable!$R$23)))</f>
        <v>1</v>
      </c>
      <c r="D2055">
        <f>IF(OR($L2055=TRUE,$A2055=0,MOD($A2055,ChapterTable!$R$20)&lt;&gt;0),
MAX(0,INT(($B2055+ChapterTable!$P$26+VLOOKUP(SUBSTITUTE(D$1,"성장단계","")&amp;"단계오프셋",ChapterTable!$R:$S,2,0))/ChapterTable!$P$23)),
MAX(0,INT(($B2055+ChapterTable!$R$26+VLOOKUP(SUBSTITUTE(D$1,"성장단계","")&amp;"보스단계오프셋",ChapterTable!$R:$S,2,0))/ChapterTable!$R$23)))</f>
        <v>1</v>
      </c>
      <c r="E2055" s="1">
        <f ca="1">IF(AND($A2055=0,$B2055=1),
    VLOOKUP(1,ChapterTable!$1:$1048576,MATCH("최종"&amp;SUBSTITUTE(SUBSTITUTE(E$1,"standard",""),"|Float",""),ChapterTable!$1:$1,0),0)*ChapterTable!$P$17,
  IF(AND($A2055=0,$B2055=0),
    E2056,
  IF($B2055=0,
    VLOOKUP($A2055,ChapterTable!$1:$1048576,MATCH("최종"&amp;SUBSTITUTE(SUBSTITUTE(E$1,"standard",""),"|Float",""),ChapterTable!$1:$1,0),0),
  IF($B2055=1,
    IF($L2055=FALSE,
      VLOOKUP($A2055,ChapterTable!$1:$1048576,MATCH("최종"&amp;SUBSTITUTE(SUBSTITUTE(E$1,"standard",""),"|Float",""),ChapterTable!$1:$1,0),0),
      VLOOKUP($A2055-ChapterTable!$P$11,ChapterTable!$1:$1048576,MATCH("최종"&amp;SUBSTITUTE(SUBSTITUTE(E$1,"standard",""),"|Float",""),ChapterTable!$1:$1,0),0)*ChapterTable!$P$14
    ),
  OFFSET(E2055,-$B2055+IF($L2055,1,0),0)*IF($B2055&gt;OFFSET($B2055,1,0),ChapterTable!$R$17,1)*
    (VLOOKUP(SUBSTITUTE(SUBSTITUTE(E$1,"standard",""),"|Float","")&amp;IF(OR($L2055=TRUE,$A2055=0,MOD($A2055,ChapterTable!$R$20)&lt;&gt;0),"","보스")&amp;"인게임누적곱배수",ChapterTable!$R:$S,2,0)^C2055
    +VLOOKUP(SUBSTITUTE(SUBSTITUTE(E$1,"standard",""),"|Float","")&amp;IF(OR($L2055=TRUE,$A2055=0,MOD($A2055,ChapterTable!$R$20)&lt;&gt;0),"","보스")&amp;"인게임누적합배수",ChapterTable!$R:$S,2,0)*C2055)
  )
  )
  )
)</f>
        <v>163159.2635559082</v>
      </c>
      <c r="F2055" s="1">
        <f ca="1">IF(AND($A2055=0,$B2055=1),
    VLOOKUP(1,ChapterTable!$1:$1048576,MATCH("최종"&amp;SUBSTITUTE(SUBSTITUTE(F$1,"standard",""),"|Float",""),ChapterTable!$1:$1,0),0)*ChapterTable!$P$17,
  IF(AND($A2055=0,$B2055=0),
    F2056,
  IF($B2055=0,
    VLOOKUP($A2055,ChapterTable!$1:$1048576,MATCH("최종"&amp;SUBSTITUTE(SUBSTITUTE(F$1,"standard",""),"|Float",""),ChapterTable!$1:$1,0),0),
  IF($B2055=1,
    IF($L2055=FALSE,
      VLOOKUP($A2055,ChapterTable!$1:$1048576,MATCH("최종"&amp;SUBSTITUTE(SUBSTITUTE(F$1,"standard",""),"|Float",""),ChapterTable!$1:$1,0),0),
      VLOOKUP($A2055-ChapterTable!$P$11,ChapterTable!$1:$1048576,MATCH("최종"&amp;SUBSTITUTE(SUBSTITUTE(F$1,"standard",""),"|Float",""),ChapterTable!$1:$1,0),0)*ChapterTable!$P$14
    ),
  OFFSET(F2055,-$B2055+IF($L2055,1,0),0)*
    (VLOOKUP(SUBSTITUTE(SUBSTITUTE(F$1,"standard",""),"|Float","")&amp;IF(OR($L2055=TRUE,$A2055=0,MOD($A2055,ChapterTable!$R$20)&lt;&gt;0),"","보스")&amp;"인게임누적곱배수",ChapterTable!$R:$S,2,0)^D2055
    +VLOOKUP(SUBSTITUTE(SUBSTITUTE(F$1,"standard",""),"|Float","")&amp;IF(OR($L2055=TRUE,$A2055=0,MOD($A2055,ChapterTable!$R$20)&lt;&gt;0),"","보스")&amp;"인게임누적합배수",ChapterTable!$R:$S,2,0)*D2055)
  )
  )
  )
)</f>
        <v>60901.46122312545</v>
      </c>
      <c r="G2055" t="s">
        <v>719</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230"/>
        <v>2</v>
      </c>
      <c r="Q2055">
        <f t="shared" si="231"/>
        <v>2</v>
      </c>
      <c r="R2055" t="b">
        <f t="shared" ca="1" si="232"/>
        <v>1</v>
      </c>
      <c r="T2055" t="b">
        <f t="shared" ca="1" si="2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236"/>
        <v>0.5</v>
      </c>
      <c r="AJ2055">
        <f t="shared" si="234"/>
        <v>0.54666666600000002</v>
      </c>
      <c r="AK2055">
        <f t="shared" si="235"/>
        <v>1</v>
      </c>
      <c r="AL2055">
        <f t="shared" si="229"/>
        <v>4</v>
      </c>
    </row>
    <row r="2056" spans="1:38" hidden="1" x14ac:dyDescent="0.3">
      <c r="A2056">
        <v>19</v>
      </c>
      <c r="B2056">
        <v>15</v>
      </c>
      <c r="C2056">
        <f>IF(OR($L2056=TRUE,$A2056=0,MOD($A2056,ChapterTable!$R$20)&lt;&gt;0),
MAX(0,INT(($B2056+ChapterTable!$P$26+VLOOKUP(SUBSTITUTE(C$1,"성장단계","")&amp;"단계오프셋",ChapterTable!$R:$S,2,0))/ChapterTable!$P$23)),
MAX(0,INT(($B2056+ChapterTable!$R$26+VLOOKUP(SUBSTITUTE(C$1,"성장단계","")&amp;"보스단계오프셋",ChapterTable!$R:$S,2,0))/ChapterTable!$R$23)))</f>
        <v>1</v>
      </c>
      <c r="D2056">
        <f>IF(OR($L2056=TRUE,$A2056=0,MOD($A2056,ChapterTable!$R$20)&lt;&gt;0),
MAX(0,INT(($B2056+ChapterTable!$P$26+VLOOKUP(SUBSTITUTE(D$1,"성장단계","")&amp;"단계오프셋",ChapterTable!$R:$S,2,0))/ChapterTable!$P$23)),
MAX(0,INT(($B2056+ChapterTable!$R$26+VLOOKUP(SUBSTITUTE(D$1,"성장단계","")&amp;"보스단계오프셋",ChapterTable!$R:$S,2,0))/ChapterTable!$R$23)))</f>
        <v>1</v>
      </c>
      <c r="E2056" s="1">
        <f ca="1">IF(AND($A2056=0,$B2056=1),
    VLOOKUP(1,ChapterTable!$1:$1048576,MATCH("최종"&amp;SUBSTITUTE(SUBSTITUTE(E$1,"standard",""),"|Float",""),ChapterTable!$1:$1,0),0)*ChapterTable!$P$17,
  IF(AND($A2056=0,$B2056=0),
    E2057,
  IF($B2056=0,
    VLOOKUP($A2056,ChapterTable!$1:$1048576,MATCH("최종"&amp;SUBSTITUTE(SUBSTITUTE(E$1,"standard",""),"|Float",""),ChapterTable!$1:$1,0),0),
  IF($B2056=1,
    IF($L2056=FALSE,
      VLOOKUP($A2056,ChapterTable!$1:$1048576,MATCH("최종"&amp;SUBSTITUTE(SUBSTITUTE(E$1,"standard",""),"|Float",""),ChapterTable!$1:$1,0),0),
      VLOOKUP($A2056-ChapterTable!$P$11,ChapterTable!$1:$1048576,MATCH("최종"&amp;SUBSTITUTE(SUBSTITUTE(E$1,"standard",""),"|Float",""),ChapterTable!$1:$1,0),0)*ChapterTable!$P$14
    ),
  OFFSET(E2056,-$B2056+IF($L2056,1,0),0)*IF($B2056&gt;OFFSET($B2056,1,0),ChapterTable!$R$17,1)*
    (VLOOKUP(SUBSTITUTE(SUBSTITUTE(E$1,"standard",""),"|Float","")&amp;IF(OR($L2056=TRUE,$A2056=0,MOD($A2056,ChapterTable!$R$20)&lt;&gt;0),"","보스")&amp;"인게임누적곱배수",ChapterTable!$R:$S,2,0)^C2056
    +VLOOKUP(SUBSTITUTE(SUBSTITUTE(E$1,"standard",""),"|Float","")&amp;IF(OR($L2056=TRUE,$A2056=0,MOD($A2056,ChapterTable!$R$20)&lt;&gt;0),"","보스")&amp;"인게임누적합배수",ChapterTable!$R:$S,2,0)*C2056)
  )
  )
  )
)</f>
        <v>163159.2635559082</v>
      </c>
      <c r="F2056" s="1">
        <f ca="1">IF(AND($A2056=0,$B2056=1),
    VLOOKUP(1,ChapterTable!$1:$1048576,MATCH("최종"&amp;SUBSTITUTE(SUBSTITUTE(F$1,"standard",""),"|Float",""),ChapterTable!$1:$1,0),0)*ChapterTable!$P$17,
  IF(AND($A2056=0,$B2056=0),
    F2057,
  IF($B2056=0,
    VLOOKUP($A2056,ChapterTable!$1:$1048576,MATCH("최종"&amp;SUBSTITUTE(SUBSTITUTE(F$1,"standard",""),"|Float",""),ChapterTable!$1:$1,0),0),
  IF($B2056=1,
    IF($L2056=FALSE,
      VLOOKUP($A2056,ChapterTable!$1:$1048576,MATCH("최종"&amp;SUBSTITUTE(SUBSTITUTE(F$1,"standard",""),"|Float",""),ChapterTable!$1:$1,0),0),
      VLOOKUP($A2056-ChapterTable!$P$11,ChapterTable!$1:$1048576,MATCH("최종"&amp;SUBSTITUTE(SUBSTITUTE(F$1,"standard",""),"|Float",""),ChapterTable!$1:$1,0),0)*ChapterTable!$P$14
    ),
  OFFSET(F2056,-$B2056+IF($L2056,1,0),0)*
    (VLOOKUP(SUBSTITUTE(SUBSTITUTE(F$1,"standard",""),"|Float","")&amp;IF(OR($L2056=TRUE,$A2056=0,MOD($A2056,ChapterTable!$R$20)&lt;&gt;0),"","보스")&amp;"인게임누적곱배수",ChapterTable!$R:$S,2,0)^D2056
    +VLOOKUP(SUBSTITUTE(SUBSTITUTE(F$1,"standard",""),"|Float","")&amp;IF(OR($L2056=TRUE,$A2056=0,MOD($A2056,ChapterTable!$R$20)&lt;&gt;0),"","보스")&amp;"인게임누적합배수",ChapterTable!$R:$S,2,0)*D2056)
  )
  )
  )
)</f>
        <v>60901.46122312545</v>
      </c>
      <c r="G2056" t="s">
        <v>719</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230"/>
        <v>11</v>
      </c>
      <c r="Q2056">
        <f t="shared" si="231"/>
        <v>11</v>
      </c>
      <c r="R2056" t="b">
        <f t="shared" ca="1" si="232"/>
        <v>1</v>
      </c>
      <c r="T2056" t="b">
        <f t="shared" ca="1" si="2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236"/>
        <v>0.5</v>
      </c>
      <c r="AJ2056">
        <f t="shared" si="234"/>
        <v>0.54666666600000002</v>
      </c>
      <c r="AK2056">
        <f t="shared" si="235"/>
        <v>1</v>
      </c>
      <c r="AL2056">
        <f t="shared" si="229"/>
        <v>4</v>
      </c>
    </row>
    <row r="2057" spans="1:38" hidden="1" x14ac:dyDescent="0.3">
      <c r="A2057">
        <v>19</v>
      </c>
      <c r="B2057">
        <v>16</v>
      </c>
      <c r="C2057">
        <f>IF(OR($L2057=TRUE,$A2057=0,MOD($A2057,ChapterTable!$R$20)&lt;&gt;0),
MAX(0,INT(($B2057+ChapterTable!$P$26+VLOOKUP(SUBSTITUTE(C$1,"성장단계","")&amp;"단계오프셋",ChapterTable!$R:$S,2,0))/ChapterTable!$P$23)),
MAX(0,INT(($B2057+ChapterTable!$R$26+VLOOKUP(SUBSTITUTE(C$1,"성장단계","")&amp;"보스단계오프셋",ChapterTable!$R:$S,2,0))/ChapterTable!$R$23)))</f>
        <v>2</v>
      </c>
      <c r="D2057">
        <f>IF(OR($L2057=TRUE,$A2057=0,MOD($A2057,ChapterTable!$R$20)&lt;&gt;0),
MAX(0,INT(($B2057+ChapterTable!$P$26+VLOOKUP(SUBSTITUTE(D$1,"성장단계","")&amp;"단계오프셋",ChapterTable!$R:$S,2,0))/ChapterTable!$P$23)),
MAX(0,INT(($B2057+ChapterTable!$R$26+VLOOKUP(SUBSTITUTE(D$1,"성장단계","")&amp;"보스단계오프셋",ChapterTable!$R:$S,2,0))/ChapterTable!$R$23)))</f>
        <v>1</v>
      </c>
      <c r="E2057" s="1">
        <f ca="1">IF(AND($A2057=0,$B2057=1),
    VLOOKUP(1,ChapterTable!$1:$1048576,MATCH("최종"&amp;SUBSTITUTE(SUBSTITUTE(E$1,"standard",""),"|Float",""),ChapterTable!$1:$1,0),0)*ChapterTable!$P$17,
  IF(AND($A2057=0,$B2057=0),
    E2058,
  IF($B2057=0,
    VLOOKUP($A2057,ChapterTable!$1:$1048576,MATCH("최종"&amp;SUBSTITUTE(SUBSTITUTE(E$1,"standard",""),"|Float",""),ChapterTable!$1:$1,0),0),
  IF($B2057=1,
    IF($L2057=FALSE,
      VLOOKUP($A2057,ChapterTable!$1:$1048576,MATCH("최종"&amp;SUBSTITUTE(SUBSTITUTE(E$1,"standard",""),"|Float",""),ChapterTable!$1:$1,0),0),
      VLOOKUP($A2057-ChapterTable!$P$11,ChapterTable!$1:$1048576,MATCH("최종"&amp;SUBSTITUTE(SUBSTITUTE(E$1,"standard",""),"|Float",""),ChapterTable!$1:$1,0),0)*ChapterTable!$P$14
    ),
  OFFSET(E2057,-$B2057+IF($L2057,1,0),0)*IF($B2057&gt;OFFSET($B2057,1,0),ChapterTable!$R$17,1)*
    (VLOOKUP(SUBSTITUTE(SUBSTITUTE(E$1,"standard",""),"|Float","")&amp;IF(OR($L2057=TRUE,$A2057=0,MOD($A2057,ChapterTable!$R$20)&lt;&gt;0),"","보스")&amp;"인게임누적곱배수",ChapterTable!$R:$S,2,0)^C2057
    +VLOOKUP(SUBSTITUTE(SUBSTITUTE(E$1,"standard",""),"|Float","")&amp;IF(OR($L2057=TRUE,$A2057=0,MOD($A2057,ChapterTable!$R$20)&lt;&gt;0),"","보스")&amp;"인게임누적합배수",ChapterTable!$R:$S,2,0)*C2057)
  )
  )
  )
)</f>
        <v>190352.47414855956</v>
      </c>
      <c r="F2057" s="1">
        <f ca="1">IF(AND($A2057=0,$B2057=1),
    VLOOKUP(1,ChapterTable!$1:$1048576,MATCH("최종"&amp;SUBSTITUTE(SUBSTITUTE(F$1,"standard",""),"|Float",""),ChapterTable!$1:$1,0),0)*ChapterTable!$P$17,
  IF(AND($A2057=0,$B2057=0),
    F2058,
  IF($B2057=0,
    VLOOKUP($A2057,ChapterTable!$1:$1048576,MATCH("최종"&amp;SUBSTITUTE(SUBSTITUTE(F$1,"standard",""),"|Float",""),ChapterTable!$1:$1,0),0),
  IF($B2057=1,
    IF($L2057=FALSE,
      VLOOKUP($A2057,ChapterTable!$1:$1048576,MATCH("최종"&amp;SUBSTITUTE(SUBSTITUTE(F$1,"standard",""),"|Float",""),ChapterTable!$1:$1,0),0),
      VLOOKUP($A2057-ChapterTable!$P$11,ChapterTable!$1:$1048576,MATCH("최종"&amp;SUBSTITUTE(SUBSTITUTE(F$1,"standard",""),"|Float",""),ChapterTable!$1:$1,0),0)*ChapterTable!$P$14
    ),
  OFFSET(F2057,-$B2057+IF($L2057,1,0),0)*
    (VLOOKUP(SUBSTITUTE(SUBSTITUTE(F$1,"standard",""),"|Float","")&amp;IF(OR($L2057=TRUE,$A2057=0,MOD($A2057,ChapterTable!$R$20)&lt;&gt;0),"","보스")&amp;"인게임누적곱배수",ChapterTable!$R:$S,2,0)^D2057
    +VLOOKUP(SUBSTITUTE(SUBSTITUTE(F$1,"standard",""),"|Float","")&amp;IF(OR($L2057=TRUE,$A2057=0,MOD($A2057,ChapterTable!$R$20)&lt;&gt;0),"","보스")&amp;"인게임누적합배수",ChapterTable!$R:$S,2,0)*D2057)
  )
  )
  )
)</f>
        <v>60901.46122312545</v>
      </c>
      <c r="G2057" t="s">
        <v>719</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230"/>
        <v>2</v>
      </c>
      <c r="Q2057">
        <f t="shared" si="231"/>
        <v>2</v>
      </c>
      <c r="R2057" t="b">
        <f t="shared" ca="1" si="232"/>
        <v>1</v>
      </c>
      <c r="T2057" t="b">
        <f t="shared" ca="1" si="2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236"/>
        <v>0.5</v>
      </c>
      <c r="AJ2057">
        <f t="shared" si="234"/>
        <v>0.54666666600000002</v>
      </c>
      <c r="AK2057">
        <f t="shared" si="235"/>
        <v>1</v>
      </c>
      <c r="AL2057">
        <f t="shared" si="229"/>
        <v>4</v>
      </c>
    </row>
    <row r="2058" spans="1:38" hidden="1" x14ac:dyDescent="0.3">
      <c r="A2058">
        <v>19</v>
      </c>
      <c r="B2058">
        <v>17</v>
      </c>
      <c r="C2058">
        <f>IF(OR($L2058=TRUE,$A2058=0,MOD($A2058,ChapterTable!$R$20)&lt;&gt;0),
MAX(0,INT(($B2058+ChapterTable!$P$26+VLOOKUP(SUBSTITUTE(C$1,"성장단계","")&amp;"단계오프셋",ChapterTable!$R:$S,2,0))/ChapterTable!$P$23)),
MAX(0,INT(($B2058+ChapterTable!$R$26+VLOOKUP(SUBSTITUTE(C$1,"성장단계","")&amp;"보스단계오프셋",ChapterTable!$R:$S,2,0))/ChapterTable!$R$23)))</f>
        <v>2</v>
      </c>
      <c r="D2058">
        <f>IF(OR($L2058=TRUE,$A2058=0,MOD($A2058,ChapterTable!$R$20)&lt;&gt;0),
MAX(0,INT(($B2058+ChapterTable!$P$26+VLOOKUP(SUBSTITUTE(D$1,"성장단계","")&amp;"단계오프셋",ChapterTable!$R:$S,2,0))/ChapterTable!$P$23)),
MAX(0,INT(($B2058+ChapterTable!$R$26+VLOOKUP(SUBSTITUTE(D$1,"성장단계","")&amp;"보스단계오프셋",ChapterTable!$R:$S,2,0))/ChapterTable!$R$23)))</f>
        <v>1</v>
      </c>
      <c r="E2058" s="1">
        <f ca="1">IF(AND($A2058=0,$B2058=1),
    VLOOKUP(1,ChapterTable!$1:$1048576,MATCH("최종"&amp;SUBSTITUTE(SUBSTITUTE(E$1,"standard",""),"|Float",""),ChapterTable!$1:$1,0),0)*ChapterTable!$P$17,
  IF(AND($A2058=0,$B2058=0),
    E2059,
  IF($B2058=0,
    VLOOKUP($A2058,ChapterTable!$1:$1048576,MATCH("최종"&amp;SUBSTITUTE(SUBSTITUTE(E$1,"standard",""),"|Float",""),ChapterTable!$1:$1,0),0),
  IF($B2058=1,
    IF($L2058=FALSE,
      VLOOKUP($A2058,ChapterTable!$1:$1048576,MATCH("최종"&amp;SUBSTITUTE(SUBSTITUTE(E$1,"standard",""),"|Float",""),ChapterTable!$1:$1,0),0),
      VLOOKUP($A2058-ChapterTable!$P$11,ChapterTable!$1:$1048576,MATCH("최종"&amp;SUBSTITUTE(SUBSTITUTE(E$1,"standard",""),"|Float",""),ChapterTable!$1:$1,0),0)*ChapterTable!$P$14
    ),
  OFFSET(E2058,-$B2058+IF($L2058,1,0),0)*IF($B2058&gt;OFFSET($B2058,1,0),ChapterTable!$R$17,1)*
    (VLOOKUP(SUBSTITUTE(SUBSTITUTE(E$1,"standard",""),"|Float","")&amp;IF(OR($L2058=TRUE,$A2058=0,MOD($A2058,ChapterTable!$R$20)&lt;&gt;0),"","보스")&amp;"인게임누적곱배수",ChapterTable!$R:$S,2,0)^C2058
    +VLOOKUP(SUBSTITUTE(SUBSTITUTE(E$1,"standard",""),"|Float","")&amp;IF(OR($L2058=TRUE,$A2058=0,MOD($A2058,ChapterTable!$R$20)&lt;&gt;0),"","보스")&amp;"인게임누적합배수",ChapterTable!$R:$S,2,0)*C2058)
  )
  )
  )
)</f>
        <v>190352.47414855956</v>
      </c>
      <c r="F2058" s="1">
        <f ca="1">IF(AND($A2058=0,$B2058=1),
    VLOOKUP(1,ChapterTable!$1:$1048576,MATCH("최종"&amp;SUBSTITUTE(SUBSTITUTE(F$1,"standard",""),"|Float",""),ChapterTable!$1:$1,0),0)*ChapterTable!$P$17,
  IF(AND($A2058=0,$B2058=0),
    F2059,
  IF($B2058=0,
    VLOOKUP($A2058,ChapterTable!$1:$1048576,MATCH("최종"&amp;SUBSTITUTE(SUBSTITUTE(F$1,"standard",""),"|Float",""),ChapterTable!$1:$1,0),0),
  IF($B2058=1,
    IF($L2058=FALSE,
      VLOOKUP($A2058,ChapterTable!$1:$1048576,MATCH("최종"&amp;SUBSTITUTE(SUBSTITUTE(F$1,"standard",""),"|Float",""),ChapterTable!$1:$1,0),0),
      VLOOKUP($A2058-ChapterTable!$P$11,ChapterTable!$1:$1048576,MATCH("최종"&amp;SUBSTITUTE(SUBSTITUTE(F$1,"standard",""),"|Float",""),ChapterTable!$1:$1,0),0)*ChapterTable!$P$14
    ),
  OFFSET(F2058,-$B2058+IF($L2058,1,0),0)*
    (VLOOKUP(SUBSTITUTE(SUBSTITUTE(F$1,"standard",""),"|Float","")&amp;IF(OR($L2058=TRUE,$A2058=0,MOD($A2058,ChapterTable!$R$20)&lt;&gt;0),"","보스")&amp;"인게임누적곱배수",ChapterTable!$R:$S,2,0)^D2058
    +VLOOKUP(SUBSTITUTE(SUBSTITUTE(F$1,"standard",""),"|Float","")&amp;IF(OR($L2058=TRUE,$A2058=0,MOD($A2058,ChapterTable!$R$20)&lt;&gt;0),"","보스")&amp;"인게임누적합배수",ChapterTable!$R:$S,2,0)*D2058)
  )
  )
  )
)</f>
        <v>60901.46122312545</v>
      </c>
      <c r="G2058" t="s">
        <v>719</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230"/>
        <v>2</v>
      </c>
      <c r="Q2058">
        <f t="shared" si="231"/>
        <v>2</v>
      </c>
      <c r="R2058" t="b">
        <f t="shared" ca="1" si="232"/>
        <v>1</v>
      </c>
      <c r="T2058" t="b">
        <f t="shared" ca="1" si="2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236"/>
        <v>0.5</v>
      </c>
      <c r="AJ2058">
        <f t="shared" si="234"/>
        <v>0.54666666600000002</v>
      </c>
      <c r="AK2058">
        <f t="shared" si="235"/>
        <v>1</v>
      </c>
      <c r="AL2058">
        <f t="shared" si="229"/>
        <v>4</v>
      </c>
    </row>
    <row r="2059" spans="1:38" hidden="1" x14ac:dyDescent="0.3">
      <c r="A2059">
        <v>19</v>
      </c>
      <c r="B2059">
        <v>18</v>
      </c>
      <c r="C2059">
        <f>IF(OR($L2059=TRUE,$A2059=0,MOD($A2059,ChapterTable!$R$20)&lt;&gt;0),
MAX(0,INT(($B2059+ChapterTable!$P$26+VLOOKUP(SUBSTITUTE(C$1,"성장단계","")&amp;"단계오프셋",ChapterTable!$R:$S,2,0))/ChapterTable!$P$23)),
MAX(0,INT(($B2059+ChapterTable!$R$26+VLOOKUP(SUBSTITUTE(C$1,"성장단계","")&amp;"보스단계오프셋",ChapterTable!$R:$S,2,0))/ChapterTable!$R$23)))</f>
        <v>2</v>
      </c>
      <c r="D2059">
        <f>IF(OR($L2059=TRUE,$A2059=0,MOD($A2059,ChapterTable!$R$20)&lt;&gt;0),
MAX(0,INT(($B2059+ChapterTable!$P$26+VLOOKUP(SUBSTITUTE(D$1,"성장단계","")&amp;"단계오프셋",ChapterTable!$R:$S,2,0))/ChapterTable!$P$23)),
MAX(0,INT(($B2059+ChapterTable!$R$26+VLOOKUP(SUBSTITUTE(D$1,"성장단계","")&amp;"보스단계오프셋",ChapterTable!$R:$S,2,0))/ChapterTable!$R$23)))</f>
        <v>1</v>
      </c>
      <c r="E2059" s="1">
        <f ca="1">IF(AND($A2059=0,$B2059=1),
    VLOOKUP(1,ChapterTable!$1:$1048576,MATCH("최종"&amp;SUBSTITUTE(SUBSTITUTE(E$1,"standard",""),"|Float",""),ChapterTable!$1:$1,0),0)*ChapterTable!$P$17,
  IF(AND($A2059=0,$B2059=0),
    E2060,
  IF($B2059=0,
    VLOOKUP($A2059,ChapterTable!$1:$1048576,MATCH("최종"&amp;SUBSTITUTE(SUBSTITUTE(E$1,"standard",""),"|Float",""),ChapterTable!$1:$1,0),0),
  IF($B2059=1,
    IF($L2059=FALSE,
      VLOOKUP($A2059,ChapterTable!$1:$1048576,MATCH("최종"&amp;SUBSTITUTE(SUBSTITUTE(E$1,"standard",""),"|Float",""),ChapterTable!$1:$1,0),0),
      VLOOKUP($A2059-ChapterTable!$P$11,ChapterTable!$1:$1048576,MATCH("최종"&amp;SUBSTITUTE(SUBSTITUTE(E$1,"standard",""),"|Float",""),ChapterTable!$1:$1,0),0)*ChapterTable!$P$14
    ),
  OFFSET(E2059,-$B2059+IF($L2059,1,0),0)*IF($B2059&gt;OFFSET($B2059,1,0),ChapterTable!$R$17,1)*
    (VLOOKUP(SUBSTITUTE(SUBSTITUTE(E$1,"standard",""),"|Float","")&amp;IF(OR($L2059=TRUE,$A2059=0,MOD($A2059,ChapterTable!$R$20)&lt;&gt;0),"","보스")&amp;"인게임누적곱배수",ChapterTable!$R:$S,2,0)^C2059
    +VLOOKUP(SUBSTITUTE(SUBSTITUTE(E$1,"standard",""),"|Float","")&amp;IF(OR($L2059=TRUE,$A2059=0,MOD($A2059,ChapterTable!$R$20)&lt;&gt;0),"","보스")&amp;"인게임누적합배수",ChapterTable!$R:$S,2,0)*C2059)
  )
  )
  )
)</f>
        <v>190352.47414855956</v>
      </c>
      <c r="F2059" s="1">
        <f ca="1">IF(AND($A2059=0,$B2059=1),
    VLOOKUP(1,ChapterTable!$1:$1048576,MATCH("최종"&amp;SUBSTITUTE(SUBSTITUTE(F$1,"standard",""),"|Float",""),ChapterTable!$1:$1,0),0)*ChapterTable!$P$17,
  IF(AND($A2059=0,$B2059=0),
    F2060,
  IF($B2059=0,
    VLOOKUP($A2059,ChapterTable!$1:$1048576,MATCH("최종"&amp;SUBSTITUTE(SUBSTITUTE(F$1,"standard",""),"|Float",""),ChapterTable!$1:$1,0),0),
  IF($B2059=1,
    IF($L2059=FALSE,
      VLOOKUP($A2059,ChapterTable!$1:$1048576,MATCH("최종"&amp;SUBSTITUTE(SUBSTITUTE(F$1,"standard",""),"|Float",""),ChapterTable!$1:$1,0),0),
      VLOOKUP($A2059-ChapterTable!$P$11,ChapterTable!$1:$1048576,MATCH("최종"&amp;SUBSTITUTE(SUBSTITUTE(F$1,"standard",""),"|Float",""),ChapterTable!$1:$1,0),0)*ChapterTable!$P$14
    ),
  OFFSET(F2059,-$B2059+IF($L2059,1,0),0)*
    (VLOOKUP(SUBSTITUTE(SUBSTITUTE(F$1,"standard",""),"|Float","")&amp;IF(OR($L2059=TRUE,$A2059=0,MOD($A2059,ChapterTable!$R$20)&lt;&gt;0),"","보스")&amp;"인게임누적곱배수",ChapterTable!$R:$S,2,0)^D2059
    +VLOOKUP(SUBSTITUTE(SUBSTITUTE(F$1,"standard",""),"|Float","")&amp;IF(OR($L2059=TRUE,$A2059=0,MOD($A2059,ChapterTable!$R$20)&lt;&gt;0),"","보스")&amp;"인게임누적합배수",ChapterTable!$R:$S,2,0)*D2059)
  )
  )
  )
)</f>
        <v>60901.46122312545</v>
      </c>
      <c r="G2059" t="s">
        <v>719</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230"/>
        <v>2</v>
      </c>
      <c r="Q2059">
        <f t="shared" si="231"/>
        <v>2</v>
      </c>
      <c r="R2059" t="b">
        <f t="shared" ca="1" si="232"/>
        <v>1</v>
      </c>
      <c r="T2059" t="b">
        <f t="shared" ca="1" si="2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236"/>
        <v>0.5</v>
      </c>
      <c r="AJ2059">
        <f t="shared" si="234"/>
        <v>0.54666666600000002</v>
      </c>
      <c r="AK2059">
        <f t="shared" si="235"/>
        <v>1</v>
      </c>
      <c r="AL2059">
        <f t="shared" si="229"/>
        <v>4</v>
      </c>
    </row>
    <row r="2060" spans="1:38" hidden="1" x14ac:dyDescent="0.3">
      <c r="A2060">
        <v>19</v>
      </c>
      <c r="B2060">
        <v>19</v>
      </c>
      <c r="C2060">
        <f>IF(OR($L2060=TRUE,$A2060=0,MOD($A2060,ChapterTable!$R$20)&lt;&gt;0),
MAX(0,INT(($B2060+ChapterTable!$P$26+VLOOKUP(SUBSTITUTE(C$1,"성장단계","")&amp;"단계오프셋",ChapterTable!$R:$S,2,0))/ChapterTable!$P$23)),
MAX(0,INT(($B2060+ChapterTable!$R$26+VLOOKUP(SUBSTITUTE(C$1,"성장단계","")&amp;"보스단계오프셋",ChapterTable!$R:$S,2,0))/ChapterTable!$R$23)))</f>
        <v>2</v>
      </c>
      <c r="D2060">
        <f>IF(OR($L2060=TRUE,$A2060=0,MOD($A2060,ChapterTable!$R$20)&lt;&gt;0),
MAX(0,INT(($B2060+ChapterTable!$P$26+VLOOKUP(SUBSTITUTE(D$1,"성장단계","")&amp;"단계오프셋",ChapterTable!$R:$S,2,0))/ChapterTable!$P$23)),
MAX(0,INT(($B2060+ChapterTable!$R$26+VLOOKUP(SUBSTITUTE(D$1,"성장단계","")&amp;"보스단계오프셋",ChapterTable!$R:$S,2,0))/ChapterTable!$R$23)))</f>
        <v>1</v>
      </c>
      <c r="E2060" s="1">
        <f ca="1">IF(AND($A2060=0,$B2060=1),
    VLOOKUP(1,ChapterTable!$1:$1048576,MATCH("최종"&amp;SUBSTITUTE(SUBSTITUTE(E$1,"standard",""),"|Float",""),ChapterTable!$1:$1,0),0)*ChapterTable!$P$17,
  IF(AND($A2060=0,$B2060=0),
    E2061,
  IF($B2060=0,
    VLOOKUP($A2060,ChapterTable!$1:$1048576,MATCH("최종"&amp;SUBSTITUTE(SUBSTITUTE(E$1,"standard",""),"|Float",""),ChapterTable!$1:$1,0),0),
  IF($B2060=1,
    IF($L2060=FALSE,
      VLOOKUP($A2060,ChapterTable!$1:$1048576,MATCH("최종"&amp;SUBSTITUTE(SUBSTITUTE(E$1,"standard",""),"|Float",""),ChapterTable!$1:$1,0),0),
      VLOOKUP($A2060-ChapterTable!$P$11,ChapterTable!$1:$1048576,MATCH("최종"&amp;SUBSTITUTE(SUBSTITUTE(E$1,"standard",""),"|Float",""),ChapterTable!$1:$1,0),0)*ChapterTable!$P$14
    ),
  OFFSET(E2060,-$B2060+IF($L2060,1,0),0)*IF($B2060&gt;OFFSET($B2060,1,0),ChapterTable!$R$17,1)*
    (VLOOKUP(SUBSTITUTE(SUBSTITUTE(E$1,"standard",""),"|Float","")&amp;IF(OR($L2060=TRUE,$A2060=0,MOD($A2060,ChapterTable!$R$20)&lt;&gt;0),"","보스")&amp;"인게임누적곱배수",ChapterTable!$R:$S,2,0)^C2060
    +VLOOKUP(SUBSTITUTE(SUBSTITUTE(E$1,"standard",""),"|Float","")&amp;IF(OR($L2060=TRUE,$A2060=0,MOD($A2060,ChapterTable!$R$20)&lt;&gt;0),"","보스")&amp;"인게임누적합배수",ChapterTable!$R:$S,2,0)*C2060)
  )
  )
  )
)</f>
        <v>190352.47414855956</v>
      </c>
      <c r="F2060" s="1">
        <f ca="1">IF(AND($A2060=0,$B2060=1),
    VLOOKUP(1,ChapterTable!$1:$1048576,MATCH("최종"&amp;SUBSTITUTE(SUBSTITUTE(F$1,"standard",""),"|Float",""),ChapterTable!$1:$1,0),0)*ChapterTable!$P$17,
  IF(AND($A2060=0,$B2060=0),
    F2061,
  IF($B2060=0,
    VLOOKUP($A2060,ChapterTable!$1:$1048576,MATCH("최종"&amp;SUBSTITUTE(SUBSTITUTE(F$1,"standard",""),"|Float",""),ChapterTable!$1:$1,0),0),
  IF($B2060=1,
    IF($L2060=FALSE,
      VLOOKUP($A2060,ChapterTable!$1:$1048576,MATCH("최종"&amp;SUBSTITUTE(SUBSTITUTE(F$1,"standard",""),"|Float",""),ChapterTable!$1:$1,0),0),
      VLOOKUP($A2060-ChapterTable!$P$11,ChapterTable!$1:$1048576,MATCH("최종"&amp;SUBSTITUTE(SUBSTITUTE(F$1,"standard",""),"|Float",""),ChapterTable!$1:$1,0),0)*ChapterTable!$P$14
    ),
  OFFSET(F2060,-$B2060+IF($L2060,1,0),0)*
    (VLOOKUP(SUBSTITUTE(SUBSTITUTE(F$1,"standard",""),"|Float","")&amp;IF(OR($L2060=TRUE,$A2060=0,MOD($A2060,ChapterTable!$R$20)&lt;&gt;0),"","보스")&amp;"인게임누적곱배수",ChapterTable!$R:$S,2,0)^D2060
    +VLOOKUP(SUBSTITUTE(SUBSTITUTE(F$1,"standard",""),"|Float","")&amp;IF(OR($L2060=TRUE,$A2060=0,MOD($A2060,ChapterTable!$R$20)&lt;&gt;0),"","보스")&amp;"인게임누적합배수",ChapterTable!$R:$S,2,0)*D2060)
  )
  )
  )
)</f>
        <v>60901.46122312545</v>
      </c>
      <c r="G2060" t="s">
        <v>719</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230"/>
        <v>92</v>
      </c>
      <c r="Q2060">
        <f t="shared" si="231"/>
        <v>92</v>
      </c>
      <c r="R2060" t="b">
        <f t="shared" ca="1" si="232"/>
        <v>1</v>
      </c>
      <c r="T2060" t="b">
        <f t="shared" ca="1" si="2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236"/>
        <v>0.5</v>
      </c>
      <c r="AJ2060">
        <f t="shared" si="234"/>
        <v>0.54666666600000002</v>
      </c>
      <c r="AK2060">
        <f t="shared" si="235"/>
        <v>1</v>
      </c>
      <c r="AL2060">
        <f t="shared" si="229"/>
        <v>4</v>
      </c>
    </row>
    <row r="2061" spans="1:38" hidden="1" x14ac:dyDescent="0.3">
      <c r="A2061">
        <v>19</v>
      </c>
      <c r="B2061">
        <v>20</v>
      </c>
      <c r="C2061">
        <f>IF(OR($L2061=TRUE,$A2061=0,MOD($A2061,ChapterTable!$R$20)&lt;&gt;0),
MAX(0,INT(($B2061+ChapterTable!$P$26+VLOOKUP(SUBSTITUTE(C$1,"성장단계","")&amp;"단계오프셋",ChapterTable!$R:$S,2,0))/ChapterTable!$P$23)),
MAX(0,INT(($B2061+ChapterTable!$R$26+VLOOKUP(SUBSTITUTE(C$1,"성장단계","")&amp;"보스단계오프셋",ChapterTable!$R:$S,2,0))/ChapterTable!$R$23)))</f>
        <v>2</v>
      </c>
      <c r="D2061">
        <f>IF(OR($L2061=TRUE,$A2061=0,MOD($A2061,ChapterTable!$R$20)&lt;&gt;0),
MAX(0,INT(($B2061+ChapterTable!$P$26+VLOOKUP(SUBSTITUTE(D$1,"성장단계","")&amp;"단계오프셋",ChapterTable!$R:$S,2,0))/ChapterTable!$P$23)),
MAX(0,INT(($B2061+ChapterTable!$R$26+VLOOKUP(SUBSTITUTE(D$1,"성장단계","")&amp;"보스단계오프셋",ChapterTable!$R:$S,2,0))/ChapterTable!$R$23)))</f>
        <v>1</v>
      </c>
      <c r="E2061" s="1">
        <f ca="1">IF(AND($A2061=0,$B2061=1),
    VLOOKUP(1,ChapterTable!$1:$1048576,MATCH("최종"&amp;SUBSTITUTE(SUBSTITUTE(E$1,"standard",""),"|Float",""),ChapterTable!$1:$1,0),0)*ChapterTable!$P$17,
  IF(AND($A2061=0,$B2061=0),
    E2062,
  IF($B2061=0,
    VLOOKUP($A2061,ChapterTable!$1:$1048576,MATCH("최종"&amp;SUBSTITUTE(SUBSTITUTE(E$1,"standard",""),"|Float",""),ChapterTable!$1:$1,0),0),
  IF($B2061=1,
    IF($L2061=FALSE,
      VLOOKUP($A2061,ChapterTable!$1:$1048576,MATCH("최종"&amp;SUBSTITUTE(SUBSTITUTE(E$1,"standard",""),"|Float",""),ChapterTable!$1:$1,0),0),
      VLOOKUP($A2061-ChapterTable!$P$11,ChapterTable!$1:$1048576,MATCH("최종"&amp;SUBSTITUTE(SUBSTITUTE(E$1,"standard",""),"|Float",""),ChapterTable!$1:$1,0),0)*ChapterTable!$P$14
    ),
  OFFSET(E2061,-$B2061+IF($L2061,1,0),0)*IF($B2061&gt;OFFSET($B2061,1,0),ChapterTable!$R$17,1)*
    (VLOOKUP(SUBSTITUTE(SUBSTITUTE(E$1,"standard",""),"|Float","")&amp;IF(OR($L2061=TRUE,$A2061=0,MOD($A2061,ChapterTable!$R$20)&lt;&gt;0),"","보스")&amp;"인게임누적곱배수",ChapterTable!$R:$S,2,0)^C2061
    +VLOOKUP(SUBSTITUTE(SUBSTITUTE(E$1,"standard",""),"|Float","")&amp;IF(OR($L2061=TRUE,$A2061=0,MOD($A2061,ChapterTable!$R$20)&lt;&gt;0),"","보스")&amp;"인게임누적합배수",ChapterTable!$R:$S,2,0)*C2061)
  )
  )
  )
)</f>
        <v>190352.47414855956</v>
      </c>
      <c r="F2061" s="1">
        <f ca="1">IF(AND($A2061=0,$B2061=1),
    VLOOKUP(1,ChapterTable!$1:$1048576,MATCH("최종"&amp;SUBSTITUTE(SUBSTITUTE(F$1,"standard",""),"|Float",""),ChapterTable!$1:$1,0),0)*ChapterTable!$P$17,
  IF(AND($A2061=0,$B2061=0),
    F2062,
  IF($B2061=0,
    VLOOKUP($A2061,ChapterTable!$1:$1048576,MATCH("최종"&amp;SUBSTITUTE(SUBSTITUTE(F$1,"standard",""),"|Float",""),ChapterTable!$1:$1,0),0),
  IF($B2061=1,
    IF($L2061=FALSE,
      VLOOKUP($A2061,ChapterTable!$1:$1048576,MATCH("최종"&amp;SUBSTITUTE(SUBSTITUTE(F$1,"standard",""),"|Float",""),ChapterTable!$1:$1,0),0),
      VLOOKUP($A2061-ChapterTable!$P$11,ChapterTable!$1:$1048576,MATCH("최종"&amp;SUBSTITUTE(SUBSTITUTE(F$1,"standard",""),"|Float",""),ChapterTable!$1:$1,0),0)*ChapterTable!$P$14
    ),
  OFFSET(F2061,-$B2061+IF($L2061,1,0),0)*
    (VLOOKUP(SUBSTITUTE(SUBSTITUTE(F$1,"standard",""),"|Float","")&amp;IF(OR($L2061=TRUE,$A2061=0,MOD($A2061,ChapterTable!$R$20)&lt;&gt;0),"","보스")&amp;"인게임누적곱배수",ChapterTable!$R:$S,2,0)^D2061
    +VLOOKUP(SUBSTITUTE(SUBSTITUTE(F$1,"standard",""),"|Float","")&amp;IF(OR($L2061=TRUE,$A2061=0,MOD($A2061,ChapterTable!$R$20)&lt;&gt;0),"","보스")&amp;"인게임누적합배수",ChapterTable!$R:$S,2,0)*D2061)
  )
  )
  )
)</f>
        <v>60901.46122312545</v>
      </c>
      <c r="G2061" t="s">
        <v>719</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230"/>
        <v>22</v>
      </c>
      <c r="Q2061">
        <f t="shared" si="231"/>
        <v>22</v>
      </c>
      <c r="R2061" t="b">
        <f t="shared" ca="1" si="232"/>
        <v>1</v>
      </c>
      <c r="T2061" t="b">
        <f t="shared" ca="1" si="2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236"/>
        <v>0.5</v>
      </c>
      <c r="AJ2061">
        <f t="shared" si="234"/>
        <v>1</v>
      </c>
      <c r="AK2061">
        <f t="shared" si="235"/>
        <v>2</v>
      </c>
      <c r="AL2061">
        <f t="shared" si="229"/>
        <v>4</v>
      </c>
    </row>
    <row r="2062" spans="1:38" hidden="1" x14ac:dyDescent="0.3">
      <c r="A2062">
        <v>19</v>
      </c>
      <c r="B2062">
        <v>21</v>
      </c>
      <c r="C2062">
        <f>IF(OR($L2062=TRUE,$A2062=0,MOD($A2062,ChapterTable!$R$20)&lt;&gt;0),
MAX(0,INT(($B2062+ChapterTable!$P$26+VLOOKUP(SUBSTITUTE(C$1,"성장단계","")&amp;"단계오프셋",ChapterTable!$R:$S,2,0))/ChapterTable!$P$23)),
MAX(0,INT(($B2062+ChapterTable!$R$26+VLOOKUP(SUBSTITUTE(C$1,"성장단계","")&amp;"보스단계오프셋",ChapterTable!$R:$S,2,0))/ChapterTable!$R$23)))</f>
        <v>2</v>
      </c>
      <c r="D2062">
        <f>IF(OR($L2062=TRUE,$A2062=0,MOD($A2062,ChapterTable!$R$20)&lt;&gt;0),
MAX(0,INT(($B2062+ChapterTable!$P$26+VLOOKUP(SUBSTITUTE(D$1,"성장단계","")&amp;"단계오프셋",ChapterTable!$R:$S,2,0))/ChapterTable!$P$23)),
MAX(0,INT(($B2062+ChapterTable!$R$26+VLOOKUP(SUBSTITUTE(D$1,"성장단계","")&amp;"보스단계오프셋",ChapterTable!$R:$S,2,0))/ChapterTable!$R$23)))</f>
        <v>2</v>
      </c>
      <c r="E2062" s="1">
        <f ca="1">IF(AND($A2062=0,$B2062=1),
    VLOOKUP(1,ChapterTable!$1:$1048576,MATCH("최종"&amp;SUBSTITUTE(SUBSTITUTE(E$1,"standard",""),"|Float",""),ChapterTable!$1:$1,0),0)*ChapterTable!$P$17,
  IF(AND($A2062=0,$B2062=0),
    E2063,
  IF($B2062=0,
    VLOOKUP($A2062,ChapterTable!$1:$1048576,MATCH("최종"&amp;SUBSTITUTE(SUBSTITUTE(E$1,"standard",""),"|Float",""),ChapterTable!$1:$1,0),0),
  IF($B2062=1,
    IF($L2062=FALSE,
      VLOOKUP($A2062,ChapterTable!$1:$1048576,MATCH("최종"&amp;SUBSTITUTE(SUBSTITUTE(E$1,"standard",""),"|Float",""),ChapterTable!$1:$1,0),0),
      VLOOKUP($A2062-ChapterTable!$P$11,ChapterTable!$1:$1048576,MATCH("최종"&amp;SUBSTITUTE(SUBSTITUTE(E$1,"standard",""),"|Float",""),ChapterTable!$1:$1,0),0)*ChapterTable!$P$14
    ),
  OFFSET(E2062,-$B2062+IF($L2062,1,0),0)*IF($B2062&gt;OFFSET($B2062,1,0),ChapterTable!$R$17,1)*
    (VLOOKUP(SUBSTITUTE(SUBSTITUTE(E$1,"standard",""),"|Float","")&amp;IF(OR($L2062=TRUE,$A2062=0,MOD($A2062,ChapterTable!$R$20)&lt;&gt;0),"","보스")&amp;"인게임누적곱배수",ChapterTable!$R:$S,2,0)^C2062
    +VLOOKUP(SUBSTITUTE(SUBSTITUTE(E$1,"standard",""),"|Float","")&amp;IF(OR($L2062=TRUE,$A2062=0,MOD($A2062,ChapterTable!$R$20)&lt;&gt;0),"","보스")&amp;"인게임누적합배수",ChapterTable!$R:$S,2,0)*C2062)
  )
  )
  )
)</f>
        <v>190352.47414855956</v>
      </c>
      <c r="F2062" s="1">
        <f ca="1">IF(AND($A2062=0,$B2062=1),
    VLOOKUP(1,ChapterTable!$1:$1048576,MATCH("최종"&amp;SUBSTITUTE(SUBSTITUTE(F$1,"standard",""),"|Float",""),ChapterTable!$1:$1,0),0)*ChapterTable!$P$17,
  IF(AND($A2062=0,$B2062=0),
    F2063,
  IF($B2062=0,
    VLOOKUP($A2062,ChapterTable!$1:$1048576,MATCH("최종"&amp;SUBSTITUTE(SUBSTITUTE(F$1,"standard",""),"|Float",""),ChapterTable!$1:$1,0),0),
  IF($B2062=1,
    IF($L2062=FALSE,
      VLOOKUP($A2062,ChapterTable!$1:$1048576,MATCH("최종"&amp;SUBSTITUTE(SUBSTITUTE(F$1,"standard",""),"|Float",""),ChapterTable!$1:$1,0),0),
      VLOOKUP($A2062-ChapterTable!$P$11,ChapterTable!$1:$1048576,MATCH("최종"&amp;SUBSTITUTE(SUBSTITUTE(F$1,"standard",""),"|Float",""),ChapterTable!$1:$1,0),0)*ChapterTable!$P$14
    ),
  OFFSET(F2062,-$B2062+IF($L2062,1,0),0)*
    (VLOOKUP(SUBSTITUTE(SUBSTITUTE(F$1,"standard",""),"|Float","")&amp;IF(OR($L2062=TRUE,$A2062=0,MOD($A2062,ChapterTable!$R$20)&lt;&gt;0),"","보스")&amp;"인게임누적곱배수",ChapterTable!$R:$S,2,0)^D2062
    +VLOOKUP(SUBSTITUTE(SUBSTITUTE(F$1,"standard",""),"|Float","")&amp;IF(OR($L2062=TRUE,$A2062=0,MOD($A2062,ChapterTable!$R$20)&lt;&gt;0),"","보스")&amp;"인게임누적합배수",ChapterTable!$R:$S,2,0)*D2062)
  )
  )
  )
)</f>
        <v>65150.400378227219</v>
      </c>
      <c r="G2062" t="s">
        <v>719</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230"/>
        <v>3</v>
      </c>
      <c r="Q2062">
        <f t="shared" si="231"/>
        <v>3</v>
      </c>
      <c r="R2062" t="b">
        <f t="shared" ca="1" si="232"/>
        <v>1</v>
      </c>
      <c r="T2062" t="b">
        <f t="shared" ca="1" si="2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236"/>
        <v>0.33333333333333331</v>
      </c>
      <c r="AJ2062">
        <f t="shared" si="234"/>
        <v>0.395555555</v>
      </c>
      <c r="AK2062">
        <f t="shared" si="235"/>
        <v>1</v>
      </c>
      <c r="AL2062">
        <f t="shared" si="229"/>
        <v>4</v>
      </c>
    </row>
    <row r="2063" spans="1:38" hidden="1" x14ac:dyDescent="0.3">
      <c r="A2063">
        <v>19</v>
      </c>
      <c r="B2063">
        <v>22</v>
      </c>
      <c r="C2063">
        <f>IF(OR($L2063=TRUE,$A2063=0,MOD($A2063,ChapterTable!$R$20)&lt;&gt;0),
MAX(0,INT(($B2063+ChapterTable!$P$26+VLOOKUP(SUBSTITUTE(C$1,"성장단계","")&amp;"단계오프셋",ChapterTable!$R:$S,2,0))/ChapterTable!$P$23)),
MAX(0,INT(($B2063+ChapterTable!$R$26+VLOOKUP(SUBSTITUTE(C$1,"성장단계","")&amp;"보스단계오프셋",ChapterTable!$R:$S,2,0))/ChapterTable!$R$23)))</f>
        <v>2</v>
      </c>
      <c r="D2063">
        <f>IF(OR($L2063=TRUE,$A2063=0,MOD($A2063,ChapterTable!$R$20)&lt;&gt;0),
MAX(0,INT(($B2063+ChapterTable!$P$26+VLOOKUP(SUBSTITUTE(D$1,"성장단계","")&amp;"단계오프셋",ChapterTable!$R:$S,2,0))/ChapterTable!$P$23)),
MAX(0,INT(($B2063+ChapterTable!$R$26+VLOOKUP(SUBSTITUTE(D$1,"성장단계","")&amp;"보스단계오프셋",ChapterTable!$R:$S,2,0))/ChapterTable!$R$23)))</f>
        <v>2</v>
      </c>
      <c r="E2063" s="1">
        <f ca="1">IF(AND($A2063=0,$B2063=1),
    VLOOKUP(1,ChapterTable!$1:$1048576,MATCH("최종"&amp;SUBSTITUTE(SUBSTITUTE(E$1,"standard",""),"|Float",""),ChapterTable!$1:$1,0),0)*ChapterTable!$P$17,
  IF(AND($A2063=0,$B2063=0),
    E2064,
  IF($B2063=0,
    VLOOKUP($A2063,ChapterTable!$1:$1048576,MATCH("최종"&amp;SUBSTITUTE(SUBSTITUTE(E$1,"standard",""),"|Float",""),ChapterTable!$1:$1,0),0),
  IF($B2063=1,
    IF($L2063=FALSE,
      VLOOKUP($A2063,ChapterTable!$1:$1048576,MATCH("최종"&amp;SUBSTITUTE(SUBSTITUTE(E$1,"standard",""),"|Float",""),ChapterTable!$1:$1,0),0),
      VLOOKUP($A2063-ChapterTable!$P$11,ChapterTable!$1:$1048576,MATCH("최종"&amp;SUBSTITUTE(SUBSTITUTE(E$1,"standard",""),"|Float",""),ChapterTable!$1:$1,0),0)*ChapterTable!$P$14
    ),
  OFFSET(E2063,-$B2063+IF($L2063,1,0),0)*IF($B2063&gt;OFFSET($B2063,1,0),ChapterTable!$R$17,1)*
    (VLOOKUP(SUBSTITUTE(SUBSTITUTE(E$1,"standard",""),"|Float","")&amp;IF(OR($L2063=TRUE,$A2063=0,MOD($A2063,ChapterTable!$R$20)&lt;&gt;0),"","보스")&amp;"인게임누적곱배수",ChapterTable!$R:$S,2,0)^C2063
    +VLOOKUP(SUBSTITUTE(SUBSTITUTE(E$1,"standard",""),"|Float","")&amp;IF(OR($L2063=TRUE,$A2063=0,MOD($A2063,ChapterTable!$R$20)&lt;&gt;0),"","보스")&amp;"인게임누적합배수",ChapterTable!$R:$S,2,0)*C2063)
  )
  )
  )
)</f>
        <v>190352.47414855956</v>
      </c>
      <c r="F2063" s="1">
        <f ca="1">IF(AND($A2063=0,$B2063=1),
    VLOOKUP(1,ChapterTable!$1:$1048576,MATCH("최종"&amp;SUBSTITUTE(SUBSTITUTE(F$1,"standard",""),"|Float",""),ChapterTable!$1:$1,0),0)*ChapterTable!$P$17,
  IF(AND($A2063=0,$B2063=0),
    F2064,
  IF($B2063=0,
    VLOOKUP($A2063,ChapterTable!$1:$1048576,MATCH("최종"&amp;SUBSTITUTE(SUBSTITUTE(F$1,"standard",""),"|Float",""),ChapterTable!$1:$1,0),0),
  IF($B2063=1,
    IF($L2063=FALSE,
      VLOOKUP($A2063,ChapterTable!$1:$1048576,MATCH("최종"&amp;SUBSTITUTE(SUBSTITUTE(F$1,"standard",""),"|Float",""),ChapterTable!$1:$1,0),0),
      VLOOKUP($A2063-ChapterTable!$P$11,ChapterTable!$1:$1048576,MATCH("최종"&amp;SUBSTITUTE(SUBSTITUTE(F$1,"standard",""),"|Float",""),ChapterTable!$1:$1,0),0)*ChapterTable!$P$14
    ),
  OFFSET(F2063,-$B2063+IF($L2063,1,0),0)*
    (VLOOKUP(SUBSTITUTE(SUBSTITUTE(F$1,"standard",""),"|Float","")&amp;IF(OR($L2063=TRUE,$A2063=0,MOD($A2063,ChapterTable!$R$20)&lt;&gt;0),"","보스")&amp;"인게임누적곱배수",ChapterTable!$R:$S,2,0)^D2063
    +VLOOKUP(SUBSTITUTE(SUBSTITUTE(F$1,"standard",""),"|Float","")&amp;IF(OR($L2063=TRUE,$A2063=0,MOD($A2063,ChapterTable!$R$20)&lt;&gt;0),"","보스")&amp;"인게임누적합배수",ChapterTable!$R:$S,2,0)*D2063)
  )
  )
  )
)</f>
        <v>65150.400378227219</v>
      </c>
      <c r="G2063" t="s">
        <v>719</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230"/>
        <v>3</v>
      </c>
      <c r="Q2063">
        <f t="shared" si="231"/>
        <v>3</v>
      </c>
      <c r="R2063" t="b">
        <f t="shared" ca="1" si="232"/>
        <v>1</v>
      </c>
      <c r="T2063" t="b">
        <f t="shared" ca="1" si="2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236"/>
        <v>0.33333333333333331</v>
      </c>
      <c r="AJ2063">
        <f t="shared" si="234"/>
        <v>0.395555555</v>
      </c>
      <c r="AK2063">
        <f t="shared" si="235"/>
        <v>1</v>
      </c>
      <c r="AL2063">
        <f t="shared" si="229"/>
        <v>4</v>
      </c>
    </row>
    <row r="2064" spans="1:38" hidden="1" x14ac:dyDescent="0.3">
      <c r="A2064">
        <v>19</v>
      </c>
      <c r="B2064">
        <v>23</v>
      </c>
      <c r="C2064">
        <f>IF(OR($L2064=TRUE,$A2064=0,MOD($A2064,ChapterTable!$R$20)&lt;&gt;0),
MAX(0,INT(($B2064+ChapterTable!$P$26+VLOOKUP(SUBSTITUTE(C$1,"성장단계","")&amp;"단계오프셋",ChapterTable!$R:$S,2,0))/ChapterTable!$P$23)),
MAX(0,INT(($B2064+ChapterTable!$R$26+VLOOKUP(SUBSTITUTE(C$1,"성장단계","")&amp;"보스단계오프셋",ChapterTable!$R:$S,2,0))/ChapterTable!$R$23)))</f>
        <v>2</v>
      </c>
      <c r="D2064">
        <f>IF(OR($L2064=TRUE,$A2064=0,MOD($A2064,ChapterTable!$R$20)&lt;&gt;0),
MAX(0,INT(($B2064+ChapterTable!$P$26+VLOOKUP(SUBSTITUTE(D$1,"성장단계","")&amp;"단계오프셋",ChapterTable!$R:$S,2,0))/ChapterTable!$P$23)),
MAX(0,INT(($B2064+ChapterTable!$R$26+VLOOKUP(SUBSTITUTE(D$1,"성장단계","")&amp;"보스단계오프셋",ChapterTable!$R:$S,2,0))/ChapterTable!$R$23)))</f>
        <v>2</v>
      </c>
      <c r="E2064" s="1">
        <f ca="1">IF(AND($A2064=0,$B2064=1),
    VLOOKUP(1,ChapterTable!$1:$1048576,MATCH("최종"&amp;SUBSTITUTE(SUBSTITUTE(E$1,"standard",""),"|Float",""),ChapterTable!$1:$1,0),0)*ChapterTable!$P$17,
  IF(AND($A2064=0,$B2064=0),
    E2065,
  IF($B2064=0,
    VLOOKUP($A2064,ChapterTable!$1:$1048576,MATCH("최종"&amp;SUBSTITUTE(SUBSTITUTE(E$1,"standard",""),"|Float",""),ChapterTable!$1:$1,0),0),
  IF($B2064=1,
    IF($L2064=FALSE,
      VLOOKUP($A2064,ChapterTable!$1:$1048576,MATCH("최종"&amp;SUBSTITUTE(SUBSTITUTE(E$1,"standard",""),"|Float",""),ChapterTable!$1:$1,0),0),
      VLOOKUP($A2064-ChapterTable!$P$11,ChapterTable!$1:$1048576,MATCH("최종"&amp;SUBSTITUTE(SUBSTITUTE(E$1,"standard",""),"|Float",""),ChapterTable!$1:$1,0),0)*ChapterTable!$P$14
    ),
  OFFSET(E2064,-$B2064+IF($L2064,1,0),0)*IF($B2064&gt;OFFSET($B2064,1,0),ChapterTable!$R$17,1)*
    (VLOOKUP(SUBSTITUTE(SUBSTITUTE(E$1,"standard",""),"|Float","")&amp;IF(OR($L2064=TRUE,$A2064=0,MOD($A2064,ChapterTable!$R$20)&lt;&gt;0),"","보스")&amp;"인게임누적곱배수",ChapterTable!$R:$S,2,0)^C2064
    +VLOOKUP(SUBSTITUTE(SUBSTITUTE(E$1,"standard",""),"|Float","")&amp;IF(OR($L2064=TRUE,$A2064=0,MOD($A2064,ChapterTable!$R$20)&lt;&gt;0),"","보스")&amp;"인게임누적합배수",ChapterTable!$R:$S,2,0)*C2064)
  )
  )
  )
)</f>
        <v>190352.47414855956</v>
      </c>
      <c r="F2064" s="1">
        <f ca="1">IF(AND($A2064=0,$B2064=1),
    VLOOKUP(1,ChapterTable!$1:$1048576,MATCH("최종"&amp;SUBSTITUTE(SUBSTITUTE(F$1,"standard",""),"|Float",""),ChapterTable!$1:$1,0),0)*ChapterTable!$P$17,
  IF(AND($A2064=0,$B2064=0),
    F2065,
  IF($B2064=0,
    VLOOKUP($A2064,ChapterTable!$1:$1048576,MATCH("최종"&amp;SUBSTITUTE(SUBSTITUTE(F$1,"standard",""),"|Float",""),ChapterTable!$1:$1,0),0),
  IF($B2064=1,
    IF($L2064=FALSE,
      VLOOKUP($A2064,ChapterTable!$1:$1048576,MATCH("최종"&amp;SUBSTITUTE(SUBSTITUTE(F$1,"standard",""),"|Float",""),ChapterTable!$1:$1,0),0),
      VLOOKUP($A2064-ChapterTable!$P$11,ChapterTable!$1:$1048576,MATCH("최종"&amp;SUBSTITUTE(SUBSTITUTE(F$1,"standard",""),"|Float",""),ChapterTable!$1:$1,0),0)*ChapterTable!$P$14
    ),
  OFFSET(F2064,-$B2064+IF($L2064,1,0),0)*
    (VLOOKUP(SUBSTITUTE(SUBSTITUTE(F$1,"standard",""),"|Float","")&amp;IF(OR($L2064=TRUE,$A2064=0,MOD($A2064,ChapterTable!$R$20)&lt;&gt;0),"","보스")&amp;"인게임누적곱배수",ChapterTable!$R:$S,2,0)^D2064
    +VLOOKUP(SUBSTITUTE(SUBSTITUTE(F$1,"standard",""),"|Float","")&amp;IF(OR($L2064=TRUE,$A2064=0,MOD($A2064,ChapterTable!$R$20)&lt;&gt;0),"","보스")&amp;"인게임누적합배수",ChapterTable!$R:$S,2,0)*D2064)
  )
  )
  )
)</f>
        <v>65150.400378227219</v>
      </c>
      <c r="G2064" t="s">
        <v>719</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230"/>
        <v>3</v>
      </c>
      <c r="Q2064">
        <f t="shared" si="231"/>
        <v>3</v>
      </c>
      <c r="R2064" t="b">
        <f t="shared" ca="1" si="232"/>
        <v>1</v>
      </c>
      <c r="T2064" t="b">
        <f t="shared" ca="1" si="2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236"/>
        <v>0.33333333333333331</v>
      </c>
      <c r="AJ2064">
        <f t="shared" si="234"/>
        <v>0.395555555</v>
      </c>
      <c r="AK2064">
        <f t="shared" si="235"/>
        <v>1</v>
      </c>
      <c r="AL2064">
        <f t="shared" si="229"/>
        <v>4</v>
      </c>
    </row>
    <row r="2065" spans="1:38" hidden="1" x14ac:dyDescent="0.3">
      <c r="A2065">
        <v>19</v>
      </c>
      <c r="B2065">
        <v>24</v>
      </c>
      <c r="C2065">
        <f>IF(OR($L2065=TRUE,$A2065=0,MOD($A2065,ChapterTable!$R$20)&lt;&gt;0),
MAX(0,INT(($B2065+ChapterTable!$P$26+VLOOKUP(SUBSTITUTE(C$1,"성장단계","")&amp;"단계오프셋",ChapterTable!$R:$S,2,0))/ChapterTable!$P$23)),
MAX(0,INT(($B2065+ChapterTable!$R$26+VLOOKUP(SUBSTITUTE(C$1,"성장단계","")&amp;"보스단계오프셋",ChapterTable!$R:$S,2,0))/ChapterTable!$R$23)))</f>
        <v>2</v>
      </c>
      <c r="D2065">
        <f>IF(OR($L2065=TRUE,$A2065=0,MOD($A2065,ChapterTable!$R$20)&lt;&gt;0),
MAX(0,INT(($B2065+ChapterTable!$P$26+VLOOKUP(SUBSTITUTE(D$1,"성장단계","")&amp;"단계오프셋",ChapterTable!$R:$S,2,0))/ChapterTable!$P$23)),
MAX(0,INT(($B2065+ChapterTable!$R$26+VLOOKUP(SUBSTITUTE(D$1,"성장단계","")&amp;"보스단계오프셋",ChapterTable!$R:$S,2,0))/ChapterTable!$R$23)))</f>
        <v>2</v>
      </c>
      <c r="E2065" s="1">
        <f ca="1">IF(AND($A2065=0,$B2065=1),
    VLOOKUP(1,ChapterTable!$1:$1048576,MATCH("최종"&amp;SUBSTITUTE(SUBSTITUTE(E$1,"standard",""),"|Float",""),ChapterTable!$1:$1,0),0)*ChapterTable!$P$17,
  IF(AND($A2065=0,$B2065=0),
    E2066,
  IF($B2065=0,
    VLOOKUP($A2065,ChapterTable!$1:$1048576,MATCH("최종"&amp;SUBSTITUTE(SUBSTITUTE(E$1,"standard",""),"|Float",""),ChapterTable!$1:$1,0),0),
  IF($B2065=1,
    IF($L2065=FALSE,
      VLOOKUP($A2065,ChapterTable!$1:$1048576,MATCH("최종"&amp;SUBSTITUTE(SUBSTITUTE(E$1,"standard",""),"|Float",""),ChapterTable!$1:$1,0),0),
      VLOOKUP($A2065-ChapterTable!$P$11,ChapterTable!$1:$1048576,MATCH("최종"&amp;SUBSTITUTE(SUBSTITUTE(E$1,"standard",""),"|Float",""),ChapterTable!$1:$1,0),0)*ChapterTable!$P$14
    ),
  OFFSET(E2065,-$B2065+IF($L2065,1,0),0)*IF($B2065&gt;OFFSET($B2065,1,0),ChapterTable!$R$17,1)*
    (VLOOKUP(SUBSTITUTE(SUBSTITUTE(E$1,"standard",""),"|Float","")&amp;IF(OR($L2065=TRUE,$A2065=0,MOD($A2065,ChapterTable!$R$20)&lt;&gt;0),"","보스")&amp;"인게임누적곱배수",ChapterTable!$R:$S,2,0)^C2065
    +VLOOKUP(SUBSTITUTE(SUBSTITUTE(E$1,"standard",""),"|Float","")&amp;IF(OR($L2065=TRUE,$A2065=0,MOD($A2065,ChapterTable!$R$20)&lt;&gt;0),"","보스")&amp;"인게임누적합배수",ChapterTable!$R:$S,2,0)*C2065)
  )
  )
  )
)</f>
        <v>190352.47414855956</v>
      </c>
      <c r="F2065" s="1">
        <f ca="1">IF(AND($A2065=0,$B2065=1),
    VLOOKUP(1,ChapterTable!$1:$1048576,MATCH("최종"&amp;SUBSTITUTE(SUBSTITUTE(F$1,"standard",""),"|Float",""),ChapterTable!$1:$1,0),0)*ChapterTable!$P$17,
  IF(AND($A2065=0,$B2065=0),
    F2066,
  IF($B2065=0,
    VLOOKUP($A2065,ChapterTable!$1:$1048576,MATCH("최종"&amp;SUBSTITUTE(SUBSTITUTE(F$1,"standard",""),"|Float",""),ChapterTable!$1:$1,0),0),
  IF($B2065=1,
    IF($L2065=FALSE,
      VLOOKUP($A2065,ChapterTable!$1:$1048576,MATCH("최종"&amp;SUBSTITUTE(SUBSTITUTE(F$1,"standard",""),"|Float",""),ChapterTable!$1:$1,0),0),
      VLOOKUP($A2065-ChapterTable!$P$11,ChapterTable!$1:$1048576,MATCH("최종"&amp;SUBSTITUTE(SUBSTITUTE(F$1,"standard",""),"|Float",""),ChapterTable!$1:$1,0),0)*ChapterTable!$P$14
    ),
  OFFSET(F2065,-$B2065+IF($L2065,1,0),0)*
    (VLOOKUP(SUBSTITUTE(SUBSTITUTE(F$1,"standard",""),"|Float","")&amp;IF(OR($L2065=TRUE,$A2065=0,MOD($A2065,ChapterTable!$R$20)&lt;&gt;0),"","보스")&amp;"인게임누적곱배수",ChapterTable!$R:$S,2,0)^D2065
    +VLOOKUP(SUBSTITUTE(SUBSTITUTE(F$1,"standard",""),"|Float","")&amp;IF(OR($L2065=TRUE,$A2065=0,MOD($A2065,ChapterTable!$R$20)&lt;&gt;0),"","보스")&amp;"인게임누적합배수",ChapterTable!$R:$S,2,0)*D2065)
  )
  )
  )
)</f>
        <v>65150.400378227219</v>
      </c>
      <c r="G2065" t="s">
        <v>719</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230"/>
        <v>3</v>
      </c>
      <c r="Q2065">
        <f t="shared" si="231"/>
        <v>3</v>
      </c>
      <c r="R2065" t="b">
        <f t="shared" ca="1" si="232"/>
        <v>1</v>
      </c>
      <c r="T2065" t="b">
        <f t="shared" ca="1" si="2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236"/>
        <v>0.33333333333333331</v>
      </c>
      <c r="AJ2065">
        <f t="shared" si="234"/>
        <v>0.395555555</v>
      </c>
      <c r="AK2065">
        <f t="shared" si="235"/>
        <v>1</v>
      </c>
      <c r="AL2065">
        <f t="shared" si="229"/>
        <v>4</v>
      </c>
    </row>
    <row r="2066" spans="1:38" hidden="1" x14ac:dyDescent="0.3">
      <c r="A2066">
        <v>19</v>
      </c>
      <c r="B2066">
        <v>25</v>
      </c>
      <c r="C2066">
        <f>IF(OR($L2066=TRUE,$A2066=0,MOD($A2066,ChapterTable!$R$20)&lt;&gt;0),
MAX(0,INT(($B2066+ChapterTable!$P$26+VLOOKUP(SUBSTITUTE(C$1,"성장단계","")&amp;"단계오프셋",ChapterTable!$R:$S,2,0))/ChapterTable!$P$23)),
MAX(0,INT(($B2066+ChapterTable!$R$26+VLOOKUP(SUBSTITUTE(C$1,"성장단계","")&amp;"보스단계오프셋",ChapterTable!$R:$S,2,0))/ChapterTable!$R$23)))</f>
        <v>2</v>
      </c>
      <c r="D2066">
        <f>IF(OR($L2066=TRUE,$A2066=0,MOD($A2066,ChapterTable!$R$20)&lt;&gt;0),
MAX(0,INT(($B2066+ChapterTable!$P$26+VLOOKUP(SUBSTITUTE(D$1,"성장단계","")&amp;"단계오프셋",ChapterTable!$R:$S,2,0))/ChapterTable!$P$23)),
MAX(0,INT(($B2066+ChapterTable!$R$26+VLOOKUP(SUBSTITUTE(D$1,"성장단계","")&amp;"보스단계오프셋",ChapterTable!$R:$S,2,0))/ChapterTable!$R$23)))</f>
        <v>2</v>
      </c>
      <c r="E2066" s="1">
        <f ca="1">IF(AND($A2066=0,$B2066=1),
    VLOOKUP(1,ChapterTable!$1:$1048576,MATCH("최종"&amp;SUBSTITUTE(SUBSTITUTE(E$1,"standard",""),"|Float",""),ChapterTable!$1:$1,0),0)*ChapterTable!$P$17,
  IF(AND($A2066=0,$B2066=0),
    E2067,
  IF($B2066=0,
    VLOOKUP($A2066,ChapterTable!$1:$1048576,MATCH("최종"&amp;SUBSTITUTE(SUBSTITUTE(E$1,"standard",""),"|Float",""),ChapterTable!$1:$1,0),0),
  IF($B2066=1,
    IF($L2066=FALSE,
      VLOOKUP($A2066,ChapterTable!$1:$1048576,MATCH("최종"&amp;SUBSTITUTE(SUBSTITUTE(E$1,"standard",""),"|Float",""),ChapterTable!$1:$1,0),0),
      VLOOKUP($A2066-ChapterTable!$P$11,ChapterTable!$1:$1048576,MATCH("최종"&amp;SUBSTITUTE(SUBSTITUTE(E$1,"standard",""),"|Float",""),ChapterTable!$1:$1,0),0)*ChapterTable!$P$14
    ),
  OFFSET(E2066,-$B2066+IF($L2066,1,0),0)*IF($B2066&gt;OFFSET($B2066,1,0),ChapterTable!$R$17,1)*
    (VLOOKUP(SUBSTITUTE(SUBSTITUTE(E$1,"standard",""),"|Float","")&amp;IF(OR($L2066=TRUE,$A2066=0,MOD($A2066,ChapterTable!$R$20)&lt;&gt;0),"","보스")&amp;"인게임누적곱배수",ChapterTable!$R:$S,2,0)^C2066
    +VLOOKUP(SUBSTITUTE(SUBSTITUTE(E$1,"standard",""),"|Float","")&amp;IF(OR($L2066=TRUE,$A2066=0,MOD($A2066,ChapterTable!$R$20)&lt;&gt;0),"","보스")&amp;"인게임누적합배수",ChapterTable!$R:$S,2,0)*C2066)
  )
  )
  )
)</f>
        <v>190352.47414855956</v>
      </c>
      <c r="F2066" s="1">
        <f ca="1">IF(AND($A2066=0,$B2066=1),
    VLOOKUP(1,ChapterTable!$1:$1048576,MATCH("최종"&amp;SUBSTITUTE(SUBSTITUTE(F$1,"standard",""),"|Float",""),ChapterTable!$1:$1,0),0)*ChapterTable!$P$17,
  IF(AND($A2066=0,$B2066=0),
    F2067,
  IF($B2066=0,
    VLOOKUP($A2066,ChapterTable!$1:$1048576,MATCH("최종"&amp;SUBSTITUTE(SUBSTITUTE(F$1,"standard",""),"|Float",""),ChapterTable!$1:$1,0),0),
  IF($B2066=1,
    IF($L2066=FALSE,
      VLOOKUP($A2066,ChapterTable!$1:$1048576,MATCH("최종"&amp;SUBSTITUTE(SUBSTITUTE(F$1,"standard",""),"|Float",""),ChapterTable!$1:$1,0),0),
      VLOOKUP($A2066-ChapterTable!$P$11,ChapterTable!$1:$1048576,MATCH("최종"&amp;SUBSTITUTE(SUBSTITUTE(F$1,"standard",""),"|Float",""),ChapterTable!$1:$1,0),0)*ChapterTable!$P$14
    ),
  OFFSET(F2066,-$B2066+IF($L2066,1,0),0)*
    (VLOOKUP(SUBSTITUTE(SUBSTITUTE(F$1,"standard",""),"|Float","")&amp;IF(OR($L2066=TRUE,$A2066=0,MOD($A2066,ChapterTable!$R$20)&lt;&gt;0),"","보스")&amp;"인게임누적곱배수",ChapterTable!$R:$S,2,0)^D2066
    +VLOOKUP(SUBSTITUTE(SUBSTITUTE(F$1,"standard",""),"|Float","")&amp;IF(OR($L2066=TRUE,$A2066=0,MOD($A2066,ChapterTable!$R$20)&lt;&gt;0),"","보스")&amp;"인게임누적합배수",ChapterTable!$R:$S,2,0)*D2066)
  )
  )
  )
)</f>
        <v>65150.400378227219</v>
      </c>
      <c r="G2066" t="s">
        <v>719</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230"/>
        <v>11</v>
      </c>
      <c r="Q2066">
        <f t="shared" si="231"/>
        <v>11</v>
      </c>
      <c r="R2066" t="b">
        <f t="shared" ca="1" si="232"/>
        <v>1</v>
      </c>
      <c r="T2066" t="b">
        <f t="shared" ca="1" si="2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236"/>
        <v>0.33333333333333331</v>
      </c>
      <c r="AJ2066">
        <f t="shared" si="234"/>
        <v>0.395555555</v>
      </c>
      <c r="AK2066">
        <f t="shared" si="235"/>
        <v>1</v>
      </c>
      <c r="AL2066">
        <f t="shared" si="229"/>
        <v>4</v>
      </c>
    </row>
    <row r="2067" spans="1:38" hidden="1" x14ac:dyDescent="0.3">
      <c r="A2067">
        <v>19</v>
      </c>
      <c r="B2067">
        <v>26</v>
      </c>
      <c r="C2067">
        <f>IF(OR($L2067=TRUE,$A2067=0,MOD($A2067,ChapterTable!$R$20)&lt;&gt;0),
MAX(0,INT(($B2067+ChapterTable!$P$26+VLOOKUP(SUBSTITUTE(C$1,"성장단계","")&amp;"단계오프셋",ChapterTable!$R:$S,2,0))/ChapterTable!$P$23)),
MAX(0,INT(($B2067+ChapterTable!$R$26+VLOOKUP(SUBSTITUTE(C$1,"성장단계","")&amp;"보스단계오프셋",ChapterTable!$R:$S,2,0))/ChapterTable!$R$23)))</f>
        <v>3</v>
      </c>
      <c r="D2067">
        <f>IF(OR($L2067=TRUE,$A2067=0,MOD($A2067,ChapterTable!$R$20)&lt;&gt;0),
MAX(0,INT(($B2067+ChapterTable!$P$26+VLOOKUP(SUBSTITUTE(D$1,"성장단계","")&amp;"단계오프셋",ChapterTable!$R:$S,2,0))/ChapterTable!$P$23)),
MAX(0,INT(($B2067+ChapterTable!$R$26+VLOOKUP(SUBSTITUTE(D$1,"성장단계","")&amp;"보스단계오프셋",ChapterTable!$R:$S,2,0))/ChapterTable!$R$23)))</f>
        <v>2</v>
      </c>
      <c r="E2067" s="1">
        <f ca="1">IF(AND($A2067=0,$B2067=1),
    VLOOKUP(1,ChapterTable!$1:$1048576,MATCH("최종"&amp;SUBSTITUTE(SUBSTITUTE(E$1,"standard",""),"|Float",""),ChapterTable!$1:$1,0),0)*ChapterTable!$P$17,
  IF(AND($A2067=0,$B2067=0),
    E2068,
  IF($B2067=0,
    VLOOKUP($A2067,ChapterTable!$1:$1048576,MATCH("최종"&amp;SUBSTITUTE(SUBSTITUTE(E$1,"standard",""),"|Float",""),ChapterTable!$1:$1,0),0),
  IF($B2067=1,
    IF($L2067=FALSE,
      VLOOKUP($A2067,ChapterTable!$1:$1048576,MATCH("최종"&amp;SUBSTITUTE(SUBSTITUTE(E$1,"standard",""),"|Float",""),ChapterTable!$1:$1,0),0),
      VLOOKUP($A2067-ChapterTable!$P$11,ChapterTable!$1:$1048576,MATCH("최종"&amp;SUBSTITUTE(SUBSTITUTE(E$1,"standard",""),"|Float",""),ChapterTable!$1:$1,0),0)*ChapterTable!$P$14
    ),
  OFFSET(E2067,-$B2067+IF($L2067,1,0),0)*IF($B2067&gt;OFFSET($B2067,1,0),ChapterTable!$R$17,1)*
    (VLOOKUP(SUBSTITUTE(SUBSTITUTE(E$1,"standard",""),"|Float","")&amp;IF(OR($L2067=TRUE,$A2067=0,MOD($A2067,ChapterTable!$R$20)&lt;&gt;0),"","보스")&amp;"인게임누적곱배수",ChapterTable!$R:$S,2,0)^C2067
    +VLOOKUP(SUBSTITUTE(SUBSTITUTE(E$1,"standard",""),"|Float","")&amp;IF(OR($L2067=TRUE,$A2067=0,MOD($A2067,ChapterTable!$R$20)&lt;&gt;0),"","보스")&amp;"인게임누적합배수",ChapterTable!$R:$S,2,0)*C2067)
  )
  )
  )
)</f>
        <v>217545.68474121095</v>
      </c>
      <c r="F2067" s="1">
        <f ca="1">IF(AND($A2067=0,$B2067=1),
    VLOOKUP(1,ChapterTable!$1:$1048576,MATCH("최종"&amp;SUBSTITUTE(SUBSTITUTE(F$1,"standard",""),"|Float",""),ChapterTable!$1:$1,0),0)*ChapterTable!$P$17,
  IF(AND($A2067=0,$B2067=0),
    F2068,
  IF($B2067=0,
    VLOOKUP($A2067,ChapterTable!$1:$1048576,MATCH("최종"&amp;SUBSTITUTE(SUBSTITUTE(F$1,"standard",""),"|Float",""),ChapterTable!$1:$1,0),0),
  IF($B2067=1,
    IF($L2067=FALSE,
      VLOOKUP($A2067,ChapterTable!$1:$1048576,MATCH("최종"&amp;SUBSTITUTE(SUBSTITUTE(F$1,"standard",""),"|Float",""),ChapterTable!$1:$1,0),0),
      VLOOKUP($A2067-ChapterTable!$P$11,ChapterTable!$1:$1048576,MATCH("최종"&amp;SUBSTITUTE(SUBSTITUTE(F$1,"standard",""),"|Float",""),ChapterTable!$1:$1,0),0)*ChapterTable!$P$14
    ),
  OFFSET(F2067,-$B2067+IF($L2067,1,0),0)*
    (VLOOKUP(SUBSTITUTE(SUBSTITUTE(F$1,"standard",""),"|Float","")&amp;IF(OR($L2067=TRUE,$A2067=0,MOD($A2067,ChapterTable!$R$20)&lt;&gt;0),"","보스")&amp;"인게임누적곱배수",ChapterTable!$R:$S,2,0)^D2067
    +VLOOKUP(SUBSTITUTE(SUBSTITUTE(F$1,"standard",""),"|Float","")&amp;IF(OR($L2067=TRUE,$A2067=0,MOD($A2067,ChapterTable!$R$20)&lt;&gt;0),"","보스")&amp;"인게임누적합배수",ChapterTable!$R:$S,2,0)*D2067)
  )
  )
  )
)</f>
        <v>65150.400378227219</v>
      </c>
      <c r="G2067" t="s">
        <v>719</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230"/>
        <v>3</v>
      </c>
      <c r="Q2067">
        <f t="shared" si="231"/>
        <v>3</v>
      </c>
      <c r="R2067" t="b">
        <f t="shared" ca="1" si="232"/>
        <v>1</v>
      </c>
      <c r="T2067" t="b">
        <f t="shared" ca="1" si="2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236"/>
        <v>0.33333333333333331</v>
      </c>
      <c r="AJ2067">
        <f t="shared" si="234"/>
        <v>0.395555555</v>
      </c>
      <c r="AK2067">
        <f t="shared" si="235"/>
        <v>1</v>
      </c>
      <c r="AL2067">
        <f t="shared" si="229"/>
        <v>4</v>
      </c>
    </row>
    <row r="2068" spans="1:38" hidden="1" x14ac:dyDescent="0.3">
      <c r="A2068">
        <v>19</v>
      </c>
      <c r="B2068">
        <v>27</v>
      </c>
      <c r="C2068">
        <f>IF(OR($L2068=TRUE,$A2068=0,MOD($A2068,ChapterTable!$R$20)&lt;&gt;0),
MAX(0,INT(($B2068+ChapterTable!$P$26+VLOOKUP(SUBSTITUTE(C$1,"성장단계","")&amp;"단계오프셋",ChapterTable!$R:$S,2,0))/ChapterTable!$P$23)),
MAX(0,INT(($B2068+ChapterTable!$R$26+VLOOKUP(SUBSTITUTE(C$1,"성장단계","")&amp;"보스단계오프셋",ChapterTable!$R:$S,2,0))/ChapterTable!$R$23)))</f>
        <v>3</v>
      </c>
      <c r="D2068">
        <f>IF(OR($L2068=TRUE,$A2068=0,MOD($A2068,ChapterTable!$R$20)&lt;&gt;0),
MAX(0,INT(($B2068+ChapterTable!$P$26+VLOOKUP(SUBSTITUTE(D$1,"성장단계","")&amp;"단계오프셋",ChapterTable!$R:$S,2,0))/ChapterTable!$P$23)),
MAX(0,INT(($B2068+ChapterTable!$R$26+VLOOKUP(SUBSTITUTE(D$1,"성장단계","")&amp;"보스단계오프셋",ChapterTable!$R:$S,2,0))/ChapterTable!$R$23)))</f>
        <v>2</v>
      </c>
      <c r="E2068" s="1">
        <f ca="1">IF(AND($A2068=0,$B2068=1),
    VLOOKUP(1,ChapterTable!$1:$1048576,MATCH("최종"&amp;SUBSTITUTE(SUBSTITUTE(E$1,"standard",""),"|Float",""),ChapterTable!$1:$1,0),0)*ChapterTable!$P$17,
  IF(AND($A2068=0,$B2068=0),
    E2069,
  IF($B2068=0,
    VLOOKUP($A2068,ChapterTable!$1:$1048576,MATCH("최종"&amp;SUBSTITUTE(SUBSTITUTE(E$1,"standard",""),"|Float",""),ChapterTable!$1:$1,0),0),
  IF($B2068=1,
    IF($L2068=FALSE,
      VLOOKUP($A2068,ChapterTable!$1:$1048576,MATCH("최종"&amp;SUBSTITUTE(SUBSTITUTE(E$1,"standard",""),"|Float",""),ChapterTable!$1:$1,0),0),
      VLOOKUP($A2068-ChapterTable!$P$11,ChapterTable!$1:$1048576,MATCH("최종"&amp;SUBSTITUTE(SUBSTITUTE(E$1,"standard",""),"|Float",""),ChapterTable!$1:$1,0),0)*ChapterTable!$P$14
    ),
  OFFSET(E2068,-$B2068+IF($L2068,1,0),0)*IF($B2068&gt;OFFSET($B2068,1,0),ChapterTable!$R$17,1)*
    (VLOOKUP(SUBSTITUTE(SUBSTITUTE(E$1,"standard",""),"|Float","")&amp;IF(OR($L2068=TRUE,$A2068=0,MOD($A2068,ChapterTable!$R$20)&lt;&gt;0),"","보스")&amp;"인게임누적곱배수",ChapterTable!$R:$S,2,0)^C2068
    +VLOOKUP(SUBSTITUTE(SUBSTITUTE(E$1,"standard",""),"|Float","")&amp;IF(OR($L2068=TRUE,$A2068=0,MOD($A2068,ChapterTable!$R$20)&lt;&gt;0),"","보스")&amp;"인게임누적합배수",ChapterTable!$R:$S,2,0)*C2068)
  )
  )
  )
)</f>
        <v>217545.68474121095</v>
      </c>
      <c r="F2068" s="1">
        <f ca="1">IF(AND($A2068=0,$B2068=1),
    VLOOKUP(1,ChapterTable!$1:$1048576,MATCH("최종"&amp;SUBSTITUTE(SUBSTITUTE(F$1,"standard",""),"|Float",""),ChapterTable!$1:$1,0),0)*ChapterTable!$P$17,
  IF(AND($A2068=0,$B2068=0),
    F2069,
  IF($B2068=0,
    VLOOKUP($A2068,ChapterTable!$1:$1048576,MATCH("최종"&amp;SUBSTITUTE(SUBSTITUTE(F$1,"standard",""),"|Float",""),ChapterTable!$1:$1,0),0),
  IF($B2068=1,
    IF($L2068=FALSE,
      VLOOKUP($A2068,ChapterTable!$1:$1048576,MATCH("최종"&amp;SUBSTITUTE(SUBSTITUTE(F$1,"standard",""),"|Float",""),ChapterTable!$1:$1,0),0),
      VLOOKUP($A2068-ChapterTable!$P$11,ChapterTable!$1:$1048576,MATCH("최종"&amp;SUBSTITUTE(SUBSTITUTE(F$1,"standard",""),"|Float",""),ChapterTable!$1:$1,0),0)*ChapterTable!$P$14
    ),
  OFFSET(F2068,-$B2068+IF($L2068,1,0),0)*
    (VLOOKUP(SUBSTITUTE(SUBSTITUTE(F$1,"standard",""),"|Float","")&amp;IF(OR($L2068=TRUE,$A2068=0,MOD($A2068,ChapterTable!$R$20)&lt;&gt;0),"","보스")&amp;"인게임누적곱배수",ChapterTable!$R:$S,2,0)^D2068
    +VLOOKUP(SUBSTITUTE(SUBSTITUTE(F$1,"standard",""),"|Float","")&amp;IF(OR($L2068=TRUE,$A2068=0,MOD($A2068,ChapterTable!$R$20)&lt;&gt;0),"","보스")&amp;"인게임누적합배수",ChapterTable!$R:$S,2,0)*D2068)
  )
  )
  )
)</f>
        <v>65150.400378227219</v>
      </c>
      <c r="G2068" t="s">
        <v>719</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230"/>
        <v>3</v>
      </c>
      <c r="Q2068">
        <f t="shared" si="231"/>
        <v>3</v>
      </c>
      <c r="R2068" t="b">
        <f t="shared" ca="1" si="232"/>
        <v>1</v>
      </c>
      <c r="T2068" t="b">
        <f t="shared" ca="1" si="2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236"/>
        <v>0.33333333333333331</v>
      </c>
      <c r="AJ2068">
        <f t="shared" si="234"/>
        <v>0.395555555</v>
      </c>
      <c r="AK2068">
        <f t="shared" si="235"/>
        <v>1</v>
      </c>
      <c r="AL2068">
        <f t="shared" si="229"/>
        <v>4</v>
      </c>
    </row>
    <row r="2069" spans="1:38" hidden="1" x14ac:dyDescent="0.3">
      <c r="A2069">
        <v>19</v>
      </c>
      <c r="B2069">
        <v>28</v>
      </c>
      <c r="C2069">
        <f>IF(OR($L2069=TRUE,$A2069=0,MOD($A2069,ChapterTable!$R$20)&lt;&gt;0),
MAX(0,INT(($B2069+ChapterTable!$P$26+VLOOKUP(SUBSTITUTE(C$1,"성장단계","")&amp;"단계오프셋",ChapterTable!$R:$S,2,0))/ChapterTable!$P$23)),
MAX(0,INT(($B2069+ChapterTable!$R$26+VLOOKUP(SUBSTITUTE(C$1,"성장단계","")&amp;"보스단계오프셋",ChapterTable!$R:$S,2,0))/ChapterTable!$R$23)))</f>
        <v>3</v>
      </c>
      <c r="D2069">
        <f>IF(OR($L2069=TRUE,$A2069=0,MOD($A2069,ChapterTable!$R$20)&lt;&gt;0),
MAX(0,INT(($B2069+ChapterTable!$P$26+VLOOKUP(SUBSTITUTE(D$1,"성장단계","")&amp;"단계오프셋",ChapterTable!$R:$S,2,0))/ChapterTable!$P$23)),
MAX(0,INT(($B2069+ChapterTable!$R$26+VLOOKUP(SUBSTITUTE(D$1,"성장단계","")&amp;"보스단계오프셋",ChapterTable!$R:$S,2,0))/ChapterTable!$R$23)))</f>
        <v>2</v>
      </c>
      <c r="E2069" s="1">
        <f ca="1">IF(AND($A2069=0,$B2069=1),
    VLOOKUP(1,ChapterTable!$1:$1048576,MATCH("최종"&amp;SUBSTITUTE(SUBSTITUTE(E$1,"standard",""),"|Float",""),ChapterTable!$1:$1,0),0)*ChapterTable!$P$17,
  IF(AND($A2069=0,$B2069=0),
    E2070,
  IF($B2069=0,
    VLOOKUP($A2069,ChapterTable!$1:$1048576,MATCH("최종"&amp;SUBSTITUTE(SUBSTITUTE(E$1,"standard",""),"|Float",""),ChapterTable!$1:$1,0),0),
  IF($B2069=1,
    IF($L2069=FALSE,
      VLOOKUP($A2069,ChapterTable!$1:$1048576,MATCH("최종"&amp;SUBSTITUTE(SUBSTITUTE(E$1,"standard",""),"|Float",""),ChapterTable!$1:$1,0),0),
      VLOOKUP($A2069-ChapterTable!$P$11,ChapterTable!$1:$1048576,MATCH("최종"&amp;SUBSTITUTE(SUBSTITUTE(E$1,"standard",""),"|Float",""),ChapterTable!$1:$1,0),0)*ChapterTable!$P$14
    ),
  OFFSET(E2069,-$B2069+IF($L2069,1,0),0)*IF($B2069&gt;OFFSET($B2069,1,0),ChapterTable!$R$17,1)*
    (VLOOKUP(SUBSTITUTE(SUBSTITUTE(E$1,"standard",""),"|Float","")&amp;IF(OR($L2069=TRUE,$A2069=0,MOD($A2069,ChapterTable!$R$20)&lt;&gt;0),"","보스")&amp;"인게임누적곱배수",ChapterTable!$R:$S,2,0)^C2069
    +VLOOKUP(SUBSTITUTE(SUBSTITUTE(E$1,"standard",""),"|Float","")&amp;IF(OR($L2069=TRUE,$A2069=0,MOD($A2069,ChapterTable!$R$20)&lt;&gt;0),"","보스")&amp;"인게임누적합배수",ChapterTable!$R:$S,2,0)*C2069)
  )
  )
  )
)</f>
        <v>217545.68474121095</v>
      </c>
      <c r="F2069" s="1">
        <f ca="1">IF(AND($A2069=0,$B2069=1),
    VLOOKUP(1,ChapterTable!$1:$1048576,MATCH("최종"&amp;SUBSTITUTE(SUBSTITUTE(F$1,"standard",""),"|Float",""),ChapterTable!$1:$1,0),0)*ChapterTable!$P$17,
  IF(AND($A2069=0,$B2069=0),
    F2070,
  IF($B2069=0,
    VLOOKUP($A2069,ChapterTable!$1:$1048576,MATCH("최종"&amp;SUBSTITUTE(SUBSTITUTE(F$1,"standard",""),"|Float",""),ChapterTable!$1:$1,0),0),
  IF($B2069=1,
    IF($L2069=FALSE,
      VLOOKUP($A2069,ChapterTable!$1:$1048576,MATCH("최종"&amp;SUBSTITUTE(SUBSTITUTE(F$1,"standard",""),"|Float",""),ChapterTable!$1:$1,0),0),
      VLOOKUP($A2069-ChapterTable!$P$11,ChapterTable!$1:$1048576,MATCH("최종"&amp;SUBSTITUTE(SUBSTITUTE(F$1,"standard",""),"|Float",""),ChapterTable!$1:$1,0),0)*ChapterTable!$P$14
    ),
  OFFSET(F2069,-$B2069+IF($L2069,1,0),0)*
    (VLOOKUP(SUBSTITUTE(SUBSTITUTE(F$1,"standard",""),"|Float","")&amp;IF(OR($L2069=TRUE,$A2069=0,MOD($A2069,ChapterTable!$R$20)&lt;&gt;0),"","보스")&amp;"인게임누적곱배수",ChapterTable!$R:$S,2,0)^D2069
    +VLOOKUP(SUBSTITUTE(SUBSTITUTE(F$1,"standard",""),"|Float","")&amp;IF(OR($L2069=TRUE,$A2069=0,MOD($A2069,ChapterTable!$R$20)&lt;&gt;0),"","보스")&amp;"인게임누적합배수",ChapterTable!$R:$S,2,0)*D2069)
  )
  )
  )
)</f>
        <v>65150.400378227219</v>
      </c>
      <c r="G2069" t="s">
        <v>719</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230"/>
        <v>3</v>
      </c>
      <c r="Q2069">
        <f t="shared" si="231"/>
        <v>3</v>
      </c>
      <c r="R2069" t="b">
        <f t="shared" ca="1" si="232"/>
        <v>1</v>
      </c>
      <c r="T2069" t="b">
        <f t="shared" ca="1" si="2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236"/>
        <v>0.33333333333333331</v>
      </c>
      <c r="AJ2069">
        <f t="shared" si="234"/>
        <v>0.395555555</v>
      </c>
      <c r="AK2069">
        <f t="shared" si="235"/>
        <v>1</v>
      </c>
      <c r="AL2069">
        <f t="shared" si="229"/>
        <v>4</v>
      </c>
    </row>
    <row r="2070" spans="1:38" hidden="1" x14ac:dyDescent="0.3">
      <c r="A2070">
        <v>19</v>
      </c>
      <c r="B2070">
        <v>29</v>
      </c>
      <c r="C2070">
        <f>IF(OR($L2070=TRUE,$A2070=0,MOD($A2070,ChapterTable!$R$20)&lt;&gt;0),
MAX(0,INT(($B2070+ChapterTable!$P$26+VLOOKUP(SUBSTITUTE(C$1,"성장단계","")&amp;"단계오프셋",ChapterTable!$R:$S,2,0))/ChapterTable!$P$23)),
MAX(0,INT(($B2070+ChapterTable!$R$26+VLOOKUP(SUBSTITUTE(C$1,"성장단계","")&amp;"보스단계오프셋",ChapterTable!$R:$S,2,0))/ChapterTable!$R$23)))</f>
        <v>3</v>
      </c>
      <c r="D2070">
        <f>IF(OR($L2070=TRUE,$A2070=0,MOD($A2070,ChapterTable!$R$20)&lt;&gt;0),
MAX(0,INT(($B2070+ChapterTable!$P$26+VLOOKUP(SUBSTITUTE(D$1,"성장단계","")&amp;"단계오프셋",ChapterTable!$R:$S,2,0))/ChapterTable!$P$23)),
MAX(0,INT(($B2070+ChapterTable!$R$26+VLOOKUP(SUBSTITUTE(D$1,"성장단계","")&amp;"보스단계오프셋",ChapterTable!$R:$S,2,0))/ChapterTable!$R$23)))</f>
        <v>2</v>
      </c>
      <c r="E2070" s="1">
        <f ca="1">IF(AND($A2070=0,$B2070=1),
    VLOOKUP(1,ChapterTable!$1:$1048576,MATCH("최종"&amp;SUBSTITUTE(SUBSTITUTE(E$1,"standard",""),"|Float",""),ChapterTable!$1:$1,0),0)*ChapterTable!$P$17,
  IF(AND($A2070=0,$B2070=0),
    E2071,
  IF($B2070=0,
    VLOOKUP($A2070,ChapterTable!$1:$1048576,MATCH("최종"&amp;SUBSTITUTE(SUBSTITUTE(E$1,"standard",""),"|Float",""),ChapterTable!$1:$1,0),0),
  IF($B2070=1,
    IF($L2070=FALSE,
      VLOOKUP($A2070,ChapterTable!$1:$1048576,MATCH("최종"&amp;SUBSTITUTE(SUBSTITUTE(E$1,"standard",""),"|Float",""),ChapterTable!$1:$1,0),0),
      VLOOKUP($A2070-ChapterTable!$P$11,ChapterTable!$1:$1048576,MATCH("최종"&amp;SUBSTITUTE(SUBSTITUTE(E$1,"standard",""),"|Float",""),ChapterTable!$1:$1,0),0)*ChapterTable!$P$14
    ),
  OFFSET(E2070,-$B2070+IF($L2070,1,0),0)*IF($B2070&gt;OFFSET($B2070,1,0),ChapterTable!$R$17,1)*
    (VLOOKUP(SUBSTITUTE(SUBSTITUTE(E$1,"standard",""),"|Float","")&amp;IF(OR($L2070=TRUE,$A2070=0,MOD($A2070,ChapterTable!$R$20)&lt;&gt;0),"","보스")&amp;"인게임누적곱배수",ChapterTable!$R:$S,2,0)^C2070
    +VLOOKUP(SUBSTITUTE(SUBSTITUTE(E$1,"standard",""),"|Float","")&amp;IF(OR($L2070=TRUE,$A2070=0,MOD($A2070,ChapterTable!$R$20)&lt;&gt;0),"","보스")&amp;"인게임누적합배수",ChapterTable!$R:$S,2,0)*C2070)
  )
  )
  )
)</f>
        <v>217545.68474121095</v>
      </c>
      <c r="F2070" s="1">
        <f ca="1">IF(AND($A2070=0,$B2070=1),
    VLOOKUP(1,ChapterTable!$1:$1048576,MATCH("최종"&amp;SUBSTITUTE(SUBSTITUTE(F$1,"standard",""),"|Float",""),ChapterTable!$1:$1,0),0)*ChapterTable!$P$17,
  IF(AND($A2070=0,$B2070=0),
    F2071,
  IF($B2070=0,
    VLOOKUP($A2070,ChapterTable!$1:$1048576,MATCH("최종"&amp;SUBSTITUTE(SUBSTITUTE(F$1,"standard",""),"|Float",""),ChapterTable!$1:$1,0),0),
  IF($B2070=1,
    IF($L2070=FALSE,
      VLOOKUP($A2070,ChapterTable!$1:$1048576,MATCH("최종"&amp;SUBSTITUTE(SUBSTITUTE(F$1,"standard",""),"|Float",""),ChapterTable!$1:$1,0),0),
      VLOOKUP($A2070-ChapterTable!$P$11,ChapterTable!$1:$1048576,MATCH("최종"&amp;SUBSTITUTE(SUBSTITUTE(F$1,"standard",""),"|Float",""),ChapterTable!$1:$1,0),0)*ChapterTable!$P$14
    ),
  OFFSET(F2070,-$B2070+IF($L2070,1,0),0)*
    (VLOOKUP(SUBSTITUTE(SUBSTITUTE(F$1,"standard",""),"|Float","")&amp;IF(OR($L2070=TRUE,$A2070=0,MOD($A2070,ChapterTable!$R$20)&lt;&gt;0),"","보스")&amp;"인게임누적곱배수",ChapterTable!$R:$S,2,0)^D2070
    +VLOOKUP(SUBSTITUTE(SUBSTITUTE(F$1,"standard",""),"|Float","")&amp;IF(OR($L2070=TRUE,$A2070=0,MOD($A2070,ChapterTable!$R$20)&lt;&gt;0),"","보스")&amp;"인게임누적합배수",ChapterTable!$R:$S,2,0)*D2070)
  )
  )
  )
)</f>
        <v>65150.400378227219</v>
      </c>
      <c r="G2070" t="s">
        <v>719</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230"/>
        <v>93</v>
      </c>
      <c r="Q2070">
        <f t="shared" si="231"/>
        <v>93</v>
      </c>
      <c r="R2070" t="b">
        <f t="shared" ca="1" si="232"/>
        <v>1</v>
      </c>
      <c r="T2070" t="b">
        <f t="shared" ca="1" si="2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236"/>
        <v>0.33333333333333331</v>
      </c>
      <c r="AJ2070">
        <f t="shared" si="234"/>
        <v>0.395555555</v>
      </c>
      <c r="AK2070">
        <f t="shared" si="235"/>
        <v>1</v>
      </c>
      <c r="AL2070">
        <f t="shared" si="229"/>
        <v>4</v>
      </c>
    </row>
    <row r="2071" spans="1:38" hidden="1" x14ac:dyDescent="0.3">
      <c r="A2071">
        <v>19</v>
      </c>
      <c r="B2071">
        <v>30</v>
      </c>
      <c r="C2071">
        <f>IF(OR($L2071=TRUE,$A2071=0,MOD($A2071,ChapterTable!$R$20)&lt;&gt;0),
MAX(0,INT(($B2071+ChapterTable!$P$26+VLOOKUP(SUBSTITUTE(C$1,"성장단계","")&amp;"단계오프셋",ChapterTable!$R:$S,2,0))/ChapterTable!$P$23)),
MAX(0,INT(($B2071+ChapterTable!$R$26+VLOOKUP(SUBSTITUTE(C$1,"성장단계","")&amp;"보스단계오프셋",ChapterTable!$R:$S,2,0))/ChapterTable!$R$23)))</f>
        <v>3</v>
      </c>
      <c r="D2071">
        <f>IF(OR($L2071=TRUE,$A2071=0,MOD($A2071,ChapterTable!$R$20)&lt;&gt;0),
MAX(0,INT(($B2071+ChapterTable!$P$26+VLOOKUP(SUBSTITUTE(D$1,"성장단계","")&amp;"단계오프셋",ChapterTable!$R:$S,2,0))/ChapterTable!$P$23)),
MAX(0,INT(($B2071+ChapterTable!$R$26+VLOOKUP(SUBSTITUTE(D$1,"성장단계","")&amp;"보스단계오프셋",ChapterTable!$R:$S,2,0))/ChapterTable!$R$23)))</f>
        <v>2</v>
      </c>
      <c r="E2071" s="1">
        <f ca="1">IF(AND($A2071=0,$B2071=1),
    VLOOKUP(1,ChapterTable!$1:$1048576,MATCH("최종"&amp;SUBSTITUTE(SUBSTITUTE(E$1,"standard",""),"|Float",""),ChapterTable!$1:$1,0),0)*ChapterTable!$P$17,
  IF(AND($A2071=0,$B2071=0),
    E2072,
  IF($B2071=0,
    VLOOKUP($A2071,ChapterTable!$1:$1048576,MATCH("최종"&amp;SUBSTITUTE(SUBSTITUTE(E$1,"standard",""),"|Float",""),ChapterTable!$1:$1,0),0),
  IF($B2071=1,
    IF($L2071=FALSE,
      VLOOKUP($A2071,ChapterTable!$1:$1048576,MATCH("최종"&amp;SUBSTITUTE(SUBSTITUTE(E$1,"standard",""),"|Float",""),ChapterTable!$1:$1,0),0),
      VLOOKUP($A2071-ChapterTable!$P$11,ChapterTable!$1:$1048576,MATCH("최종"&amp;SUBSTITUTE(SUBSTITUTE(E$1,"standard",""),"|Float",""),ChapterTable!$1:$1,0),0)*ChapterTable!$P$14
    ),
  OFFSET(E2071,-$B2071+IF($L2071,1,0),0)*IF($B2071&gt;OFFSET($B2071,1,0),ChapterTable!$R$17,1)*
    (VLOOKUP(SUBSTITUTE(SUBSTITUTE(E$1,"standard",""),"|Float","")&amp;IF(OR($L2071=TRUE,$A2071=0,MOD($A2071,ChapterTable!$R$20)&lt;&gt;0),"","보스")&amp;"인게임누적곱배수",ChapterTable!$R:$S,2,0)^C2071
    +VLOOKUP(SUBSTITUTE(SUBSTITUTE(E$1,"standard",""),"|Float","")&amp;IF(OR($L2071=TRUE,$A2071=0,MOD($A2071,ChapterTable!$R$20)&lt;&gt;0),"","보스")&amp;"인게임누적합배수",ChapterTable!$R:$S,2,0)*C2071)
  )
  )
  )
)</f>
        <v>217545.68474121095</v>
      </c>
      <c r="F2071" s="1">
        <f ca="1">IF(AND($A2071=0,$B2071=1),
    VLOOKUP(1,ChapterTable!$1:$1048576,MATCH("최종"&amp;SUBSTITUTE(SUBSTITUTE(F$1,"standard",""),"|Float",""),ChapterTable!$1:$1,0),0)*ChapterTable!$P$17,
  IF(AND($A2071=0,$B2071=0),
    F2072,
  IF($B2071=0,
    VLOOKUP($A2071,ChapterTable!$1:$1048576,MATCH("최종"&amp;SUBSTITUTE(SUBSTITUTE(F$1,"standard",""),"|Float",""),ChapterTable!$1:$1,0),0),
  IF($B2071=1,
    IF($L2071=FALSE,
      VLOOKUP($A2071,ChapterTable!$1:$1048576,MATCH("최종"&amp;SUBSTITUTE(SUBSTITUTE(F$1,"standard",""),"|Float",""),ChapterTable!$1:$1,0),0),
      VLOOKUP($A2071-ChapterTable!$P$11,ChapterTable!$1:$1048576,MATCH("최종"&amp;SUBSTITUTE(SUBSTITUTE(F$1,"standard",""),"|Float",""),ChapterTable!$1:$1,0),0)*ChapterTable!$P$14
    ),
  OFFSET(F2071,-$B2071+IF($L2071,1,0),0)*
    (VLOOKUP(SUBSTITUTE(SUBSTITUTE(F$1,"standard",""),"|Float","")&amp;IF(OR($L2071=TRUE,$A2071=0,MOD($A2071,ChapterTable!$R$20)&lt;&gt;0),"","보스")&amp;"인게임누적곱배수",ChapterTable!$R:$S,2,0)^D2071
    +VLOOKUP(SUBSTITUTE(SUBSTITUTE(F$1,"standard",""),"|Float","")&amp;IF(OR($L2071=TRUE,$A2071=0,MOD($A2071,ChapterTable!$R$20)&lt;&gt;0),"","보스")&amp;"인게임누적합배수",ChapterTable!$R:$S,2,0)*D2071)
  )
  )
  )
)</f>
        <v>65150.400378227219</v>
      </c>
      <c r="G2071" t="s">
        <v>719</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230"/>
        <v>23</v>
      </c>
      <c r="Q2071">
        <f t="shared" si="231"/>
        <v>23</v>
      </c>
      <c r="R2071" t="b">
        <f t="shared" ca="1" si="232"/>
        <v>1</v>
      </c>
      <c r="T2071" t="b">
        <f t="shared" ca="1" si="2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236"/>
        <v>0.33333333333333331</v>
      </c>
      <c r="AJ2071">
        <f t="shared" si="234"/>
        <v>1</v>
      </c>
      <c r="AK2071">
        <f t="shared" si="235"/>
        <v>3</v>
      </c>
      <c r="AL2071">
        <f t="shared" si="229"/>
        <v>4</v>
      </c>
    </row>
    <row r="2072" spans="1:38" hidden="1" x14ac:dyDescent="0.3">
      <c r="A2072">
        <v>19</v>
      </c>
      <c r="B2072">
        <v>31</v>
      </c>
      <c r="C2072">
        <f>IF(OR($L2072=TRUE,$A2072=0,MOD($A2072,ChapterTable!$R$20)&lt;&gt;0),
MAX(0,INT(($B2072+ChapterTable!$P$26+VLOOKUP(SUBSTITUTE(C$1,"성장단계","")&amp;"단계오프셋",ChapterTable!$R:$S,2,0))/ChapterTable!$P$23)),
MAX(0,INT(($B2072+ChapterTable!$R$26+VLOOKUP(SUBSTITUTE(C$1,"성장단계","")&amp;"보스단계오프셋",ChapterTable!$R:$S,2,0))/ChapterTable!$R$23)))</f>
        <v>3</v>
      </c>
      <c r="D2072">
        <f>IF(OR($L2072=TRUE,$A2072=0,MOD($A2072,ChapterTable!$R$20)&lt;&gt;0),
MAX(0,INT(($B2072+ChapterTable!$P$26+VLOOKUP(SUBSTITUTE(D$1,"성장단계","")&amp;"단계오프셋",ChapterTable!$R:$S,2,0))/ChapterTable!$P$23)),
MAX(0,INT(($B2072+ChapterTable!$R$26+VLOOKUP(SUBSTITUTE(D$1,"성장단계","")&amp;"보스단계오프셋",ChapterTable!$R:$S,2,0))/ChapterTable!$R$23)))</f>
        <v>3</v>
      </c>
      <c r="E2072" s="1">
        <f ca="1">IF(AND($A2072=0,$B2072=1),
    VLOOKUP(1,ChapterTable!$1:$1048576,MATCH("최종"&amp;SUBSTITUTE(SUBSTITUTE(E$1,"standard",""),"|Float",""),ChapterTable!$1:$1,0),0)*ChapterTable!$P$17,
  IF(AND($A2072=0,$B2072=0),
    E2073,
  IF($B2072=0,
    VLOOKUP($A2072,ChapterTable!$1:$1048576,MATCH("최종"&amp;SUBSTITUTE(SUBSTITUTE(E$1,"standard",""),"|Float",""),ChapterTable!$1:$1,0),0),
  IF($B2072=1,
    IF($L2072=FALSE,
      VLOOKUP($A2072,ChapterTable!$1:$1048576,MATCH("최종"&amp;SUBSTITUTE(SUBSTITUTE(E$1,"standard",""),"|Float",""),ChapterTable!$1:$1,0),0),
      VLOOKUP($A2072-ChapterTable!$P$11,ChapterTable!$1:$1048576,MATCH("최종"&amp;SUBSTITUTE(SUBSTITUTE(E$1,"standard",""),"|Float",""),ChapterTable!$1:$1,0),0)*ChapterTable!$P$14
    ),
  OFFSET(E2072,-$B2072+IF($L2072,1,0),0)*IF($B2072&gt;OFFSET($B2072,1,0),ChapterTable!$R$17,1)*
    (VLOOKUP(SUBSTITUTE(SUBSTITUTE(E$1,"standard",""),"|Float","")&amp;IF(OR($L2072=TRUE,$A2072=0,MOD($A2072,ChapterTable!$R$20)&lt;&gt;0),"","보스")&amp;"인게임누적곱배수",ChapterTable!$R:$S,2,0)^C2072
    +VLOOKUP(SUBSTITUTE(SUBSTITUTE(E$1,"standard",""),"|Float","")&amp;IF(OR($L2072=TRUE,$A2072=0,MOD($A2072,ChapterTable!$R$20)&lt;&gt;0),"","보스")&amp;"인게임누적합배수",ChapterTable!$R:$S,2,0)*C2072)
  )
  )
  )
)</f>
        <v>217545.68474121095</v>
      </c>
      <c r="F2072" s="1">
        <f ca="1">IF(AND($A2072=0,$B2072=1),
    VLOOKUP(1,ChapterTable!$1:$1048576,MATCH("최종"&amp;SUBSTITUTE(SUBSTITUTE(F$1,"standard",""),"|Float",""),ChapterTable!$1:$1,0),0)*ChapterTable!$P$17,
  IF(AND($A2072=0,$B2072=0),
    F2073,
  IF($B2072=0,
    VLOOKUP($A2072,ChapterTable!$1:$1048576,MATCH("최종"&amp;SUBSTITUTE(SUBSTITUTE(F$1,"standard",""),"|Float",""),ChapterTable!$1:$1,0),0),
  IF($B2072=1,
    IF($L2072=FALSE,
      VLOOKUP($A2072,ChapterTable!$1:$1048576,MATCH("최종"&amp;SUBSTITUTE(SUBSTITUTE(F$1,"standard",""),"|Float",""),ChapterTable!$1:$1,0),0),
      VLOOKUP($A2072-ChapterTable!$P$11,ChapterTable!$1:$1048576,MATCH("최종"&amp;SUBSTITUTE(SUBSTITUTE(F$1,"standard",""),"|Float",""),ChapterTable!$1:$1,0),0)*ChapterTable!$P$14
    ),
  OFFSET(F2072,-$B2072+IF($L2072,1,0),0)*
    (VLOOKUP(SUBSTITUTE(SUBSTITUTE(F$1,"standard",""),"|Float","")&amp;IF(OR($L2072=TRUE,$A2072=0,MOD($A2072,ChapterTable!$R$20)&lt;&gt;0),"","보스")&amp;"인게임누적곱배수",ChapterTable!$R:$S,2,0)^D2072
    +VLOOKUP(SUBSTITUTE(SUBSTITUTE(F$1,"standard",""),"|Float","")&amp;IF(OR($L2072=TRUE,$A2072=0,MOD($A2072,ChapterTable!$R$20)&lt;&gt;0),"","보스")&amp;"인게임누적합배수",ChapterTable!$R:$S,2,0)*D2072)
  )
  )
  )
)</f>
        <v>69399.33953332901</v>
      </c>
      <c r="G2072" t="s">
        <v>719</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230"/>
        <v>4</v>
      </c>
      <c r="Q2072">
        <f t="shared" si="231"/>
        <v>4</v>
      </c>
      <c r="R2072" t="b">
        <f t="shared" ca="1" si="232"/>
        <v>1</v>
      </c>
      <c r="T2072" t="b">
        <f t="shared" ca="1" si="2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236"/>
        <v>0.25</v>
      </c>
      <c r="AJ2072">
        <f t="shared" si="234"/>
        <v>0.32</v>
      </c>
      <c r="AK2072">
        <f t="shared" si="235"/>
        <v>1</v>
      </c>
      <c r="AL2072">
        <f t="shared" si="229"/>
        <v>4</v>
      </c>
    </row>
    <row r="2073" spans="1:38" hidden="1" x14ac:dyDescent="0.3">
      <c r="A2073">
        <v>19</v>
      </c>
      <c r="B2073">
        <v>32</v>
      </c>
      <c r="C2073">
        <f>IF(OR($L2073=TRUE,$A2073=0,MOD($A2073,ChapterTable!$R$20)&lt;&gt;0),
MAX(0,INT(($B2073+ChapterTable!$P$26+VLOOKUP(SUBSTITUTE(C$1,"성장단계","")&amp;"단계오프셋",ChapterTable!$R:$S,2,0))/ChapterTable!$P$23)),
MAX(0,INT(($B2073+ChapterTable!$R$26+VLOOKUP(SUBSTITUTE(C$1,"성장단계","")&amp;"보스단계오프셋",ChapterTable!$R:$S,2,0))/ChapterTable!$R$23)))</f>
        <v>3</v>
      </c>
      <c r="D2073">
        <f>IF(OR($L2073=TRUE,$A2073=0,MOD($A2073,ChapterTable!$R$20)&lt;&gt;0),
MAX(0,INT(($B2073+ChapterTable!$P$26+VLOOKUP(SUBSTITUTE(D$1,"성장단계","")&amp;"단계오프셋",ChapterTable!$R:$S,2,0))/ChapterTable!$P$23)),
MAX(0,INT(($B2073+ChapterTable!$R$26+VLOOKUP(SUBSTITUTE(D$1,"성장단계","")&amp;"보스단계오프셋",ChapterTable!$R:$S,2,0))/ChapterTable!$R$23)))</f>
        <v>3</v>
      </c>
      <c r="E2073" s="1">
        <f ca="1">IF(AND($A2073=0,$B2073=1),
    VLOOKUP(1,ChapterTable!$1:$1048576,MATCH("최종"&amp;SUBSTITUTE(SUBSTITUTE(E$1,"standard",""),"|Float",""),ChapterTable!$1:$1,0),0)*ChapterTable!$P$17,
  IF(AND($A2073=0,$B2073=0),
    E2074,
  IF($B2073=0,
    VLOOKUP($A2073,ChapterTable!$1:$1048576,MATCH("최종"&amp;SUBSTITUTE(SUBSTITUTE(E$1,"standard",""),"|Float",""),ChapterTable!$1:$1,0),0),
  IF($B2073=1,
    IF($L2073=FALSE,
      VLOOKUP($A2073,ChapterTable!$1:$1048576,MATCH("최종"&amp;SUBSTITUTE(SUBSTITUTE(E$1,"standard",""),"|Float",""),ChapterTable!$1:$1,0),0),
      VLOOKUP($A2073-ChapterTable!$P$11,ChapterTable!$1:$1048576,MATCH("최종"&amp;SUBSTITUTE(SUBSTITUTE(E$1,"standard",""),"|Float",""),ChapterTable!$1:$1,0),0)*ChapterTable!$P$14
    ),
  OFFSET(E2073,-$B2073+IF($L2073,1,0),0)*IF($B2073&gt;OFFSET($B2073,1,0),ChapterTable!$R$17,1)*
    (VLOOKUP(SUBSTITUTE(SUBSTITUTE(E$1,"standard",""),"|Float","")&amp;IF(OR($L2073=TRUE,$A2073=0,MOD($A2073,ChapterTable!$R$20)&lt;&gt;0),"","보스")&amp;"인게임누적곱배수",ChapterTable!$R:$S,2,0)^C2073
    +VLOOKUP(SUBSTITUTE(SUBSTITUTE(E$1,"standard",""),"|Float","")&amp;IF(OR($L2073=TRUE,$A2073=0,MOD($A2073,ChapterTable!$R$20)&lt;&gt;0),"","보스")&amp;"인게임누적합배수",ChapterTable!$R:$S,2,0)*C2073)
  )
  )
  )
)</f>
        <v>217545.68474121095</v>
      </c>
      <c r="F2073" s="1">
        <f ca="1">IF(AND($A2073=0,$B2073=1),
    VLOOKUP(1,ChapterTable!$1:$1048576,MATCH("최종"&amp;SUBSTITUTE(SUBSTITUTE(F$1,"standard",""),"|Float",""),ChapterTable!$1:$1,0),0)*ChapterTable!$P$17,
  IF(AND($A2073=0,$B2073=0),
    F2074,
  IF($B2073=0,
    VLOOKUP($A2073,ChapterTable!$1:$1048576,MATCH("최종"&amp;SUBSTITUTE(SUBSTITUTE(F$1,"standard",""),"|Float",""),ChapterTable!$1:$1,0),0),
  IF($B2073=1,
    IF($L2073=FALSE,
      VLOOKUP($A2073,ChapterTable!$1:$1048576,MATCH("최종"&amp;SUBSTITUTE(SUBSTITUTE(F$1,"standard",""),"|Float",""),ChapterTable!$1:$1,0),0),
      VLOOKUP($A2073-ChapterTable!$P$11,ChapterTable!$1:$1048576,MATCH("최종"&amp;SUBSTITUTE(SUBSTITUTE(F$1,"standard",""),"|Float",""),ChapterTable!$1:$1,0),0)*ChapterTable!$P$14
    ),
  OFFSET(F2073,-$B2073+IF($L2073,1,0),0)*
    (VLOOKUP(SUBSTITUTE(SUBSTITUTE(F$1,"standard",""),"|Float","")&amp;IF(OR($L2073=TRUE,$A2073=0,MOD($A2073,ChapterTable!$R$20)&lt;&gt;0),"","보스")&amp;"인게임누적곱배수",ChapterTable!$R:$S,2,0)^D2073
    +VLOOKUP(SUBSTITUTE(SUBSTITUTE(F$1,"standard",""),"|Float","")&amp;IF(OR($L2073=TRUE,$A2073=0,MOD($A2073,ChapterTable!$R$20)&lt;&gt;0),"","보스")&amp;"인게임누적합배수",ChapterTable!$R:$S,2,0)*D2073)
  )
  )
  )
)</f>
        <v>69399.33953332901</v>
      </c>
      <c r="G2073" t="s">
        <v>719</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230"/>
        <v>4</v>
      </c>
      <c r="Q2073">
        <f t="shared" si="231"/>
        <v>4</v>
      </c>
      <c r="R2073" t="b">
        <f t="shared" ca="1" si="232"/>
        <v>1</v>
      </c>
      <c r="T2073" t="b">
        <f t="shared" ca="1" si="2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236"/>
        <v>0.25</v>
      </c>
      <c r="AJ2073">
        <f t="shared" si="234"/>
        <v>0.32</v>
      </c>
      <c r="AK2073">
        <f t="shared" si="235"/>
        <v>1</v>
      </c>
      <c r="AL2073">
        <f t="shared" si="229"/>
        <v>4</v>
      </c>
    </row>
    <row r="2074" spans="1:38" hidden="1" x14ac:dyDescent="0.3">
      <c r="A2074">
        <v>19</v>
      </c>
      <c r="B2074">
        <v>33</v>
      </c>
      <c r="C2074">
        <f>IF(OR($L2074=TRUE,$A2074=0,MOD($A2074,ChapterTable!$R$20)&lt;&gt;0),
MAX(0,INT(($B2074+ChapterTable!$P$26+VLOOKUP(SUBSTITUTE(C$1,"성장단계","")&amp;"단계오프셋",ChapterTable!$R:$S,2,0))/ChapterTable!$P$23)),
MAX(0,INT(($B2074+ChapterTable!$R$26+VLOOKUP(SUBSTITUTE(C$1,"성장단계","")&amp;"보스단계오프셋",ChapterTable!$R:$S,2,0))/ChapterTable!$R$23)))</f>
        <v>3</v>
      </c>
      <c r="D2074">
        <f>IF(OR($L2074=TRUE,$A2074=0,MOD($A2074,ChapterTable!$R$20)&lt;&gt;0),
MAX(0,INT(($B2074+ChapterTable!$P$26+VLOOKUP(SUBSTITUTE(D$1,"성장단계","")&amp;"단계오프셋",ChapterTable!$R:$S,2,0))/ChapterTable!$P$23)),
MAX(0,INT(($B2074+ChapterTable!$R$26+VLOOKUP(SUBSTITUTE(D$1,"성장단계","")&amp;"보스단계오프셋",ChapterTable!$R:$S,2,0))/ChapterTable!$R$23)))</f>
        <v>3</v>
      </c>
      <c r="E2074" s="1">
        <f ca="1">IF(AND($A2074=0,$B2074=1),
    VLOOKUP(1,ChapterTable!$1:$1048576,MATCH("최종"&amp;SUBSTITUTE(SUBSTITUTE(E$1,"standard",""),"|Float",""),ChapterTable!$1:$1,0),0)*ChapterTable!$P$17,
  IF(AND($A2074=0,$B2074=0),
    E2075,
  IF($B2074=0,
    VLOOKUP($A2074,ChapterTable!$1:$1048576,MATCH("최종"&amp;SUBSTITUTE(SUBSTITUTE(E$1,"standard",""),"|Float",""),ChapterTable!$1:$1,0),0),
  IF($B2074=1,
    IF($L2074=FALSE,
      VLOOKUP($A2074,ChapterTable!$1:$1048576,MATCH("최종"&amp;SUBSTITUTE(SUBSTITUTE(E$1,"standard",""),"|Float",""),ChapterTable!$1:$1,0),0),
      VLOOKUP($A2074-ChapterTable!$P$11,ChapterTable!$1:$1048576,MATCH("최종"&amp;SUBSTITUTE(SUBSTITUTE(E$1,"standard",""),"|Float",""),ChapterTable!$1:$1,0),0)*ChapterTable!$P$14
    ),
  OFFSET(E2074,-$B2074+IF($L2074,1,0),0)*IF($B2074&gt;OFFSET($B2074,1,0),ChapterTable!$R$17,1)*
    (VLOOKUP(SUBSTITUTE(SUBSTITUTE(E$1,"standard",""),"|Float","")&amp;IF(OR($L2074=TRUE,$A2074=0,MOD($A2074,ChapterTable!$R$20)&lt;&gt;0),"","보스")&amp;"인게임누적곱배수",ChapterTable!$R:$S,2,0)^C2074
    +VLOOKUP(SUBSTITUTE(SUBSTITUTE(E$1,"standard",""),"|Float","")&amp;IF(OR($L2074=TRUE,$A2074=0,MOD($A2074,ChapterTable!$R$20)&lt;&gt;0),"","보스")&amp;"인게임누적합배수",ChapterTable!$R:$S,2,0)*C2074)
  )
  )
  )
)</f>
        <v>217545.68474121095</v>
      </c>
      <c r="F2074" s="1">
        <f ca="1">IF(AND($A2074=0,$B2074=1),
    VLOOKUP(1,ChapterTable!$1:$1048576,MATCH("최종"&amp;SUBSTITUTE(SUBSTITUTE(F$1,"standard",""),"|Float",""),ChapterTable!$1:$1,0),0)*ChapterTable!$P$17,
  IF(AND($A2074=0,$B2074=0),
    F2075,
  IF($B2074=0,
    VLOOKUP($A2074,ChapterTable!$1:$1048576,MATCH("최종"&amp;SUBSTITUTE(SUBSTITUTE(F$1,"standard",""),"|Float",""),ChapterTable!$1:$1,0),0),
  IF($B2074=1,
    IF($L2074=FALSE,
      VLOOKUP($A2074,ChapterTable!$1:$1048576,MATCH("최종"&amp;SUBSTITUTE(SUBSTITUTE(F$1,"standard",""),"|Float",""),ChapterTable!$1:$1,0),0),
      VLOOKUP($A2074-ChapterTable!$P$11,ChapterTable!$1:$1048576,MATCH("최종"&amp;SUBSTITUTE(SUBSTITUTE(F$1,"standard",""),"|Float",""),ChapterTable!$1:$1,0),0)*ChapterTable!$P$14
    ),
  OFFSET(F2074,-$B2074+IF($L2074,1,0),0)*
    (VLOOKUP(SUBSTITUTE(SUBSTITUTE(F$1,"standard",""),"|Float","")&amp;IF(OR($L2074=TRUE,$A2074=0,MOD($A2074,ChapterTable!$R$20)&lt;&gt;0),"","보스")&amp;"인게임누적곱배수",ChapterTable!$R:$S,2,0)^D2074
    +VLOOKUP(SUBSTITUTE(SUBSTITUTE(F$1,"standard",""),"|Float","")&amp;IF(OR($L2074=TRUE,$A2074=0,MOD($A2074,ChapterTable!$R$20)&lt;&gt;0),"","보스")&amp;"인게임누적합배수",ChapterTable!$R:$S,2,0)*D2074)
  )
  )
  )
)</f>
        <v>69399.33953332901</v>
      </c>
      <c r="G2074" t="s">
        <v>719</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230"/>
        <v>4</v>
      </c>
      <c r="Q2074">
        <f t="shared" si="231"/>
        <v>4</v>
      </c>
      <c r="R2074" t="b">
        <f t="shared" ca="1" si="232"/>
        <v>1</v>
      </c>
      <c r="T2074" t="b">
        <f t="shared" ca="1" si="2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236"/>
        <v>0.25</v>
      </c>
      <c r="AJ2074">
        <f t="shared" si="234"/>
        <v>0.32</v>
      </c>
      <c r="AK2074">
        <f t="shared" si="235"/>
        <v>1</v>
      </c>
      <c r="AL2074">
        <f t="shared" si="229"/>
        <v>4</v>
      </c>
    </row>
    <row r="2075" spans="1:38" hidden="1" x14ac:dyDescent="0.3">
      <c r="A2075">
        <v>19</v>
      </c>
      <c r="B2075">
        <v>34</v>
      </c>
      <c r="C2075">
        <f>IF(OR($L2075=TRUE,$A2075=0,MOD($A2075,ChapterTable!$R$20)&lt;&gt;0),
MAX(0,INT(($B2075+ChapterTable!$P$26+VLOOKUP(SUBSTITUTE(C$1,"성장단계","")&amp;"단계오프셋",ChapterTable!$R:$S,2,0))/ChapterTable!$P$23)),
MAX(0,INT(($B2075+ChapterTable!$R$26+VLOOKUP(SUBSTITUTE(C$1,"성장단계","")&amp;"보스단계오프셋",ChapterTable!$R:$S,2,0))/ChapterTable!$R$23)))</f>
        <v>3</v>
      </c>
      <c r="D2075">
        <f>IF(OR($L2075=TRUE,$A2075=0,MOD($A2075,ChapterTable!$R$20)&lt;&gt;0),
MAX(0,INT(($B2075+ChapterTable!$P$26+VLOOKUP(SUBSTITUTE(D$1,"성장단계","")&amp;"단계오프셋",ChapterTable!$R:$S,2,0))/ChapterTable!$P$23)),
MAX(0,INT(($B2075+ChapterTable!$R$26+VLOOKUP(SUBSTITUTE(D$1,"성장단계","")&amp;"보스단계오프셋",ChapterTable!$R:$S,2,0))/ChapterTable!$R$23)))</f>
        <v>3</v>
      </c>
      <c r="E2075" s="1">
        <f ca="1">IF(AND($A2075=0,$B2075=1),
    VLOOKUP(1,ChapterTable!$1:$1048576,MATCH("최종"&amp;SUBSTITUTE(SUBSTITUTE(E$1,"standard",""),"|Float",""),ChapterTable!$1:$1,0),0)*ChapterTable!$P$17,
  IF(AND($A2075=0,$B2075=0),
    E2076,
  IF($B2075=0,
    VLOOKUP($A2075,ChapterTable!$1:$1048576,MATCH("최종"&amp;SUBSTITUTE(SUBSTITUTE(E$1,"standard",""),"|Float",""),ChapterTable!$1:$1,0),0),
  IF($B2075=1,
    IF($L2075=FALSE,
      VLOOKUP($A2075,ChapterTable!$1:$1048576,MATCH("최종"&amp;SUBSTITUTE(SUBSTITUTE(E$1,"standard",""),"|Float",""),ChapterTable!$1:$1,0),0),
      VLOOKUP($A2075-ChapterTable!$P$11,ChapterTable!$1:$1048576,MATCH("최종"&amp;SUBSTITUTE(SUBSTITUTE(E$1,"standard",""),"|Float",""),ChapterTable!$1:$1,0),0)*ChapterTable!$P$14
    ),
  OFFSET(E2075,-$B2075+IF($L2075,1,0),0)*IF($B2075&gt;OFFSET($B2075,1,0),ChapterTable!$R$17,1)*
    (VLOOKUP(SUBSTITUTE(SUBSTITUTE(E$1,"standard",""),"|Float","")&amp;IF(OR($L2075=TRUE,$A2075=0,MOD($A2075,ChapterTable!$R$20)&lt;&gt;0),"","보스")&amp;"인게임누적곱배수",ChapterTable!$R:$S,2,0)^C2075
    +VLOOKUP(SUBSTITUTE(SUBSTITUTE(E$1,"standard",""),"|Float","")&amp;IF(OR($L2075=TRUE,$A2075=0,MOD($A2075,ChapterTable!$R$20)&lt;&gt;0),"","보스")&amp;"인게임누적합배수",ChapterTable!$R:$S,2,0)*C2075)
  )
  )
  )
)</f>
        <v>217545.68474121095</v>
      </c>
      <c r="F2075" s="1">
        <f ca="1">IF(AND($A2075=0,$B2075=1),
    VLOOKUP(1,ChapterTable!$1:$1048576,MATCH("최종"&amp;SUBSTITUTE(SUBSTITUTE(F$1,"standard",""),"|Float",""),ChapterTable!$1:$1,0),0)*ChapterTable!$P$17,
  IF(AND($A2075=0,$B2075=0),
    F2076,
  IF($B2075=0,
    VLOOKUP($A2075,ChapterTable!$1:$1048576,MATCH("최종"&amp;SUBSTITUTE(SUBSTITUTE(F$1,"standard",""),"|Float",""),ChapterTable!$1:$1,0),0),
  IF($B2075=1,
    IF($L2075=FALSE,
      VLOOKUP($A2075,ChapterTable!$1:$1048576,MATCH("최종"&amp;SUBSTITUTE(SUBSTITUTE(F$1,"standard",""),"|Float",""),ChapterTable!$1:$1,0),0),
      VLOOKUP($A2075-ChapterTable!$P$11,ChapterTable!$1:$1048576,MATCH("최종"&amp;SUBSTITUTE(SUBSTITUTE(F$1,"standard",""),"|Float",""),ChapterTable!$1:$1,0),0)*ChapterTable!$P$14
    ),
  OFFSET(F2075,-$B2075+IF($L2075,1,0),0)*
    (VLOOKUP(SUBSTITUTE(SUBSTITUTE(F$1,"standard",""),"|Float","")&amp;IF(OR($L2075=TRUE,$A2075=0,MOD($A2075,ChapterTable!$R$20)&lt;&gt;0),"","보스")&amp;"인게임누적곱배수",ChapterTable!$R:$S,2,0)^D2075
    +VLOOKUP(SUBSTITUTE(SUBSTITUTE(F$1,"standard",""),"|Float","")&amp;IF(OR($L2075=TRUE,$A2075=0,MOD($A2075,ChapterTable!$R$20)&lt;&gt;0),"","보스")&amp;"인게임누적합배수",ChapterTable!$R:$S,2,0)*D2075)
  )
  )
  )
)</f>
        <v>69399.33953332901</v>
      </c>
      <c r="G2075" t="s">
        <v>719</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230"/>
        <v>4</v>
      </c>
      <c r="Q2075">
        <f t="shared" si="231"/>
        <v>4</v>
      </c>
      <c r="R2075" t="b">
        <f t="shared" ca="1" si="232"/>
        <v>1</v>
      </c>
      <c r="T2075" t="b">
        <f t="shared" ca="1" si="2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236"/>
        <v>0.25</v>
      </c>
      <c r="AJ2075">
        <f t="shared" si="234"/>
        <v>0.32</v>
      </c>
      <c r="AK2075">
        <f t="shared" si="235"/>
        <v>1</v>
      </c>
      <c r="AL2075">
        <f t="shared" si="229"/>
        <v>4</v>
      </c>
    </row>
    <row r="2076" spans="1:38" hidden="1" x14ac:dyDescent="0.3">
      <c r="A2076">
        <v>19</v>
      </c>
      <c r="B2076">
        <v>35</v>
      </c>
      <c r="C2076">
        <f>IF(OR($L2076=TRUE,$A2076=0,MOD($A2076,ChapterTable!$R$20)&lt;&gt;0),
MAX(0,INT(($B2076+ChapterTable!$P$26+VLOOKUP(SUBSTITUTE(C$1,"성장단계","")&amp;"단계오프셋",ChapterTable!$R:$S,2,0))/ChapterTable!$P$23)),
MAX(0,INT(($B2076+ChapterTable!$R$26+VLOOKUP(SUBSTITUTE(C$1,"성장단계","")&amp;"보스단계오프셋",ChapterTable!$R:$S,2,0))/ChapterTable!$R$23)))</f>
        <v>3</v>
      </c>
      <c r="D2076">
        <f>IF(OR($L2076=TRUE,$A2076=0,MOD($A2076,ChapterTable!$R$20)&lt;&gt;0),
MAX(0,INT(($B2076+ChapterTable!$P$26+VLOOKUP(SUBSTITUTE(D$1,"성장단계","")&amp;"단계오프셋",ChapterTable!$R:$S,2,0))/ChapterTable!$P$23)),
MAX(0,INT(($B2076+ChapterTable!$R$26+VLOOKUP(SUBSTITUTE(D$1,"성장단계","")&amp;"보스단계오프셋",ChapterTable!$R:$S,2,0))/ChapterTable!$R$23)))</f>
        <v>3</v>
      </c>
      <c r="E2076" s="1">
        <f ca="1">IF(AND($A2076=0,$B2076=1),
    VLOOKUP(1,ChapterTable!$1:$1048576,MATCH("최종"&amp;SUBSTITUTE(SUBSTITUTE(E$1,"standard",""),"|Float",""),ChapterTable!$1:$1,0),0)*ChapterTable!$P$17,
  IF(AND($A2076=0,$B2076=0),
    E2077,
  IF($B2076=0,
    VLOOKUP($A2076,ChapterTable!$1:$1048576,MATCH("최종"&amp;SUBSTITUTE(SUBSTITUTE(E$1,"standard",""),"|Float",""),ChapterTable!$1:$1,0),0),
  IF($B2076=1,
    IF($L2076=FALSE,
      VLOOKUP($A2076,ChapterTable!$1:$1048576,MATCH("최종"&amp;SUBSTITUTE(SUBSTITUTE(E$1,"standard",""),"|Float",""),ChapterTable!$1:$1,0),0),
      VLOOKUP($A2076-ChapterTable!$P$11,ChapterTable!$1:$1048576,MATCH("최종"&amp;SUBSTITUTE(SUBSTITUTE(E$1,"standard",""),"|Float",""),ChapterTable!$1:$1,0),0)*ChapterTable!$P$14
    ),
  OFFSET(E2076,-$B2076+IF($L2076,1,0),0)*IF($B2076&gt;OFFSET($B2076,1,0),ChapterTable!$R$17,1)*
    (VLOOKUP(SUBSTITUTE(SUBSTITUTE(E$1,"standard",""),"|Float","")&amp;IF(OR($L2076=TRUE,$A2076=0,MOD($A2076,ChapterTable!$R$20)&lt;&gt;0),"","보스")&amp;"인게임누적곱배수",ChapterTable!$R:$S,2,0)^C2076
    +VLOOKUP(SUBSTITUTE(SUBSTITUTE(E$1,"standard",""),"|Float","")&amp;IF(OR($L2076=TRUE,$A2076=0,MOD($A2076,ChapterTable!$R$20)&lt;&gt;0),"","보스")&amp;"인게임누적합배수",ChapterTable!$R:$S,2,0)*C2076)
  )
  )
  )
)</f>
        <v>217545.68474121095</v>
      </c>
      <c r="F2076" s="1">
        <f ca="1">IF(AND($A2076=0,$B2076=1),
    VLOOKUP(1,ChapterTable!$1:$1048576,MATCH("최종"&amp;SUBSTITUTE(SUBSTITUTE(F$1,"standard",""),"|Float",""),ChapterTable!$1:$1,0),0)*ChapterTable!$P$17,
  IF(AND($A2076=0,$B2076=0),
    F2077,
  IF($B2076=0,
    VLOOKUP($A2076,ChapterTable!$1:$1048576,MATCH("최종"&amp;SUBSTITUTE(SUBSTITUTE(F$1,"standard",""),"|Float",""),ChapterTable!$1:$1,0),0),
  IF($B2076=1,
    IF($L2076=FALSE,
      VLOOKUP($A2076,ChapterTable!$1:$1048576,MATCH("최종"&amp;SUBSTITUTE(SUBSTITUTE(F$1,"standard",""),"|Float",""),ChapterTable!$1:$1,0),0),
      VLOOKUP($A2076-ChapterTable!$P$11,ChapterTable!$1:$1048576,MATCH("최종"&amp;SUBSTITUTE(SUBSTITUTE(F$1,"standard",""),"|Float",""),ChapterTable!$1:$1,0),0)*ChapterTable!$P$14
    ),
  OFFSET(F2076,-$B2076+IF($L2076,1,0),0)*
    (VLOOKUP(SUBSTITUTE(SUBSTITUTE(F$1,"standard",""),"|Float","")&amp;IF(OR($L2076=TRUE,$A2076=0,MOD($A2076,ChapterTable!$R$20)&lt;&gt;0),"","보스")&amp;"인게임누적곱배수",ChapterTable!$R:$S,2,0)^D2076
    +VLOOKUP(SUBSTITUTE(SUBSTITUTE(F$1,"standard",""),"|Float","")&amp;IF(OR($L2076=TRUE,$A2076=0,MOD($A2076,ChapterTable!$R$20)&lt;&gt;0),"","보스")&amp;"인게임누적합배수",ChapterTable!$R:$S,2,0)*D2076)
  )
  )
  )
)</f>
        <v>69399.33953332901</v>
      </c>
      <c r="G2076" t="s">
        <v>719</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230"/>
        <v>11</v>
      </c>
      <c r="Q2076">
        <f t="shared" si="231"/>
        <v>11</v>
      </c>
      <c r="R2076" t="b">
        <f t="shared" ca="1" si="232"/>
        <v>1</v>
      </c>
      <c r="T2076" t="b">
        <f t="shared" ca="1" si="2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236"/>
        <v>0.25</v>
      </c>
      <c r="AJ2076">
        <f t="shared" si="234"/>
        <v>0.32</v>
      </c>
      <c r="AK2076">
        <f t="shared" si="235"/>
        <v>1</v>
      </c>
      <c r="AL2076">
        <f t="shared" si="229"/>
        <v>4</v>
      </c>
    </row>
    <row r="2077" spans="1:38" hidden="1" x14ac:dyDescent="0.3">
      <c r="A2077">
        <v>19</v>
      </c>
      <c r="B2077">
        <v>36</v>
      </c>
      <c r="C2077">
        <f>IF(OR($L2077=TRUE,$A2077=0,MOD($A2077,ChapterTable!$R$20)&lt;&gt;0),
MAX(0,INT(($B2077+ChapterTable!$P$26+VLOOKUP(SUBSTITUTE(C$1,"성장단계","")&amp;"단계오프셋",ChapterTable!$R:$S,2,0))/ChapterTable!$P$23)),
MAX(0,INT(($B2077+ChapterTable!$R$26+VLOOKUP(SUBSTITUTE(C$1,"성장단계","")&amp;"보스단계오프셋",ChapterTable!$R:$S,2,0))/ChapterTable!$R$23)))</f>
        <v>4</v>
      </c>
      <c r="D2077">
        <f>IF(OR($L2077=TRUE,$A2077=0,MOD($A2077,ChapterTable!$R$20)&lt;&gt;0),
MAX(0,INT(($B2077+ChapterTable!$P$26+VLOOKUP(SUBSTITUTE(D$1,"성장단계","")&amp;"단계오프셋",ChapterTable!$R:$S,2,0))/ChapterTable!$P$23)),
MAX(0,INT(($B2077+ChapterTable!$R$26+VLOOKUP(SUBSTITUTE(D$1,"성장단계","")&amp;"보스단계오프셋",ChapterTable!$R:$S,2,0))/ChapterTable!$R$23)))</f>
        <v>3</v>
      </c>
      <c r="E2077" s="1">
        <f ca="1">IF(AND($A2077=0,$B2077=1),
    VLOOKUP(1,ChapterTable!$1:$1048576,MATCH("최종"&amp;SUBSTITUTE(SUBSTITUTE(E$1,"standard",""),"|Float",""),ChapterTable!$1:$1,0),0)*ChapterTable!$P$17,
  IF(AND($A2077=0,$B2077=0),
    E2078,
  IF($B2077=0,
    VLOOKUP($A2077,ChapterTable!$1:$1048576,MATCH("최종"&amp;SUBSTITUTE(SUBSTITUTE(E$1,"standard",""),"|Float",""),ChapterTable!$1:$1,0),0),
  IF($B2077=1,
    IF($L2077=FALSE,
      VLOOKUP($A2077,ChapterTable!$1:$1048576,MATCH("최종"&amp;SUBSTITUTE(SUBSTITUTE(E$1,"standard",""),"|Float",""),ChapterTable!$1:$1,0),0),
      VLOOKUP($A2077-ChapterTable!$P$11,ChapterTable!$1:$1048576,MATCH("최종"&amp;SUBSTITUTE(SUBSTITUTE(E$1,"standard",""),"|Float",""),ChapterTable!$1:$1,0),0)*ChapterTable!$P$14
    ),
  OFFSET(E2077,-$B2077+IF($L2077,1,0),0)*IF($B2077&gt;OFFSET($B2077,1,0),ChapterTable!$R$17,1)*
    (VLOOKUP(SUBSTITUTE(SUBSTITUTE(E$1,"standard",""),"|Float","")&amp;IF(OR($L2077=TRUE,$A2077=0,MOD($A2077,ChapterTable!$R$20)&lt;&gt;0),"","보스")&amp;"인게임누적곱배수",ChapterTable!$R:$S,2,0)^C2077
    +VLOOKUP(SUBSTITUTE(SUBSTITUTE(E$1,"standard",""),"|Float","")&amp;IF(OR($L2077=TRUE,$A2077=0,MOD($A2077,ChapterTable!$R$20)&lt;&gt;0),"","보스")&amp;"인게임누적합배수",ChapterTable!$R:$S,2,0)*C2077)
  )
  )
  )
)</f>
        <v>244738.89533386231</v>
      </c>
      <c r="F2077" s="1">
        <f ca="1">IF(AND($A2077=0,$B2077=1),
    VLOOKUP(1,ChapterTable!$1:$1048576,MATCH("최종"&amp;SUBSTITUTE(SUBSTITUTE(F$1,"standard",""),"|Float",""),ChapterTable!$1:$1,0),0)*ChapterTable!$P$17,
  IF(AND($A2077=0,$B2077=0),
    F2078,
  IF($B2077=0,
    VLOOKUP($A2077,ChapterTable!$1:$1048576,MATCH("최종"&amp;SUBSTITUTE(SUBSTITUTE(F$1,"standard",""),"|Float",""),ChapterTable!$1:$1,0),0),
  IF($B2077=1,
    IF($L2077=FALSE,
      VLOOKUP($A2077,ChapterTable!$1:$1048576,MATCH("최종"&amp;SUBSTITUTE(SUBSTITUTE(F$1,"standard",""),"|Float",""),ChapterTable!$1:$1,0),0),
      VLOOKUP($A2077-ChapterTable!$P$11,ChapterTable!$1:$1048576,MATCH("최종"&amp;SUBSTITUTE(SUBSTITUTE(F$1,"standard",""),"|Float",""),ChapterTable!$1:$1,0),0)*ChapterTable!$P$14
    ),
  OFFSET(F2077,-$B2077+IF($L2077,1,0),0)*
    (VLOOKUP(SUBSTITUTE(SUBSTITUTE(F$1,"standard",""),"|Float","")&amp;IF(OR($L2077=TRUE,$A2077=0,MOD($A2077,ChapterTable!$R$20)&lt;&gt;0),"","보스")&amp;"인게임누적곱배수",ChapterTable!$R:$S,2,0)^D2077
    +VLOOKUP(SUBSTITUTE(SUBSTITUTE(F$1,"standard",""),"|Float","")&amp;IF(OR($L2077=TRUE,$A2077=0,MOD($A2077,ChapterTable!$R$20)&lt;&gt;0),"","보스")&amp;"인게임누적합배수",ChapterTable!$R:$S,2,0)*D2077)
  )
  )
  )
)</f>
        <v>69399.33953332901</v>
      </c>
      <c r="G2077" t="s">
        <v>719</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230"/>
        <v>4</v>
      </c>
      <c r="Q2077">
        <f t="shared" si="231"/>
        <v>4</v>
      </c>
      <c r="R2077" t="b">
        <f t="shared" ca="1" si="232"/>
        <v>1</v>
      </c>
      <c r="T2077" t="b">
        <f t="shared" ca="1" si="2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236"/>
        <v>0.25</v>
      </c>
      <c r="AJ2077">
        <f t="shared" si="234"/>
        <v>0.32</v>
      </c>
      <c r="AK2077">
        <f t="shared" si="235"/>
        <v>1</v>
      </c>
      <c r="AL2077">
        <f t="shared" si="229"/>
        <v>4</v>
      </c>
    </row>
    <row r="2078" spans="1:38" hidden="1" x14ac:dyDescent="0.3">
      <c r="A2078">
        <v>19</v>
      </c>
      <c r="B2078">
        <v>37</v>
      </c>
      <c r="C2078">
        <f>IF(OR($L2078=TRUE,$A2078=0,MOD($A2078,ChapterTable!$R$20)&lt;&gt;0),
MAX(0,INT(($B2078+ChapterTable!$P$26+VLOOKUP(SUBSTITUTE(C$1,"성장단계","")&amp;"단계오프셋",ChapterTable!$R:$S,2,0))/ChapterTable!$P$23)),
MAX(0,INT(($B2078+ChapterTable!$R$26+VLOOKUP(SUBSTITUTE(C$1,"성장단계","")&amp;"보스단계오프셋",ChapterTable!$R:$S,2,0))/ChapterTable!$R$23)))</f>
        <v>4</v>
      </c>
      <c r="D2078">
        <f>IF(OR($L2078=TRUE,$A2078=0,MOD($A2078,ChapterTable!$R$20)&lt;&gt;0),
MAX(0,INT(($B2078+ChapterTable!$P$26+VLOOKUP(SUBSTITUTE(D$1,"성장단계","")&amp;"단계오프셋",ChapterTable!$R:$S,2,0))/ChapterTable!$P$23)),
MAX(0,INT(($B2078+ChapterTable!$R$26+VLOOKUP(SUBSTITUTE(D$1,"성장단계","")&amp;"보스단계오프셋",ChapterTable!$R:$S,2,0))/ChapterTable!$R$23)))</f>
        <v>3</v>
      </c>
      <c r="E2078" s="1">
        <f ca="1">IF(AND($A2078=0,$B2078=1),
    VLOOKUP(1,ChapterTable!$1:$1048576,MATCH("최종"&amp;SUBSTITUTE(SUBSTITUTE(E$1,"standard",""),"|Float",""),ChapterTable!$1:$1,0),0)*ChapterTable!$P$17,
  IF(AND($A2078=0,$B2078=0),
    E2079,
  IF($B2078=0,
    VLOOKUP($A2078,ChapterTable!$1:$1048576,MATCH("최종"&amp;SUBSTITUTE(SUBSTITUTE(E$1,"standard",""),"|Float",""),ChapterTable!$1:$1,0),0),
  IF($B2078=1,
    IF($L2078=FALSE,
      VLOOKUP($A2078,ChapterTable!$1:$1048576,MATCH("최종"&amp;SUBSTITUTE(SUBSTITUTE(E$1,"standard",""),"|Float",""),ChapterTable!$1:$1,0),0),
      VLOOKUP($A2078-ChapterTable!$P$11,ChapterTable!$1:$1048576,MATCH("최종"&amp;SUBSTITUTE(SUBSTITUTE(E$1,"standard",""),"|Float",""),ChapterTable!$1:$1,0),0)*ChapterTable!$P$14
    ),
  OFFSET(E2078,-$B2078+IF($L2078,1,0),0)*IF($B2078&gt;OFFSET($B2078,1,0),ChapterTable!$R$17,1)*
    (VLOOKUP(SUBSTITUTE(SUBSTITUTE(E$1,"standard",""),"|Float","")&amp;IF(OR($L2078=TRUE,$A2078=0,MOD($A2078,ChapterTable!$R$20)&lt;&gt;0),"","보스")&amp;"인게임누적곱배수",ChapterTable!$R:$S,2,0)^C2078
    +VLOOKUP(SUBSTITUTE(SUBSTITUTE(E$1,"standard",""),"|Float","")&amp;IF(OR($L2078=TRUE,$A2078=0,MOD($A2078,ChapterTable!$R$20)&lt;&gt;0),"","보스")&amp;"인게임누적합배수",ChapterTable!$R:$S,2,0)*C2078)
  )
  )
  )
)</f>
        <v>244738.89533386231</v>
      </c>
      <c r="F2078" s="1">
        <f ca="1">IF(AND($A2078=0,$B2078=1),
    VLOOKUP(1,ChapterTable!$1:$1048576,MATCH("최종"&amp;SUBSTITUTE(SUBSTITUTE(F$1,"standard",""),"|Float",""),ChapterTable!$1:$1,0),0)*ChapterTable!$P$17,
  IF(AND($A2078=0,$B2078=0),
    F2079,
  IF($B2078=0,
    VLOOKUP($A2078,ChapterTable!$1:$1048576,MATCH("최종"&amp;SUBSTITUTE(SUBSTITUTE(F$1,"standard",""),"|Float",""),ChapterTable!$1:$1,0),0),
  IF($B2078=1,
    IF($L2078=FALSE,
      VLOOKUP($A2078,ChapterTable!$1:$1048576,MATCH("최종"&amp;SUBSTITUTE(SUBSTITUTE(F$1,"standard",""),"|Float",""),ChapterTable!$1:$1,0),0),
      VLOOKUP($A2078-ChapterTable!$P$11,ChapterTable!$1:$1048576,MATCH("최종"&amp;SUBSTITUTE(SUBSTITUTE(F$1,"standard",""),"|Float",""),ChapterTable!$1:$1,0),0)*ChapterTable!$P$14
    ),
  OFFSET(F2078,-$B2078+IF($L2078,1,0),0)*
    (VLOOKUP(SUBSTITUTE(SUBSTITUTE(F$1,"standard",""),"|Float","")&amp;IF(OR($L2078=TRUE,$A2078=0,MOD($A2078,ChapterTable!$R$20)&lt;&gt;0),"","보스")&amp;"인게임누적곱배수",ChapterTable!$R:$S,2,0)^D2078
    +VLOOKUP(SUBSTITUTE(SUBSTITUTE(F$1,"standard",""),"|Float","")&amp;IF(OR($L2078=TRUE,$A2078=0,MOD($A2078,ChapterTable!$R$20)&lt;&gt;0),"","보스")&amp;"인게임누적합배수",ChapterTable!$R:$S,2,0)*D2078)
  )
  )
  )
)</f>
        <v>69399.33953332901</v>
      </c>
      <c r="G2078" t="s">
        <v>719</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230"/>
        <v>4</v>
      </c>
      <c r="Q2078">
        <f t="shared" si="231"/>
        <v>4</v>
      </c>
      <c r="R2078" t="b">
        <f t="shared" ca="1" si="232"/>
        <v>1</v>
      </c>
      <c r="T2078" t="b">
        <f t="shared" ca="1" si="2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236"/>
        <v>0.25</v>
      </c>
      <c r="AJ2078">
        <f t="shared" si="234"/>
        <v>0.32</v>
      </c>
      <c r="AK2078">
        <f t="shared" si="235"/>
        <v>1</v>
      </c>
      <c r="AL2078">
        <f t="shared" si="229"/>
        <v>4</v>
      </c>
    </row>
    <row r="2079" spans="1:38" hidden="1" x14ac:dyDescent="0.3">
      <c r="A2079">
        <v>19</v>
      </c>
      <c r="B2079">
        <v>38</v>
      </c>
      <c r="C2079">
        <f>IF(OR($L2079=TRUE,$A2079=0,MOD($A2079,ChapterTable!$R$20)&lt;&gt;0),
MAX(0,INT(($B2079+ChapterTable!$P$26+VLOOKUP(SUBSTITUTE(C$1,"성장단계","")&amp;"단계오프셋",ChapterTable!$R:$S,2,0))/ChapterTable!$P$23)),
MAX(0,INT(($B2079+ChapterTable!$R$26+VLOOKUP(SUBSTITUTE(C$1,"성장단계","")&amp;"보스단계오프셋",ChapterTable!$R:$S,2,0))/ChapterTable!$R$23)))</f>
        <v>4</v>
      </c>
      <c r="D2079">
        <f>IF(OR($L2079=TRUE,$A2079=0,MOD($A2079,ChapterTable!$R$20)&lt;&gt;0),
MAX(0,INT(($B2079+ChapterTable!$P$26+VLOOKUP(SUBSTITUTE(D$1,"성장단계","")&amp;"단계오프셋",ChapterTable!$R:$S,2,0))/ChapterTable!$P$23)),
MAX(0,INT(($B2079+ChapterTable!$R$26+VLOOKUP(SUBSTITUTE(D$1,"성장단계","")&amp;"보스단계오프셋",ChapterTable!$R:$S,2,0))/ChapterTable!$R$23)))</f>
        <v>3</v>
      </c>
      <c r="E2079" s="1">
        <f ca="1">IF(AND($A2079=0,$B2079=1),
    VLOOKUP(1,ChapterTable!$1:$1048576,MATCH("최종"&amp;SUBSTITUTE(SUBSTITUTE(E$1,"standard",""),"|Float",""),ChapterTable!$1:$1,0),0)*ChapterTable!$P$17,
  IF(AND($A2079=0,$B2079=0),
    E2080,
  IF($B2079=0,
    VLOOKUP($A2079,ChapterTable!$1:$1048576,MATCH("최종"&amp;SUBSTITUTE(SUBSTITUTE(E$1,"standard",""),"|Float",""),ChapterTable!$1:$1,0),0),
  IF($B2079=1,
    IF($L2079=FALSE,
      VLOOKUP($A2079,ChapterTable!$1:$1048576,MATCH("최종"&amp;SUBSTITUTE(SUBSTITUTE(E$1,"standard",""),"|Float",""),ChapterTable!$1:$1,0),0),
      VLOOKUP($A2079-ChapterTable!$P$11,ChapterTable!$1:$1048576,MATCH("최종"&amp;SUBSTITUTE(SUBSTITUTE(E$1,"standard",""),"|Float",""),ChapterTable!$1:$1,0),0)*ChapterTable!$P$14
    ),
  OFFSET(E2079,-$B2079+IF($L2079,1,0),0)*IF($B2079&gt;OFFSET($B2079,1,0),ChapterTable!$R$17,1)*
    (VLOOKUP(SUBSTITUTE(SUBSTITUTE(E$1,"standard",""),"|Float","")&amp;IF(OR($L2079=TRUE,$A2079=0,MOD($A2079,ChapterTable!$R$20)&lt;&gt;0),"","보스")&amp;"인게임누적곱배수",ChapterTable!$R:$S,2,0)^C2079
    +VLOOKUP(SUBSTITUTE(SUBSTITUTE(E$1,"standard",""),"|Float","")&amp;IF(OR($L2079=TRUE,$A2079=0,MOD($A2079,ChapterTable!$R$20)&lt;&gt;0),"","보스")&amp;"인게임누적합배수",ChapterTable!$R:$S,2,0)*C2079)
  )
  )
  )
)</f>
        <v>244738.89533386231</v>
      </c>
      <c r="F2079" s="1">
        <f ca="1">IF(AND($A2079=0,$B2079=1),
    VLOOKUP(1,ChapterTable!$1:$1048576,MATCH("최종"&amp;SUBSTITUTE(SUBSTITUTE(F$1,"standard",""),"|Float",""),ChapterTable!$1:$1,0),0)*ChapterTable!$P$17,
  IF(AND($A2079=0,$B2079=0),
    F2080,
  IF($B2079=0,
    VLOOKUP($A2079,ChapterTable!$1:$1048576,MATCH("최종"&amp;SUBSTITUTE(SUBSTITUTE(F$1,"standard",""),"|Float",""),ChapterTable!$1:$1,0),0),
  IF($B2079=1,
    IF($L2079=FALSE,
      VLOOKUP($A2079,ChapterTable!$1:$1048576,MATCH("최종"&amp;SUBSTITUTE(SUBSTITUTE(F$1,"standard",""),"|Float",""),ChapterTable!$1:$1,0),0),
      VLOOKUP($A2079-ChapterTable!$P$11,ChapterTable!$1:$1048576,MATCH("최종"&amp;SUBSTITUTE(SUBSTITUTE(F$1,"standard",""),"|Float",""),ChapterTable!$1:$1,0),0)*ChapterTable!$P$14
    ),
  OFFSET(F2079,-$B2079+IF($L2079,1,0),0)*
    (VLOOKUP(SUBSTITUTE(SUBSTITUTE(F$1,"standard",""),"|Float","")&amp;IF(OR($L2079=TRUE,$A2079=0,MOD($A2079,ChapterTable!$R$20)&lt;&gt;0),"","보스")&amp;"인게임누적곱배수",ChapterTable!$R:$S,2,0)^D2079
    +VLOOKUP(SUBSTITUTE(SUBSTITUTE(F$1,"standard",""),"|Float","")&amp;IF(OR($L2079=TRUE,$A2079=0,MOD($A2079,ChapterTable!$R$20)&lt;&gt;0),"","보스")&amp;"인게임누적합배수",ChapterTable!$R:$S,2,0)*D2079)
  )
  )
  )
)</f>
        <v>69399.33953332901</v>
      </c>
      <c r="G2079" t="s">
        <v>719</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230"/>
        <v>4</v>
      </c>
      <c r="Q2079">
        <f t="shared" si="231"/>
        <v>4</v>
      </c>
      <c r="R2079" t="b">
        <f t="shared" ca="1" si="232"/>
        <v>1</v>
      </c>
      <c r="T2079" t="b">
        <f t="shared" ca="1" si="2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236"/>
        <v>0.25</v>
      </c>
      <c r="AJ2079">
        <f t="shared" si="234"/>
        <v>0.32</v>
      </c>
      <c r="AK2079">
        <f t="shared" si="235"/>
        <v>1</v>
      </c>
      <c r="AL2079">
        <f t="shared" si="229"/>
        <v>4</v>
      </c>
    </row>
    <row r="2080" spans="1:38" hidden="1" x14ac:dyDescent="0.3">
      <c r="A2080">
        <v>19</v>
      </c>
      <c r="B2080">
        <v>39</v>
      </c>
      <c r="C2080">
        <f>IF(OR($L2080=TRUE,$A2080=0,MOD($A2080,ChapterTable!$R$20)&lt;&gt;0),
MAX(0,INT(($B2080+ChapterTable!$P$26+VLOOKUP(SUBSTITUTE(C$1,"성장단계","")&amp;"단계오프셋",ChapterTable!$R:$S,2,0))/ChapterTable!$P$23)),
MAX(0,INT(($B2080+ChapterTable!$R$26+VLOOKUP(SUBSTITUTE(C$1,"성장단계","")&amp;"보스단계오프셋",ChapterTable!$R:$S,2,0))/ChapterTable!$R$23)))</f>
        <v>4</v>
      </c>
      <c r="D2080">
        <f>IF(OR($L2080=TRUE,$A2080=0,MOD($A2080,ChapterTable!$R$20)&lt;&gt;0),
MAX(0,INT(($B2080+ChapterTable!$P$26+VLOOKUP(SUBSTITUTE(D$1,"성장단계","")&amp;"단계오프셋",ChapterTable!$R:$S,2,0))/ChapterTable!$P$23)),
MAX(0,INT(($B2080+ChapterTable!$R$26+VLOOKUP(SUBSTITUTE(D$1,"성장단계","")&amp;"보스단계오프셋",ChapterTable!$R:$S,2,0))/ChapterTable!$R$23)))</f>
        <v>3</v>
      </c>
      <c r="E2080" s="1">
        <f ca="1">IF(AND($A2080=0,$B2080=1),
    VLOOKUP(1,ChapterTable!$1:$1048576,MATCH("최종"&amp;SUBSTITUTE(SUBSTITUTE(E$1,"standard",""),"|Float",""),ChapterTable!$1:$1,0),0)*ChapterTable!$P$17,
  IF(AND($A2080=0,$B2080=0),
    E2081,
  IF($B2080=0,
    VLOOKUP($A2080,ChapterTable!$1:$1048576,MATCH("최종"&amp;SUBSTITUTE(SUBSTITUTE(E$1,"standard",""),"|Float",""),ChapterTable!$1:$1,0),0),
  IF($B2080=1,
    IF($L2080=FALSE,
      VLOOKUP($A2080,ChapterTable!$1:$1048576,MATCH("최종"&amp;SUBSTITUTE(SUBSTITUTE(E$1,"standard",""),"|Float",""),ChapterTable!$1:$1,0),0),
      VLOOKUP($A2080-ChapterTable!$P$11,ChapterTable!$1:$1048576,MATCH("최종"&amp;SUBSTITUTE(SUBSTITUTE(E$1,"standard",""),"|Float",""),ChapterTable!$1:$1,0),0)*ChapterTable!$P$14
    ),
  OFFSET(E2080,-$B2080+IF($L2080,1,0),0)*IF($B2080&gt;OFFSET($B2080,1,0),ChapterTable!$R$17,1)*
    (VLOOKUP(SUBSTITUTE(SUBSTITUTE(E$1,"standard",""),"|Float","")&amp;IF(OR($L2080=TRUE,$A2080=0,MOD($A2080,ChapterTable!$R$20)&lt;&gt;0),"","보스")&amp;"인게임누적곱배수",ChapterTable!$R:$S,2,0)^C2080
    +VLOOKUP(SUBSTITUTE(SUBSTITUTE(E$1,"standard",""),"|Float","")&amp;IF(OR($L2080=TRUE,$A2080=0,MOD($A2080,ChapterTable!$R$20)&lt;&gt;0),"","보스")&amp;"인게임누적합배수",ChapterTable!$R:$S,2,0)*C2080)
  )
  )
  )
)</f>
        <v>244738.89533386231</v>
      </c>
      <c r="F2080" s="1">
        <f ca="1">IF(AND($A2080=0,$B2080=1),
    VLOOKUP(1,ChapterTable!$1:$1048576,MATCH("최종"&amp;SUBSTITUTE(SUBSTITUTE(F$1,"standard",""),"|Float",""),ChapterTable!$1:$1,0),0)*ChapterTable!$P$17,
  IF(AND($A2080=0,$B2080=0),
    F2081,
  IF($B2080=0,
    VLOOKUP($A2080,ChapterTable!$1:$1048576,MATCH("최종"&amp;SUBSTITUTE(SUBSTITUTE(F$1,"standard",""),"|Float",""),ChapterTable!$1:$1,0),0),
  IF($B2080=1,
    IF($L2080=FALSE,
      VLOOKUP($A2080,ChapterTable!$1:$1048576,MATCH("최종"&amp;SUBSTITUTE(SUBSTITUTE(F$1,"standard",""),"|Float",""),ChapterTable!$1:$1,0),0),
      VLOOKUP($A2080-ChapterTable!$P$11,ChapterTable!$1:$1048576,MATCH("최종"&amp;SUBSTITUTE(SUBSTITUTE(F$1,"standard",""),"|Float",""),ChapterTable!$1:$1,0),0)*ChapterTable!$P$14
    ),
  OFFSET(F2080,-$B2080+IF($L2080,1,0),0)*
    (VLOOKUP(SUBSTITUTE(SUBSTITUTE(F$1,"standard",""),"|Float","")&amp;IF(OR($L2080=TRUE,$A2080=0,MOD($A2080,ChapterTable!$R$20)&lt;&gt;0),"","보스")&amp;"인게임누적곱배수",ChapterTable!$R:$S,2,0)^D2080
    +VLOOKUP(SUBSTITUTE(SUBSTITUTE(F$1,"standard",""),"|Float","")&amp;IF(OR($L2080=TRUE,$A2080=0,MOD($A2080,ChapterTable!$R$20)&lt;&gt;0),"","보스")&amp;"인게임누적합배수",ChapterTable!$R:$S,2,0)*D2080)
  )
  )
  )
)</f>
        <v>69399.33953332901</v>
      </c>
      <c r="G2080" t="s">
        <v>719</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230"/>
        <v>94</v>
      </c>
      <c r="Q2080">
        <f t="shared" si="231"/>
        <v>94</v>
      </c>
      <c r="R2080" t="b">
        <f t="shared" ca="1" si="232"/>
        <v>1</v>
      </c>
      <c r="T2080" t="b">
        <f t="shared" ca="1" si="2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236"/>
        <v>0.25</v>
      </c>
      <c r="AJ2080">
        <f t="shared" si="234"/>
        <v>0.32</v>
      </c>
      <c r="AK2080">
        <f t="shared" si="235"/>
        <v>1</v>
      </c>
      <c r="AL2080">
        <f t="shared" si="229"/>
        <v>4</v>
      </c>
    </row>
    <row r="2081" spans="1:38" hidden="1" x14ac:dyDescent="0.3">
      <c r="A2081">
        <v>19</v>
      </c>
      <c r="B2081">
        <v>40</v>
      </c>
      <c r="C2081">
        <f>IF(OR($L2081=TRUE,$A2081=0,MOD($A2081,ChapterTable!$R$20)&lt;&gt;0),
MAX(0,INT(($B2081+ChapterTable!$P$26+VLOOKUP(SUBSTITUTE(C$1,"성장단계","")&amp;"단계오프셋",ChapterTable!$R:$S,2,0))/ChapterTable!$P$23)),
MAX(0,INT(($B2081+ChapterTable!$R$26+VLOOKUP(SUBSTITUTE(C$1,"성장단계","")&amp;"보스단계오프셋",ChapterTable!$R:$S,2,0))/ChapterTable!$R$23)))</f>
        <v>4</v>
      </c>
      <c r="D2081">
        <f>IF(OR($L2081=TRUE,$A2081=0,MOD($A2081,ChapterTable!$R$20)&lt;&gt;0),
MAX(0,INT(($B2081+ChapterTable!$P$26+VLOOKUP(SUBSTITUTE(D$1,"성장단계","")&amp;"단계오프셋",ChapterTable!$R:$S,2,0))/ChapterTable!$P$23)),
MAX(0,INT(($B2081+ChapterTable!$R$26+VLOOKUP(SUBSTITUTE(D$1,"성장단계","")&amp;"보스단계오프셋",ChapterTable!$R:$S,2,0))/ChapterTable!$R$23)))</f>
        <v>3</v>
      </c>
      <c r="E2081" s="1">
        <f ca="1">IF(AND($A2081=0,$B2081=1),
    VLOOKUP(1,ChapterTable!$1:$1048576,MATCH("최종"&amp;SUBSTITUTE(SUBSTITUTE(E$1,"standard",""),"|Float",""),ChapterTable!$1:$1,0),0)*ChapterTable!$P$17,
  IF(AND($A2081=0,$B2081=0),
    E2082,
  IF($B2081=0,
    VLOOKUP($A2081,ChapterTable!$1:$1048576,MATCH("최종"&amp;SUBSTITUTE(SUBSTITUTE(E$1,"standard",""),"|Float",""),ChapterTable!$1:$1,0),0),
  IF($B2081=1,
    IF($L2081=FALSE,
      VLOOKUP($A2081,ChapterTable!$1:$1048576,MATCH("최종"&amp;SUBSTITUTE(SUBSTITUTE(E$1,"standard",""),"|Float",""),ChapterTable!$1:$1,0),0),
      VLOOKUP($A2081-ChapterTable!$P$11,ChapterTable!$1:$1048576,MATCH("최종"&amp;SUBSTITUTE(SUBSTITUTE(E$1,"standard",""),"|Float",""),ChapterTable!$1:$1,0),0)*ChapterTable!$P$14
    ),
  OFFSET(E2081,-$B2081+IF($L2081,1,0),0)*IF($B2081&gt;OFFSET($B2081,1,0),ChapterTable!$R$17,1)*
    (VLOOKUP(SUBSTITUTE(SUBSTITUTE(E$1,"standard",""),"|Float","")&amp;IF(OR($L2081=TRUE,$A2081=0,MOD($A2081,ChapterTable!$R$20)&lt;&gt;0),"","보스")&amp;"인게임누적곱배수",ChapterTable!$R:$S,2,0)^C2081
    +VLOOKUP(SUBSTITUTE(SUBSTITUTE(E$1,"standard",""),"|Float","")&amp;IF(OR($L2081=TRUE,$A2081=0,MOD($A2081,ChapterTable!$R$20)&lt;&gt;0),"","보스")&amp;"인게임누적합배수",ChapterTable!$R:$S,2,0)*C2081)
  )
  )
  )
)</f>
        <v>244738.89533386231</v>
      </c>
      <c r="F2081" s="1">
        <f ca="1">IF(AND($A2081=0,$B2081=1),
    VLOOKUP(1,ChapterTable!$1:$1048576,MATCH("최종"&amp;SUBSTITUTE(SUBSTITUTE(F$1,"standard",""),"|Float",""),ChapterTable!$1:$1,0),0)*ChapterTable!$P$17,
  IF(AND($A2081=0,$B2081=0),
    F2082,
  IF($B2081=0,
    VLOOKUP($A2081,ChapterTable!$1:$1048576,MATCH("최종"&amp;SUBSTITUTE(SUBSTITUTE(F$1,"standard",""),"|Float",""),ChapterTable!$1:$1,0),0),
  IF($B2081=1,
    IF($L2081=FALSE,
      VLOOKUP($A2081,ChapterTable!$1:$1048576,MATCH("최종"&amp;SUBSTITUTE(SUBSTITUTE(F$1,"standard",""),"|Float",""),ChapterTable!$1:$1,0),0),
      VLOOKUP($A2081-ChapterTable!$P$11,ChapterTable!$1:$1048576,MATCH("최종"&amp;SUBSTITUTE(SUBSTITUTE(F$1,"standard",""),"|Float",""),ChapterTable!$1:$1,0),0)*ChapterTable!$P$14
    ),
  OFFSET(F2081,-$B2081+IF($L2081,1,0),0)*
    (VLOOKUP(SUBSTITUTE(SUBSTITUTE(F$1,"standard",""),"|Float","")&amp;IF(OR($L2081=TRUE,$A2081=0,MOD($A2081,ChapterTable!$R$20)&lt;&gt;0),"","보스")&amp;"인게임누적곱배수",ChapterTable!$R:$S,2,0)^D2081
    +VLOOKUP(SUBSTITUTE(SUBSTITUTE(F$1,"standard",""),"|Float","")&amp;IF(OR($L2081=TRUE,$A2081=0,MOD($A2081,ChapterTable!$R$20)&lt;&gt;0),"","보스")&amp;"인게임누적합배수",ChapterTable!$R:$S,2,0)*D2081)
  )
  )
  )
)</f>
        <v>69399.33953332901</v>
      </c>
      <c r="G2081" t="s">
        <v>719</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230"/>
        <v>24</v>
      </c>
      <c r="Q2081">
        <f t="shared" si="231"/>
        <v>24</v>
      </c>
      <c r="R2081" t="b">
        <f t="shared" ca="1" si="232"/>
        <v>1</v>
      </c>
      <c r="T2081" t="b">
        <f t="shared" ca="1" si="2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236"/>
        <v>0.25</v>
      </c>
      <c r="AJ2081">
        <f t="shared" si="234"/>
        <v>1</v>
      </c>
      <c r="AK2081">
        <f t="shared" si="235"/>
        <v>4</v>
      </c>
      <c r="AL2081">
        <f t="shared" si="229"/>
        <v>4</v>
      </c>
    </row>
    <row r="2082" spans="1:38" hidden="1" x14ac:dyDescent="0.3">
      <c r="A2082">
        <v>19</v>
      </c>
      <c r="B2082">
        <v>41</v>
      </c>
      <c r="C2082">
        <f>IF(OR($L2082=TRUE,$A2082=0,MOD($A2082,ChapterTable!$R$20)&lt;&gt;0),
MAX(0,INT(($B2082+ChapterTable!$P$26+VLOOKUP(SUBSTITUTE(C$1,"성장단계","")&amp;"단계오프셋",ChapterTable!$R:$S,2,0))/ChapterTable!$P$23)),
MAX(0,INT(($B2082+ChapterTable!$R$26+VLOOKUP(SUBSTITUTE(C$1,"성장단계","")&amp;"보스단계오프셋",ChapterTable!$R:$S,2,0))/ChapterTable!$R$23)))</f>
        <v>4</v>
      </c>
      <c r="D2082">
        <f>IF(OR($L2082=TRUE,$A2082=0,MOD($A2082,ChapterTable!$R$20)&lt;&gt;0),
MAX(0,INT(($B2082+ChapterTable!$P$26+VLOOKUP(SUBSTITUTE(D$1,"성장단계","")&amp;"단계오프셋",ChapterTable!$R:$S,2,0))/ChapterTable!$P$23)),
MAX(0,INT(($B2082+ChapterTable!$R$26+VLOOKUP(SUBSTITUTE(D$1,"성장단계","")&amp;"보스단계오프셋",ChapterTable!$R:$S,2,0))/ChapterTable!$R$23)))</f>
        <v>4</v>
      </c>
      <c r="E2082" s="1">
        <f ca="1">IF(AND($A2082=0,$B2082=1),
    VLOOKUP(1,ChapterTable!$1:$1048576,MATCH("최종"&amp;SUBSTITUTE(SUBSTITUTE(E$1,"standard",""),"|Float",""),ChapterTable!$1:$1,0),0)*ChapterTable!$P$17,
  IF(AND($A2082=0,$B2082=0),
    E2083,
  IF($B2082=0,
    VLOOKUP($A2082,ChapterTable!$1:$1048576,MATCH("최종"&amp;SUBSTITUTE(SUBSTITUTE(E$1,"standard",""),"|Float",""),ChapterTable!$1:$1,0),0),
  IF($B2082=1,
    IF($L2082=FALSE,
      VLOOKUP($A2082,ChapterTable!$1:$1048576,MATCH("최종"&amp;SUBSTITUTE(SUBSTITUTE(E$1,"standard",""),"|Float",""),ChapterTable!$1:$1,0),0),
      VLOOKUP($A2082-ChapterTable!$P$11,ChapterTable!$1:$1048576,MATCH("최종"&amp;SUBSTITUTE(SUBSTITUTE(E$1,"standard",""),"|Float",""),ChapterTable!$1:$1,0),0)*ChapterTable!$P$14
    ),
  OFFSET(E2082,-$B2082+IF($L2082,1,0),0)*IF($B2082&gt;OFFSET($B2082,1,0),ChapterTable!$R$17,1)*
    (VLOOKUP(SUBSTITUTE(SUBSTITUTE(E$1,"standard",""),"|Float","")&amp;IF(OR($L2082=TRUE,$A2082=0,MOD($A2082,ChapterTable!$R$20)&lt;&gt;0),"","보스")&amp;"인게임누적곱배수",ChapterTable!$R:$S,2,0)^C2082
    +VLOOKUP(SUBSTITUTE(SUBSTITUTE(E$1,"standard",""),"|Float","")&amp;IF(OR($L2082=TRUE,$A2082=0,MOD($A2082,ChapterTable!$R$20)&lt;&gt;0),"","보스")&amp;"인게임누적합배수",ChapterTable!$R:$S,2,0)*C2082)
  )
  )
  )
)</f>
        <v>244738.89533386231</v>
      </c>
      <c r="F2082" s="1">
        <f ca="1">IF(AND($A2082=0,$B2082=1),
    VLOOKUP(1,ChapterTable!$1:$1048576,MATCH("최종"&amp;SUBSTITUTE(SUBSTITUTE(F$1,"standard",""),"|Float",""),ChapterTable!$1:$1,0),0)*ChapterTable!$P$17,
  IF(AND($A2082=0,$B2082=0),
    F2083,
  IF($B2082=0,
    VLOOKUP($A2082,ChapterTable!$1:$1048576,MATCH("최종"&amp;SUBSTITUTE(SUBSTITUTE(F$1,"standard",""),"|Float",""),ChapterTable!$1:$1,0),0),
  IF($B2082=1,
    IF($L2082=FALSE,
      VLOOKUP($A2082,ChapterTable!$1:$1048576,MATCH("최종"&amp;SUBSTITUTE(SUBSTITUTE(F$1,"standard",""),"|Float",""),ChapterTable!$1:$1,0),0),
      VLOOKUP($A2082-ChapterTable!$P$11,ChapterTable!$1:$1048576,MATCH("최종"&amp;SUBSTITUTE(SUBSTITUTE(F$1,"standard",""),"|Float",""),ChapterTable!$1:$1,0),0)*ChapterTable!$P$14
    ),
  OFFSET(F2082,-$B2082+IF($L2082,1,0),0)*
    (VLOOKUP(SUBSTITUTE(SUBSTITUTE(F$1,"standard",""),"|Float","")&amp;IF(OR($L2082=TRUE,$A2082=0,MOD($A2082,ChapterTable!$R$20)&lt;&gt;0),"","보스")&amp;"인게임누적곱배수",ChapterTable!$R:$S,2,0)^D2082
    +VLOOKUP(SUBSTITUTE(SUBSTITUTE(F$1,"standard",""),"|Float","")&amp;IF(OR($L2082=TRUE,$A2082=0,MOD($A2082,ChapterTable!$R$20)&lt;&gt;0),"","보스")&amp;"인게임누적합배수",ChapterTable!$R:$S,2,0)*D2082)
  )
  )
  )
)</f>
        <v>73648.278688430786</v>
      </c>
      <c r="G2082" t="s">
        <v>719</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230"/>
        <v>5</v>
      </c>
      <c r="Q2082">
        <f t="shared" si="231"/>
        <v>5</v>
      </c>
      <c r="R2082" t="b">
        <f t="shared" ca="1" si="232"/>
        <v>1</v>
      </c>
      <c r="T2082" t="b">
        <f t="shared" ca="1" si="2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236"/>
        <v>0.2</v>
      </c>
      <c r="AJ2082">
        <f t="shared" si="234"/>
        <v>0.27466666000000001</v>
      </c>
      <c r="AK2082">
        <f t="shared" si="235"/>
        <v>1</v>
      </c>
      <c r="AL2082">
        <f t="shared" si="229"/>
        <v>4</v>
      </c>
    </row>
    <row r="2083" spans="1:38" hidden="1" x14ac:dyDescent="0.3">
      <c r="A2083">
        <v>19</v>
      </c>
      <c r="B2083">
        <v>42</v>
      </c>
      <c r="C2083">
        <f>IF(OR($L2083=TRUE,$A2083=0,MOD($A2083,ChapterTable!$R$20)&lt;&gt;0),
MAX(0,INT(($B2083+ChapterTable!$P$26+VLOOKUP(SUBSTITUTE(C$1,"성장단계","")&amp;"단계오프셋",ChapterTable!$R:$S,2,0))/ChapterTable!$P$23)),
MAX(0,INT(($B2083+ChapterTable!$R$26+VLOOKUP(SUBSTITUTE(C$1,"성장단계","")&amp;"보스단계오프셋",ChapterTable!$R:$S,2,0))/ChapterTable!$R$23)))</f>
        <v>4</v>
      </c>
      <c r="D2083">
        <f>IF(OR($L2083=TRUE,$A2083=0,MOD($A2083,ChapterTable!$R$20)&lt;&gt;0),
MAX(0,INT(($B2083+ChapterTable!$P$26+VLOOKUP(SUBSTITUTE(D$1,"성장단계","")&amp;"단계오프셋",ChapterTable!$R:$S,2,0))/ChapterTable!$P$23)),
MAX(0,INT(($B2083+ChapterTable!$R$26+VLOOKUP(SUBSTITUTE(D$1,"성장단계","")&amp;"보스단계오프셋",ChapterTable!$R:$S,2,0))/ChapterTable!$R$23)))</f>
        <v>4</v>
      </c>
      <c r="E2083" s="1">
        <f ca="1">IF(AND($A2083=0,$B2083=1),
    VLOOKUP(1,ChapterTable!$1:$1048576,MATCH("최종"&amp;SUBSTITUTE(SUBSTITUTE(E$1,"standard",""),"|Float",""),ChapterTable!$1:$1,0),0)*ChapterTable!$P$17,
  IF(AND($A2083=0,$B2083=0),
    E2084,
  IF($B2083=0,
    VLOOKUP($A2083,ChapterTable!$1:$1048576,MATCH("최종"&amp;SUBSTITUTE(SUBSTITUTE(E$1,"standard",""),"|Float",""),ChapterTable!$1:$1,0),0),
  IF($B2083=1,
    IF($L2083=FALSE,
      VLOOKUP($A2083,ChapterTable!$1:$1048576,MATCH("최종"&amp;SUBSTITUTE(SUBSTITUTE(E$1,"standard",""),"|Float",""),ChapterTable!$1:$1,0),0),
      VLOOKUP($A2083-ChapterTable!$P$11,ChapterTable!$1:$1048576,MATCH("최종"&amp;SUBSTITUTE(SUBSTITUTE(E$1,"standard",""),"|Float",""),ChapterTable!$1:$1,0),0)*ChapterTable!$P$14
    ),
  OFFSET(E2083,-$B2083+IF($L2083,1,0),0)*IF($B2083&gt;OFFSET($B2083,1,0),ChapterTable!$R$17,1)*
    (VLOOKUP(SUBSTITUTE(SUBSTITUTE(E$1,"standard",""),"|Float","")&amp;IF(OR($L2083=TRUE,$A2083=0,MOD($A2083,ChapterTable!$R$20)&lt;&gt;0),"","보스")&amp;"인게임누적곱배수",ChapterTable!$R:$S,2,0)^C2083
    +VLOOKUP(SUBSTITUTE(SUBSTITUTE(E$1,"standard",""),"|Float","")&amp;IF(OR($L2083=TRUE,$A2083=0,MOD($A2083,ChapterTable!$R$20)&lt;&gt;0),"","보스")&amp;"인게임누적합배수",ChapterTable!$R:$S,2,0)*C2083)
  )
  )
  )
)</f>
        <v>244738.89533386231</v>
      </c>
      <c r="F2083" s="1">
        <f ca="1">IF(AND($A2083=0,$B2083=1),
    VLOOKUP(1,ChapterTable!$1:$1048576,MATCH("최종"&amp;SUBSTITUTE(SUBSTITUTE(F$1,"standard",""),"|Float",""),ChapterTable!$1:$1,0),0)*ChapterTable!$P$17,
  IF(AND($A2083=0,$B2083=0),
    F2084,
  IF($B2083=0,
    VLOOKUP($A2083,ChapterTable!$1:$1048576,MATCH("최종"&amp;SUBSTITUTE(SUBSTITUTE(F$1,"standard",""),"|Float",""),ChapterTable!$1:$1,0),0),
  IF($B2083=1,
    IF($L2083=FALSE,
      VLOOKUP($A2083,ChapterTable!$1:$1048576,MATCH("최종"&amp;SUBSTITUTE(SUBSTITUTE(F$1,"standard",""),"|Float",""),ChapterTable!$1:$1,0),0),
      VLOOKUP($A2083-ChapterTable!$P$11,ChapterTable!$1:$1048576,MATCH("최종"&amp;SUBSTITUTE(SUBSTITUTE(F$1,"standard",""),"|Float",""),ChapterTable!$1:$1,0),0)*ChapterTable!$P$14
    ),
  OFFSET(F2083,-$B2083+IF($L2083,1,0),0)*
    (VLOOKUP(SUBSTITUTE(SUBSTITUTE(F$1,"standard",""),"|Float","")&amp;IF(OR($L2083=TRUE,$A2083=0,MOD($A2083,ChapterTable!$R$20)&lt;&gt;0),"","보스")&amp;"인게임누적곱배수",ChapterTable!$R:$S,2,0)^D2083
    +VLOOKUP(SUBSTITUTE(SUBSTITUTE(F$1,"standard",""),"|Float","")&amp;IF(OR($L2083=TRUE,$A2083=0,MOD($A2083,ChapterTable!$R$20)&lt;&gt;0),"","보스")&amp;"인게임누적합배수",ChapterTable!$R:$S,2,0)*D2083)
  )
  )
  )
)</f>
        <v>73648.278688430786</v>
      </c>
      <c r="G2083" t="s">
        <v>719</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230"/>
        <v>5</v>
      </c>
      <c r="Q2083">
        <f t="shared" si="231"/>
        <v>5</v>
      </c>
      <c r="R2083" t="b">
        <f t="shared" ca="1" si="232"/>
        <v>1</v>
      </c>
      <c r="T2083" t="b">
        <f t="shared" ca="1" si="2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236"/>
        <v>0.2</v>
      </c>
      <c r="AJ2083">
        <f t="shared" si="234"/>
        <v>0.27466666000000001</v>
      </c>
      <c r="AK2083">
        <f t="shared" si="235"/>
        <v>1</v>
      </c>
      <c r="AL2083">
        <f t="shared" si="229"/>
        <v>4</v>
      </c>
    </row>
    <row r="2084" spans="1:38" hidden="1" x14ac:dyDescent="0.3">
      <c r="A2084">
        <v>19</v>
      </c>
      <c r="B2084">
        <v>43</v>
      </c>
      <c r="C2084">
        <f>IF(OR($L2084=TRUE,$A2084=0,MOD($A2084,ChapterTable!$R$20)&lt;&gt;0),
MAX(0,INT(($B2084+ChapterTable!$P$26+VLOOKUP(SUBSTITUTE(C$1,"성장단계","")&amp;"단계오프셋",ChapterTable!$R:$S,2,0))/ChapterTable!$P$23)),
MAX(0,INT(($B2084+ChapterTable!$R$26+VLOOKUP(SUBSTITUTE(C$1,"성장단계","")&amp;"보스단계오프셋",ChapterTable!$R:$S,2,0))/ChapterTable!$R$23)))</f>
        <v>4</v>
      </c>
      <c r="D2084">
        <f>IF(OR($L2084=TRUE,$A2084=0,MOD($A2084,ChapterTable!$R$20)&lt;&gt;0),
MAX(0,INT(($B2084+ChapterTable!$P$26+VLOOKUP(SUBSTITUTE(D$1,"성장단계","")&amp;"단계오프셋",ChapterTable!$R:$S,2,0))/ChapterTable!$P$23)),
MAX(0,INT(($B2084+ChapterTable!$R$26+VLOOKUP(SUBSTITUTE(D$1,"성장단계","")&amp;"보스단계오프셋",ChapterTable!$R:$S,2,0))/ChapterTable!$R$23)))</f>
        <v>4</v>
      </c>
      <c r="E2084" s="1">
        <f ca="1">IF(AND($A2084=0,$B2084=1),
    VLOOKUP(1,ChapterTable!$1:$1048576,MATCH("최종"&amp;SUBSTITUTE(SUBSTITUTE(E$1,"standard",""),"|Float",""),ChapterTable!$1:$1,0),0)*ChapterTable!$P$17,
  IF(AND($A2084=0,$B2084=0),
    E2085,
  IF($B2084=0,
    VLOOKUP($A2084,ChapterTable!$1:$1048576,MATCH("최종"&amp;SUBSTITUTE(SUBSTITUTE(E$1,"standard",""),"|Float",""),ChapterTable!$1:$1,0),0),
  IF($B2084=1,
    IF($L2084=FALSE,
      VLOOKUP($A2084,ChapterTable!$1:$1048576,MATCH("최종"&amp;SUBSTITUTE(SUBSTITUTE(E$1,"standard",""),"|Float",""),ChapterTable!$1:$1,0),0),
      VLOOKUP($A2084-ChapterTable!$P$11,ChapterTable!$1:$1048576,MATCH("최종"&amp;SUBSTITUTE(SUBSTITUTE(E$1,"standard",""),"|Float",""),ChapterTable!$1:$1,0),0)*ChapterTable!$P$14
    ),
  OFFSET(E2084,-$B2084+IF($L2084,1,0),0)*IF($B2084&gt;OFFSET($B2084,1,0),ChapterTable!$R$17,1)*
    (VLOOKUP(SUBSTITUTE(SUBSTITUTE(E$1,"standard",""),"|Float","")&amp;IF(OR($L2084=TRUE,$A2084=0,MOD($A2084,ChapterTable!$R$20)&lt;&gt;0),"","보스")&amp;"인게임누적곱배수",ChapterTable!$R:$S,2,0)^C2084
    +VLOOKUP(SUBSTITUTE(SUBSTITUTE(E$1,"standard",""),"|Float","")&amp;IF(OR($L2084=TRUE,$A2084=0,MOD($A2084,ChapterTable!$R$20)&lt;&gt;0),"","보스")&amp;"인게임누적합배수",ChapterTable!$R:$S,2,0)*C2084)
  )
  )
  )
)</f>
        <v>244738.89533386231</v>
      </c>
      <c r="F2084" s="1">
        <f ca="1">IF(AND($A2084=0,$B2084=1),
    VLOOKUP(1,ChapterTable!$1:$1048576,MATCH("최종"&amp;SUBSTITUTE(SUBSTITUTE(F$1,"standard",""),"|Float",""),ChapterTable!$1:$1,0),0)*ChapterTable!$P$17,
  IF(AND($A2084=0,$B2084=0),
    F2085,
  IF($B2084=0,
    VLOOKUP($A2084,ChapterTable!$1:$1048576,MATCH("최종"&amp;SUBSTITUTE(SUBSTITUTE(F$1,"standard",""),"|Float",""),ChapterTable!$1:$1,0),0),
  IF($B2084=1,
    IF($L2084=FALSE,
      VLOOKUP($A2084,ChapterTable!$1:$1048576,MATCH("최종"&amp;SUBSTITUTE(SUBSTITUTE(F$1,"standard",""),"|Float",""),ChapterTable!$1:$1,0),0),
      VLOOKUP($A2084-ChapterTable!$P$11,ChapterTable!$1:$1048576,MATCH("최종"&amp;SUBSTITUTE(SUBSTITUTE(F$1,"standard",""),"|Float",""),ChapterTable!$1:$1,0),0)*ChapterTable!$P$14
    ),
  OFFSET(F2084,-$B2084+IF($L2084,1,0),0)*
    (VLOOKUP(SUBSTITUTE(SUBSTITUTE(F$1,"standard",""),"|Float","")&amp;IF(OR($L2084=TRUE,$A2084=0,MOD($A2084,ChapterTable!$R$20)&lt;&gt;0),"","보스")&amp;"인게임누적곱배수",ChapterTable!$R:$S,2,0)^D2084
    +VLOOKUP(SUBSTITUTE(SUBSTITUTE(F$1,"standard",""),"|Float","")&amp;IF(OR($L2084=TRUE,$A2084=0,MOD($A2084,ChapterTable!$R$20)&lt;&gt;0),"","보스")&amp;"인게임누적합배수",ChapterTable!$R:$S,2,0)*D2084)
  )
  )
  )
)</f>
        <v>73648.278688430786</v>
      </c>
      <c r="G2084" t="s">
        <v>719</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230"/>
        <v>5</v>
      </c>
      <c r="Q2084">
        <f t="shared" si="231"/>
        <v>5</v>
      </c>
      <c r="R2084" t="b">
        <f t="shared" ca="1" si="232"/>
        <v>1</v>
      </c>
      <c r="T2084" t="b">
        <f t="shared" ca="1" si="2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236"/>
        <v>0.2</v>
      </c>
      <c r="AJ2084">
        <f t="shared" si="234"/>
        <v>0.27466666000000001</v>
      </c>
      <c r="AK2084">
        <f t="shared" si="235"/>
        <v>1</v>
      </c>
      <c r="AL2084">
        <f t="shared" si="229"/>
        <v>4</v>
      </c>
    </row>
    <row r="2085" spans="1:38" hidden="1" x14ac:dyDescent="0.3">
      <c r="A2085">
        <v>19</v>
      </c>
      <c r="B2085">
        <v>44</v>
      </c>
      <c r="C2085">
        <f>IF(OR($L2085=TRUE,$A2085=0,MOD($A2085,ChapterTable!$R$20)&lt;&gt;0),
MAX(0,INT(($B2085+ChapterTable!$P$26+VLOOKUP(SUBSTITUTE(C$1,"성장단계","")&amp;"단계오프셋",ChapterTable!$R:$S,2,0))/ChapterTable!$P$23)),
MAX(0,INT(($B2085+ChapterTable!$R$26+VLOOKUP(SUBSTITUTE(C$1,"성장단계","")&amp;"보스단계오프셋",ChapterTable!$R:$S,2,0))/ChapterTable!$R$23)))</f>
        <v>4</v>
      </c>
      <c r="D2085">
        <f>IF(OR($L2085=TRUE,$A2085=0,MOD($A2085,ChapterTable!$R$20)&lt;&gt;0),
MAX(0,INT(($B2085+ChapterTable!$P$26+VLOOKUP(SUBSTITUTE(D$1,"성장단계","")&amp;"단계오프셋",ChapterTable!$R:$S,2,0))/ChapterTable!$P$23)),
MAX(0,INT(($B2085+ChapterTable!$R$26+VLOOKUP(SUBSTITUTE(D$1,"성장단계","")&amp;"보스단계오프셋",ChapterTable!$R:$S,2,0))/ChapterTable!$R$23)))</f>
        <v>4</v>
      </c>
      <c r="E2085" s="1">
        <f ca="1">IF(AND($A2085=0,$B2085=1),
    VLOOKUP(1,ChapterTable!$1:$1048576,MATCH("최종"&amp;SUBSTITUTE(SUBSTITUTE(E$1,"standard",""),"|Float",""),ChapterTable!$1:$1,0),0)*ChapterTable!$P$17,
  IF(AND($A2085=0,$B2085=0),
    E2086,
  IF($B2085=0,
    VLOOKUP($A2085,ChapterTable!$1:$1048576,MATCH("최종"&amp;SUBSTITUTE(SUBSTITUTE(E$1,"standard",""),"|Float",""),ChapterTable!$1:$1,0),0),
  IF($B2085=1,
    IF($L2085=FALSE,
      VLOOKUP($A2085,ChapterTable!$1:$1048576,MATCH("최종"&amp;SUBSTITUTE(SUBSTITUTE(E$1,"standard",""),"|Float",""),ChapterTable!$1:$1,0),0),
      VLOOKUP($A2085-ChapterTable!$P$11,ChapterTable!$1:$1048576,MATCH("최종"&amp;SUBSTITUTE(SUBSTITUTE(E$1,"standard",""),"|Float",""),ChapterTable!$1:$1,0),0)*ChapterTable!$P$14
    ),
  OFFSET(E2085,-$B2085+IF($L2085,1,0),0)*IF($B2085&gt;OFFSET($B2085,1,0),ChapterTable!$R$17,1)*
    (VLOOKUP(SUBSTITUTE(SUBSTITUTE(E$1,"standard",""),"|Float","")&amp;IF(OR($L2085=TRUE,$A2085=0,MOD($A2085,ChapterTable!$R$20)&lt;&gt;0),"","보스")&amp;"인게임누적곱배수",ChapterTable!$R:$S,2,0)^C2085
    +VLOOKUP(SUBSTITUTE(SUBSTITUTE(E$1,"standard",""),"|Float","")&amp;IF(OR($L2085=TRUE,$A2085=0,MOD($A2085,ChapterTable!$R$20)&lt;&gt;0),"","보스")&amp;"인게임누적합배수",ChapterTable!$R:$S,2,0)*C2085)
  )
  )
  )
)</f>
        <v>244738.89533386231</v>
      </c>
      <c r="F2085" s="1">
        <f ca="1">IF(AND($A2085=0,$B2085=1),
    VLOOKUP(1,ChapterTable!$1:$1048576,MATCH("최종"&amp;SUBSTITUTE(SUBSTITUTE(F$1,"standard",""),"|Float",""),ChapterTable!$1:$1,0),0)*ChapterTable!$P$17,
  IF(AND($A2085=0,$B2085=0),
    F2086,
  IF($B2085=0,
    VLOOKUP($A2085,ChapterTable!$1:$1048576,MATCH("최종"&amp;SUBSTITUTE(SUBSTITUTE(F$1,"standard",""),"|Float",""),ChapterTable!$1:$1,0),0),
  IF($B2085=1,
    IF($L2085=FALSE,
      VLOOKUP($A2085,ChapterTable!$1:$1048576,MATCH("최종"&amp;SUBSTITUTE(SUBSTITUTE(F$1,"standard",""),"|Float",""),ChapterTable!$1:$1,0),0),
      VLOOKUP($A2085-ChapterTable!$P$11,ChapterTable!$1:$1048576,MATCH("최종"&amp;SUBSTITUTE(SUBSTITUTE(F$1,"standard",""),"|Float",""),ChapterTable!$1:$1,0),0)*ChapterTable!$P$14
    ),
  OFFSET(F2085,-$B2085+IF($L2085,1,0),0)*
    (VLOOKUP(SUBSTITUTE(SUBSTITUTE(F$1,"standard",""),"|Float","")&amp;IF(OR($L2085=TRUE,$A2085=0,MOD($A2085,ChapterTable!$R$20)&lt;&gt;0),"","보스")&amp;"인게임누적곱배수",ChapterTable!$R:$S,2,0)^D2085
    +VLOOKUP(SUBSTITUTE(SUBSTITUTE(F$1,"standard",""),"|Float","")&amp;IF(OR($L2085=TRUE,$A2085=0,MOD($A2085,ChapterTable!$R$20)&lt;&gt;0),"","보스")&amp;"인게임누적합배수",ChapterTable!$R:$S,2,0)*D2085)
  )
  )
  )
)</f>
        <v>73648.278688430786</v>
      </c>
      <c r="G2085" t="s">
        <v>719</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230"/>
        <v>5</v>
      </c>
      <c r="Q2085">
        <f t="shared" si="231"/>
        <v>5</v>
      </c>
      <c r="R2085" t="b">
        <f t="shared" ca="1" si="232"/>
        <v>1</v>
      </c>
      <c r="T2085" t="b">
        <f t="shared" ca="1" si="2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236"/>
        <v>0.2</v>
      </c>
      <c r="AJ2085">
        <f t="shared" si="234"/>
        <v>0.27466666000000001</v>
      </c>
      <c r="AK2085">
        <f t="shared" si="235"/>
        <v>1</v>
      </c>
      <c r="AL2085">
        <f t="shared" ref="AL2085:AL2148" si="237">AL2035+1</f>
        <v>4</v>
      </c>
    </row>
    <row r="2086" spans="1:38" hidden="1" x14ac:dyDescent="0.3">
      <c r="A2086">
        <v>19</v>
      </c>
      <c r="B2086">
        <v>45</v>
      </c>
      <c r="C2086">
        <f>IF(OR($L2086=TRUE,$A2086=0,MOD($A2086,ChapterTable!$R$20)&lt;&gt;0),
MAX(0,INT(($B2086+ChapterTable!$P$26+VLOOKUP(SUBSTITUTE(C$1,"성장단계","")&amp;"단계오프셋",ChapterTable!$R:$S,2,0))/ChapterTable!$P$23)),
MAX(0,INT(($B2086+ChapterTable!$R$26+VLOOKUP(SUBSTITUTE(C$1,"성장단계","")&amp;"보스단계오프셋",ChapterTable!$R:$S,2,0))/ChapterTable!$R$23)))</f>
        <v>4</v>
      </c>
      <c r="D2086">
        <f>IF(OR($L2086=TRUE,$A2086=0,MOD($A2086,ChapterTable!$R$20)&lt;&gt;0),
MAX(0,INT(($B2086+ChapterTable!$P$26+VLOOKUP(SUBSTITUTE(D$1,"성장단계","")&amp;"단계오프셋",ChapterTable!$R:$S,2,0))/ChapterTable!$P$23)),
MAX(0,INT(($B2086+ChapterTable!$R$26+VLOOKUP(SUBSTITUTE(D$1,"성장단계","")&amp;"보스단계오프셋",ChapterTable!$R:$S,2,0))/ChapterTable!$R$23)))</f>
        <v>4</v>
      </c>
      <c r="E2086" s="1">
        <f ca="1">IF(AND($A2086=0,$B2086=1),
    VLOOKUP(1,ChapterTable!$1:$1048576,MATCH("최종"&amp;SUBSTITUTE(SUBSTITUTE(E$1,"standard",""),"|Float",""),ChapterTable!$1:$1,0),0)*ChapterTable!$P$17,
  IF(AND($A2086=0,$B2086=0),
    E2087,
  IF($B2086=0,
    VLOOKUP($A2086,ChapterTable!$1:$1048576,MATCH("최종"&amp;SUBSTITUTE(SUBSTITUTE(E$1,"standard",""),"|Float",""),ChapterTable!$1:$1,0),0),
  IF($B2086=1,
    IF($L2086=FALSE,
      VLOOKUP($A2086,ChapterTable!$1:$1048576,MATCH("최종"&amp;SUBSTITUTE(SUBSTITUTE(E$1,"standard",""),"|Float",""),ChapterTable!$1:$1,0),0),
      VLOOKUP($A2086-ChapterTable!$P$11,ChapterTable!$1:$1048576,MATCH("최종"&amp;SUBSTITUTE(SUBSTITUTE(E$1,"standard",""),"|Float",""),ChapterTable!$1:$1,0),0)*ChapterTable!$P$14
    ),
  OFFSET(E2086,-$B2086+IF($L2086,1,0),0)*IF($B2086&gt;OFFSET($B2086,1,0),ChapterTable!$R$17,1)*
    (VLOOKUP(SUBSTITUTE(SUBSTITUTE(E$1,"standard",""),"|Float","")&amp;IF(OR($L2086=TRUE,$A2086=0,MOD($A2086,ChapterTable!$R$20)&lt;&gt;0),"","보스")&amp;"인게임누적곱배수",ChapterTable!$R:$S,2,0)^C2086
    +VLOOKUP(SUBSTITUTE(SUBSTITUTE(E$1,"standard",""),"|Float","")&amp;IF(OR($L2086=TRUE,$A2086=0,MOD($A2086,ChapterTable!$R$20)&lt;&gt;0),"","보스")&amp;"인게임누적합배수",ChapterTable!$R:$S,2,0)*C2086)
  )
  )
  )
)</f>
        <v>244738.89533386231</v>
      </c>
      <c r="F2086" s="1">
        <f ca="1">IF(AND($A2086=0,$B2086=1),
    VLOOKUP(1,ChapterTable!$1:$1048576,MATCH("최종"&amp;SUBSTITUTE(SUBSTITUTE(F$1,"standard",""),"|Float",""),ChapterTable!$1:$1,0),0)*ChapterTable!$P$17,
  IF(AND($A2086=0,$B2086=0),
    F2087,
  IF($B2086=0,
    VLOOKUP($A2086,ChapterTable!$1:$1048576,MATCH("최종"&amp;SUBSTITUTE(SUBSTITUTE(F$1,"standard",""),"|Float",""),ChapterTable!$1:$1,0),0),
  IF($B2086=1,
    IF($L2086=FALSE,
      VLOOKUP($A2086,ChapterTable!$1:$1048576,MATCH("최종"&amp;SUBSTITUTE(SUBSTITUTE(F$1,"standard",""),"|Float",""),ChapterTable!$1:$1,0),0),
      VLOOKUP($A2086-ChapterTable!$P$11,ChapterTable!$1:$1048576,MATCH("최종"&amp;SUBSTITUTE(SUBSTITUTE(F$1,"standard",""),"|Float",""),ChapterTable!$1:$1,0),0)*ChapterTable!$P$14
    ),
  OFFSET(F2086,-$B2086+IF($L2086,1,0),0)*
    (VLOOKUP(SUBSTITUTE(SUBSTITUTE(F$1,"standard",""),"|Float","")&amp;IF(OR($L2086=TRUE,$A2086=0,MOD($A2086,ChapterTable!$R$20)&lt;&gt;0),"","보스")&amp;"인게임누적곱배수",ChapterTable!$R:$S,2,0)^D2086
    +VLOOKUP(SUBSTITUTE(SUBSTITUTE(F$1,"standard",""),"|Float","")&amp;IF(OR($L2086=TRUE,$A2086=0,MOD($A2086,ChapterTable!$R$20)&lt;&gt;0),"","보스")&amp;"인게임누적합배수",ChapterTable!$R:$S,2,0)*D2086)
  )
  )
  )
)</f>
        <v>73648.278688430786</v>
      </c>
      <c r="G2086" t="s">
        <v>719</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230"/>
        <v>11</v>
      </c>
      <c r="Q2086">
        <f t="shared" si="231"/>
        <v>11</v>
      </c>
      <c r="R2086" t="b">
        <f t="shared" ca="1" si="232"/>
        <v>1</v>
      </c>
      <c r="T2086" t="b">
        <f t="shared" ca="1" si="2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236"/>
        <v>0.2</v>
      </c>
      <c r="AJ2086">
        <f t="shared" si="234"/>
        <v>0.27466666000000001</v>
      </c>
      <c r="AK2086">
        <f t="shared" si="235"/>
        <v>1</v>
      </c>
      <c r="AL2086">
        <f t="shared" si="237"/>
        <v>4</v>
      </c>
    </row>
    <row r="2087" spans="1:38" hidden="1" x14ac:dyDescent="0.3">
      <c r="A2087">
        <v>19</v>
      </c>
      <c r="B2087">
        <v>46</v>
      </c>
      <c r="C2087">
        <f>IF(OR($L2087=TRUE,$A2087=0,MOD($A2087,ChapterTable!$R$20)&lt;&gt;0),
MAX(0,INT(($B2087+ChapterTable!$P$26+VLOOKUP(SUBSTITUTE(C$1,"성장단계","")&amp;"단계오프셋",ChapterTable!$R:$S,2,0))/ChapterTable!$P$23)),
MAX(0,INT(($B2087+ChapterTable!$R$26+VLOOKUP(SUBSTITUTE(C$1,"성장단계","")&amp;"보스단계오프셋",ChapterTable!$R:$S,2,0))/ChapterTable!$R$23)))</f>
        <v>5</v>
      </c>
      <c r="D2087">
        <f>IF(OR($L2087=TRUE,$A2087=0,MOD($A2087,ChapterTable!$R$20)&lt;&gt;0),
MAX(0,INT(($B2087+ChapterTable!$P$26+VLOOKUP(SUBSTITUTE(D$1,"성장단계","")&amp;"단계오프셋",ChapterTable!$R:$S,2,0))/ChapterTable!$P$23)),
MAX(0,INT(($B2087+ChapterTable!$R$26+VLOOKUP(SUBSTITUTE(D$1,"성장단계","")&amp;"보스단계오프셋",ChapterTable!$R:$S,2,0))/ChapterTable!$R$23)))</f>
        <v>4</v>
      </c>
      <c r="E2087" s="1">
        <f ca="1">IF(AND($A2087=0,$B2087=1),
    VLOOKUP(1,ChapterTable!$1:$1048576,MATCH("최종"&amp;SUBSTITUTE(SUBSTITUTE(E$1,"standard",""),"|Float",""),ChapterTable!$1:$1,0),0)*ChapterTable!$P$17,
  IF(AND($A2087=0,$B2087=0),
    E2088,
  IF($B2087=0,
    VLOOKUP($A2087,ChapterTable!$1:$1048576,MATCH("최종"&amp;SUBSTITUTE(SUBSTITUTE(E$1,"standard",""),"|Float",""),ChapterTable!$1:$1,0),0),
  IF($B2087=1,
    IF($L2087=FALSE,
      VLOOKUP($A2087,ChapterTable!$1:$1048576,MATCH("최종"&amp;SUBSTITUTE(SUBSTITUTE(E$1,"standard",""),"|Float",""),ChapterTable!$1:$1,0),0),
      VLOOKUP($A2087-ChapterTable!$P$11,ChapterTable!$1:$1048576,MATCH("최종"&amp;SUBSTITUTE(SUBSTITUTE(E$1,"standard",""),"|Float",""),ChapterTable!$1:$1,0),0)*ChapterTable!$P$14
    ),
  OFFSET(E2087,-$B2087+IF($L2087,1,0),0)*IF($B2087&gt;OFFSET($B2087,1,0),ChapterTable!$R$17,1)*
    (VLOOKUP(SUBSTITUTE(SUBSTITUTE(E$1,"standard",""),"|Float","")&amp;IF(OR($L2087=TRUE,$A2087=0,MOD($A2087,ChapterTable!$R$20)&lt;&gt;0),"","보스")&amp;"인게임누적곱배수",ChapterTable!$R:$S,2,0)^C2087
    +VLOOKUP(SUBSTITUTE(SUBSTITUTE(E$1,"standard",""),"|Float","")&amp;IF(OR($L2087=TRUE,$A2087=0,MOD($A2087,ChapterTable!$R$20)&lt;&gt;0),"","보스")&amp;"인게임누적합배수",ChapterTable!$R:$S,2,0)*C2087)
  )
  )
  )
)</f>
        <v>271932.10592651367</v>
      </c>
      <c r="F2087" s="1">
        <f ca="1">IF(AND($A2087=0,$B2087=1),
    VLOOKUP(1,ChapterTable!$1:$1048576,MATCH("최종"&amp;SUBSTITUTE(SUBSTITUTE(F$1,"standard",""),"|Float",""),ChapterTable!$1:$1,0),0)*ChapterTable!$P$17,
  IF(AND($A2087=0,$B2087=0),
    F2088,
  IF($B2087=0,
    VLOOKUP($A2087,ChapterTable!$1:$1048576,MATCH("최종"&amp;SUBSTITUTE(SUBSTITUTE(F$1,"standard",""),"|Float",""),ChapterTable!$1:$1,0),0),
  IF($B2087=1,
    IF($L2087=FALSE,
      VLOOKUP($A2087,ChapterTable!$1:$1048576,MATCH("최종"&amp;SUBSTITUTE(SUBSTITUTE(F$1,"standard",""),"|Float",""),ChapterTable!$1:$1,0),0),
      VLOOKUP($A2087-ChapterTable!$P$11,ChapterTable!$1:$1048576,MATCH("최종"&amp;SUBSTITUTE(SUBSTITUTE(F$1,"standard",""),"|Float",""),ChapterTable!$1:$1,0),0)*ChapterTable!$P$14
    ),
  OFFSET(F2087,-$B2087+IF($L2087,1,0),0)*
    (VLOOKUP(SUBSTITUTE(SUBSTITUTE(F$1,"standard",""),"|Float","")&amp;IF(OR($L2087=TRUE,$A2087=0,MOD($A2087,ChapterTable!$R$20)&lt;&gt;0),"","보스")&amp;"인게임누적곱배수",ChapterTable!$R:$S,2,0)^D2087
    +VLOOKUP(SUBSTITUTE(SUBSTITUTE(F$1,"standard",""),"|Float","")&amp;IF(OR($L2087=TRUE,$A2087=0,MOD($A2087,ChapterTable!$R$20)&lt;&gt;0),"","보스")&amp;"인게임누적합배수",ChapterTable!$R:$S,2,0)*D2087)
  )
  )
  )
)</f>
        <v>73648.278688430786</v>
      </c>
      <c r="G2087" t="s">
        <v>719</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230"/>
        <v>5</v>
      </c>
      <c r="Q2087">
        <f t="shared" si="231"/>
        <v>5</v>
      </c>
      <c r="R2087" t="b">
        <f t="shared" ca="1" si="232"/>
        <v>1</v>
      </c>
      <c r="T2087" t="b">
        <f t="shared" ca="1" si="2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236"/>
        <v>0.2</v>
      </c>
      <c r="AJ2087">
        <f t="shared" si="234"/>
        <v>0.27466666000000001</v>
      </c>
      <c r="AK2087">
        <f t="shared" si="235"/>
        <v>1</v>
      </c>
      <c r="AL2087">
        <f t="shared" si="237"/>
        <v>4</v>
      </c>
    </row>
    <row r="2088" spans="1:38" hidden="1" x14ac:dyDescent="0.3">
      <c r="A2088">
        <v>19</v>
      </c>
      <c r="B2088">
        <v>47</v>
      </c>
      <c r="C2088">
        <f>IF(OR($L2088=TRUE,$A2088=0,MOD($A2088,ChapterTable!$R$20)&lt;&gt;0),
MAX(0,INT(($B2088+ChapterTable!$P$26+VLOOKUP(SUBSTITUTE(C$1,"성장단계","")&amp;"단계오프셋",ChapterTable!$R:$S,2,0))/ChapterTable!$P$23)),
MAX(0,INT(($B2088+ChapterTable!$R$26+VLOOKUP(SUBSTITUTE(C$1,"성장단계","")&amp;"보스단계오프셋",ChapterTable!$R:$S,2,0))/ChapterTable!$R$23)))</f>
        <v>5</v>
      </c>
      <c r="D2088">
        <f>IF(OR($L2088=TRUE,$A2088=0,MOD($A2088,ChapterTable!$R$20)&lt;&gt;0),
MAX(0,INT(($B2088+ChapterTable!$P$26+VLOOKUP(SUBSTITUTE(D$1,"성장단계","")&amp;"단계오프셋",ChapterTable!$R:$S,2,0))/ChapterTable!$P$23)),
MAX(0,INT(($B2088+ChapterTable!$R$26+VLOOKUP(SUBSTITUTE(D$1,"성장단계","")&amp;"보스단계오프셋",ChapterTable!$R:$S,2,0))/ChapterTable!$R$23)))</f>
        <v>4</v>
      </c>
      <c r="E2088" s="1">
        <f ca="1">IF(AND($A2088=0,$B2088=1),
    VLOOKUP(1,ChapterTable!$1:$1048576,MATCH("최종"&amp;SUBSTITUTE(SUBSTITUTE(E$1,"standard",""),"|Float",""),ChapterTable!$1:$1,0),0)*ChapterTable!$P$17,
  IF(AND($A2088=0,$B2088=0),
    E2089,
  IF($B2088=0,
    VLOOKUP($A2088,ChapterTable!$1:$1048576,MATCH("최종"&amp;SUBSTITUTE(SUBSTITUTE(E$1,"standard",""),"|Float",""),ChapterTable!$1:$1,0),0),
  IF($B2088=1,
    IF($L2088=FALSE,
      VLOOKUP($A2088,ChapterTable!$1:$1048576,MATCH("최종"&amp;SUBSTITUTE(SUBSTITUTE(E$1,"standard",""),"|Float",""),ChapterTable!$1:$1,0),0),
      VLOOKUP($A2088-ChapterTable!$P$11,ChapterTable!$1:$1048576,MATCH("최종"&amp;SUBSTITUTE(SUBSTITUTE(E$1,"standard",""),"|Float",""),ChapterTable!$1:$1,0),0)*ChapterTable!$P$14
    ),
  OFFSET(E2088,-$B2088+IF($L2088,1,0),0)*IF($B2088&gt;OFFSET($B2088,1,0),ChapterTable!$R$17,1)*
    (VLOOKUP(SUBSTITUTE(SUBSTITUTE(E$1,"standard",""),"|Float","")&amp;IF(OR($L2088=TRUE,$A2088=0,MOD($A2088,ChapterTable!$R$20)&lt;&gt;0),"","보스")&amp;"인게임누적곱배수",ChapterTable!$R:$S,2,0)^C2088
    +VLOOKUP(SUBSTITUTE(SUBSTITUTE(E$1,"standard",""),"|Float","")&amp;IF(OR($L2088=TRUE,$A2088=0,MOD($A2088,ChapterTable!$R$20)&lt;&gt;0),"","보스")&amp;"인게임누적합배수",ChapterTable!$R:$S,2,0)*C2088)
  )
  )
  )
)</f>
        <v>271932.10592651367</v>
      </c>
      <c r="F2088" s="1">
        <f ca="1">IF(AND($A2088=0,$B2088=1),
    VLOOKUP(1,ChapterTable!$1:$1048576,MATCH("최종"&amp;SUBSTITUTE(SUBSTITUTE(F$1,"standard",""),"|Float",""),ChapterTable!$1:$1,0),0)*ChapterTable!$P$17,
  IF(AND($A2088=0,$B2088=0),
    F2089,
  IF($B2088=0,
    VLOOKUP($A2088,ChapterTable!$1:$1048576,MATCH("최종"&amp;SUBSTITUTE(SUBSTITUTE(F$1,"standard",""),"|Float",""),ChapterTable!$1:$1,0),0),
  IF($B2088=1,
    IF($L2088=FALSE,
      VLOOKUP($A2088,ChapterTable!$1:$1048576,MATCH("최종"&amp;SUBSTITUTE(SUBSTITUTE(F$1,"standard",""),"|Float",""),ChapterTable!$1:$1,0),0),
      VLOOKUP($A2088-ChapterTable!$P$11,ChapterTable!$1:$1048576,MATCH("최종"&amp;SUBSTITUTE(SUBSTITUTE(F$1,"standard",""),"|Float",""),ChapterTable!$1:$1,0),0)*ChapterTable!$P$14
    ),
  OFFSET(F2088,-$B2088+IF($L2088,1,0),0)*
    (VLOOKUP(SUBSTITUTE(SUBSTITUTE(F$1,"standard",""),"|Float","")&amp;IF(OR($L2088=TRUE,$A2088=0,MOD($A2088,ChapterTable!$R$20)&lt;&gt;0),"","보스")&amp;"인게임누적곱배수",ChapterTable!$R:$S,2,0)^D2088
    +VLOOKUP(SUBSTITUTE(SUBSTITUTE(F$1,"standard",""),"|Float","")&amp;IF(OR($L2088=TRUE,$A2088=0,MOD($A2088,ChapterTable!$R$20)&lt;&gt;0),"","보스")&amp;"인게임누적합배수",ChapterTable!$R:$S,2,0)*D2088)
  )
  )
  )
)</f>
        <v>73648.278688430786</v>
      </c>
      <c r="G2088" t="s">
        <v>719</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230"/>
        <v>5</v>
      </c>
      <c r="Q2088">
        <f t="shared" si="231"/>
        <v>5</v>
      </c>
      <c r="R2088" t="b">
        <f t="shared" ca="1" si="232"/>
        <v>1</v>
      </c>
      <c r="T2088" t="b">
        <f t="shared" ca="1" si="2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236"/>
        <v>0.2</v>
      </c>
      <c r="AJ2088">
        <f t="shared" si="234"/>
        <v>0.27466666000000001</v>
      </c>
      <c r="AK2088">
        <f t="shared" si="235"/>
        <v>1</v>
      </c>
      <c r="AL2088">
        <f t="shared" si="237"/>
        <v>4</v>
      </c>
    </row>
    <row r="2089" spans="1:38" hidden="1" x14ac:dyDescent="0.3">
      <c r="A2089">
        <v>19</v>
      </c>
      <c r="B2089">
        <v>48</v>
      </c>
      <c r="C2089">
        <f>IF(OR($L2089=TRUE,$A2089=0,MOD($A2089,ChapterTable!$R$20)&lt;&gt;0),
MAX(0,INT(($B2089+ChapterTable!$P$26+VLOOKUP(SUBSTITUTE(C$1,"성장단계","")&amp;"단계오프셋",ChapterTable!$R:$S,2,0))/ChapterTable!$P$23)),
MAX(0,INT(($B2089+ChapterTable!$R$26+VLOOKUP(SUBSTITUTE(C$1,"성장단계","")&amp;"보스단계오프셋",ChapterTable!$R:$S,2,0))/ChapterTable!$R$23)))</f>
        <v>5</v>
      </c>
      <c r="D2089">
        <f>IF(OR($L2089=TRUE,$A2089=0,MOD($A2089,ChapterTable!$R$20)&lt;&gt;0),
MAX(0,INT(($B2089+ChapterTable!$P$26+VLOOKUP(SUBSTITUTE(D$1,"성장단계","")&amp;"단계오프셋",ChapterTable!$R:$S,2,0))/ChapterTable!$P$23)),
MAX(0,INT(($B2089+ChapterTable!$R$26+VLOOKUP(SUBSTITUTE(D$1,"성장단계","")&amp;"보스단계오프셋",ChapterTable!$R:$S,2,0))/ChapterTable!$R$23)))</f>
        <v>4</v>
      </c>
      <c r="E2089" s="1">
        <f ca="1">IF(AND($A2089=0,$B2089=1),
    VLOOKUP(1,ChapterTable!$1:$1048576,MATCH("최종"&amp;SUBSTITUTE(SUBSTITUTE(E$1,"standard",""),"|Float",""),ChapterTable!$1:$1,0),0)*ChapterTable!$P$17,
  IF(AND($A2089=0,$B2089=0),
    E2090,
  IF($B2089=0,
    VLOOKUP($A2089,ChapterTable!$1:$1048576,MATCH("최종"&amp;SUBSTITUTE(SUBSTITUTE(E$1,"standard",""),"|Float",""),ChapterTable!$1:$1,0),0),
  IF($B2089=1,
    IF($L2089=FALSE,
      VLOOKUP($A2089,ChapterTable!$1:$1048576,MATCH("최종"&amp;SUBSTITUTE(SUBSTITUTE(E$1,"standard",""),"|Float",""),ChapterTable!$1:$1,0),0),
      VLOOKUP($A2089-ChapterTable!$P$11,ChapterTable!$1:$1048576,MATCH("최종"&amp;SUBSTITUTE(SUBSTITUTE(E$1,"standard",""),"|Float",""),ChapterTable!$1:$1,0),0)*ChapterTable!$P$14
    ),
  OFFSET(E2089,-$B2089+IF($L2089,1,0),0)*IF($B2089&gt;OFFSET($B2089,1,0),ChapterTable!$R$17,1)*
    (VLOOKUP(SUBSTITUTE(SUBSTITUTE(E$1,"standard",""),"|Float","")&amp;IF(OR($L2089=TRUE,$A2089=0,MOD($A2089,ChapterTable!$R$20)&lt;&gt;0),"","보스")&amp;"인게임누적곱배수",ChapterTable!$R:$S,2,0)^C2089
    +VLOOKUP(SUBSTITUTE(SUBSTITUTE(E$1,"standard",""),"|Float","")&amp;IF(OR($L2089=TRUE,$A2089=0,MOD($A2089,ChapterTable!$R$20)&lt;&gt;0),"","보스")&amp;"인게임누적합배수",ChapterTable!$R:$S,2,0)*C2089)
  )
  )
  )
)</f>
        <v>271932.10592651367</v>
      </c>
      <c r="F2089" s="1">
        <f ca="1">IF(AND($A2089=0,$B2089=1),
    VLOOKUP(1,ChapterTable!$1:$1048576,MATCH("최종"&amp;SUBSTITUTE(SUBSTITUTE(F$1,"standard",""),"|Float",""),ChapterTable!$1:$1,0),0)*ChapterTable!$P$17,
  IF(AND($A2089=0,$B2089=0),
    F2090,
  IF($B2089=0,
    VLOOKUP($A2089,ChapterTable!$1:$1048576,MATCH("최종"&amp;SUBSTITUTE(SUBSTITUTE(F$1,"standard",""),"|Float",""),ChapterTable!$1:$1,0),0),
  IF($B2089=1,
    IF($L2089=FALSE,
      VLOOKUP($A2089,ChapterTable!$1:$1048576,MATCH("최종"&amp;SUBSTITUTE(SUBSTITUTE(F$1,"standard",""),"|Float",""),ChapterTable!$1:$1,0),0),
      VLOOKUP($A2089-ChapterTable!$P$11,ChapterTable!$1:$1048576,MATCH("최종"&amp;SUBSTITUTE(SUBSTITUTE(F$1,"standard",""),"|Float",""),ChapterTable!$1:$1,0),0)*ChapterTable!$P$14
    ),
  OFFSET(F2089,-$B2089+IF($L2089,1,0),0)*
    (VLOOKUP(SUBSTITUTE(SUBSTITUTE(F$1,"standard",""),"|Float","")&amp;IF(OR($L2089=TRUE,$A2089=0,MOD($A2089,ChapterTable!$R$20)&lt;&gt;0),"","보스")&amp;"인게임누적곱배수",ChapterTable!$R:$S,2,0)^D2089
    +VLOOKUP(SUBSTITUTE(SUBSTITUTE(F$1,"standard",""),"|Float","")&amp;IF(OR($L2089=TRUE,$A2089=0,MOD($A2089,ChapterTable!$R$20)&lt;&gt;0),"","보스")&amp;"인게임누적합배수",ChapterTable!$R:$S,2,0)*D2089)
  )
  )
  )
)</f>
        <v>73648.278688430786</v>
      </c>
      <c r="G2089" t="s">
        <v>719</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230"/>
        <v>5</v>
      </c>
      <c r="Q2089">
        <f t="shared" si="231"/>
        <v>5</v>
      </c>
      <c r="R2089" t="b">
        <f t="shared" ca="1" si="232"/>
        <v>1</v>
      </c>
      <c r="T2089" t="b">
        <f t="shared" ca="1" si="2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236"/>
        <v>0.2</v>
      </c>
      <c r="AJ2089">
        <f t="shared" si="234"/>
        <v>0.27466666000000001</v>
      </c>
      <c r="AK2089">
        <f t="shared" si="235"/>
        <v>1</v>
      </c>
      <c r="AL2089">
        <f t="shared" si="237"/>
        <v>4</v>
      </c>
    </row>
    <row r="2090" spans="1:38" hidden="1" x14ac:dyDescent="0.3">
      <c r="A2090">
        <v>19</v>
      </c>
      <c r="B2090">
        <v>49</v>
      </c>
      <c r="C2090">
        <f>IF(OR($L2090=TRUE,$A2090=0,MOD($A2090,ChapterTable!$R$20)&lt;&gt;0),
MAX(0,INT(($B2090+ChapterTable!$P$26+VLOOKUP(SUBSTITUTE(C$1,"성장단계","")&amp;"단계오프셋",ChapterTable!$R:$S,2,0))/ChapterTable!$P$23)),
MAX(0,INT(($B2090+ChapterTable!$R$26+VLOOKUP(SUBSTITUTE(C$1,"성장단계","")&amp;"보스단계오프셋",ChapterTable!$R:$S,2,0))/ChapterTable!$R$23)))</f>
        <v>5</v>
      </c>
      <c r="D2090">
        <f>IF(OR($L2090=TRUE,$A2090=0,MOD($A2090,ChapterTable!$R$20)&lt;&gt;0),
MAX(0,INT(($B2090+ChapterTable!$P$26+VLOOKUP(SUBSTITUTE(D$1,"성장단계","")&amp;"단계오프셋",ChapterTable!$R:$S,2,0))/ChapterTable!$P$23)),
MAX(0,INT(($B2090+ChapterTable!$R$26+VLOOKUP(SUBSTITUTE(D$1,"성장단계","")&amp;"보스단계오프셋",ChapterTable!$R:$S,2,0))/ChapterTable!$R$23)))</f>
        <v>4</v>
      </c>
      <c r="E2090" s="1">
        <f ca="1">IF(AND($A2090=0,$B2090=1),
    VLOOKUP(1,ChapterTable!$1:$1048576,MATCH("최종"&amp;SUBSTITUTE(SUBSTITUTE(E$1,"standard",""),"|Float",""),ChapterTable!$1:$1,0),0)*ChapterTable!$P$17,
  IF(AND($A2090=0,$B2090=0),
    E2091,
  IF($B2090=0,
    VLOOKUP($A2090,ChapterTable!$1:$1048576,MATCH("최종"&amp;SUBSTITUTE(SUBSTITUTE(E$1,"standard",""),"|Float",""),ChapterTable!$1:$1,0),0),
  IF($B2090=1,
    IF($L2090=FALSE,
      VLOOKUP($A2090,ChapterTable!$1:$1048576,MATCH("최종"&amp;SUBSTITUTE(SUBSTITUTE(E$1,"standard",""),"|Float",""),ChapterTable!$1:$1,0),0),
      VLOOKUP($A2090-ChapterTable!$P$11,ChapterTable!$1:$1048576,MATCH("최종"&amp;SUBSTITUTE(SUBSTITUTE(E$1,"standard",""),"|Float",""),ChapterTable!$1:$1,0),0)*ChapterTable!$P$14
    ),
  OFFSET(E2090,-$B2090+IF($L2090,1,0),0)*IF($B2090&gt;OFFSET($B2090,1,0),ChapterTable!$R$17,1)*
    (VLOOKUP(SUBSTITUTE(SUBSTITUTE(E$1,"standard",""),"|Float","")&amp;IF(OR($L2090=TRUE,$A2090=0,MOD($A2090,ChapterTable!$R$20)&lt;&gt;0),"","보스")&amp;"인게임누적곱배수",ChapterTable!$R:$S,2,0)^C2090
    +VLOOKUP(SUBSTITUTE(SUBSTITUTE(E$1,"standard",""),"|Float","")&amp;IF(OR($L2090=TRUE,$A2090=0,MOD($A2090,ChapterTable!$R$20)&lt;&gt;0),"","보스")&amp;"인게임누적합배수",ChapterTable!$R:$S,2,0)*C2090)
  )
  )
  )
)</f>
        <v>271932.10592651367</v>
      </c>
      <c r="F2090" s="1">
        <f ca="1">IF(AND($A2090=0,$B2090=1),
    VLOOKUP(1,ChapterTable!$1:$1048576,MATCH("최종"&amp;SUBSTITUTE(SUBSTITUTE(F$1,"standard",""),"|Float",""),ChapterTable!$1:$1,0),0)*ChapterTable!$P$17,
  IF(AND($A2090=0,$B2090=0),
    F2091,
  IF($B2090=0,
    VLOOKUP($A2090,ChapterTable!$1:$1048576,MATCH("최종"&amp;SUBSTITUTE(SUBSTITUTE(F$1,"standard",""),"|Float",""),ChapterTable!$1:$1,0),0),
  IF($B2090=1,
    IF($L2090=FALSE,
      VLOOKUP($A2090,ChapterTable!$1:$1048576,MATCH("최종"&amp;SUBSTITUTE(SUBSTITUTE(F$1,"standard",""),"|Float",""),ChapterTable!$1:$1,0),0),
      VLOOKUP($A2090-ChapterTable!$P$11,ChapterTable!$1:$1048576,MATCH("최종"&amp;SUBSTITUTE(SUBSTITUTE(F$1,"standard",""),"|Float",""),ChapterTable!$1:$1,0),0)*ChapterTable!$P$14
    ),
  OFFSET(F2090,-$B2090+IF($L2090,1,0),0)*
    (VLOOKUP(SUBSTITUTE(SUBSTITUTE(F$1,"standard",""),"|Float","")&amp;IF(OR($L2090=TRUE,$A2090=0,MOD($A2090,ChapterTable!$R$20)&lt;&gt;0),"","보스")&amp;"인게임누적곱배수",ChapterTable!$R:$S,2,0)^D2090
    +VLOOKUP(SUBSTITUTE(SUBSTITUTE(F$1,"standard",""),"|Float","")&amp;IF(OR($L2090=TRUE,$A2090=0,MOD($A2090,ChapterTable!$R$20)&lt;&gt;0),"","보스")&amp;"인게임누적합배수",ChapterTable!$R:$S,2,0)*D2090)
  )
  )
  )
)</f>
        <v>73648.278688430786</v>
      </c>
      <c r="G2090" t="s">
        <v>719</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230"/>
        <v>95</v>
      </c>
      <c r="Q2090">
        <f t="shared" si="231"/>
        <v>95</v>
      </c>
      <c r="R2090" t="b">
        <f t="shared" ca="1" si="232"/>
        <v>1</v>
      </c>
      <c r="T2090" t="b">
        <f t="shared" ca="1" si="2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236"/>
        <v>0.2</v>
      </c>
      <c r="AJ2090">
        <f t="shared" si="234"/>
        <v>0.27466666000000001</v>
      </c>
      <c r="AK2090">
        <f t="shared" si="235"/>
        <v>1</v>
      </c>
      <c r="AL2090">
        <f t="shared" si="237"/>
        <v>4</v>
      </c>
    </row>
    <row r="2091" spans="1:38" hidden="1" x14ac:dyDescent="0.3">
      <c r="A2091">
        <v>19</v>
      </c>
      <c r="B2091">
        <v>50</v>
      </c>
      <c r="C2091">
        <f>IF(OR($L2091=TRUE,$A2091=0,MOD($A2091,ChapterTable!$R$20)&lt;&gt;0),
MAX(0,INT(($B2091+ChapterTable!$P$26+VLOOKUP(SUBSTITUTE(C$1,"성장단계","")&amp;"단계오프셋",ChapterTable!$R:$S,2,0))/ChapterTable!$P$23)),
MAX(0,INT(($B2091+ChapterTable!$R$26+VLOOKUP(SUBSTITUTE(C$1,"성장단계","")&amp;"보스단계오프셋",ChapterTable!$R:$S,2,0))/ChapterTable!$R$23)))</f>
        <v>5</v>
      </c>
      <c r="D2091">
        <f>IF(OR($L2091=TRUE,$A2091=0,MOD($A2091,ChapterTable!$R$20)&lt;&gt;0),
MAX(0,INT(($B2091+ChapterTable!$P$26+VLOOKUP(SUBSTITUTE(D$1,"성장단계","")&amp;"단계오프셋",ChapterTable!$R:$S,2,0))/ChapterTable!$P$23)),
MAX(0,INT(($B2091+ChapterTable!$R$26+VLOOKUP(SUBSTITUTE(D$1,"성장단계","")&amp;"보스단계오프셋",ChapterTable!$R:$S,2,0))/ChapterTable!$R$23)))</f>
        <v>4</v>
      </c>
      <c r="E2091" s="1">
        <f ca="1">IF(AND($A2091=0,$B2091=1),
    VLOOKUP(1,ChapterTable!$1:$1048576,MATCH("최종"&amp;SUBSTITUTE(SUBSTITUTE(E$1,"standard",""),"|Float",""),ChapterTable!$1:$1,0),0)*ChapterTable!$P$17,
  IF(AND($A2091=0,$B2091=0),
    E2092,
  IF($B2091=0,
    VLOOKUP($A2091,ChapterTable!$1:$1048576,MATCH("최종"&amp;SUBSTITUTE(SUBSTITUTE(E$1,"standard",""),"|Float",""),ChapterTable!$1:$1,0),0),
  IF($B2091=1,
    IF($L2091=FALSE,
      VLOOKUP($A2091,ChapterTable!$1:$1048576,MATCH("최종"&amp;SUBSTITUTE(SUBSTITUTE(E$1,"standard",""),"|Float",""),ChapterTable!$1:$1,0),0),
      VLOOKUP($A2091-ChapterTable!$P$11,ChapterTable!$1:$1048576,MATCH("최종"&amp;SUBSTITUTE(SUBSTITUTE(E$1,"standard",""),"|Float",""),ChapterTable!$1:$1,0),0)*ChapterTable!$P$14
    ),
  OFFSET(E2091,-$B2091+IF($L2091,1,0),0)*IF($B2091&gt;OFFSET($B2091,1,0),ChapterTable!$R$17,1)*
    (VLOOKUP(SUBSTITUTE(SUBSTITUTE(E$1,"standard",""),"|Float","")&amp;IF(OR($L2091=TRUE,$A2091=0,MOD($A2091,ChapterTable!$R$20)&lt;&gt;0),"","보스")&amp;"인게임누적곱배수",ChapterTable!$R:$S,2,0)^C2091
    +VLOOKUP(SUBSTITUTE(SUBSTITUTE(E$1,"standard",""),"|Float","")&amp;IF(OR($L2091=TRUE,$A2091=0,MOD($A2091,ChapterTable!$R$20)&lt;&gt;0),"","보스")&amp;"인게임누적합배수",ChapterTable!$R:$S,2,0)*C2091)
  )
  )
  )
)</f>
        <v>353511.73770446779</v>
      </c>
      <c r="F2091" s="1">
        <f ca="1">IF(AND($A2091=0,$B2091=1),
    VLOOKUP(1,ChapterTable!$1:$1048576,MATCH("최종"&amp;SUBSTITUTE(SUBSTITUTE(F$1,"standard",""),"|Float",""),ChapterTable!$1:$1,0),0)*ChapterTable!$P$17,
  IF(AND($A2091=0,$B2091=0),
    F2092,
  IF($B2091=0,
    VLOOKUP($A2091,ChapterTable!$1:$1048576,MATCH("최종"&amp;SUBSTITUTE(SUBSTITUTE(F$1,"standard",""),"|Float",""),ChapterTable!$1:$1,0),0),
  IF($B2091=1,
    IF($L2091=FALSE,
      VLOOKUP($A2091,ChapterTable!$1:$1048576,MATCH("최종"&amp;SUBSTITUTE(SUBSTITUTE(F$1,"standard",""),"|Float",""),ChapterTable!$1:$1,0),0),
      VLOOKUP($A2091-ChapterTable!$P$11,ChapterTable!$1:$1048576,MATCH("최종"&amp;SUBSTITUTE(SUBSTITUTE(F$1,"standard",""),"|Float",""),ChapterTable!$1:$1,0),0)*ChapterTable!$P$14
    ),
  OFFSET(F2091,-$B2091+IF($L2091,1,0),0)*
    (VLOOKUP(SUBSTITUTE(SUBSTITUTE(F$1,"standard",""),"|Float","")&amp;IF(OR($L2091=TRUE,$A2091=0,MOD($A2091,ChapterTable!$R$20)&lt;&gt;0),"","보스")&amp;"인게임누적곱배수",ChapterTable!$R:$S,2,0)^D2091
    +VLOOKUP(SUBSTITUTE(SUBSTITUTE(F$1,"standard",""),"|Float","")&amp;IF(OR($L2091=TRUE,$A2091=0,MOD($A2091,ChapterTable!$R$20)&lt;&gt;0),"","보스")&amp;"인게임누적합배수",ChapterTable!$R:$S,2,0)*D2091)
  )
  )
  )
)</f>
        <v>73648.278688430786</v>
      </c>
      <c r="G2091" t="s">
        <v>719</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230"/>
        <v>25</v>
      </c>
      <c r="Q2091">
        <f t="shared" si="231"/>
        <v>25</v>
      </c>
      <c r="R2091" t="b">
        <f t="shared" ca="1" si="232"/>
        <v>0</v>
      </c>
      <c r="T2091" t="b">
        <f t="shared" ca="1" si="2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236"/>
        <v>0.2</v>
      </c>
      <c r="AJ2091">
        <f t="shared" si="234"/>
        <v>1</v>
      </c>
      <c r="AK2091">
        <f t="shared" si="235"/>
        <v>1</v>
      </c>
      <c r="AL2091">
        <f t="shared" si="237"/>
        <v>4</v>
      </c>
    </row>
    <row r="2092" spans="1:38" hidden="1" x14ac:dyDescent="0.3">
      <c r="A2092">
        <v>20</v>
      </c>
      <c r="B2092">
        <v>1</v>
      </c>
      <c r="C2092">
        <f>IF(OR($L2092=TRUE,$A2092=0,MOD($A2092,ChapterTable!$R$20)&lt;&gt;0),
MAX(0,INT(($B2092+ChapterTable!$P$26+VLOOKUP(SUBSTITUTE(C$1,"성장단계","")&amp;"단계오프셋",ChapterTable!$R:$S,2,0))/ChapterTable!$P$23)),
MAX(0,INT(($B2092+ChapterTable!$R$26+VLOOKUP(SUBSTITUTE(C$1,"성장단계","")&amp;"보스단계오프셋",ChapterTable!$R:$S,2,0))/ChapterTable!$R$23)))</f>
        <v>0</v>
      </c>
      <c r="D2092">
        <f>IF(OR($L2092=TRUE,$A2092=0,MOD($A2092,ChapterTable!$R$20)&lt;&gt;0),
MAX(0,INT(($B2092+ChapterTable!$P$26+VLOOKUP(SUBSTITUTE(D$1,"성장단계","")&amp;"단계오프셋",ChapterTable!$R:$S,2,0))/ChapterTable!$P$23)),
MAX(0,INT(($B2092+ChapterTable!$R$26+VLOOKUP(SUBSTITUTE(D$1,"성장단계","")&amp;"보스단계오프셋",ChapterTable!$R:$S,2,0))/ChapterTable!$R$23)))</f>
        <v>0</v>
      </c>
      <c r="E2092" s="1">
        <f ca="1">IF(AND($A2092=0,$B2092=1),
    VLOOKUP(1,ChapterTable!$1:$1048576,MATCH("최종"&amp;SUBSTITUTE(SUBSTITUTE(E$1,"standard",""),"|Float",""),ChapterTable!$1:$1,0),0)*ChapterTable!$P$17,
  IF(AND($A2092=0,$B2092=0),
    E2093,
  IF($B2092=0,
    VLOOKUP($A2092,ChapterTable!$1:$1048576,MATCH("최종"&amp;SUBSTITUTE(SUBSTITUTE(E$1,"standard",""),"|Float",""),ChapterTable!$1:$1,0),0),
  IF($B2092=1,
    IF($L2092=FALSE,
      VLOOKUP($A2092,ChapterTable!$1:$1048576,MATCH("최종"&amp;SUBSTITUTE(SUBSTITUTE(E$1,"standard",""),"|Float",""),ChapterTable!$1:$1,0),0),
      VLOOKUP($A2092-ChapterTable!$P$11,ChapterTable!$1:$1048576,MATCH("최종"&amp;SUBSTITUTE(SUBSTITUTE(E$1,"standard",""),"|Float",""),ChapterTable!$1:$1,0),0)*ChapterTable!$P$14
    ),
  OFFSET(E2092,-$B2092+IF($L2092,1,0),0)*IF($B2092&gt;OFFSET($B2092,1,0),ChapterTable!$R$17,1)*
    (VLOOKUP(SUBSTITUTE(SUBSTITUTE(E$1,"standard",""),"|Float","")&amp;IF(OR($L2092=TRUE,$A2092=0,MOD($A2092,ChapterTable!$R$20)&lt;&gt;0),"","보스")&amp;"인게임누적곱배수",ChapterTable!$R:$S,2,0)^C2092
    +VLOOKUP(SUBSTITUTE(SUBSTITUTE(E$1,"standard",""),"|Float","")&amp;IF(OR($L2092=TRUE,$A2092=0,MOD($A2092,ChapterTable!$R$20)&lt;&gt;0),"","보스")&amp;"인게임누적합배수",ChapterTable!$R:$S,2,0)*C2092)
  )
  )
  )
)</f>
        <v>203949.07944488522</v>
      </c>
      <c r="F2092" s="1">
        <f ca="1">IF(AND($A2092=0,$B2092=1),
    VLOOKUP(1,ChapterTable!$1:$1048576,MATCH("최종"&amp;SUBSTITUTE(SUBSTITUTE(F$1,"standard",""),"|Float",""),ChapterTable!$1:$1,0),0)*ChapterTable!$P$17,
  IF(AND($A2092=0,$B2092=0),
    F2093,
  IF($B2092=0,
    VLOOKUP($A2092,ChapterTable!$1:$1048576,MATCH("최종"&amp;SUBSTITUTE(SUBSTITUTE(F$1,"standard",""),"|Float",""),ChapterTable!$1:$1,0),0),
  IF($B2092=1,
    IF($L2092=FALSE,
      VLOOKUP($A2092,ChapterTable!$1:$1048576,MATCH("최종"&amp;SUBSTITUTE(SUBSTITUTE(F$1,"standard",""),"|Float",""),ChapterTable!$1:$1,0),0),
      VLOOKUP($A2092-ChapterTable!$P$11,ChapterTable!$1:$1048576,MATCH("최종"&amp;SUBSTITUTE(SUBSTITUTE(F$1,"standard",""),"|Float",""),ChapterTable!$1:$1,0),0)*ChapterTable!$P$14
    ),
  OFFSET(F2092,-$B2092+IF($L2092,1,0),0)*
    (VLOOKUP(SUBSTITUTE(SUBSTITUTE(F$1,"standard",""),"|Float","")&amp;IF(OR($L2092=TRUE,$A2092=0,MOD($A2092,ChapterTable!$R$20)&lt;&gt;0),"","보스")&amp;"인게임누적곱배수",ChapterTable!$R:$S,2,0)^D2092
    +VLOOKUP(SUBSTITUTE(SUBSTITUTE(F$1,"standard",""),"|Float","")&amp;IF(OR($L2092=TRUE,$A2092=0,MOD($A2092,ChapterTable!$R$20)&lt;&gt;0),"","보스")&amp;"인게임누적합배수",ChapterTable!$R:$S,2,0)*D2092)
  )
  )
  )
)</f>
        <v>84978.783102035522</v>
      </c>
      <c r="G2092" t="s">
        <v>719</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230"/>
        <v>1</v>
      </c>
      <c r="Q2092">
        <f t="shared" si="231"/>
        <v>1</v>
      </c>
      <c r="R2092" t="b">
        <f t="shared" ca="1" si="232"/>
        <v>1</v>
      </c>
      <c r="T2092" t="b">
        <f t="shared" ca="1" si="2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236"/>
        <v>1</v>
      </c>
      <c r="AJ2092">
        <f t="shared" si="234"/>
        <v>1</v>
      </c>
      <c r="AK2092">
        <f t="shared" si="235"/>
        <v>1</v>
      </c>
      <c r="AL2092">
        <f t="shared" si="237"/>
        <v>5</v>
      </c>
    </row>
    <row r="2093" spans="1:38" hidden="1" x14ac:dyDescent="0.3">
      <c r="A2093">
        <v>20</v>
      </c>
      <c r="B2093">
        <v>2</v>
      </c>
      <c r="C2093">
        <f>IF(OR($L2093=TRUE,$A2093=0,MOD($A2093,ChapterTable!$R$20)&lt;&gt;0),
MAX(0,INT(($B2093+ChapterTable!$P$26+VLOOKUP(SUBSTITUTE(C$1,"성장단계","")&amp;"단계오프셋",ChapterTable!$R:$S,2,0))/ChapterTable!$P$23)),
MAX(0,INT(($B2093+ChapterTable!$R$26+VLOOKUP(SUBSTITUTE(C$1,"성장단계","")&amp;"보스단계오프셋",ChapterTable!$R:$S,2,0))/ChapterTable!$R$23)))</f>
        <v>0</v>
      </c>
      <c r="D2093">
        <f>IF(OR($L2093=TRUE,$A2093=0,MOD($A2093,ChapterTable!$R$20)&lt;&gt;0),
MAX(0,INT(($B2093+ChapterTable!$P$26+VLOOKUP(SUBSTITUTE(D$1,"성장단계","")&amp;"단계오프셋",ChapterTable!$R:$S,2,0))/ChapterTable!$P$23)),
MAX(0,INT(($B2093+ChapterTable!$R$26+VLOOKUP(SUBSTITUTE(D$1,"성장단계","")&amp;"보스단계오프셋",ChapterTable!$R:$S,2,0))/ChapterTable!$R$23)))</f>
        <v>0</v>
      </c>
      <c r="E2093" s="1">
        <f ca="1">IF(AND($A2093=0,$B2093=1),
    VLOOKUP(1,ChapterTable!$1:$1048576,MATCH("최종"&amp;SUBSTITUTE(SUBSTITUTE(E$1,"standard",""),"|Float",""),ChapterTable!$1:$1,0),0)*ChapterTable!$P$17,
  IF(AND($A2093=0,$B2093=0),
    E2094,
  IF($B2093=0,
    VLOOKUP($A2093,ChapterTable!$1:$1048576,MATCH("최종"&amp;SUBSTITUTE(SUBSTITUTE(E$1,"standard",""),"|Float",""),ChapterTable!$1:$1,0),0),
  IF($B2093=1,
    IF($L2093=FALSE,
      VLOOKUP($A2093,ChapterTable!$1:$1048576,MATCH("최종"&amp;SUBSTITUTE(SUBSTITUTE(E$1,"standard",""),"|Float",""),ChapterTable!$1:$1,0),0),
      VLOOKUP($A2093-ChapterTable!$P$11,ChapterTable!$1:$1048576,MATCH("최종"&amp;SUBSTITUTE(SUBSTITUTE(E$1,"standard",""),"|Float",""),ChapterTable!$1:$1,0),0)*ChapterTable!$P$14
    ),
  OFFSET(E2093,-$B2093+IF($L2093,1,0),0)*IF($B2093&gt;OFFSET($B2093,1,0),ChapterTable!$R$17,1)*
    (VLOOKUP(SUBSTITUTE(SUBSTITUTE(E$1,"standard",""),"|Float","")&amp;IF(OR($L2093=TRUE,$A2093=0,MOD($A2093,ChapterTable!$R$20)&lt;&gt;0),"","보스")&amp;"인게임누적곱배수",ChapterTable!$R:$S,2,0)^C2093
    +VLOOKUP(SUBSTITUTE(SUBSTITUTE(E$1,"standard",""),"|Float","")&amp;IF(OR($L2093=TRUE,$A2093=0,MOD($A2093,ChapterTable!$R$20)&lt;&gt;0),"","보스")&amp;"인게임누적합배수",ChapterTable!$R:$S,2,0)*C2093)
  )
  )
  )
)</f>
        <v>203949.07944488522</v>
      </c>
      <c r="F2093" s="1">
        <f ca="1">IF(AND($A2093=0,$B2093=1),
    VLOOKUP(1,ChapterTable!$1:$1048576,MATCH("최종"&amp;SUBSTITUTE(SUBSTITUTE(F$1,"standard",""),"|Float",""),ChapterTable!$1:$1,0),0)*ChapterTable!$P$17,
  IF(AND($A2093=0,$B2093=0),
    F2094,
  IF($B2093=0,
    VLOOKUP($A2093,ChapterTable!$1:$1048576,MATCH("최종"&amp;SUBSTITUTE(SUBSTITUTE(F$1,"standard",""),"|Float",""),ChapterTable!$1:$1,0),0),
  IF($B2093=1,
    IF($L2093=FALSE,
      VLOOKUP($A2093,ChapterTable!$1:$1048576,MATCH("최종"&amp;SUBSTITUTE(SUBSTITUTE(F$1,"standard",""),"|Float",""),ChapterTable!$1:$1,0),0),
      VLOOKUP($A2093-ChapterTable!$P$11,ChapterTable!$1:$1048576,MATCH("최종"&amp;SUBSTITUTE(SUBSTITUTE(F$1,"standard",""),"|Float",""),ChapterTable!$1:$1,0),0)*ChapterTable!$P$14
    ),
  OFFSET(F2093,-$B2093+IF($L2093,1,0),0)*
    (VLOOKUP(SUBSTITUTE(SUBSTITUTE(F$1,"standard",""),"|Float","")&amp;IF(OR($L2093=TRUE,$A2093=0,MOD($A2093,ChapterTable!$R$20)&lt;&gt;0),"","보스")&amp;"인게임누적곱배수",ChapterTable!$R:$S,2,0)^D2093
    +VLOOKUP(SUBSTITUTE(SUBSTITUTE(F$1,"standard",""),"|Float","")&amp;IF(OR($L2093=TRUE,$A2093=0,MOD($A2093,ChapterTable!$R$20)&lt;&gt;0),"","보스")&amp;"인게임누적합배수",ChapterTable!$R:$S,2,0)*D2093)
  )
  )
  )
)</f>
        <v>84978.783102035522</v>
      </c>
      <c r="G2093" t="s">
        <v>719</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230"/>
        <v>1</v>
      </c>
      <c r="Q2093">
        <f t="shared" si="231"/>
        <v>1</v>
      </c>
      <c r="R2093" t="b">
        <f t="shared" ca="1" si="232"/>
        <v>1</v>
      </c>
      <c r="T2093" t="b">
        <f t="shared" ca="1" si="2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236"/>
        <v>1</v>
      </c>
      <c r="AJ2093">
        <f t="shared" si="234"/>
        <v>1</v>
      </c>
      <c r="AK2093">
        <f t="shared" si="235"/>
        <v>1</v>
      </c>
      <c r="AL2093">
        <f t="shared" si="237"/>
        <v>5</v>
      </c>
    </row>
    <row r="2094" spans="1:38" hidden="1" x14ac:dyDescent="0.3">
      <c r="A2094">
        <v>20</v>
      </c>
      <c r="B2094">
        <v>3</v>
      </c>
      <c r="C2094">
        <f>IF(OR($L2094=TRUE,$A2094=0,MOD($A2094,ChapterTable!$R$20)&lt;&gt;0),
MAX(0,INT(($B2094+ChapterTable!$P$26+VLOOKUP(SUBSTITUTE(C$1,"성장단계","")&amp;"단계오프셋",ChapterTable!$R:$S,2,0))/ChapterTable!$P$23)),
MAX(0,INT(($B2094+ChapterTable!$R$26+VLOOKUP(SUBSTITUTE(C$1,"성장단계","")&amp;"보스단계오프셋",ChapterTable!$R:$S,2,0))/ChapterTable!$R$23)))</f>
        <v>0</v>
      </c>
      <c r="D2094">
        <f>IF(OR($L2094=TRUE,$A2094=0,MOD($A2094,ChapterTable!$R$20)&lt;&gt;0),
MAX(0,INT(($B2094+ChapterTable!$P$26+VLOOKUP(SUBSTITUTE(D$1,"성장단계","")&amp;"단계오프셋",ChapterTable!$R:$S,2,0))/ChapterTable!$P$23)),
MAX(0,INT(($B2094+ChapterTable!$R$26+VLOOKUP(SUBSTITUTE(D$1,"성장단계","")&amp;"보스단계오프셋",ChapterTable!$R:$S,2,0))/ChapterTable!$R$23)))</f>
        <v>0</v>
      </c>
      <c r="E2094" s="1">
        <f ca="1">IF(AND($A2094=0,$B2094=1),
    VLOOKUP(1,ChapterTable!$1:$1048576,MATCH("최종"&amp;SUBSTITUTE(SUBSTITUTE(E$1,"standard",""),"|Float",""),ChapterTable!$1:$1,0),0)*ChapterTable!$P$17,
  IF(AND($A2094=0,$B2094=0),
    E2095,
  IF($B2094=0,
    VLOOKUP($A2094,ChapterTable!$1:$1048576,MATCH("최종"&amp;SUBSTITUTE(SUBSTITUTE(E$1,"standard",""),"|Float",""),ChapterTable!$1:$1,0),0),
  IF($B2094=1,
    IF($L2094=FALSE,
      VLOOKUP($A2094,ChapterTable!$1:$1048576,MATCH("최종"&amp;SUBSTITUTE(SUBSTITUTE(E$1,"standard",""),"|Float",""),ChapterTable!$1:$1,0),0),
      VLOOKUP($A2094-ChapterTable!$P$11,ChapterTable!$1:$1048576,MATCH("최종"&amp;SUBSTITUTE(SUBSTITUTE(E$1,"standard",""),"|Float",""),ChapterTable!$1:$1,0),0)*ChapterTable!$P$14
    ),
  OFFSET(E2094,-$B2094+IF($L2094,1,0),0)*IF($B2094&gt;OFFSET($B2094,1,0),ChapterTable!$R$17,1)*
    (VLOOKUP(SUBSTITUTE(SUBSTITUTE(E$1,"standard",""),"|Float","")&amp;IF(OR($L2094=TRUE,$A2094=0,MOD($A2094,ChapterTable!$R$20)&lt;&gt;0),"","보스")&amp;"인게임누적곱배수",ChapterTable!$R:$S,2,0)^C2094
    +VLOOKUP(SUBSTITUTE(SUBSTITUTE(E$1,"standard",""),"|Float","")&amp;IF(OR($L2094=TRUE,$A2094=0,MOD($A2094,ChapterTable!$R$20)&lt;&gt;0),"","보스")&amp;"인게임누적합배수",ChapterTable!$R:$S,2,0)*C2094)
  )
  )
  )
)</f>
        <v>203949.07944488522</v>
      </c>
      <c r="F2094" s="1">
        <f ca="1">IF(AND($A2094=0,$B2094=1),
    VLOOKUP(1,ChapterTable!$1:$1048576,MATCH("최종"&amp;SUBSTITUTE(SUBSTITUTE(F$1,"standard",""),"|Float",""),ChapterTable!$1:$1,0),0)*ChapterTable!$P$17,
  IF(AND($A2094=0,$B2094=0),
    F2095,
  IF($B2094=0,
    VLOOKUP($A2094,ChapterTable!$1:$1048576,MATCH("최종"&amp;SUBSTITUTE(SUBSTITUTE(F$1,"standard",""),"|Float",""),ChapterTable!$1:$1,0),0),
  IF($B2094=1,
    IF($L2094=FALSE,
      VLOOKUP($A2094,ChapterTable!$1:$1048576,MATCH("최종"&amp;SUBSTITUTE(SUBSTITUTE(F$1,"standard",""),"|Float",""),ChapterTable!$1:$1,0),0),
      VLOOKUP($A2094-ChapterTable!$P$11,ChapterTable!$1:$1048576,MATCH("최종"&amp;SUBSTITUTE(SUBSTITUTE(F$1,"standard",""),"|Float",""),ChapterTable!$1:$1,0),0)*ChapterTable!$P$14
    ),
  OFFSET(F2094,-$B2094+IF($L2094,1,0),0)*
    (VLOOKUP(SUBSTITUTE(SUBSTITUTE(F$1,"standard",""),"|Float","")&amp;IF(OR($L2094=TRUE,$A2094=0,MOD($A2094,ChapterTable!$R$20)&lt;&gt;0),"","보스")&amp;"인게임누적곱배수",ChapterTable!$R:$S,2,0)^D2094
    +VLOOKUP(SUBSTITUTE(SUBSTITUTE(F$1,"standard",""),"|Float","")&amp;IF(OR($L2094=TRUE,$A2094=0,MOD($A2094,ChapterTable!$R$20)&lt;&gt;0),"","보스")&amp;"인게임누적합배수",ChapterTable!$R:$S,2,0)*D2094)
  )
  )
  )
)</f>
        <v>84978.783102035522</v>
      </c>
      <c r="G2094" t="s">
        <v>719</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230"/>
        <v>1</v>
      </c>
      <c r="Q2094">
        <f t="shared" si="231"/>
        <v>1</v>
      </c>
      <c r="R2094" t="b">
        <f t="shared" ca="1" si="232"/>
        <v>1</v>
      </c>
      <c r="T2094" t="b">
        <f t="shared" ca="1" si="2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236"/>
        <v>1</v>
      </c>
      <c r="AJ2094">
        <f t="shared" si="234"/>
        <v>1</v>
      </c>
      <c r="AK2094">
        <f t="shared" si="235"/>
        <v>1</v>
      </c>
      <c r="AL2094">
        <f t="shared" si="237"/>
        <v>5</v>
      </c>
    </row>
    <row r="2095" spans="1:38" hidden="1" x14ac:dyDescent="0.3">
      <c r="A2095">
        <v>20</v>
      </c>
      <c r="B2095">
        <v>4</v>
      </c>
      <c r="C2095">
        <f>IF(OR($L2095=TRUE,$A2095=0,MOD($A2095,ChapterTable!$R$20)&lt;&gt;0),
MAX(0,INT(($B2095+ChapterTable!$P$26+VLOOKUP(SUBSTITUTE(C$1,"성장단계","")&amp;"단계오프셋",ChapterTable!$R:$S,2,0))/ChapterTable!$P$23)),
MAX(0,INT(($B2095+ChapterTable!$R$26+VLOOKUP(SUBSTITUTE(C$1,"성장단계","")&amp;"보스단계오프셋",ChapterTable!$R:$S,2,0))/ChapterTable!$R$23)))</f>
        <v>0</v>
      </c>
      <c r="D2095">
        <f>IF(OR($L2095=TRUE,$A2095=0,MOD($A2095,ChapterTable!$R$20)&lt;&gt;0),
MAX(0,INT(($B2095+ChapterTable!$P$26+VLOOKUP(SUBSTITUTE(D$1,"성장단계","")&amp;"단계오프셋",ChapterTable!$R:$S,2,0))/ChapterTable!$P$23)),
MAX(0,INT(($B2095+ChapterTable!$R$26+VLOOKUP(SUBSTITUTE(D$1,"성장단계","")&amp;"보스단계오프셋",ChapterTable!$R:$S,2,0))/ChapterTable!$R$23)))</f>
        <v>0</v>
      </c>
      <c r="E2095" s="1">
        <f ca="1">IF(AND($A2095=0,$B2095=1),
    VLOOKUP(1,ChapterTable!$1:$1048576,MATCH("최종"&amp;SUBSTITUTE(SUBSTITUTE(E$1,"standard",""),"|Float",""),ChapterTable!$1:$1,0),0)*ChapterTable!$P$17,
  IF(AND($A2095=0,$B2095=0),
    E2096,
  IF($B2095=0,
    VLOOKUP($A2095,ChapterTable!$1:$1048576,MATCH("최종"&amp;SUBSTITUTE(SUBSTITUTE(E$1,"standard",""),"|Float",""),ChapterTable!$1:$1,0),0),
  IF($B2095=1,
    IF($L2095=FALSE,
      VLOOKUP($A2095,ChapterTable!$1:$1048576,MATCH("최종"&amp;SUBSTITUTE(SUBSTITUTE(E$1,"standard",""),"|Float",""),ChapterTable!$1:$1,0),0),
      VLOOKUP($A2095-ChapterTable!$P$11,ChapterTable!$1:$1048576,MATCH("최종"&amp;SUBSTITUTE(SUBSTITUTE(E$1,"standard",""),"|Float",""),ChapterTable!$1:$1,0),0)*ChapterTable!$P$14
    ),
  OFFSET(E2095,-$B2095+IF($L2095,1,0),0)*IF($B2095&gt;OFFSET($B2095,1,0),ChapterTable!$R$17,1)*
    (VLOOKUP(SUBSTITUTE(SUBSTITUTE(E$1,"standard",""),"|Float","")&amp;IF(OR($L2095=TRUE,$A2095=0,MOD($A2095,ChapterTable!$R$20)&lt;&gt;0),"","보스")&amp;"인게임누적곱배수",ChapterTable!$R:$S,2,0)^C2095
    +VLOOKUP(SUBSTITUTE(SUBSTITUTE(E$1,"standard",""),"|Float","")&amp;IF(OR($L2095=TRUE,$A2095=0,MOD($A2095,ChapterTable!$R$20)&lt;&gt;0),"","보스")&amp;"인게임누적합배수",ChapterTable!$R:$S,2,0)*C2095)
  )
  )
  )
)</f>
        <v>203949.07944488522</v>
      </c>
      <c r="F2095" s="1">
        <f ca="1">IF(AND($A2095=0,$B2095=1),
    VLOOKUP(1,ChapterTable!$1:$1048576,MATCH("최종"&amp;SUBSTITUTE(SUBSTITUTE(F$1,"standard",""),"|Float",""),ChapterTable!$1:$1,0),0)*ChapterTable!$P$17,
  IF(AND($A2095=0,$B2095=0),
    F2096,
  IF($B2095=0,
    VLOOKUP($A2095,ChapterTable!$1:$1048576,MATCH("최종"&amp;SUBSTITUTE(SUBSTITUTE(F$1,"standard",""),"|Float",""),ChapterTable!$1:$1,0),0),
  IF($B2095=1,
    IF($L2095=FALSE,
      VLOOKUP($A2095,ChapterTable!$1:$1048576,MATCH("최종"&amp;SUBSTITUTE(SUBSTITUTE(F$1,"standard",""),"|Float",""),ChapterTable!$1:$1,0),0),
      VLOOKUP($A2095-ChapterTable!$P$11,ChapterTable!$1:$1048576,MATCH("최종"&amp;SUBSTITUTE(SUBSTITUTE(F$1,"standard",""),"|Float",""),ChapterTable!$1:$1,0),0)*ChapterTable!$P$14
    ),
  OFFSET(F2095,-$B2095+IF($L2095,1,0),0)*
    (VLOOKUP(SUBSTITUTE(SUBSTITUTE(F$1,"standard",""),"|Float","")&amp;IF(OR($L2095=TRUE,$A2095=0,MOD($A2095,ChapterTable!$R$20)&lt;&gt;0),"","보스")&amp;"인게임누적곱배수",ChapterTable!$R:$S,2,0)^D2095
    +VLOOKUP(SUBSTITUTE(SUBSTITUTE(F$1,"standard",""),"|Float","")&amp;IF(OR($L2095=TRUE,$A2095=0,MOD($A2095,ChapterTable!$R$20)&lt;&gt;0),"","보스")&amp;"인게임누적합배수",ChapterTable!$R:$S,2,0)*D2095)
  )
  )
  )
)</f>
        <v>84978.783102035522</v>
      </c>
      <c r="G2095" t="s">
        <v>719</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230"/>
        <v>1</v>
      </c>
      <c r="Q2095">
        <f t="shared" si="231"/>
        <v>1</v>
      </c>
      <c r="R2095" t="b">
        <f t="shared" ca="1" si="232"/>
        <v>1</v>
      </c>
      <c r="T2095" t="b">
        <f t="shared" ca="1" si="2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236"/>
        <v>1</v>
      </c>
      <c r="AJ2095">
        <f t="shared" si="234"/>
        <v>1</v>
      </c>
      <c r="AK2095">
        <f t="shared" si="235"/>
        <v>1</v>
      </c>
      <c r="AL2095">
        <f t="shared" si="237"/>
        <v>5</v>
      </c>
    </row>
    <row r="2096" spans="1:38" hidden="1" x14ac:dyDescent="0.3">
      <c r="A2096">
        <v>20</v>
      </c>
      <c r="B2096">
        <v>5</v>
      </c>
      <c r="C2096">
        <f>IF(OR($L2096=TRUE,$A2096=0,MOD($A2096,ChapterTable!$R$20)&lt;&gt;0),
MAX(0,INT(($B2096+ChapterTable!$P$26+VLOOKUP(SUBSTITUTE(C$1,"성장단계","")&amp;"단계오프셋",ChapterTable!$R:$S,2,0))/ChapterTable!$P$23)),
MAX(0,INT(($B2096+ChapterTable!$R$26+VLOOKUP(SUBSTITUTE(C$1,"성장단계","")&amp;"보스단계오프셋",ChapterTable!$R:$S,2,0))/ChapterTable!$R$23)))</f>
        <v>0</v>
      </c>
      <c r="D2096">
        <f>IF(OR($L2096=TRUE,$A2096=0,MOD($A2096,ChapterTable!$R$20)&lt;&gt;0),
MAX(0,INT(($B2096+ChapterTable!$P$26+VLOOKUP(SUBSTITUTE(D$1,"성장단계","")&amp;"단계오프셋",ChapterTable!$R:$S,2,0))/ChapterTable!$P$23)),
MAX(0,INT(($B2096+ChapterTable!$R$26+VLOOKUP(SUBSTITUTE(D$1,"성장단계","")&amp;"보스단계오프셋",ChapterTable!$R:$S,2,0))/ChapterTable!$R$23)))</f>
        <v>0</v>
      </c>
      <c r="E2096" s="1">
        <f ca="1">IF(AND($A2096=0,$B2096=1),
    VLOOKUP(1,ChapterTable!$1:$1048576,MATCH("최종"&amp;SUBSTITUTE(SUBSTITUTE(E$1,"standard",""),"|Float",""),ChapterTable!$1:$1,0),0)*ChapterTable!$P$17,
  IF(AND($A2096=0,$B2096=0),
    E2097,
  IF($B2096=0,
    VLOOKUP($A2096,ChapterTable!$1:$1048576,MATCH("최종"&amp;SUBSTITUTE(SUBSTITUTE(E$1,"standard",""),"|Float",""),ChapterTable!$1:$1,0),0),
  IF($B2096=1,
    IF($L2096=FALSE,
      VLOOKUP($A2096,ChapterTable!$1:$1048576,MATCH("최종"&amp;SUBSTITUTE(SUBSTITUTE(E$1,"standard",""),"|Float",""),ChapterTable!$1:$1,0),0),
      VLOOKUP($A2096-ChapterTable!$P$11,ChapterTable!$1:$1048576,MATCH("최종"&amp;SUBSTITUTE(SUBSTITUTE(E$1,"standard",""),"|Float",""),ChapterTable!$1:$1,0),0)*ChapterTable!$P$14
    ),
  OFFSET(E2096,-$B2096+IF($L2096,1,0),0)*IF($B2096&gt;OFFSET($B2096,1,0),ChapterTable!$R$17,1)*
    (VLOOKUP(SUBSTITUTE(SUBSTITUTE(E$1,"standard",""),"|Float","")&amp;IF(OR($L2096=TRUE,$A2096=0,MOD($A2096,ChapterTable!$R$20)&lt;&gt;0),"","보스")&amp;"인게임누적곱배수",ChapterTable!$R:$S,2,0)^C2096
    +VLOOKUP(SUBSTITUTE(SUBSTITUTE(E$1,"standard",""),"|Float","")&amp;IF(OR($L2096=TRUE,$A2096=0,MOD($A2096,ChapterTable!$R$20)&lt;&gt;0),"","보스")&amp;"인게임누적합배수",ChapterTable!$R:$S,2,0)*C2096)
  )
  )
  )
)</f>
        <v>203949.07944488522</v>
      </c>
      <c r="F2096" s="1">
        <f ca="1">IF(AND($A2096=0,$B2096=1),
    VLOOKUP(1,ChapterTable!$1:$1048576,MATCH("최종"&amp;SUBSTITUTE(SUBSTITUTE(F$1,"standard",""),"|Float",""),ChapterTable!$1:$1,0),0)*ChapterTable!$P$17,
  IF(AND($A2096=0,$B2096=0),
    F2097,
  IF($B2096=0,
    VLOOKUP($A2096,ChapterTable!$1:$1048576,MATCH("최종"&amp;SUBSTITUTE(SUBSTITUTE(F$1,"standard",""),"|Float",""),ChapterTable!$1:$1,0),0),
  IF($B2096=1,
    IF($L2096=FALSE,
      VLOOKUP($A2096,ChapterTable!$1:$1048576,MATCH("최종"&amp;SUBSTITUTE(SUBSTITUTE(F$1,"standard",""),"|Float",""),ChapterTable!$1:$1,0),0),
      VLOOKUP($A2096-ChapterTable!$P$11,ChapterTable!$1:$1048576,MATCH("최종"&amp;SUBSTITUTE(SUBSTITUTE(F$1,"standard",""),"|Float",""),ChapterTable!$1:$1,0),0)*ChapterTable!$P$14
    ),
  OFFSET(F2096,-$B2096+IF($L2096,1,0),0)*
    (VLOOKUP(SUBSTITUTE(SUBSTITUTE(F$1,"standard",""),"|Float","")&amp;IF(OR($L2096=TRUE,$A2096=0,MOD($A2096,ChapterTable!$R$20)&lt;&gt;0),"","보스")&amp;"인게임누적곱배수",ChapterTable!$R:$S,2,0)^D2096
    +VLOOKUP(SUBSTITUTE(SUBSTITUTE(F$1,"standard",""),"|Float","")&amp;IF(OR($L2096=TRUE,$A2096=0,MOD($A2096,ChapterTable!$R$20)&lt;&gt;0),"","보스")&amp;"인게임누적합배수",ChapterTable!$R:$S,2,0)*D2096)
  )
  )
  )
)</f>
        <v>84978.783102035522</v>
      </c>
      <c r="G2096" t="s">
        <v>719</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230"/>
        <v>11</v>
      </c>
      <c r="Q2096">
        <f t="shared" si="231"/>
        <v>11</v>
      </c>
      <c r="R2096" t="b">
        <f t="shared" ca="1" si="232"/>
        <v>1</v>
      </c>
      <c r="T2096" t="b">
        <f t="shared" ca="1" si="2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236"/>
        <v>1</v>
      </c>
      <c r="AJ2096">
        <f t="shared" si="234"/>
        <v>1</v>
      </c>
      <c r="AK2096">
        <f t="shared" si="235"/>
        <v>1</v>
      </c>
      <c r="AL2096">
        <f t="shared" si="237"/>
        <v>5</v>
      </c>
    </row>
    <row r="2097" spans="1:38" hidden="1" x14ac:dyDescent="0.3">
      <c r="A2097">
        <v>20</v>
      </c>
      <c r="B2097">
        <v>6</v>
      </c>
      <c r="C2097">
        <f>IF(OR($L2097=TRUE,$A2097=0,MOD($A2097,ChapterTable!$R$20)&lt;&gt;0),
MAX(0,INT(($B2097+ChapterTable!$P$26+VLOOKUP(SUBSTITUTE(C$1,"성장단계","")&amp;"단계오프셋",ChapterTable!$R:$S,2,0))/ChapterTable!$P$23)),
MAX(0,INT(($B2097+ChapterTable!$R$26+VLOOKUP(SUBSTITUTE(C$1,"성장단계","")&amp;"보스단계오프셋",ChapterTable!$R:$S,2,0))/ChapterTable!$R$23)))</f>
        <v>1</v>
      </c>
      <c r="D2097">
        <f>IF(OR($L2097=TRUE,$A2097=0,MOD($A2097,ChapterTable!$R$20)&lt;&gt;0),
MAX(0,INT(($B2097+ChapterTable!$P$26+VLOOKUP(SUBSTITUTE(D$1,"성장단계","")&amp;"단계오프셋",ChapterTable!$R:$S,2,0))/ChapterTable!$P$23)),
MAX(0,INT(($B2097+ChapterTable!$R$26+VLOOKUP(SUBSTITUTE(D$1,"성장단계","")&amp;"보스단계오프셋",ChapterTable!$R:$S,2,0))/ChapterTable!$R$23)))</f>
        <v>0</v>
      </c>
      <c r="E2097" s="1">
        <f ca="1">IF(AND($A2097=0,$B2097=1),
    VLOOKUP(1,ChapterTable!$1:$1048576,MATCH("최종"&amp;SUBSTITUTE(SUBSTITUTE(E$1,"standard",""),"|Float",""),ChapterTable!$1:$1,0),0)*ChapterTable!$P$17,
  IF(AND($A2097=0,$B2097=0),
    E2098,
  IF($B2097=0,
    VLOOKUP($A2097,ChapterTable!$1:$1048576,MATCH("최종"&amp;SUBSTITUTE(SUBSTITUTE(E$1,"standard",""),"|Float",""),ChapterTable!$1:$1,0),0),
  IF($B2097=1,
    IF($L2097=FALSE,
      VLOOKUP($A2097,ChapterTable!$1:$1048576,MATCH("최종"&amp;SUBSTITUTE(SUBSTITUTE(E$1,"standard",""),"|Float",""),ChapterTable!$1:$1,0),0),
      VLOOKUP($A2097-ChapterTable!$P$11,ChapterTable!$1:$1048576,MATCH("최종"&amp;SUBSTITUTE(SUBSTITUTE(E$1,"standard",""),"|Float",""),ChapterTable!$1:$1,0),0)*ChapterTable!$P$14
    ),
  OFFSET(E2097,-$B2097+IF($L2097,1,0),0)*IF($B2097&gt;OFFSET($B2097,1,0),ChapterTable!$R$17,1)*
    (VLOOKUP(SUBSTITUTE(SUBSTITUTE(E$1,"standard",""),"|Float","")&amp;IF(OR($L2097=TRUE,$A2097=0,MOD($A2097,ChapterTable!$R$20)&lt;&gt;0),"","보스")&amp;"인게임누적곱배수",ChapterTable!$R:$S,2,0)^C2097
    +VLOOKUP(SUBSTITUTE(SUBSTITUTE(E$1,"standard",""),"|Float","")&amp;IF(OR($L2097=TRUE,$A2097=0,MOD($A2097,ChapterTable!$R$20)&lt;&gt;0),"","보스")&amp;"인게임누적합배수",ChapterTable!$R:$S,2,0)*C2097)
  )
  )
  )
)</f>
        <v>244738.89533386225</v>
      </c>
      <c r="F2097" s="1">
        <f ca="1">IF(AND($A2097=0,$B2097=1),
    VLOOKUP(1,ChapterTable!$1:$1048576,MATCH("최종"&amp;SUBSTITUTE(SUBSTITUTE(F$1,"standard",""),"|Float",""),ChapterTable!$1:$1,0),0)*ChapterTable!$P$17,
  IF(AND($A2097=0,$B2097=0),
    F2098,
  IF($B2097=0,
    VLOOKUP($A2097,ChapterTable!$1:$1048576,MATCH("최종"&amp;SUBSTITUTE(SUBSTITUTE(F$1,"standard",""),"|Float",""),ChapterTable!$1:$1,0),0),
  IF($B2097=1,
    IF($L2097=FALSE,
      VLOOKUP($A2097,ChapterTable!$1:$1048576,MATCH("최종"&amp;SUBSTITUTE(SUBSTITUTE(F$1,"standard",""),"|Float",""),ChapterTable!$1:$1,0),0),
      VLOOKUP($A2097-ChapterTable!$P$11,ChapterTable!$1:$1048576,MATCH("최종"&amp;SUBSTITUTE(SUBSTITUTE(F$1,"standard",""),"|Float",""),ChapterTable!$1:$1,0),0)*ChapterTable!$P$14
    ),
  OFFSET(F2097,-$B2097+IF($L2097,1,0),0)*
    (VLOOKUP(SUBSTITUTE(SUBSTITUTE(F$1,"standard",""),"|Float","")&amp;IF(OR($L2097=TRUE,$A2097=0,MOD($A2097,ChapterTable!$R$20)&lt;&gt;0),"","보스")&amp;"인게임누적곱배수",ChapterTable!$R:$S,2,0)^D2097
    +VLOOKUP(SUBSTITUTE(SUBSTITUTE(F$1,"standard",""),"|Float","")&amp;IF(OR($L2097=TRUE,$A2097=0,MOD($A2097,ChapterTable!$R$20)&lt;&gt;0),"","보스")&amp;"인게임누적합배수",ChapterTable!$R:$S,2,0)*D2097)
  )
  )
  )
)</f>
        <v>84978.783102035522</v>
      </c>
      <c r="G2097" t="s">
        <v>719</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230"/>
        <v>1</v>
      </c>
      <c r="Q2097">
        <f t="shared" si="231"/>
        <v>1</v>
      </c>
      <c r="R2097" t="b">
        <f t="shared" ca="1" si="232"/>
        <v>1</v>
      </c>
      <c r="T2097" t="b">
        <f t="shared" ca="1" si="2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236"/>
        <v>1</v>
      </c>
      <c r="AJ2097">
        <f t="shared" si="234"/>
        <v>1</v>
      </c>
      <c r="AK2097">
        <f t="shared" si="235"/>
        <v>1</v>
      </c>
      <c r="AL2097">
        <f t="shared" si="237"/>
        <v>5</v>
      </c>
    </row>
    <row r="2098" spans="1:38" hidden="1" x14ac:dyDescent="0.3">
      <c r="A2098">
        <v>20</v>
      </c>
      <c r="B2098">
        <v>7</v>
      </c>
      <c r="C2098">
        <f>IF(OR($L2098=TRUE,$A2098=0,MOD($A2098,ChapterTable!$R$20)&lt;&gt;0),
MAX(0,INT(($B2098+ChapterTable!$P$26+VLOOKUP(SUBSTITUTE(C$1,"성장단계","")&amp;"단계오프셋",ChapterTable!$R:$S,2,0))/ChapterTable!$P$23)),
MAX(0,INT(($B2098+ChapterTable!$R$26+VLOOKUP(SUBSTITUTE(C$1,"성장단계","")&amp;"보스단계오프셋",ChapterTable!$R:$S,2,0))/ChapterTable!$R$23)))</f>
        <v>1</v>
      </c>
      <c r="D2098">
        <f>IF(OR($L2098=TRUE,$A2098=0,MOD($A2098,ChapterTable!$R$20)&lt;&gt;0),
MAX(0,INT(($B2098+ChapterTable!$P$26+VLOOKUP(SUBSTITUTE(D$1,"성장단계","")&amp;"단계오프셋",ChapterTable!$R:$S,2,0))/ChapterTable!$P$23)),
MAX(0,INT(($B2098+ChapterTable!$R$26+VLOOKUP(SUBSTITUTE(D$1,"성장단계","")&amp;"보스단계오프셋",ChapterTable!$R:$S,2,0))/ChapterTable!$R$23)))</f>
        <v>0</v>
      </c>
      <c r="E2098" s="1">
        <f ca="1">IF(AND($A2098=0,$B2098=1),
    VLOOKUP(1,ChapterTable!$1:$1048576,MATCH("최종"&amp;SUBSTITUTE(SUBSTITUTE(E$1,"standard",""),"|Float",""),ChapterTable!$1:$1,0),0)*ChapterTable!$P$17,
  IF(AND($A2098=0,$B2098=0),
    E2099,
  IF($B2098=0,
    VLOOKUP($A2098,ChapterTable!$1:$1048576,MATCH("최종"&amp;SUBSTITUTE(SUBSTITUTE(E$1,"standard",""),"|Float",""),ChapterTable!$1:$1,0),0),
  IF($B2098=1,
    IF($L2098=FALSE,
      VLOOKUP($A2098,ChapterTable!$1:$1048576,MATCH("최종"&amp;SUBSTITUTE(SUBSTITUTE(E$1,"standard",""),"|Float",""),ChapterTable!$1:$1,0),0),
      VLOOKUP($A2098-ChapterTable!$P$11,ChapterTable!$1:$1048576,MATCH("최종"&amp;SUBSTITUTE(SUBSTITUTE(E$1,"standard",""),"|Float",""),ChapterTable!$1:$1,0),0)*ChapterTable!$P$14
    ),
  OFFSET(E2098,-$B2098+IF($L2098,1,0),0)*IF($B2098&gt;OFFSET($B2098,1,0),ChapterTable!$R$17,1)*
    (VLOOKUP(SUBSTITUTE(SUBSTITUTE(E$1,"standard",""),"|Float","")&amp;IF(OR($L2098=TRUE,$A2098=0,MOD($A2098,ChapterTable!$R$20)&lt;&gt;0),"","보스")&amp;"인게임누적곱배수",ChapterTable!$R:$S,2,0)^C2098
    +VLOOKUP(SUBSTITUTE(SUBSTITUTE(E$1,"standard",""),"|Float","")&amp;IF(OR($L2098=TRUE,$A2098=0,MOD($A2098,ChapterTable!$R$20)&lt;&gt;0),"","보스")&amp;"인게임누적합배수",ChapterTable!$R:$S,2,0)*C2098)
  )
  )
  )
)</f>
        <v>244738.89533386225</v>
      </c>
      <c r="F2098" s="1">
        <f ca="1">IF(AND($A2098=0,$B2098=1),
    VLOOKUP(1,ChapterTable!$1:$1048576,MATCH("최종"&amp;SUBSTITUTE(SUBSTITUTE(F$1,"standard",""),"|Float",""),ChapterTable!$1:$1,0),0)*ChapterTable!$P$17,
  IF(AND($A2098=0,$B2098=0),
    F2099,
  IF($B2098=0,
    VLOOKUP($A2098,ChapterTable!$1:$1048576,MATCH("최종"&amp;SUBSTITUTE(SUBSTITUTE(F$1,"standard",""),"|Float",""),ChapterTable!$1:$1,0),0),
  IF($B2098=1,
    IF($L2098=FALSE,
      VLOOKUP($A2098,ChapterTable!$1:$1048576,MATCH("최종"&amp;SUBSTITUTE(SUBSTITUTE(F$1,"standard",""),"|Float",""),ChapterTable!$1:$1,0),0),
      VLOOKUP($A2098-ChapterTable!$P$11,ChapterTable!$1:$1048576,MATCH("최종"&amp;SUBSTITUTE(SUBSTITUTE(F$1,"standard",""),"|Float",""),ChapterTable!$1:$1,0),0)*ChapterTable!$P$14
    ),
  OFFSET(F2098,-$B2098+IF($L2098,1,0),0)*
    (VLOOKUP(SUBSTITUTE(SUBSTITUTE(F$1,"standard",""),"|Float","")&amp;IF(OR($L2098=TRUE,$A2098=0,MOD($A2098,ChapterTable!$R$20)&lt;&gt;0),"","보스")&amp;"인게임누적곱배수",ChapterTable!$R:$S,2,0)^D2098
    +VLOOKUP(SUBSTITUTE(SUBSTITUTE(F$1,"standard",""),"|Float","")&amp;IF(OR($L2098=TRUE,$A2098=0,MOD($A2098,ChapterTable!$R$20)&lt;&gt;0),"","보스")&amp;"인게임누적합배수",ChapterTable!$R:$S,2,0)*D2098)
  )
  )
  )
)</f>
        <v>84978.783102035522</v>
      </c>
      <c r="G2098" t="s">
        <v>719</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230"/>
        <v>1</v>
      </c>
      <c r="Q2098">
        <f t="shared" si="231"/>
        <v>1</v>
      </c>
      <c r="R2098" t="b">
        <f t="shared" ca="1" si="232"/>
        <v>1</v>
      </c>
      <c r="T2098" t="b">
        <f t="shared" ca="1" si="2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236"/>
        <v>1</v>
      </c>
      <c r="AJ2098">
        <f t="shared" si="234"/>
        <v>1</v>
      </c>
      <c r="AK2098">
        <f t="shared" si="235"/>
        <v>1</v>
      </c>
      <c r="AL2098">
        <f t="shared" si="237"/>
        <v>5</v>
      </c>
    </row>
    <row r="2099" spans="1:38" hidden="1" x14ac:dyDescent="0.3">
      <c r="A2099">
        <v>20</v>
      </c>
      <c r="B2099">
        <v>8</v>
      </c>
      <c r="C2099">
        <f>IF(OR($L2099=TRUE,$A2099=0,MOD($A2099,ChapterTable!$R$20)&lt;&gt;0),
MAX(0,INT(($B2099+ChapterTable!$P$26+VLOOKUP(SUBSTITUTE(C$1,"성장단계","")&amp;"단계오프셋",ChapterTable!$R:$S,2,0))/ChapterTable!$P$23)),
MAX(0,INT(($B2099+ChapterTable!$R$26+VLOOKUP(SUBSTITUTE(C$1,"성장단계","")&amp;"보스단계오프셋",ChapterTable!$R:$S,2,0))/ChapterTable!$R$23)))</f>
        <v>1</v>
      </c>
      <c r="D2099">
        <f>IF(OR($L2099=TRUE,$A2099=0,MOD($A2099,ChapterTable!$R$20)&lt;&gt;0),
MAX(0,INT(($B2099+ChapterTable!$P$26+VLOOKUP(SUBSTITUTE(D$1,"성장단계","")&amp;"단계오프셋",ChapterTable!$R:$S,2,0))/ChapterTable!$P$23)),
MAX(0,INT(($B2099+ChapterTable!$R$26+VLOOKUP(SUBSTITUTE(D$1,"성장단계","")&amp;"보스단계오프셋",ChapterTable!$R:$S,2,0))/ChapterTable!$R$23)))</f>
        <v>0</v>
      </c>
      <c r="E2099" s="1">
        <f ca="1">IF(AND($A2099=0,$B2099=1),
    VLOOKUP(1,ChapterTable!$1:$1048576,MATCH("최종"&amp;SUBSTITUTE(SUBSTITUTE(E$1,"standard",""),"|Float",""),ChapterTable!$1:$1,0),0)*ChapterTable!$P$17,
  IF(AND($A2099=0,$B2099=0),
    E2100,
  IF($B2099=0,
    VLOOKUP($A2099,ChapterTable!$1:$1048576,MATCH("최종"&amp;SUBSTITUTE(SUBSTITUTE(E$1,"standard",""),"|Float",""),ChapterTable!$1:$1,0),0),
  IF($B2099=1,
    IF($L2099=FALSE,
      VLOOKUP($A2099,ChapterTable!$1:$1048576,MATCH("최종"&amp;SUBSTITUTE(SUBSTITUTE(E$1,"standard",""),"|Float",""),ChapterTable!$1:$1,0),0),
      VLOOKUP($A2099-ChapterTable!$P$11,ChapterTable!$1:$1048576,MATCH("최종"&amp;SUBSTITUTE(SUBSTITUTE(E$1,"standard",""),"|Float",""),ChapterTable!$1:$1,0),0)*ChapterTable!$P$14
    ),
  OFFSET(E2099,-$B2099+IF($L2099,1,0),0)*IF($B2099&gt;OFFSET($B2099,1,0),ChapterTable!$R$17,1)*
    (VLOOKUP(SUBSTITUTE(SUBSTITUTE(E$1,"standard",""),"|Float","")&amp;IF(OR($L2099=TRUE,$A2099=0,MOD($A2099,ChapterTable!$R$20)&lt;&gt;0),"","보스")&amp;"인게임누적곱배수",ChapterTable!$R:$S,2,0)^C2099
    +VLOOKUP(SUBSTITUTE(SUBSTITUTE(E$1,"standard",""),"|Float","")&amp;IF(OR($L2099=TRUE,$A2099=0,MOD($A2099,ChapterTable!$R$20)&lt;&gt;0),"","보스")&amp;"인게임누적합배수",ChapterTable!$R:$S,2,0)*C2099)
  )
  )
  )
)</f>
        <v>244738.89533386225</v>
      </c>
      <c r="F2099" s="1">
        <f ca="1">IF(AND($A2099=0,$B2099=1),
    VLOOKUP(1,ChapterTable!$1:$1048576,MATCH("최종"&amp;SUBSTITUTE(SUBSTITUTE(F$1,"standard",""),"|Float",""),ChapterTable!$1:$1,0),0)*ChapterTable!$P$17,
  IF(AND($A2099=0,$B2099=0),
    F2100,
  IF($B2099=0,
    VLOOKUP($A2099,ChapterTable!$1:$1048576,MATCH("최종"&amp;SUBSTITUTE(SUBSTITUTE(F$1,"standard",""),"|Float",""),ChapterTable!$1:$1,0),0),
  IF($B2099=1,
    IF($L2099=FALSE,
      VLOOKUP($A2099,ChapterTable!$1:$1048576,MATCH("최종"&amp;SUBSTITUTE(SUBSTITUTE(F$1,"standard",""),"|Float",""),ChapterTable!$1:$1,0),0),
      VLOOKUP($A2099-ChapterTable!$P$11,ChapterTable!$1:$1048576,MATCH("최종"&amp;SUBSTITUTE(SUBSTITUTE(F$1,"standard",""),"|Float",""),ChapterTable!$1:$1,0),0)*ChapterTable!$P$14
    ),
  OFFSET(F2099,-$B2099+IF($L2099,1,0),0)*
    (VLOOKUP(SUBSTITUTE(SUBSTITUTE(F$1,"standard",""),"|Float","")&amp;IF(OR($L2099=TRUE,$A2099=0,MOD($A2099,ChapterTable!$R$20)&lt;&gt;0),"","보스")&amp;"인게임누적곱배수",ChapterTable!$R:$S,2,0)^D2099
    +VLOOKUP(SUBSTITUTE(SUBSTITUTE(F$1,"standard",""),"|Float","")&amp;IF(OR($L2099=TRUE,$A2099=0,MOD($A2099,ChapterTable!$R$20)&lt;&gt;0),"","보스")&amp;"인게임누적합배수",ChapterTable!$R:$S,2,0)*D2099)
  )
  )
  )
)</f>
        <v>84978.783102035522</v>
      </c>
      <c r="G2099" t="s">
        <v>719</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230"/>
        <v>1</v>
      </c>
      <c r="Q2099">
        <f t="shared" si="231"/>
        <v>1</v>
      </c>
      <c r="R2099" t="b">
        <f t="shared" ca="1" si="232"/>
        <v>1</v>
      </c>
      <c r="T2099" t="b">
        <f t="shared" ca="1" si="2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236"/>
        <v>1</v>
      </c>
      <c r="AJ2099">
        <f t="shared" si="234"/>
        <v>1</v>
      </c>
      <c r="AK2099">
        <f t="shared" si="235"/>
        <v>1</v>
      </c>
      <c r="AL2099">
        <f t="shared" si="237"/>
        <v>5</v>
      </c>
    </row>
    <row r="2100" spans="1:38" hidden="1" x14ac:dyDescent="0.3">
      <c r="A2100">
        <v>20</v>
      </c>
      <c r="B2100">
        <v>9</v>
      </c>
      <c r="C2100">
        <f>IF(OR($L2100=TRUE,$A2100=0,MOD($A2100,ChapterTable!$R$20)&lt;&gt;0),
MAX(0,INT(($B2100+ChapterTable!$P$26+VLOOKUP(SUBSTITUTE(C$1,"성장단계","")&amp;"단계오프셋",ChapterTable!$R:$S,2,0))/ChapterTable!$P$23)),
MAX(0,INT(($B2100+ChapterTable!$R$26+VLOOKUP(SUBSTITUTE(C$1,"성장단계","")&amp;"보스단계오프셋",ChapterTable!$R:$S,2,0))/ChapterTable!$R$23)))</f>
        <v>1</v>
      </c>
      <c r="D2100">
        <f>IF(OR($L2100=TRUE,$A2100=0,MOD($A2100,ChapterTable!$R$20)&lt;&gt;0),
MAX(0,INT(($B2100+ChapterTable!$P$26+VLOOKUP(SUBSTITUTE(D$1,"성장단계","")&amp;"단계오프셋",ChapterTable!$R:$S,2,0))/ChapterTable!$P$23)),
MAX(0,INT(($B2100+ChapterTable!$R$26+VLOOKUP(SUBSTITUTE(D$1,"성장단계","")&amp;"보스단계오프셋",ChapterTable!$R:$S,2,0))/ChapterTable!$R$23)))</f>
        <v>0</v>
      </c>
      <c r="E2100" s="1">
        <f ca="1">IF(AND($A2100=0,$B2100=1),
    VLOOKUP(1,ChapterTable!$1:$1048576,MATCH("최종"&amp;SUBSTITUTE(SUBSTITUTE(E$1,"standard",""),"|Float",""),ChapterTable!$1:$1,0),0)*ChapterTable!$P$17,
  IF(AND($A2100=0,$B2100=0),
    E2101,
  IF($B2100=0,
    VLOOKUP($A2100,ChapterTable!$1:$1048576,MATCH("최종"&amp;SUBSTITUTE(SUBSTITUTE(E$1,"standard",""),"|Float",""),ChapterTable!$1:$1,0),0),
  IF($B2100=1,
    IF($L2100=FALSE,
      VLOOKUP($A2100,ChapterTable!$1:$1048576,MATCH("최종"&amp;SUBSTITUTE(SUBSTITUTE(E$1,"standard",""),"|Float",""),ChapterTable!$1:$1,0),0),
      VLOOKUP($A2100-ChapterTable!$P$11,ChapterTable!$1:$1048576,MATCH("최종"&amp;SUBSTITUTE(SUBSTITUTE(E$1,"standard",""),"|Float",""),ChapterTable!$1:$1,0),0)*ChapterTable!$P$14
    ),
  OFFSET(E2100,-$B2100+IF($L2100,1,0),0)*IF($B2100&gt;OFFSET($B2100,1,0),ChapterTable!$R$17,1)*
    (VLOOKUP(SUBSTITUTE(SUBSTITUTE(E$1,"standard",""),"|Float","")&amp;IF(OR($L2100=TRUE,$A2100=0,MOD($A2100,ChapterTable!$R$20)&lt;&gt;0),"","보스")&amp;"인게임누적곱배수",ChapterTable!$R:$S,2,0)^C2100
    +VLOOKUP(SUBSTITUTE(SUBSTITUTE(E$1,"standard",""),"|Float","")&amp;IF(OR($L2100=TRUE,$A2100=0,MOD($A2100,ChapterTable!$R$20)&lt;&gt;0),"","보스")&amp;"인게임누적합배수",ChapterTable!$R:$S,2,0)*C2100)
  )
  )
  )
)</f>
        <v>244738.89533386225</v>
      </c>
      <c r="F2100" s="1">
        <f ca="1">IF(AND($A2100=0,$B2100=1),
    VLOOKUP(1,ChapterTable!$1:$1048576,MATCH("최종"&amp;SUBSTITUTE(SUBSTITUTE(F$1,"standard",""),"|Float",""),ChapterTable!$1:$1,0),0)*ChapterTable!$P$17,
  IF(AND($A2100=0,$B2100=0),
    F2101,
  IF($B2100=0,
    VLOOKUP($A2100,ChapterTable!$1:$1048576,MATCH("최종"&amp;SUBSTITUTE(SUBSTITUTE(F$1,"standard",""),"|Float",""),ChapterTable!$1:$1,0),0),
  IF($B2100=1,
    IF($L2100=FALSE,
      VLOOKUP($A2100,ChapterTable!$1:$1048576,MATCH("최종"&amp;SUBSTITUTE(SUBSTITUTE(F$1,"standard",""),"|Float",""),ChapterTable!$1:$1,0),0),
      VLOOKUP($A2100-ChapterTable!$P$11,ChapterTable!$1:$1048576,MATCH("최종"&amp;SUBSTITUTE(SUBSTITUTE(F$1,"standard",""),"|Float",""),ChapterTable!$1:$1,0),0)*ChapterTable!$P$14
    ),
  OFFSET(F2100,-$B2100+IF($L2100,1,0),0)*
    (VLOOKUP(SUBSTITUTE(SUBSTITUTE(F$1,"standard",""),"|Float","")&amp;IF(OR($L2100=TRUE,$A2100=0,MOD($A2100,ChapterTable!$R$20)&lt;&gt;0),"","보스")&amp;"인게임누적곱배수",ChapterTable!$R:$S,2,0)^D2100
    +VLOOKUP(SUBSTITUTE(SUBSTITUTE(F$1,"standard",""),"|Float","")&amp;IF(OR($L2100=TRUE,$A2100=0,MOD($A2100,ChapterTable!$R$20)&lt;&gt;0),"","보스")&amp;"인게임누적합배수",ChapterTable!$R:$S,2,0)*D2100)
  )
  )
  )
)</f>
        <v>84978.783102035522</v>
      </c>
      <c r="G2100" t="s">
        <v>719</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230"/>
        <v>91</v>
      </c>
      <c r="Q2100">
        <f t="shared" si="231"/>
        <v>91</v>
      </c>
      <c r="R2100" t="b">
        <f t="shared" ca="1" si="232"/>
        <v>1</v>
      </c>
      <c r="T2100" t="b">
        <f t="shared" ca="1" si="2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236"/>
        <v>1</v>
      </c>
      <c r="AJ2100">
        <f t="shared" si="234"/>
        <v>1</v>
      </c>
      <c r="AK2100">
        <f t="shared" si="235"/>
        <v>1</v>
      </c>
      <c r="AL2100">
        <f t="shared" si="237"/>
        <v>5</v>
      </c>
    </row>
    <row r="2101" spans="1:38" hidden="1" x14ac:dyDescent="0.3">
      <c r="A2101">
        <v>20</v>
      </c>
      <c r="B2101">
        <v>10</v>
      </c>
      <c r="C2101">
        <f>IF(OR($L2101=TRUE,$A2101=0,MOD($A2101,ChapterTable!$R$20)&lt;&gt;0),
MAX(0,INT(($B2101+ChapterTable!$P$26+VLOOKUP(SUBSTITUTE(C$1,"성장단계","")&amp;"단계오프셋",ChapterTable!$R:$S,2,0))/ChapterTable!$P$23)),
MAX(0,INT(($B2101+ChapterTable!$R$26+VLOOKUP(SUBSTITUTE(C$1,"성장단계","")&amp;"보스단계오프셋",ChapterTable!$R:$S,2,0))/ChapterTable!$R$23)))</f>
        <v>1</v>
      </c>
      <c r="D2101">
        <f>IF(OR($L2101=TRUE,$A2101=0,MOD($A2101,ChapterTable!$R$20)&lt;&gt;0),
MAX(0,INT(($B2101+ChapterTable!$P$26+VLOOKUP(SUBSTITUTE(D$1,"성장단계","")&amp;"단계오프셋",ChapterTable!$R:$S,2,0))/ChapterTable!$P$23)),
MAX(0,INT(($B2101+ChapterTable!$R$26+VLOOKUP(SUBSTITUTE(D$1,"성장단계","")&amp;"보스단계오프셋",ChapterTable!$R:$S,2,0))/ChapterTable!$R$23)))</f>
        <v>0</v>
      </c>
      <c r="E2101" s="1">
        <f ca="1">IF(AND($A2101=0,$B2101=1),
    VLOOKUP(1,ChapterTable!$1:$1048576,MATCH("최종"&amp;SUBSTITUTE(SUBSTITUTE(E$1,"standard",""),"|Float",""),ChapterTable!$1:$1,0),0)*ChapterTable!$P$17,
  IF(AND($A2101=0,$B2101=0),
    E2102,
  IF($B2101=0,
    VLOOKUP($A2101,ChapterTable!$1:$1048576,MATCH("최종"&amp;SUBSTITUTE(SUBSTITUTE(E$1,"standard",""),"|Float",""),ChapterTable!$1:$1,0),0),
  IF($B2101=1,
    IF($L2101=FALSE,
      VLOOKUP($A2101,ChapterTable!$1:$1048576,MATCH("최종"&amp;SUBSTITUTE(SUBSTITUTE(E$1,"standard",""),"|Float",""),ChapterTable!$1:$1,0),0),
      VLOOKUP($A2101-ChapterTable!$P$11,ChapterTable!$1:$1048576,MATCH("최종"&amp;SUBSTITUTE(SUBSTITUTE(E$1,"standard",""),"|Float",""),ChapterTable!$1:$1,0),0)*ChapterTable!$P$14
    ),
  OFFSET(E2101,-$B2101+IF($L2101,1,0),0)*IF($B2101&gt;OFFSET($B2101,1,0),ChapterTable!$R$17,1)*
    (VLOOKUP(SUBSTITUTE(SUBSTITUTE(E$1,"standard",""),"|Float","")&amp;IF(OR($L2101=TRUE,$A2101=0,MOD($A2101,ChapterTable!$R$20)&lt;&gt;0),"","보스")&amp;"인게임누적곱배수",ChapterTable!$R:$S,2,0)^C2101
    +VLOOKUP(SUBSTITUTE(SUBSTITUTE(E$1,"standard",""),"|Float","")&amp;IF(OR($L2101=TRUE,$A2101=0,MOD($A2101,ChapterTable!$R$20)&lt;&gt;0),"","보스")&amp;"인게임누적합배수",ChapterTable!$R:$S,2,0)*C2101)
  )
  )
  )
)</f>
        <v>244738.89533386225</v>
      </c>
      <c r="F2101" s="1">
        <f ca="1">IF(AND($A2101=0,$B2101=1),
    VLOOKUP(1,ChapterTable!$1:$1048576,MATCH("최종"&amp;SUBSTITUTE(SUBSTITUTE(F$1,"standard",""),"|Float",""),ChapterTable!$1:$1,0),0)*ChapterTable!$P$17,
  IF(AND($A2101=0,$B2101=0),
    F2102,
  IF($B2101=0,
    VLOOKUP($A2101,ChapterTable!$1:$1048576,MATCH("최종"&amp;SUBSTITUTE(SUBSTITUTE(F$1,"standard",""),"|Float",""),ChapterTable!$1:$1,0),0),
  IF($B2101=1,
    IF($L2101=FALSE,
      VLOOKUP($A2101,ChapterTable!$1:$1048576,MATCH("최종"&amp;SUBSTITUTE(SUBSTITUTE(F$1,"standard",""),"|Float",""),ChapterTable!$1:$1,0),0),
      VLOOKUP($A2101-ChapterTable!$P$11,ChapterTable!$1:$1048576,MATCH("최종"&amp;SUBSTITUTE(SUBSTITUTE(F$1,"standard",""),"|Float",""),ChapterTable!$1:$1,0),0)*ChapterTable!$P$14
    ),
  OFFSET(F2101,-$B2101+IF($L2101,1,0),0)*
    (VLOOKUP(SUBSTITUTE(SUBSTITUTE(F$1,"standard",""),"|Float","")&amp;IF(OR($L2101=TRUE,$A2101=0,MOD($A2101,ChapterTable!$R$20)&lt;&gt;0),"","보스")&amp;"인게임누적곱배수",ChapterTable!$R:$S,2,0)^D2101
    +VLOOKUP(SUBSTITUTE(SUBSTITUTE(F$1,"standard",""),"|Float","")&amp;IF(OR($L2101=TRUE,$A2101=0,MOD($A2101,ChapterTable!$R$20)&lt;&gt;0),"","보스")&amp;"인게임누적합배수",ChapterTable!$R:$S,2,0)*D2101)
  )
  )
  )
)</f>
        <v>84978.783102035522</v>
      </c>
      <c r="G2101" t="s">
        <v>719</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230"/>
        <v>21</v>
      </c>
      <c r="Q2101">
        <f t="shared" si="231"/>
        <v>21</v>
      </c>
      <c r="R2101" t="b">
        <f t="shared" ca="1" si="232"/>
        <v>1</v>
      </c>
      <c r="T2101" t="b">
        <f t="shared" ca="1" si="2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236"/>
        <v>1</v>
      </c>
      <c r="AJ2101">
        <f t="shared" si="234"/>
        <v>1</v>
      </c>
      <c r="AK2101">
        <f t="shared" si="235"/>
        <v>1</v>
      </c>
      <c r="AL2101">
        <f t="shared" si="237"/>
        <v>5</v>
      </c>
    </row>
    <row r="2102" spans="1:38" hidden="1" x14ac:dyDescent="0.3">
      <c r="A2102">
        <v>20</v>
      </c>
      <c r="B2102">
        <v>11</v>
      </c>
      <c r="C2102">
        <f>IF(OR($L2102=TRUE,$A2102=0,MOD($A2102,ChapterTable!$R$20)&lt;&gt;0),
MAX(0,INT(($B2102+ChapterTable!$P$26+VLOOKUP(SUBSTITUTE(C$1,"성장단계","")&amp;"단계오프셋",ChapterTable!$R:$S,2,0))/ChapterTable!$P$23)),
MAX(0,INT(($B2102+ChapterTable!$R$26+VLOOKUP(SUBSTITUTE(C$1,"성장단계","")&amp;"보스단계오프셋",ChapterTable!$R:$S,2,0))/ChapterTable!$R$23)))</f>
        <v>1</v>
      </c>
      <c r="D2102">
        <f>IF(OR($L2102=TRUE,$A2102=0,MOD($A2102,ChapterTable!$R$20)&lt;&gt;0),
MAX(0,INT(($B2102+ChapterTable!$P$26+VLOOKUP(SUBSTITUTE(D$1,"성장단계","")&amp;"단계오프셋",ChapterTable!$R:$S,2,0))/ChapterTable!$P$23)),
MAX(0,INT(($B2102+ChapterTable!$R$26+VLOOKUP(SUBSTITUTE(D$1,"성장단계","")&amp;"보스단계오프셋",ChapterTable!$R:$S,2,0))/ChapterTable!$R$23)))</f>
        <v>1</v>
      </c>
      <c r="E2102" s="1">
        <f ca="1">IF(AND($A2102=0,$B2102=1),
    VLOOKUP(1,ChapterTable!$1:$1048576,MATCH("최종"&amp;SUBSTITUTE(SUBSTITUTE(E$1,"standard",""),"|Float",""),ChapterTable!$1:$1,0),0)*ChapterTable!$P$17,
  IF(AND($A2102=0,$B2102=0),
    E2103,
  IF($B2102=0,
    VLOOKUP($A2102,ChapterTable!$1:$1048576,MATCH("최종"&amp;SUBSTITUTE(SUBSTITUTE(E$1,"standard",""),"|Float",""),ChapterTable!$1:$1,0),0),
  IF($B2102=1,
    IF($L2102=FALSE,
      VLOOKUP($A2102,ChapterTable!$1:$1048576,MATCH("최종"&amp;SUBSTITUTE(SUBSTITUTE(E$1,"standard",""),"|Float",""),ChapterTable!$1:$1,0),0),
      VLOOKUP($A2102-ChapterTable!$P$11,ChapterTable!$1:$1048576,MATCH("최종"&amp;SUBSTITUTE(SUBSTITUTE(E$1,"standard",""),"|Float",""),ChapterTable!$1:$1,0),0)*ChapterTable!$P$14
    ),
  OFFSET(E2102,-$B2102+IF($L2102,1,0),0)*IF($B2102&gt;OFFSET($B2102,1,0),ChapterTable!$R$17,1)*
    (VLOOKUP(SUBSTITUTE(SUBSTITUTE(E$1,"standard",""),"|Float","")&amp;IF(OR($L2102=TRUE,$A2102=0,MOD($A2102,ChapterTable!$R$20)&lt;&gt;0),"","보스")&amp;"인게임누적곱배수",ChapterTable!$R:$S,2,0)^C2102
    +VLOOKUP(SUBSTITUTE(SUBSTITUTE(E$1,"standard",""),"|Float","")&amp;IF(OR($L2102=TRUE,$A2102=0,MOD($A2102,ChapterTable!$R$20)&lt;&gt;0),"","보스")&amp;"인게임누적합배수",ChapterTable!$R:$S,2,0)*C2102)
  )
  )
  )
)</f>
        <v>244738.89533386225</v>
      </c>
      <c r="F2102" s="1">
        <f ca="1">IF(AND($A2102=0,$B2102=1),
    VLOOKUP(1,ChapterTable!$1:$1048576,MATCH("최종"&amp;SUBSTITUTE(SUBSTITUTE(F$1,"standard",""),"|Float",""),ChapterTable!$1:$1,0),0)*ChapterTable!$P$17,
  IF(AND($A2102=0,$B2102=0),
    F2103,
  IF($B2102=0,
    VLOOKUP($A2102,ChapterTable!$1:$1048576,MATCH("최종"&amp;SUBSTITUTE(SUBSTITUTE(F$1,"standard",""),"|Float",""),ChapterTable!$1:$1,0),0),
  IF($B2102=1,
    IF($L2102=FALSE,
      VLOOKUP($A2102,ChapterTable!$1:$1048576,MATCH("최종"&amp;SUBSTITUTE(SUBSTITUTE(F$1,"standard",""),"|Float",""),ChapterTable!$1:$1,0),0),
      VLOOKUP($A2102-ChapterTable!$P$11,ChapterTable!$1:$1048576,MATCH("최종"&amp;SUBSTITUTE(SUBSTITUTE(F$1,"standard",""),"|Float",""),ChapterTable!$1:$1,0),0)*ChapterTable!$P$14
    ),
  OFFSET(F2102,-$B2102+IF($L2102,1,0),0)*
    (VLOOKUP(SUBSTITUTE(SUBSTITUTE(F$1,"standard",""),"|Float","")&amp;IF(OR($L2102=TRUE,$A2102=0,MOD($A2102,ChapterTable!$R$20)&lt;&gt;0),"","보스")&amp;"인게임누적곱배수",ChapterTable!$R:$S,2,0)^D2102
    +VLOOKUP(SUBSTITUTE(SUBSTITUTE(F$1,"standard",""),"|Float","")&amp;IF(OR($L2102=TRUE,$A2102=0,MOD($A2102,ChapterTable!$R$20)&lt;&gt;0),"","보스")&amp;"인게임누적합배수",ChapterTable!$R:$S,2,0)*D2102)
  )
  )
  )
)</f>
        <v>91352.191834688187</v>
      </c>
      <c r="G2102" t="s">
        <v>719</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230"/>
        <v>2</v>
      </c>
      <c r="Q2102">
        <f t="shared" si="231"/>
        <v>2</v>
      </c>
      <c r="R2102" t="b">
        <f t="shared" ca="1" si="232"/>
        <v>1</v>
      </c>
      <c r="T2102" t="b">
        <f t="shared" ca="1" si="2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236"/>
        <v>0.5</v>
      </c>
      <c r="AJ2102">
        <f t="shared" si="234"/>
        <v>0.54666666600000002</v>
      </c>
      <c r="AK2102">
        <f t="shared" si="235"/>
        <v>1</v>
      </c>
      <c r="AL2102">
        <f t="shared" si="237"/>
        <v>5</v>
      </c>
    </row>
    <row r="2103" spans="1:38" hidden="1" x14ac:dyDescent="0.3">
      <c r="A2103">
        <v>20</v>
      </c>
      <c r="B2103">
        <v>12</v>
      </c>
      <c r="C2103">
        <f>IF(OR($L2103=TRUE,$A2103=0,MOD($A2103,ChapterTable!$R$20)&lt;&gt;0),
MAX(0,INT(($B2103+ChapterTable!$P$26+VLOOKUP(SUBSTITUTE(C$1,"성장단계","")&amp;"단계오프셋",ChapterTable!$R:$S,2,0))/ChapterTable!$P$23)),
MAX(0,INT(($B2103+ChapterTable!$R$26+VLOOKUP(SUBSTITUTE(C$1,"성장단계","")&amp;"보스단계오프셋",ChapterTable!$R:$S,2,0))/ChapterTable!$R$23)))</f>
        <v>1</v>
      </c>
      <c r="D2103">
        <f>IF(OR($L2103=TRUE,$A2103=0,MOD($A2103,ChapterTable!$R$20)&lt;&gt;0),
MAX(0,INT(($B2103+ChapterTable!$P$26+VLOOKUP(SUBSTITUTE(D$1,"성장단계","")&amp;"단계오프셋",ChapterTable!$R:$S,2,0))/ChapterTable!$P$23)),
MAX(0,INT(($B2103+ChapterTable!$R$26+VLOOKUP(SUBSTITUTE(D$1,"성장단계","")&amp;"보스단계오프셋",ChapterTable!$R:$S,2,0))/ChapterTable!$R$23)))</f>
        <v>1</v>
      </c>
      <c r="E2103" s="1">
        <f ca="1">IF(AND($A2103=0,$B2103=1),
    VLOOKUP(1,ChapterTable!$1:$1048576,MATCH("최종"&amp;SUBSTITUTE(SUBSTITUTE(E$1,"standard",""),"|Float",""),ChapterTable!$1:$1,0),0)*ChapterTable!$P$17,
  IF(AND($A2103=0,$B2103=0),
    E2104,
  IF($B2103=0,
    VLOOKUP($A2103,ChapterTable!$1:$1048576,MATCH("최종"&amp;SUBSTITUTE(SUBSTITUTE(E$1,"standard",""),"|Float",""),ChapterTable!$1:$1,0),0),
  IF($B2103=1,
    IF($L2103=FALSE,
      VLOOKUP($A2103,ChapterTable!$1:$1048576,MATCH("최종"&amp;SUBSTITUTE(SUBSTITUTE(E$1,"standard",""),"|Float",""),ChapterTable!$1:$1,0),0),
      VLOOKUP($A2103-ChapterTable!$P$11,ChapterTable!$1:$1048576,MATCH("최종"&amp;SUBSTITUTE(SUBSTITUTE(E$1,"standard",""),"|Float",""),ChapterTable!$1:$1,0),0)*ChapterTable!$P$14
    ),
  OFFSET(E2103,-$B2103+IF($L2103,1,0),0)*IF($B2103&gt;OFFSET($B2103,1,0),ChapterTable!$R$17,1)*
    (VLOOKUP(SUBSTITUTE(SUBSTITUTE(E$1,"standard",""),"|Float","")&amp;IF(OR($L2103=TRUE,$A2103=0,MOD($A2103,ChapterTable!$R$20)&lt;&gt;0),"","보스")&amp;"인게임누적곱배수",ChapterTable!$R:$S,2,0)^C2103
    +VLOOKUP(SUBSTITUTE(SUBSTITUTE(E$1,"standard",""),"|Float","")&amp;IF(OR($L2103=TRUE,$A2103=0,MOD($A2103,ChapterTable!$R$20)&lt;&gt;0),"","보스")&amp;"인게임누적합배수",ChapterTable!$R:$S,2,0)*C2103)
  )
  )
  )
)</f>
        <v>244738.89533386225</v>
      </c>
      <c r="F2103" s="1">
        <f ca="1">IF(AND($A2103=0,$B2103=1),
    VLOOKUP(1,ChapterTable!$1:$1048576,MATCH("최종"&amp;SUBSTITUTE(SUBSTITUTE(F$1,"standard",""),"|Float",""),ChapterTable!$1:$1,0),0)*ChapterTable!$P$17,
  IF(AND($A2103=0,$B2103=0),
    F2104,
  IF($B2103=0,
    VLOOKUP($A2103,ChapterTable!$1:$1048576,MATCH("최종"&amp;SUBSTITUTE(SUBSTITUTE(F$1,"standard",""),"|Float",""),ChapterTable!$1:$1,0),0),
  IF($B2103=1,
    IF($L2103=FALSE,
      VLOOKUP($A2103,ChapterTable!$1:$1048576,MATCH("최종"&amp;SUBSTITUTE(SUBSTITUTE(F$1,"standard",""),"|Float",""),ChapterTable!$1:$1,0),0),
      VLOOKUP($A2103-ChapterTable!$P$11,ChapterTable!$1:$1048576,MATCH("최종"&amp;SUBSTITUTE(SUBSTITUTE(F$1,"standard",""),"|Float",""),ChapterTable!$1:$1,0),0)*ChapterTable!$P$14
    ),
  OFFSET(F2103,-$B2103+IF($L2103,1,0),0)*
    (VLOOKUP(SUBSTITUTE(SUBSTITUTE(F$1,"standard",""),"|Float","")&amp;IF(OR($L2103=TRUE,$A2103=0,MOD($A2103,ChapterTable!$R$20)&lt;&gt;0),"","보스")&amp;"인게임누적곱배수",ChapterTable!$R:$S,2,0)^D2103
    +VLOOKUP(SUBSTITUTE(SUBSTITUTE(F$1,"standard",""),"|Float","")&amp;IF(OR($L2103=TRUE,$A2103=0,MOD($A2103,ChapterTable!$R$20)&lt;&gt;0),"","보스")&amp;"인게임누적합배수",ChapterTable!$R:$S,2,0)*D2103)
  )
  )
  )
)</f>
        <v>91352.191834688187</v>
      </c>
      <c r="G2103" t="s">
        <v>719</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230"/>
        <v>2</v>
      </c>
      <c r="Q2103">
        <f t="shared" si="231"/>
        <v>2</v>
      </c>
      <c r="R2103" t="b">
        <f t="shared" ca="1" si="232"/>
        <v>1</v>
      </c>
      <c r="T2103" t="b">
        <f t="shared" ca="1" si="2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236"/>
        <v>0.5</v>
      </c>
      <c r="AJ2103">
        <f t="shared" si="234"/>
        <v>0.54666666600000002</v>
      </c>
      <c r="AK2103">
        <f t="shared" si="235"/>
        <v>1</v>
      </c>
      <c r="AL2103">
        <f t="shared" si="237"/>
        <v>5</v>
      </c>
    </row>
    <row r="2104" spans="1:38" hidden="1" x14ac:dyDescent="0.3">
      <c r="A2104">
        <v>20</v>
      </c>
      <c r="B2104">
        <v>13</v>
      </c>
      <c r="C2104">
        <f>IF(OR($L2104=TRUE,$A2104=0,MOD($A2104,ChapterTable!$R$20)&lt;&gt;0),
MAX(0,INT(($B2104+ChapterTable!$P$26+VLOOKUP(SUBSTITUTE(C$1,"성장단계","")&amp;"단계오프셋",ChapterTable!$R:$S,2,0))/ChapterTable!$P$23)),
MAX(0,INT(($B2104+ChapterTable!$R$26+VLOOKUP(SUBSTITUTE(C$1,"성장단계","")&amp;"보스단계오프셋",ChapterTable!$R:$S,2,0))/ChapterTable!$R$23)))</f>
        <v>1</v>
      </c>
      <c r="D2104">
        <f>IF(OR($L2104=TRUE,$A2104=0,MOD($A2104,ChapterTable!$R$20)&lt;&gt;0),
MAX(0,INT(($B2104+ChapterTable!$P$26+VLOOKUP(SUBSTITUTE(D$1,"성장단계","")&amp;"단계오프셋",ChapterTable!$R:$S,2,0))/ChapterTable!$P$23)),
MAX(0,INT(($B2104+ChapterTable!$R$26+VLOOKUP(SUBSTITUTE(D$1,"성장단계","")&amp;"보스단계오프셋",ChapterTable!$R:$S,2,0))/ChapterTable!$R$23)))</f>
        <v>1</v>
      </c>
      <c r="E2104" s="1">
        <f ca="1">IF(AND($A2104=0,$B2104=1),
    VLOOKUP(1,ChapterTable!$1:$1048576,MATCH("최종"&amp;SUBSTITUTE(SUBSTITUTE(E$1,"standard",""),"|Float",""),ChapterTable!$1:$1,0),0)*ChapterTable!$P$17,
  IF(AND($A2104=0,$B2104=0),
    E2105,
  IF($B2104=0,
    VLOOKUP($A2104,ChapterTable!$1:$1048576,MATCH("최종"&amp;SUBSTITUTE(SUBSTITUTE(E$1,"standard",""),"|Float",""),ChapterTable!$1:$1,0),0),
  IF($B2104=1,
    IF($L2104=FALSE,
      VLOOKUP($A2104,ChapterTable!$1:$1048576,MATCH("최종"&amp;SUBSTITUTE(SUBSTITUTE(E$1,"standard",""),"|Float",""),ChapterTable!$1:$1,0),0),
      VLOOKUP($A2104-ChapterTable!$P$11,ChapterTable!$1:$1048576,MATCH("최종"&amp;SUBSTITUTE(SUBSTITUTE(E$1,"standard",""),"|Float",""),ChapterTable!$1:$1,0),0)*ChapterTable!$P$14
    ),
  OFFSET(E2104,-$B2104+IF($L2104,1,0),0)*IF($B2104&gt;OFFSET($B2104,1,0),ChapterTable!$R$17,1)*
    (VLOOKUP(SUBSTITUTE(SUBSTITUTE(E$1,"standard",""),"|Float","")&amp;IF(OR($L2104=TRUE,$A2104=0,MOD($A2104,ChapterTable!$R$20)&lt;&gt;0),"","보스")&amp;"인게임누적곱배수",ChapterTable!$R:$S,2,0)^C2104
    +VLOOKUP(SUBSTITUTE(SUBSTITUTE(E$1,"standard",""),"|Float","")&amp;IF(OR($L2104=TRUE,$A2104=0,MOD($A2104,ChapterTable!$R$20)&lt;&gt;0),"","보스")&amp;"인게임누적합배수",ChapterTable!$R:$S,2,0)*C2104)
  )
  )
  )
)</f>
        <v>244738.89533386225</v>
      </c>
      <c r="F2104" s="1">
        <f ca="1">IF(AND($A2104=0,$B2104=1),
    VLOOKUP(1,ChapterTable!$1:$1048576,MATCH("최종"&amp;SUBSTITUTE(SUBSTITUTE(F$1,"standard",""),"|Float",""),ChapterTable!$1:$1,0),0)*ChapterTable!$P$17,
  IF(AND($A2104=0,$B2104=0),
    F2105,
  IF($B2104=0,
    VLOOKUP($A2104,ChapterTable!$1:$1048576,MATCH("최종"&amp;SUBSTITUTE(SUBSTITUTE(F$1,"standard",""),"|Float",""),ChapterTable!$1:$1,0),0),
  IF($B2104=1,
    IF($L2104=FALSE,
      VLOOKUP($A2104,ChapterTable!$1:$1048576,MATCH("최종"&amp;SUBSTITUTE(SUBSTITUTE(F$1,"standard",""),"|Float",""),ChapterTable!$1:$1,0),0),
      VLOOKUP($A2104-ChapterTable!$P$11,ChapterTable!$1:$1048576,MATCH("최종"&amp;SUBSTITUTE(SUBSTITUTE(F$1,"standard",""),"|Float",""),ChapterTable!$1:$1,0),0)*ChapterTable!$P$14
    ),
  OFFSET(F2104,-$B2104+IF($L2104,1,0),0)*
    (VLOOKUP(SUBSTITUTE(SUBSTITUTE(F$1,"standard",""),"|Float","")&amp;IF(OR($L2104=TRUE,$A2104=0,MOD($A2104,ChapterTable!$R$20)&lt;&gt;0),"","보스")&amp;"인게임누적곱배수",ChapterTable!$R:$S,2,0)^D2104
    +VLOOKUP(SUBSTITUTE(SUBSTITUTE(F$1,"standard",""),"|Float","")&amp;IF(OR($L2104=TRUE,$A2104=0,MOD($A2104,ChapterTable!$R$20)&lt;&gt;0),"","보스")&amp;"인게임누적합배수",ChapterTable!$R:$S,2,0)*D2104)
  )
  )
  )
)</f>
        <v>91352.191834688187</v>
      </c>
      <c r="G2104" t="s">
        <v>719</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230"/>
        <v>2</v>
      </c>
      <c r="Q2104">
        <f t="shared" si="231"/>
        <v>2</v>
      </c>
      <c r="R2104" t="b">
        <f t="shared" ca="1" si="232"/>
        <v>1</v>
      </c>
      <c r="T2104" t="b">
        <f t="shared" ca="1" si="2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236"/>
        <v>0.5</v>
      </c>
      <c r="AJ2104">
        <f t="shared" si="234"/>
        <v>0.54666666600000002</v>
      </c>
      <c r="AK2104">
        <f t="shared" si="235"/>
        <v>1</v>
      </c>
      <c r="AL2104">
        <f t="shared" si="237"/>
        <v>5</v>
      </c>
    </row>
    <row r="2105" spans="1:38" hidden="1" x14ac:dyDescent="0.3">
      <c r="A2105">
        <v>20</v>
      </c>
      <c r="B2105">
        <v>14</v>
      </c>
      <c r="C2105">
        <f>IF(OR($L2105=TRUE,$A2105=0,MOD($A2105,ChapterTable!$R$20)&lt;&gt;0),
MAX(0,INT(($B2105+ChapterTable!$P$26+VLOOKUP(SUBSTITUTE(C$1,"성장단계","")&amp;"단계오프셋",ChapterTable!$R:$S,2,0))/ChapterTable!$P$23)),
MAX(0,INT(($B2105+ChapterTable!$R$26+VLOOKUP(SUBSTITUTE(C$1,"성장단계","")&amp;"보스단계오프셋",ChapterTable!$R:$S,2,0))/ChapterTable!$R$23)))</f>
        <v>1</v>
      </c>
      <c r="D2105">
        <f>IF(OR($L2105=TRUE,$A2105=0,MOD($A2105,ChapterTable!$R$20)&lt;&gt;0),
MAX(0,INT(($B2105+ChapterTable!$P$26+VLOOKUP(SUBSTITUTE(D$1,"성장단계","")&amp;"단계오프셋",ChapterTable!$R:$S,2,0))/ChapterTable!$P$23)),
MAX(0,INT(($B2105+ChapterTable!$R$26+VLOOKUP(SUBSTITUTE(D$1,"성장단계","")&amp;"보스단계오프셋",ChapterTable!$R:$S,2,0))/ChapterTable!$R$23)))</f>
        <v>1</v>
      </c>
      <c r="E2105" s="1">
        <f ca="1">IF(AND($A2105=0,$B2105=1),
    VLOOKUP(1,ChapterTable!$1:$1048576,MATCH("최종"&amp;SUBSTITUTE(SUBSTITUTE(E$1,"standard",""),"|Float",""),ChapterTable!$1:$1,0),0)*ChapterTable!$P$17,
  IF(AND($A2105=0,$B2105=0),
    E2106,
  IF($B2105=0,
    VLOOKUP($A2105,ChapterTable!$1:$1048576,MATCH("최종"&amp;SUBSTITUTE(SUBSTITUTE(E$1,"standard",""),"|Float",""),ChapterTable!$1:$1,0),0),
  IF($B2105=1,
    IF($L2105=FALSE,
      VLOOKUP($A2105,ChapterTable!$1:$1048576,MATCH("최종"&amp;SUBSTITUTE(SUBSTITUTE(E$1,"standard",""),"|Float",""),ChapterTable!$1:$1,0),0),
      VLOOKUP($A2105-ChapterTable!$P$11,ChapterTable!$1:$1048576,MATCH("최종"&amp;SUBSTITUTE(SUBSTITUTE(E$1,"standard",""),"|Float",""),ChapterTable!$1:$1,0),0)*ChapterTable!$P$14
    ),
  OFFSET(E2105,-$B2105+IF($L2105,1,0),0)*IF($B2105&gt;OFFSET($B2105,1,0),ChapterTable!$R$17,1)*
    (VLOOKUP(SUBSTITUTE(SUBSTITUTE(E$1,"standard",""),"|Float","")&amp;IF(OR($L2105=TRUE,$A2105=0,MOD($A2105,ChapterTable!$R$20)&lt;&gt;0),"","보스")&amp;"인게임누적곱배수",ChapterTable!$R:$S,2,0)^C2105
    +VLOOKUP(SUBSTITUTE(SUBSTITUTE(E$1,"standard",""),"|Float","")&amp;IF(OR($L2105=TRUE,$A2105=0,MOD($A2105,ChapterTable!$R$20)&lt;&gt;0),"","보스")&amp;"인게임누적합배수",ChapterTable!$R:$S,2,0)*C2105)
  )
  )
  )
)</f>
        <v>244738.89533386225</v>
      </c>
      <c r="F2105" s="1">
        <f ca="1">IF(AND($A2105=0,$B2105=1),
    VLOOKUP(1,ChapterTable!$1:$1048576,MATCH("최종"&amp;SUBSTITUTE(SUBSTITUTE(F$1,"standard",""),"|Float",""),ChapterTable!$1:$1,0),0)*ChapterTable!$P$17,
  IF(AND($A2105=0,$B2105=0),
    F2106,
  IF($B2105=0,
    VLOOKUP($A2105,ChapterTable!$1:$1048576,MATCH("최종"&amp;SUBSTITUTE(SUBSTITUTE(F$1,"standard",""),"|Float",""),ChapterTable!$1:$1,0),0),
  IF($B2105=1,
    IF($L2105=FALSE,
      VLOOKUP($A2105,ChapterTable!$1:$1048576,MATCH("최종"&amp;SUBSTITUTE(SUBSTITUTE(F$1,"standard",""),"|Float",""),ChapterTable!$1:$1,0),0),
      VLOOKUP($A2105-ChapterTable!$P$11,ChapterTable!$1:$1048576,MATCH("최종"&amp;SUBSTITUTE(SUBSTITUTE(F$1,"standard",""),"|Float",""),ChapterTable!$1:$1,0),0)*ChapterTable!$P$14
    ),
  OFFSET(F2105,-$B2105+IF($L2105,1,0),0)*
    (VLOOKUP(SUBSTITUTE(SUBSTITUTE(F$1,"standard",""),"|Float","")&amp;IF(OR($L2105=TRUE,$A2105=0,MOD($A2105,ChapterTable!$R$20)&lt;&gt;0),"","보스")&amp;"인게임누적곱배수",ChapterTable!$R:$S,2,0)^D2105
    +VLOOKUP(SUBSTITUTE(SUBSTITUTE(F$1,"standard",""),"|Float","")&amp;IF(OR($L2105=TRUE,$A2105=0,MOD($A2105,ChapterTable!$R$20)&lt;&gt;0),"","보스")&amp;"인게임누적합배수",ChapterTable!$R:$S,2,0)*D2105)
  )
  )
  )
)</f>
        <v>91352.191834688187</v>
      </c>
      <c r="G2105" t="s">
        <v>719</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230"/>
        <v>2</v>
      </c>
      <c r="Q2105">
        <f t="shared" si="231"/>
        <v>2</v>
      </c>
      <c r="R2105" t="b">
        <f t="shared" ca="1" si="232"/>
        <v>1</v>
      </c>
      <c r="T2105" t="b">
        <f t="shared" ca="1" si="2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236"/>
        <v>0.5</v>
      </c>
      <c r="AJ2105">
        <f t="shared" si="234"/>
        <v>0.54666666600000002</v>
      </c>
      <c r="AK2105">
        <f t="shared" si="235"/>
        <v>1</v>
      </c>
      <c r="AL2105">
        <f t="shared" si="237"/>
        <v>5</v>
      </c>
    </row>
    <row r="2106" spans="1:38" hidden="1" x14ac:dyDescent="0.3">
      <c r="A2106">
        <v>20</v>
      </c>
      <c r="B2106">
        <v>15</v>
      </c>
      <c r="C2106">
        <f>IF(OR($L2106=TRUE,$A2106=0,MOD($A2106,ChapterTable!$R$20)&lt;&gt;0),
MAX(0,INT(($B2106+ChapterTable!$P$26+VLOOKUP(SUBSTITUTE(C$1,"성장단계","")&amp;"단계오프셋",ChapterTable!$R:$S,2,0))/ChapterTable!$P$23)),
MAX(0,INT(($B2106+ChapterTable!$R$26+VLOOKUP(SUBSTITUTE(C$1,"성장단계","")&amp;"보스단계오프셋",ChapterTable!$R:$S,2,0))/ChapterTable!$R$23)))</f>
        <v>1</v>
      </c>
      <c r="D2106">
        <f>IF(OR($L2106=TRUE,$A2106=0,MOD($A2106,ChapterTable!$R$20)&lt;&gt;0),
MAX(0,INT(($B2106+ChapterTable!$P$26+VLOOKUP(SUBSTITUTE(D$1,"성장단계","")&amp;"단계오프셋",ChapterTable!$R:$S,2,0))/ChapterTable!$P$23)),
MAX(0,INT(($B2106+ChapterTable!$R$26+VLOOKUP(SUBSTITUTE(D$1,"성장단계","")&amp;"보스단계오프셋",ChapterTable!$R:$S,2,0))/ChapterTable!$R$23)))</f>
        <v>1</v>
      </c>
      <c r="E2106" s="1">
        <f ca="1">IF(AND($A2106=0,$B2106=1),
    VLOOKUP(1,ChapterTable!$1:$1048576,MATCH("최종"&amp;SUBSTITUTE(SUBSTITUTE(E$1,"standard",""),"|Float",""),ChapterTable!$1:$1,0),0)*ChapterTable!$P$17,
  IF(AND($A2106=0,$B2106=0),
    E2107,
  IF($B2106=0,
    VLOOKUP($A2106,ChapterTable!$1:$1048576,MATCH("최종"&amp;SUBSTITUTE(SUBSTITUTE(E$1,"standard",""),"|Float",""),ChapterTable!$1:$1,0),0),
  IF($B2106=1,
    IF($L2106=FALSE,
      VLOOKUP($A2106,ChapterTable!$1:$1048576,MATCH("최종"&amp;SUBSTITUTE(SUBSTITUTE(E$1,"standard",""),"|Float",""),ChapterTable!$1:$1,0),0),
      VLOOKUP($A2106-ChapterTable!$P$11,ChapterTable!$1:$1048576,MATCH("최종"&amp;SUBSTITUTE(SUBSTITUTE(E$1,"standard",""),"|Float",""),ChapterTable!$1:$1,0),0)*ChapterTable!$P$14
    ),
  OFFSET(E2106,-$B2106+IF($L2106,1,0),0)*IF($B2106&gt;OFFSET($B2106,1,0),ChapterTable!$R$17,1)*
    (VLOOKUP(SUBSTITUTE(SUBSTITUTE(E$1,"standard",""),"|Float","")&amp;IF(OR($L2106=TRUE,$A2106=0,MOD($A2106,ChapterTable!$R$20)&lt;&gt;0),"","보스")&amp;"인게임누적곱배수",ChapterTable!$R:$S,2,0)^C2106
    +VLOOKUP(SUBSTITUTE(SUBSTITUTE(E$1,"standard",""),"|Float","")&amp;IF(OR($L2106=TRUE,$A2106=0,MOD($A2106,ChapterTable!$R$20)&lt;&gt;0),"","보스")&amp;"인게임누적합배수",ChapterTable!$R:$S,2,0)*C2106)
  )
  )
  )
)</f>
        <v>244738.89533386225</v>
      </c>
      <c r="F2106" s="1">
        <f ca="1">IF(AND($A2106=0,$B2106=1),
    VLOOKUP(1,ChapterTable!$1:$1048576,MATCH("최종"&amp;SUBSTITUTE(SUBSTITUTE(F$1,"standard",""),"|Float",""),ChapterTable!$1:$1,0),0)*ChapterTable!$P$17,
  IF(AND($A2106=0,$B2106=0),
    F2107,
  IF($B2106=0,
    VLOOKUP($A2106,ChapterTable!$1:$1048576,MATCH("최종"&amp;SUBSTITUTE(SUBSTITUTE(F$1,"standard",""),"|Float",""),ChapterTable!$1:$1,0),0),
  IF($B2106=1,
    IF($L2106=FALSE,
      VLOOKUP($A2106,ChapterTable!$1:$1048576,MATCH("최종"&amp;SUBSTITUTE(SUBSTITUTE(F$1,"standard",""),"|Float",""),ChapterTable!$1:$1,0),0),
      VLOOKUP($A2106-ChapterTable!$P$11,ChapterTable!$1:$1048576,MATCH("최종"&amp;SUBSTITUTE(SUBSTITUTE(F$1,"standard",""),"|Float",""),ChapterTable!$1:$1,0),0)*ChapterTable!$P$14
    ),
  OFFSET(F2106,-$B2106+IF($L2106,1,0),0)*
    (VLOOKUP(SUBSTITUTE(SUBSTITUTE(F$1,"standard",""),"|Float","")&amp;IF(OR($L2106=TRUE,$A2106=0,MOD($A2106,ChapterTable!$R$20)&lt;&gt;0),"","보스")&amp;"인게임누적곱배수",ChapterTable!$R:$S,2,0)^D2106
    +VLOOKUP(SUBSTITUTE(SUBSTITUTE(F$1,"standard",""),"|Float","")&amp;IF(OR($L2106=TRUE,$A2106=0,MOD($A2106,ChapterTable!$R$20)&lt;&gt;0),"","보스")&amp;"인게임누적합배수",ChapterTable!$R:$S,2,0)*D2106)
  )
  )
  )
)</f>
        <v>91352.191834688187</v>
      </c>
      <c r="G2106" t="s">
        <v>719</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230"/>
        <v>11</v>
      </c>
      <c r="Q2106">
        <f t="shared" si="231"/>
        <v>11</v>
      </c>
      <c r="R2106" t="b">
        <f t="shared" ca="1" si="232"/>
        <v>1</v>
      </c>
      <c r="T2106" t="b">
        <f t="shared" ca="1" si="2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236"/>
        <v>0.5</v>
      </c>
      <c r="AJ2106">
        <f t="shared" si="234"/>
        <v>0.54666666600000002</v>
      </c>
      <c r="AK2106">
        <f t="shared" si="235"/>
        <v>1</v>
      </c>
      <c r="AL2106">
        <f t="shared" si="237"/>
        <v>5</v>
      </c>
    </row>
    <row r="2107" spans="1:38" hidden="1" x14ac:dyDescent="0.3">
      <c r="A2107">
        <v>20</v>
      </c>
      <c r="B2107">
        <v>16</v>
      </c>
      <c r="C2107">
        <f>IF(OR($L2107=TRUE,$A2107=0,MOD($A2107,ChapterTable!$R$20)&lt;&gt;0),
MAX(0,INT(($B2107+ChapterTable!$P$26+VLOOKUP(SUBSTITUTE(C$1,"성장단계","")&amp;"단계오프셋",ChapterTable!$R:$S,2,0))/ChapterTable!$P$23)),
MAX(0,INT(($B2107+ChapterTable!$R$26+VLOOKUP(SUBSTITUTE(C$1,"성장단계","")&amp;"보스단계오프셋",ChapterTable!$R:$S,2,0))/ChapterTable!$R$23)))</f>
        <v>2</v>
      </c>
      <c r="D2107">
        <f>IF(OR($L2107=TRUE,$A2107=0,MOD($A2107,ChapterTable!$R$20)&lt;&gt;0),
MAX(0,INT(($B2107+ChapterTable!$P$26+VLOOKUP(SUBSTITUTE(D$1,"성장단계","")&amp;"단계오프셋",ChapterTable!$R:$S,2,0))/ChapterTable!$P$23)),
MAX(0,INT(($B2107+ChapterTable!$R$26+VLOOKUP(SUBSTITUTE(D$1,"성장단계","")&amp;"보스단계오프셋",ChapterTable!$R:$S,2,0))/ChapterTable!$R$23)))</f>
        <v>1</v>
      </c>
      <c r="E2107" s="1">
        <f ca="1">IF(AND($A2107=0,$B2107=1),
    VLOOKUP(1,ChapterTable!$1:$1048576,MATCH("최종"&amp;SUBSTITUTE(SUBSTITUTE(E$1,"standard",""),"|Float",""),ChapterTable!$1:$1,0),0)*ChapterTable!$P$17,
  IF(AND($A2107=0,$B2107=0),
    E2108,
  IF($B2107=0,
    VLOOKUP($A2107,ChapterTable!$1:$1048576,MATCH("최종"&amp;SUBSTITUTE(SUBSTITUTE(E$1,"standard",""),"|Float",""),ChapterTable!$1:$1,0),0),
  IF($B2107=1,
    IF($L2107=FALSE,
      VLOOKUP($A2107,ChapterTable!$1:$1048576,MATCH("최종"&amp;SUBSTITUTE(SUBSTITUTE(E$1,"standard",""),"|Float",""),ChapterTable!$1:$1,0),0),
      VLOOKUP($A2107-ChapterTable!$P$11,ChapterTable!$1:$1048576,MATCH("최종"&amp;SUBSTITUTE(SUBSTITUTE(E$1,"standard",""),"|Float",""),ChapterTable!$1:$1,0),0)*ChapterTable!$P$14
    ),
  OFFSET(E2107,-$B2107+IF($L2107,1,0),0)*IF($B2107&gt;OFFSET($B2107,1,0),ChapterTable!$R$17,1)*
    (VLOOKUP(SUBSTITUTE(SUBSTITUTE(E$1,"standard",""),"|Float","")&amp;IF(OR($L2107=TRUE,$A2107=0,MOD($A2107,ChapterTable!$R$20)&lt;&gt;0),"","보스")&amp;"인게임누적곱배수",ChapterTable!$R:$S,2,0)^C2107
    +VLOOKUP(SUBSTITUTE(SUBSTITUTE(E$1,"standard",""),"|Float","")&amp;IF(OR($L2107=TRUE,$A2107=0,MOD($A2107,ChapterTable!$R$20)&lt;&gt;0),"","보스")&amp;"인게임누적합배수",ChapterTable!$R:$S,2,0)*C2107)
  )
  )
  )
)</f>
        <v>285528.71122283931</v>
      </c>
      <c r="F2107" s="1">
        <f ca="1">IF(AND($A2107=0,$B2107=1),
    VLOOKUP(1,ChapterTable!$1:$1048576,MATCH("최종"&amp;SUBSTITUTE(SUBSTITUTE(F$1,"standard",""),"|Float",""),ChapterTable!$1:$1,0),0)*ChapterTable!$P$17,
  IF(AND($A2107=0,$B2107=0),
    F2108,
  IF($B2107=0,
    VLOOKUP($A2107,ChapterTable!$1:$1048576,MATCH("최종"&amp;SUBSTITUTE(SUBSTITUTE(F$1,"standard",""),"|Float",""),ChapterTable!$1:$1,0),0),
  IF($B2107=1,
    IF($L2107=FALSE,
      VLOOKUP($A2107,ChapterTable!$1:$1048576,MATCH("최종"&amp;SUBSTITUTE(SUBSTITUTE(F$1,"standard",""),"|Float",""),ChapterTable!$1:$1,0),0),
      VLOOKUP($A2107-ChapterTable!$P$11,ChapterTable!$1:$1048576,MATCH("최종"&amp;SUBSTITUTE(SUBSTITUTE(F$1,"standard",""),"|Float",""),ChapterTable!$1:$1,0),0)*ChapterTable!$P$14
    ),
  OFFSET(F2107,-$B2107+IF($L2107,1,0),0)*
    (VLOOKUP(SUBSTITUTE(SUBSTITUTE(F$1,"standard",""),"|Float","")&amp;IF(OR($L2107=TRUE,$A2107=0,MOD($A2107,ChapterTable!$R$20)&lt;&gt;0),"","보스")&amp;"인게임누적곱배수",ChapterTable!$R:$S,2,0)^D2107
    +VLOOKUP(SUBSTITUTE(SUBSTITUTE(F$1,"standard",""),"|Float","")&amp;IF(OR($L2107=TRUE,$A2107=0,MOD($A2107,ChapterTable!$R$20)&lt;&gt;0),"","보스")&amp;"인게임누적합배수",ChapterTable!$R:$S,2,0)*D2107)
  )
  )
  )
)</f>
        <v>91352.191834688187</v>
      </c>
      <c r="G2107" t="s">
        <v>719</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230"/>
        <v>2</v>
      </c>
      <c r="Q2107">
        <f t="shared" si="231"/>
        <v>2</v>
      </c>
      <c r="R2107" t="b">
        <f t="shared" ca="1" si="232"/>
        <v>1</v>
      </c>
      <c r="T2107" t="b">
        <f t="shared" ca="1" si="2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236"/>
        <v>0.5</v>
      </c>
      <c r="AJ2107">
        <f t="shared" si="234"/>
        <v>0.54666666600000002</v>
      </c>
      <c r="AK2107">
        <f t="shared" si="235"/>
        <v>1</v>
      </c>
      <c r="AL2107">
        <f t="shared" si="237"/>
        <v>5</v>
      </c>
    </row>
    <row r="2108" spans="1:38" hidden="1" x14ac:dyDescent="0.3">
      <c r="A2108">
        <v>20</v>
      </c>
      <c r="B2108">
        <v>17</v>
      </c>
      <c r="C2108">
        <f>IF(OR($L2108=TRUE,$A2108=0,MOD($A2108,ChapterTable!$R$20)&lt;&gt;0),
MAX(0,INT(($B2108+ChapterTable!$P$26+VLOOKUP(SUBSTITUTE(C$1,"성장단계","")&amp;"단계오프셋",ChapterTable!$R:$S,2,0))/ChapterTable!$P$23)),
MAX(0,INT(($B2108+ChapterTable!$R$26+VLOOKUP(SUBSTITUTE(C$1,"성장단계","")&amp;"보스단계오프셋",ChapterTable!$R:$S,2,0))/ChapterTable!$R$23)))</f>
        <v>2</v>
      </c>
      <c r="D2108">
        <f>IF(OR($L2108=TRUE,$A2108=0,MOD($A2108,ChapterTable!$R$20)&lt;&gt;0),
MAX(0,INT(($B2108+ChapterTable!$P$26+VLOOKUP(SUBSTITUTE(D$1,"성장단계","")&amp;"단계오프셋",ChapterTable!$R:$S,2,0))/ChapterTable!$P$23)),
MAX(0,INT(($B2108+ChapterTable!$R$26+VLOOKUP(SUBSTITUTE(D$1,"성장단계","")&amp;"보스단계오프셋",ChapterTable!$R:$S,2,0))/ChapterTable!$R$23)))</f>
        <v>1</v>
      </c>
      <c r="E2108" s="1">
        <f ca="1">IF(AND($A2108=0,$B2108=1),
    VLOOKUP(1,ChapterTable!$1:$1048576,MATCH("최종"&amp;SUBSTITUTE(SUBSTITUTE(E$1,"standard",""),"|Float",""),ChapterTable!$1:$1,0),0)*ChapterTable!$P$17,
  IF(AND($A2108=0,$B2108=0),
    E2109,
  IF($B2108=0,
    VLOOKUP($A2108,ChapterTable!$1:$1048576,MATCH("최종"&amp;SUBSTITUTE(SUBSTITUTE(E$1,"standard",""),"|Float",""),ChapterTable!$1:$1,0),0),
  IF($B2108=1,
    IF($L2108=FALSE,
      VLOOKUP($A2108,ChapterTable!$1:$1048576,MATCH("최종"&amp;SUBSTITUTE(SUBSTITUTE(E$1,"standard",""),"|Float",""),ChapterTable!$1:$1,0),0),
      VLOOKUP($A2108-ChapterTable!$P$11,ChapterTable!$1:$1048576,MATCH("최종"&amp;SUBSTITUTE(SUBSTITUTE(E$1,"standard",""),"|Float",""),ChapterTable!$1:$1,0),0)*ChapterTable!$P$14
    ),
  OFFSET(E2108,-$B2108+IF($L2108,1,0),0)*IF($B2108&gt;OFFSET($B2108,1,0),ChapterTable!$R$17,1)*
    (VLOOKUP(SUBSTITUTE(SUBSTITUTE(E$1,"standard",""),"|Float","")&amp;IF(OR($L2108=TRUE,$A2108=0,MOD($A2108,ChapterTable!$R$20)&lt;&gt;0),"","보스")&amp;"인게임누적곱배수",ChapterTable!$R:$S,2,0)^C2108
    +VLOOKUP(SUBSTITUTE(SUBSTITUTE(E$1,"standard",""),"|Float","")&amp;IF(OR($L2108=TRUE,$A2108=0,MOD($A2108,ChapterTable!$R$20)&lt;&gt;0),"","보스")&amp;"인게임누적합배수",ChapterTable!$R:$S,2,0)*C2108)
  )
  )
  )
)</f>
        <v>285528.71122283931</v>
      </c>
      <c r="F2108" s="1">
        <f ca="1">IF(AND($A2108=0,$B2108=1),
    VLOOKUP(1,ChapterTable!$1:$1048576,MATCH("최종"&amp;SUBSTITUTE(SUBSTITUTE(F$1,"standard",""),"|Float",""),ChapterTable!$1:$1,0),0)*ChapterTable!$P$17,
  IF(AND($A2108=0,$B2108=0),
    F2109,
  IF($B2108=0,
    VLOOKUP($A2108,ChapterTable!$1:$1048576,MATCH("최종"&amp;SUBSTITUTE(SUBSTITUTE(F$1,"standard",""),"|Float",""),ChapterTable!$1:$1,0),0),
  IF($B2108=1,
    IF($L2108=FALSE,
      VLOOKUP($A2108,ChapterTable!$1:$1048576,MATCH("최종"&amp;SUBSTITUTE(SUBSTITUTE(F$1,"standard",""),"|Float",""),ChapterTable!$1:$1,0),0),
      VLOOKUP($A2108-ChapterTable!$P$11,ChapterTable!$1:$1048576,MATCH("최종"&amp;SUBSTITUTE(SUBSTITUTE(F$1,"standard",""),"|Float",""),ChapterTable!$1:$1,0),0)*ChapterTable!$P$14
    ),
  OFFSET(F2108,-$B2108+IF($L2108,1,0),0)*
    (VLOOKUP(SUBSTITUTE(SUBSTITUTE(F$1,"standard",""),"|Float","")&amp;IF(OR($L2108=TRUE,$A2108=0,MOD($A2108,ChapterTable!$R$20)&lt;&gt;0),"","보스")&amp;"인게임누적곱배수",ChapterTable!$R:$S,2,0)^D2108
    +VLOOKUP(SUBSTITUTE(SUBSTITUTE(F$1,"standard",""),"|Float","")&amp;IF(OR($L2108=TRUE,$A2108=0,MOD($A2108,ChapterTable!$R$20)&lt;&gt;0),"","보스")&amp;"인게임누적합배수",ChapterTable!$R:$S,2,0)*D2108)
  )
  )
  )
)</f>
        <v>91352.191834688187</v>
      </c>
      <c r="G2108" t="s">
        <v>719</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230"/>
        <v>2</v>
      </c>
      <c r="Q2108">
        <f t="shared" si="231"/>
        <v>2</v>
      </c>
      <c r="R2108" t="b">
        <f t="shared" ca="1" si="232"/>
        <v>1</v>
      </c>
      <c r="T2108" t="b">
        <f t="shared" ca="1" si="2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236"/>
        <v>0.5</v>
      </c>
      <c r="AJ2108">
        <f t="shared" si="234"/>
        <v>0.54666666600000002</v>
      </c>
      <c r="AK2108">
        <f t="shared" si="235"/>
        <v>1</v>
      </c>
      <c r="AL2108">
        <f t="shared" si="237"/>
        <v>5</v>
      </c>
    </row>
    <row r="2109" spans="1:38" hidden="1" x14ac:dyDescent="0.3">
      <c r="A2109">
        <v>20</v>
      </c>
      <c r="B2109">
        <v>18</v>
      </c>
      <c r="C2109">
        <f>IF(OR($L2109=TRUE,$A2109=0,MOD($A2109,ChapterTable!$R$20)&lt;&gt;0),
MAX(0,INT(($B2109+ChapterTable!$P$26+VLOOKUP(SUBSTITUTE(C$1,"성장단계","")&amp;"단계오프셋",ChapterTable!$R:$S,2,0))/ChapterTable!$P$23)),
MAX(0,INT(($B2109+ChapterTable!$R$26+VLOOKUP(SUBSTITUTE(C$1,"성장단계","")&amp;"보스단계오프셋",ChapterTable!$R:$S,2,0))/ChapterTable!$R$23)))</f>
        <v>2</v>
      </c>
      <c r="D2109">
        <f>IF(OR($L2109=TRUE,$A2109=0,MOD($A2109,ChapterTable!$R$20)&lt;&gt;0),
MAX(0,INT(($B2109+ChapterTable!$P$26+VLOOKUP(SUBSTITUTE(D$1,"성장단계","")&amp;"단계오프셋",ChapterTable!$R:$S,2,0))/ChapterTable!$P$23)),
MAX(0,INT(($B2109+ChapterTable!$R$26+VLOOKUP(SUBSTITUTE(D$1,"성장단계","")&amp;"보스단계오프셋",ChapterTable!$R:$S,2,0))/ChapterTable!$R$23)))</f>
        <v>1</v>
      </c>
      <c r="E2109" s="1">
        <f ca="1">IF(AND($A2109=0,$B2109=1),
    VLOOKUP(1,ChapterTable!$1:$1048576,MATCH("최종"&amp;SUBSTITUTE(SUBSTITUTE(E$1,"standard",""),"|Float",""),ChapterTable!$1:$1,0),0)*ChapterTable!$P$17,
  IF(AND($A2109=0,$B2109=0),
    E2110,
  IF($B2109=0,
    VLOOKUP($A2109,ChapterTable!$1:$1048576,MATCH("최종"&amp;SUBSTITUTE(SUBSTITUTE(E$1,"standard",""),"|Float",""),ChapterTable!$1:$1,0),0),
  IF($B2109=1,
    IF($L2109=FALSE,
      VLOOKUP($A2109,ChapterTable!$1:$1048576,MATCH("최종"&amp;SUBSTITUTE(SUBSTITUTE(E$1,"standard",""),"|Float",""),ChapterTable!$1:$1,0),0),
      VLOOKUP($A2109-ChapterTable!$P$11,ChapterTable!$1:$1048576,MATCH("최종"&amp;SUBSTITUTE(SUBSTITUTE(E$1,"standard",""),"|Float",""),ChapterTable!$1:$1,0),0)*ChapterTable!$P$14
    ),
  OFFSET(E2109,-$B2109+IF($L2109,1,0),0)*IF($B2109&gt;OFFSET($B2109,1,0),ChapterTable!$R$17,1)*
    (VLOOKUP(SUBSTITUTE(SUBSTITUTE(E$1,"standard",""),"|Float","")&amp;IF(OR($L2109=TRUE,$A2109=0,MOD($A2109,ChapterTable!$R$20)&lt;&gt;0),"","보스")&amp;"인게임누적곱배수",ChapterTable!$R:$S,2,0)^C2109
    +VLOOKUP(SUBSTITUTE(SUBSTITUTE(E$1,"standard",""),"|Float","")&amp;IF(OR($L2109=TRUE,$A2109=0,MOD($A2109,ChapterTable!$R$20)&lt;&gt;0),"","보스")&amp;"인게임누적합배수",ChapterTable!$R:$S,2,0)*C2109)
  )
  )
  )
)</f>
        <v>285528.71122283931</v>
      </c>
      <c r="F2109" s="1">
        <f ca="1">IF(AND($A2109=0,$B2109=1),
    VLOOKUP(1,ChapterTable!$1:$1048576,MATCH("최종"&amp;SUBSTITUTE(SUBSTITUTE(F$1,"standard",""),"|Float",""),ChapterTable!$1:$1,0),0)*ChapterTable!$P$17,
  IF(AND($A2109=0,$B2109=0),
    F2110,
  IF($B2109=0,
    VLOOKUP($A2109,ChapterTable!$1:$1048576,MATCH("최종"&amp;SUBSTITUTE(SUBSTITUTE(F$1,"standard",""),"|Float",""),ChapterTable!$1:$1,0),0),
  IF($B2109=1,
    IF($L2109=FALSE,
      VLOOKUP($A2109,ChapterTable!$1:$1048576,MATCH("최종"&amp;SUBSTITUTE(SUBSTITUTE(F$1,"standard",""),"|Float",""),ChapterTable!$1:$1,0),0),
      VLOOKUP($A2109-ChapterTable!$P$11,ChapterTable!$1:$1048576,MATCH("최종"&amp;SUBSTITUTE(SUBSTITUTE(F$1,"standard",""),"|Float",""),ChapterTable!$1:$1,0),0)*ChapterTable!$P$14
    ),
  OFFSET(F2109,-$B2109+IF($L2109,1,0),0)*
    (VLOOKUP(SUBSTITUTE(SUBSTITUTE(F$1,"standard",""),"|Float","")&amp;IF(OR($L2109=TRUE,$A2109=0,MOD($A2109,ChapterTable!$R$20)&lt;&gt;0),"","보스")&amp;"인게임누적곱배수",ChapterTable!$R:$S,2,0)^D2109
    +VLOOKUP(SUBSTITUTE(SUBSTITUTE(F$1,"standard",""),"|Float","")&amp;IF(OR($L2109=TRUE,$A2109=0,MOD($A2109,ChapterTable!$R$20)&lt;&gt;0),"","보스")&amp;"인게임누적합배수",ChapterTable!$R:$S,2,0)*D2109)
  )
  )
  )
)</f>
        <v>91352.191834688187</v>
      </c>
      <c r="G2109" t="s">
        <v>719</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230"/>
        <v>2</v>
      </c>
      <c r="Q2109">
        <f t="shared" si="231"/>
        <v>2</v>
      </c>
      <c r="R2109" t="b">
        <f t="shared" ca="1" si="232"/>
        <v>1</v>
      </c>
      <c r="T2109" t="b">
        <f t="shared" ca="1" si="2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236"/>
        <v>0.5</v>
      </c>
      <c r="AJ2109">
        <f t="shared" si="234"/>
        <v>0.54666666600000002</v>
      </c>
      <c r="AK2109">
        <f t="shared" si="235"/>
        <v>1</v>
      </c>
      <c r="AL2109">
        <f t="shared" si="237"/>
        <v>5</v>
      </c>
    </row>
    <row r="2110" spans="1:38" hidden="1" x14ac:dyDescent="0.3">
      <c r="A2110">
        <v>20</v>
      </c>
      <c r="B2110">
        <v>19</v>
      </c>
      <c r="C2110">
        <f>IF(OR($L2110=TRUE,$A2110=0,MOD($A2110,ChapterTable!$R$20)&lt;&gt;0),
MAX(0,INT(($B2110+ChapterTable!$P$26+VLOOKUP(SUBSTITUTE(C$1,"성장단계","")&amp;"단계오프셋",ChapterTable!$R:$S,2,0))/ChapterTable!$P$23)),
MAX(0,INT(($B2110+ChapterTable!$R$26+VLOOKUP(SUBSTITUTE(C$1,"성장단계","")&amp;"보스단계오프셋",ChapterTable!$R:$S,2,0))/ChapterTable!$R$23)))</f>
        <v>2</v>
      </c>
      <c r="D2110">
        <f>IF(OR($L2110=TRUE,$A2110=0,MOD($A2110,ChapterTable!$R$20)&lt;&gt;0),
MAX(0,INT(($B2110+ChapterTable!$P$26+VLOOKUP(SUBSTITUTE(D$1,"성장단계","")&amp;"단계오프셋",ChapterTable!$R:$S,2,0))/ChapterTable!$P$23)),
MAX(0,INT(($B2110+ChapterTable!$R$26+VLOOKUP(SUBSTITUTE(D$1,"성장단계","")&amp;"보스단계오프셋",ChapterTable!$R:$S,2,0))/ChapterTable!$R$23)))</f>
        <v>1</v>
      </c>
      <c r="E2110" s="1">
        <f ca="1">IF(AND($A2110=0,$B2110=1),
    VLOOKUP(1,ChapterTable!$1:$1048576,MATCH("최종"&amp;SUBSTITUTE(SUBSTITUTE(E$1,"standard",""),"|Float",""),ChapterTable!$1:$1,0),0)*ChapterTable!$P$17,
  IF(AND($A2110=0,$B2110=0),
    E2111,
  IF($B2110=0,
    VLOOKUP($A2110,ChapterTable!$1:$1048576,MATCH("최종"&amp;SUBSTITUTE(SUBSTITUTE(E$1,"standard",""),"|Float",""),ChapterTable!$1:$1,0),0),
  IF($B2110=1,
    IF($L2110=FALSE,
      VLOOKUP($A2110,ChapterTable!$1:$1048576,MATCH("최종"&amp;SUBSTITUTE(SUBSTITUTE(E$1,"standard",""),"|Float",""),ChapterTable!$1:$1,0),0),
      VLOOKUP($A2110-ChapterTable!$P$11,ChapterTable!$1:$1048576,MATCH("최종"&amp;SUBSTITUTE(SUBSTITUTE(E$1,"standard",""),"|Float",""),ChapterTable!$1:$1,0),0)*ChapterTable!$P$14
    ),
  OFFSET(E2110,-$B2110+IF($L2110,1,0),0)*IF($B2110&gt;OFFSET($B2110,1,0),ChapterTable!$R$17,1)*
    (VLOOKUP(SUBSTITUTE(SUBSTITUTE(E$1,"standard",""),"|Float","")&amp;IF(OR($L2110=TRUE,$A2110=0,MOD($A2110,ChapterTable!$R$20)&lt;&gt;0),"","보스")&amp;"인게임누적곱배수",ChapterTable!$R:$S,2,0)^C2110
    +VLOOKUP(SUBSTITUTE(SUBSTITUTE(E$1,"standard",""),"|Float","")&amp;IF(OR($L2110=TRUE,$A2110=0,MOD($A2110,ChapterTable!$R$20)&lt;&gt;0),"","보스")&amp;"인게임누적합배수",ChapterTable!$R:$S,2,0)*C2110)
  )
  )
  )
)</f>
        <v>285528.71122283931</v>
      </c>
      <c r="F2110" s="1">
        <f ca="1">IF(AND($A2110=0,$B2110=1),
    VLOOKUP(1,ChapterTable!$1:$1048576,MATCH("최종"&amp;SUBSTITUTE(SUBSTITUTE(F$1,"standard",""),"|Float",""),ChapterTable!$1:$1,0),0)*ChapterTable!$P$17,
  IF(AND($A2110=0,$B2110=0),
    F2111,
  IF($B2110=0,
    VLOOKUP($A2110,ChapterTable!$1:$1048576,MATCH("최종"&amp;SUBSTITUTE(SUBSTITUTE(F$1,"standard",""),"|Float",""),ChapterTable!$1:$1,0),0),
  IF($B2110=1,
    IF($L2110=FALSE,
      VLOOKUP($A2110,ChapterTable!$1:$1048576,MATCH("최종"&amp;SUBSTITUTE(SUBSTITUTE(F$1,"standard",""),"|Float",""),ChapterTable!$1:$1,0),0),
      VLOOKUP($A2110-ChapterTable!$P$11,ChapterTable!$1:$1048576,MATCH("최종"&amp;SUBSTITUTE(SUBSTITUTE(F$1,"standard",""),"|Float",""),ChapterTable!$1:$1,0),0)*ChapterTable!$P$14
    ),
  OFFSET(F2110,-$B2110+IF($L2110,1,0),0)*
    (VLOOKUP(SUBSTITUTE(SUBSTITUTE(F$1,"standard",""),"|Float","")&amp;IF(OR($L2110=TRUE,$A2110=0,MOD($A2110,ChapterTable!$R$20)&lt;&gt;0),"","보스")&amp;"인게임누적곱배수",ChapterTable!$R:$S,2,0)^D2110
    +VLOOKUP(SUBSTITUTE(SUBSTITUTE(F$1,"standard",""),"|Float","")&amp;IF(OR($L2110=TRUE,$A2110=0,MOD($A2110,ChapterTable!$R$20)&lt;&gt;0),"","보스")&amp;"인게임누적합배수",ChapterTable!$R:$S,2,0)*D2110)
  )
  )
  )
)</f>
        <v>91352.191834688187</v>
      </c>
      <c r="G2110" t="s">
        <v>719</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230"/>
        <v>92</v>
      </c>
      <c r="Q2110">
        <f t="shared" si="231"/>
        <v>92</v>
      </c>
      <c r="R2110" t="b">
        <f t="shared" ca="1" si="232"/>
        <v>1</v>
      </c>
      <c r="T2110" t="b">
        <f t="shared" ca="1" si="2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236"/>
        <v>0.5</v>
      </c>
      <c r="AJ2110">
        <f t="shared" si="234"/>
        <v>0.54666666600000002</v>
      </c>
      <c r="AK2110">
        <f t="shared" si="235"/>
        <v>1</v>
      </c>
      <c r="AL2110">
        <f t="shared" si="237"/>
        <v>5</v>
      </c>
    </row>
    <row r="2111" spans="1:38" hidden="1" x14ac:dyDescent="0.3">
      <c r="A2111">
        <v>20</v>
      </c>
      <c r="B2111">
        <v>20</v>
      </c>
      <c r="C2111">
        <f>IF(OR($L2111=TRUE,$A2111=0,MOD($A2111,ChapterTable!$R$20)&lt;&gt;0),
MAX(0,INT(($B2111+ChapterTable!$P$26+VLOOKUP(SUBSTITUTE(C$1,"성장단계","")&amp;"단계오프셋",ChapterTable!$R:$S,2,0))/ChapterTable!$P$23)),
MAX(0,INT(($B2111+ChapterTable!$R$26+VLOOKUP(SUBSTITUTE(C$1,"성장단계","")&amp;"보스단계오프셋",ChapterTable!$R:$S,2,0))/ChapterTable!$R$23)))</f>
        <v>2</v>
      </c>
      <c r="D2111">
        <f>IF(OR($L2111=TRUE,$A2111=0,MOD($A2111,ChapterTable!$R$20)&lt;&gt;0),
MAX(0,INT(($B2111+ChapterTable!$P$26+VLOOKUP(SUBSTITUTE(D$1,"성장단계","")&amp;"단계오프셋",ChapterTable!$R:$S,2,0))/ChapterTable!$P$23)),
MAX(0,INT(($B2111+ChapterTable!$R$26+VLOOKUP(SUBSTITUTE(D$1,"성장단계","")&amp;"보스단계오프셋",ChapterTable!$R:$S,2,0))/ChapterTable!$R$23)))</f>
        <v>1</v>
      </c>
      <c r="E2111" s="1">
        <f ca="1">IF(AND($A2111=0,$B2111=1),
    VLOOKUP(1,ChapterTable!$1:$1048576,MATCH("최종"&amp;SUBSTITUTE(SUBSTITUTE(E$1,"standard",""),"|Float",""),ChapterTable!$1:$1,0),0)*ChapterTable!$P$17,
  IF(AND($A2111=0,$B2111=0),
    E2112,
  IF($B2111=0,
    VLOOKUP($A2111,ChapterTable!$1:$1048576,MATCH("최종"&amp;SUBSTITUTE(SUBSTITUTE(E$1,"standard",""),"|Float",""),ChapterTable!$1:$1,0),0),
  IF($B2111=1,
    IF($L2111=FALSE,
      VLOOKUP($A2111,ChapterTable!$1:$1048576,MATCH("최종"&amp;SUBSTITUTE(SUBSTITUTE(E$1,"standard",""),"|Float",""),ChapterTable!$1:$1,0),0),
      VLOOKUP($A2111-ChapterTable!$P$11,ChapterTable!$1:$1048576,MATCH("최종"&amp;SUBSTITUTE(SUBSTITUTE(E$1,"standard",""),"|Float",""),ChapterTable!$1:$1,0),0)*ChapterTable!$P$14
    ),
  OFFSET(E2111,-$B2111+IF($L2111,1,0),0)*IF($B2111&gt;OFFSET($B2111,1,0),ChapterTable!$R$17,1)*
    (VLOOKUP(SUBSTITUTE(SUBSTITUTE(E$1,"standard",""),"|Float","")&amp;IF(OR($L2111=TRUE,$A2111=0,MOD($A2111,ChapterTable!$R$20)&lt;&gt;0),"","보스")&amp;"인게임누적곱배수",ChapterTable!$R:$S,2,0)^C2111
    +VLOOKUP(SUBSTITUTE(SUBSTITUTE(E$1,"standard",""),"|Float","")&amp;IF(OR($L2111=TRUE,$A2111=0,MOD($A2111,ChapterTable!$R$20)&lt;&gt;0),"","보스")&amp;"인게임누적합배수",ChapterTable!$R:$S,2,0)*C2111)
  )
  )
  )
)</f>
        <v>285528.71122283931</v>
      </c>
      <c r="F2111" s="1">
        <f ca="1">IF(AND($A2111=0,$B2111=1),
    VLOOKUP(1,ChapterTable!$1:$1048576,MATCH("최종"&amp;SUBSTITUTE(SUBSTITUTE(F$1,"standard",""),"|Float",""),ChapterTable!$1:$1,0),0)*ChapterTable!$P$17,
  IF(AND($A2111=0,$B2111=0),
    F2112,
  IF($B2111=0,
    VLOOKUP($A2111,ChapterTable!$1:$1048576,MATCH("최종"&amp;SUBSTITUTE(SUBSTITUTE(F$1,"standard",""),"|Float",""),ChapterTable!$1:$1,0),0),
  IF($B2111=1,
    IF($L2111=FALSE,
      VLOOKUP($A2111,ChapterTable!$1:$1048576,MATCH("최종"&amp;SUBSTITUTE(SUBSTITUTE(F$1,"standard",""),"|Float",""),ChapterTable!$1:$1,0),0),
      VLOOKUP($A2111-ChapterTable!$P$11,ChapterTable!$1:$1048576,MATCH("최종"&amp;SUBSTITUTE(SUBSTITUTE(F$1,"standard",""),"|Float",""),ChapterTable!$1:$1,0),0)*ChapterTable!$P$14
    ),
  OFFSET(F2111,-$B2111+IF($L2111,1,0),0)*
    (VLOOKUP(SUBSTITUTE(SUBSTITUTE(F$1,"standard",""),"|Float","")&amp;IF(OR($L2111=TRUE,$A2111=0,MOD($A2111,ChapterTable!$R$20)&lt;&gt;0),"","보스")&amp;"인게임누적곱배수",ChapterTable!$R:$S,2,0)^D2111
    +VLOOKUP(SUBSTITUTE(SUBSTITUTE(F$1,"standard",""),"|Float","")&amp;IF(OR($L2111=TRUE,$A2111=0,MOD($A2111,ChapterTable!$R$20)&lt;&gt;0),"","보스")&amp;"인게임누적합배수",ChapterTable!$R:$S,2,0)*D2111)
  )
  )
  )
)</f>
        <v>91352.191834688187</v>
      </c>
      <c r="G2111" t="s">
        <v>719</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230"/>
        <v>22</v>
      </c>
      <c r="Q2111">
        <f t="shared" si="231"/>
        <v>22</v>
      </c>
      <c r="R2111" t="b">
        <f t="shared" ca="1" si="232"/>
        <v>1</v>
      </c>
      <c r="T2111" t="b">
        <f t="shared" ca="1" si="2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236"/>
        <v>0.5</v>
      </c>
      <c r="AJ2111">
        <f t="shared" si="234"/>
        <v>1</v>
      </c>
      <c r="AK2111">
        <f t="shared" si="235"/>
        <v>2</v>
      </c>
      <c r="AL2111">
        <f t="shared" si="237"/>
        <v>5</v>
      </c>
    </row>
    <row r="2112" spans="1:38" hidden="1" x14ac:dyDescent="0.3">
      <c r="A2112">
        <v>20</v>
      </c>
      <c r="B2112">
        <v>21</v>
      </c>
      <c r="C2112">
        <f>IF(OR($L2112=TRUE,$A2112=0,MOD($A2112,ChapterTable!$R$20)&lt;&gt;0),
MAX(0,INT(($B2112+ChapterTable!$P$26+VLOOKUP(SUBSTITUTE(C$1,"성장단계","")&amp;"단계오프셋",ChapterTable!$R:$S,2,0))/ChapterTable!$P$23)),
MAX(0,INT(($B2112+ChapterTable!$R$26+VLOOKUP(SUBSTITUTE(C$1,"성장단계","")&amp;"보스단계오프셋",ChapterTable!$R:$S,2,0))/ChapterTable!$R$23)))</f>
        <v>2</v>
      </c>
      <c r="D2112">
        <f>IF(OR($L2112=TRUE,$A2112=0,MOD($A2112,ChapterTable!$R$20)&lt;&gt;0),
MAX(0,INT(($B2112+ChapterTable!$P$26+VLOOKUP(SUBSTITUTE(D$1,"성장단계","")&amp;"단계오프셋",ChapterTable!$R:$S,2,0))/ChapterTable!$P$23)),
MAX(0,INT(($B2112+ChapterTable!$R$26+VLOOKUP(SUBSTITUTE(D$1,"성장단계","")&amp;"보스단계오프셋",ChapterTable!$R:$S,2,0))/ChapterTable!$R$23)))</f>
        <v>2</v>
      </c>
      <c r="E2112" s="1">
        <f ca="1">IF(AND($A2112=0,$B2112=1),
    VLOOKUP(1,ChapterTable!$1:$1048576,MATCH("최종"&amp;SUBSTITUTE(SUBSTITUTE(E$1,"standard",""),"|Float",""),ChapterTable!$1:$1,0),0)*ChapterTable!$P$17,
  IF(AND($A2112=0,$B2112=0),
    E2113,
  IF($B2112=0,
    VLOOKUP($A2112,ChapterTable!$1:$1048576,MATCH("최종"&amp;SUBSTITUTE(SUBSTITUTE(E$1,"standard",""),"|Float",""),ChapterTable!$1:$1,0),0),
  IF($B2112=1,
    IF($L2112=FALSE,
      VLOOKUP($A2112,ChapterTable!$1:$1048576,MATCH("최종"&amp;SUBSTITUTE(SUBSTITUTE(E$1,"standard",""),"|Float",""),ChapterTable!$1:$1,0),0),
      VLOOKUP($A2112-ChapterTable!$P$11,ChapterTable!$1:$1048576,MATCH("최종"&amp;SUBSTITUTE(SUBSTITUTE(E$1,"standard",""),"|Float",""),ChapterTable!$1:$1,0),0)*ChapterTable!$P$14
    ),
  OFFSET(E2112,-$B2112+IF($L2112,1,0),0)*IF($B2112&gt;OFFSET($B2112,1,0),ChapterTable!$R$17,1)*
    (VLOOKUP(SUBSTITUTE(SUBSTITUTE(E$1,"standard",""),"|Float","")&amp;IF(OR($L2112=TRUE,$A2112=0,MOD($A2112,ChapterTable!$R$20)&lt;&gt;0),"","보스")&amp;"인게임누적곱배수",ChapterTable!$R:$S,2,0)^C2112
    +VLOOKUP(SUBSTITUTE(SUBSTITUTE(E$1,"standard",""),"|Float","")&amp;IF(OR($L2112=TRUE,$A2112=0,MOD($A2112,ChapterTable!$R$20)&lt;&gt;0),"","보스")&amp;"인게임누적합배수",ChapterTable!$R:$S,2,0)*C2112)
  )
  )
  )
)</f>
        <v>285528.71122283931</v>
      </c>
      <c r="F2112" s="1">
        <f ca="1">IF(AND($A2112=0,$B2112=1),
    VLOOKUP(1,ChapterTable!$1:$1048576,MATCH("최종"&amp;SUBSTITUTE(SUBSTITUTE(F$1,"standard",""),"|Float",""),ChapterTable!$1:$1,0),0)*ChapterTable!$P$17,
  IF(AND($A2112=0,$B2112=0),
    F2113,
  IF($B2112=0,
    VLOOKUP($A2112,ChapterTable!$1:$1048576,MATCH("최종"&amp;SUBSTITUTE(SUBSTITUTE(F$1,"standard",""),"|Float",""),ChapterTable!$1:$1,0),0),
  IF($B2112=1,
    IF($L2112=FALSE,
      VLOOKUP($A2112,ChapterTable!$1:$1048576,MATCH("최종"&amp;SUBSTITUTE(SUBSTITUTE(F$1,"standard",""),"|Float",""),ChapterTable!$1:$1,0),0),
      VLOOKUP($A2112-ChapterTable!$P$11,ChapterTable!$1:$1048576,MATCH("최종"&amp;SUBSTITUTE(SUBSTITUTE(F$1,"standard",""),"|Float",""),ChapterTable!$1:$1,0),0)*ChapterTable!$P$14
    ),
  OFFSET(F2112,-$B2112+IF($L2112,1,0),0)*
    (VLOOKUP(SUBSTITUTE(SUBSTITUTE(F$1,"standard",""),"|Float","")&amp;IF(OR($L2112=TRUE,$A2112=0,MOD($A2112,ChapterTable!$R$20)&lt;&gt;0),"","보스")&amp;"인게임누적곱배수",ChapterTable!$R:$S,2,0)^D2112
    +VLOOKUP(SUBSTITUTE(SUBSTITUTE(F$1,"standard",""),"|Float","")&amp;IF(OR($L2112=TRUE,$A2112=0,MOD($A2112,ChapterTable!$R$20)&lt;&gt;0),"","보스")&amp;"인게임누적합배수",ChapterTable!$R:$S,2,0)*D2112)
  )
  )
  )
)</f>
        <v>97725.600567340836</v>
      </c>
      <c r="G2112" t="s">
        <v>719</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230"/>
        <v>3</v>
      </c>
      <c r="Q2112">
        <f t="shared" si="231"/>
        <v>3</v>
      </c>
      <c r="R2112" t="b">
        <f t="shared" ca="1" si="232"/>
        <v>1</v>
      </c>
      <c r="T2112" t="b">
        <f t="shared" ca="1" si="2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236"/>
        <v>0.33333333333333331</v>
      </c>
      <c r="AJ2112">
        <f t="shared" si="234"/>
        <v>0.395555555</v>
      </c>
      <c r="AK2112">
        <f t="shared" si="235"/>
        <v>1</v>
      </c>
      <c r="AL2112">
        <f t="shared" si="237"/>
        <v>5</v>
      </c>
    </row>
    <row r="2113" spans="1:38" hidden="1" x14ac:dyDescent="0.3">
      <c r="A2113">
        <v>20</v>
      </c>
      <c r="B2113">
        <v>22</v>
      </c>
      <c r="C2113">
        <f>IF(OR($L2113=TRUE,$A2113=0,MOD($A2113,ChapterTable!$R$20)&lt;&gt;0),
MAX(0,INT(($B2113+ChapterTable!$P$26+VLOOKUP(SUBSTITUTE(C$1,"성장단계","")&amp;"단계오프셋",ChapterTable!$R:$S,2,0))/ChapterTable!$P$23)),
MAX(0,INT(($B2113+ChapterTable!$R$26+VLOOKUP(SUBSTITUTE(C$1,"성장단계","")&amp;"보스단계오프셋",ChapterTable!$R:$S,2,0))/ChapterTable!$R$23)))</f>
        <v>2</v>
      </c>
      <c r="D2113">
        <f>IF(OR($L2113=TRUE,$A2113=0,MOD($A2113,ChapterTable!$R$20)&lt;&gt;0),
MAX(0,INT(($B2113+ChapterTable!$P$26+VLOOKUP(SUBSTITUTE(D$1,"성장단계","")&amp;"단계오프셋",ChapterTable!$R:$S,2,0))/ChapterTable!$P$23)),
MAX(0,INT(($B2113+ChapterTable!$R$26+VLOOKUP(SUBSTITUTE(D$1,"성장단계","")&amp;"보스단계오프셋",ChapterTable!$R:$S,2,0))/ChapterTable!$R$23)))</f>
        <v>2</v>
      </c>
      <c r="E2113" s="1">
        <f ca="1">IF(AND($A2113=0,$B2113=1),
    VLOOKUP(1,ChapterTable!$1:$1048576,MATCH("최종"&amp;SUBSTITUTE(SUBSTITUTE(E$1,"standard",""),"|Float",""),ChapterTable!$1:$1,0),0)*ChapterTable!$P$17,
  IF(AND($A2113=0,$B2113=0),
    E2114,
  IF($B2113=0,
    VLOOKUP($A2113,ChapterTable!$1:$1048576,MATCH("최종"&amp;SUBSTITUTE(SUBSTITUTE(E$1,"standard",""),"|Float",""),ChapterTable!$1:$1,0),0),
  IF($B2113=1,
    IF($L2113=FALSE,
      VLOOKUP($A2113,ChapterTable!$1:$1048576,MATCH("최종"&amp;SUBSTITUTE(SUBSTITUTE(E$1,"standard",""),"|Float",""),ChapterTable!$1:$1,0),0),
      VLOOKUP($A2113-ChapterTable!$P$11,ChapterTable!$1:$1048576,MATCH("최종"&amp;SUBSTITUTE(SUBSTITUTE(E$1,"standard",""),"|Float",""),ChapterTable!$1:$1,0),0)*ChapterTable!$P$14
    ),
  OFFSET(E2113,-$B2113+IF($L2113,1,0),0)*IF($B2113&gt;OFFSET($B2113,1,0),ChapterTable!$R$17,1)*
    (VLOOKUP(SUBSTITUTE(SUBSTITUTE(E$1,"standard",""),"|Float","")&amp;IF(OR($L2113=TRUE,$A2113=0,MOD($A2113,ChapterTable!$R$20)&lt;&gt;0),"","보스")&amp;"인게임누적곱배수",ChapterTable!$R:$S,2,0)^C2113
    +VLOOKUP(SUBSTITUTE(SUBSTITUTE(E$1,"standard",""),"|Float","")&amp;IF(OR($L2113=TRUE,$A2113=0,MOD($A2113,ChapterTable!$R$20)&lt;&gt;0),"","보스")&amp;"인게임누적합배수",ChapterTable!$R:$S,2,0)*C2113)
  )
  )
  )
)</f>
        <v>285528.71122283931</v>
      </c>
      <c r="F2113" s="1">
        <f ca="1">IF(AND($A2113=0,$B2113=1),
    VLOOKUP(1,ChapterTable!$1:$1048576,MATCH("최종"&amp;SUBSTITUTE(SUBSTITUTE(F$1,"standard",""),"|Float",""),ChapterTable!$1:$1,0),0)*ChapterTable!$P$17,
  IF(AND($A2113=0,$B2113=0),
    F2114,
  IF($B2113=0,
    VLOOKUP($A2113,ChapterTable!$1:$1048576,MATCH("최종"&amp;SUBSTITUTE(SUBSTITUTE(F$1,"standard",""),"|Float",""),ChapterTable!$1:$1,0),0),
  IF($B2113=1,
    IF($L2113=FALSE,
      VLOOKUP($A2113,ChapterTable!$1:$1048576,MATCH("최종"&amp;SUBSTITUTE(SUBSTITUTE(F$1,"standard",""),"|Float",""),ChapterTable!$1:$1,0),0),
      VLOOKUP($A2113-ChapterTable!$P$11,ChapterTable!$1:$1048576,MATCH("최종"&amp;SUBSTITUTE(SUBSTITUTE(F$1,"standard",""),"|Float",""),ChapterTable!$1:$1,0),0)*ChapterTable!$P$14
    ),
  OFFSET(F2113,-$B2113+IF($L2113,1,0),0)*
    (VLOOKUP(SUBSTITUTE(SUBSTITUTE(F$1,"standard",""),"|Float","")&amp;IF(OR($L2113=TRUE,$A2113=0,MOD($A2113,ChapterTable!$R$20)&lt;&gt;0),"","보스")&amp;"인게임누적곱배수",ChapterTable!$R:$S,2,0)^D2113
    +VLOOKUP(SUBSTITUTE(SUBSTITUTE(F$1,"standard",""),"|Float","")&amp;IF(OR($L2113=TRUE,$A2113=0,MOD($A2113,ChapterTable!$R$20)&lt;&gt;0),"","보스")&amp;"인게임누적합배수",ChapterTable!$R:$S,2,0)*D2113)
  )
  )
  )
)</f>
        <v>97725.600567340836</v>
      </c>
      <c r="G2113" t="s">
        <v>719</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230"/>
        <v>3</v>
      </c>
      <c r="Q2113">
        <f t="shared" si="231"/>
        <v>3</v>
      </c>
      <c r="R2113" t="b">
        <f t="shared" ca="1" si="232"/>
        <v>1</v>
      </c>
      <c r="T2113" t="b">
        <f t="shared" ca="1" si="2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236"/>
        <v>0.33333333333333331</v>
      </c>
      <c r="AJ2113">
        <f t="shared" si="234"/>
        <v>0.395555555</v>
      </c>
      <c r="AK2113">
        <f t="shared" si="235"/>
        <v>1</v>
      </c>
      <c r="AL2113">
        <f t="shared" si="237"/>
        <v>5</v>
      </c>
    </row>
    <row r="2114" spans="1:38" hidden="1" x14ac:dyDescent="0.3">
      <c r="A2114">
        <v>20</v>
      </c>
      <c r="B2114">
        <v>23</v>
      </c>
      <c r="C2114">
        <f>IF(OR($L2114=TRUE,$A2114=0,MOD($A2114,ChapterTable!$R$20)&lt;&gt;0),
MAX(0,INT(($B2114+ChapterTable!$P$26+VLOOKUP(SUBSTITUTE(C$1,"성장단계","")&amp;"단계오프셋",ChapterTable!$R:$S,2,0))/ChapterTable!$P$23)),
MAX(0,INT(($B2114+ChapterTable!$R$26+VLOOKUP(SUBSTITUTE(C$1,"성장단계","")&amp;"보스단계오프셋",ChapterTable!$R:$S,2,0))/ChapterTable!$R$23)))</f>
        <v>2</v>
      </c>
      <c r="D2114">
        <f>IF(OR($L2114=TRUE,$A2114=0,MOD($A2114,ChapterTable!$R$20)&lt;&gt;0),
MAX(0,INT(($B2114+ChapterTable!$P$26+VLOOKUP(SUBSTITUTE(D$1,"성장단계","")&amp;"단계오프셋",ChapterTable!$R:$S,2,0))/ChapterTable!$P$23)),
MAX(0,INT(($B2114+ChapterTable!$R$26+VLOOKUP(SUBSTITUTE(D$1,"성장단계","")&amp;"보스단계오프셋",ChapterTable!$R:$S,2,0))/ChapterTable!$R$23)))</f>
        <v>2</v>
      </c>
      <c r="E2114" s="1">
        <f ca="1">IF(AND($A2114=0,$B2114=1),
    VLOOKUP(1,ChapterTable!$1:$1048576,MATCH("최종"&amp;SUBSTITUTE(SUBSTITUTE(E$1,"standard",""),"|Float",""),ChapterTable!$1:$1,0),0)*ChapterTable!$P$17,
  IF(AND($A2114=0,$B2114=0),
    E2115,
  IF($B2114=0,
    VLOOKUP($A2114,ChapterTable!$1:$1048576,MATCH("최종"&amp;SUBSTITUTE(SUBSTITUTE(E$1,"standard",""),"|Float",""),ChapterTable!$1:$1,0),0),
  IF($B2114=1,
    IF($L2114=FALSE,
      VLOOKUP($A2114,ChapterTable!$1:$1048576,MATCH("최종"&amp;SUBSTITUTE(SUBSTITUTE(E$1,"standard",""),"|Float",""),ChapterTable!$1:$1,0),0),
      VLOOKUP($A2114-ChapterTable!$P$11,ChapterTable!$1:$1048576,MATCH("최종"&amp;SUBSTITUTE(SUBSTITUTE(E$1,"standard",""),"|Float",""),ChapterTable!$1:$1,0),0)*ChapterTable!$P$14
    ),
  OFFSET(E2114,-$B2114+IF($L2114,1,0),0)*IF($B2114&gt;OFFSET($B2114,1,0),ChapterTable!$R$17,1)*
    (VLOOKUP(SUBSTITUTE(SUBSTITUTE(E$1,"standard",""),"|Float","")&amp;IF(OR($L2114=TRUE,$A2114=0,MOD($A2114,ChapterTable!$R$20)&lt;&gt;0),"","보스")&amp;"인게임누적곱배수",ChapterTable!$R:$S,2,0)^C2114
    +VLOOKUP(SUBSTITUTE(SUBSTITUTE(E$1,"standard",""),"|Float","")&amp;IF(OR($L2114=TRUE,$A2114=0,MOD($A2114,ChapterTable!$R$20)&lt;&gt;0),"","보스")&amp;"인게임누적합배수",ChapterTable!$R:$S,2,0)*C2114)
  )
  )
  )
)</f>
        <v>285528.71122283931</v>
      </c>
      <c r="F2114" s="1">
        <f ca="1">IF(AND($A2114=0,$B2114=1),
    VLOOKUP(1,ChapterTable!$1:$1048576,MATCH("최종"&amp;SUBSTITUTE(SUBSTITUTE(F$1,"standard",""),"|Float",""),ChapterTable!$1:$1,0),0)*ChapterTable!$P$17,
  IF(AND($A2114=0,$B2114=0),
    F2115,
  IF($B2114=0,
    VLOOKUP($A2114,ChapterTable!$1:$1048576,MATCH("최종"&amp;SUBSTITUTE(SUBSTITUTE(F$1,"standard",""),"|Float",""),ChapterTable!$1:$1,0),0),
  IF($B2114=1,
    IF($L2114=FALSE,
      VLOOKUP($A2114,ChapterTable!$1:$1048576,MATCH("최종"&amp;SUBSTITUTE(SUBSTITUTE(F$1,"standard",""),"|Float",""),ChapterTable!$1:$1,0),0),
      VLOOKUP($A2114-ChapterTable!$P$11,ChapterTable!$1:$1048576,MATCH("최종"&amp;SUBSTITUTE(SUBSTITUTE(F$1,"standard",""),"|Float",""),ChapterTable!$1:$1,0),0)*ChapterTable!$P$14
    ),
  OFFSET(F2114,-$B2114+IF($L2114,1,0),0)*
    (VLOOKUP(SUBSTITUTE(SUBSTITUTE(F$1,"standard",""),"|Float","")&amp;IF(OR($L2114=TRUE,$A2114=0,MOD($A2114,ChapterTable!$R$20)&lt;&gt;0),"","보스")&amp;"인게임누적곱배수",ChapterTable!$R:$S,2,0)^D2114
    +VLOOKUP(SUBSTITUTE(SUBSTITUTE(F$1,"standard",""),"|Float","")&amp;IF(OR($L2114=TRUE,$A2114=0,MOD($A2114,ChapterTable!$R$20)&lt;&gt;0),"","보스")&amp;"인게임누적합배수",ChapterTable!$R:$S,2,0)*D2114)
  )
  )
  )
)</f>
        <v>97725.600567340836</v>
      </c>
      <c r="G2114" t="s">
        <v>719</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230"/>
        <v>3</v>
      </c>
      <c r="Q2114">
        <f t="shared" si="231"/>
        <v>3</v>
      </c>
      <c r="R2114" t="b">
        <f t="shared" ca="1" si="232"/>
        <v>1</v>
      </c>
      <c r="T2114" t="b">
        <f t="shared" ca="1" si="2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236"/>
        <v>0.33333333333333331</v>
      </c>
      <c r="AJ2114">
        <f t="shared" si="234"/>
        <v>0.395555555</v>
      </c>
      <c r="AK2114">
        <f t="shared" si="235"/>
        <v>1</v>
      </c>
      <c r="AL2114">
        <f t="shared" si="237"/>
        <v>5</v>
      </c>
    </row>
    <row r="2115" spans="1:38" hidden="1" x14ac:dyDescent="0.3">
      <c r="A2115">
        <v>20</v>
      </c>
      <c r="B2115">
        <v>24</v>
      </c>
      <c r="C2115">
        <f>IF(OR($L2115=TRUE,$A2115=0,MOD($A2115,ChapterTable!$R$20)&lt;&gt;0),
MAX(0,INT(($B2115+ChapterTable!$P$26+VLOOKUP(SUBSTITUTE(C$1,"성장단계","")&amp;"단계오프셋",ChapterTable!$R:$S,2,0))/ChapterTable!$P$23)),
MAX(0,INT(($B2115+ChapterTable!$R$26+VLOOKUP(SUBSTITUTE(C$1,"성장단계","")&amp;"보스단계오프셋",ChapterTable!$R:$S,2,0))/ChapterTable!$R$23)))</f>
        <v>2</v>
      </c>
      <c r="D2115">
        <f>IF(OR($L2115=TRUE,$A2115=0,MOD($A2115,ChapterTable!$R$20)&lt;&gt;0),
MAX(0,INT(($B2115+ChapterTable!$P$26+VLOOKUP(SUBSTITUTE(D$1,"성장단계","")&amp;"단계오프셋",ChapterTable!$R:$S,2,0))/ChapterTable!$P$23)),
MAX(0,INT(($B2115+ChapterTable!$R$26+VLOOKUP(SUBSTITUTE(D$1,"성장단계","")&amp;"보스단계오프셋",ChapterTable!$R:$S,2,0))/ChapterTable!$R$23)))</f>
        <v>2</v>
      </c>
      <c r="E2115" s="1">
        <f ca="1">IF(AND($A2115=0,$B2115=1),
    VLOOKUP(1,ChapterTable!$1:$1048576,MATCH("최종"&amp;SUBSTITUTE(SUBSTITUTE(E$1,"standard",""),"|Float",""),ChapterTable!$1:$1,0),0)*ChapterTable!$P$17,
  IF(AND($A2115=0,$B2115=0),
    E2116,
  IF($B2115=0,
    VLOOKUP($A2115,ChapterTable!$1:$1048576,MATCH("최종"&amp;SUBSTITUTE(SUBSTITUTE(E$1,"standard",""),"|Float",""),ChapterTable!$1:$1,0),0),
  IF($B2115=1,
    IF($L2115=FALSE,
      VLOOKUP($A2115,ChapterTable!$1:$1048576,MATCH("최종"&amp;SUBSTITUTE(SUBSTITUTE(E$1,"standard",""),"|Float",""),ChapterTable!$1:$1,0),0),
      VLOOKUP($A2115-ChapterTable!$P$11,ChapterTable!$1:$1048576,MATCH("최종"&amp;SUBSTITUTE(SUBSTITUTE(E$1,"standard",""),"|Float",""),ChapterTable!$1:$1,0),0)*ChapterTable!$P$14
    ),
  OFFSET(E2115,-$B2115+IF($L2115,1,0),0)*IF($B2115&gt;OFFSET($B2115,1,0),ChapterTable!$R$17,1)*
    (VLOOKUP(SUBSTITUTE(SUBSTITUTE(E$1,"standard",""),"|Float","")&amp;IF(OR($L2115=TRUE,$A2115=0,MOD($A2115,ChapterTable!$R$20)&lt;&gt;0),"","보스")&amp;"인게임누적곱배수",ChapterTable!$R:$S,2,0)^C2115
    +VLOOKUP(SUBSTITUTE(SUBSTITUTE(E$1,"standard",""),"|Float","")&amp;IF(OR($L2115=TRUE,$A2115=0,MOD($A2115,ChapterTable!$R$20)&lt;&gt;0),"","보스")&amp;"인게임누적합배수",ChapterTable!$R:$S,2,0)*C2115)
  )
  )
  )
)</f>
        <v>285528.71122283931</v>
      </c>
      <c r="F2115" s="1">
        <f ca="1">IF(AND($A2115=0,$B2115=1),
    VLOOKUP(1,ChapterTable!$1:$1048576,MATCH("최종"&amp;SUBSTITUTE(SUBSTITUTE(F$1,"standard",""),"|Float",""),ChapterTable!$1:$1,0),0)*ChapterTable!$P$17,
  IF(AND($A2115=0,$B2115=0),
    F2116,
  IF($B2115=0,
    VLOOKUP($A2115,ChapterTable!$1:$1048576,MATCH("최종"&amp;SUBSTITUTE(SUBSTITUTE(F$1,"standard",""),"|Float",""),ChapterTable!$1:$1,0),0),
  IF($B2115=1,
    IF($L2115=FALSE,
      VLOOKUP($A2115,ChapterTable!$1:$1048576,MATCH("최종"&amp;SUBSTITUTE(SUBSTITUTE(F$1,"standard",""),"|Float",""),ChapterTable!$1:$1,0),0),
      VLOOKUP($A2115-ChapterTable!$P$11,ChapterTable!$1:$1048576,MATCH("최종"&amp;SUBSTITUTE(SUBSTITUTE(F$1,"standard",""),"|Float",""),ChapterTable!$1:$1,0),0)*ChapterTable!$P$14
    ),
  OFFSET(F2115,-$B2115+IF($L2115,1,0),0)*
    (VLOOKUP(SUBSTITUTE(SUBSTITUTE(F$1,"standard",""),"|Float","")&amp;IF(OR($L2115=TRUE,$A2115=0,MOD($A2115,ChapterTable!$R$20)&lt;&gt;0),"","보스")&amp;"인게임누적곱배수",ChapterTable!$R:$S,2,0)^D2115
    +VLOOKUP(SUBSTITUTE(SUBSTITUTE(F$1,"standard",""),"|Float","")&amp;IF(OR($L2115=TRUE,$A2115=0,MOD($A2115,ChapterTable!$R$20)&lt;&gt;0),"","보스")&amp;"인게임누적합배수",ChapterTable!$R:$S,2,0)*D2115)
  )
  )
  )
)</f>
        <v>97725.600567340836</v>
      </c>
      <c r="G2115" t="s">
        <v>719</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238">IF(B2115=0,0,
  IF(AND(L2115=FALSE,A2115&lt;&gt;0,MOD(A2115,7)=0),21,
  IF(MOD(B2115,10)=0,INT(B2115/10)-1+21,
  IF(MOD(B2115,10)=5,11,
  IF(MOD(B2115,10)=9,INT(B2115/10)+91,
  INT(B2115/10+1))))))</f>
        <v>3</v>
      </c>
      <c r="Q2115">
        <f t="shared" ref="Q2115:Q2178" si="239">IF(ISBLANK(P2115),O2115,P2115)</f>
        <v>3</v>
      </c>
      <c r="R2115" t="b">
        <f t="shared" ref="R2115:R2178" ca="1" si="240">IF(OR(B2115=0,OFFSET(B2115,1,0)=0),FALSE,
IF(AND(L2115,B2115&lt;OFFSET(B2115,1,0)),TRUE,
IF(AND(OFFSET(O2115,1,0)&gt;=21,OFFSET(O2115,1,0)&lt;=25),TRUE,FALSE)))</f>
        <v>1</v>
      </c>
      <c r="T2115" t="b">
        <f t="shared" ref="T2115:T2178" ca="1" si="24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236"/>
        <v>0.33333333333333331</v>
      </c>
      <c r="AJ2115">
        <f t="shared" ref="AJ2115:AJ2178" si="242">IF(B2115=0,0,
IF(MOD(B2115,10)=0,1,
IF(INT((B2115-1)/10)+1=1,1,
IF(INT((B2115-1)/10)+1=2,0.546666666,
IF(INT((B2115-1)/10)+1=3,0.395555555,
IF(INT((B2115-1)/10)+1=4,0.32,
IF(INT((B2115-1)/10)+1=5,0.27466666,
"이상")))))))</f>
        <v>0.395555555</v>
      </c>
      <c r="AK2115">
        <f t="shared" ref="AK2115:AK2178" si="243">IF(B2115=0,0,
IF(B2115=20,2,
IF(B2115=30,3,
IF(B2115=40,4,
1))))</f>
        <v>1</v>
      </c>
      <c r="AL2115">
        <f t="shared" si="237"/>
        <v>5</v>
      </c>
    </row>
    <row r="2116" spans="1:38" hidden="1" x14ac:dyDescent="0.3">
      <c r="A2116">
        <v>20</v>
      </c>
      <c r="B2116">
        <v>25</v>
      </c>
      <c r="C2116">
        <f>IF(OR($L2116=TRUE,$A2116=0,MOD($A2116,ChapterTable!$R$20)&lt;&gt;0),
MAX(0,INT(($B2116+ChapterTable!$P$26+VLOOKUP(SUBSTITUTE(C$1,"성장단계","")&amp;"단계오프셋",ChapterTable!$R:$S,2,0))/ChapterTable!$P$23)),
MAX(0,INT(($B2116+ChapterTable!$R$26+VLOOKUP(SUBSTITUTE(C$1,"성장단계","")&amp;"보스단계오프셋",ChapterTable!$R:$S,2,0))/ChapterTable!$R$23)))</f>
        <v>2</v>
      </c>
      <c r="D2116">
        <f>IF(OR($L2116=TRUE,$A2116=0,MOD($A2116,ChapterTable!$R$20)&lt;&gt;0),
MAX(0,INT(($B2116+ChapterTable!$P$26+VLOOKUP(SUBSTITUTE(D$1,"성장단계","")&amp;"단계오프셋",ChapterTable!$R:$S,2,0))/ChapterTable!$P$23)),
MAX(0,INT(($B2116+ChapterTable!$R$26+VLOOKUP(SUBSTITUTE(D$1,"성장단계","")&amp;"보스단계오프셋",ChapterTable!$R:$S,2,0))/ChapterTable!$R$23)))</f>
        <v>2</v>
      </c>
      <c r="E2116" s="1">
        <f ca="1">IF(AND($A2116=0,$B2116=1),
    VLOOKUP(1,ChapterTable!$1:$1048576,MATCH("최종"&amp;SUBSTITUTE(SUBSTITUTE(E$1,"standard",""),"|Float",""),ChapterTable!$1:$1,0),0)*ChapterTable!$P$17,
  IF(AND($A2116=0,$B2116=0),
    E2117,
  IF($B2116=0,
    VLOOKUP($A2116,ChapterTable!$1:$1048576,MATCH("최종"&amp;SUBSTITUTE(SUBSTITUTE(E$1,"standard",""),"|Float",""),ChapterTable!$1:$1,0),0),
  IF($B2116=1,
    IF($L2116=FALSE,
      VLOOKUP($A2116,ChapterTable!$1:$1048576,MATCH("최종"&amp;SUBSTITUTE(SUBSTITUTE(E$1,"standard",""),"|Float",""),ChapterTable!$1:$1,0),0),
      VLOOKUP($A2116-ChapterTable!$P$11,ChapterTable!$1:$1048576,MATCH("최종"&amp;SUBSTITUTE(SUBSTITUTE(E$1,"standard",""),"|Float",""),ChapterTable!$1:$1,0),0)*ChapterTable!$P$14
    ),
  OFFSET(E2116,-$B2116+IF($L2116,1,0),0)*IF($B2116&gt;OFFSET($B2116,1,0),ChapterTable!$R$17,1)*
    (VLOOKUP(SUBSTITUTE(SUBSTITUTE(E$1,"standard",""),"|Float","")&amp;IF(OR($L2116=TRUE,$A2116=0,MOD($A2116,ChapterTable!$R$20)&lt;&gt;0),"","보스")&amp;"인게임누적곱배수",ChapterTable!$R:$S,2,0)^C2116
    +VLOOKUP(SUBSTITUTE(SUBSTITUTE(E$1,"standard",""),"|Float","")&amp;IF(OR($L2116=TRUE,$A2116=0,MOD($A2116,ChapterTable!$R$20)&lt;&gt;0),"","보스")&amp;"인게임누적합배수",ChapterTable!$R:$S,2,0)*C2116)
  )
  )
  )
)</f>
        <v>285528.71122283931</v>
      </c>
      <c r="F2116" s="1">
        <f ca="1">IF(AND($A2116=0,$B2116=1),
    VLOOKUP(1,ChapterTable!$1:$1048576,MATCH("최종"&amp;SUBSTITUTE(SUBSTITUTE(F$1,"standard",""),"|Float",""),ChapterTable!$1:$1,0),0)*ChapterTable!$P$17,
  IF(AND($A2116=0,$B2116=0),
    F2117,
  IF($B2116=0,
    VLOOKUP($A2116,ChapterTable!$1:$1048576,MATCH("최종"&amp;SUBSTITUTE(SUBSTITUTE(F$1,"standard",""),"|Float",""),ChapterTable!$1:$1,0),0),
  IF($B2116=1,
    IF($L2116=FALSE,
      VLOOKUP($A2116,ChapterTable!$1:$1048576,MATCH("최종"&amp;SUBSTITUTE(SUBSTITUTE(F$1,"standard",""),"|Float",""),ChapterTable!$1:$1,0),0),
      VLOOKUP($A2116-ChapterTable!$P$11,ChapterTable!$1:$1048576,MATCH("최종"&amp;SUBSTITUTE(SUBSTITUTE(F$1,"standard",""),"|Float",""),ChapterTable!$1:$1,0),0)*ChapterTable!$P$14
    ),
  OFFSET(F2116,-$B2116+IF($L2116,1,0),0)*
    (VLOOKUP(SUBSTITUTE(SUBSTITUTE(F$1,"standard",""),"|Float","")&amp;IF(OR($L2116=TRUE,$A2116=0,MOD($A2116,ChapterTable!$R$20)&lt;&gt;0),"","보스")&amp;"인게임누적곱배수",ChapterTable!$R:$S,2,0)^D2116
    +VLOOKUP(SUBSTITUTE(SUBSTITUTE(F$1,"standard",""),"|Float","")&amp;IF(OR($L2116=TRUE,$A2116=0,MOD($A2116,ChapterTable!$R$20)&lt;&gt;0),"","보스")&amp;"인게임누적합배수",ChapterTable!$R:$S,2,0)*D2116)
  )
  )
  )
)</f>
        <v>97725.600567340836</v>
      </c>
      <c r="G2116" t="s">
        <v>719</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238"/>
        <v>11</v>
      </c>
      <c r="Q2116">
        <f t="shared" si="239"/>
        <v>11</v>
      </c>
      <c r="R2116" t="b">
        <f t="shared" ca="1" si="240"/>
        <v>1</v>
      </c>
      <c r="T2116" t="b">
        <f t="shared" ca="1" si="24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244">IF(B2116=0,0,1/(INT((B2116-1)/10)+1))</f>
        <v>0.33333333333333331</v>
      </c>
      <c r="AJ2116">
        <f t="shared" si="242"/>
        <v>0.395555555</v>
      </c>
      <c r="AK2116">
        <f t="shared" si="243"/>
        <v>1</v>
      </c>
      <c r="AL2116">
        <f t="shared" si="237"/>
        <v>5</v>
      </c>
    </row>
    <row r="2117" spans="1:38" hidden="1" x14ac:dyDescent="0.3">
      <c r="A2117">
        <v>20</v>
      </c>
      <c r="B2117">
        <v>26</v>
      </c>
      <c r="C2117">
        <f>IF(OR($L2117=TRUE,$A2117=0,MOD($A2117,ChapterTable!$R$20)&lt;&gt;0),
MAX(0,INT(($B2117+ChapterTable!$P$26+VLOOKUP(SUBSTITUTE(C$1,"성장단계","")&amp;"단계오프셋",ChapterTable!$R:$S,2,0))/ChapterTable!$P$23)),
MAX(0,INT(($B2117+ChapterTable!$R$26+VLOOKUP(SUBSTITUTE(C$1,"성장단계","")&amp;"보스단계오프셋",ChapterTable!$R:$S,2,0))/ChapterTable!$R$23)))</f>
        <v>3</v>
      </c>
      <c r="D2117">
        <f>IF(OR($L2117=TRUE,$A2117=0,MOD($A2117,ChapterTable!$R$20)&lt;&gt;0),
MAX(0,INT(($B2117+ChapterTable!$P$26+VLOOKUP(SUBSTITUTE(D$1,"성장단계","")&amp;"단계오프셋",ChapterTable!$R:$S,2,0))/ChapterTable!$P$23)),
MAX(0,INT(($B2117+ChapterTable!$R$26+VLOOKUP(SUBSTITUTE(D$1,"성장단계","")&amp;"보스단계오프셋",ChapterTable!$R:$S,2,0))/ChapterTable!$R$23)))</f>
        <v>2</v>
      </c>
      <c r="E2117" s="1">
        <f ca="1">IF(AND($A2117=0,$B2117=1),
    VLOOKUP(1,ChapterTable!$1:$1048576,MATCH("최종"&amp;SUBSTITUTE(SUBSTITUTE(E$1,"standard",""),"|Float",""),ChapterTable!$1:$1,0),0)*ChapterTable!$P$17,
  IF(AND($A2117=0,$B2117=0),
    E2118,
  IF($B2117=0,
    VLOOKUP($A2117,ChapterTable!$1:$1048576,MATCH("최종"&amp;SUBSTITUTE(SUBSTITUTE(E$1,"standard",""),"|Float",""),ChapterTable!$1:$1,0),0),
  IF($B2117=1,
    IF($L2117=FALSE,
      VLOOKUP($A2117,ChapterTable!$1:$1048576,MATCH("최종"&amp;SUBSTITUTE(SUBSTITUTE(E$1,"standard",""),"|Float",""),ChapterTable!$1:$1,0),0),
      VLOOKUP($A2117-ChapterTable!$P$11,ChapterTable!$1:$1048576,MATCH("최종"&amp;SUBSTITUTE(SUBSTITUTE(E$1,"standard",""),"|Float",""),ChapterTable!$1:$1,0),0)*ChapterTable!$P$14
    ),
  OFFSET(E2117,-$B2117+IF($L2117,1,0),0)*IF($B2117&gt;OFFSET($B2117,1,0),ChapterTable!$R$17,1)*
    (VLOOKUP(SUBSTITUTE(SUBSTITUTE(E$1,"standard",""),"|Float","")&amp;IF(OR($L2117=TRUE,$A2117=0,MOD($A2117,ChapterTable!$R$20)&lt;&gt;0),"","보스")&amp;"인게임누적곱배수",ChapterTable!$R:$S,2,0)^C2117
    +VLOOKUP(SUBSTITUTE(SUBSTITUTE(E$1,"standard",""),"|Float","")&amp;IF(OR($L2117=TRUE,$A2117=0,MOD($A2117,ChapterTable!$R$20)&lt;&gt;0),"","보스")&amp;"인게임누적합배수",ChapterTable!$R:$S,2,0)*C2117)
  )
  )
  )
)</f>
        <v>326318.52711181639</v>
      </c>
      <c r="F2117" s="1">
        <f ca="1">IF(AND($A2117=0,$B2117=1),
    VLOOKUP(1,ChapterTable!$1:$1048576,MATCH("최종"&amp;SUBSTITUTE(SUBSTITUTE(F$1,"standard",""),"|Float",""),ChapterTable!$1:$1,0),0)*ChapterTable!$P$17,
  IF(AND($A2117=0,$B2117=0),
    F2118,
  IF($B2117=0,
    VLOOKUP($A2117,ChapterTable!$1:$1048576,MATCH("최종"&amp;SUBSTITUTE(SUBSTITUTE(F$1,"standard",""),"|Float",""),ChapterTable!$1:$1,0),0),
  IF($B2117=1,
    IF($L2117=FALSE,
      VLOOKUP($A2117,ChapterTable!$1:$1048576,MATCH("최종"&amp;SUBSTITUTE(SUBSTITUTE(F$1,"standard",""),"|Float",""),ChapterTable!$1:$1,0),0),
      VLOOKUP($A2117-ChapterTable!$P$11,ChapterTable!$1:$1048576,MATCH("최종"&amp;SUBSTITUTE(SUBSTITUTE(F$1,"standard",""),"|Float",""),ChapterTable!$1:$1,0),0)*ChapterTable!$P$14
    ),
  OFFSET(F2117,-$B2117+IF($L2117,1,0),0)*
    (VLOOKUP(SUBSTITUTE(SUBSTITUTE(F$1,"standard",""),"|Float","")&amp;IF(OR($L2117=TRUE,$A2117=0,MOD($A2117,ChapterTable!$R$20)&lt;&gt;0),"","보스")&amp;"인게임누적곱배수",ChapterTable!$R:$S,2,0)^D2117
    +VLOOKUP(SUBSTITUTE(SUBSTITUTE(F$1,"standard",""),"|Float","")&amp;IF(OR($L2117=TRUE,$A2117=0,MOD($A2117,ChapterTable!$R$20)&lt;&gt;0),"","보스")&amp;"인게임누적합배수",ChapterTable!$R:$S,2,0)*D2117)
  )
  )
  )
)</f>
        <v>97725.600567340836</v>
      </c>
      <c r="G2117" t="s">
        <v>719</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238"/>
        <v>3</v>
      </c>
      <c r="Q2117">
        <f t="shared" si="239"/>
        <v>3</v>
      </c>
      <c r="R2117" t="b">
        <f t="shared" ca="1" si="240"/>
        <v>1</v>
      </c>
      <c r="T2117" t="b">
        <f t="shared" ca="1" si="24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244"/>
        <v>0.33333333333333331</v>
      </c>
      <c r="AJ2117">
        <f t="shared" si="242"/>
        <v>0.395555555</v>
      </c>
      <c r="AK2117">
        <f t="shared" si="243"/>
        <v>1</v>
      </c>
      <c r="AL2117">
        <f t="shared" si="237"/>
        <v>5</v>
      </c>
    </row>
    <row r="2118" spans="1:38" hidden="1" x14ac:dyDescent="0.3">
      <c r="A2118">
        <v>20</v>
      </c>
      <c r="B2118">
        <v>27</v>
      </c>
      <c r="C2118">
        <f>IF(OR($L2118=TRUE,$A2118=0,MOD($A2118,ChapterTable!$R$20)&lt;&gt;0),
MAX(0,INT(($B2118+ChapterTable!$P$26+VLOOKUP(SUBSTITUTE(C$1,"성장단계","")&amp;"단계오프셋",ChapterTable!$R:$S,2,0))/ChapterTable!$P$23)),
MAX(0,INT(($B2118+ChapterTable!$R$26+VLOOKUP(SUBSTITUTE(C$1,"성장단계","")&amp;"보스단계오프셋",ChapterTable!$R:$S,2,0))/ChapterTable!$R$23)))</f>
        <v>3</v>
      </c>
      <c r="D2118">
        <f>IF(OR($L2118=TRUE,$A2118=0,MOD($A2118,ChapterTable!$R$20)&lt;&gt;0),
MAX(0,INT(($B2118+ChapterTable!$P$26+VLOOKUP(SUBSTITUTE(D$1,"성장단계","")&amp;"단계오프셋",ChapterTable!$R:$S,2,0))/ChapterTable!$P$23)),
MAX(0,INT(($B2118+ChapterTable!$R$26+VLOOKUP(SUBSTITUTE(D$1,"성장단계","")&amp;"보스단계오프셋",ChapterTable!$R:$S,2,0))/ChapterTable!$R$23)))</f>
        <v>2</v>
      </c>
      <c r="E2118" s="1">
        <f ca="1">IF(AND($A2118=0,$B2118=1),
    VLOOKUP(1,ChapterTable!$1:$1048576,MATCH("최종"&amp;SUBSTITUTE(SUBSTITUTE(E$1,"standard",""),"|Float",""),ChapterTable!$1:$1,0),0)*ChapterTable!$P$17,
  IF(AND($A2118=0,$B2118=0),
    E2119,
  IF($B2118=0,
    VLOOKUP($A2118,ChapterTable!$1:$1048576,MATCH("최종"&amp;SUBSTITUTE(SUBSTITUTE(E$1,"standard",""),"|Float",""),ChapterTable!$1:$1,0),0),
  IF($B2118=1,
    IF($L2118=FALSE,
      VLOOKUP($A2118,ChapterTable!$1:$1048576,MATCH("최종"&amp;SUBSTITUTE(SUBSTITUTE(E$1,"standard",""),"|Float",""),ChapterTable!$1:$1,0),0),
      VLOOKUP($A2118-ChapterTable!$P$11,ChapterTable!$1:$1048576,MATCH("최종"&amp;SUBSTITUTE(SUBSTITUTE(E$1,"standard",""),"|Float",""),ChapterTable!$1:$1,0),0)*ChapterTable!$P$14
    ),
  OFFSET(E2118,-$B2118+IF($L2118,1,0),0)*IF($B2118&gt;OFFSET($B2118,1,0),ChapterTable!$R$17,1)*
    (VLOOKUP(SUBSTITUTE(SUBSTITUTE(E$1,"standard",""),"|Float","")&amp;IF(OR($L2118=TRUE,$A2118=0,MOD($A2118,ChapterTable!$R$20)&lt;&gt;0),"","보스")&amp;"인게임누적곱배수",ChapterTable!$R:$S,2,0)^C2118
    +VLOOKUP(SUBSTITUTE(SUBSTITUTE(E$1,"standard",""),"|Float","")&amp;IF(OR($L2118=TRUE,$A2118=0,MOD($A2118,ChapterTable!$R$20)&lt;&gt;0),"","보스")&amp;"인게임누적합배수",ChapterTable!$R:$S,2,0)*C2118)
  )
  )
  )
)</f>
        <v>326318.52711181639</v>
      </c>
      <c r="F2118" s="1">
        <f ca="1">IF(AND($A2118=0,$B2118=1),
    VLOOKUP(1,ChapterTable!$1:$1048576,MATCH("최종"&amp;SUBSTITUTE(SUBSTITUTE(F$1,"standard",""),"|Float",""),ChapterTable!$1:$1,0),0)*ChapterTable!$P$17,
  IF(AND($A2118=0,$B2118=0),
    F2119,
  IF($B2118=0,
    VLOOKUP($A2118,ChapterTable!$1:$1048576,MATCH("최종"&amp;SUBSTITUTE(SUBSTITUTE(F$1,"standard",""),"|Float",""),ChapterTable!$1:$1,0),0),
  IF($B2118=1,
    IF($L2118=FALSE,
      VLOOKUP($A2118,ChapterTable!$1:$1048576,MATCH("최종"&amp;SUBSTITUTE(SUBSTITUTE(F$1,"standard",""),"|Float",""),ChapterTable!$1:$1,0),0),
      VLOOKUP($A2118-ChapterTable!$P$11,ChapterTable!$1:$1048576,MATCH("최종"&amp;SUBSTITUTE(SUBSTITUTE(F$1,"standard",""),"|Float",""),ChapterTable!$1:$1,0),0)*ChapterTable!$P$14
    ),
  OFFSET(F2118,-$B2118+IF($L2118,1,0),0)*
    (VLOOKUP(SUBSTITUTE(SUBSTITUTE(F$1,"standard",""),"|Float","")&amp;IF(OR($L2118=TRUE,$A2118=0,MOD($A2118,ChapterTable!$R$20)&lt;&gt;0),"","보스")&amp;"인게임누적곱배수",ChapterTable!$R:$S,2,0)^D2118
    +VLOOKUP(SUBSTITUTE(SUBSTITUTE(F$1,"standard",""),"|Float","")&amp;IF(OR($L2118=TRUE,$A2118=0,MOD($A2118,ChapterTable!$R$20)&lt;&gt;0),"","보스")&amp;"인게임누적합배수",ChapterTable!$R:$S,2,0)*D2118)
  )
  )
  )
)</f>
        <v>97725.600567340836</v>
      </c>
      <c r="G2118" t="s">
        <v>719</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238"/>
        <v>3</v>
      </c>
      <c r="Q2118">
        <f t="shared" si="239"/>
        <v>3</v>
      </c>
      <c r="R2118" t="b">
        <f t="shared" ca="1" si="240"/>
        <v>1</v>
      </c>
      <c r="T2118" t="b">
        <f t="shared" ca="1" si="24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244"/>
        <v>0.33333333333333331</v>
      </c>
      <c r="AJ2118">
        <f t="shared" si="242"/>
        <v>0.395555555</v>
      </c>
      <c r="AK2118">
        <f t="shared" si="243"/>
        <v>1</v>
      </c>
      <c r="AL2118">
        <f t="shared" si="237"/>
        <v>5</v>
      </c>
    </row>
    <row r="2119" spans="1:38" hidden="1" x14ac:dyDescent="0.3">
      <c r="A2119">
        <v>20</v>
      </c>
      <c r="B2119">
        <v>28</v>
      </c>
      <c r="C2119">
        <f>IF(OR($L2119=TRUE,$A2119=0,MOD($A2119,ChapterTable!$R$20)&lt;&gt;0),
MAX(0,INT(($B2119+ChapterTable!$P$26+VLOOKUP(SUBSTITUTE(C$1,"성장단계","")&amp;"단계오프셋",ChapterTable!$R:$S,2,0))/ChapterTable!$P$23)),
MAX(0,INT(($B2119+ChapterTable!$R$26+VLOOKUP(SUBSTITUTE(C$1,"성장단계","")&amp;"보스단계오프셋",ChapterTable!$R:$S,2,0))/ChapterTable!$R$23)))</f>
        <v>3</v>
      </c>
      <c r="D2119">
        <f>IF(OR($L2119=TRUE,$A2119=0,MOD($A2119,ChapterTable!$R$20)&lt;&gt;0),
MAX(0,INT(($B2119+ChapterTable!$P$26+VLOOKUP(SUBSTITUTE(D$1,"성장단계","")&amp;"단계오프셋",ChapterTable!$R:$S,2,0))/ChapterTable!$P$23)),
MAX(0,INT(($B2119+ChapterTable!$R$26+VLOOKUP(SUBSTITUTE(D$1,"성장단계","")&amp;"보스단계오프셋",ChapterTable!$R:$S,2,0))/ChapterTable!$R$23)))</f>
        <v>2</v>
      </c>
      <c r="E2119" s="1">
        <f ca="1">IF(AND($A2119=0,$B2119=1),
    VLOOKUP(1,ChapterTable!$1:$1048576,MATCH("최종"&amp;SUBSTITUTE(SUBSTITUTE(E$1,"standard",""),"|Float",""),ChapterTable!$1:$1,0),0)*ChapterTable!$P$17,
  IF(AND($A2119=0,$B2119=0),
    E2120,
  IF($B2119=0,
    VLOOKUP($A2119,ChapterTable!$1:$1048576,MATCH("최종"&amp;SUBSTITUTE(SUBSTITUTE(E$1,"standard",""),"|Float",""),ChapterTable!$1:$1,0),0),
  IF($B2119=1,
    IF($L2119=FALSE,
      VLOOKUP($A2119,ChapterTable!$1:$1048576,MATCH("최종"&amp;SUBSTITUTE(SUBSTITUTE(E$1,"standard",""),"|Float",""),ChapterTable!$1:$1,0),0),
      VLOOKUP($A2119-ChapterTable!$P$11,ChapterTable!$1:$1048576,MATCH("최종"&amp;SUBSTITUTE(SUBSTITUTE(E$1,"standard",""),"|Float",""),ChapterTable!$1:$1,0),0)*ChapterTable!$P$14
    ),
  OFFSET(E2119,-$B2119+IF($L2119,1,0),0)*IF($B2119&gt;OFFSET($B2119,1,0),ChapterTable!$R$17,1)*
    (VLOOKUP(SUBSTITUTE(SUBSTITUTE(E$1,"standard",""),"|Float","")&amp;IF(OR($L2119=TRUE,$A2119=0,MOD($A2119,ChapterTable!$R$20)&lt;&gt;0),"","보스")&amp;"인게임누적곱배수",ChapterTable!$R:$S,2,0)^C2119
    +VLOOKUP(SUBSTITUTE(SUBSTITUTE(E$1,"standard",""),"|Float","")&amp;IF(OR($L2119=TRUE,$A2119=0,MOD($A2119,ChapterTable!$R$20)&lt;&gt;0),"","보스")&amp;"인게임누적합배수",ChapterTable!$R:$S,2,0)*C2119)
  )
  )
  )
)</f>
        <v>326318.52711181639</v>
      </c>
      <c r="F2119" s="1">
        <f ca="1">IF(AND($A2119=0,$B2119=1),
    VLOOKUP(1,ChapterTable!$1:$1048576,MATCH("최종"&amp;SUBSTITUTE(SUBSTITUTE(F$1,"standard",""),"|Float",""),ChapterTable!$1:$1,0),0)*ChapterTable!$P$17,
  IF(AND($A2119=0,$B2119=0),
    F2120,
  IF($B2119=0,
    VLOOKUP($A2119,ChapterTable!$1:$1048576,MATCH("최종"&amp;SUBSTITUTE(SUBSTITUTE(F$1,"standard",""),"|Float",""),ChapterTable!$1:$1,0),0),
  IF($B2119=1,
    IF($L2119=FALSE,
      VLOOKUP($A2119,ChapterTable!$1:$1048576,MATCH("최종"&amp;SUBSTITUTE(SUBSTITUTE(F$1,"standard",""),"|Float",""),ChapterTable!$1:$1,0),0),
      VLOOKUP($A2119-ChapterTable!$P$11,ChapterTable!$1:$1048576,MATCH("최종"&amp;SUBSTITUTE(SUBSTITUTE(F$1,"standard",""),"|Float",""),ChapterTable!$1:$1,0),0)*ChapterTable!$P$14
    ),
  OFFSET(F2119,-$B2119+IF($L2119,1,0),0)*
    (VLOOKUP(SUBSTITUTE(SUBSTITUTE(F$1,"standard",""),"|Float","")&amp;IF(OR($L2119=TRUE,$A2119=0,MOD($A2119,ChapterTable!$R$20)&lt;&gt;0),"","보스")&amp;"인게임누적곱배수",ChapterTable!$R:$S,2,0)^D2119
    +VLOOKUP(SUBSTITUTE(SUBSTITUTE(F$1,"standard",""),"|Float","")&amp;IF(OR($L2119=TRUE,$A2119=0,MOD($A2119,ChapterTable!$R$20)&lt;&gt;0),"","보스")&amp;"인게임누적합배수",ChapterTable!$R:$S,2,0)*D2119)
  )
  )
  )
)</f>
        <v>97725.600567340836</v>
      </c>
      <c r="G2119" t="s">
        <v>719</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238"/>
        <v>3</v>
      </c>
      <c r="Q2119">
        <f t="shared" si="239"/>
        <v>3</v>
      </c>
      <c r="R2119" t="b">
        <f t="shared" ca="1" si="240"/>
        <v>1</v>
      </c>
      <c r="T2119" t="b">
        <f t="shared" ca="1" si="24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244"/>
        <v>0.33333333333333331</v>
      </c>
      <c r="AJ2119">
        <f t="shared" si="242"/>
        <v>0.395555555</v>
      </c>
      <c r="AK2119">
        <f t="shared" si="243"/>
        <v>1</v>
      </c>
      <c r="AL2119">
        <f t="shared" si="237"/>
        <v>5</v>
      </c>
    </row>
    <row r="2120" spans="1:38" hidden="1" x14ac:dyDescent="0.3">
      <c r="A2120">
        <v>20</v>
      </c>
      <c r="B2120">
        <v>29</v>
      </c>
      <c r="C2120">
        <f>IF(OR($L2120=TRUE,$A2120=0,MOD($A2120,ChapterTable!$R$20)&lt;&gt;0),
MAX(0,INT(($B2120+ChapterTable!$P$26+VLOOKUP(SUBSTITUTE(C$1,"성장단계","")&amp;"단계오프셋",ChapterTable!$R:$S,2,0))/ChapterTable!$P$23)),
MAX(0,INT(($B2120+ChapterTable!$R$26+VLOOKUP(SUBSTITUTE(C$1,"성장단계","")&amp;"보스단계오프셋",ChapterTable!$R:$S,2,0))/ChapterTable!$R$23)))</f>
        <v>3</v>
      </c>
      <c r="D2120">
        <f>IF(OR($L2120=TRUE,$A2120=0,MOD($A2120,ChapterTable!$R$20)&lt;&gt;0),
MAX(0,INT(($B2120+ChapterTable!$P$26+VLOOKUP(SUBSTITUTE(D$1,"성장단계","")&amp;"단계오프셋",ChapterTable!$R:$S,2,0))/ChapterTable!$P$23)),
MAX(0,INT(($B2120+ChapterTable!$R$26+VLOOKUP(SUBSTITUTE(D$1,"성장단계","")&amp;"보스단계오프셋",ChapterTable!$R:$S,2,0))/ChapterTable!$R$23)))</f>
        <v>2</v>
      </c>
      <c r="E2120" s="1">
        <f ca="1">IF(AND($A2120=0,$B2120=1),
    VLOOKUP(1,ChapterTable!$1:$1048576,MATCH("최종"&amp;SUBSTITUTE(SUBSTITUTE(E$1,"standard",""),"|Float",""),ChapterTable!$1:$1,0),0)*ChapterTable!$P$17,
  IF(AND($A2120=0,$B2120=0),
    E2121,
  IF($B2120=0,
    VLOOKUP($A2120,ChapterTable!$1:$1048576,MATCH("최종"&amp;SUBSTITUTE(SUBSTITUTE(E$1,"standard",""),"|Float",""),ChapterTable!$1:$1,0),0),
  IF($B2120=1,
    IF($L2120=FALSE,
      VLOOKUP($A2120,ChapterTable!$1:$1048576,MATCH("최종"&amp;SUBSTITUTE(SUBSTITUTE(E$1,"standard",""),"|Float",""),ChapterTable!$1:$1,0),0),
      VLOOKUP($A2120-ChapterTable!$P$11,ChapterTable!$1:$1048576,MATCH("최종"&amp;SUBSTITUTE(SUBSTITUTE(E$1,"standard",""),"|Float",""),ChapterTable!$1:$1,0),0)*ChapterTable!$P$14
    ),
  OFFSET(E2120,-$B2120+IF($L2120,1,0),0)*IF($B2120&gt;OFFSET($B2120,1,0),ChapterTable!$R$17,1)*
    (VLOOKUP(SUBSTITUTE(SUBSTITUTE(E$1,"standard",""),"|Float","")&amp;IF(OR($L2120=TRUE,$A2120=0,MOD($A2120,ChapterTable!$R$20)&lt;&gt;0),"","보스")&amp;"인게임누적곱배수",ChapterTable!$R:$S,2,0)^C2120
    +VLOOKUP(SUBSTITUTE(SUBSTITUTE(E$1,"standard",""),"|Float","")&amp;IF(OR($L2120=TRUE,$A2120=0,MOD($A2120,ChapterTable!$R$20)&lt;&gt;0),"","보스")&amp;"인게임누적합배수",ChapterTable!$R:$S,2,0)*C2120)
  )
  )
  )
)</f>
        <v>326318.52711181639</v>
      </c>
      <c r="F2120" s="1">
        <f ca="1">IF(AND($A2120=0,$B2120=1),
    VLOOKUP(1,ChapterTable!$1:$1048576,MATCH("최종"&amp;SUBSTITUTE(SUBSTITUTE(F$1,"standard",""),"|Float",""),ChapterTable!$1:$1,0),0)*ChapterTable!$P$17,
  IF(AND($A2120=0,$B2120=0),
    F2121,
  IF($B2120=0,
    VLOOKUP($A2120,ChapterTable!$1:$1048576,MATCH("최종"&amp;SUBSTITUTE(SUBSTITUTE(F$1,"standard",""),"|Float",""),ChapterTable!$1:$1,0),0),
  IF($B2120=1,
    IF($L2120=FALSE,
      VLOOKUP($A2120,ChapterTable!$1:$1048576,MATCH("최종"&amp;SUBSTITUTE(SUBSTITUTE(F$1,"standard",""),"|Float",""),ChapterTable!$1:$1,0),0),
      VLOOKUP($A2120-ChapterTable!$P$11,ChapterTable!$1:$1048576,MATCH("최종"&amp;SUBSTITUTE(SUBSTITUTE(F$1,"standard",""),"|Float",""),ChapterTable!$1:$1,0),0)*ChapterTable!$P$14
    ),
  OFFSET(F2120,-$B2120+IF($L2120,1,0),0)*
    (VLOOKUP(SUBSTITUTE(SUBSTITUTE(F$1,"standard",""),"|Float","")&amp;IF(OR($L2120=TRUE,$A2120=0,MOD($A2120,ChapterTable!$R$20)&lt;&gt;0),"","보스")&amp;"인게임누적곱배수",ChapterTable!$R:$S,2,0)^D2120
    +VLOOKUP(SUBSTITUTE(SUBSTITUTE(F$1,"standard",""),"|Float","")&amp;IF(OR($L2120=TRUE,$A2120=0,MOD($A2120,ChapterTable!$R$20)&lt;&gt;0),"","보스")&amp;"인게임누적합배수",ChapterTable!$R:$S,2,0)*D2120)
  )
  )
  )
)</f>
        <v>97725.600567340836</v>
      </c>
      <c r="G2120" t="s">
        <v>719</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238"/>
        <v>93</v>
      </c>
      <c r="Q2120">
        <f t="shared" si="239"/>
        <v>93</v>
      </c>
      <c r="R2120" t="b">
        <f t="shared" ca="1" si="240"/>
        <v>1</v>
      </c>
      <c r="T2120" t="b">
        <f t="shared" ca="1" si="24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244"/>
        <v>0.33333333333333331</v>
      </c>
      <c r="AJ2120">
        <f t="shared" si="242"/>
        <v>0.395555555</v>
      </c>
      <c r="AK2120">
        <f t="shared" si="243"/>
        <v>1</v>
      </c>
      <c r="AL2120">
        <f t="shared" si="237"/>
        <v>5</v>
      </c>
    </row>
    <row r="2121" spans="1:38" hidden="1" x14ac:dyDescent="0.3">
      <c r="A2121">
        <v>20</v>
      </c>
      <c r="B2121">
        <v>30</v>
      </c>
      <c r="C2121">
        <f>IF(OR($L2121=TRUE,$A2121=0,MOD($A2121,ChapterTable!$R$20)&lt;&gt;0),
MAX(0,INT(($B2121+ChapterTable!$P$26+VLOOKUP(SUBSTITUTE(C$1,"성장단계","")&amp;"단계오프셋",ChapterTable!$R:$S,2,0))/ChapterTable!$P$23)),
MAX(0,INT(($B2121+ChapterTable!$R$26+VLOOKUP(SUBSTITUTE(C$1,"성장단계","")&amp;"보스단계오프셋",ChapterTable!$R:$S,2,0))/ChapterTable!$R$23)))</f>
        <v>3</v>
      </c>
      <c r="D2121">
        <f>IF(OR($L2121=TRUE,$A2121=0,MOD($A2121,ChapterTable!$R$20)&lt;&gt;0),
MAX(0,INT(($B2121+ChapterTable!$P$26+VLOOKUP(SUBSTITUTE(D$1,"성장단계","")&amp;"단계오프셋",ChapterTable!$R:$S,2,0))/ChapterTable!$P$23)),
MAX(0,INT(($B2121+ChapterTable!$R$26+VLOOKUP(SUBSTITUTE(D$1,"성장단계","")&amp;"보스단계오프셋",ChapterTable!$R:$S,2,0))/ChapterTable!$R$23)))</f>
        <v>2</v>
      </c>
      <c r="E2121" s="1">
        <f ca="1">IF(AND($A2121=0,$B2121=1),
    VLOOKUP(1,ChapterTable!$1:$1048576,MATCH("최종"&amp;SUBSTITUTE(SUBSTITUTE(E$1,"standard",""),"|Float",""),ChapterTable!$1:$1,0),0)*ChapterTable!$P$17,
  IF(AND($A2121=0,$B2121=0),
    E2122,
  IF($B2121=0,
    VLOOKUP($A2121,ChapterTable!$1:$1048576,MATCH("최종"&amp;SUBSTITUTE(SUBSTITUTE(E$1,"standard",""),"|Float",""),ChapterTable!$1:$1,0),0),
  IF($B2121=1,
    IF($L2121=FALSE,
      VLOOKUP($A2121,ChapterTable!$1:$1048576,MATCH("최종"&amp;SUBSTITUTE(SUBSTITUTE(E$1,"standard",""),"|Float",""),ChapterTable!$1:$1,0),0),
      VLOOKUP($A2121-ChapterTable!$P$11,ChapterTable!$1:$1048576,MATCH("최종"&amp;SUBSTITUTE(SUBSTITUTE(E$1,"standard",""),"|Float",""),ChapterTable!$1:$1,0),0)*ChapterTable!$P$14
    ),
  OFFSET(E2121,-$B2121+IF($L2121,1,0),0)*IF($B2121&gt;OFFSET($B2121,1,0),ChapterTable!$R$17,1)*
    (VLOOKUP(SUBSTITUTE(SUBSTITUTE(E$1,"standard",""),"|Float","")&amp;IF(OR($L2121=TRUE,$A2121=0,MOD($A2121,ChapterTable!$R$20)&lt;&gt;0),"","보스")&amp;"인게임누적곱배수",ChapterTable!$R:$S,2,0)^C2121
    +VLOOKUP(SUBSTITUTE(SUBSTITUTE(E$1,"standard",""),"|Float","")&amp;IF(OR($L2121=TRUE,$A2121=0,MOD($A2121,ChapterTable!$R$20)&lt;&gt;0),"","보스")&amp;"인게임누적합배수",ChapterTable!$R:$S,2,0)*C2121)
  )
  )
  )
)</f>
        <v>326318.52711181639</v>
      </c>
      <c r="F2121" s="1">
        <f ca="1">IF(AND($A2121=0,$B2121=1),
    VLOOKUP(1,ChapterTable!$1:$1048576,MATCH("최종"&amp;SUBSTITUTE(SUBSTITUTE(F$1,"standard",""),"|Float",""),ChapterTable!$1:$1,0),0)*ChapterTable!$P$17,
  IF(AND($A2121=0,$B2121=0),
    F2122,
  IF($B2121=0,
    VLOOKUP($A2121,ChapterTable!$1:$1048576,MATCH("최종"&amp;SUBSTITUTE(SUBSTITUTE(F$1,"standard",""),"|Float",""),ChapterTable!$1:$1,0),0),
  IF($B2121=1,
    IF($L2121=FALSE,
      VLOOKUP($A2121,ChapterTable!$1:$1048576,MATCH("최종"&amp;SUBSTITUTE(SUBSTITUTE(F$1,"standard",""),"|Float",""),ChapterTable!$1:$1,0),0),
      VLOOKUP($A2121-ChapterTable!$P$11,ChapterTable!$1:$1048576,MATCH("최종"&amp;SUBSTITUTE(SUBSTITUTE(F$1,"standard",""),"|Float",""),ChapterTable!$1:$1,0),0)*ChapterTable!$P$14
    ),
  OFFSET(F2121,-$B2121+IF($L2121,1,0),0)*
    (VLOOKUP(SUBSTITUTE(SUBSTITUTE(F$1,"standard",""),"|Float","")&amp;IF(OR($L2121=TRUE,$A2121=0,MOD($A2121,ChapterTable!$R$20)&lt;&gt;0),"","보스")&amp;"인게임누적곱배수",ChapterTable!$R:$S,2,0)^D2121
    +VLOOKUP(SUBSTITUTE(SUBSTITUTE(F$1,"standard",""),"|Float","")&amp;IF(OR($L2121=TRUE,$A2121=0,MOD($A2121,ChapterTable!$R$20)&lt;&gt;0),"","보스")&amp;"인게임누적합배수",ChapterTable!$R:$S,2,0)*D2121)
  )
  )
  )
)</f>
        <v>97725.600567340836</v>
      </c>
      <c r="G2121" t="s">
        <v>719</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238"/>
        <v>23</v>
      </c>
      <c r="Q2121">
        <f t="shared" si="239"/>
        <v>23</v>
      </c>
      <c r="R2121" t="b">
        <f t="shared" ca="1" si="240"/>
        <v>1</v>
      </c>
      <c r="T2121" t="b">
        <f t="shared" ca="1" si="24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244"/>
        <v>0.33333333333333331</v>
      </c>
      <c r="AJ2121">
        <f t="shared" si="242"/>
        <v>1</v>
      </c>
      <c r="AK2121">
        <f t="shared" si="243"/>
        <v>3</v>
      </c>
      <c r="AL2121">
        <f t="shared" si="237"/>
        <v>5</v>
      </c>
    </row>
    <row r="2122" spans="1:38" hidden="1" x14ac:dyDescent="0.3">
      <c r="A2122">
        <v>20</v>
      </c>
      <c r="B2122">
        <v>31</v>
      </c>
      <c r="C2122">
        <f>IF(OR($L2122=TRUE,$A2122=0,MOD($A2122,ChapterTable!$R$20)&lt;&gt;0),
MAX(0,INT(($B2122+ChapterTable!$P$26+VLOOKUP(SUBSTITUTE(C$1,"성장단계","")&amp;"단계오프셋",ChapterTable!$R:$S,2,0))/ChapterTable!$P$23)),
MAX(0,INT(($B2122+ChapterTable!$R$26+VLOOKUP(SUBSTITUTE(C$1,"성장단계","")&amp;"보스단계오프셋",ChapterTable!$R:$S,2,0))/ChapterTable!$R$23)))</f>
        <v>3</v>
      </c>
      <c r="D2122">
        <f>IF(OR($L2122=TRUE,$A2122=0,MOD($A2122,ChapterTable!$R$20)&lt;&gt;0),
MAX(0,INT(($B2122+ChapterTable!$P$26+VLOOKUP(SUBSTITUTE(D$1,"성장단계","")&amp;"단계오프셋",ChapterTable!$R:$S,2,0))/ChapterTable!$P$23)),
MAX(0,INT(($B2122+ChapterTable!$R$26+VLOOKUP(SUBSTITUTE(D$1,"성장단계","")&amp;"보스단계오프셋",ChapterTable!$R:$S,2,0))/ChapterTable!$R$23)))</f>
        <v>3</v>
      </c>
      <c r="E2122" s="1">
        <f ca="1">IF(AND($A2122=0,$B2122=1),
    VLOOKUP(1,ChapterTable!$1:$1048576,MATCH("최종"&amp;SUBSTITUTE(SUBSTITUTE(E$1,"standard",""),"|Float",""),ChapterTable!$1:$1,0),0)*ChapterTable!$P$17,
  IF(AND($A2122=0,$B2122=0),
    E2123,
  IF($B2122=0,
    VLOOKUP($A2122,ChapterTable!$1:$1048576,MATCH("최종"&amp;SUBSTITUTE(SUBSTITUTE(E$1,"standard",""),"|Float",""),ChapterTable!$1:$1,0),0),
  IF($B2122=1,
    IF($L2122=FALSE,
      VLOOKUP($A2122,ChapterTable!$1:$1048576,MATCH("최종"&amp;SUBSTITUTE(SUBSTITUTE(E$1,"standard",""),"|Float",""),ChapterTable!$1:$1,0),0),
      VLOOKUP($A2122-ChapterTable!$P$11,ChapterTable!$1:$1048576,MATCH("최종"&amp;SUBSTITUTE(SUBSTITUTE(E$1,"standard",""),"|Float",""),ChapterTable!$1:$1,0),0)*ChapterTable!$P$14
    ),
  OFFSET(E2122,-$B2122+IF($L2122,1,0),0)*IF($B2122&gt;OFFSET($B2122,1,0),ChapterTable!$R$17,1)*
    (VLOOKUP(SUBSTITUTE(SUBSTITUTE(E$1,"standard",""),"|Float","")&amp;IF(OR($L2122=TRUE,$A2122=0,MOD($A2122,ChapterTable!$R$20)&lt;&gt;0),"","보스")&amp;"인게임누적곱배수",ChapterTable!$R:$S,2,0)^C2122
    +VLOOKUP(SUBSTITUTE(SUBSTITUTE(E$1,"standard",""),"|Float","")&amp;IF(OR($L2122=TRUE,$A2122=0,MOD($A2122,ChapterTable!$R$20)&lt;&gt;0),"","보스")&amp;"인게임누적합배수",ChapterTable!$R:$S,2,0)*C2122)
  )
  )
  )
)</f>
        <v>326318.52711181639</v>
      </c>
      <c r="F2122" s="1">
        <f ca="1">IF(AND($A2122=0,$B2122=1),
    VLOOKUP(1,ChapterTable!$1:$1048576,MATCH("최종"&amp;SUBSTITUTE(SUBSTITUTE(F$1,"standard",""),"|Float",""),ChapterTable!$1:$1,0),0)*ChapterTable!$P$17,
  IF(AND($A2122=0,$B2122=0),
    F2123,
  IF($B2122=0,
    VLOOKUP($A2122,ChapterTable!$1:$1048576,MATCH("최종"&amp;SUBSTITUTE(SUBSTITUTE(F$1,"standard",""),"|Float",""),ChapterTable!$1:$1,0),0),
  IF($B2122=1,
    IF($L2122=FALSE,
      VLOOKUP($A2122,ChapterTable!$1:$1048576,MATCH("최종"&amp;SUBSTITUTE(SUBSTITUTE(F$1,"standard",""),"|Float",""),ChapterTable!$1:$1,0),0),
      VLOOKUP($A2122-ChapterTable!$P$11,ChapterTable!$1:$1048576,MATCH("최종"&amp;SUBSTITUTE(SUBSTITUTE(F$1,"standard",""),"|Float",""),ChapterTable!$1:$1,0),0)*ChapterTable!$P$14
    ),
  OFFSET(F2122,-$B2122+IF($L2122,1,0),0)*
    (VLOOKUP(SUBSTITUTE(SUBSTITUTE(F$1,"standard",""),"|Float","")&amp;IF(OR($L2122=TRUE,$A2122=0,MOD($A2122,ChapterTable!$R$20)&lt;&gt;0),"","보스")&amp;"인게임누적곱배수",ChapterTable!$R:$S,2,0)^D2122
    +VLOOKUP(SUBSTITUTE(SUBSTITUTE(F$1,"standard",""),"|Float","")&amp;IF(OR($L2122=TRUE,$A2122=0,MOD($A2122,ChapterTable!$R$20)&lt;&gt;0),"","보스")&amp;"인게임누적합배수",ChapterTable!$R:$S,2,0)*D2122)
  )
  )
  )
)</f>
        <v>104099.00929999353</v>
      </c>
      <c r="G2122" t="s">
        <v>719</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238"/>
        <v>4</v>
      </c>
      <c r="Q2122">
        <f t="shared" si="239"/>
        <v>4</v>
      </c>
      <c r="R2122" t="b">
        <f t="shared" ca="1" si="240"/>
        <v>1</v>
      </c>
      <c r="T2122" t="b">
        <f t="shared" ca="1" si="24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244"/>
        <v>0.25</v>
      </c>
      <c r="AJ2122">
        <f t="shared" si="242"/>
        <v>0.32</v>
      </c>
      <c r="AK2122">
        <f t="shared" si="243"/>
        <v>1</v>
      </c>
      <c r="AL2122">
        <f t="shared" si="237"/>
        <v>5</v>
      </c>
    </row>
    <row r="2123" spans="1:38" hidden="1" x14ac:dyDescent="0.3">
      <c r="A2123">
        <v>20</v>
      </c>
      <c r="B2123">
        <v>32</v>
      </c>
      <c r="C2123">
        <f>IF(OR($L2123=TRUE,$A2123=0,MOD($A2123,ChapterTable!$R$20)&lt;&gt;0),
MAX(0,INT(($B2123+ChapterTable!$P$26+VLOOKUP(SUBSTITUTE(C$1,"성장단계","")&amp;"단계오프셋",ChapterTable!$R:$S,2,0))/ChapterTable!$P$23)),
MAX(0,INT(($B2123+ChapterTable!$R$26+VLOOKUP(SUBSTITUTE(C$1,"성장단계","")&amp;"보스단계오프셋",ChapterTable!$R:$S,2,0))/ChapterTable!$R$23)))</f>
        <v>3</v>
      </c>
      <c r="D2123">
        <f>IF(OR($L2123=TRUE,$A2123=0,MOD($A2123,ChapterTable!$R$20)&lt;&gt;0),
MAX(0,INT(($B2123+ChapterTable!$P$26+VLOOKUP(SUBSTITUTE(D$1,"성장단계","")&amp;"단계오프셋",ChapterTable!$R:$S,2,0))/ChapterTable!$P$23)),
MAX(0,INT(($B2123+ChapterTable!$R$26+VLOOKUP(SUBSTITUTE(D$1,"성장단계","")&amp;"보스단계오프셋",ChapterTable!$R:$S,2,0))/ChapterTable!$R$23)))</f>
        <v>3</v>
      </c>
      <c r="E2123" s="1">
        <f ca="1">IF(AND($A2123=0,$B2123=1),
    VLOOKUP(1,ChapterTable!$1:$1048576,MATCH("최종"&amp;SUBSTITUTE(SUBSTITUTE(E$1,"standard",""),"|Float",""),ChapterTable!$1:$1,0),0)*ChapterTable!$P$17,
  IF(AND($A2123=0,$B2123=0),
    E2124,
  IF($B2123=0,
    VLOOKUP($A2123,ChapterTable!$1:$1048576,MATCH("최종"&amp;SUBSTITUTE(SUBSTITUTE(E$1,"standard",""),"|Float",""),ChapterTable!$1:$1,0),0),
  IF($B2123=1,
    IF($L2123=FALSE,
      VLOOKUP($A2123,ChapterTable!$1:$1048576,MATCH("최종"&amp;SUBSTITUTE(SUBSTITUTE(E$1,"standard",""),"|Float",""),ChapterTable!$1:$1,0),0),
      VLOOKUP($A2123-ChapterTable!$P$11,ChapterTable!$1:$1048576,MATCH("최종"&amp;SUBSTITUTE(SUBSTITUTE(E$1,"standard",""),"|Float",""),ChapterTable!$1:$1,0),0)*ChapterTable!$P$14
    ),
  OFFSET(E2123,-$B2123+IF($L2123,1,0),0)*IF($B2123&gt;OFFSET($B2123,1,0),ChapterTable!$R$17,1)*
    (VLOOKUP(SUBSTITUTE(SUBSTITUTE(E$1,"standard",""),"|Float","")&amp;IF(OR($L2123=TRUE,$A2123=0,MOD($A2123,ChapterTable!$R$20)&lt;&gt;0),"","보스")&amp;"인게임누적곱배수",ChapterTable!$R:$S,2,0)^C2123
    +VLOOKUP(SUBSTITUTE(SUBSTITUTE(E$1,"standard",""),"|Float","")&amp;IF(OR($L2123=TRUE,$A2123=0,MOD($A2123,ChapterTable!$R$20)&lt;&gt;0),"","보스")&amp;"인게임누적합배수",ChapterTable!$R:$S,2,0)*C2123)
  )
  )
  )
)</f>
        <v>326318.52711181639</v>
      </c>
      <c r="F2123" s="1">
        <f ca="1">IF(AND($A2123=0,$B2123=1),
    VLOOKUP(1,ChapterTable!$1:$1048576,MATCH("최종"&amp;SUBSTITUTE(SUBSTITUTE(F$1,"standard",""),"|Float",""),ChapterTable!$1:$1,0),0)*ChapterTable!$P$17,
  IF(AND($A2123=0,$B2123=0),
    F2124,
  IF($B2123=0,
    VLOOKUP($A2123,ChapterTable!$1:$1048576,MATCH("최종"&amp;SUBSTITUTE(SUBSTITUTE(F$1,"standard",""),"|Float",""),ChapterTable!$1:$1,0),0),
  IF($B2123=1,
    IF($L2123=FALSE,
      VLOOKUP($A2123,ChapterTable!$1:$1048576,MATCH("최종"&amp;SUBSTITUTE(SUBSTITUTE(F$1,"standard",""),"|Float",""),ChapterTable!$1:$1,0),0),
      VLOOKUP($A2123-ChapterTable!$P$11,ChapterTable!$1:$1048576,MATCH("최종"&amp;SUBSTITUTE(SUBSTITUTE(F$1,"standard",""),"|Float",""),ChapterTable!$1:$1,0),0)*ChapterTable!$P$14
    ),
  OFFSET(F2123,-$B2123+IF($L2123,1,0),0)*
    (VLOOKUP(SUBSTITUTE(SUBSTITUTE(F$1,"standard",""),"|Float","")&amp;IF(OR($L2123=TRUE,$A2123=0,MOD($A2123,ChapterTable!$R$20)&lt;&gt;0),"","보스")&amp;"인게임누적곱배수",ChapterTable!$R:$S,2,0)^D2123
    +VLOOKUP(SUBSTITUTE(SUBSTITUTE(F$1,"standard",""),"|Float","")&amp;IF(OR($L2123=TRUE,$A2123=0,MOD($A2123,ChapterTable!$R$20)&lt;&gt;0),"","보스")&amp;"인게임누적합배수",ChapterTable!$R:$S,2,0)*D2123)
  )
  )
  )
)</f>
        <v>104099.00929999353</v>
      </c>
      <c r="G2123" t="s">
        <v>719</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238"/>
        <v>4</v>
      </c>
      <c r="Q2123">
        <f t="shared" si="239"/>
        <v>4</v>
      </c>
      <c r="R2123" t="b">
        <f t="shared" ca="1" si="240"/>
        <v>1</v>
      </c>
      <c r="T2123" t="b">
        <f t="shared" ca="1" si="24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244"/>
        <v>0.25</v>
      </c>
      <c r="AJ2123">
        <f t="shared" si="242"/>
        <v>0.32</v>
      </c>
      <c r="AK2123">
        <f t="shared" si="243"/>
        <v>1</v>
      </c>
      <c r="AL2123">
        <f t="shared" si="237"/>
        <v>5</v>
      </c>
    </row>
    <row r="2124" spans="1:38" hidden="1" x14ac:dyDescent="0.3">
      <c r="A2124">
        <v>20</v>
      </c>
      <c r="B2124">
        <v>33</v>
      </c>
      <c r="C2124">
        <f>IF(OR($L2124=TRUE,$A2124=0,MOD($A2124,ChapterTable!$R$20)&lt;&gt;0),
MAX(0,INT(($B2124+ChapterTable!$P$26+VLOOKUP(SUBSTITUTE(C$1,"성장단계","")&amp;"단계오프셋",ChapterTable!$R:$S,2,0))/ChapterTable!$P$23)),
MAX(0,INT(($B2124+ChapterTable!$R$26+VLOOKUP(SUBSTITUTE(C$1,"성장단계","")&amp;"보스단계오프셋",ChapterTable!$R:$S,2,0))/ChapterTable!$R$23)))</f>
        <v>3</v>
      </c>
      <c r="D2124">
        <f>IF(OR($L2124=TRUE,$A2124=0,MOD($A2124,ChapterTable!$R$20)&lt;&gt;0),
MAX(0,INT(($B2124+ChapterTable!$P$26+VLOOKUP(SUBSTITUTE(D$1,"성장단계","")&amp;"단계오프셋",ChapterTable!$R:$S,2,0))/ChapterTable!$P$23)),
MAX(0,INT(($B2124+ChapterTable!$R$26+VLOOKUP(SUBSTITUTE(D$1,"성장단계","")&amp;"보스단계오프셋",ChapterTable!$R:$S,2,0))/ChapterTable!$R$23)))</f>
        <v>3</v>
      </c>
      <c r="E2124" s="1">
        <f ca="1">IF(AND($A2124=0,$B2124=1),
    VLOOKUP(1,ChapterTable!$1:$1048576,MATCH("최종"&amp;SUBSTITUTE(SUBSTITUTE(E$1,"standard",""),"|Float",""),ChapterTable!$1:$1,0),0)*ChapterTable!$P$17,
  IF(AND($A2124=0,$B2124=0),
    E2125,
  IF($B2124=0,
    VLOOKUP($A2124,ChapterTable!$1:$1048576,MATCH("최종"&amp;SUBSTITUTE(SUBSTITUTE(E$1,"standard",""),"|Float",""),ChapterTable!$1:$1,0),0),
  IF($B2124=1,
    IF($L2124=FALSE,
      VLOOKUP($A2124,ChapterTable!$1:$1048576,MATCH("최종"&amp;SUBSTITUTE(SUBSTITUTE(E$1,"standard",""),"|Float",""),ChapterTable!$1:$1,0),0),
      VLOOKUP($A2124-ChapterTable!$P$11,ChapterTable!$1:$1048576,MATCH("최종"&amp;SUBSTITUTE(SUBSTITUTE(E$1,"standard",""),"|Float",""),ChapterTable!$1:$1,0),0)*ChapterTable!$P$14
    ),
  OFFSET(E2124,-$B2124+IF($L2124,1,0),0)*IF($B2124&gt;OFFSET($B2124,1,0),ChapterTable!$R$17,1)*
    (VLOOKUP(SUBSTITUTE(SUBSTITUTE(E$1,"standard",""),"|Float","")&amp;IF(OR($L2124=TRUE,$A2124=0,MOD($A2124,ChapterTable!$R$20)&lt;&gt;0),"","보스")&amp;"인게임누적곱배수",ChapterTable!$R:$S,2,0)^C2124
    +VLOOKUP(SUBSTITUTE(SUBSTITUTE(E$1,"standard",""),"|Float","")&amp;IF(OR($L2124=TRUE,$A2124=0,MOD($A2124,ChapterTable!$R$20)&lt;&gt;0),"","보스")&amp;"인게임누적합배수",ChapterTable!$R:$S,2,0)*C2124)
  )
  )
  )
)</f>
        <v>326318.52711181639</v>
      </c>
      <c r="F2124" s="1">
        <f ca="1">IF(AND($A2124=0,$B2124=1),
    VLOOKUP(1,ChapterTable!$1:$1048576,MATCH("최종"&amp;SUBSTITUTE(SUBSTITUTE(F$1,"standard",""),"|Float",""),ChapterTable!$1:$1,0),0)*ChapterTable!$P$17,
  IF(AND($A2124=0,$B2124=0),
    F2125,
  IF($B2124=0,
    VLOOKUP($A2124,ChapterTable!$1:$1048576,MATCH("최종"&amp;SUBSTITUTE(SUBSTITUTE(F$1,"standard",""),"|Float",""),ChapterTable!$1:$1,0),0),
  IF($B2124=1,
    IF($L2124=FALSE,
      VLOOKUP($A2124,ChapterTable!$1:$1048576,MATCH("최종"&amp;SUBSTITUTE(SUBSTITUTE(F$1,"standard",""),"|Float",""),ChapterTable!$1:$1,0),0),
      VLOOKUP($A2124-ChapterTable!$P$11,ChapterTable!$1:$1048576,MATCH("최종"&amp;SUBSTITUTE(SUBSTITUTE(F$1,"standard",""),"|Float",""),ChapterTable!$1:$1,0),0)*ChapterTable!$P$14
    ),
  OFFSET(F2124,-$B2124+IF($L2124,1,0),0)*
    (VLOOKUP(SUBSTITUTE(SUBSTITUTE(F$1,"standard",""),"|Float","")&amp;IF(OR($L2124=TRUE,$A2124=0,MOD($A2124,ChapterTable!$R$20)&lt;&gt;0),"","보스")&amp;"인게임누적곱배수",ChapterTable!$R:$S,2,0)^D2124
    +VLOOKUP(SUBSTITUTE(SUBSTITUTE(F$1,"standard",""),"|Float","")&amp;IF(OR($L2124=TRUE,$A2124=0,MOD($A2124,ChapterTable!$R$20)&lt;&gt;0),"","보스")&amp;"인게임누적합배수",ChapterTable!$R:$S,2,0)*D2124)
  )
  )
  )
)</f>
        <v>104099.00929999353</v>
      </c>
      <c r="G2124" t="s">
        <v>719</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238"/>
        <v>4</v>
      </c>
      <c r="Q2124">
        <f t="shared" si="239"/>
        <v>4</v>
      </c>
      <c r="R2124" t="b">
        <f t="shared" ca="1" si="240"/>
        <v>1</v>
      </c>
      <c r="T2124" t="b">
        <f t="shared" ca="1" si="24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244"/>
        <v>0.25</v>
      </c>
      <c r="AJ2124">
        <f t="shared" si="242"/>
        <v>0.32</v>
      </c>
      <c r="AK2124">
        <f t="shared" si="243"/>
        <v>1</v>
      </c>
      <c r="AL2124">
        <f t="shared" si="237"/>
        <v>5</v>
      </c>
    </row>
    <row r="2125" spans="1:38" hidden="1" x14ac:dyDescent="0.3">
      <c r="A2125">
        <v>20</v>
      </c>
      <c r="B2125">
        <v>34</v>
      </c>
      <c r="C2125">
        <f>IF(OR($L2125=TRUE,$A2125=0,MOD($A2125,ChapterTable!$R$20)&lt;&gt;0),
MAX(0,INT(($B2125+ChapterTable!$P$26+VLOOKUP(SUBSTITUTE(C$1,"성장단계","")&amp;"단계오프셋",ChapterTable!$R:$S,2,0))/ChapterTable!$P$23)),
MAX(0,INT(($B2125+ChapterTable!$R$26+VLOOKUP(SUBSTITUTE(C$1,"성장단계","")&amp;"보스단계오프셋",ChapterTable!$R:$S,2,0))/ChapterTable!$R$23)))</f>
        <v>3</v>
      </c>
      <c r="D2125">
        <f>IF(OR($L2125=TRUE,$A2125=0,MOD($A2125,ChapterTable!$R$20)&lt;&gt;0),
MAX(0,INT(($B2125+ChapterTable!$P$26+VLOOKUP(SUBSTITUTE(D$1,"성장단계","")&amp;"단계오프셋",ChapterTable!$R:$S,2,0))/ChapterTable!$P$23)),
MAX(0,INT(($B2125+ChapterTable!$R$26+VLOOKUP(SUBSTITUTE(D$1,"성장단계","")&amp;"보스단계오프셋",ChapterTable!$R:$S,2,0))/ChapterTable!$R$23)))</f>
        <v>3</v>
      </c>
      <c r="E2125" s="1">
        <f ca="1">IF(AND($A2125=0,$B2125=1),
    VLOOKUP(1,ChapterTable!$1:$1048576,MATCH("최종"&amp;SUBSTITUTE(SUBSTITUTE(E$1,"standard",""),"|Float",""),ChapterTable!$1:$1,0),0)*ChapterTable!$P$17,
  IF(AND($A2125=0,$B2125=0),
    E2126,
  IF($B2125=0,
    VLOOKUP($A2125,ChapterTable!$1:$1048576,MATCH("최종"&amp;SUBSTITUTE(SUBSTITUTE(E$1,"standard",""),"|Float",""),ChapterTable!$1:$1,0),0),
  IF($B2125=1,
    IF($L2125=FALSE,
      VLOOKUP($A2125,ChapterTable!$1:$1048576,MATCH("최종"&amp;SUBSTITUTE(SUBSTITUTE(E$1,"standard",""),"|Float",""),ChapterTable!$1:$1,0),0),
      VLOOKUP($A2125-ChapterTable!$P$11,ChapterTable!$1:$1048576,MATCH("최종"&amp;SUBSTITUTE(SUBSTITUTE(E$1,"standard",""),"|Float",""),ChapterTable!$1:$1,0),0)*ChapterTable!$P$14
    ),
  OFFSET(E2125,-$B2125+IF($L2125,1,0),0)*IF($B2125&gt;OFFSET($B2125,1,0),ChapterTable!$R$17,1)*
    (VLOOKUP(SUBSTITUTE(SUBSTITUTE(E$1,"standard",""),"|Float","")&amp;IF(OR($L2125=TRUE,$A2125=0,MOD($A2125,ChapterTable!$R$20)&lt;&gt;0),"","보스")&amp;"인게임누적곱배수",ChapterTable!$R:$S,2,0)^C2125
    +VLOOKUP(SUBSTITUTE(SUBSTITUTE(E$1,"standard",""),"|Float","")&amp;IF(OR($L2125=TRUE,$A2125=0,MOD($A2125,ChapterTable!$R$20)&lt;&gt;0),"","보스")&amp;"인게임누적합배수",ChapterTable!$R:$S,2,0)*C2125)
  )
  )
  )
)</f>
        <v>326318.52711181639</v>
      </c>
      <c r="F2125" s="1">
        <f ca="1">IF(AND($A2125=0,$B2125=1),
    VLOOKUP(1,ChapterTable!$1:$1048576,MATCH("최종"&amp;SUBSTITUTE(SUBSTITUTE(F$1,"standard",""),"|Float",""),ChapterTable!$1:$1,0),0)*ChapterTable!$P$17,
  IF(AND($A2125=0,$B2125=0),
    F2126,
  IF($B2125=0,
    VLOOKUP($A2125,ChapterTable!$1:$1048576,MATCH("최종"&amp;SUBSTITUTE(SUBSTITUTE(F$1,"standard",""),"|Float",""),ChapterTable!$1:$1,0),0),
  IF($B2125=1,
    IF($L2125=FALSE,
      VLOOKUP($A2125,ChapterTable!$1:$1048576,MATCH("최종"&amp;SUBSTITUTE(SUBSTITUTE(F$1,"standard",""),"|Float",""),ChapterTable!$1:$1,0),0),
      VLOOKUP($A2125-ChapterTable!$P$11,ChapterTable!$1:$1048576,MATCH("최종"&amp;SUBSTITUTE(SUBSTITUTE(F$1,"standard",""),"|Float",""),ChapterTable!$1:$1,0),0)*ChapterTable!$P$14
    ),
  OFFSET(F2125,-$B2125+IF($L2125,1,0),0)*
    (VLOOKUP(SUBSTITUTE(SUBSTITUTE(F$1,"standard",""),"|Float","")&amp;IF(OR($L2125=TRUE,$A2125=0,MOD($A2125,ChapterTable!$R$20)&lt;&gt;0),"","보스")&amp;"인게임누적곱배수",ChapterTable!$R:$S,2,0)^D2125
    +VLOOKUP(SUBSTITUTE(SUBSTITUTE(F$1,"standard",""),"|Float","")&amp;IF(OR($L2125=TRUE,$A2125=0,MOD($A2125,ChapterTable!$R$20)&lt;&gt;0),"","보스")&amp;"인게임누적합배수",ChapterTable!$R:$S,2,0)*D2125)
  )
  )
  )
)</f>
        <v>104099.00929999353</v>
      </c>
      <c r="G2125" t="s">
        <v>719</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238"/>
        <v>4</v>
      </c>
      <c r="Q2125">
        <f t="shared" si="239"/>
        <v>4</v>
      </c>
      <c r="R2125" t="b">
        <f t="shared" ca="1" si="240"/>
        <v>1</v>
      </c>
      <c r="T2125" t="b">
        <f t="shared" ca="1" si="24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244"/>
        <v>0.25</v>
      </c>
      <c r="AJ2125">
        <f t="shared" si="242"/>
        <v>0.32</v>
      </c>
      <c r="AK2125">
        <f t="shared" si="243"/>
        <v>1</v>
      </c>
      <c r="AL2125">
        <f t="shared" si="237"/>
        <v>5</v>
      </c>
    </row>
    <row r="2126" spans="1:38" hidden="1" x14ac:dyDescent="0.3">
      <c r="A2126">
        <v>20</v>
      </c>
      <c r="B2126">
        <v>35</v>
      </c>
      <c r="C2126">
        <f>IF(OR($L2126=TRUE,$A2126=0,MOD($A2126,ChapterTable!$R$20)&lt;&gt;0),
MAX(0,INT(($B2126+ChapterTable!$P$26+VLOOKUP(SUBSTITUTE(C$1,"성장단계","")&amp;"단계오프셋",ChapterTable!$R:$S,2,0))/ChapterTable!$P$23)),
MAX(0,INT(($B2126+ChapterTable!$R$26+VLOOKUP(SUBSTITUTE(C$1,"성장단계","")&amp;"보스단계오프셋",ChapterTable!$R:$S,2,0))/ChapterTable!$R$23)))</f>
        <v>3</v>
      </c>
      <c r="D2126">
        <f>IF(OR($L2126=TRUE,$A2126=0,MOD($A2126,ChapterTable!$R$20)&lt;&gt;0),
MAX(0,INT(($B2126+ChapterTable!$P$26+VLOOKUP(SUBSTITUTE(D$1,"성장단계","")&amp;"단계오프셋",ChapterTable!$R:$S,2,0))/ChapterTable!$P$23)),
MAX(0,INT(($B2126+ChapterTable!$R$26+VLOOKUP(SUBSTITUTE(D$1,"성장단계","")&amp;"보스단계오프셋",ChapterTable!$R:$S,2,0))/ChapterTable!$R$23)))</f>
        <v>3</v>
      </c>
      <c r="E2126" s="1">
        <f ca="1">IF(AND($A2126=0,$B2126=1),
    VLOOKUP(1,ChapterTable!$1:$1048576,MATCH("최종"&amp;SUBSTITUTE(SUBSTITUTE(E$1,"standard",""),"|Float",""),ChapterTable!$1:$1,0),0)*ChapterTable!$P$17,
  IF(AND($A2126=0,$B2126=0),
    E2127,
  IF($B2126=0,
    VLOOKUP($A2126,ChapterTable!$1:$1048576,MATCH("최종"&amp;SUBSTITUTE(SUBSTITUTE(E$1,"standard",""),"|Float",""),ChapterTable!$1:$1,0),0),
  IF($B2126=1,
    IF($L2126=FALSE,
      VLOOKUP($A2126,ChapterTable!$1:$1048576,MATCH("최종"&amp;SUBSTITUTE(SUBSTITUTE(E$1,"standard",""),"|Float",""),ChapterTable!$1:$1,0),0),
      VLOOKUP($A2126-ChapterTable!$P$11,ChapterTable!$1:$1048576,MATCH("최종"&amp;SUBSTITUTE(SUBSTITUTE(E$1,"standard",""),"|Float",""),ChapterTable!$1:$1,0),0)*ChapterTable!$P$14
    ),
  OFFSET(E2126,-$B2126+IF($L2126,1,0),0)*IF($B2126&gt;OFFSET($B2126,1,0),ChapterTable!$R$17,1)*
    (VLOOKUP(SUBSTITUTE(SUBSTITUTE(E$1,"standard",""),"|Float","")&amp;IF(OR($L2126=TRUE,$A2126=0,MOD($A2126,ChapterTable!$R$20)&lt;&gt;0),"","보스")&amp;"인게임누적곱배수",ChapterTable!$R:$S,2,0)^C2126
    +VLOOKUP(SUBSTITUTE(SUBSTITUTE(E$1,"standard",""),"|Float","")&amp;IF(OR($L2126=TRUE,$A2126=0,MOD($A2126,ChapterTable!$R$20)&lt;&gt;0),"","보스")&amp;"인게임누적합배수",ChapterTable!$R:$S,2,0)*C2126)
  )
  )
  )
)</f>
        <v>326318.52711181639</v>
      </c>
      <c r="F2126" s="1">
        <f ca="1">IF(AND($A2126=0,$B2126=1),
    VLOOKUP(1,ChapterTable!$1:$1048576,MATCH("최종"&amp;SUBSTITUTE(SUBSTITUTE(F$1,"standard",""),"|Float",""),ChapterTable!$1:$1,0),0)*ChapterTable!$P$17,
  IF(AND($A2126=0,$B2126=0),
    F2127,
  IF($B2126=0,
    VLOOKUP($A2126,ChapterTable!$1:$1048576,MATCH("최종"&amp;SUBSTITUTE(SUBSTITUTE(F$1,"standard",""),"|Float",""),ChapterTable!$1:$1,0),0),
  IF($B2126=1,
    IF($L2126=FALSE,
      VLOOKUP($A2126,ChapterTable!$1:$1048576,MATCH("최종"&amp;SUBSTITUTE(SUBSTITUTE(F$1,"standard",""),"|Float",""),ChapterTable!$1:$1,0),0),
      VLOOKUP($A2126-ChapterTable!$P$11,ChapterTable!$1:$1048576,MATCH("최종"&amp;SUBSTITUTE(SUBSTITUTE(F$1,"standard",""),"|Float",""),ChapterTable!$1:$1,0),0)*ChapterTable!$P$14
    ),
  OFFSET(F2126,-$B2126+IF($L2126,1,0),0)*
    (VLOOKUP(SUBSTITUTE(SUBSTITUTE(F$1,"standard",""),"|Float","")&amp;IF(OR($L2126=TRUE,$A2126=0,MOD($A2126,ChapterTable!$R$20)&lt;&gt;0),"","보스")&amp;"인게임누적곱배수",ChapterTable!$R:$S,2,0)^D2126
    +VLOOKUP(SUBSTITUTE(SUBSTITUTE(F$1,"standard",""),"|Float","")&amp;IF(OR($L2126=TRUE,$A2126=0,MOD($A2126,ChapterTable!$R$20)&lt;&gt;0),"","보스")&amp;"인게임누적합배수",ChapterTable!$R:$S,2,0)*D2126)
  )
  )
  )
)</f>
        <v>104099.00929999353</v>
      </c>
      <c r="G2126" t="s">
        <v>719</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238"/>
        <v>11</v>
      </c>
      <c r="Q2126">
        <f t="shared" si="239"/>
        <v>11</v>
      </c>
      <c r="R2126" t="b">
        <f t="shared" ca="1" si="240"/>
        <v>1</v>
      </c>
      <c r="T2126" t="b">
        <f t="shared" ca="1" si="24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244"/>
        <v>0.25</v>
      </c>
      <c r="AJ2126">
        <f t="shared" si="242"/>
        <v>0.32</v>
      </c>
      <c r="AK2126">
        <f t="shared" si="243"/>
        <v>1</v>
      </c>
      <c r="AL2126">
        <f t="shared" si="237"/>
        <v>5</v>
      </c>
    </row>
    <row r="2127" spans="1:38" hidden="1" x14ac:dyDescent="0.3">
      <c r="A2127">
        <v>20</v>
      </c>
      <c r="B2127">
        <v>36</v>
      </c>
      <c r="C2127">
        <f>IF(OR($L2127=TRUE,$A2127=0,MOD($A2127,ChapterTable!$R$20)&lt;&gt;0),
MAX(0,INT(($B2127+ChapterTable!$P$26+VLOOKUP(SUBSTITUTE(C$1,"성장단계","")&amp;"단계오프셋",ChapterTable!$R:$S,2,0))/ChapterTable!$P$23)),
MAX(0,INT(($B2127+ChapterTable!$R$26+VLOOKUP(SUBSTITUTE(C$1,"성장단계","")&amp;"보스단계오프셋",ChapterTable!$R:$S,2,0))/ChapterTable!$R$23)))</f>
        <v>4</v>
      </c>
      <c r="D2127">
        <f>IF(OR($L2127=TRUE,$A2127=0,MOD($A2127,ChapterTable!$R$20)&lt;&gt;0),
MAX(0,INT(($B2127+ChapterTable!$P$26+VLOOKUP(SUBSTITUTE(D$1,"성장단계","")&amp;"단계오프셋",ChapterTable!$R:$S,2,0))/ChapterTable!$P$23)),
MAX(0,INT(($B2127+ChapterTable!$R$26+VLOOKUP(SUBSTITUTE(D$1,"성장단계","")&amp;"보스단계오프셋",ChapterTable!$R:$S,2,0))/ChapterTable!$R$23)))</f>
        <v>3</v>
      </c>
      <c r="E2127" s="1">
        <f ca="1">IF(AND($A2127=0,$B2127=1),
    VLOOKUP(1,ChapterTable!$1:$1048576,MATCH("최종"&amp;SUBSTITUTE(SUBSTITUTE(E$1,"standard",""),"|Float",""),ChapterTable!$1:$1,0),0)*ChapterTable!$P$17,
  IF(AND($A2127=0,$B2127=0),
    E2128,
  IF($B2127=0,
    VLOOKUP($A2127,ChapterTable!$1:$1048576,MATCH("최종"&amp;SUBSTITUTE(SUBSTITUTE(E$1,"standard",""),"|Float",""),ChapterTable!$1:$1,0),0),
  IF($B2127=1,
    IF($L2127=FALSE,
      VLOOKUP($A2127,ChapterTable!$1:$1048576,MATCH("최종"&amp;SUBSTITUTE(SUBSTITUTE(E$1,"standard",""),"|Float",""),ChapterTable!$1:$1,0),0),
      VLOOKUP($A2127-ChapterTable!$P$11,ChapterTable!$1:$1048576,MATCH("최종"&amp;SUBSTITUTE(SUBSTITUTE(E$1,"standard",""),"|Float",""),ChapterTable!$1:$1,0),0)*ChapterTable!$P$14
    ),
  OFFSET(E2127,-$B2127+IF($L2127,1,0),0)*IF($B2127&gt;OFFSET($B2127,1,0),ChapterTable!$R$17,1)*
    (VLOOKUP(SUBSTITUTE(SUBSTITUTE(E$1,"standard",""),"|Float","")&amp;IF(OR($L2127=TRUE,$A2127=0,MOD($A2127,ChapterTable!$R$20)&lt;&gt;0),"","보스")&amp;"인게임누적곱배수",ChapterTable!$R:$S,2,0)^C2127
    +VLOOKUP(SUBSTITUTE(SUBSTITUTE(E$1,"standard",""),"|Float","")&amp;IF(OR($L2127=TRUE,$A2127=0,MOD($A2127,ChapterTable!$R$20)&lt;&gt;0),"","보스")&amp;"인게임누적합배수",ChapterTable!$R:$S,2,0)*C2127)
  )
  )
  )
)</f>
        <v>367108.34300079342</v>
      </c>
      <c r="F2127" s="1">
        <f ca="1">IF(AND($A2127=0,$B2127=1),
    VLOOKUP(1,ChapterTable!$1:$1048576,MATCH("최종"&amp;SUBSTITUTE(SUBSTITUTE(F$1,"standard",""),"|Float",""),ChapterTable!$1:$1,0),0)*ChapterTable!$P$17,
  IF(AND($A2127=0,$B2127=0),
    F2128,
  IF($B2127=0,
    VLOOKUP($A2127,ChapterTable!$1:$1048576,MATCH("최종"&amp;SUBSTITUTE(SUBSTITUTE(F$1,"standard",""),"|Float",""),ChapterTable!$1:$1,0),0),
  IF($B2127=1,
    IF($L2127=FALSE,
      VLOOKUP($A2127,ChapterTable!$1:$1048576,MATCH("최종"&amp;SUBSTITUTE(SUBSTITUTE(F$1,"standard",""),"|Float",""),ChapterTable!$1:$1,0),0),
      VLOOKUP($A2127-ChapterTable!$P$11,ChapterTable!$1:$1048576,MATCH("최종"&amp;SUBSTITUTE(SUBSTITUTE(F$1,"standard",""),"|Float",""),ChapterTable!$1:$1,0),0)*ChapterTable!$P$14
    ),
  OFFSET(F2127,-$B2127+IF($L2127,1,0),0)*
    (VLOOKUP(SUBSTITUTE(SUBSTITUTE(F$1,"standard",""),"|Float","")&amp;IF(OR($L2127=TRUE,$A2127=0,MOD($A2127,ChapterTable!$R$20)&lt;&gt;0),"","보스")&amp;"인게임누적곱배수",ChapterTable!$R:$S,2,0)^D2127
    +VLOOKUP(SUBSTITUTE(SUBSTITUTE(F$1,"standard",""),"|Float","")&amp;IF(OR($L2127=TRUE,$A2127=0,MOD($A2127,ChapterTable!$R$20)&lt;&gt;0),"","보스")&amp;"인게임누적합배수",ChapterTable!$R:$S,2,0)*D2127)
  )
  )
  )
)</f>
        <v>104099.00929999353</v>
      </c>
      <c r="G2127" t="s">
        <v>719</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238"/>
        <v>4</v>
      </c>
      <c r="Q2127">
        <f t="shared" si="239"/>
        <v>4</v>
      </c>
      <c r="R2127" t="b">
        <f t="shared" ca="1" si="240"/>
        <v>1</v>
      </c>
      <c r="T2127" t="b">
        <f t="shared" ca="1" si="24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244"/>
        <v>0.25</v>
      </c>
      <c r="AJ2127">
        <f t="shared" si="242"/>
        <v>0.32</v>
      </c>
      <c r="AK2127">
        <f t="shared" si="243"/>
        <v>1</v>
      </c>
      <c r="AL2127">
        <f t="shared" si="237"/>
        <v>5</v>
      </c>
    </row>
    <row r="2128" spans="1:38" hidden="1" x14ac:dyDescent="0.3">
      <c r="A2128">
        <v>20</v>
      </c>
      <c r="B2128">
        <v>37</v>
      </c>
      <c r="C2128">
        <f>IF(OR($L2128=TRUE,$A2128=0,MOD($A2128,ChapterTable!$R$20)&lt;&gt;0),
MAX(0,INT(($B2128+ChapterTable!$P$26+VLOOKUP(SUBSTITUTE(C$1,"성장단계","")&amp;"단계오프셋",ChapterTable!$R:$S,2,0))/ChapterTable!$P$23)),
MAX(0,INT(($B2128+ChapterTable!$R$26+VLOOKUP(SUBSTITUTE(C$1,"성장단계","")&amp;"보스단계오프셋",ChapterTable!$R:$S,2,0))/ChapterTable!$R$23)))</f>
        <v>4</v>
      </c>
      <c r="D2128">
        <f>IF(OR($L2128=TRUE,$A2128=0,MOD($A2128,ChapterTable!$R$20)&lt;&gt;0),
MAX(0,INT(($B2128+ChapterTable!$P$26+VLOOKUP(SUBSTITUTE(D$1,"성장단계","")&amp;"단계오프셋",ChapterTable!$R:$S,2,0))/ChapterTable!$P$23)),
MAX(0,INT(($B2128+ChapterTable!$R$26+VLOOKUP(SUBSTITUTE(D$1,"성장단계","")&amp;"보스단계오프셋",ChapterTable!$R:$S,2,0))/ChapterTable!$R$23)))</f>
        <v>3</v>
      </c>
      <c r="E2128" s="1">
        <f ca="1">IF(AND($A2128=0,$B2128=1),
    VLOOKUP(1,ChapterTable!$1:$1048576,MATCH("최종"&amp;SUBSTITUTE(SUBSTITUTE(E$1,"standard",""),"|Float",""),ChapterTable!$1:$1,0),0)*ChapterTable!$P$17,
  IF(AND($A2128=0,$B2128=0),
    E2129,
  IF($B2128=0,
    VLOOKUP($A2128,ChapterTable!$1:$1048576,MATCH("최종"&amp;SUBSTITUTE(SUBSTITUTE(E$1,"standard",""),"|Float",""),ChapterTable!$1:$1,0),0),
  IF($B2128=1,
    IF($L2128=FALSE,
      VLOOKUP($A2128,ChapterTable!$1:$1048576,MATCH("최종"&amp;SUBSTITUTE(SUBSTITUTE(E$1,"standard",""),"|Float",""),ChapterTable!$1:$1,0),0),
      VLOOKUP($A2128-ChapterTable!$P$11,ChapterTable!$1:$1048576,MATCH("최종"&amp;SUBSTITUTE(SUBSTITUTE(E$1,"standard",""),"|Float",""),ChapterTable!$1:$1,0),0)*ChapterTable!$P$14
    ),
  OFFSET(E2128,-$B2128+IF($L2128,1,0),0)*IF($B2128&gt;OFFSET($B2128,1,0),ChapterTable!$R$17,1)*
    (VLOOKUP(SUBSTITUTE(SUBSTITUTE(E$1,"standard",""),"|Float","")&amp;IF(OR($L2128=TRUE,$A2128=0,MOD($A2128,ChapterTable!$R$20)&lt;&gt;0),"","보스")&amp;"인게임누적곱배수",ChapterTable!$R:$S,2,0)^C2128
    +VLOOKUP(SUBSTITUTE(SUBSTITUTE(E$1,"standard",""),"|Float","")&amp;IF(OR($L2128=TRUE,$A2128=0,MOD($A2128,ChapterTable!$R$20)&lt;&gt;0),"","보스")&amp;"인게임누적합배수",ChapterTable!$R:$S,2,0)*C2128)
  )
  )
  )
)</f>
        <v>367108.34300079342</v>
      </c>
      <c r="F2128" s="1">
        <f ca="1">IF(AND($A2128=0,$B2128=1),
    VLOOKUP(1,ChapterTable!$1:$1048576,MATCH("최종"&amp;SUBSTITUTE(SUBSTITUTE(F$1,"standard",""),"|Float",""),ChapterTable!$1:$1,0),0)*ChapterTable!$P$17,
  IF(AND($A2128=0,$B2128=0),
    F2129,
  IF($B2128=0,
    VLOOKUP($A2128,ChapterTable!$1:$1048576,MATCH("최종"&amp;SUBSTITUTE(SUBSTITUTE(F$1,"standard",""),"|Float",""),ChapterTable!$1:$1,0),0),
  IF($B2128=1,
    IF($L2128=FALSE,
      VLOOKUP($A2128,ChapterTable!$1:$1048576,MATCH("최종"&amp;SUBSTITUTE(SUBSTITUTE(F$1,"standard",""),"|Float",""),ChapterTable!$1:$1,0),0),
      VLOOKUP($A2128-ChapterTable!$P$11,ChapterTable!$1:$1048576,MATCH("최종"&amp;SUBSTITUTE(SUBSTITUTE(F$1,"standard",""),"|Float",""),ChapterTable!$1:$1,0),0)*ChapterTable!$P$14
    ),
  OFFSET(F2128,-$B2128+IF($L2128,1,0),0)*
    (VLOOKUP(SUBSTITUTE(SUBSTITUTE(F$1,"standard",""),"|Float","")&amp;IF(OR($L2128=TRUE,$A2128=0,MOD($A2128,ChapterTable!$R$20)&lt;&gt;0),"","보스")&amp;"인게임누적곱배수",ChapterTable!$R:$S,2,0)^D2128
    +VLOOKUP(SUBSTITUTE(SUBSTITUTE(F$1,"standard",""),"|Float","")&amp;IF(OR($L2128=TRUE,$A2128=0,MOD($A2128,ChapterTable!$R$20)&lt;&gt;0),"","보스")&amp;"인게임누적합배수",ChapterTable!$R:$S,2,0)*D2128)
  )
  )
  )
)</f>
        <v>104099.00929999353</v>
      </c>
      <c r="G2128" t="s">
        <v>719</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238"/>
        <v>4</v>
      </c>
      <c r="Q2128">
        <f t="shared" si="239"/>
        <v>4</v>
      </c>
      <c r="R2128" t="b">
        <f t="shared" ca="1" si="240"/>
        <v>1</v>
      </c>
      <c r="T2128" t="b">
        <f t="shared" ca="1" si="24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244"/>
        <v>0.25</v>
      </c>
      <c r="AJ2128">
        <f t="shared" si="242"/>
        <v>0.32</v>
      </c>
      <c r="AK2128">
        <f t="shared" si="243"/>
        <v>1</v>
      </c>
      <c r="AL2128">
        <f t="shared" si="237"/>
        <v>5</v>
      </c>
    </row>
    <row r="2129" spans="1:38" hidden="1" x14ac:dyDescent="0.3">
      <c r="A2129">
        <v>20</v>
      </c>
      <c r="B2129">
        <v>38</v>
      </c>
      <c r="C2129">
        <f>IF(OR($L2129=TRUE,$A2129=0,MOD($A2129,ChapterTable!$R$20)&lt;&gt;0),
MAX(0,INT(($B2129+ChapterTable!$P$26+VLOOKUP(SUBSTITUTE(C$1,"성장단계","")&amp;"단계오프셋",ChapterTable!$R:$S,2,0))/ChapterTable!$P$23)),
MAX(0,INT(($B2129+ChapterTable!$R$26+VLOOKUP(SUBSTITUTE(C$1,"성장단계","")&amp;"보스단계오프셋",ChapterTable!$R:$S,2,0))/ChapterTable!$R$23)))</f>
        <v>4</v>
      </c>
      <c r="D2129">
        <f>IF(OR($L2129=TRUE,$A2129=0,MOD($A2129,ChapterTable!$R$20)&lt;&gt;0),
MAX(0,INT(($B2129+ChapterTable!$P$26+VLOOKUP(SUBSTITUTE(D$1,"성장단계","")&amp;"단계오프셋",ChapterTable!$R:$S,2,0))/ChapterTable!$P$23)),
MAX(0,INT(($B2129+ChapterTable!$R$26+VLOOKUP(SUBSTITUTE(D$1,"성장단계","")&amp;"보스단계오프셋",ChapterTable!$R:$S,2,0))/ChapterTable!$R$23)))</f>
        <v>3</v>
      </c>
      <c r="E2129" s="1">
        <f ca="1">IF(AND($A2129=0,$B2129=1),
    VLOOKUP(1,ChapterTable!$1:$1048576,MATCH("최종"&amp;SUBSTITUTE(SUBSTITUTE(E$1,"standard",""),"|Float",""),ChapterTable!$1:$1,0),0)*ChapterTable!$P$17,
  IF(AND($A2129=0,$B2129=0),
    E2130,
  IF($B2129=0,
    VLOOKUP($A2129,ChapterTable!$1:$1048576,MATCH("최종"&amp;SUBSTITUTE(SUBSTITUTE(E$1,"standard",""),"|Float",""),ChapterTable!$1:$1,0),0),
  IF($B2129=1,
    IF($L2129=FALSE,
      VLOOKUP($A2129,ChapterTable!$1:$1048576,MATCH("최종"&amp;SUBSTITUTE(SUBSTITUTE(E$1,"standard",""),"|Float",""),ChapterTable!$1:$1,0),0),
      VLOOKUP($A2129-ChapterTable!$P$11,ChapterTable!$1:$1048576,MATCH("최종"&amp;SUBSTITUTE(SUBSTITUTE(E$1,"standard",""),"|Float",""),ChapterTable!$1:$1,0),0)*ChapterTable!$P$14
    ),
  OFFSET(E2129,-$B2129+IF($L2129,1,0),0)*IF($B2129&gt;OFFSET($B2129,1,0),ChapterTable!$R$17,1)*
    (VLOOKUP(SUBSTITUTE(SUBSTITUTE(E$1,"standard",""),"|Float","")&amp;IF(OR($L2129=TRUE,$A2129=0,MOD($A2129,ChapterTable!$R$20)&lt;&gt;0),"","보스")&amp;"인게임누적곱배수",ChapterTable!$R:$S,2,0)^C2129
    +VLOOKUP(SUBSTITUTE(SUBSTITUTE(E$1,"standard",""),"|Float","")&amp;IF(OR($L2129=TRUE,$A2129=0,MOD($A2129,ChapterTable!$R$20)&lt;&gt;0),"","보스")&amp;"인게임누적합배수",ChapterTable!$R:$S,2,0)*C2129)
  )
  )
  )
)</f>
        <v>367108.34300079342</v>
      </c>
      <c r="F2129" s="1">
        <f ca="1">IF(AND($A2129=0,$B2129=1),
    VLOOKUP(1,ChapterTable!$1:$1048576,MATCH("최종"&amp;SUBSTITUTE(SUBSTITUTE(F$1,"standard",""),"|Float",""),ChapterTable!$1:$1,0),0)*ChapterTable!$P$17,
  IF(AND($A2129=0,$B2129=0),
    F2130,
  IF($B2129=0,
    VLOOKUP($A2129,ChapterTable!$1:$1048576,MATCH("최종"&amp;SUBSTITUTE(SUBSTITUTE(F$1,"standard",""),"|Float",""),ChapterTable!$1:$1,0),0),
  IF($B2129=1,
    IF($L2129=FALSE,
      VLOOKUP($A2129,ChapterTable!$1:$1048576,MATCH("최종"&amp;SUBSTITUTE(SUBSTITUTE(F$1,"standard",""),"|Float",""),ChapterTable!$1:$1,0),0),
      VLOOKUP($A2129-ChapterTable!$P$11,ChapterTable!$1:$1048576,MATCH("최종"&amp;SUBSTITUTE(SUBSTITUTE(F$1,"standard",""),"|Float",""),ChapterTable!$1:$1,0),0)*ChapterTable!$P$14
    ),
  OFFSET(F2129,-$B2129+IF($L2129,1,0),0)*
    (VLOOKUP(SUBSTITUTE(SUBSTITUTE(F$1,"standard",""),"|Float","")&amp;IF(OR($L2129=TRUE,$A2129=0,MOD($A2129,ChapterTable!$R$20)&lt;&gt;0),"","보스")&amp;"인게임누적곱배수",ChapterTable!$R:$S,2,0)^D2129
    +VLOOKUP(SUBSTITUTE(SUBSTITUTE(F$1,"standard",""),"|Float","")&amp;IF(OR($L2129=TRUE,$A2129=0,MOD($A2129,ChapterTable!$R$20)&lt;&gt;0),"","보스")&amp;"인게임누적합배수",ChapterTable!$R:$S,2,0)*D2129)
  )
  )
  )
)</f>
        <v>104099.00929999353</v>
      </c>
      <c r="G2129" t="s">
        <v>719</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238"/>
        <v>4</v>
      </c>
      <c r="Q2129">
        <f t="shared" si="239"/>
        <v>4</v>
      </c>
      <c r="R2129" t="b">
        <f t="shared" ca="1" si="240"/>
        <v>1</v>
      </c>
      <c r="T2129" t="b">
        <f t="shared" ca="1" si="24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244"/>
        <v>0.25</v>
      </c>
      <c r="AJ2129">
        <f t="shared" si="242"/>
        <v>0.32</v>
      </c>
      <c r="AK2129">
        <f t="shared" si="243"/>
        <v>1</v>
      </c>
      <c r="AL2129">
        <f t="shared" si="237"/>
        <v>5</v>
      </c>
    </row>
    <row r="2130" spans="1:38" hidden="1" x14ac:dyDescent="0.3">
      <c r="A2130">
        <v>20</v>
      </c>
      <c r="B2130">
        <v>39</v>
      </c>
      <c r="C2130">
        <f>IF(OR($L2130=TRUE,$A2130=0,MOD($A2130,ChapterTable!$R$20)&lt;&gt;0),
MAX(0,INT(($B2130+ChapterTable!$P$26+VLOOKUP(SUBSTITUTE(C$1,"성장단계","")&amp;"단계오프셋",ChapterTable!$R:$S,2,0))/ChapterTable!$P$23)),
MAX(0,INT(($B2130+ChapterTable!$R$26+VLOOKUP(SUBSTITUTE(C$1,"성장단계","")&amp;"보스단계오프셋",ChapterTable!$R:$S,2,0))/ChapterTable!$R$23)))</f>
        <v>4</v>
      </c>
      <c r="D2130">
        <f>IF(OR($L2130=TRUE,$A2130=0,MOD($A2130,ChapterTable!$R$20)&lt;&gt;0),
MAX(0,INT(($B2130+ChapterTable!$P$26+VLOOKUP(SUBSTITUTE(D$1,"성장단계","")&amp;"단계오프셋",ChapterTable!$R:$S,2,0))/ChapterTable!$P$23)),
MAX(0,INT(($B2130+ChapterTable!$R$26+VLOOKUP(SUBSTITUTE(D$1,"성장단계","")&amp;"보스단계오프셋",ChapterTable!$R:$S,2,0))/ChapterTable!$R$23)))</f>
        <v>3</v>
      </c>
      <c r="E2130" s="1">
        <f ca="1">IF(AND($A2130=0,$B2130=1),
    VLOOKUP(1,ChapterTable!$1:$1048576,MATCH("최종"&amp;SUBSTITUTE(SUBSTITUTE(E$1,"standard",""),"|Float",""),ChapterTable!$1:$1,0),0)*ChapterTable!$P$17,
  IF(AND($A2130=0,$B2130=0),
    E2131,
  IF($B2130=0,
    VLOOKUP($A2130,ChapterTable!$1:$1048576,MATCH("최종"&amp;SUBSTITUTE(SUBSTITUTE(E$1,"standard",""),"|Float",""),ChapterTable!$1:$1,0),0),
  IF($B2130=1,
    IF($L2130=FALSE,
      VLOOKUP($A2130,ChapterTable!$1:$1048576,MATCH("최종"&amp;SUBSTITUTE(SUBSTITUTE(E$1,"standard",""),"|Float",""),ChapterTable!$1:$1,0),0),
      VLOOKUP($A2130-ChapterTable!$P$11,ChapterTable!$1:$1048576,MATCH("최종"&amp;SUBSTITUTE(SUBSTITUTE(E$1,"standard",""),"|Float",""),ChapterTable!$1:$1,0),0)*ChapterTable!$P$14
    ),
  OFFSET(E2130,-$B2130+IF($L2130,1,0),0)*IF($B2130&gt;OFFSET($B2130,1,0),ChapterTable!$R$17,1)*
    (VLOOKUP(SUBSTITUTE(SUBSTITUTE(E$1,"standard",""),"|Float","")&amp;IF(OR($L2130=TRUE,$A2130=0,MOD($A2130,ChapterTable!$R$20)&lt;&gt;0),"","보스")&amp;"인게임누적곱배수",ChapterTable!$R:$S,2,0)^C2130
    +VLOOKUP(SUBSTITUTE(SUBSTITUTE(E$1,"standard",""),"|Float","")&amp;IF(OR($L2130=TRUE,$A2130=0,MOD($A2130,ChapterTable!$R$20)&lt;&gt;0),"","보스")&amp;"인게임누적합배수",ChapterTable!$R:$S,2,0)*C2130)
  )
  )
  )
)</f>
        <v>367108.34300079342</v>
      </c>
      <c r="F2130" s="1">
        <f ca="1">IF(AND($A2130=0,$B2130=1),
    VLOOKUP(1,ChapterTable!$1:$1048576,MATCH("최종"&amp;SUBSTITUTE(SUBSTITUTE(F$1,"standard",""),"|Float",""),ChapterTable!$1:$1,0),0)*ChapterTable!$P$17,
  IF(AND($A2130=0,$B2130=0),
    F2131,
  IF($B2130=0,
    VLOOKUP($A2130,ChapterTable!$1:$1048576,MATCH("최종"&amp;SUBSTITUTE(SUBSTITUTE(F$1,"standard",""),"|Float",""),ChapterTable!$1:$1,0),0),
  IF($B2130=1,
    IF($L2130=FALSE,
      VLOOKUP($A2130,ChapterTable!$1:$1048576,MATCH("최종"&amp;SUBSTITUTE(SUBSTITUTE(F$1,"standard",""),"|Float",""),ChapterTable!$1:$1,0),0),
      VLOOKUP($A2130-ChapterTable!$P$11,ChapterTable!$1:$1048576,MATCH("최종"&amp;SUBSTITUTE(SUBSTITUTE(F$1,"standard",""),"|Float",""),ChapterTable!$1:$1,0),0)*ChapterTable!$P$14
    ),
  OFFSET(F2130,-$B2130+IF($L2130,1,0),0)*
    (VLOOKUP(SUBSTITUTE(SUBSTITUTE(F$1,"standard",""),"|Float","")&amp;IF(OR($L2130=TRUE,$A2130=0,MOD($A2130,ChapterTable!$R$20)&lt;&gt;0),"","보스")&amp;"인게임누적곱배수",ChapterTable!$R:$S,2,0)^D2130
    +VLOOKUP(SUBSTITUTE(SUBSTITUTE(F$1,"standard",""),"|Float","")&amp;IF(OR($L2130=TRUE,$A2130=0,MOD($A2130,ChapterTable!$R$20)&lt;&gt;0),"","보스")&amp;"인게임누적합배수",ChapterTable!$R:$S,2,0)*D2130)
  )
  )
  )
)</f>
        <v>104099.00929999353</v>
      </c>
      <c r="G2130" t="s">
        <v>719</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238"/>
        <v>94</v>
      </c>
      <c r="Q2130">
        <f t="shared" si="239"/>
        <v>94</v>
      </c>
      <c r="R2130" t="b">
        <f t="shared" ca="1" si="240"/>
        <v>1</v>
      </c>
      <c r="T2130" t="b">
        <f t="shared" ca="1" si="24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244"/>
        <v>0.25</v>
      </c>
      <c r="AJ2130">
        <f t="shared" si="242"/>
        <v>0.32</v>
      </c>
      <c r="AK2130">
        <f t="shared" si="243"/>
        <v>1</v>
      </c>
      <c r="AL2130">
        <f t="shared" si="237"/>
        <v>5</v>
      </c>
    </row>
    <row r="2131" spans="1:38" hidden="1" x14ac:dyDescent="0.3">
      <c r="A2131">
        <v>20</v>
      </c>
      <c r="B2131">
        <v>40</v>
      </c>
      <c r="C2131">
        <f>IF(OR($L2131=TRUE,$A2131=0,MOD($A2131,ChapterTable!$R$20)&lt;&gt;0),
MAX(0,INT(($B2131+ChapterTable!$P$26+VLOOKUP(SUBSTITUTE(C$1,"성장단계","")&amp;"단계오프셋",ChapterTable!$R:$S,2,0))/ChapterTable!$P$23)),
MAX(0,INT(($B2131+ChapterTable!$R$26+VLOOKUP(SUBSTITUTE(C$1,"성장단계","")&amp;"보스단계오프셋",ChapterTable!$R:$S,2,0))/ChapterTable!$R$23)))</f>
        <v>4</v>
      </c>
      <c r="D2131">
        <f>IF(OR($L2131=TRUE,$A2131=0,MOD($A2131,ChapterTable!$R$20)&lt;&gt;0),
MAX(0,INT(($B2131+ChapterTable!$P$26+VLOOKUP(SUBSTITUTE(D$1,"성장단계","")&amp;"단계오프셋",ChapterTable!$R:$S,2,0))/ChapterTable!$P$23)),
MAX(0,INT(($B2131+ChapterTable!$R$26+VLOOKUP(SUBSTITUTE(D$1,"성장단계","")&amp;"보스단계오프셋",ChapterTable!$R:$S,2,0))/ChapterTable!$R$23)))</f>
        <v>3</v>
      </c>
      <c r="E2131" s="1">
        <f ca="1">IF(AND($A2131=0,$B2131=1),
    VLOOKUP(1,ChapterTable!$1:$1048576,MATCH("최종"&amp;SUBSTITUTE(SUBSTITUTE(E$1,"standard",""),"|Float",""),ChapterTable!$1:$1,0),0)*ChapterTable!$P$17,
  IF(AND($A2131=0,$B2131=0),
    E2132,
  IF($B2131=0,
    VLOOKUP($A2131,ChapterTable!$1:$1048576,MATCH("최종"&amp;SUBSTITUTE(SUBSTITUTE(E$1,"standard",""),"|Float",""),ChapterTable!$1:$1,0),0),
  IF($B2131=1,
    IF($L2131=FALSE,
      VLOOKUP($A2131,ChapterTable!$1:$1048576,MATCH("최종"&amp;SUBSTITUTE(SUBSTITUTE(E$1,"standard",""),"|Float",""),ChapterTable!$1:$1,0),0),
      VLOOKUP($A2131-ChapterTable!$P$11,ChapterTable!$1:$1048576,MATCH("최종"&amp;SUBSTITUTE(SUBSTITUTE(E$1,"standard",""),"|Float",""),ChapterTable!$1:$1,0),0)*ChapterTable!$P$14
    ),
  OFFSET(E2131,-$B2131+IF($L2131,1,0),0)*IF($B2131&gt;OFFSET($B2131,1,0),ChapterTable!$R$17,1)*
    (VLOOKUP(SUBSTITUTE(SUBSTITUTE(E$1,"standard",""),"|Float","")&amp;IF(OR($L2131=TRUE,$A2131=0,MOD($A2131,ChapterTable!$R$20)&lt;&gt;0),"","보스")&amp;"인게임누적곱배수",ChapterTable!$R:$S,2,0)^C2131
    +VLOOKUP(SUBSTITUTE(SUBSTITUTE(E$1,"standard",""),"|Float","")&amp;IF(OR($L2131=TRUE,$A2131=0,MOD($A2131,ChapterTable!$R$20)&lt;&gt;0),"","보스")&amp;"인게임누적합배수",ChapterTable!$R:$S,2,0)*C2131)
  )
  )
  )
)</f>
        <v>367108.34300079342</v>
      </c>
      <c r="F2131" s="1">
        <f ca="1">IF(AND($A2131=0,$B2131=1),
    VLOOKUP(1,ChapterTable!$1:$1048576,MATCH("최종"&amp;SUBSTITUTE(SUBSTITUTE(F$1,"standard",""),"|Float",""),ChapterTable!$1:$1,0),0)*ChapterTable!$P$17,
  IF(AND($A2131=0,$B2131=0),
    F2132,
  IF($B2131=0,
    VLOOKUP($A2131,ChapterTable!$1:$1048576,MATCH("최종"&amp;SUBSTITUTE(SUBSTITUTE(F$1,"standard",""),"|Float",""),ChapterTable!$1:$1,0),0),
  IF($B2131=1,
    IF($L2131=FALSE,
      VLOOKUP($A2131,ChapterTable!$1:$1048576,MATCH("최종"&amp;SUBSTITUTE(SUBSTITUTE(F$1,"standard",""),"|Float",""),ChapterTable!$1:$1,0),0),
      VLOOKUP($A2131-ChapterTable!$P$11,ChapterTable!$1:$1048576,MATCH("최종"&amp;SUBSTITUTE(SUBSTITUTE(F$1,"standard",""),"|Float",""),ChapterTable!$1:$1,0),0)*ChapterTable!$P$14
    ),
  OFFSET(F2131,-$B2131+IF($L2131,1,0),0)*
    (VLOOKUP(SUBSTITUTE(SUBSTITUTE(F$1,"standard",""),"|Float","")&amp;IF(OR($L2131=TRUE,$A2131=0,MOD($A2131,ChapterTable!$R$20)&lt;&gt;0),"","보스")&amp;"인게임누적곱배수",ChapterTable!$R:$S,2,0)^D2131
    +VLOOKUP(SUBSTITUTE(SUBSTITUTE(F$1,"standard",""),"|Float","")&amp;IF(OR($L2131=TRUE,$A2131=0,MOD($A2131,ChapterTable!$R$20)&lt;&gt;0),"","보스")&amp;"인게임누적합배수",ChapterTable!$R:$S,2,0)*D2131)
  )
  )
  )
)</f>
        <v>104099.00929999353</v>
      </c>
      <c r="G2131" t="s">
        <v>719</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238"/>
        <v>24</v>
      </c>
      <c r="Q2131">
        <f t="shared" si="239"/>
        <v>24</v>
      </c>
      <c r="R2131" t="b">
        <f t="shared" ca="1" si="240"/>
        <v>1</v>
      </c>
      <c r="T2131" t="b">
        <f t="shared" ca="1" si="24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244"/>
        <v>0.25</v>
      </c>
      <c r="AJ2131">
        <f t="shared" si="242"/>
        <v>1</v>
      </c>
      <c r="AK2131">
        <f t="shared" si="243"/>
        <v>4</v>
      </c>
      <c r="AL2131">
        <f t="shared" si="237"/>
        <v>5</v>
      </c>
    </row>
    <row r="2132" spans="1:38" hidden="1" x14ac:dyDescent="0.3">
      <c r="A2132">
        <v>20</v>
      </c>
      <c r="B2132">
        <v>41</v>
      </c>
      <c r="C2132">
        <f>IF(OR($L2132=TRUE,$A2132=0,MOD($A2132,ChapterTable!$R$20)&lt;&gt;0),
MAX(0,INT(($B2132+ChapterTable!$P$26+VLOOKUP(SUBSTITUTE(C$1,"성장단계","")&amp;"단계오프셋",ChapterTable!$R:$S,2,0))/ChapterTable!$P$23)),
MAX(0,INT(($B2132+ChapterTable!$R$26+VLOOKUP(SUBSTITUTE(C$1,"성장단계","")&amp;"보스단계오프셋",ChapterTable!$R:$S,2,0))/ChapterTable!$R$23)))</f>
        <v>4</v>
      </c>
      <c r="D2132">
        <f>IF(OR($L2132=TRUE,$A2132=0,MOD($A2132,ChapterTable!$R$20)&lt;&gt;0),
MAX(0,INT(($B2132+ChapterTable!$P$26+VLOOKUP(SUBSTITUTE(D$1,"성장단계","")&amp;"단계오프셋",ChapterTable!$R:$S,2,0))/ChapterTable!$P$23)),
MAX(0,INT(($B2132+ChapterTable!$R$26+VLOOKUP(SUBSTITUTE(D$1,"성장단계","")&amp;"보스단계오프셋",ChapterTable!$R:$S,2,0))/ChapterTable!$R$23)))</f>
        <v>4</v>
      </c>
      <c r="E2132" s="1">
        <f ca="1">IF(AND($A2132=0,$B2132=1),
    VLOOKUP(1,ChapterTable!$1:$1048576,MATCH("최종"&amp;SUBSTITUTE(SUBSTITUTE(E$1,"standard",""),"|Float",""),ChapterTable!$1:$1,0),0)*ChapterTable!$P$17,
  IF(AND($A2132=0,$B2132=0),
    E2133,
  IF($B2132=0,
    VLOOKUP($A2132,ChapterTable!$1:$1048576,MATCH("최종"&amp;SUBSTITUTE(SUBSTITUTE(E$1,"standard",""),"|Float",""),ChapterTable!$1:$1,0),0),
  IF($B2132=1,
    IF($L2132=FALSE,
      VLOOKUP($A2132,ChapterTable!$1:$1048576,MATCH("최종"&amp;SUBSTITUTE(SUBSTITUTE(E$1,"standard",""),"|Float",""),ChapterTable!$1:$1,0),0),
      VLOOKUP($A2132-ChapterTable!$P$11,ChapterTable!$1:$1048576,MATCH("최종"&amp;SUBSTITUTE(SUBSTITUTE(E$1,"standard",""),"|Float",""),ChapterTable!$1:$1,0),0)*ChapterTable!$P$14
    ),
  OFFSET(E2132,-$B2132+IF($L2132,1,0),0)*IF($B2132&gt;OFFSET($B2132,1,0),ChapterTable!$R$17,1)*
    (VLOOKUP(SUBSTITUTE(SUBSTITUTE(E$1,"standard",""),"|Float","")&amp;IF(OR($L2132=TRUE,$A2132=0,MOD($A2132,ChapterTable!$R$20)&lt;&gt;0),"","보스")&amp;"인게임누적곱배수",ChapterTable!$R:$S,2,0)^C2132
    +VLOOKUP(SUBSTITUTE(SUBSTITUTE(E$1,"standard",""),"|Float","")&amp;IF(OR($L2132=TRUE,$A2132=0,MOD($A2132,ChapterTable!$R$20)&lt;&gt;0),"","보스")&amp;"인게임누적합배수",ChapterTable!$R:$S,2,0)*C2132)
  )
  )
  )
)</f>
        <v>367108.34300079342</v>
      </c>
      <c r="F2132" s="1">
        <f ca="1">IF(AND($A2132=0,$B2132=1),
    VLOOKUP(1,ChapterTable!$1:$1048576,MATCH("최종"&amp;SUBSTITUTE(SUBSTITUTE(F$1,"standard",""),"|Float",""),ChapterTable!$1:$1,0),0)*ChapterTable!$P$17,
  IF(AND($A2132=0,$B2132=0),
    F2133,
  IF($B2132=0,
    VLOOKUP($A2132,ChapterTable!$1:$1048576,MATCH("최종"&amp;SUBSTITUTE(SUBSTITUTE(F$1,"standard",""),"|Float",""),ChapterTable!$1:$1,0),0),
  IF($B2132=1,
    IF($L2132=FALSE,
      VLOOKUP($A2132,ChapterTable!$1:$1048576,MATCH("최종"&amp;SUBSTITUTE(SUBSTITUTE(F$1,"standard",""),"|Float",""),ChapterTable!$1:$1,0),0),
      VLOOKUP($A2132-ChapterTable!$P$11,ChapterTable!$1:$1048576,MATCH("최종"&amp;SUBSTITUTE(SUBSTITUTE(F$1,"standard",""),"|Float",""),ChapterTable!$1:$1,0),0)*ChapterTable!$P$14
    ),
  OFFSET(F2132,-$B2132+IF($L2132,1,0),0)*
    (VLOOKUP(SUBSTITUTE(SUBSTITUTE(F$1,"standard",""),"|Float","")&amp;IF(OR($L2132=TRUE,$A2132=0,MOD($A2132,ChapterTable!$R$20)&lt;&gt;0),"","보스")&amp;"인게임누적곱배수",ChapterTable!$R:$S,2,0)^D2132
    +VLOOKUP(SUBSTITUTE(SUBSTITUTE(F$1,"standard",""),"|Float","")&amp;IF(OR($L2132=TRUE,$A2132=0,MOD($A2132,ChapterTable!$R$20)&lt;&gt;0),"","보스")&amp;"인게임누적합배수",ChapterTable!$R:$S,2,0)*D2132)
  )
  )
  )
)</f>
        <v>110472.41803264618</v>
      </c>
      <c r="G2132" t="s">
        <v>719</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238"/>
        <v>5</v>
      </c>
      <c r="Q2132">
        <f t="shared" si="239"/>
        <v>5</v>
      </c>
      <c r="R2132" t="b">
        <f t="shared" ca="1" si="240"/>
        <v>1</v>
      </c>
      <c r="T2132" t="b">
        <f t="shared" ca="1" si="24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244"/>
        <v>0.2</v>
      </c>
      <c r="AJ2132">
        <f t="shared" si="242"/>
        <v>0.27466666000000001</v>
      </c>
      <c r="AK2132">
        <f t="shared" si="243"/>
        <v>1</v>
      </c>
      <c r="AL2132">
        <f t="shared" si="237"/>
        <v>5</v>
      </c>
    </row>
    <row r="2133" spans="1:38" hidden="1" x14ac:dyDescent="0.3">
      <c r="A2133">
        <v>20</v>
      </c>
      <c r="B2133">
        <v>42</v>
      </c>
      <c r="C2133">
        <f>IF(OR($L2133=TRUE,$A2133=0,MOD($A2133,ChapterTable!$R$20)&lt;&gt;0),
MAX(0,INT(($B2133+ChapterTable!$P$26+VLOOKUP(SUBSTITUTE(C$1,"성장단계","")&amp;"단계오프셋",ChapterTable!$R:$S,2,0))/ChapterTable!$P$23)),
MAX(0,INT(($B2133+ChapterTable!$R$26+VLOOKUP(SUBSTITUTE(C$1,"성장단계","")&amp;"보스단계오프셋",ChapterTable!$R:$S,2,0))/ChapterTable!$R$23)))</f>
        <v>4</v>
      </c>
      <c r="D2133">
        <f>IF(OR($L2133=TRUE,$A2133=0,MOD($A2133,ChapterTable!$R$20)&lt;&gt;0),
MAX(0,INT(($B2133+ChapterTable!$P$26+VLOOKUP(SUBSTITUTE(D$1,"성장단계","")&amp;"단계오프셋",ChapterTable!$R:$S,2,0))/ChapterTable!$P$23)),
MAX(0,INT(($B2133+ChapterTable!$R$26+VLOOKUP(SUBSTITUTE(D$1,"성장단계","")&amp;"보스단계오프셋",ChapterTable!$R:$S,2,0))/ChapterTable!$R$23)))</f>
        <v>4</v>
      </c>
      <c r="E2133" s="1">
        <f ca="1">IF(AND($A2133=0,$B2133=1),
    VLOOKUP(1,ChapterTable!$1:$1048576,MATCH("최종"&amp;SUBSTITUTE(SUBSTITUTE(E$1,"standard",""),"|Float",""),ChapterTable!$1:$1,0),0)*ChapterTable!$P$17,
  IF(AND($A2133=0,$B2133=0),
    E2134,
  IF($B2133=0,
    VLOOKUP($A2133,ChapterTable!$1:$1048576,MATCH("최종"&amp;SUBSTITUTE(SUBSTITUTE(E$1,"standard",""),"|Float",""),ChapterTable!$1:$1,0),0),
  IF($B2133=1,
    IF($L2133=FALSE,
      VLOOKUP($A2133,ChapterTable!$1:$1048576,MATCH("최종"&amp;SUBSTITUTE(SUBSTITUTE(E$1,"standard",""),"|Float",""),ChapterTable!$1:$1,0),0),
      VLOOKUP($A2133-ChapterTable!$P$11,ChapterTable!$1:$1048576,MATCH("최종"&amp;SUBSTITUTE(SUBSTITUTE(E$1,"standard",""),"|Float",""),ChapterTable!$1:$1,0),0)*ChapterTable!$P$14
    ),
  OFFSET(E2133,-$B2133+IF($L2133,1,0),0)*IF($B2133&gt;OFFSET($B2133,1,0),ChapterTable!$R$17,1)*
    (VLOOKUP(SUBSTITUTE(SUBSTITUTE(E$1,"standard",""),"|Float","")&amp;IF(OR($L2133=TRUE,$A2133=0,MOD($A2133,ChapterTable!$R$20)&lt;&gt;0),"","보스")&amp;"인게임누적곱배수",ChapterTable!$R:$S,2,0)^C2133
    +VLOOKUP(SUBSTITUTE(SUBSTITUTE(E$1,"standard",""),"|Float","")&amp;IF(OR($L2133=TRUE,$A2133=0,MOD($A2133,ChapterTable!$R$20)&lt;&gt;0),"","보스")&amp;"인게임누적합배수",ChapterTable!$R:$S,2,0)*C2133)
  )
  )
  )
)</f>
        <v>367108.34300079342</v>
      </c>
      <c r="F2133" s="1">
        <f ca="1">IF(AND($A2133=0,$B2133=1),
    VLOOKUP(1,ChapterTable!$1:$1048576,MATCH("최종"&amp;SUBSTITUTE(SUBSTITUTE(F$1,"standard",""),"|Float",""),ChapterTable!$1:$1,0),0)*ChapterTable!$P$17,
  IF(AND($A2133=0,$B2133=0),
    F2134,
  IF($B2133=0,
    VLOOKUP($A2133,ChapterTable!$1:$1048576,MATCH("최종"&amp;SUBSTITUTE(SUBSTITUTE(F$1,"standard",""),"|Float",""),ChapterTable!$1:$1,0),0),
  IF($B2133=1,
    IF($L2133=FALSE,
      VLOOKUP($A2133,ChapterTable!$1:$1048576,MATCH("최종"&amp;SUBSTITUTE(SUBSTITUTE(F$1,"standard",""),"|Float",""),ChapterTable!$1:$1,0),0),
      VLOOKUP($A2133-ChapterTable!$P$11,ChapterTable!$1:$1048576,MATCH("최종"&amp;SUBSTITUTE(SUBSTITUTE(F$1,"standard",""),"|Float",""),ChapterTable!$1:$1,0),0)*ChapterTable!$P$14
    ),
  OFFSET(F2133,-$B2133+IF($L2133,1,0),0)*
    (VLOOKUP(SUBSTITUTE(SUBSTITUTE(F$1,"standard",""),"|Float","")&amp;IF(OR($L2133=TRUE,$A2133=0,MOD($A2133,ChapterTable!$R$20)&lt;&gt;0),"","보스")&amp;"인게임누적곱배수",ChapterTable!$R:$S,2,0)^D2133
    +VLOOKUP(SUBSTITUTE(SUBSTITUTE(F$1,"standard",""),"|Float","")&amp;IF(OR($L2133=TRUE,$A2133=0,MOD($A2133,ChapterTable!$R$20)&lt;&gt;0),"","보스")&amp;"인게임누적합배수",ChapterTable!$R:$S,2,0)*D2133)
  )
  )
  )
)</f>
        <v>110472.41803264618</v>
      </c>
      <c r="G2133" t="s">
        <v>719</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238"/>
        <v>5</v>
      </c>
      <c r="Q2133">
        <f t="shared" si="239"/>
        <v>5</v>
      </c>
      <c r="R2133" t="b">
        <f t="shared" ca="1" si="240"/>
        <v>1</v>
      </c>
      <c r="T2133" t="b">
        <f t="shared" ca="1" si="24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244"/>
        <v>0.2</v>
      </c>
      <c r="AJ2133">
        <f t="shared" si="242"/>
        <v>0.27466666000000001</v>
      </c>
      <c r="AK2133">
        <f t="shared" si="243"/>
        <v>1</v>
      </c>
      <c r="AL2133">
        <f t="shared" si="237"/>
        <v>5</v>
      </c>
    </row>
    <row r="2134" spans="1:38" hidden="1" x14ac:dyDescent="0.3">
      <c r="A2134">
        <v>20</v>
      </c>
      <c r="B2134">
        <v>43</v>
      </c>
      <c r="C2134">
        <f>IF(OR($L2134=TRUE,$A2134=0,MOD($A2134,ChapterTable!$R$20)&lt;&gt;0),
MAX(0,INT(($B2134+ChapterTable!$P$26+VLOOKUP(SUBSTITUTE(C$1,"성장단계","")&amp;"단계오프셋",ChapterTable!$R:$S,2,0))/ChapterTable!$P$23)),
MAX(0,INT(($B2134+ChapterTable!$R$26+VLOOKUP(SUBSTITUTE(C$1,"성장단계","")&amp;"보스단계오프셋",ChapterTable!$R:$S,2,0))/ChapterTable!$R$23)))</f>
        <v>4</v>
      </c>
      <c r="D2134">
        <f>IF(OR($L2134=TRUE,$A2134=0,MOD($A2134,ChapterTable!$R$20)&lt;&gt;0),
MAX(0,INT(($B2134+ChapterTable!$P$26+VLOOKUP(SUBSTITUTE(D$1,"성장단계","")&amp;"단계오프셋",ChapterTable!$R:$S,2,0))/ChapterTable!$P$23)),
MAX(0,INT(($B2134+ChapterTable!$R$26+VLOOKUP(SUBSTITUTE(D$1,"성장단계","")&amp;"보스단계오프셋",ChapterTable!$R:$S,2,0))/ChapterTable!$R$23)))</f>
        <v>4</v>
      </c>
      <c r="E2134" s="1">
        <f ca="1">IF(AND($A2134=0,$B2134=1),
    VLOOKUP(1,ChapterTable!$1:$1048576,MATCH("최종"&amp;SUBSTITUTE(SUBSTITUTE(E$1,"standard",""),"|Float",""),ChapterTable!$1:$1,0),0)*ChapterTable!$P$17,
  IF(AND($A2134=0,$B2134=0),
    E2135,
  IF($B2134=0,
    VLOOKUP($A2134,ChapterTable!$1:$1048576,MATCH("최종"&amp;SUBSTITUTE(SUBSTITUTE(E$1,"standard",""),"|Float",""),ChapterTable!$1:$1,0),0),
  IF($B2134=1,
    IF($L2134=FALSE,
      VLOOKUP($A2134,ChapterTable!$1:$1048576,MATCH("최종"&amp;SUBSTITUTE(SUBSTITUTE(E$1,"standard",""),"|Float",""),ChapterTable!$1:$1,0),0),
      VLOOKUP($A2134-ChapterTable!$P$11,ChapterTable!$1:$1048576,MATCH("최종"&amp;SUBSTITUTE(SUBSTITUTE(E$1,"standard",""),"|Float",""),ChapterTable!$1:$1,0),0)*ChapterTable!$P$14
    ),
  OFFSET(E2134,-$B2134+IF($L2134,1,0),0)*IF($B2134&gt;OFFSET($B2134,1,0),ChapterTable!$R$17,1)*
    (VLOOKUP(SUBSTITUTE(SUBSTITUTE(E$1,"standard",""),"|Float","")&amp;IF(OR($L2134=TRUE,$A2134=0,MOD($A2134,ChapterTable!$R$20)&lt;&gt;0),"","보스")&amp;"인게임누적곱배수",ChapterTable!$R:$S,2,0)^C2134
    +VLOOKUP(SUBSTITUTE(SUBSTITUTE(E$1,"standard",""),"|Float","")&amp;IF(OR($L2134=TRUE,$A2134=0,MOD($A2134,ChapterTable!$R$20)&lt;&gt;0),"","보스")&amp;"인게임누적합배수",ChapterTable!$R:$S,2,0)*C2134)
  )
  )
  )
)</f>
        <v>367108.34300079342</v>
      </c>
      <c r="F2134" s="1">
        <f ca="1">IF(AND($A2134=0,$B2134=1),
    VLOOKUP(1,ChapterTable!$1:$1048576,MATCH("최종"&amp;SUBSTITUTE(SUBSTITUTE(F$1,"standard",""),"|Float",""),ChapterTable!$1:$1,0),0)*ChapterTable!$P$17,
  IF(AND($A2134=0,$B2134=0),
    F2135,
  IF($B2134=0,
    VLOOKUP($A2134,ChapterTable!$1:$1048576,MATCH("최종"&amp;SUBSTITUTE(SUBSTITUTE(F$1,"standard",""),"|Float",""),ChapterTable!$1:$1,0),0),
  IF($B2134=1,
    IF($L2134=FALSE,
      VLOOKUP($A2134,ChapterTable!$1:$1048576,MATCH("최종"&amp;SUBSTITUTE(SUBSTITUTE(F$1,"standard",""),"|Float",""),ChapterTable!$1:$1,0),0),
      VLOOKUP($A2134-ChapterTable!$P$11,ChapterTable!$1:$1048576,MATCH("최종"&amp;SUBSTITUTE(SUBSTITUTE(F$1,"standard",""),"|Float",""),ChapterTable!$1:$1,0),0)*ChapterTable!$P$14
    ),
  OFFSET(F2134,-$B2134+IF($L2134,1,0),0)*
    (VLOOKUP(SUBSTITUTE(SUBSTITUTE(F$1,"standard",""),"|Float","")&amp;IF(OR($L2134=TRUE,$A2134=0,MOD($A2134,ChapterTable!$R$20)&lt;&gt;0),"","보스")&amp;"인게임누적곱배수",ChapterTable!$R:$S,2,0)^D2134
    +VLOOKUP(SUBSTITUTE(SUBSTITUTE(F$1,"standard",""),"|Float","")&amp;IF(OR($L2134=TRUE,$A2134=0,MOD($A2134,ChapterTable!$R$20)&lt;&gt;0),"","보스")&amp;"인게임누적합배수",ChapterTable!$R:$S,2,0)*D2134)
  )
  )
  )
)</f>
        <v>110472.41803264618</v>
      </c>
      <c r="G2134" t="s">
        <v>719</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238"/>
        <v>5</v>
      </c>
      <c r="Q2134">
        <f t="shared" si="239"/>
        <v>5</v>
      </c>
      <c r="R2134" t="b">
        <f t="shared" ca="1" si="240"/>
        <v>1</v>
      </c>
      <c r="T2134" t="b">
        <f t="shared" ca="1" si="24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244"/>
        <v>0.2</v>
      </c>
      <c r="AJ2134">
        <f t="shared" si="242"/>
        <v>0.27466666000000001</v>
      </c>
      <c r="AK2134">
        <f t="shared" si="243"/>
        <v>1</v>
      </c>
      <c r="AL2134">
        <f t="shared" si="237"/>
        <v>5</v>
      </c>
    </row>
    <row r="2135" spans="1:38" hidden="1" x14ac:dyDescent="0.3">
      <c r="A2135">
        <v>20</v>
      </c>
      <c r="B2135">
        <v>44</v>
      </c>
      <c r="C2135">
        <f>IF(OR($L2135=TRUE,$A2135=0,MOD($A2135,ChapterTable!$R$20)&lt;&gt;0),
MAX(0,INT(($B2135+ChapterTable!$P$26+VLOOKUP(SUBSTITUTE(C$1,"성장단계","")&amp;"단계오프셋",ChapterTable!$R:$S,2,0))/ChapterTable!$P$23)),
MAX(0,INT(($B2135+ChapterTable!$R$26+VLOOKUP(SUBSTITUTE(C$1,"성장단계","")&amp;"보스단계오프셋",ChapterTable!$R:$S,2,0))/ChapterTable!$R$23)))</f>
        <v>4</v>
      </c>
      <c r="D2135">
        <f>IF(OR($L2135=TRUE,$A2135=0,MOD($A2135,ChapterTable!$R$20)&lt;&gt;0),
MAX(0,INT(($B2135+ChapterTable!$P$26+VLOOKUP(SUBSTITUTE(D$1,"성장단계","")&amp;"단계오프셋",ChapterTable!$R:$S,2,0))/ChapterTable!$P$23)),
MAX(0,INT(($B2135+ChapterTable!$R$26+VLOOKUP(SUBSTITUTE(D$1,"성장단계","")&amp;"보스단계오프셋",ChapterTable!$R:$S,2,0))/ChapterTable!$R$23)))</f>
        <v>4</v>
      </c>
      <c r="E2135" s="1">
        <f ca="1">IF(AND($A2135=0,$B2135=1),
    VLOOKUP(1,ChapterTable!$1:$1048576,MATCH("최종"&amp;SUBSTITUTE(SUBSTITUTE(E$1,"standard",""),"|Float",""),ChapterTable!$1:$1,0),0)*ChapterTable!$P$17,
  IF(AND($A2135=0,$B2135=0),
    E2136,
  IF($B2135=0,
    VLOOKUP($A2135,ChapterTable!$1:$1048576,MATCH("최종"&amp;SUBSTITUTE(SUBSTITUTE(E$1,"standard",""),"|Float",""),ChapterTable!$1:$1,0),0),
  IF($B2135=1,
    IF($L2135=FALSE,
      VLOOKUP($A2135,ChapterTable!$1:$1048576,MATCH("최종"&amp;SUBSTITUTE(SUBSTITUTE(E$1,"standard",""),"|Float",""),ChapterTable!$1:$1,0),0),
      VLOOKUP($A2135-ChapterTable!$P$11,ChapterTable!$1:$1048576,MATCH("최종"&amp;SUBSTITUTE(SUBSTITUTE(E$1,"standard",""),"|Float",""),ChapterTable!$1:$1,0),0)*ChapterTable!$P$14
    ),
  OFFSET(E2135,-$B2135+IF($L2135,1,0),0)*IF($B2135&gt;OFFSET($B2135,1,0),ChapterTable!$R$17,1)*
    (VLOOKUP(SUBSTITUTE(SUBSTITUTE(E$1,"standard",""),"|Float","")&amp;IF(OR($L2135=TRUE,$A2135=0,MOD($A2135,ChapterTable!$R$20)&lt;&gt;0),"","보스")&amp;"인게임누적곱배수",ChapterTable!$R:$S,2,0)^C2135
    +VLOOKUP(SUBSTITUTE(SUBSTITUTE(E$1,"standard",""),"|Float","")&amp;IF(OR($L2135=TRUE,$A2135=0,MOD($A2135,ChapterTable!$R$20)&lt;&gt;0),"","보스")&amp;"인게임누적합배수",ChapterTable!$R:$S,2,0)*C2135)
  )
  )
  )
)</f>
        <v>367108.34300079342</v>
      </c>
      <c r="F2135" s="1">
        <f ca="1">IF(AND($A2135=0,$B2135=1),
    VLOOKUP(1,ChapterTable!$1:$1048576,MATCH("최종"&amp;SUBSTITUTE(SUBSTITUTE(F$1,"standard",""),"|Float",""),ChapterTable!$1:$1,0),0)*ChapterTable!$P$17,
  IF(AND($A2135=0,$B2135=0),
    F2136,
  IF($B2135=0,
    VLOOKUP($A2135,ChapterTable!$1:$1048576,MATCH("최종"&amp;SUBSTITUTE(SUBSTITUTE(F$1,"standard",""),"|Float",""),ChapterTable!$1:$1,0),0),
  IF($B2135=1,
    IF($L2135=FALSE,
      VLOOKUP($A2135,ChapterTable!$1:$1048576,MATCH("최종"&amp;SUBSTITUTE(SUBSTITUTE(F$1,"standard",""),"|Float",""),ChapterTable!$1:$1,0),0),
      VLOOKUP($A2135-ChapterTable!$P$11,ChapterTable!$1:$1048576,MATCH("최종"&amp;SUBSTITUTE(SUBSTITUTE(F$1,"standard",""),"|Float",""),ChapterTable!$1:$1,0),0)*ChapterTable!$P$14
    ),
  OFFSET(F2135,-$B2135+IF($L2135,1,0),0)*
    (VLOOKUP(SUBSTITUTE(SUBSTITUTE(F$1,"standard",""),"|Float","")&amp;IF(OR($L2135=TRUE,$A2135=0,MOD($A2135,ChapterTable!$R$20)&lt;&gt;0),"","보스")&amp;"인게임누적곱배수",ChapterTable!$R:$S,2,0)^D2135
    +VLOOKUP(SUBSTITUTE(SUBSTITUTE(F$1,"standard",""),"|Float","")&amp;IF(OR($L2135=TRUE,$A2135=0,MOD($A2135,ChapterTable!$R$20)&lt;&gt;0),"","보스")&amp;"인게임누적합배수",ChapterTable!$R:$S,2,0)*D2135)
  )
  )
  )
)</f>
        <v>110472.41803264618</v>
      </c>
      <c r="G2135" t="s">
        <v>719</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238"/>
        <v>5</v>
      </c>
      <c r="Q2135">
        <f t="shared" si="239"/>
        <v>5</v>
      </c>
      <c r="R2135" t="b">
        <f t="shared" ca="1" si="240"/>
        <v>1</v>
      </c>
      <c r="T2135" t="b">
        <f t="shared" ca="1" si="24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244"/>
        <v>0.2</v>
      </c>
      <c r="AJ2135">
        <f t="shared" si="242"/>
        <v>0.27466666000000001</v>
      </c>
      <c r="AK2135">
        <f t="shared" si="243"/>
        <v>1</v>
      </c>
      <c r="AL2135">
        <f t="shared" si="237"/>
        <v>5</v>
      </c>
    </row>
    <row r="2136" spans="1:38" hidden="1" x14ac:dyDescent="0.3">
      <c r="A2136">
        <v>20</v>
      </c>
      <c r="B2136">
        <v>45</v>
      </c>
      <c r="C2136">
        <f>IF(OR($L2136=TRUE,$A2136=0,MOD($A2136,ChapterTable!$R$20)&lt;&gt;0),
MAX(0,INT(($B2136+ChapterTable!$P$26+VLOOKUP(SUBSTITUTE(C$1,"성장단계","")&amp;"단계오프셋",ChapterTable!$R:$S,2,0))/ChapterTable!$P$23)),
MAX(0,INT(($B2136+ChapterTable!$R$26+VLOOKUP(SUBSTITUTE(C$1,"성장단계","")&amp;"보스단계오프셋",ChapterTable!$R:$S,2,0))/ChapterTable!$R$23)))</f>
        <v>4</v>
      </c>
      <c r="D2136">
        <f>IF(OR($L2136=TRUE,$A2136=0,MOD($A2136,ChapterTable!$R$20)&lt;&gt;0),
MAX(0,INT(($B2136+ChapterTable!$P$26+VLOOKUP(SUBSTITUTE(D$1,"성장단계","")&amp;"단계오프셋",ChapterTable!$R:$S,2,0))/ChapterTable!$P$23)),
MAX(0,INT(($B2136+ChapterTable!$R$26+VLOOKUP(SUBSTITUTE(D$1,"성장단계","")&amp;"보스단계오프셋",ChapterTable!$R:$S,2,0))/ChapterTable!$R$23)))</f>
        <v>4</v>
      </c>
      <c r="E2136" s="1">
        <f ca="1">IF(AND($A2136=0,$B2136=1),
    VLOOKUP(1,ChapterTable!$1:$1048576,MATCH("최종"&amp;SUBSTITUTE(SUBSTITUTE(E$1,"standard",""),"|Float",""),ChapterTable!$1:$1,0),0)*ChapterTable!$P$17,
  IF(AND($A2136=0,$B2136=0),
    E2137,
  IF($B2136=0,
    VLOOKUP($A2136,ChapterTable!$1:$1048576,MATCH("최종"&amp;SUBSTITUTE(SUBSTITUTE(E$1,"standard",""),"|Float",""),ChapterTable!$1:$1,0),0),
  IF($B2136=1,
    IF($L2136=FALSE,
      VLOOKUP($A2136,ChapterTable!$1:$1048576,MATCH("최종"&amp;SUBSTITUTE(SUBSTITUTE(E$1,"standard",""),"|Float",""),ChapterTable!$1:$1,0),0),
      VLOOKUP($A2136-ChapterTable!$P$11,ChapterTable!$1:$1048576,MATCH("최종"&amp;SUBSTITUTE(SUBSTITUTE(E$1,"standard",""),"|Float",""),ChapterTable!$1:$1,0),0)*ChapterTable!$P$14
    ),
  OFFSET(E2136,-$B2136+IF($L2136,1,0),0)*IF($B2136&gt;OFFSET($B2136,1,0),ChapterTable!$R$17,1)*
    (VLOOKUP(SUBSTITUTE(SUBSTITUTE(E$1,"standard",""),"|Float","")&amp;IF(OR($L2136=TRUE,$A2136=0,MOD($A2136,ChapterTable!$R$20)&lt;&gt;0),"","보스")&amp;"인게임누적곱배수",ChapterTable!$R:$S,2,0)^C2136
    +VLOOKUP(SUBSTITUTE(SUBSTITUTE(E$1,"standard",""),"|Float","")&amp;IF(OR($L2136=TRUE,$A2136=0,MOD($A2136,ChapterTable!$R$20)&lt;&gt;0),"","보스")&amp;"인게임누적합배수",ChapterTable!$R:$S,2,0)*C2136)
  )
  )
  )
)</f>
        <v>367108.34300079342</v>
      </c>
      <c r="F2136" s="1">
        <f ca="1">IF(AND($A2136=0,$B2136=1),
    VLOOKUP(1,ChapterTable!$1:$1048576,MATCH("최종"&amp;SUBSTITUTE(SUBSTITUTE(F$1,"standard",""),"|Float",""),ChapterTable!$1:$1,0),0)*ChapterTable!$P$17,
  IF(AND($A2136=0,$B2136=0),
    F2137,
  IF($B2136=0,
    VLOOKUP($A2136,ChapterTable!$1:$1048576,MATCH("최종"&amp;SUBSTITUTE(SUBSTITUTE(F$1,"standard",""),"|Float",""),ChapterTable!$1:$1,0),0),
  IF($B2136=1,
    IF($L2136=FALSE,
      VLOOKUP($A2136,ChapterTable!$1:$1048576,MATCH("최종"&amp;SUBSTITUTE(SUBSTITUTE(F$1,"standard",""),"|Float",""),ChapterTable!$1:$1,0),0),
      VLOOKUP($A2136-ChapterTable!$P$11,ChapterTable!$1:$1048576,MATCH("최종"&amp;SUBSTITUTE(SUBSTITUTE(F$1,"standard",""),"|Float",""),ChapterTable!$1:$1,0),0)*ChapterTable!$P$14
    ),
  OFFSET(F2136,-$B2136+IF($L2136,1,0),0)*
    (VLOOKUP(SUBSTITUTE(SUBSTITUTE(F$1,"standard",""),"|Float","")&amp;IF(OR($L2136=TRUE,$A2136=0,MOD($A2136,ChapterTable!$R$20)&lt;&gt;0),"","보스")&amp;"인게임누적곱배수",ChapterTable!$R:$S,2,0)^D2136
    +VLOOKUP(SUBSTITUTE(SUBSTITUTE(F$1,"standard",""),"|Float","")&amp;IF(OR($L2136=TRUE,$A2136=0,MOD($A2136,ChapterTable!$R$20)&lt;&gt;0),"","보스")&amp;"인게임누적합배수",ChapterTable!$R:$S,2,0)*D2136)
  )
  )
  )
)</f>
        <v>110472.41803264618</v>
      </c>
      <c r="G2136" t="s">
        <v>719</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238"/>
        <v>11</v>
      </c>
      <c r="Q2136">
        <f t="shared" si="239"/>
        <v>11</v>
      </c>
      <c r="R2136" t="b">
        <f t="shared" ca="1" si="240"/>
        <v>1</v>
      </c>
      <c r="T2136" t="b">
        <f t="shared" ca="1" si="24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244"/>
        <v>0.2</v>
      </c>
      <c r="AJ2136">
        <f t="shared" si="242"/>
        <v>0.27466666000000001</v>
      </c>
      <c r="AK2136">
        <f t="shared" si="243"/>
        <v>1</v>
      </c>
      <c r="AL2136">
        <f t="shared" si="237"/>
        <v>5</v>
      </c>
    </row>
    <row r="2137" spans="1:38" hidden="1" x14ac:dyDescent="0.3">
      <c r="A2137">
        <v>20</v>
      </c>
      <c r="B2137">
        <v>46</v>
      </c>
      <c r="C2137">
        <f>IF(OR($L2137=TRUE,$A2137=0,MOD($A2137,ChapterTable!$R$20)&lt;&gt;0),
MAX(0,INT(($B2137+ChapterTable!$P$26+VLOOKUP(SUBSTITUTE(C$1,"성장단계","")&amp;"단계오프셋",ChapterTable!$R:$S,2,0))/ChapterTable!$P$23)),
MAX(0,INT(($B2137+ChapterTable!$R$26+VLOOKUP(SUBSTITUTE(C$1,"성장단계","")&amp;"보스단계오프셋",ChapterTable!$R:$S,2,0))/ChapterTable!$R$23)))</f>
        <v>5</v>
      </c>
      <c r="D2137">
        <f>IF(OR($L2137=TRUE,$A2137=0,MOD($A2137,ChapterTable!$R$20)&lt;&gt;0),
MAX(0,INT(($B2137+ChapterTable!$P$26+VLOOKUP(SUBSTITUTE(D$1,"성장단계","")&amp;"단계오프셋",ChapterTable!$R:$S,2,0))/ChapterTable!$P$23)),
MAX(0,INT(($B2137+ChapterTable!$R$26+VLOOKUP(SUBSTITUTE(D$1,"성장단계","")&amp;"보스단계오프셋",ChapterTable!$R:$S,2,0))/ChapterTable!$R$23)))</f>
        <v>4</v>
      </c>
      <c r="E2137" s="1">
        <f ca="1">IF(AND($A2137=0,$B2137=1),
    VLOOKUP(1,ChapterTable!$1:$1048576,MATCH("최종"&amp;SUBSTITUTE(SUBSTITUTE(E$1,"standard",""),"|Float",""),ChapterTable!$1:$1,0),0)*ChapterTable!$P$17,
  IF(AND($A2137=0,$B2137=0),
    E2138,
  IF($B2137=0,
    VLOOKUP($A2137,ChapterTable!$1:$1048576,MATCH("최종"&amp;SUBSTITUTE(SUBSTITUTE(E$1,"standard",""),"|Float",""),ChapterTable!$1:$1,0),0),
  IF($B2137=1,
    IF($L2137=FALSE,
      VLOOKUP($A2137,ChapterTable!$1:$1048576,MATCH("최종"&amp;SUBSTITUTE(SUBSTITUTE(E$1,"standard",""),"|Float",""),ChapterTable!$1:$1,0),0),
      VLOOKUP($A2137-ChapterTable!$P$11,ChapterTable!$1:$1048576,MATCH("최종"&amp;SUBSTITUTE(SUBSTITUTE(E$1,"standard",""),"|Float",""),ChapterTable!$1:$1,0),0)*ChapterTable!$P$14
    ),
  OFFSET(E2137,-$B2137+IF($L2137,1,0),0)*IF($B2137&gt;OFFSET($B2137,1,0),ChapterTable!$R$17,1)*
    (VLOOKUP(SUBSTITUTE(SUBSTITUTE(E$1,"standard",""),"|Float","")&amp;IF(OR($L2137=TRUE,$A2137=0,MOD($A2137,ChapterTable!$R$20)&lt;&gt;0),"","보스")&amp;"인게임누적곱배수",ChapterTable!$R:$S,2,0)^C2137
    +VLOOKUP(SUBSTITUTE(SUBSTITUTE(E$1,"standard",""),"|Float","")&amp;IF(OR($L2137=TRUE,$A2137=0,MOD($A2137,ChapterTable!$R$20)&lt;&gt;0),"","보스")&amp;"인게임누적합배수",ChapterTable!$R:$S,2,0)*C2137)
  )
  )
  )
)</f>
        <v>407898.15888977045</v>
      </c>
      <c r="F2137" s="1">
        <f ca="1">IF(AND($A2137=0,$B2137=1),
    VLOOKUP(1,ChapterTable!$1:$1048576,MATCH("최종"&amp;SUBSTITUTE(SUBSTITUTE(F$1,"standard",""),"|Float",""),ChapterTable!$1:$1,0),0)*ChapterTable!$P$17,
  IF(AND($A2137=0,$B2137=0),
    F2138,
  IF($B2137=0,
    VLOOKUP($A2137,ChapterTable!$1:$1048576,MATCH("최종"&amp;SUBSTITUTE(SUBSTITUTE(F$1,"standard",""),"|Float",""),ChapterTable!$1:$1,0),0),
  IF($B2137=1,
    IF($L2137=FALSE,
      VLOOKUP($A2137,ChapterTable!$1:$1048576,MATCH("최종"&amp;SUBSTITUTE(SUBSTITUTE(F$1,"standard",""),"|Float",""),ChapterTable!$1:$1,0),0),
      VLOOKUP($A2137-ChapterTable!$P$11,ChapterTable!$1:$1048576,MATCH("최종"&amp;SUBSTITUTE(SUBSTITUTE(F$1,"standard",""),"|Float",""),ChapterTable!$1:$1,0),0)*ChapterTable!$P$14
    ),
  OFFSET(F2137,-$B2137+IF($L2137,1,0),0)*
    (VLOOKUP(SUBSTITUTE(SUBSTITUTE(F$1,"standard",""),"|Float","")&amp;IF(OR($L2137=TRUE,$A2137=0,MOD($A2137,ChapterTable!$R$20)&lt;&gt;0),"","보스")&amp;"인게임누적곱배수",ChapterTable!$R:$S,2,0)^D2137
    +VLOOKUP(SUBSTITUTE(SUBSTITUTE(F$1,"standard",""),"|Float","")&amp;IF(OR($L2137=TRUE,$A2137=0,MOD($A2137,ChapterTable!$R$20)&lt;&gt;0),"","보스")&amp;"인게임누적합배수",ChapterTable!$R:$S,2,0)*D2137)
  )
  )
  )
)</f>
        <v>110472.41803264618</v>
      </c>
      <c r="G2137" t="s">
        <v>719</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238"/>
        <v>5</v>
      </c>
      <c r="Q2137">
        <f t="shared" si="239"/>
        <v>5</v>
      </c>
      <c r="R2137" t="b">
        <f t="shared" ca="1" si="240"/>
        <v>1</v>
      </c>
      <c r="T2137" t="b">
        <f t="shared" ca="1" si="24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244"/>
        <v>0.2</v>
      </c>
      <c r="AJ2137">
        <f t="shared" si="242"/>
        <v>0.27466666000000001</v>
      </c>
      <c r="AK2137">
        <f t="shared" si="243"/>
        <v>1</v>
      </c>
      <c r="AL2137">
        <f t="shared" si="237"/>
        <v>5</v>
      </c>
    </row>
    <row r="2138" spans="1:38" hidden="1" x14ac:dyDescent="0.3">
      <c r="A2138">
        <v>20</v>
      </c>
      <c r="B2138">
        <v>47</v>
      </c>
      <c r="C2138">
        <f>IF(OR($L2138=TRUE,$A2138=0,MOD($A2138,ChapterTable!$R$20)&lt;&gt;0),
MAX(0,INT(($B2138+ChapterTable!$P$26+VLOOKUP(SUBSTITUTE(C$1,"성장단계","")&amp;"단계오프셋",ChapterTable!$R:$S,2,0))/ChapterTable!$P$23)),
MAX(0,INT(($B2138+ChapterTable!$R$26+VLOOKUP(SUBSTITUTE(C$1,"성장단계","")&amp;"보스단계오프셋",ChapterTable!$R:$S,2,0))/ChapterTable!$R$23)))</f>
        <v>5</v>
      </c>
      <c r="D2138">
        <f>IF(OR($L2138=TRUE,$A2138=0,MOD($A2138,ChapterTable!$R$20)&lt;&gt;0),
MAX(0,INT(($B2138+ChapterTable!$P$26+VLOOKUP(SUBSTITUTE(D$1,"성장단계","")&amp;"단계오프셋",ChapterTable!$R:$S,2,0))/ChapterTable!$P$23)),
MAX(0,INT(($B2138+ChapterTable!$R$26+VLOOKUP(SUBSTITUTE(D$1,"성장단계","")&amp;"보스단계오프셋",ChapterTable!$R:$S,2,0))/ChapterTable!$R$23)))</f>
        <v>4</v>
      </c>
      <c r="E2138" s="1">
        <f ca="1">IF(AND($A2138=0,$B2138=1),
    VLOOKUP(1,ChapterTable!$1:$1048576,MATCH("최종"&amp;SUBSTITUTE(SUBSTITUTE(E$1,"standard",""),"|Float",""),ChapterTable!$1:$1,0),0)*ChapterTable!$P$17,
  IF(AND($A2138=0,$B2138=0),
    E2139,
  IF($B2138=0,
    VLOOKUP($A2138,ChapterTable!$1:$1048576,MATCH("최종"&amp;SUBSTITUTE(SUBSTITUTE(E$1,"standard",""),"|Float",""),ChapterTable!$1:$1,0),0),
  IF($B2138=1,
    IF($L2138=FALSE,
      VLOOKUP($A2138,ChapterTable!$1:$1048576,MATCH("최종"&amp;SUBSTITUTE(SUBSTITUTE(E$1,"standard",""),"|Float",""),ChapterTable!$1:$1,0),0),
      VLOOKUP($A2138-ChapterTable!$P$11,ChapterTable!$1:$1048576,MATCH("최종"&amp;SUBSTITUTE(SUBSTITUTE(E$1,"standard",""),"|Float",""),ChapterTable!$1:$1,0),0)*ChapterTable!$P$14
    ),
  OFFSET(E2138,-$B2138+IF($L2138,1,0),0)*IF($B2138&gt;OFFSET($B2138,1,0),ChapterTable!$R$17,1)*
    (VLOOKUP(SUBSTITUTE(SUBSTITUTE(E$1,"standard",""),"|Float","")&amp;IF(OR($L2138=TRUE,$A2138=0,MOD($A2138,ChapterTable!$R$20)&lt;&gt;0),"","보스")&amp;"인게임누적곱배수",ChapterTable!$R:$S,2,0)^C2138
    +VLOOKUP(SUBSTITUTE(SUBSTITUTE(E$1,"standard",""),"|Float","")&amp;IF(OR($L2138=TRUE,$A2138=0,MOD($A2138,ChapterTable!$R$20)&lt;&gt;0),"","보스")&amp;"인게임누적합배수",ChapterTable!$R:$S,2,0)*C2138)
  )
  )
  )
)</f>
        <v>407898.15888977045</v>
      </c>
      <c r="F2138" s="1">
        <f ca="1">IF(AND($A2138=0,$B2138=1),
    VLOOKUP(1,ChapterTable!$1:$1048576,MATCH("최종"&amp;SUBSTITUTE(SUBSTITUTE(F$1,"standard",""),"|Float",""),ChapterTable!$1:$1,0),0)*ChapterTable!$P$17,
  IF(AND($A2138=0,$B2138=0),
    F2139,
  IF($B2138=0,
    VLOOKUP($A2138,ChapterTable!$1:$1048576,MATCH("최종"&amp;SUBSTITUTE(SUBSTITUTE(F$1,"standard",""),"|Float",""),ChapterTable!$1:$1,0),0),
  IF($B2138=1,
    IF($L2138=FALSE,
      VLOOKUP($A2138,ChapterTable!$1:$1048576,MATCH("최종"&amp;SUBSTITUTE(SUBSTITUTE(F$1,"standard",""),"|Float",""),ChapterTable!$1:$1,0),0),
      VLOOKUP($A2138-ChapterTable!$P$11,ChapterTable!$1:$1048576,MATCH("최종"&amp;SUBSTITUTE(SUBSTITUTE(F$1,"standard",""),"|Float",""),ChapterTable!$1:$1,0),0)*ChapterTable!$P$14
    ),
  OFFSET(F2138,-$B2138+IF($L2138,1,0),0)*
    (VLOOKUP(SUBSTITUTE(SUBSTITUTE(F$1,"standard",""),"|Float","")&amp;IF(OR($L2138=TRUE,$A2138=0,MOD($A2138,ChapterTable!$R$20)&lt;&gt;0),"","보스")&amp;"인게임누적곱배수",ChapterTable!$R:$S,2,0)^D2138
    +VLOOKUP(SUBSTITUTE(SUBSTITUTE(F$1,"standard",""),"|Float","")&amp;IF(OR($L2138=TRUE,$A2138=0,MOD($A2138,ChapterTable!$R$20)&lt;&gt;0),"","보스")&amp;"인게임누적합배수",ChapterTable!$R:$S,2,0)*D2138)
  )
  )
  )
)</f>
        <v>110472.41803264618</v>
      </c>
      <c r="G2138" t="s">
        <v>719</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238"/>
        <v>5</v>
      </c>
      <c r="Q2138">
        <f t="shared" si="239"/>
        <v>5</v>
      </c>
      <c r="R2138" t="b">
        <f t="shared" ca="1" si="240"/>
        <v>1</v>
      </c>
      <c r="T2138" t="b">
        <f t="shared" ca="1" si="24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244"/>
        <v>0.2</v>
      </c>
      <c r="AJ2138">
        <f t="shared" si="242"/>
        <v>0.27466666000000001</v>
      </c>
      <c r="AK2138">
        <f t="shared" si="243"/>
        <v>1</v>
      </c>
      <c r="AL2138">
        <f t="shared" si="237"/>
        <v>5</v>
      </c>
    </row>
    <row r="2139" spans="1:38" hidden="1" x14ac:dyDescent="0.3">
      <c r="A2139">
        <v>20</v>
      </c>
      <c r="B2139">
        <v>48</v>
      </c>
      <c r="C2139">
        <f>IF(OR($L2139=TRUE,$A2139=0,MOD($A2139,ChapterTable!$R$20)&lt;&gt;0),
MAX(0,INT(($B2139+ChapterTable!$P$26+VLOOKUP(SUBSTITUTE(C$1,"성장단계","")&amp;"단계오프셋",ChapterTable!$R:$S,2,0))/ChapterTable!$P$23)),
MAX(0,INT(($B2139+ChapterTable!$R$26+VLOOKUP(SUBSTITUTE(C$1,"성장단계","")&amp;"보스단계오프셋",ChapterTable!$R:$S,2,0))/ChapterTable!$R$23)))</f>
        <v>5</v>
      </c>
      <c r="D2139">
        <f>IF(OR($L2139=TRUE,$A2139=0,MOD($A2139,ChapterTable!$R$20)&lt;&gt;0),
MAX(0,INT(($B2139+ChapterTable!$P$26+VLOOKUP(SUBSTITUTE(D$1,"성장단계","")&amp;"단계오프셋",ChapterTable!$R:$S,2,0))/ChapterTable!$P$23)),
MAX(0,INT(($B2139+ChapterTable!$R$26+VLOOKUP(SUBSTITUTE(D$1,"성장단계","")&amp;"보스단계오프셋",ChapterTable!$R:$S,2,0))/ChapterTable!$R$23)))</f>
        <v>4</v>
      </c>
      <c r="E2139" s="1">
        <f ca="1">IF(AND($A2139=0,$B2139=1),
    VLOOKUP(1,ChapterTable!$1:$1048576,MATCH("최종"&amp;SUBSTITUTE(SUBSTITUTE(E$1,"standard",""),"|Float",""),ChapterTable!$1:$1,0),0)*ChapterTable!$P$17,
  IF(AND($A2139=0,$B2139=0),
    E2140,
  IF($B2139=0,
    VLOOKUP($A2139,ChapterTable!$1:$1048576,MATCH("최종"&amp;SUBSTITUTE(SUBSTITUTE(E$1,"standard",""),"|Float",""),ChapterTable!$1:$1,0),0),
  IF($B2139=1,
    IF($L2139=FALSE,
      VLOOKUP($A2139,ChapterTable!$1:$1048576,MATCH("최종"&amp;SUBSTITUTE(SUBSTITUTE(E$1,"standard",""),"|Float",""),ChapterTable!$1:$1,0),0),
      VLOOKUP($A2139-ChapterTable!$P$11,ChapterTable!$1:$1048576,MATCH("최종"&amp;SUBSTITUTE(SUBSTITUTE(E$1,"standard",""),"|Float",""),ChapterTable!$1:$1,0),0)*ChapterTable!$P$14
    ),
  OFFSET(E2139,-$B2139+IF($L2139,1,0),0)*IF($B2139&gt;OFFSET($B2139,1,0),ChapterTable!$R$17,1)*
    (VLOOKUP(SUBSTITUTE(SUBSTITUTE(E$1,"standard",""),"|Float","")&amp;IF(OR($L2139=TRUE,$A2139=0,MOD($A2139,ChapterTable!$R$20)&lt;&gt;0),"","보스")&amp;"인게임누적곱배수",ChapterTable!$R:$S,2,0)^C2139
    +VLOOKUP(SUBSTITUTE(SUBSTITUTE(E$1,"standard",""),"|Float","")&amp;IF(OR($L2139=TRUE,$A2139=0,MOD($A2139,ChapterTable!$R$20)&lt;&gt;0),"","보스")&amp;"인게임누적합배수",ChapterTable!$R:$S,2,0)*C2139)
  )
  )
  )
)</f>
        <v>407898.15888977045</v>
      </c>
      <c r="F2139" s="1">
        <f ca="1">IF(AND($A2139=0,$B2139=1),
    VLOOKUP(1,ChapterTable!$1:$1048576,MATCH("최종"&amp;SUBSTITUTE(SUBSTITUTE(F$1,"standard",""),"|Float",""),ChapterTable!$1:$1,0),0)*ChapterTable!$P$17,
  IF(AND($A2139=0,$B2139=0),
    F2140,
  IF($B2139=0,
    VLOOKUP($A2139,ChapterTable!$1:$1048576,MATCH("최종"&amp;SUBSTITUTE(SUBSTITUTE(F$1,"standard",""),"|Float",""),ChapterTable!$1:$1,0),0),
  IF($B2139=1,
    IF($L2139=FALSE,
      VLOOKUP($A2139,ChapterTable!$1:$1048576,MATCH("최종"&amp;SUBSTITUTE(SUBSTITUTE(F$1,"standard",""),"|Float",""),ChapterTable!$1:$1,0),0),
      VLOOKUP($A2139-ChapterTable!$P$11,ChapterTable!$1:$1048576,MATCH("최종"&amp;SUBSTITUTE(SUBSTITUTE(F$1,"standard",""),"|Float",""),ChapterTable!$1:$1,0),0)*ChapterTable!$P$14
    ),
  OFFSET(F2139,-$B2139+IF($L2139,1,0),0)*
    (VLOOKUP(SUBSTITUTE(SUBSTITUTE(F$1,"standard",""),"|Float","")&amp;IF(OR($L2139=TRUE,$A2139=0,MOD($A2139,ChapterTable!$R$20)&lt;&gt;0),"","보스")&amp;"인게임누적곱배수",ChapterTable!$R:$S,2,0)^D2139
    +VLOOKUP(SUBSTITUTE(SUBSTITUTE(F$1,"standard",""),"|Float","")&amp;IF(OR($L2139=TRUE,$A2139=0,MOD($A2139,ChapterTable!$R$20)&lt;&gt;0),"","보스")&amp;"인게임누적합배수",ChapterTable!$R:$S,2,0)*D2139)
  )
  )
  )
)</f>
        <v>110472.41803264618</v>
      </c>
      <c r="G2139" t="s">
        <v>719</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238"/>
        <v>5</v>
      </c>
      <c r="Q2139">
        <f t="shared" si="239"/>
        <v>5</v>
      </c>
      <c r="R2139" t="b">
        <f t="shared" ca="1" si="240"/>
        <v>1</v>
      </c>
      <c r="T2139" t="b">
        <f t="shared" ca="1" si="24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244"/>
        <v>0.2</v>
      </c>
      <c r="AJ2139">
        <f t="shared" si="242"/>
        <v>0.27466666000000001</v>
      </c>
      <c r="AK2139">
        <f t="shared" si="243"/>
        <v>1</v>
      </c>
      <c r="AL2139">
        <f t="shared" si="237"/>
        <v>5</v>
      </c>
    </row>
    <row r="2140" spans="1:38" hidden="1" x14ac:dyDescent="0.3">
      <c r="A2140">
        <v>20</v>
      </c>
      <c r="B2140">
        <v>49</v>
      </c>
      <c r="C2140">
        <f>IF(OR($L2140=TRUE,$A2140=0,MOD($A2140,ChapterTable!$R$20)&lt;&gt;0),
MAX(0,INT(($B2140+ChapterTable!$P$26+VLOOKUP(SUBSTITUTE(C$1,"성장단계","")&amp;"단계오프셋",ChapterTable!$R:$S,2,0))/ChapterTable!$P$23)),
MAX(0,INT(($B2140+ChapterTable!$R$26+VLOOKUP(SUBSTITUTE(C$1,"성장단계","")&amp;"보스단계오프셋",ChapterTable!$R:$S,2,0))/ChapterTable!$R$23)))</f>
        <v>5</v>
      </c>
      <c r="D2140">
        <f>IF(OR($L2140=TRUE,$A2140=0,MOD($A2140,ChapterTable!$R$20)&lt;&gt;0),
MAX(0,INT(($B2140+ChapterTable!$P$26+VLOOKUP(SUBSTITUTE(D$1,"성장단계","")&amp;"단계오프셋",ChapterTable!$R:$S,2,0))/ChapterTable!$P$23)),
MAX(0,INT(($B2140+ChapterTable!$R$26+VLOOKUP(SUBSTITUTE(D$1,"성장단계","")&amp;"보스단계오프셋",ChapterTable!$R:$S,2,0))/ChapterTable!$R$23)))</f>
        <v>4</v>
      </c>
      <c r="E2140" s="1">
        <f ca="1">IF(AND($A2140=0,$B2140=1),
    VLOOKUP(1,ChapterTable!$1:$1048576,MATCH("최종"&amp;SUBSTITUTE(SUBSTITUTE(E$1,"standard",""),"|Float",""),ChapterTable!$1:$1,0),0)*ChapterTable!$P$17,
  IF(AND($A2140=0,$B2140=0),
    E2141,
  IF($B2140=0,
    VLOOKUP($A2140,ChapterTable!$1:$1048576,MATCH("최종"&amp;SUBSTITUTE(SUBSTITUTE(E$1,"standard",""),"|Float",""),ChapterTable!$1:$1,0),0),
  IF($B2140=1,
    IF($L2140=FALSE,
      VLOOKUP($A2140,ChapterTable!$1:$1048576,MATCH("최종"&amp;SUBSTITUTE(SUBSTITUTE(E$1,"standard",""),"|Float",""),ChapterTable!$1:$1,0),0),
      VLOOKUP($A2140-ChapterTable!$P$11,ChapterTable!$1:$1048576,MATCH("최종"&amp;SUBSTITUTE(SUBSTITUTE(E$1,"standard",""),"|Float",""),ChapterTable!$1:$1,0),0)*ChapterTable!$P$14
    ),
  OFFSET(E2140,-$B2140+IF($L2140,1,0),0)*IF($B2140&gt;OFFSET($B2140,1,0),ChapterTable!$R$17,1)*
    (VLOOKUP(SUBSTITUTE(SUBSTITUTE(E$1,"standard",""),"|Float","")&amp;IF(OR($L2140=TRUE,$A2140=0,MOD($A2140,ChapterTable!$R$20)&lt;&gt;0),"","보스")&amp;"인게임누적곱배수",ChapterTable!$R:$S,2,0)^C2140
    +VLOOKUP(SUBSTITUTE(SUBSTITUTE(E$1,"standard",""),"|Float","")&amp;IF(OR($L2140=TRUE,$A2140=0,MOD($A2140,ChapterTable!$R$20)&lt;&gt;0),"","보스")&amp;"인게임누적합배수",ChapterTable!$R:$S,2,0)*C2140)
  )
  )
  )
)</f>
        <v>407898.15888977045</v>
      </c>
      <c r="F2140" s="1">
        <f ca="1">IF(AND($A2140=0,$B2140=1),
    VLOOKUP(1,ChapterTable!$1:$1048576,MATCH("최종"&amp;SUBSTITUTE(SUBSTITUTE(F$1,"standard",""),"|Float",""),ChapterTable!$1:$1,0),0)*ChapterTable!$P$17,
  IF(AND($A2140=0,$B2140=0),
    F2141,
  IF($B2140=0,
    VLOOKUP($A2140,ChapterTable!$1:$1048576,MATCH("최종"&amp;SUBSTITUTE(SUBSTITUTE(F$1,"standard",""),"|Float",""),ChapterTable!$1:$1,0),0),
  IF($B2140=1,
    IF($L2140=FALSE,
      VLOOKUP($A2140,ChapterTable!$1:$1048576,MATCH("최종"&amp;SUBSTITUTE(SUBSTITUTE(F$1,"standard",""),"|Float",""),ChapterTable!$1:$1,0),0),
      VLOOKUP($A2140-ChapterTable!$P$11,ChapterTable!$1:$1048576,MATCH("최종"&amp;SUBSTITUTE(SUBSTITUTE(F$1,"standard",""),"|Float",""),ChapterTable!$1:$1,0),0)*ChapterTable!$P$14
    ),
  OFFSET(F2140,-$B2140+IF($L2140,1,0),0)*
    (VLOOKUP(SUBSTITUTE(SUBSTITUTE(F$1,"standard",""),"|Float","")&amp;IF(OR($L2140=TRUE,$A2140=0,MOD($A2140,ChapterTable!$R$20)&lt;&gt;0),"","보스")&amp;"인게임누적곱배수",ChapterTable!$R:$S,2,0)^D2140
    +VLOOKUP(SUBSTITUTE(SUBSTITUTE(F$1,"standard",""),"|Float","")&amp;IF(OR($L2140=TRUE,$A2140=0,MOD($A2140,ChapterTable!$R$20)&lt;&gt;0),"","보스")&amp;"인게임누적합배수",ChapterTable!$R:$S,2,0)*D2140)
  )
  )
  )
)</f>
        <v>110472.41803264618</v>
      </c>
      <c r="G2140" t="s">
        <v>719</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238"/>
        <v>95</v>
      </c>
      <c r="Q2140">
        <f t="shared" si="239"/>
        <v>95</v>
      </c>
      <c r="R2140" t="b">
        <f t="shared" ca="1" si="240"/>
        <v>1</v>
      </c>
      <c r="T2140" t="b">
        <f t="shared" ca="1" si="24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244"/>
        <v>0.2</v>
      </c>
      <c r="AJ2140">
        <f t="shared" si="242"/>
        <v>0.27466666000000001</v>
      </c>
      <c r="AK2140">
        <f t="shared" si="243"/>
        <v>1</v>
      </c>
      <c r="AL2140">
        <f t="shared" si="237"/>
        <v>5</v>
      </c>
    </row>
    <row r="2141" spans="1:38" hidden="1" x14ac:dyDescent="0.3">
      <c r="A2141">
        <v>20</v>
      </c>
      <c r="B2141">
        <v>50</v>
      </c>
      <c r="C2141">
        <f>IF(OR($L2141=TRUE,$A2141=0,MOD($A2141,ChapterTable!$R$20)&lt;&gt;0),
MAX(0,INT(($B2141+ChapterTable!$P$26+VLOOKUP(SUBSTITUTE(C$1,"성장단계","")&amp;"단계오프셋",ChapterTable!$R:$S,2,0))/ChapterTable!$P$23)),
MAX(0,INT(($B2141+ChapterTable!$R$26+VLOOKUP(SUBSTITUTE(C$1,"성장단계","")&amp;"보스단계오프셋",ChapterTable!$R:$S,2,0))/ChapterTable!$R$23)))</f>
        <v>5</v>
      </c>
      <c r="D2141">
        <f>IF(OR($L2141=TRUE,$A2141=0,MOD($A2141,ChapterTable!$R$20)&lt;&gt;0),
MAX(0,INT(($B2141+ChapterTable!$P$26+VLOOKUP(SUBSTITUTE(D$1,"성장단계","")&amp;"단계오프셋",ChapterTable!$R:$S,2,0))/ChapterTable!$P$23)),
MAX(0,INT(($B2141+ChapterTable!$R$26+VLOOKUP(SUBSTITUTE(D$1,"성장단계","")&amp;"보스단계오프셋",ChapterTable!$R:$S,2,0))/ChapterTable!$R$23)))</f>
        <v>4</v>
      </c>
      <c r="E2141" s="1">
        <f ca="1">IF(AND($A2141=0,$B2141=1),
    VLOOKUP(1,ChapterTable!$1:$1048576,MATCH("최종"&amp;SUBSTITUTE(SUBSTITUTE(E$1,"standard",""),"|Float",""),ChapterTable!$1:$1,0),0)*ChapterTable!$P$17,
  IF(AND($A2141=0,$B2141=0),
    E2142,
  IF($B2141=0,
    VLOOKUP($A2141,ChapterTable!$1:$1048576,MATCH("최종"&amp;SUBSTITUTE(SUBSTITUTE(E$1,"standard",""),"|Float",""),ChapterTable!$1:$1,0),0),
  IF($B2141=1,
    IF($L2141=FALSE,
      VLOOKUP($A2141,ChapterTable!$1:$1048576,MATCH("최종"&amp;SUBSTITUTE(SUBSTITUTE(E$1,"standard",""),"|Float",""),ChapterTable!$1:$1,0),0),
      VLOOKUP($A2141-ChapterTable!$P$11,ChapterTable!$1:$1048576,MATCH("최종"&amp;SUBSTITUTE(SUBSTITUTE(E$1,"standard",""),"|Float",""),ChapterTable!$1:$1,0),0)*ChapterTable!$P$14
    ),
  OFFSET(E2141,-$B2141+IF($L2141,1,0),0)*IF($B2141&gt;OFFSET($B2141,1,0),ChapterTable!$R$17,1)*
    (VLOOKUP(SUBSTITUTE(SUBSTITUTE(E$1,"standard",""),"|Float","")&amp;IF(OR($L2141=TRUE,$A2141=0,MOD($A2141,ChapterTable!$R$20)&lt;&gt;0),"","보스")&amp;"인게임누적곱배수",ChapterTable!$R:$S,2,0)^C2141
    +VLOOKUP(SUBSTITUTE(SUBSTITUTE(E$1,"standard",""),"|Float","")&amp;IF(OR($L2141=TRUE,$A2141=0,MOD($A2141,ChapterTable!$R$20)&lt;&gt;0),"","보스")&amp;"인게임누적합배수",ChapterTable!$R:$S,2,0)*C2141)
  )
  )
  )
)</f>
        <v>530267.60655670159</v>
      </c>
      <c r="F2141" s="1">
        <f ca="1">IF(AND($A2141=0,$B2141=1),
    VLOOKUP(1,ChapterTable!$1:$1048576,MATCH("최종"&amp;SUBSTITUTE(SUBSTITUTE(F$1,"standard",""),"|Float",""),ChapterTable!$1:$1,0),0)*ChapterTable!$P$17,
  IF(AND($A2141=0,$B2141=0),
    F2142,
  IF($B2141=0,
    VLOOKUP($A2141,ChapterTable!$1:$1048576,MATCH("최종"&amp;SUBSTITUTE(SUBSTITUTE(F$1,"standard",""),"|Float",""),ChapterTable!$1:$1,0),0),
  IF($B2141=1,
    IF($L2141=FALSE,
      VLOOKUP($A2141,ChapterTable!$1:$1048576,MATCH("최종"&amp;SUBSTITUTE(SUBSTITUTE(F$1,"standard",""),"|Float",""),ChapterTable!$1:$1,0),0),
      VLOOKUP($A2141-ChapterTable!$P$11,ChapterTable!$1:$1048576,MATCH("최종"&amp;SUBSTITUTE(SUBSTITUTE(F$1,"standard",""),"|Float",""),ChapterTable!$1:$1,0),0)*ChapterTable!$P$14
    ),
  OFFSET(F2141,-$B2141+IF($L2141,1,0),0)*
    (VLOOKUP(SUBSTITUTE(SUBSTITUTE(F$1,"standard",""),"|Float","")&amp;IF(OR($L2141=TRUE,$A2141=0,MOD($A2141,ChapterTable!$R$20)&lt;&gt;0),"","보스")&amp;"인게임누적곱배수",ChapterTable!$R:$S,2,0)^D2141
    +VLOOKUP(SUBSTITUTE(SUBSTITUTE(F$1,"standard",""),"|Float","")&amp;IF(OR($L2141=TRUE,$A2141=0,MOD($A2141,ChapterTable!$R$20)&lt;&gt;0),"","보스")&amp;"인게임누적합배수",ChapterTable!$R:$S,2,0)*D2141)
  )
  )
  )
)</f>
        <v>110472.41803264618</v>
      </c>
      <c r="G2141" t="s">
        <v>719</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238"/>
        <v>25</v>
      </c>
      <c r="Q2141">
        <f t="shared" si="239"/>
        <v>25</v>
      </c>
      <c r="R2141" t="b">
        <f t="shared" ca="1" si="240"/>
        <v>0</v>
      </c>
      <c r="T2141" t="b">
        <f t="shared" ca="1" si="24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244"/>
        <v>0.2</v>
      </c>
      <c r="AJ2141">
        <f t="shared" si="242"/>
        <v>1</v>
      </c>
      <c r="AK2141">
        <f t="shared" si="243"/>
        <v>1</v>
      </c>
      <c r="AL2141">
        <f t="shared" si="237"/>
        <v>5</v>
      </c>
    </row>
    <row r="2142" spans="1:38" hidden="1" x14ac:dyDescent="0.3">
      <c r="A2142">
        <v>21</v>
      </c>
      <c r="B2142">
        <v>1</v>
      </c>
      <c r="C2142">
        <f>IF(OR($L2142=TRUE,$A2142=0,MOD($A2142,ChapterTable!$R$20)&lt;&gt;0),
MAX(0,INT(($B2142+ChapterTable!$P$26+VLOOKUP(SUBSTITUTE(C$1,"성장단계","")&amp;"단계오프셋",ChapterTable!$R:$S,2,0))/ChapterTable!$P$23)),
MAX(0,INT(($B2142+ChapterTable!$R$26+VLOOKUP(SUBSTITUTE(C$1,"성장단계","")&amp;"보스단계오프셋",ChapterTable!$R:$S,2,0))/ChapterTable!$R$23)))</f>
        <v>0</v>
      </c>
      <c r="D2142">
        <f>IF(OR($L2142=TRUE,$A2142=0,MOD($A2142,ChapterTable!$R$20)&lt;&gt;0),
MAX(0,INT(($B2142+ChapterTable!$P$26+VLOOKUP(SUBSTITUTE(D$1,"성장단계","")&amp;"단계오프셋",ChapterTable!$R:$S,2,0))/ChapterTable!$P$23)),
MAX(0,INT(($B2142+ChapterTable!$R$26+VLOOKUP(SUBSTITUTE(D$1,"성장단계","")&amp;"보스단계오프셋",ChapterTable!$R:$S,2,0))/ChapterTable!$R$23)))</f>
        <v>0</v>
      </c>
      <c r="E2142" s="1">
        <f ca="1">IF(AND($A2142=0,$B2142=1),
    VLOOKUP(1,ChapterTable!$1:$1048576,MATCH("최종"&amp;SUBSTITUTE(SUBSTITUTE(E$1,"standard",""),"|Float",""),ChapterTable!$1:$1,0),0)*ChapterTable!$P$17,
  IF(AND($A2142=0,$B2142=0),
    E2143,
  IF($B2142=0,
    VLOOKUP($A2142,ChapterTable!$1:$1048576,MATCH("최종"&amp;SUBSTITUTE(SUBSTITUTE(E$1,"standard",""),"|Float",""),ChapterTable!$1:$1,0),0),
  IF($B2142=1,
    IF($L2142=FALSE,
      VLOOKUP($A2142,ChapterTable!$1:$1048576,MATCH("최종"&amp;SUBSTITUTE(SUBSTITUTE(E$1,"standard",""),"|Float",""),ChapterTable!$1:$1,0),0),
      VLOOKUP($A2142-ChapterTable!$P$11,ChapterTable!$1:$1048576,MATCH("최종"&amp;SUBSTITUTE(SUBSTITUTE(E$1,"standard",""),"|Float",""),ChapterTable!$1:$1,0),0)*ChapterTable!$P$14
    ),
  OFFSET(E2142,-$B2142+IF($L2142,1,0),0)*IF($B2142&gt;OFFSET($B2142,1,0),ChapterTable!$R$17,1)*
    (VLOOKUP(SUBSTITUTE(SUBSTITUTE(E$1,"standard",""),"|Float","")&amp;IF(OR($L2142=TRUE,$A2142=0,MOD($A2142,ChapterTable!$R$20)&lt;&gt;0),"","보스")&amp;"인게임누적곱배수",ChapterTable!$R:$S,2,0)^C2142
    +VLOOKUP(SUBSTITUTE(SUBSTITUTE(E$1,"standard",""),"|Float","")&amp;IF(OR($L2142=TRUE,$A2142=0,MOD($A2142,ChapterTable!$R$20)&lt;&gt;0),"","보스")&amp;"인게임누적합배수",ChapterTable!$R:$S,2,0)*C2142)
  )
  )
  )
)</f>
        <v>305923.61916732788</v>
      </c>
      <c r="F2142" s="1">
        <f ca="1">IF(AND($A2142=0,$B2142=1),
    VLOOKUP(1,ChapterTable!$1:$1048576,MATCH("최종"&amp;SUBSTITUTE(SUBSTITUTE(F$1,"standard",""),"|Float",""),ChapterTable!$1:$1,0),0)*ChapterTable!$P$17,
  IF(AND($A2142=0,$B2142=0),
    F2143,
  IF($B2142=0,
    VLOOKUP($A2142,ChapterTable!$1:$1048576,MATCH("최종"&amp;SUBSTITUTE(SUBSTITUTE(F$1,"standard",""),"|Float",""),ChapterTable!$1:$1,0),0),
  IF($B2142=1,
    IF($L2142=FALSE,
      VLOOKUP($A2142,ChapterTable!$1:$1048576,MATCH("최종"&amp;SUBSTITUTE(SUBSTITUTE(F$1,"standard",""),"|Float",""),ChapterTable!$1:$1,0),0),
      VLOOKUP($A2142-ChapterTable!$P$11,ChapterTable!$1:$1048576,MATCH("최종"&amp;SUBSTITUTE(SUBSTITUTE(F$1,"standard",""),"|Float",""),ChapterTable!$1:$1,0),0)*ChapterTable!$P$14
    ),
  OFFSET(F2142,-$B2142+IF($L2142,1,0),0)*
    (VLOOKUP(SUBSTITUTE(SUBSTITUTE(F$1,"standard",""),"|Float","")&amp;IF(OR($L2142=TRUE,$A2142=0,MOD($A2142,ChapterTable!$R$20)&lt;&gt;0),"","보스")&amp;"인게임누적곱배수",ChapterTable!$R:$S,2,0)^D2142
    +VLOOKUP(SUBSTITUTE(SUBSTITUTE(F$1,"standard",""),"|Float","")&amp;IF(OR($L2142=TRUE,$A2142=0,MOD($A2142,ChapterTable!$R$20)&lt;&gt;0),"","보스")&amp;"인게임누적합배수",ChapterTable!$R:$S,2,0)*D2142)
  )
  )
  )
)</f>
        <v>127468.17465305327</v>
      </c>
      <c r="G2142" t="s">
        <v>719</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238"/>
        <v>1</v>
      </c>
      <c r="Q2142">
        <f t="shared" si="239"/>
        <v>1</v>
      </c>
      <c r="R2142" t="b">
        <f t="shared" ca="1" si="240"/>
        <v>1</v>
      </c>
      <c r="T2142" t="b">
        <f t="shared" ca="1" si="24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244"/>
        <v>1</v>
      </c>
      <c r="AJ2142">
        <f t="shared" si="242"/>
        <v>1</v>
      </c>
      <c r="AK2142">
        <f t="shared" si="243"/>
        <v>1</v>
      </c>
      <c r="AL2142">
        <f t="shared" si="237"/>
        <v>6</v>
      </c>
    </row>
    <row r="2143" spans="1:38" hidden="1" x14ac:dyDescent="0.3">
      <c r="A2143">
        <v>21</v>
      </c>
      <c r="B2143">
        <v>2</v>
      </c>
      <c r="C2143">
        <f>IF(OR($L2143=TRUE,$A2143=0,MOD($A2143,ChapterTable!$R$20)&lt;&gt;0),
MAX(0,INT(($B2143+ChapterTable!$P$26+VLOOKUP(SUBSTITUTE(C$1,"성장단계","")&amp;"단계오프셋",ChapterTable!$R:$S,2,0))/ChapterTable!$P$23)),
MAX(0,INT(($B2143+ChapterTable!$R$26+VLOOKUP(SUBSTITUTE(C$1,"성장단계","")&amp;"보스단계오프셋",ChapterTable!$R:$S,2,0))/ChapterTable!$R$23)))</f>
        <v>0</v>
      </c>
      <c r="D2143">
        <f>IF(OR($L2143=TRUE,$A2143=0,MOD($A2143,ChapterTable!$R$20)&lt;&gt;0),
MAX(0,INT(($B2143+ChapterTable!$P$26+VLOOKUP(SUBSTITUTE(D$1,"성장단계","")&amp;"단계오프셋",ChapterTable!$R:$S,2,0))/ChapterTable!$P$23)),
MAX(0,INT(($B2143+ChapterTable!$R$26+VLOOKUP(SUBSTITUTE(D$1,"성장단계","")&amp;"보스단계오프셋",ChapterTable!$R:$S,2,0))/ChapterTable!$R$23)))</f>
        <v>0</v>
      </c>
      <c r="E2143" s="1">
        <f ca="1">IF(AND($A2143=0,$B2143=1),
    VLOOKUP(1,ChapterTable!$1:$1048576,MATCH("최종"&amp;SUBSTITUTE(SUBSTITUTE(E$1,"standard",""),"|Float",""),ChapterTable!$1:$1,0),0)*ChapterTable!$P$17,
  IF(AND($A2143=0,$B2143=0),
    E2144,
  IF($B2143=0,
    VLOOKUP($A2143,ChapterTable!$1:$1048576,MATCH("최종"&amp;SUBSTITUTE(SUBSTITUTE(E$1,"standard",""),"|Float",""),ChapterTable!$1:$1,0),0),
  IF($B2143=1,
    IF($L2143=FALSE,
      VLOOKUP($A2143,ChapterTable!$1:$1048576,MATCH("최종"&amp;SUBSTITUTE(SUBSTITUTE(E$1,"standard",""),"|Float",""),ChapterTable!$1:$1,0),0),
      VLOOKUP($A2143-ChapterTable!$P$11,ChapterTable!$1:$1048576,MATCH("최종"&amp;SUBSTITUTE(SUBSTITUTE(E$1,"standard",""),"|Float",""),ChapterTable!$1:$1,0),0)*ChapterTable!$P$14
    ),
  OFFSET(E2143,-$B2143+IF($L2143,1,0),0)*IF($B2143&gt;OFFSET($B2143,1,0),ChapterTable!$R$17,1)*
    (VLOOKUP(SUBSTITUTE(SUBSTITUTE(E$1,"standard",""),"|Float","")&amp;IF(OR($L2143=TRUE,$A2143=0,MOD($A2143,ChapterTable!$R$20)&lt;&gt;0),"","보스")&amp;"인게임누적곱배수",ChapterTable!$R:$S,2,0)^C2143
    +VLOOKUP(SUBSTITUTE(SUBSTITUTE(E$1,"standard",""),"|Float","")&amp;IF(OR($L2143=TRUE,$A2143=0,MOD($A2143,ChapterTable!$R$20)&lt;&gt;0),"","보스")&amp;"인게임누적합배수",ChapterTable!$R:$S,2,0)*C2143)
  )
  )
  )
)</f>
        <v>305923.61916732788</v>
      </c>
      <c r="F2143" s="1">
        <f ca="1">IF(AND($A2143=0,$B2143=1),
    VLOOKUP(1,ChapterTable!$1:$1048576,MATCH("최종"&amp;SUBSTITUTE(SUBSTITUTE(F$1,"standard",""),"|Float",""),ChapterTable!$1:$1,0),0)*ChapterTable!$P$17,
  IF(AND($A2143=0,$B2143=0),
    F2144,
  IF($B2143=0,
    VLOOKUP($A2143,ChapterTable!$1:$1048576,MATCH("최종"&amp;SUBSTITUTE(SUBSTITUTE(F$1,"standard",""),"|Float",""),ChapterTable!$1:$1,0),0),
  IF($B2143=1,
    IF($L2143=FALSE,
      VLOOKUP($A2143,ChapterTable!$1:$1048576,MATCH("최종"&amp;SUBSTITUTE(SUBSTITUTE(F$1,"standard",""),"|Float",""),ChapterTable!$1:$1,0),0),
      VLOOKUP($A2143-ChapterTable!$P$11,ChapterTable!$1:$1048576,MATCH("최종"&amp;SUBSTITUTE(SUBSTITUTE(F$1,"standard",""),"|Float",""),ChapterTable!$1:$1,0),0)*ChapterTable!$P$14
    ),
  OFFSET(F2143,-$B2143+IF($L2143,1,0),0)*
    (VLOOKUP(SUBSTITUTE(SUBSTITUTE(F$1,"standard",""),"|Float","")&amp;IF(OR($L2143=TRUE,$A2143=0,MOD($A2143,ChapterTable!$R$20)&lt;&gt;0),"","보스")&amp;"인게임누적곱배수",ChapterTable!$R:$S,2,0)^D2143
    +VLOOKUP(SUBSTITUTE(SUBSTITUTE(F$1,"standard",""),"|Float","")&amp;IF(OR($L2143=TRUE,$A2143=0,MOD($A2143,ChapterTable!$R$20)&lt;&gt;0),"","보스")&amp;"인게임누적합배수",ChapterTable!$R:$S,2,0)*D2143)
  )
  )
  )
)</f>
        <v>127468.17465305327</v>
      </c>
      <c r="G2143" t="s">
        <v>719</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238"/>
        <v>1</v>
      </c>
      <c r="Q2143">
        <f t="shared" si="239"/>
        <v>1</v>
      </c>
      <c r="R2143" t="b">
        <f t="shared" ca="1" si="240"/>
        <v>1</v>
      </c>
      <c r="T2143" t="b">
        <f t="shared" ca="1" si="24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244"/>
        <v>1</v>
      </c>
      <c r="AJ2143">
        <f t="shared" si="242"/>
        <v>1</v>
      </c>
      <c r="AK2143">
        <f t="shared" si="243"/>
        <v>1</v>
      </c>
      <c r="AL2143">
        <f t="shared" si="237"/>
        <v>6</v>
      </c>
    </row>
    <row r="2144" spans="1:38" hidden="1" x14ac:dyDescent="0.3">
      <c r="A2144">
        <v>21</v>
      </c>
      <c r="B2144">
        <v>3</v>
      </c>
      <c r="C2144">
        <f>IF(OR($L2144=TRUE,$A2144=0,MOD($A2144,ChapterTable!$R$20)&lt;&gt;0),
MAX(0,INT(($B2144+ChapterTable!$P$26+VLOOKUP(SUBSTITUTE(C$1,"성장단계","")&amp;"단계오프셋",ChapterTable!$R:$S,2,0))/ChapterTable!$P$23)),
MAX(0,INT(($B2144+ChapterTable!$R$26+VLOOKUP(SUBSTITUTE(C$1,"성장단계","")&amp;"보스단계오프셋",ChapterTable!$R:$S,2,0))/ChapterTable!$R$23)))</f>
        <v>0</v>
      </c>
      <c r="D2144">
        <f>IF(OR($L2144=TRUE,$A2144=0,MOD($A2144,ChapterTable!$R$20)&lt;&gt;0),
MAX(0,INT(($B2144+ChapterTable!$P$26+VLOOKUP(SUBSTITUTE(D$1,"성장단계","")&amp;"단계오프셋",ChapterTable!$R:$S,2,0))/ChapterTable!$P$23)),
MAX(0,INT(($B2144+ChapterTable!$R$26+VLOOKUP(SUBSTITUTE(D$1,"성장단계","")&amp;"보스단계오프셋",ChapterTable!$R:$S,2,0))/ChapterTable!$R$23)))</f>
        <v>0</v>
      </c>
      <c r="E2144" s="1">
        <f ca="1">IF(AND($A2144=0,$B2144=1),
    VLOOKUP(1,ChapterTable!$1:$1048576,MATCH("최종"&amp;SUBSTITUTE(SUBSTITUTE(E$1,"standard",""),"|Float",""),ChapterTable!$1:$1,0),0)*ChapterTable!$P$17,
  IF(AND($A2144=0,$B2144=0),
    E2145,
  IF($B2144=0,
    VLOOKUP($A2144,ChapterTable!$1:$1048576,MATCH("최종"&amp;SUBSTITUTE(SUBSTITUTE(E$1,"standard",""),"|Float",""),ChapterTable!$1:$1,0),0),
  IF($B2144=1,
    IF($L2144=FALSE,
      VLOOKUP($A2144,ChapterTable!$1:$1048576,MATCH("최종"&amp;SUBSTITUTE(SUBSTITUTE(E$1,"standard",""),"|Float",""),ChapterTable!$1:$1,0),0),
      VLOOKUP($A2144-ChapterTable!$P$11,ChapterTable!$1:$1048576,MATCH("최종"&amp;SUBSTITUTE(SUBSTITUTE(E$1,"standard",""),"|Float",""),ChapterTable!$1:$1,0),0)*ChapterTable!$P$14
    ),
  OFFSET(E2144,-$B2144+IF($L2144,1,0),0)*IF($B2144&gt;OFFSET($B2144,1,0),ChapterTable!$R$17,1)*
    (VLOOKUP(SUBSTITUTE(SUBSTITUTE(E$1,"standard",""),"|Float","")&amp;IF(OR($L2144=TRUE,$A2144=0,MOD($A2144,ChapterTable!$R$20)&lt;&gt;0),"","보스")&amp;"인게임누적곱배수",ChapterTable!$R:$S,2,0)^C2144
    +VLOOKUP(SUBSTITUTE(SUBSTITUTE(E$1,"standard",""),"|Float","")&amp;IF(OR($L2144=TRUE,$A2144=0,MOD($A2144,ChapterTable!$R$20)&lt;&gt;0),"","보스")&amp;"인게임누적합배수",ChapterTable!$R:$S,2,0)*C2144)
  )
  )
  )
)</f>
        <v>305923.61916732788</v>
      </c>
      <c r="F2144" s="1">
        <f ca="1">IF(AND($A2144=0,$B2144=1),
    VLOOKUP(1,ChapterTable!$1:$1048576,MATCH("최종"&amp;SUBSTITUTE(SUBSTITUTE(F$1,"standard",""),"|Float",""),ChapterTable!$1:$1,0),0)*ChapterTable!$P$17,
  IF(AND($A2144=0,$B2144=0),
    F2145,
  IF($B2144=0,
    VLOOKUP($A2144,ChapterTable!$1:$1048576,MATCH("최종"&amp;SUBSTITUTE(SUBSTITUTE(F$1,"standard",""),"|Float",""),ChapterTable!$1:$1,0),0),
  IF($B2144=1,
    IF($L2144=FALSE,
      VLOOKUP($A2144,ChapterTable!$1:$1048576,MATCH("최종"&amp;SUBSTITUTE(SUBSTITUTE(F$1,"standard",""),"|Float",""),ChapterTable!$1:$1,0),0),
      VLOOKUP($A2144-ChapterTable!$P$11,ChapterTable!$1:$1048576,MATCH("최종"&amp;SUBSTITUTE(SUBSTITUTE(F$1,"standard",""),"|Float",""),ChapterTable!$1:$1,0),0)*ChapterTable!$P$14
    ),
  OFFSET(F2144,-$B2144+IF($L2144,1,0),0)*
    (VLOOKUP(SUBSTITUTE(SUBSTITUTE(F$1,"standard",""),"|Float","")&amp;IF(OR($L2144=TRUE,$A2144=0,MOD($A2144,ChapterTable!$R$20)&lt;&gt;0),"","보스")&amp;"인게임누적곱배수",ChapterTable!$R:$S,2,0)^D2144
    +VLOOKUP(SUBSTITUTE(SUBSTITUTE(F$1,"standard",""),"|Float","")&amp;IF(OR($L2144=TRUE,$A2144=0,MOD($A2144,ChapterTable!$R$20)&lt;&gt;0),"","보스")&amp;"인게임누적합배수",ChapterTable!$R:$S,2,0)*D2144)
  )
  )
  )
)</f>
        <v>127468.17465305327</v>
      </c>
      <c r="G2144" t="s">
        <v>719</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238"/>
        <v>1</v>
      </c>
      <c r="Q2144">
        <f t="shared" si="239"/>
        <v>1</v>
      </c>
      <c r="R2144" t="b">
        <f t="shared" ca="1" si="240"/>
        <v>1</v>
      </c>
      <c r="T2144" t="b">
        <f t="shared" ca="1" si="24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244"/>
        <v>1</v>
      </c>
      <c r="AJ2144">
        <f t="shared" si="242"/>
        <v>1</v>
      </c>
      <c r="AK2144">
        <f t="shared" si="243"/>
        <v>1</v>
      </c>
      <c r="AL2144">
        <f t="shared" si="237"/>
        <v>6</v>
      </c>
    </row>
    <row r="2145" spans="1:38" hidden="1" x14ac:dyDescent="0.3">
      <c r="A2145">
        <v>21</v>
      </c>
      <c r="B2145">
        <v>4</v>
      </c>
      <c r="C2145">
        <f>IF(OR($L2145=TRUE,$A2145=0,MOD($A2145,ChapterTable!$R$20)&lt;&gt;0),
MAX(0,INT(($B2145+ChapterTable!$P$26+VLOOKUP(SUBSTITUTE(C$1,"성장단계","")&amp;"단계오프셋",ChapterTable!$R:$S,2,0))/ChapterTable!$P$23)),
MAX(0,INT(($B2145+ChapterTable!$R$26+VLOOKUP(SUBSTITUTE(C$1,"성장단계","")&amp;"보스단계오프셋",ChapterTable!$R:$S,2,0))/ChapterTable!$R$23)))</f>
        <v>0</v>
      </c>
      <c r="D2145">
        <f>IF(OR($L2145=TRUE,$A2145=0,MOD($A2145,ChapterTable!$R$20)&lt;&gt;0),
MAX(0,INT(($B2145+ChapterTable!$P$26+VLOOKUP(SUBSTITUTE(D$1,"성장단계","")&amp;"단계오프셋",ChapterTable!$R:$S,2,0))/ChapterTable!$P$23)),
MAX(0,INT(($B2145+ChapterTable!$R$26+VLOOKUP(SUBSTITUTE(D$1,"성장단계","")&amp;"보스단계오프셋",ChapterTable!$R:$S,2,0))/ChapterTable!$R$23)))</f>
        <v>0</v>
      </c>
      <c r="E2145" s="1">
        <f ca="1">IF(AND($A2145=0,$B2145=1),
    VLOOKUP(1,ChapterTable!$1:$1048576,MATCH("최종"&amp;SUBSTITUTE(SUBSTITUTE(E$1,"standard",""),"|Float",""),ChapterTable!$1:$1,0),0)*ChapterTable!$P$17,
  IF(AND($A2145=0,$B2145=0),
    E2146,
  IF($B2145=0,
    VLOOKUP($A2145,ChapterTable!$1:$1048576,MATCH("최종"&amp;SUBSTITUTE(SUBSTITUTE(E$1,"standard",""),"|Float",""),ChapterTable!$1:$1,0),0),
  IF($B2145=1,
    IF($L2145=FALSE,
      VLOOKUP($A2145,ChapterTable!$1:$1048576,MATCH("최종"&amp;SUBSTITUTE(SUBSTITUTE(E$1,"standard",""),"|Float",""),ChapterTable!$1:$1,0),0),
      VLOOKUP($A2145-ChapterTable!$P$11,ChapterTable!$1:$1048576,MATCH("최종"&amp;SUBSTITUTE(SUBSTITUTE(E$1,"standard",""),"|Float",""),ChapterTable!$1:$1,0),0)*ChapterTable!$P$14
    ),
  OFFSET(E2145,-$B2145+IF($L2145,1,0),0)*IF($B2145&gt;OFFSET($B2145,1,0),ChapterTable!$R$17,1)*
    (VLOOKUP(SUBSTITUTE(SUBSTITUTE(E$1,"standard",""),"|Float","")&amp;IF(OR($L2145=TRUE,$A2145=0,MOD($A2145,ChapterTable!$R$20)&lt;&gt;0),"","보스")&amp;"인게임누적곱배수",ChapterTable!$R:$S,2,0)^C2145
    +VLOOKUP(SUBSTITUTE(SUBSTITUTE(E$1,"standard",""),"|Float","")&amp;IF(OR($L2145=TRUE,$A2145=0,MOD($A2145,ChapterTable!$R$20)&lt;&gt;0),"","보스")&amp;"인게임누적합배수",ChapterTable!$R:$S,2,0)*C2145)
  )
  )
  )
)</f>
        <v>305923.61916732788</v>
      </c>
      <c r="F2145" s="1">
        <f ca="1">IF(AND($A2145=0,$B2145=1),
    VLOOKUP(1,ChapterTable!$1:$1048576,MATCH("최종"&amp;SUBSTITUTE(SUBSTITUTE(F$1,"standard",""),"|Float",""),ChapterTable!$1:$1,0),0)*ChapterTable!$P$17,
  IF(AND($A2145=0,$B2145=0),
    F2146,
  IF($B2145=0,
    VLOOKUP($A2145,ChapterTable!$1:$1048576,MATCH("최종"&amp;SUBSTITUTE(SUBSTITUTE(F$1,"standard",""),"|Float",""),ChapterTable!$1:$1,0),0),
  IF($B2145=1,
    IF($L2145=FALSE,
      VLOOKUP($A2145,ChapterTable!$1:$1048576,MATCH("최종"&amp;SUBSTITUTE(SUBSTITUTE(F$1,"standard",""),"|Float",""),ChapterTable!$1:$1,0),0),
      VLOOKUP($A2145-ChapterTable!$P$11,ChapterTable!$1:$1048576,MATCH("최종"&amp;SUBSTITUTE(SUBSTITUTE(F$1,"standard",""),"|Float",""),ChapterTable!$1:$1,0),0)*ChapterTable!$P$14
    ),
  OFFSET(F2145,-$B2145+IF($L2145,1,0),0)*
    (VLOOKUP(SUBSTITUTE(SUBSTITUTE(F$1,"standard",""),"|Float","")&amp;IF(OR($L2145=TRUE,$A2145=0,MOD($A2145,ChapterTable!$R$20)&lt;&gt;0),"","보스")&amp;"인게임누적곱배수",ChapterTable!$R:$S,2,0)^D2145
    +VLOOKUP(SUBSTITUTE(SUBSTITUTE(F$1,"standard",""),"|Float","")&amp;IF(OR($L2145=TRUE,$A2145=0,MOD($A2145,ChapterTable!$R$20)&lt;&gt;0),"","보스")&amp;"인게임누적합배수",ChapterTable!$R:$S,2,0)*D2145)
  )
  )
  )
)</f>
        <v>127468.17465305327</v>
      </c>
      <c r="G2145" t="s">
        <v>719</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238"/>
        <v>1</v>
      </c>
      <c r="Q2145">
        <f t="shared" si="239"/>
        <v>1</v>
      </c>
      <c r="R2145" t="b">
        <f t="shared" ca="1" si="240"/>
        <v>1</v>
      </c>
      <c r="T2145" t="b">
        <f t="shared" ca="1" si="24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244"/>
        <v>1</v>
      </c>
      <c r="AJ2145">
        <f t="shared" si="242"/>
        <v>1</v>
      </c>
      <c r="AK2145">
        <f t="shared" si="243"/>
        <v>1</v>
      </c>
      <c r="AL2145">
        <f t="shared" si="237"/>
        <v>6</v>
      </c>
    </row>
    <row r="2146" spans="1:38" hidden="1" x14ac:dyDescent="0.3">
      <c r="A2146">
        <v>21</v>
      </c>
      <c r="B2146">
        <v>5</v>
      </c>
      <c r="C2146">
        <f>IF(OR($L2146=TRUE,$A2146=0,MOD($A2146,ChapterTable!$R$20)&lt;&gt;0),
MAX(0,INT(($B2146+ChapterTable!$P$26+VLOOKUP(SUBSTITUTE(C$1,"성장단계","")&amp;"단계오프셋",ChapterTable!$R:$S,2,0))/ChapterTable!$P$23)),
MAX(0,INT(($B2146+ChapterTable!$R$26+VLOOKUP(SUBSTITUTE(C$1,"성장단계","")&amp;"보스단계오프셋",ChapterTable!$R:$S,2,0))/ChapterTable!$R$23)))</f>
        <v>0</v>
      </c>
      <c r="D2146">
        <f>IF(OR($L2146=TRUE,$A2146=0,MOD($A2146,ChapterTable!$R$20)&lt;&gt;0),
MAX(0,INT(($B2146+ChapterTable!$P$26+VLOOKUP(SUBSTITUTE(D$1,"성장단계","")&amp;"단계오프셋",ChapterTable!$R:$S,2,0))/ChapterTable!$P$23)),
MAX(0,INT(($B2146+ChapterTable!$R$26+VLOOKUP(SUBSTITUTE(D$1,"성장단계","")&amp;"보스단계오프셋",ChapterTable!$R:$S,2,0))/ChapterTable!$R$23)))</f>
        <v>0</v>
      </c>
      <c r="E2146" s="1">
        <f ca="1">IF(AND($A2146=0,$B2146=1),
    VLOOKUP(1,ChapterTable!$1:$1048576,MATCH("최종"&amp;SUBSTITUTE(SUBSTITUTE(E$1,"standard",""),"|Float",""),ChapterTable!$1:$1,0),0)*ChapterTable!$P$17,
  IF(AND($A2146=0,$B2146=0),
    E2147,
  IF($B2146=0,
    VLOOKUP($A2146,ChapterTable!$1:$1048576,MATCH("최종"&amp;SUBSTITUTE(SUBSTITUTE(E$1,"standard",""),"|Float",""),ChapterTable!$1:$1,0),0),
  IF($B2146=1,
    IF($L2146=FALSE,
      VLOOKUP($A2146,ChapterTable!$1:$1048576,MATCH("최종"&amp;SUBSTITUTE(SUBSTITUTE(E$1,"standard",""),"|Float",""),ChapterTable!$1:$1,0),0),
      VLOOKUP($A2146-ChapterTable!$P$11,ChapterTable!$1:$1048576,MATCH("최종"&amp;SUBSTITUTE(SUBSTITUTE(E$1,"standard",""),"|Float",""),ChapterTable!$1:$1,0),0)*ChapterTable!$P$14
    ),
  OFFSET(E2146,-$B2146+IF($L2146,1,0),0)*IF($B2146&gt;OFFSET($B2146,1,0),ChapterTable!$R$17,1)*
    (VLOOKUP(SUBSTITUTE(SUBSTITUTE(E$1,"standard",""),"|Float","")&amp;IF(OR($L2146=TRUE,$A2146=0,MOD($A2146,ChapterTable!$R$20)&lt;&gt;0),"","보스")&amp;"인게임누적곱배수",ChapterTable!$R:$S,2,0)^C2146
    +VLOOKUP(SUBSTITUTE(SUBSTITUTE(E$1,"standard",""),"|Float","")&amp;IF(OR($L2146=TRUE,$A2146=0,MOD($A2146,ChapterTable!$R$20)&lt;&gt;0),"","보스")&amp;"인게임누적합배수",ChapterTable!$R:$S,2,0)*C2146)
  )
  )
  )
)</f>
        <v>305923.61916732788</v>
      </c>
      <c r="F2146" s="1">
        <f ca="1">IF(AND($A2146=0,$B2146=1),
    VLOOKUP(1,ChapterTable!$1:$1048576,MATCH("최종"&amp;SUBSTITUTE(SUBSTITUTE(F$1,"standard",""),"|Float",""),ChapterTable!$1:$1,0),0)*ChapterTable!$P$17,
  IF(AND($A2146=0,$B2146=0),
    F2147,
  IF($B2146=0,
    VLOOKUP($A2146,ChapterTable!$1:$1048576,MATCH("최종"&amp;SUBSTITUTE(SUBSTITUTE(F$1,"standard",""),"|Float",""),ChapterTable!$1:$1,0),0),
  IF($B2146=1,
    IF($L2146=FALSE,
      VLOOKUP($A2146,ChapterTable!$1:$1048576,MATCH("최종"&amp;SUBSTITUTE(SUBSTITUTE(F$1,"standard",""),"|Float",""),ChapterTable!$1:$1,0),0),
      VLOOKUP($A2146-ChapterTable!$P$11,ChapterTable!$1:$1048576,MATCH("최종"&amp;SUBSTITUTE(SUBSTITUTE(F$1,"standard",""),"|Float",""),ChapterTable!$1:$1,0),0)*ChapterTable!$P$14
    ),
  OFFSET(F2146,-$B2146+IF($L2146,1,0),0)*
    (VLOOKUP(SUBSTITUTE(SUBSTITUTE(F$1,"standard",""),"|Float","")&amp;IF(OR($L2146=TRUE,$A2146=0,MOD($A2146,ChapterTable!$R$20)&lt;&gt;0),"","보스")&amp;"인게임누적곱배수",ChapterTable!$R:$S,2,0)^D2146
    +VLOOKUP(SUBSTITUTE(SUBSTITUTE(F$1,"standard",""),"|Float","")&amp;IF(OR($L2146=TRUE,$A2146=0,MOD($A2146,ChapterTable!$R$20)&lt;&gt;0),"","보스")&amp;"인게임누적합배수",ChapterTable!$R:$S,2,0)*D2146)
  )
  )
  )
)</f>
        <v>127468.17465305327</v>
      </c>
      <c r="G2146" t="s">
        <v>719</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238"/>
        <v>11</v>
      </c>
      <c r="Q2146">
        <f t="shared" si="239"/>
        <v>11</v>
      </c>
      <c r="R2146" t="b">
        <f t="shared" ca="1" si="240"/>
        <v>1</v>
      </c>
      <c r="T2146" t="b">
        <f t="shared" ca="1" si="24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244"/>
        <v>1</v>
      </c>
      <c r="AJ2146">
        <f t="shared" si="242"/>
        <v>1</v>
      </c>
      <c r="AK2146">
        <f t="shared" si="243"/>
        <v>1</v>
      </c>
      <c r="AL2146">
        <f t="shared" si="237"/>
        <v>6</v>
      </c>
    </row>
    <row r="2147" spans="1:38" hidden="1" x14ac:dyDescent="0.3">
      <c r="A2147">
        <v>21</v>
      </c>
      <c r="B2147">
        <v>6</v>
      </c>
      <c r="C2147">
        <f>IF(OR($L2147=TRUE,$A2147=0,MOD($A2147,ChapterTable!$R$20)&lt;&gt;0),
MAX(0,INT(($B2147+ChapterTable!$P$26+VLOOKUP(SUBSTITUTE(C$1,"성장단계","")&amp;"단계오프셋",ChapterTable!$R:$S,2,0))/ChapterTable!$P$23)),
MAX(0,INT(($B2147+ChapterTable!$R$26+VLOOKUP(SUBSTITUTE(C$1,"성장단계","")&amp;"보스단계오프셋",ChapterTable!$R:$S,2,0))/ChapterTable!$R$23)))</f>
        <v>1</v>
      </c>
      <c r="D2147">
        <f>IF(OR($L2147=TRUE,$A2147=0,MOD($A2147,ChapterTable!$R$20)&lt;&gt;0),
MAX(0,INT(($B2147+ChapterTable!$P$26+VLOOKUP(SUBSTITUTE(D$1,"성장단계","")&amp;"단계오프셋",ChapterTable!$R:$S,2,0))/ChapterTable!$P$23)),
MAX(0,INT(($B2147+ChapterTable!$R$26+VLOOKUP(SUBSTITUTE(D$1,"성장단계","")&amp;"보스단계오프셋",ChapterTable!$R:$S,2,0))/ChapterTable!$R$23)))</f>
        <v>0</v>
      </c>
      <c r="E2147" s="1">
        <f ca="1">IF(AND($A2147=0,$B2147=1),
    VLOOKUP(1,ChapterTable!$1:$1048576,MATCH("최종"&amp;SUBSTITUTE(SUBSTITUTE(E$1,"standard",""),"|Float",""),ChapterTable!$1:$1,0),0)*ChapterTable!$P$17,
  IF(AND($A2147=0,$B2147=0),
    E2148,
  IF($B2147=0,
    VLOOKUP($A2147,ChapterTable!$1:$1048576,MATCH("최종"&amp;SUBSTITUTE(SUBSTITUTE(E$1,"standard",""),"|Float",""),ChapterTable!$1:$1,0),0),
  IF($B2147=1,
    IF($L2147=FALSE,
      VLOOKUP($A2147,ChapterTable!$1:$1048576,MATCH("최종"&amp;SUBSTITUTE(SUBSTITUTE(E$1,"standard",""),"|Float",""),ChapterTable!$1:$1,0),0),
      VLOOKUP($A2147-ChapterTable!$P$11,ChapterTable!$1:$1048576,MATCH("최종"&amp;SUBSTITUTE(SUBSTITUTE(E$1,"standard",""),"|Float",""),ChapterTable!$1:$1,0),0)*ChapterTable!$P$14
    ),
  OFFSET(E2147,-$B2147+IF($L2147,1,0),0)*IF($B2147&gt;OFFSET($B2147,1,0),ChapterTable!$R$17,1)*
    (VLOOKUP(SUBSTITUTE(SUBSTITUTE(E$1,"standard",""),"|Float","")&amp;IF(OR($L2147=TRUE,$A2147=0,MOD($A2147,ChapterTable!$R$20)&lt;&gt;0),"","보스")&amp;"인게임누적곱배수",ChapterTable!$R:$S,2,0)^C2147
    +VLOOKUP(SUBSTITUTE(SUBSTITUTE(E$1,"standard",""),"|Float","")&amp;IF(OR($L2147=TRUE,$A2147=0,MOD($A2147,ChapterTable!$R$20)&lt;&gt;0),"","보스")&amp;"인게임누적합배수",ChapterTable!$R:$S,2,0)*C2147)
  )
  )
  )
)</f>
        <v>367108.34300079342</v>
      </c>
      <c r="F2147" s="1">
        <f ca="1">IF(AND($A2147=0,$B2147=1),
    VLOOKUP(1,ChapterTable!$1:$1048576,MATCH("최종"&amp;SUBSTITUTE(SUBSTITUTE(F$1,"standard",""),"|Float",""),ChapterTable!$1:$1,0),0)*ChapterTable!$P$17,
  IF(AND($A2147=0,$B2147=0),
    F2148,
  IF($B2147=0,
    VLOOKUP($A2147,ChapterTable!$1:$1048576,MATCH("최종"&amp;SUBSTITUTE(SUBSTITUTE(F$1,"standard",""),"|Float",""),ChapterTable!$1:$1,0),0),
  IF($B2147=1,
    IF($L2147=FALSE,
      VLOOKUP($A2147,ChapterTable!$1:$1048576,MATCH("최종"&amp;SUBSTITUTE(SUBSTITUTE(F$1,"standard",""),"|Float",""),ChapterTable!$1:$1,0),0),
      VLOOKUP($A2147-ChapterTable!$P$11,ChapterTable!$1:$1048576,MATCH("최종"&amp;SUBSTITUTE(SUBSTITUTE(F$1,"standard",""),"|Float",""),ChapterTable!$1:$1,0),0)*ChapterTable!$P$14
    ),
  OFFSET(F2147,-$B2147+IF($L2147,1,0),0)*
    (VLOOKUP(SUBSTITUTE(SUBSTITUTE(F$1,"standard",""),"|Float","")&amp;IF(OR($L2147=TRUE,$A2147=0,MOD($A2147,ChapterTable!$R$20)&lt;&gt;0),"","보스")&amp;"인게임누적곱배수",ChapterTable!$R:$S,2,0)^D2147
    +VLOOKUP(SUBSTITUTE(SUBSTITUTE(F$1,"standard",""),"|Float","")&amp;IF(OR($L2147=TRUE,$A2147=0,MOD($A2147,ChapterTable!$R$20)&lt;&gt;0),"","보스")&amp;"인게임누적합배수",ChapterTable!$R:$S,2,0)*D2147)
  )
  )
  )
)</f>
        <v>127468.17465305327</v>
      </c>
      <c r="G2147" t="s">
        <v>719</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238"/>
        <v>1</v>
      </c>
      <c r="Q2147">
        <f t="shared" si="239"/>
        <v>1</v>
      </c>
      <c r="R2147" t="b">
        <f t="shared" ca="1" si="240"/>
        <v>1</v>
      </c>
      <c r="T2147" t="b">
        <f t="shared" ca="1" si="24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244"/>
        <v>1</v>
      </c>
      <c r="AJ2147">
        <f t="shared" si="242"/>
        <v>1</v>
      </c>
      <c r="AK2147">
        <f t="shared" si="243"/>
        <v>1</v>
      </c>
      <c r="AL2147">
        <f t="shared" si="237"/>
        <v>6</v>
      </c>
    </row>
    <row r="2148" spans="1:38" hidden="1" x14ac:dyDescent="0.3">
      <c r="A2148">
        <v>21</v>
      </c>
      <c r="B2148">
        <v>7</v>
      </c>
      <c r="C2148">
        <f>IF(OR($L2148=TRUE,$A2148=0,MOD($A2148,ChapterTable!$R$20)&lt;&gt;0),
MAX(0,INT(($B2148+ChapterTable!$P$26+VLOOKUP(SUBSTITUTE(C$1,"성장단계","")&amp;"단계오프셋",ChapterTable!$R:$S,2,0))/ChapterTable!$P$23)),
MAX(0,INT(($B2148+ChapterTable!$R$26+VLOOKUP(SUBSTITUTE(C$1,"성장단계","")&amp;"보스단계오프셋",ChapterTable!$R:$S,2,0))/ChapterTable!$R$23)))</f>
        <v>1</v>
      </c>
      <c r="D2148">
        <f>IF(OR($L2148=TRUE,$A2148=0,MOD($A2148,ChapterTable!$R$20)&lt;&gt;0),
MAX(0,INT(($B2148+ChapterTable!$P$26+VLOOKUP(SUBSTITUTE(D$1,"성장단계","")&amp;"단계오프셋",ChapterTable!$R:$S,2,0))/ChapterTable!$P$23)),
MAX(0,INT(($B2148+ChapterTable!$R$26+VLOOKUP(SUBSTITUTE(D$1,"성장단계","")&amp;"보스단계오프셋",ChapterTable!$R:$S,2,0))/ChapterTable!$R$23)))</f>
        <v>0</v>
      </c>
      <c r="E2148" s="1">
        <f ca="1">IF(AND($A2148=0,$B2148=1),
    VLOOKUP(1,ChapterTable!$1:$1048576,MATCH("최종"&amp;SUBSTITUTE(SUBSTITUTE(E$1,"standard",""),"|Float",""),ChapterTable!$1:$1,0),0)*ChapterTable!$P$17,
  IF(AND($A2148=0,$B2148=0),
    E2149,
  IF($B2148=0,
    VLOOKUP($A2148,ChapterTable!$1:$1048576,MATCH("최종"&amp;SUBSTITUTE(SUBSTITUTE(E$1,"standard",""),"|Float",""),ChapterTable!$1:$1,0),0),
  IF($B2148=1,
    IF($L2148=FALSE,
      VLOOKUP($A2148,ChapterTable!$1:$1048576,MATCH("최종"&amp;SUBSTITUTE(SUBSTITUTE(E$1,"standard",""),"|Float",""),ChapterTable!$1:$1,0),0),
      VLOOKUP($A2148-ChapterTable!$P$11,ChapterTable!$1:$1048576,MATCH("최종"&amp;SUBSTITUTE(SUBSTITUTE(E$1,"standard",""),"|Float",""),ChapterTable!$1:$1,0),0)*ChapterTable!$P$14
    ),
  OFFSET(E2148,-$B2148+IF($L2148,1,0),0)*IF($B2148&gt;OFFSET($B2148,1,0),ChapterTable!$R$17,1)*
    (VLOOKUP(SUBSTITUTE(SUBSTITUTE(E$1,"standard",""),"|Float","")&amp;IF(OR($L2148=TRUE,$A2148=0,MOD($A2148,ChapterTable!$R$20)&lt;&gt;0),"","보스")&amp;"인게임누적곱배수",ChapterTable!$R:$S,2,0)^C2148
    +VLOOKUP(SUBSTITUTE(SUBSTITUTE(E$1,"standard",""),"|Float","")&amp;IF(OR($L2148=TRUE,$A2148=0,MOD($A2148,ChapterTable!$R$20)&lt;&gt;0),"","보스")&amp;"인게임누적합배수",ChapterTable!$R:$S,2,0)*C2148)
  )
  )
  )
)</f>
        <v>367108.34300079342</v>
      </c>
      <c r="F2148" s="1">
        <f ca="1">IF(AND($A2148=0,$B2148=1),
    VLOOKUP(1,ChapterTable!$1:$1048576,MATCH("최종"&amp;SUBSTITUTE(SUBSTITUTE(F$1,"standard",""),"|Float",""),ChapterTable!$1:$1,0),0)*ChapterTable!$P$17,
  IF(AND($A2148=0,$B2148=0),
    F2149,
  IF($B2148=0,
    VLOOKUP($A2148,ChapterTable!$1:$1048576,MATCH("최종"&amp;SUBSTITUTE(SUBSTITUTE(F$1,"standard",""),"|Float",""),ChapterTable!$1:$1,0),0),
  IF($B2148=1,
    IF($L2148=FALSE,
      VLOOKUP($A2148,ChapterTable!$1:$1048576,MATCH("최종"&amp;SUBSTITUTE(SUBSTITUTE(F$1,"standard",""),"|Float",""),ChapterTable!$1:$1,0),0),
      VLOOKUP($A2148-ChapterTable!$P$11,ChapterTable!$1:$1048576,MATCH("최종"&amp;SUBSTITUTE(SUBSTITUTE(F$1,"standard",""),"|Float",""),ChapterTable!$1:$1,0),0)*ChapterTable!$P$14
    ),
  OFFSET(F2148,-$B2148+IF($L2148,1,0),0)*
    (VLOOKUP(SUBSTITUTE(SUBSTITUTE(F$1,"standard",""),"|Float","")&amp;IF(OR($L2148=TRUE,$A2148=0,MOD($A2148,ChapterTable!$R$20)&lt;&gt;0),"","보스")&amp;"인게임누적곱배수",ChapterTable!$R:$S,2,0)^D2148
    +VLOOKUP(SUBSTITUTE(SUBSTITUTE(F$1,"standard",""),"|Float","")&amp;IF(OR($L2148=TRUE,$A2148=0,MOD($A2148,ChapterTable!$R$20)&lt;&gt;0),"","보스")&amp;"인게임누적합배수",ChapterTable!$R:$S,2,0)*D2148)
  )
  )
  )
)</f>
        <v>127468.17465305327</v>
      </c>
      <c r="G2148" t="s">
        <v>719</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238"/>
        <v>1</v>
      </c>
      <c r="Q2148">
        <f t="shared" si="239"/>
        <v>1</v>
      </c>
      <c r="R2148" t="b">
        <f t="shared" ca="1" si="240"/>
        <v>1</v>
      </c>
      <c r="T2148" t="b">
        <f t="shared" ca="1" si="24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244"/>
        <v>1</v>
      </c>
      <c r="AJ2148">
        <f t="shared" si="242"/>
        <v>1</v>
      </c>
      <c r="AK2148">
        <f t="shared" si="243"/>
        <v>1</v>
      </c>
      <c r="AL2148">
        <f t="shared" si="237"/>
        <v>6</v>
      </c>
    </row>
    <row r="2149" spans="1:38" hidden="1" x14ac:dyDescent="0.3">
      <c r="A2149">
        <v>21</v>
      </c>
      <c r="B2149">
        <v>8</v>
      </c>
      <c r="C2149">
        <f>IF(OR($L2149=TRUE,$A2149=0,MOD($A2149,ChapterTable!$R$20)&lt;&gt;0),
MAX(0,INT(($B2149+ChapterTable!$P$26+VLOOKUP(SUBSTITUTE(C$1,"성장단계","")&amp;"단계오프셋",ChapterTable!$R:$S,2,0))/ChapterTable!$P$23)),
MAX(0,INT(($B2149+ChapterTable!$R$26+VLOOKUP(SUBSTITUTE(C$1,"성장단계","")&amp;"보스단계오프셋",ChapterTable!$R:$S,2,0))/ChapterTable!$R$23)))</f>
        <v>1</v>
      </c>
      <c r="D2149">
        <f>IF(OR($L2149=TRUE,$A2149=0,MOD($A2149,ChapterTable!$R$20)&lt;&gt;0),
MAX(0,INT(($B2149+ChapterTable!$P$26+VLOOKUP(SUBSTITUTE(D$1,"성장단계","")&amp;"단계오프셋",ChapterTable!$R:$S,2,0))/ChapterTable!$P$23)),
MAX(0,INT(($B2149+ChapterTable!$R$26+VLOOKUP(SUBSTITUTE(D$1,"성장단계","")&amp;"보스단계오프셋",ChapterTable!$R:$S,2,0))/ChapterTable!$R$23)))</f>
        <v>0</v>
      </c>
      <c r="E2149" s="1">
        <f ca="1">IF(AND($A2149=0,$B2149=1),
    VLOOKUP(1,ChapterTable!$1:$1048576,MATCH("최종"&amp;SUBSTITUTE(SUBSTITUTE(E$1,"standard",""),"|Float",""),ChapterTable!$1:$1,0),0)*ChapterTable!$P$17,
  IF(AND($A2149=0,$B2149=0),
    E2150,
  IF($B2149=0,
    VLOOKUP($A2149,ChapterTable!$1:$1048576,MATCH("최종"&amp;SUBSTITUTE(SUBSTITUTE(E$1,"standard",""),"|Float",""),ChapterTable!$1:$1,0),0),
  IF($B2149=1,
    IF($L2149=FALSE,
      VLOOKUP($A2149,ChapterTable!$1:$1048576,MATCH("최종"&amp;SUBSTITUTE(SUBSTITUTE(E$1,"standard",""),"|Float",""),ChapterTable!$1:$1,0),0),
      VLOOKUP($A2149-ChapterTable!$P$11,ChapterTable!$1:$1048576,MATCH("최종"&amp;SUBSTITUTE(SUBSTITUTE(E$1,"standard",""),"|Float",""),ChapterTable!$1:$1,0),0)*ChapterTable!$P$14
    ),
  OFFSET(E2149,-$B2149+IF($L2149,1,0),0)*IF($B2149&gt;OFFSET($B2149,1,0),ChapterTable!$R$17,1)*
    (VLOOKUP(SUBSTITUTE(SUBSTITUTE(E$1,"standard",""),"|Float","")&amp;IF(OR($L2149=TRUE,$A2149=0,MOD($A2149,ChapterTable!$R$20)&lt;&gt;0),"","보스")&amp;"인게임누적곱배수",ChapterTable!$R:$S,2,0)^C2149
    +VLOOKUP(SUBSTITUTE(SUBSTITUTE(E$1,"standard",""),"|Float","")&amp;IF(OR($L2149=TRUE,$A2149=0,MOD($A2149,ChapterTable!$R$20)&lt;&gt;0),"","보스")&amp;"인게임누적합배수",ChapterTable!$R:$S,2,0)*C2149)
  )
  )
  )
)</f>
        <v>367108.34300079342</v>
      </c>
      <c r="F2149" s="1">
        <f ca="1">IF(AND($A2149=0,$B2149=1),
    VLOOKUP(1,ChapterTable!$1:$1048576,MATCH("최종"&amp;SUBSTITUTE(SUBSTITUTE(F$1,"standard",""),"|Float",""),ChapterTable!$1:$1,0),0)*ChapterTable!$P$17,
  IF(AND($A2149=0,$B2149=0),
    F2150,
  IF($B2149=0,
    VLOOKUP($A2149,ChapterTable!$1:$1048576,MATCH("최종"&amp;SUBSTITUTE(SUBSTITUTE(F$1,"standard",""),"|Float",""),ChapterTable!$1:$1,0),0),
  IF($B2149=1,
    IF($L2149=FALSE,
      VLOOKUP($A2149,ChapterTable!$1:$1048576,MATCH("최종"&amp;SUBSTITUTE(SUBSTITUTE(F$1,"standard",""),"|Float",""),ChapterTable!$1:$1,0),0),
      VLOOKUP($A2149-ChapterTable!$P$11,ChapterTable!$1:$1048576,MATCH("최종"&amp;SUBSTITUTE(SUBSTITUTE(F$1,"standard",""),"|Float",""),ChapterTable!$1:$1,0),0)*ChapterTable!$P$14
    ),
  OFFSET(F2149,-$B2149+IF($L2149,1,0),0)*
    (VLOOKUP(SUBSTITUTE(SUBSTITUTE(F$1,"standard",""),"|Float","")&amp;IF(OR($L2149=TRUE,$A2149=0,MOD($A2149,ChapterTable!$R$20)&lt;&gt;0),"","보스")&amp;"인게임누적곱배수",ChapterTable!$R:$S,2,0)^D2149
    +VLOOKUP(SUBSTITUTE(SUBSTITUTE(F$1,"standard",""),"|Float","")&amp;IF(OR($L2149=TRUE,$A2149=0,MOD($A2149,ChapterTable!$R$20)&lt;&gt;0),"","보스")&amp;"인게임누적합배수",ChapterTable!$R:$S,2,0)*D2149)
  )
  )
  )
)</f>
        <v>127468.17465305327</v>
      </c>
      <c r="G2149" t="s">
        <v>719</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238"/>
        <v>1</v>
      </c>
      <c r="Q2149">
        <f t="shared" si="239"/>
        <v>1</v>
      </c>
      <c r="R2149" t="b">
        <f t="shared" ca="1" si="240"/>
        <v>1</v>
      </c>
      <c r="T2149" t="b">
        <f t="shared" ca="1" si="24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244"/>
        <v>1</v>
      </c>
      <c r="AJ2149">
        <f t="shared" si="242"/>
        <v>1</v>
      </c>
      <c r="AK2149">
        <f t="shared" si="243"/>
        <v>1</v>
      </c>
      <c r="AL2149">
        <f t="shared" ref="AL2149:AL2212" si="245">AL2099+1</f>
        <v>6</v>
      </c>
    </row>
    <row r="2150" spans="1:38" hidden="1" x14ac:dyDescent="0.3">
      <c r="A2150">
        <v>21</v>
      </c>
      <c r="B2150">
        <v>9</v>
      </c>
      <c r="C2150">
        <f>IF(OR($L2150=TRUE,$A2150=0,MOD($A2150,ChapterTable!$R$20)&lt;&gt;0),
MAX(0,INT(($B2150+ChapterTable!$P$26+VLOOKUP(SUBSTITUTE(C$1,"성장단계","")&amp;"단계오프셋",ChapterTable!$R:$S,2,0))/ChapterTable!$P$23)),
MAX(0,INT(($B2150+ChapterTable!$R$26+VLOOKUP(SUBSTITUTE(C$1,"성장단계","")&amp;"보스단계오프셋",ChapterTable!$R:$S,2,0))/ChapterTable!$R$23)))</f>
        <v>1</v>
      </c>
      <c r="D2150">
        <f>IF(OR($L2150=TRUE,$A2150=0,MOD($A2150,ChapterTable!$R$20)&lt;&gt;0),
MAX(0,INT(($B2150+ChapterTable!$P$26+VLOOKUP(SUBSTITUTE(D$1,"성장단계","")&amp;"단계오프셋",ChapterTable!$R:$S,2,0))/ChapterTable!$P$23)),
MAX(0,INT(($B2150+ChapterTable!$R$26+VLOOKUP(SUBSTITUTE(D$1,"성장단계","")&amp;"보스단계오프셋",ChapterTable!$R:$S,2,0))/ChapterTable!$R$23)))</f>
        <v>0</v>
      </c>
      <c r="E2150" s="1">
        <f ca="1">IF(AND($A2150=0,$B2150=1),
    VLOOKUP(1,ChapterTable!$1:$1048576,MATCH("최종"&amp;SUBSTITUTE(SUBSTITUTE(E$1,"standard",""),"|Float",""),ChapterTable!$1:$1,0),0)*ChapterTable!$P$17,
  IF(AND($A2150=0,$B2150=0),
    E2151,
  IF($B2150=0,
    VLOOKUP($A2150,ChapterTable!$1:$1048576,MATCH("최종"&amp;SUBSTITUTE(SUBSTITUTE(E$1,"standard",""),"|Float",""),ChapterTable!$1:$1,0),0),
  IF($B2150=1,
    IF($L2150=FALSE,
      VLOOKUP($A2150,ChapterTable!$1:$1048576,MATCH("최종"&amp;SUBSTITUTE(SUBSTITUTE(E$1,"standard",""),"|Float",""),ChapterTable!$1:$1,0),0),
      VLOOKUP($A2150-ChapterTable!$P$11,ChapterTable!$1:$1048576,MATCH("최종"&amp;SUBSTITUTE(SUBSTITUTE(E$1,"standard",""),"|Float",""),ChapterTable!$1:$1,0),0)*ChapterTable!$P$14
    ),
  OFFSET(E2150,-$B2150+IF($L2150,1,0),0)*IF($B2150&gt;OFFSET($B2150,1,0),ChapterTable!$R$17,1)*
    (VLOOKUP(SUBSTITUTE(SUBSTITUTE(E$1,"standard",""),"|Float","")&amp;IF(OR($L2150=TRUE,$A2150=0,MOD($A2150,ChapterTable!$R$20)&lt;&gt;0),"","보스")&amp;"인게임누적곱배수",ChapterTable!$R:$S,2,0)^C2150
    +VLOOKUP(SUBSTITUTE(SUBSTITUTE(E$1,"standard",""),"|Float","")&amp;IF(OR($L2150=TRUE,$A2150=0,MOD($A2150,ChapterTable!$R$20)&lt;&gt;0),"","보스")&amp;"인게임누적합배수",ChapterTable!$R:$S,2,0)*C2150)
  )
  )
  )
)</f>
        <v>367108.34300079342</v>
      </c>
      <c r="F2150" s="1">
        <f ca="1">IF(AND($A2150=0,$B2150=1),
    VLOOKUP(1,ChapterTable!$1:$1048576,MATCH("최종"&amp;SUBSTITUTE(SUBSTITUTE(F$1,"standard",""),"|Float",""),ChapterTable!$1:$1,0),0)*ChapterTable!$P$17,
  IF(AND($A2150=0,$B2150=0),
    F2151,
  IF($B2150=0,
    VLOOKUP($A2150,ChapterTable!$1:$1048576,MATCH("최종"&amp;SUBSTITUTE(SUBSTITUTE(F$1,"standard",""),"|Float",""),ChapterTable!$1:$1,0),0),
  IF($B2150=1,
    IF($L2150=FALSE,
      VLOOKUP($A2150,ChapterTable!$1:$1048576,MATCH("최종"&amp;SUBSTITUTE(SUBSTITUTE(F$1,"standard",""),"|Float",""),ChapterTable!$1:$1,0),0),
      VLOOKUP($A2150-ChapterTable!$P$11,ChapterTable!$1:$1048576,MATCH("최종"&amp;SUBSTITUTE(SUBSTITUTE(F$1,"standard",""),"|Float",""),ChapterTable!$1:$1,0),0)*ChapterTable!$P$14
    ),
  OFFSET(F2150,-$B2150+IF($L2150,1,0),0)*
    (VLOOKUP(SUBSTITUTE(SUBSTITUTE(F$1,"standard",""),"|Float","")&amp;IF(OR($L2150=TRUE,$A2150=0,MOD($A2150,ChapterTable!$R$20)&lt;&gt;0),"","보스")&amp;"인게임누적곱배수",ChapterTable!$R:$S,2,0)^D2150
    +VLOOKUP(SUBSTITUTE(SUBSTITUTE(F$1,"standard",""),"|Float","")&amp;IF(OR($L2150=TRUE,$A2150=0,MOD($A2150,ChapterTable!$R$20)&lt;&gt;0),"","보스")&amp;"인게임누적합배수",ChapterTable!$R:$S,2,0)*D2150)
  )
  )
  )
)</f>
        <v>127468.17465305327</v>
      </c>
      <c r="G2150" t="s">
        <v>719</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238"/>
        <v>91</v>
      </c>
      <c r="Q2150">
        <f t="shared" si="239"/>
        <v>91</v>
      </c>
      <c r="R2150" t="b">
        <f t="shared" ca="1" si="240"/>
        <v>1</v>
      </c>
      <c r="T2150" t="b">
        <f t="shared" ca="1" si="24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244"/>
        <v>1</v>
      </c>
      <c r="AJ2150">
        <f t="shared" si="242"/>
        <v>1</v>
      </c>
      <c r="AK2150">
        <f t="shared" si="243"/>
        <v>1</v>
      </c>
      <c r="AL2150">
        <f t="shared" si="245"/>
        <v>6</v>
      </c>
    </row>
    <row r="2151" spans="1:38" hidden="1" x14ac:dyDescent="0.3">
      <c r="A2151">
        <v>21</v>
      </c>
      <c r="B2151">
        <v>10</v>
      </c>
      <c r="C2151">
        <f>IF(OR($L2151=TRUE,$A2151=0,MOD($A2151,ChapterTable!$R$20)&lt;&gt;0),
MAX(0,INT(($B2151+ChapterTable!$P$26+VLOOKUP(SUBSTITUTE(C$1,"성장단계","")&amp;"단계오프셋",ChapterTable!$R:$S,2,0))/ChapterTable!$P$23)),
MAX(0,INT(($B2151+ChapterTable!$R$26+VLOOKUP(SUBSTITUTE(C$1,"성장단계","")&amp;"보스단계오프셋",ChapterTable!$R:$S,2,0))/ChapterTable!$R$23)))</f>
        <v>1</v>
      </c>
      <c r="D2151">
        <f>IF(OR($L2151=TRUE,$A2151=0,MOD($A2151,ChapterTable!$R$20)&lt;&gt;0),
MAX(0,INT(($B2151+ChapterTable!$P$26+VLOOKUP(SUBSTITUTE(D$1,"성장단계","")&amp;"단계오프셋",ChapterTable!$R:$S,2,0))/ChapterTable!$P$23)),
MAX(0,INT(($B2151+ChapterTable!$R$26+VLOOKUP(SUBSTITUTE(D$1,"성장단계","")&amp;"보스단계오프셋",ChapterTable!$R:$S,2,0))/ChapterTable!$R$23)))</f>
        <v>0</v>
      </c>
      <c r="E2151" s="1">
        <f ca="1">IF(AND($A2151=0,$B2151=1),
    VLOOKUP(1,ChapterTable!$1:$1048576,MATCH("최종"&amp;SUBSTITUTE(SUBSTITUTE(E$1,"standard",""),"|Float",""),ChapterTable!$1:$1,0),0)*ChapterTable!$P$17,
  IF(AND($A2151=0,$B2151=0),
    E2152,
  IF($B2151=0,
    VLOOKUP($A2151,ChapterTable!$1:$1048576,MATCH("최종"&amp;SUBSTITUTE(SUBSTITUTE(E$1,"standard",""),"|Float",""),ChapterTable!$1:$1,0),0),
  IF($B2151=1,
    IF($L2151=FALSE,
      VLOOKUP($A2151,ChapterTable!$1:$1048576,MATCH("최종"&amp;SUBSTITUTE(SUBSTITUTE(E$1,"standard",""),"|Float",""),ChapterTable!$1:$1,0),0),
      VLOOKUP($A2151-ChapterTable!$P$11,ChapterTable!$1:$1048576,MATCH("최종"&amp;SUBSTITUTE(SUBSTITUTE(E$1,"standard",""),"|Float",""),ChapterTable!$1:$1,0),0)*ChapterTable!$P$14
    ),
  OFFSET(E2151,-$B2151+IF($L2151,1,0),0)*IF($B2151&gt;OFFSET($B2151,1,0),ChapterTable!$R$17,1)*
    (VLOOKUP(SUBSTITUTE(SUBSTITUTE(E$1,"standard",""),"|Float","")&amp;IF(OR($L2151=TRUE,$A2151=0,MOD($A2151,ChapterTable!$R$20)&lt;&gt;0),"","보스")&amp;"인게임누적곱배수",ChapterTable!$R:$S,2,0)^C2151
    +VLOOKUP(SUBSTITUTE(SUBSTITUTE(E$1,"standard",""),"|Float","")&amp;IF(OR($L2151=TRUE,$A2151=0,MOD($A2151,ChapterTable!$R$20)&lt;&gt;0),"","보스")&amp;"인게임누적합배수",ChapterTable!$R:$S,2,0)*C2151)
  )
  )
  )
)</f>
        <v>367108.34300079342</v>
      </c>
      <c r="F2151" s="1">
        <f ca="1">IF(AND($A2151=0,$B2151=1),
    VLOOKUP(1,ChapterTable!$1:$1048576,MATCH("최종"&amp;SUBSTITUTE(SUBSTITUTE(F$1,"standard",""),"|Float",""),ChapterTable!$1:$1,0),0)*ChapterTable!$P$17,
  IF(AND($A2151=0,$B2151=0),
    F2152,
  IF($B2151=0,
    VLOOKUP($A2151,ChapterTable!$1:$1048576,MATCH("최종"&amp;SUBSTITUTE(SUBSTITUTE(F$1,"standard",""),"|Float",""),ChapterTable!$1:$1,0),0),
  IF($B2151=1,
    IF($L2151=FALSE,
      VLOOKUP($A2151,ChapterTable!$1:$1048576,MATCH("최종"&amp;SUBSTITUTE(SUBSTITUTE(F$1,"standard",""),"|Float",""),ChapterTable!$1:$1,0),0),
      VLOOKUP($A2151-ChapterTable!$P$11,ChapterTable!$1:$1048576,MATCH("최종"&amp;SUBSTITUTE(SUBSTITUTE(F$1,"standard",""),"|Float",""),ChapterTable!$1:$1,0),0)*ChapterTable!$P$14
    ),
  OFFSET(F2151,-$B2151+IF($L2151,1,0),0)*
    (VLOOKUP(SUBSTITUTE(SUBSTITUTE(F$1,"standard",""),"|Float","")&amp;IF(OR($L2151=TRUE,$A2151=0,MOD($A2151,ChapterTable!$R$20)&lt;&gt;0),"","보스")&amp;"인게임누적곱배수",ChapterTable!$R:$S,2,0)^D2151
    +VLOOKUP(SUBSTITUTE(SUBSTITUTE(F$1,"standard",""),"|Float","")&amp;IF(OR($L2151=TRUE,$A2151=0,MOD($A2151,ChapterTable!$R$20)&lt;&gt;0),"","보스")&amp;"인게임누적합배수",ChapterTable!$R:$S,2,0)*D2151)
  )
  )
  )
)</f>
        <v>127468.17465305327</v>
      </c>
      <c r="G2151" t="s">
        <v>719</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238"/>
        <v>21</v>
      </c>
      <c r="Q2151">
        <f t="shared" si="239"/>
        <v>21</v>
      </c>
      <c r="R2151" t="b">
        <f t="shared" ca="1" si="240"/>
        <v>1</v>
      </c>
      <c r="T2151" t="b">
        <f t="shared" ca="1" si="24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244"/>
        <v>1</v>
      </c>
      <c r="AJ2151">
        <f t="shared" si="242"/>
        <v>1</v>
      </c>
      <c r="AK2151">
        <f t="shared" si="243"/>
        <v>1</v>
      </c>
      <c r="AL2151">
        <f t="shared" si="245"/>
        <v>6</v>
      </c>
    </row>
    <row r="2152" spans="1:38" hidden="1" x14ac:dyDescent="0.3">
      <c r="A2152">
        <v>21</v>
      </c>
      <c r="B2152">
        <v>11</v>
      </c>
      <c r="C2152">
        <f>IF(OR($L2152=TRUE,$A2152=0,MOD($A2152,ChapterTable!$R$20)&lt;&gt;0),
MAX(0,INT(($B2152+ChapterTable!$P$26+VLOOKUP(SUBSTITUTE(C$1,"성장단계","")&amp;"단계오프셋",ChapterTable!$R:$S,2,0))/ChapterTable!$P$23)),
MAX(0,INT(($B2152+ChapterTable!$R$26+VLOOKUP(SUBSTITUTE(C$1,"성장단계","")&amp;"보스단계오프셋",ChapterTable!$R:$S,2,0))/ChapterTable!$R$23)))</f>
        <v>1</v>
      </c>
      <c r="D2152">
        <f>IF(OR($L2152=TRUE,$A2152=0,MOD($A2152,ChapterTable!$R$20)&lt;&gt;0),
MAX(0,INT(($B2152+ChapterTable!$P$26+VLOOKUP(SUBSTITUTE(D$1,"성장단계","")&amp;"단계오프셋",ChapterTable!$R:$S,2,0))/ChapterTable!$P$23)),
MAX(0,INT(($B2152+ChapterTable!$R$26+VLOOKUP(SUBSTITUTE(D$1,"성장단계","")&amp;"보스단계오프셋",ChapterTable!$R:$S,2,0))/ChapterTable!$R$23)))</f>
        <v>1</v>
      </c>
      <c r="E2152" s="1">
        <f ca="1">IF(AND($A2152=0,$B2152=1),
    VLOOKUP(1,ChapterTable!$1:$1048576,MATCH("최종"&amp;SUBSTITUTE(SUBSTITUTE(E$1,"standard",""),"|Float",""),ChapterTable!$1:$1,0),0)*ChapterTable!$P$17,
  IF(AND($A2152=0,$B2152=0),
    E2153,
  IF($B2152=0,
    VLOOKUP($A2152,ChapterTable!$1:$1048576,MATCH("최종"&amp;SUBSTITUTE(SUBSTITUTE(E$1,"standard",""),"|Float",""),ChapterTable!$1:$1,0),0),
  IF($B2152=1,
    IF($L2152=FALSE,
      VLOOKUP($A2152,ChapterTable!$1:$1048576,MATCH("최종"&amp;SUBSTITUTE(SUBSTITUTE(E$1,"standard",""),"|Float",""),ChapterTable!$1:$1,0),0),
      VLOOKUP($A2152-ChapterTable!$P$11,ChapterTable!$1:$1048576,MATCH("최종"&amp;SUBSTITUTE(SUBSTITUTE(E$1,"standard",""),"|Float",""),ChapterTable!$1:$1,0),0)*ChapterTable!$P$14
    ),
  OFFSET(E2152,-$B2152+IF($L2152,1,0),0)*IF($B2152&gt;OFFSET($B2152,1,0),ChapterTable!$R$17,1)*
    (VLOOKUP(SUBSTITUTE(SUBSTITUTE(E$1,"standard",""),"|Float","")&amp;IF(OR($L2152=TRUE,$A2152=0,MOD($A2152,ChapterTable!$R$20)&lt;&gt;0),"","보스")&amp;"인게임누적곱배수",ChapterTable!$R:$S,2,0)^C2152
    +VLOOKUP(SUBSTITUTE(SUBSTITUTE(E$1,"standard",""),"|Float","")&amp;IF(OR($L2152=TRUE,$A2152=0,MOD($A2152,ChapterTable!$R$20)&lt;&gt;0),"","보스")&amp;"인게임누적합배수",ChapterTable!$R:$S,2,0)*C2152)
  )
  )
  )
)</f>
        <v>367108.34300079342</v>
      </c>
      <c r="F2152" s="1">
        <f ca="1">IF(AND($A2152=0,$B2152=1),
    VLOOKUP(1,ChapterTable!$1:$1048576,MATCH("최종"&amp;SUBSTITUTE(SUBSTITUTE(F$1,"standard",""),"|Float",""),ChapterTable!$1:$1,0),0)*ChapterTable!$P$17,
  IF(AND($A2152=0,$B2152=0),
    F2153,
  IF($B2152=0,
    VLOOKUP($A2152,ChapterTable!$1:$1048576,MATCH("최종"&amp;SUBSTITUTE(SUBSTITUTE(F$1,"standard",""),"|Float",""),ChapterTable!$1:$1,0),0),
  IF($B2152=1,
    IF($L2152=FALSE,
      VLOOKUP($A2152,ChapterTable!$1:$1048576,MATCH("최종"&amp;SUBSTITUTE(SUBSTITUTE(F$1,"standard",""),"|Float",""),ChapterTable!$1:$1,0),0),
      VLOOKUP($A2152-ChapterTable!$P$11,ChapterTable!$1:$1048576,MATCH("최종"&amp;SUBSTITUTE(SUBSTITUTE(F$1,"standard",""),"|Float",""),ChapterTable!$1:$1,0),0)*ChapterTable!$P$14
    ),
  OFFSET(F2152,-$B2152+IF($L2152,1,0),0)*
    (VLOOKUP(SUBSTITUTE(SUBSTITUTE(F$1,"standard",""),"|Float","")&amp;IF(OR($L2152=TRUE,$A2152=0,MOD($A2152,ChapterTable!$R$20)&lt;&gt;0),"","보스")&amp;"인게임누적곱배수",ChapterTable!$R:$S,2,0)^D2152
    +VLOOKUP(SUBSTITUTE(SUBSTITUTE(F$1,"standard",""),"|Float","")&amp;IF(OR($L2152=TRUE,$A2152=0,MOD($A2152,ChapterTable!$R$20)&lt;&gt;0),"","보스")&amp;"인게임누적합배수",ChapterTable!$R:$S,2,0)*D2152)
  )
  )
  )
)</f>
        <v>137028.28775203225</v>
      </c>
      <c r="G2152" t="s">
        <v>719</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238"/>
        <v>2</v>
      </c>
      <c r="Q2152">
        <f t="shared" si="239"/>
        <v>2</v>
      </c>
      <c r="R2152" t="b">
        <f t="shared" ca="1" si="240"/>
        <v>1</v>
      </c>
      <c r="T2152" t="b">
        <f t="shared" ca="1" si="24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244"/>
        <v>0.5</v>
      </c>
      <c r="AJ2152">
        <f t="shared" si="242"/>
        <v>0.54666666600000002</v>
      </c>
      <c r="AK2152">
        <f t="shared" si="243"/>
        <v>1</v>
      </c>
      <c r="AL2152">
        <f t="shared" si="245"/>
        <v>6</v>
      </c>
    </row>
    <row r="2153" spans="1:38" hidden="1" x14ac:dyDescent="0.3">
      <c r="A2153">
        <v>21</v>
      </c>
      <c r="B2153">
        <v>12</v>
      </c>
      <c r="C2153">
        <f>IF(OR($L2153=TRUE,$A2153=0,MOD($A2153,ChapterTable!$R$20)&lt;&gt;0),
MAX(0,INT(($B2153+ChapterTable!$P$26+VLOOKUP(SUBSTITUTE(C$1,"성장단계","")&amp;"단계오프셋",ChapterTable!$R:$S,2,0))/ChapterTable!$P$23)),
MAX(0,INT(($B2153+ChapterTable!$R$26+VLOOKUP(SUBSTITUTE(C$1,"성장단계","")&amp;"보스단계오프셋",ChapterTable!$R:$S,2,0))/ChapterTable!$R$23)))</f>
        <v>1</v>
      </c>
      <c r="D2153">
        <f>IF(OR($L2153=TRUE,$A2153=0,MOD($A2153,ChapterTable!$R$20)&lt;&gt;0),
MAX(0,INT(($B2153+ChapterTable!$P$26+VLOOKUP(SUBSTITUTE(D$1,"성장단계","")&amp;"단계오프셋",ChapterTable!$R:$S,2,0))/ChapterTable!$P$23)),
MAX(0,INT(($B2153+ChapterTable!$R$26+VLOOKUP(SUBSTITUTE(D$1,"성장단계","")&amp;"보스단계오프셋",ChapterTable!$R:$S,2,0))/ChapterTable!$R$23)))</f>
        <v>1</v>
      </c>
      <c r="E2153" s="1">
        <f ca="1">IF(AND($A2153=0,$B2153=1),
    VLOOKUP(1,ChapterTable!$1:$1048576,MATCH("최종"&amp;SUBSTITUTE(SUBSTITUTE(E$1,"standard",""),"|Float",""),ChapterTable!$1:$1,0),0)*ChapterTable!$P$17,
  IF(AND($A2153=0,$B2153=0),
    E2154,
  IF($B2153=0,
    VLOOKUP($A2153,ChapterTable!$1:$1048576,MATCH("최종"&amp;SUBSTITUTE(SUBSTITUTE(E$1,"standard",""),"|Float",""),ChapterTable!$1:$1,0),0),
  IF($B2153=1,
    IF($L2153=FALSE,
      VLOOKUP($A2153,ChapterTable!$1:$1048576,MATCH("최종"&amp;SUBSTITUTE(SUBSTITUTE(E$1,"standard",""),"|Float",""),ChapterTable!$1:$1,0),0),
      VLOOKUP($A2153-ChapterTable!$P$11,ChapterTable!$1:$1048576,MATCH("최종"&amp;SUBSTITUTE(SUBSTITUTE(E$1,"standard",""),"|Float",""),ChapterTable!$1:$1,0),0)*ChapterTable!$P$14
    ),
  OFFSET(E2153,-$B2153+IF($L2153,1,0),0)*IF($B2153&gt;OFFSET($B2153,1,0),ChapterTable!$R$17,1)*
    (VLOOKUP(SUBSTITUTE(SUBSTITUTE(E$1,"standard",""),"|Float","")&amp;IF(OR($L2153=TRUE,$A2153=0,MOD($A2153,ChapterTable!$R$20)&lt;&gt;0),"","보스")&amp;"인게임누적곱배수",ChapterTable!$R:$S,2,0)^C2153
    +VLOOKUP(SUBSTITUTE(SUBSTITUTE(E$1,"standard",""),"|Float","")&amp;IF(OR($L2153=TRUE,$A2153=0,MOD($A2153,ChapterTable!$R$20)&lt;&gt;0),"","보스")&amp;"인게임누적합배수",ChapterTable!$R:$S,2,0)*C2153)
  )
  )
  )
)</f>
        <v>367108.34300079342</v>
      </c>
      <c r="F2153" s="1">
        <f ca="1">IF(AND($A2153=0,$B2153=1),
    VLOOKUP(1,ChapterTable!$1:$1048576,MATCH("최종"&amp;SUBSTITUTE(SUBSTITUTE(F$1,"standard",""),"|Float",""),ChapterTable!$1:$1,0),0)*ChapterTable!$P$17,
  IF(AND($A2153=0,$B2153=0),
    F2154,
  IF($B2153=0,
    VLOOKUP($A2153,ChapterTable!$1:$1048576,MATCH("최종"&amp;SUBSTITUTE(SUBSTITUTE(F$1,"standard",""),"|Float",""),ChapterTable!$1:$1,0),0),
  IF($B2153=1,
    IF($L2153=FALSE,
      VLOOKUP($A2153,ChapterTable!$1:$1048576,MATCH("최종"&amp;SUBSTITUTE(SUBSTITUTE(F$1,"standard",""),"|Float",""),ChapterTable!$1:$1,0),0),
      VLOOKUP($A2153-ChapterTable!$P$11,ChapterTable!$1:$1048576,MATCH("최종"&amp;SUBSTITUTE(SUBSTITUTE(F$1,"standard",""),"|Float",""),ChapterTable!$1:$1,0),0)*ChapterTable!$P$14
    ),
  OFFSET(F2153,-$B2153+IF($L2153,1,0),0)*
    (VLOOKUP(SUBSTITUTE(SUBSTITUTE(F$1,"standard",""),"|Float","")&amp;IF(OR($L2153=TRUE,$A2153=0,MOD($A2153,ChapterTable!$R$20)&lt;&gt;0),"","보스")&amp;"인게임누적곱배수",ChapterTable!$R:$S,2,0)^D2153
    +VLOOKUP(SUBSTITUTE(SUBSTITUTE(F$1,"standard",""),"|Float","")&amp;IF(OR($L2153=TRUE,$A2153=0,MOD($A2153,ChapterTable!$R$20)&lt;&gt;0),"","보스")&amp;"인게임누적합배수",ChapterTable!$R:$S,2,0)*D2153)
  )
  )
  )
)</f>
        <v>137028.28775203225</v>
      </c>
      <c r="G2153" t="s">
        <v>719</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238"/>
        <v>2</v>
      </c>
      <c r="Q2153">
        <f t="shared" si="239"/>
        <v>2</v>
      </c>
      <c r="R2153" t="b">
        <f t="shared" ca="1" si="240"/>
        <v>1</v>
      </c>
      <c r="T2153" t="b">
        <f t="shared" ca="1" si="24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244"/>
        <v>0.5</v>
      </c>
      <c r="AJ2153">
        <f t="shared" si="242"/>
        <v>0.54666666600000002</v>
      </c>
      <c r="AK2153">
        <f t="shared" si="243"/>
        <v>1</v>
      </c>
      <c r="AL2153">
        <f t="shared" si="245"/>
        <v>6</v>
      </c>
    </row>
    <row r="2154" spans="1:38" hidden="1" x14ac:dyDescent="0.3">
      <c r="A2154">
        <v>21</v>
      </c>
      <c r="B2154">
        <v>13</v>
      </c>
      <c r="C2154">
        <f>IF(OR($L2154=TRUE,$A2154=0,MOD($A2154,ChapterTable!$R$20)&lt;&gt;0),
MAX(0,INT(($B2154+ChapterTable!$P$26+VLOOKUP(SUBSTITUTE(C$1,"성장단계","")&amp;"단계오프셋",ChapterTable!$R:$S,2,0))/ChapterTable!$P$23)),
MAX(0,INT(($B2154+ChapterTable!$R$26+VLOOKUP(SUBSTITUTE(C$1,"성장단계","")&amp;"보스단계오프셋",ChapterTable!$R:$S,2,0))/ChapterTable!$R$23)))</f>
        <v>1</v>
      </c>
      <c r="D2154">
        <f>IF(OR($L2154=TRUE,$A2154=0,MOD($A2154,ChapterTable!$R$20)&lt;&gt;0),
MAX(0,INT(($B2154+ChapterTable!$P$26+VLOOKUP(SUBSTITUTE(D$1,"성장단계","")&amp;"단계오프셋",ChapterTable!$R:$S,2,0))/ChapterTable!$P$23)),
MAX(0,INT(($B2154+ChapterTable!$R$26+VLOOKUP(SUBSTITUTE(D$1,"성장단계","")&amp;"보스단계오프셋",ChapterTable!$R:$S,2,0))/ChapterTable!$R$23)))</f>
        <v>1</v>
      </c>
      <c r="E2154" s="1">
        <f ca="1">IF(AND($A2154=0,$B2154=1),
    VLOOKUP(1,ChapterTable!$1:$1048576,MATCH("최종"&amp;SUBSTITUTE(SUBSTITUTE(E$1,"standard",""),"|Float",""),ChapterTable!$1:$1,0),0)*ChapterTable!$P$17,
  IF(AND($A2154=0,$B2154=0),
    E2155,
  IF($B2154=0,
    VLOOKUP($A2154,ChapterTable!$1:$1048576,MATCH("최종"&amp;SUBSTITUTE(SUBSTITUTE(E$1,"standard",""),"|Float",""),ChapterTable!$1:$1,0),0),
  IF($B2154=1,
    IF($L2154=FALSE,
      VLOOKUP($A2154,ChapterTable!$1:$1048576,MATCH("최종"&amp;SUBSTITUTE(SUBSTITUTE(E$1,"standard",""),"|Float",""),ChapterTable!$1:$1,0),0),
      VLOOKUP($A2154-ChapterTable!$P$11,ChapterTable!$1:$1048576,MATCH("최종"&amp;SUBSTITUTE(SUBSTITUTE(E$1,"standard",""),"|Float",""),ChapterTable!$1:$1,0),0)*ChapterTable!$P$14
    ),
  OFFSET(E2154,-$B2154+IF($L2154,1,0),0)*IF($B2154&gt;OFFSET($B2154,1,0),ChapterTable!$R$17,1)*
    (VLOOKUP(SUBSTITUTE(SUBSTITUTE(E$1,"standard",""),"|Float","")&amp;IF(OR($L2154=TRUE,$A2154=0,MOD($A2154,ChapterTable!$R$20)&lt;&gt;0),"","보스")&amp;"인게임누적곱배수",ChapterTable!$R:$S,2,0)^C2154
    +VLOOKUP(SUBSTITUTE(SUBSTITUTE(E$1,"standard",""),"|Float","")&amp;IF(OR($L2154=TRUE,$A2154=0,MOD($A2154,ChapterTable!$R$20)&lt;&gt;0),"","보스")&amp;"인게임누적합배수",ChapterTable!$R:$S,2,0)*C2154)
  )
  )
  )
)</f>
        <v>367108.34300079342</v>
      </c>
      <c r="F2154" s="1">
        <f ca="1">IF(AND($A2154=0,$B2154=1),
    VLOOKUP(1,ChapterTable!$1:$1048576,MATCH("최종"&amp;SUBSTITUTE(SUBSTITUTE(F$1,"standard",""),"|Float",""),ChapterTable!$1:$1,0),0)*ChapterTable!$P$17,
  IF(AND($A2154=0,$B2154=0),
    F2155,
  IF($B2154=0,
    VLOOKUP($A2154,ChapterTable!$1:$1048576,MATCH("최종"&amp;SUBSTITUTE(SUBSTITUTE(F$1,"standard",""),"|Float",""),ChapterTable!$1:$1,0),0),
  IF($B2154=1,
    IF($L2154=FALSE,
      VLOOKUP($A2154,ChapterTable!$1:$1048576,MATCH("최종"&amp;SUBSTITUTE(SUBSTITUTE(F$1,"standard",""),"|Float",""),ChapterTable!$1:$1,0),0),
      VLOOKUP($A2154-ChapterTable!$P$11,ChapterTable!$1:$1048576,MATCH("최종"&amp;SUBSTITUTE(SUBSTITUTE(F$1,"standard",""),"|Float",""),ChapterTable!$1:$1,0),0)*ChapterTable!$P$14
    ),
  OFFSET(F2154,-$B2154+IF($L2154,1,0),0)*
    (VLOOKUP(SUBSTITUTE(SUBSTITUTE(F$1,"standard",""),"|Float","")&amp;IF(OR($L2154=TRUE,$A2154=0,MOD($A2154,ChapterTable!$R$20)&lt;&gt;0),"","보스")&amp;"인게임누적곱배수",ChapterTable!$R:$S,2,0)^D2154
    +VLOOKUP(SUBSTITUTE(SUBSTITUTE(F$1,"standard",""),"|Float","")&amp;IF(OR($L2154=TRUE,$A2154=0,MOD($A2154,ChapterTable!$R$20)&lt;&gt;0),"","보스")&amp;"인게임누적합배수",ChapterTable!$R:$S,2,0)*D2154)
  )
  )
  )
)</f>
        <v>137028.28775203225</v>
      </c>
      <c r="G2154" t="s">
        <v>719</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238"/>
        <v>2</v>
      </c>
      <c r="Q2154">
        <f t="shared" si="239"/>
        <v>2</v>
      </c>
      <c r="R2154" t="b">
        <f t="shared" ca="1" si="240"/>
        <v>1</v>
      </c>
      <c r="T2154" t="b">
        <f t="shared" ca="1" si="24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244"/>
        <v>0.5</v>
      </c>
      <c r="AJ2154">
        <f t="shared" si="242"/>
        <v>0.54666666600000002</v>
      </c>
      <c r="AK2154">
        <f t="shared" si="243"/>
        <v>1</v>
      </c>
      <c r="AL2154">
        <f t="shared" si="245"/>
        <v>6</v>
      </c>
    </row>
    <row r="2155" spans="1:38" hidden="1" x14ac:dyDescent="0.3">
      <c r="A2155">
        <v>21</v>
      </c>
      <c r="B2155">
        <v>14</v>
      </c>
      <c r="C2155">
        <f>IF(OR($L2155=TRUE,$A2155=0,MOD($A2155,ChapterTable!$R$20)&lt;&gt;0),
MAX(0,INT(($B2155+ChapterTable!$P$26+VLOOKUP(SUBSTITUTE(C$1,"성장단계","")&amp;"단계오프셋",ChapterTable!$R:$S,2,0))/ChapterTable!$P$23)),
MAX(0,INT(($B2155+ChapterTable!$R$26+VLOOKUP(SUBSTITUTE(C$1,"성장단계","")&amp;"보스단계오프셋",ChapterTable!$R:$S,2,0))/ChapterTable!$R$23)))</f>
        <v>1</v>
      </c>
      <c r="D2155">
        <f>IF(OR($L2155=TRUE,$A2155=0,MOD($A2155,ChapterTable!$R$20)&lt;&gt;0),
MAX(0,INT(($B2155+ChapterTable!$P$26+VLOOKUP(SUBSTITUTE(D$1,"성장단계","")&amp;"단계오프셋",ChapterTable!$R:$S,2,0))/ChapterTable!$P$23)),
MAX(0,INT(($B2155+ChapterTable!$R$26+VLOOKUP(SUBSTITUTE(D$1,"성장단계","")&amp;"보스단계오프셋",ChapterTable!$R:$S,2,0))/ChapterTable!$R$23)))</f>
        <v>1</v>
      </c>
      <c r="E2155" s="1">
        <f ca="1">IF(AND($A2155=0,$B2155=1),
    VLOOKUP(1,ChapterTable!$1:$1048576,MATCH("최종"&amp;SUBSTITUTE(SUBSTITUTE(E$1,"standard",""),"|Float",""),ChapterTable!$1:$1,0),0)*ChapterTable!$P$17,
  IF(AND($A2155=0,$B2155=0),
    E2156,
  IF($B2155=0,
    VLOOKUP($A2155,ChapterTable!$1:$1048576,MATCH("최종"&amp;SUBSTITUTE(SUBSTITUTE(E$1,"standard",""),"|Float",""),ChapterTable!$1:$1,0),0),
  IF($B2155=1,
    IF($L2155=FALSE,
      VLOOKUP($A2155,ChapterTable!$1:$1048576,MATCH("최종"&amp;SUBSTITUTE(SUBSTITUTE(E$1,"standard",""),"|Float",""),ChapterTable!$1:$1,0),0),
      VLOOKUP($A2155-ChapterTable!$P$11,ChapterTable!$1:$1048576,MATCH("최종"&amp;SUBSTITUTE(SUBSTITUTE(E$1,"standard",""),"|Float",""),ChapterTable!$1:$1,0),0)*ChapterTable!$P$14
    ),
  OFFSET(E2155,-$B2155+IF($L2155,1,0),0)*IF($B2155&gt;OFFSET($B2155,1,0),ChapterTable!$R$17,1)*
    (VLOOKUP(SUBSTITUTE(SUBSTITUTE(E$1,"standard",""),"|Float","")&amp;IF(OR($L2155=TRUE,$A2155=0,MOD($A2155,ChapterTable!$R$20)&lt;&gt;0),"","보스")&amp;"인게임누적곱배수",ChapterTable!$R:$S,2,0)^C2155
    +VLOOKUP(SUBSTITUTE(SUBSTITUTE(E$1,"standard",""),"|Float","")&amp;IF(OR($L2155=TRUE,$A2155=0,MOD($A2155,ChapterTable!$R$20)&lt;&gt;0),"","보스")&amp;"인게임누적합배수",ChapterTable!$R:$S,2,0)*C2155)
  )
  )
  )
)</f>
        <v>367108.34300079342</v>
      </c>
      <c r="F2155" s="1">
        <f ca="1">IF(AND($A2155=0,$B2155=1),
    VLOOKUP(1,ChapterTable!$1:$1048576,MATCH("최종"&amp;SUBSTITUTE(SUBSTITUTE(F$1,"standard",""),"|Float",""),ChapterTable!$1:$1,0),0)*ChapterTable!$P$17,
  IF(AND($A2155=0,$B2155=0),
    F2156,
  IF($B2155=0,
    VLOOKUP($A2155,ChapterTable!$1:$1048576,MATCH("최종"&amp;SUBSTITUTE(SUBSTITUTE(F$1,"standard",""),"|Float",""),ChapterTable!$1:$1,0),0),
  IF($B2155=1,
    IF($L2155=FALSE,
      VLOOKUP($A2155,ChapterTable!$1:$1048576,MATCH("최종"&amp;SUBSTITUTE(SUBSTITUTE(F$1,"standard",""),"|Float",""),ChapterTable!$1:$1,0),0),
      VLOOKUP($A2155-ChapterTable!$P$11,ChapterTable!$1:$1048576,MATCH("최종"&amp;SUBSTITUTE(SUBSTITUTE(F$1,"standard",""),"|Float",""),ChapterTable!$1:$1,0),0)*ChapterTable!$P$14
    ),
  OFFSET(F2155,-$B2155+IF($L2155,1,0),0)*
    (VLOOKUP(SUBSTITUTE(SUBSTITUTE(F$1,"standard",""),"|Float","")&amp;IF(OR($L2155=TRUE,$A2155=0,MOD($A2155,ChapterTable!$R$20)&lt;&gt;0),"","보스")&amp;"인게임누적곱배수",ChapterTable!$R:$S,2,0)^D2155
    +VLOOKUP(SUBSTITUTE(SUBSTITUTE(F$1,"standard",""),"|Float","")&amp;IF(OR($L2155=TRUE,$A2155=0,MOD($A2155,ChapterTable!$R$20)&lt;&gt;0),"","보스")&amp;"인게임누적합배수",ChapterTable!$R:$S,2,0)*D2155)
  )
  )
  )
)</f>
        <v>137028.28775203225</v>
      </c>
      <c r="G2155" t="s">
        <v>719</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238"/>
        <v>2</v>
      </c>
      <c r="Q2155">
        <f t="shared" si="239"/>
        <v>2</v>
      </c>
      <c r="R2155" t="b">
        <f t="shared" ca="1" si="240"/>
        <v>1</v>
      </c>
      <c r="T2155" t="b">
        <f t="shared" ca="1" si="24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244"/>
        <v>0.5</v>
      </c>
      <c r="AJ2155">
        <f t="shared" si="242"/>
        <v>0.54666666600000002</v>
      </c>
      <c r="AK2155">
        <f t="shared" si="243"/>
        <v>1</v>
      </c>
      <c r="AL2155">
        <f t="shared" si="245"/>
        <v>6</v>
      </c>
    </row>
    <row r="2156" spans="1:38" hidden="1" x14ac:dyDescent="0.3">
      <c r="A2156">
        <v>21</v>
      </c>
      <c r="B2156">
        <v>15</v>
      </c>
      <c r="C2156">
        <f>IF(OR($L2156=TRUE,$A2156=0,MOD($A2156,ChapterTable!$R$20)&lt;&gt;0),
MAX(0,INT(($B2156+ChapterTable!$P$26+VLOOKUP(SUBSTITUTE(C$1,"성장단계","")&amp;"단계오프셋",ChapterTable!$R:$S,2,0))/ChapterTable!$P$23)),
MAX(0,INT(($B2156+ChapterTable!$R$26+VLOOKUP(SUBSTITUTE(C$1,"성장단계","")&amp;"보스단계오프셋",ChapterTable!$R:$S,2,0))/ChapterTable!$R$23)))</f>
        <v>1</v>
      </c>
      <c r="D2156">
        <f>IF(OR($L2156=TRUE,$A2156=0,MOD($A2156,ChapterTable!$R$20)&lt;&gt;0),
MAX(0,INT(($B2156+ChapterTable!$P$26+VLOOKUP(SUBSTITUTE(D$1,"성장단계","")&amp;"단계오프셋",ChapterTable!$R:$S,2,0))/ChapterTable!$P$23)),
MAX(0,INT(($B2156+ChapterTable!$R$26+VLOOKUP(SUBSTITUTE(D$1,"성장단계","")&amp;"보스단계오프셋",ChapterTable!$R:$S,2,0))/ChapterTable!$R$23)))</f>
        <v>1</v>
      </c>
      <c r="E2156" s="1">
        <f ca="1">IF(AND($A2156=0,$B2156=1),
    VLOOKUP(1,ChapterTable!$1:$1048576,MATCH("최종"&amp;SUBSTITUTE(SUBSTITUTE(E$1,"standard",""),"|Float",""),ChapterTable!$1:$1,0),0)*ChapterTable!$P$17,
  IF(AND($A2156=0,$B2156=0),
    E2157,
  IF($B2156=0,
    VLOOKUP($A2156,ChapterTable!$1:$1048576,MATCH("최종"&amp;SUBSTITUTE(SUBSTITUTE(E$1,"standard",""),"|Float",""),ChapterTable!$1:$1,0),0),
  IF($B2156=1,
    IF($L2156=FALSE,
      VLOOKUP($A2156,ChapterTable!$1:$1048576,MATCH("최종"&amp;SUBSTITUTE(SUBSTITUTE(E$1,"standard",""),"|Float",""),ChapterTable!$1:$1,0),0),
      VLOOKUP($A2156-ChapterTable!$P$11,ChapterTable!$1:$1048576,MATCH("최종"&amp;SUBSTITUTE(SUBSTITUTE(E$1,"standard",""),"|Float",""),ChapterTable!$1:$1,0),0)*ChapterTable!$P$14
    ),
  OFFSET(E2156,-$B2156+IF($L2156,1,0),0)*IF($B2156&gt;OFFSET($B2156,1,0),ChapterTable!$R$17,1)*
    (VLOOKUP(SUBSTITUTE(SUBSTITUTE(E$1,"standard",""),"|Float","")&amp;IF(OR($L2156=TRUE,$A2156=0,MOD($A2156,ChapterTable!$R$20)&lt;&gt;0),"","보스")&amp;"인게임누적곱배수",ChapterTable!$R:$S,2,0)^C2156
    +VLOOKUP(SUBSTITUTE(SUBSTITUTE(E$1,"standard",""),"|Float","")&amp;IF(OR($L2156=TRUE,$A2156=0,MOD($A2156,ChapterTable!$R$20)&lt;&gt;0),"","보스")&amp;"인게임누적합배수",ChapterTable!$R:$S,2,0)*C2156)
  )
  )
  )
)</f>
        <v>367108.34300079342</v>
      </c>
      <c r="F2156" s="1">
        <f ca="1">IF(AND($A2156=0,$B2156=1),
    VLOOKUP(1,ChapterTable!$1:$1048576,MATCH("최종"&amp;SUBSTITUTE(SUBSTITUTE(F$1,"standard",""),"|Float",""),ChapterTable!$1:$1,0),0)*ChapterTable!$P$17,
  IF(AND($A2156=0,$B2156=0),
    F2157,
  IF($B2156=0,
    VLOOKUP($A2156,ChapterTable!$1:$1048576,MATCH("최종"&amp;SUBSTITUTE(SUBSTITUTE(F$1,"standard",""),"|Float",""),ChapterTable!$1:$1,0),0),
  IF($B2156=1,
    IF($L2156=FALSE,
      VLOOKUP($A2156,ChapterTable!$1:$1048576,MATCH("최종"&amp;SUBSTITUTE(SUBSTITUTE(F$1,"standard",""),"|Float",""),ChapterTable!$1:$1,0),0),
      VLOOKUP($A2156-ChapterTable!$P$11,ChapterTable!$1:$1048576,MATCH("최종"&amp;SUBSTITUTE(SUBSTITUTE(F$1,"standard",""),"|Float",""),ChapterTable!$1:$1,0),0)*ChapterTable!$P$14
    ),
  OFFSET(F2156,-$B2156+IF($L2156,1,0),0)*
    (VLOOKUP(SUBSTITUTE(SUBSTITUTE(F$1,"standard",""),"|Float","")&amp;IF(OR($L2156=TRUE,$A2156=0,MOD($A2156,ChapterTable!$R$20)&lt;&gt;0),"","보스")&amp;"인게임누적곱배수",ChapterTable!$R:$S,2,0)^D2156
    +VLOOKUP(SUBSTITUTE(SUBSTITUTE(F$1,"standard",""),"|Float","")&amp;IF(OR($L2156=TRUE,$A2156=0,MOD($A2156,ChapterTable!$R$20)&lt;&gt;0),"","보스")&amp;"인게임누적합배수",ChapterTable!$R:$S,2,0)*D2156)
  )
  )
  )
)</f>
        <v>137028.28775203225</v>
      </c>
      <c r="G2156" t="s">
        <v>719</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238"/>
        <v>11</v>
      </c>
      <c r="Q2156">
        <f t="shared" si="239"/>
        <v>11</v>
      </c>
      <c r="R2156" t="b">
        <f t="shared" ca="1" si="240"/>
        <v>1</v>
      </c>
      <c r="T2156" t="b">
        <f t="shared" ca="1" si="24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244"/>
        <v>0.5</v>
      </c>
      <c r="AJ2156">
        <f t="shared" si="242"/>
        <v>0.54666666600000002</v>
      </c>
      <c r="AK2156">
        <f t="shared" si="243"/>
        <v>1</v>
      </c>
      <c r="AL2156">
        <f t="shared" si="245"/>
        <v>6</v>
      </c>
    </row>
    <row r="2157" spans="1:38" hidden="1" x14ac:dyDescent="0.3">
      <c r="A2157">
        <v>21</v>
      </c>
      <c r="B2157">
        <v>16</v>
      </c>
      <c r="C2157">
        <f>IF(OR($L2157=TRUE,$A2157=0,MOD($A2157,ChapterTable!$R$20)&lt;&gt;0),
MAX(0,INT(($B2157+ChapterTable!$P$26+VLOOKUP(SUBSTITUTE(C$1,"성장단계","")&amp;"단계오프셋",ChapterTable!$R:$S,2,0))/ChapterTable!$P$23)),
MAX(0,INT(($B2157+ChapterTable!$R$26+VLOOKUP(SUBSTITUTE(C$1,"성장단계","")&amp;"보스단계오프셋",ChapterTable!$R:$S,2,0))/ChapterTable!$R$23)))</f>
        <v>2</v>
      </c>
      <c r="D2157">
        <f>IF(OR($L2157=TRUE,$A2157=0,MOD($A2157,ChapterTable!$R$20)&lt;&gt;0),
MAX(0,INT(($B2157+ChapterTable!$P$26+VLOOKUP(SUBSTITUTE(D$1,"성장단계","")&amp;"단계오프셋",ChapterTable!$R:$S,2,0))/ChapterTable!$P$23)),
MAX(0,INT(($B2157+ChapterTable!$R$26+VLOOKUP(SUBSTITUTE(D$1,"성장단계","")&amp;"보스단계오프셋",ChapterTable!$R:$S,2,0))/ChapterTable!$R$23)))</f>
        <v>1</v>
      </c>
      <c r="E2157" s="1">
        <f ca="1">IF(AND($A2157=0,$B2157=1),
    VLOOKUP(1,ChapterTable!$1:$1048576,MATCH("최종"&amp;SUBSTITUTE(SUBSTITUTE(E$1,"standard",""),"|Float",""),ChapterTable!$1:$1,0),0)*ChapterTable!$P$17,
  IF(AND($A2157=0,$B2157=0),
    E2158,
  IF($B2157=0,
    VLOOKUP($A2157,ChapterTable!$1:$1048576,MATCH("최종"&amp;SUBSTITUTE(SUBSTITUTE(E$1,"standard",""),"|Float",""),ChapterTable!$1:$1,0),0),
  IF($B2157=1,
    IF($L2157=FALSE,
      VLOOKUP($A2157,ChapterTable!$1:$1048576,MATCH("최종"&amp;SUBSTITUTE(SUBSTITUTE(E$1,"standard",""),"|Float",""),ChapterTable!$1:$1,0),0),
      VLOOKUP($A2157-ChapterTable!$P$11,ChapterTable!$1:$1048576,MATCH("최종"&amp;SUBSTITUTE(SUBSTITUTE(E$1,"standard",""),"|Float",""),ChapterTable!$1:$1,0),0)*ChapterTable!$P$14
    ),
  OFFSET(E2157,-$B2157+IF($L2157,1,0),0)*IF($B2157&gt;OFFSET($B2157,1,0),ChapterTable!$R$17,1)*
    (VLOOKUP(SUBSTITUTE(SUBSTITUTE(E$1,"standard",""),"|Float","")&amp;IF(OR($L2157=TRUE,$A2157=0,MOD($A2157,ChapterTable!$R$20)&lt;&gt;0),"","보스")&amp;"인게임누적곱배수",ChapterTable!$R:$S,2,0)^C2157
    +VLOOKUP(SUBSTITUTE(SUBSTITUTE(E$1,"standard",""),"|Float","")&amp;IF(OR($L2157=TRUE,$A2157=0,MOD($A2157,ChapterTable!$R$20)&lt;&gt;0),"","보스")&amp;"인게임누적합배수",ChapterTable!$R:$S,2,0)*C2157)
  )
  )
  )
)</f>
        <v>428293.06683425902</v>
      </c>
      <c r="F2157" s="1">
        <f ca="1">IF(AND($A2157=0,$B2157=1),
    VLOOKUP(1,ChapterTable!$1:$1048576,MATCH("최종"&amp;SUBSTITUTE(SUBSTITUTE(F$1,"standard",""),"|Float",""),ChapterTable!$1:$1,0),0)*ChapterTable!$P$17,
  IF(AND($A2157=0,$B2157=0),
    F2158,
  IF($B2157=0,
    VLOOKUP($A2157,ChapterTable!$1:$1048576,MATCH("최종"&amp;SUBSTITUTE(SUBSTITUTE(F$1,"standard",""),"|Float",""),ChapterTable!$1:$1,0),0),
  IF($B2157=1,
    IF($L2157=FALSE,
      VLOOKUP($A2157,ChapterTable!$1:$1048576,MATCH("최종"&amp;SUBSTITUTE(SUBSTITUTE(F$1,"standard",""),"|Float",""),ChapterTable!$1:$1,0),0),
      VLOOKUP($A2157-ChapterTable!$P$11,ChapterTable!$1:$1048576,MATCH("최종"&amp;SUBSTITUTE(SUBSTITUTE(F$1,"standard",""),"|Float",""),ChapterTable!$1:$1,0),0)*ChapterTable!$P$14
    ),
  OFFSET(F2157,-$B2157+IF($L2157,1,0),0)*
    (VLOOKUP(SUBSTITUTE(SUBSTITUTE(F$1,"standard",""),"|Float","")&amp;IF(OR($L2157=TRUE,$A2157=0,MOD($A2157,ChapterTable!$R$20)&lt;&gt;0),"","보스")&amp;"인게임누적곱배수",ChapterTable!$R:$S,2,0)^D2157
    +VLOOKUP(SUBSTITUTE(SUBSTITUTE(F$1,"standard",""),"|Float","")&amp;IF(OR($L2157=TRUE,$A2157=0,MOD($A2157,ChapterTable!$R$20)&lt;&gt;0),"","보스")&amp;"인게임누적합배수",ChapterTable!$R:$S,2,0)*D2157)
  )
  )
  )
)</f>
        <v>137028.28775203225</v>
      </c>
      <c r="G2157" t="s">
        <v>719</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238"/>
        <v>2</v>
      </c>
      <c r="Q2157">
        <f t="shared" si="239"/>
        <v>2</v>
      </c>
      <c r="R2157" t="b">
        <f t="shared" ca="1" si="240"/>
        <v>1</v>
      </c>
      <c r="T2157" t="b">
        <f t="shared" ca="1" si="24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244"/>
        <v>0.5</v>
      </c>
      <c r="AJ2157">
        <f t="shared" si="242"/>
        <v>0.54666666600000002</v>
      </c>
      <c r="AK2157">
        <f t="shared" si="243"/>
        <v>1</v>
      </c>
      <c r="AL2157">
        <f t="shared" si="245"/>
        <v>6</v>
      </c>
    </row>
    <row r="2158" spans="1:38" hidden="1" x14ac:dyDescent="0.3">
      <c r="A2158">
        <v>21</v>
      </c>
      <c r="B2158">
        <v>17</v>
      </c>
      <c r="C2158">
        <f>IF(OR($L2158=TRUE,$A2158=0,MOD($A2158,ChapterTable!$R$20)&lt;&gt;0),
MAX(0,INT(($B2158+ChapterTable!$P$26+VLOOKUP(SUBSTITUTE(C$1,"성장단계","")&amp;"단계오프셋",ChapterTable!$R:$S,2,0))/ChapterTable!$P$23)),
MAX(0,INT(($B2158+ChapterTable!$R$26+VLOOKUP(SUBSTITUTE(C$1,"성장단계","")&amp;"보스단계오프셋",ChapterTable!$R:$S,2,0))/ChapterTable!$R$23)))</f>
        <v>2</v>
      </c>
      <c r="D2158">
        <f>IF(OR($L2158=TRUE,$A2158=0,MOD($A2158,ChapterTable!$R$20)&lt;&gt;0),
MAX(0,INT(($B2158+ChapterTable!$P$26+VLOOKUP(SUBSTITUTE(D$1,"성장단계","")&amp;"단계오프셋",ChapterTable!$R:$S,2,0))/ChapterTable!$P$23)),
MAX(0,INT(($B2158+ChapterTable!$R$26+VLOOKUP(SUBSTITUTE(D$1,"성장단계","")&amp;"보스단계오프셋",ChapterTable!$R:$S,2,0))/ChapterTable!$R$23)))</f>
        <v>1</v>
      </c>
      <c r="E2158" s="1">
        <f ca="1">IF(AND($A2158=0,$B2158=1),
    VLOOKUP(1,ChapterTable!$1:$1048576,MATCH("최종"&amp;SUBSTITUTE(SUBSTITUTE(E$1,"standard",""),"|Float",""),ChapterTable!$1:$1,0),0)*ChapterTable!$P$17,
  IF(AND($A2158=0,$B2158=0),
    E2159,
  IF($B2158=0,
    VLOOKUP($A2158,ChapterTable!$1:$1048576,MATCH("최종"&amp;SUBSTITUTE(SUBSTITUTE(E$1,"standard",""),"|Float",""),ChapterTable!$1:$1,0),0),
  IF($B2158=1,
    IF($L2158=FALSE,
      VLOOKUP($A2158,ChapterTable!$1:$1048576,MATCH("최종"&amp;SUBSTITUTE(SUBSTITUTE(E$1,"standard",""),"|Float",""),ChapterTable!$1:$1,0),0),
      VLOOKUP($A2158-ChapterTable!$P$11,ChapterTable!$1:$1048576,MATCH("최종"&amp;SUBSTITUTE(SUBSTITUTE(E$1,"standard",""),"|Float",""),ChapterTable!$1:$1,0),0)*ChapterTable!$P$14
    ),
  OFFSET(E2158,-$B2158+IF($L2158,1,0),0)*IF($B2158&gt;OFFSET($B2158,1,0),ChapterTable!$R$17,1)*
    (VLOOKUP(SUBSTITUTE(SUBSTITUTE(E$1,"standard",""),"|Float","")&amp;IF(OR($L2158=TRUE,$A2158=0,MOD($A2158,ChapterTable!$R$20)&lt;&gt;0),"","보스")&amp;"인게임누적곱배수",ChapterTable!$R:$S,2,0)^C2158
    +VLOOKUP(SUBSTITUTE(SUBSTITUTE(E$1,"standard",""),"|Float","")&amp;IF(OR($L2158=TRUE,$A2158=0,MOD($A2158,ChapterTable!$R$20)&lt;&gt;0),"","보스")&amp;"인게임누적합배수",ChapterTable!$R:$S,2,0)*C2158)
  )
  )
  )
)</f>
        <v>428293.06683425902</v>
      </c>
      <c r="F2158" s="1">
        <f ca="1">IF(AND($A2158=0,$B2158=1),
    VLOOKUP(1,ChapterTable!$1:$1048576,MATCH("최종"&amp;SUBSTITUTE(SUBSTITUTE(F$1,"standard",""),"|Float",""),ChapterTable!$1:$1,0),0)*ChapterTable!$P$17,
  IF(AND($A2158=0,$B2158=0),
    F2159,
  IF($B2158=0,
    VLOOKUP($A2158,ChapterTable!$1:$1048576,MATCH("최종"&amp;SUBSTITUTE(SUBSTITUTE(F$1,"standard",""),"|Float",""),ChapterTable!$1:$1,0),0),
  IF($B2158=1,
    IF($L2158=FALSE,
      VLOOKUP($A2158,ChapterTable!$1:$1048576,MATCH("최종"&amp;SUBSTITUTE(SUBSTITUTE(F$1,"standard",""),"|Float",""),ChapterTable!$1:$1,0),0),
      VLOOKUP($A2158-ChapterTable!$P$11,ChapterTable!$1:$1048576,MATCH("최종"&amp;SUBSTITUTE(SUBSTITUTE(F$1,"standard",""),"|Float",""),ChapterTable!$1:$1,0),0)*ChapterTable!$P$14
    ),
  OFFSET(F2158,-$B2158+IF($L2158,1,0),0)*
    (VLOOKUP(SUBSTITUTE(SUBSTITUTE(F$1,"standard",""),"|Float","")&amp;IF(OR($L2158=TRUE,$A2158=0,MOD($A2158,ChapterTable!$R$20)&lt;&gt;0),"","보스")&amp;"인게임누적곱배수",ChapterTable!$R:$S,2,0)^D2158
    +VLOOKUP(SUBSTITUTE(SUBSTITUTE(F$1,"standard",""),"|Float","")&amp;IF(OR($L2158=TRUE,$A2158=0,MOD($A2158,ChapterTable!$R$20)&lt;&gt;0),"","보스")&amp;"인게임누적합배수",ChapterTable!$R:$S,2,0)*D2158)
  )
  )
  )
)</f>
        <v>137028.28775203225</v>
      </c>
      <c r="G2158" t="s">
        <v>719</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238"/>
        <v>2</v>
      </c>
      <c r="Q2158">
        <f t="shared" si="239"/>
        <v>2</v>
      </c>
      <c r="R2158" t="b">
        <f t="shared" ca="1" si="240"/>
        <v>1</v>
      </c>
      <c r="T2158" t="b">
        <f t="shared" ca="1" si="24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244"/>
        <v>0.5</v>
      </c>
      <c r="AJ2158">
        <f t="shared" si="242"/>
        <v>0.54666666600000002</v>
      </c>
      <c r="AK2158">
        <f t="shared" si="243"/>
        <v>1</v>
      </c>
      <c r="AL2158">
        <f t="shared" si="245"/>
        <v>6</v>
      </c>
    </row>
    <row r="2159" spans="1:38" hidden="1" x14ac:dyDescent="0.3">
      <c r="A2159">
        <v>21</v>
      </c>
      <c r="B2159">
        <v>18</v>
      </c>
      <c r="C2159">
        <f>IF(OR($L2159=TRUE,$A2159=0,MOD($A2159,ChapterTable!$R$20)&lt;&gt;0),
MAX(0,INT(($B2159+ChapterTable!$P$26+VLOOKUP(SUBSTITUTE(C$1,"성장단계","")&amp;"단계오프셋",ChapterTable!$R:$S,2,0))/ChapterTable!$P$23)),
MAX(0,INT(($B2159+ChapterTable!$R$26+VLOOKUP(SUBSTITUTE(C$1,"성장단계","")&amp;"보스단계오프셋",ChapterTable!$R:$S,2,0))/ChapterTable!$R$23)))</f>
        <v>2</v>
      </c>
      <c r="D2159">
        <f>IF(OR($L2159=TRUE,$A2159=0,MOD($A2159,ChapterTable!$R$20)&lt;&gt;0),
MAX(0,INT(($B2159+ChapterTable!$P$26+VLOOKUP(SUBSTITUTE(D$1,"성장단계","")&amp;"단계오프셋",ChapterTable!$R:$S,2,0))/ChapterTable!$P$23)),
MAX(0,INT(($B2159+ChapterTable!$R$26+VLOOKUP(SUBSTITUTE(D$1,"성장단계","")&amp;"보스단계오프셋",ChapterTable!$R:$S,2,0))/ChapterTable!$R$23)))</f>
        <v>1</v>
      </c>
      <c r="E2159" s="1">
        <f ca="1">IF(AND($A2159=0,$B2159=1),
    VLOOKUP(1,ChapterTable!$1:$1048576,MATCH("최종"&amp;SUBSTITUTE(SUBSTITUTE(E$1,"standard",""),"|Float",""),ChapterTable!$1:$1,0),0)*ChapterTable!$P$17,
  IF(AND($A2159=0,$B2159=0),
    E2160,
  IF($B2159=0,
    VLOOKUP($A2159,ChapterTable!$1:$1048576,MATCH("최종"&amp;SUBSTITUTE(SUBSTITUTE(E$1,"standard",""),"|Float",""),ChapterTable!$1:$1,0),0),
  IF($B2159=1,
    IF($L2159=FALSE,
      VLOOKUP($A2159,ChapterTable!$1:$1048576,MATCH("최종"&amp;SUBSTITUTE(SUBSTITUTE(E$1,"standard",""),"|Float",""),ChapterTable!$1:$1,0),0),
      VLOOKUP($A2159-ChapterTable!$P$11,ChapterTable!$1:$1048576,MATCH("최종"&amp;SUBSTITUTE(SUBSTITUTE(E$1,"standard",""),"|Float",""),ChapterTable!$1:$1,0),0)*ChapterTable!$P$14
    ),
  OFFSET(E2159,-$B2159+IF($L2159,1,0),0)*IF($B2159&gt;OFFSET($B2159,1,0),ChapterTable!$R$17,1)*
    (VLOOKUP(SUBSTITUTE(SUBSTITUTE(E$1,"standard",""),"|Float","")&amp;IF(OR($L2159=TRUE,$A2159=0,MOD($A2159,ChapterTable!$R$20)&lt;&gt;0),"","보스")&amp;"인게임누적곱배수",ChapterTable!$R:$S,2,0)^C2159
    +VLOOKUP(SUBSTITUTE(SUBSTITUTE(E$1,"standard",""),"|Float","")&amp;IF(OR($L2159=TRUE,$A2159=0,MOD($A2159,ChapterTable!$R$20)&lt;&gt;0),"","보스")&amp;"인게임누적합배수",ChapterTable!$R:$S,2,0)*C2159)
  )
  )
  )
)</f>
        <v>428293.06683425902</v>
      </c>
      <c r="F2159" s="1">
        <f ca="1">IF(AND($A2159=0,$B2159=1),
    VLOOKUP(1,ChapterTable!$1:$1048576,MATCH("최종"&amp;SUBSTITUTE(SUBSTITUTE(F$1,"standard",""),"|Float",""),ChapterTable!$1:$1,0),0)*ChapterTable!$P$17,
  IF(AND($A2159=0,$B2159=0),
    F2160,
  IF($B2159=0,
    VLOOKUP($A2159,ChapterTable!$1:$1048576,MATCH("최종"&amp;SUBSTITUTE(SUBSTITUTE(F$1,"standard",""),"|Float",""),ChapterTable!$1:$1,0),0),
  IF($B2159=1,
    IF($L2159=FALSE,
      VLOOKUP($A2159,ChapterTable!$1:$1048576,MATCH("최종"&amp;SUBSTITUTE(SUBSTITUTE(F$1,"standard",""),"|Float",""),ChapterTable!$1:$1,0),0),
      VLOOKUP($A2159-ChapterTable!$P$11,ChapterTable!$1:$1048576,MATCH("최종"&amp;SUBSTITUTE(SUBSTITUTE(F$1,"standard",""),"|Float",""),ChapterTable!$1:$1,0),0)*ChapterTable!$P$14
    ),
  OFFSET(F2159,-$B2159+IF($L2159,1,0),0)*
    (VLOOKUP(SUBSTITUTE(SUBSTITUTE(F$1,"standard",""),"|Float","")&amp;IF(OR($L2159=TRUE,$A2159=0,MOD($A2159,ChapterTable!$R$20)&lt;&gt;0),"","보스")&amp;"인게임누적곱배수",ChapterTable!$R:$S,2,0)^D2159
    +VLOOKUP(SUBSTITUTE(SUBSTITUTE(F$1,"standard",""),"|Float","")&amp;IF(OR($L2159=TRUE,$A2159=0,MOD($A2159,ChapterTable!$R$20)&lt;&gt;0),"","보스")&amp;"인게임누적합배수",ChapterTable!$R:$S,2,0)*D2159)
  )
  )
  )
)</f>
        <v>137028.28775203225</v>
      </c>
      <c r="G2159" t="s">
        <v>719</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238"/>
        <v>2</v>
      </c>
      <c r="Q2159">
        <f t="shared" si="239"/>
        <v>2</v>
      </c>
      <c r="R2159" t="b">
        <f t="shared" ca="1" si="240"/>
        <v>1</v>
      </c>
      <c r="T2159" t="b">
        <f t="shared" ca="1" si="24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244"/>
        <v>0.5</v>
      </c>
      <c r="AJ2159">
        <f t="shared" si="242"/>
        <v>0.54666666600000002</v>
      </c>
      <c r="AK2159">
        <f t="shared" si="243"/>
        <v>1</v>
      </c>
      <c r="AL2159">
        <f t="shared" si="245"/>
        <v>6</v>
      </c>
    </row>
    <row r="2160" spans="1:38" hidden="1" x14ac:dyDescent="0.3">
      <c r="A2160">
        <v>21</v>
      </c>
      <c r="B2160">
        <v>19</v>
      </c>
      <c r="C2160">
        <f>IF(OR($L2160=TRUE,$A2160=0,MOD($A2160,ChapterTable!$R$20)&lt;&gt;0),
MAX(0,INT(($B2160+ChapterTable!$P$26+VLOOKUP(SUBSTITUTE(C$1,"성장단계","")&amp;"단계오프셋",ChapterTable!$R:$S,2,0))/ChapterTable!$P$23)),
MAX(0,INT(($B2160+ChapterTable!$R$26+VLOOKUP(SUBSTITUTE(C$1,"성장단계","")&amp;"보스단계오프셋",ChapterTable!$R:$S,2,0))/ChapterTable!$R$23)))</f>
        <v>2</v>
      </c>
      <c r="D2160">
        <f>IF(OR($L2160=TRUE,$A2160=0,MOD($A2160,ChapterTable!$R$20)&lt;&gt;0),
MAX(0,INT(($B2160+ChapterTable!$P$26+VLOOKUP(SUBSTITUTE(D$1,"성장단계","")&amp;"단계오프셋",ChapterTable!$R:$S,2,0))/ChapterTable!$P$23)),
MAX(0,INT(($B2160+ChapterTable!$R$26+VLOOKUP(SUBSTITUTE(D$1,"성장단계","")&amp;"보스단계오프셋",ChapterTable!$R:$S,2,0))/ChapterTable!$R$23)))</f>
        <v>1</v>
      </c>
      <c r="E2160" s="1">
        <f ca="1">IF(AND($A2160=0,$B2160=1),
    VLOOKUP(1,ChapterTable!$1:$1048576,MATCH("최종"&amp;SUBSTITUTE(SUBSTITUTE(E$1,"standard",""),"|Float",""),ChapterTable!$1:$1,0),0)*ChapterTable!$P$17,
  IF(AND($A2160=0,$B2160=0),
    E2161,
  IF($B2160=0,
    VLOOKUP($A2160,ChapterTable!$1:$1048576,MATCH("최종"&amp;SUBSTITUTE(SUBSTITUTE(E$1,"standard",""),"|Float",""),ChapterTable!$1:$1,0),0),
  IF($B2160=1,
    IF($L2160=FALSE,
      VLOOKUP($A2160,ChapterTable!$1:$1048576,MATCH("최종"&amp;SUBSTITUTE(SUBSTITUTE(E$1,"standard",""),"|Float",""),ChapterTable!$1:$1,0),0),
      VLOOKUP($A2160-ChapterTable!$P$11,ChapterTable!$1:$1048576,MATCH("최종"&amp;SUBSTITUTE(SUBSTITUTE(E$1,"standard",""),"|Float",""),ChapterTable!$1:$1,0),0)*ChapterTable!$P$14
    ),
  OFFSET(E2160,-$B2160+IF($L2160,1,0),0)*IF($B2160&gt;OFFSET($B2160,1,0),ChapterTable!$R$17,1)*
    (VLOOKUP(SUBSTITUTE(SUBSTITUTE(E$1,"standard",""),"|Float","")&amp;IF(OR($L2160=TRUE,$A2160=0,MOD($A2160,ChapterTable!$R$20)&lt;&gt;0),"","보스")&amp;"인게임누적곱배수",ChapterTable!$R:$S,2,0)^C2160
    +VLOOKUP(SUBSTITUTE(SUBSTITUTE(E$1,"standard",""),"|Float","")&amp;IF(OR($L2160=TRUE,$A2160=0,MOD($A2160,ChapterTable!$R$20)&lt;&gt;0),"","보스")&amp;"인게임누적합배수",ChapterTable!$R:$S,2,0)*C2160)
  )
  )
  )
)</f>
        <v>428293.06683425902</v>
      </c>
      <c r="F2160" s="1">
        <f ca="1">IF(AND($A2160=0,$B2160=1),
    VLOOKUP(1,ChapterTable!$1:$1048576,MATCH("최종"&amp;SUBSTITUTE(SUBSTITUTE(F$1,"standard",""),"|Float",""),ChapterTable!$1:$1,0),0)*ChapterTable!$P$17,
  IF(AND($A2160=0,$B2160=0),
    F2161,
  IF($B2160=0,
    VLOOKUP($A2160,ChapterTable!$1:$1048576,MATCH("최종"&amp;SUBSTITUTE(SUBSTITUTE(F$1,"standard",""),"|Float",""),ChapterTable!$1:$1,0),0),
  IF($B2160=1,
    IF($L2160=FALSE,
      VLOOKUP($A2160,ChapterTable!$1:$1048576,MATCH("최종"&amp;SUBSTITUTE(SUBSTITUTE(F$1,"standard",""),"|Float",""),ChapterTable!$1:$1,0),0),
      VLOOKUP($A2160-ChapterTable!$P$11,ChapterTable!$1:$1048576,MATCH("최종"&amp;SUBSTITUTE(SUBSTITUTE(F$1,"standard",""),"|Float",""),ChapterTable!$1:$1,0),0)*ChapterTable!$P$14
    ),
  OFFSET(F2160,-$B2160+IF($L2160,1,0),0)*
    (VLOOKUP(SUBSTITUTE(SUBSTITUTE(F$1,"standard",""),"|Float","")&amp;IF(OR($L2160=TRUE,$A2160=0,MOD($A2160,ChapterTable!$R$20)&lt;&gt;0),"","보스")&amp;"인게임누적곱배수",ChapterTable!$R:$S,2,0)^D2160
    +VLOOKUP(SUBSTITUTE(SUBSTITUTE(F$1,"standard",""),"|Float","")&amp;IF(OR($L2160=TRUE,$A2160=0,MOD($A2160,ChapterTable!$R$20)&lt;&gt;0),"","보스")&amp;"인게임누적합배수",ChapterTable!$R:$S,2,0)*D2160)
  )
  )
  )
)</f>
        <v>137028.28775203225</v>
      </c>
      <c r="G2160" t="s">
        <v>719</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238"/>
        <v>92</v>
      </c>
      <c r="Q2160">
        <f t="shared" si="239"/>
        <v>92</v>
      </c>
      <c r="R2160" t="b">
        <f t="shared" ca="1" si="240"/>
        <v>1</v>
      </c>
      <c r="T2160" t="b">
        <f t="shared" ca="1" si="24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244"/>
        <v>0.5</v>
      </c>
      <c r="AJ2160">
        <f t="shared" si="242"/>
        <v>0.54666666600000002</v>
      </c>
      <c r="AK2160">
        <f t="shared" si="243"/>
        <v>1</v>
      </c>
      <c r="AL2160">
        <f t="shared" si="245"/>
        <v>6</v>
      </c>
    </row>
    <row r="2161" spans="1:38" hidden="1" x14ac:dyDescent="0.3">
      <c r="A2161">
        <v>21</v>
      </c>
      <c r="B2161">
        <v>20</v>
      </c>
      <c r="C2161">
        <f>IF(OR($L2161=TRUE,$A2161=0,MOD($A2161,ChapterTable!$R$20)&lt;&gt;0),
MAX(0,INT(($B2161+ChapterTable!$P$26+VLOOKUP(SUBSTITUTE(C$1,"성장단계","")&amp;"단계오프셋",ChapterTable!$R:$S,2,0))/ChapterTable!$P$23)),
MAX(0,INT(($B2161+ChapterTable!$R$26+VLOOKUP(SUBSTITUTE(C$1,"성장단계","")&amp;"보스단계오프셋",ChapterTable!$R:$S,2,0))/ChapterTable!$R$23)))</f>
        <v>2</v>
      </c>
      <c r="D2161">
        <f>IF(OR($L2161=TRUE,$A2161=0,MOD($A2161,ChapterTable!$R$20)&lt;&gt;0),
MAX(0,INT(($B2161+ChapterTable!$P$26+VLOOKUP(SUBSTITUTE(D$1,"성장단계","")&amp;"단계오프셋",ChapterTable!$R:$S,2,0))/ChapterTable!$P$23)),
MAX(0,INT(($B2161+ChapterTable!$R$26+VLOOKUP(SUBSTITUTE(D$1,"성장단계","")&amp;"보스단계오프셋",ChapterTable!$R:$S,2,0))/ChapterTable!$R$23)))</f>
        <v>1</v>
      </c>
      <c r="E2161" s="1">
        <f ca="1">IF(AND($A2161=0,$B2161=1),
    VLOOKUP(1,ChapterTable!$1:$1048576,MATCH("최종"&amp;SUBSTITUTE(SUBSTITUTE(E$1,"standard",""),"|Float",""),ChapterTable!$1:$1,0),0)*ChapterTable!$P$17,
  IF(AND($A2161=0,$B2161=0),
    E2162,
  IF($B2161=0,
    VLOOKUP($A2161,ChapterTable!$1:$1048576,MATCH("최종"&amp;SUBSTITUTE(SUBSTITUTE(E$1,"standard",""),"|Float",""),ChapterTable!$1:$1,0),0),
  IF($B2161=1,
    IF($L2161=FALSE,
      VLOOKUP($A2161,ChapterTable!$1:$1048576,MATCH("최종"&amp;SUBSTITUTE(SUBSTITUTE(E$1,"standard",""),"|Float",""),ChapterTable!$1:$1,0),0),
      VLOOKUP($A2161-ChapterTable!$P$11,ChapterTable!$1:$1048576,MATCH("최종"&amp;SUBSTITUTE(SUBSTITUTE(E$1,"standard",""),"|Float",""),ChapterTable!$1:$1,0),0)*ChapterTable!$P$14
    ),
  OFFSET(E2161,-$B2161+IF($L2161,1,0),0)*IF($B2161&gt;OFFSET($B2161,1,0),ChapterTable!$R$17,1)*
    (VLOOKUP(SUBSTITUTE(SUBSTITUTE(E$1,"standard",""),"|Float","")&amp;IF(OR($L2161=TRUE,$A2161=0,MOD($A2161,ChapterTable!$R$20)&lt;&gt;0),"","보스")&amp;"인게임누적곱배수",ChapterTable!$R:$S,2,0)^C2161
    +VLOOKUP(SUBSTITUTE(SUBSTITUTE(E$1,"standard",""),"|Float","")&amp;IF(OR($L2161=TRUE,$A2161=0,MOD($A2161,ChapterTable!$R$20)&lt;&gt;0),"","보스")&amp;"인게임누적합배수",ChapterTable!$R:$S,2,0)*C2161)
  )
  )
  )
)</f>
        <v>428293.06683425902</v>
      </c>
      <c r="F2161" s="1">
        <f ca="1">IF(AND($A2161=0,$B2161=1),
    VLOOKUP(1,ChapterTable!$1:$1048576,MATCH("최종"&amp;SUBSTITUTE(SUBSTITUTE(F$1,"standard",""),"|Float",""),ChapterTable!$1:$1,0),0)*ChapterTable!$P$17,
  IF(AND($A2161=0,$B2161=0),
    F2162,
  IF($B2161=0,
    VLOOKUP($A2161,ChapterTable!$1:$1048576,MATCH("최종"&amp;SUBSTITUTE(SUBSTITUTE(F$1,"standard",""),"|Float",""),ChapterTable!$1:$1,0),0),
  IF($B2161=1,
    IF($L2161=FALSE,
      VLOOKUP($A2161,ChapterTable!$1:$1048576,MATCH("최종"&amp;SUBSTITUTE(SUBSTITUTE(F$1,"standard",""),"|Float",""),ChapterTable!$1:$1,0),0),
      VLOOKUP($A2161-ChapterTable!$P$11,ChapterTable!$1:$1048576,MATCH("최종"&amp;SUBSTITUTE(SUBSTITUTE(F$1,"standard",""),"|Float",""),ChapterTable!$1:$1,0),0)*ChapterTable!$P$14
    ),
  OFFSET(F2161,-$B2161+IF($L2161,1,0),0)*
    (VLOOKUP(SUBSTITUTE(SUBSTITUTE(F$1,"standard",""),"|Float","")&amp;IF(OR($L2161=TRUE,$A2161=0,MOD($A2161,ChapterTable!$R$20)&lt;&gt;0),"","보스")&amp;"인게임누적곱배수",ChapterTable!$R:$S,2,0)^D2161
    +VLOOKUP(SUBSTITUTE(SUBSTITUTE(F$1,"standard",""),"|Float","")&amp;IF(OR($L2161=TRUE,$A2161=0,MOD($A2161,ChapterTable!$R$20)&lt;&gt;0),"","보스")&amp;"인게임누적합배수",ChapterTable!$R:$S,2,0)*D2161)
  )
  )
  )
)</f>
        <v>137028.28775203225</v>
      </c>
      <c r="G2161" t="s">
        <v>719</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238"/>
        <v>22</v>
      </c>
      <c r="Q2161">
        <f t="shared" si="239"/>
        <v>22</v>
      </c>
      <c r="R2161" t="b">
        <f t="shared" ca="1" si="240"/>
        <v>1</v>
      </c>
      <c r="T2161" t="b">
        <f t="shared" ca="1" si="24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244"/>
        <v>0.5</v>
      </c>
      <c r="AJ2161">
        <f t="shared" si="242"/>
        <v>1</v>
      </c>
      <c r="AK2161">
        <f t="shared" si="243"/>
        <v>2</v>
      </c>
      <c r="AL2161">
        <f t="shared" si="245"/>
        <v>6</v>
      </c>
    </row>
    <row r="2162" spans="1:38" hidden="1" x14ac:dyDescent="0.3">
      <c r="A2162">
        <v>21</v>
      </c>
      <c r="B2162">
        <v>21</v>
      </c>
      <c r="C2162">
        <f>IF(OR($L2162=TRUE,$A2162=0,MOD($A2162,ChapterTable!$R$20)&lt;&gt;0),
MAX(0,INT(($B2162+ChapterTable!$P$26+VLOOKUP(SUBSTITUTE(C$1,"성장단계","")&amp;"단계오프셋",ChapterTable!$R:$S,2,0))/ChapterTable!$P$23)),
MAX(0,INT(($B2162+ChapterTable!$R$26+VLOOKUP(SUBSTITUTE(C$1,"성장단계","")&amp;"보스단계오프셋",ChapterTable!$R:$S,2,0))/ChapterTable!$R$23)))</f>
        <v>2</v>
      </c>
      <c r="D2162">
        <f>IF(OR($L2162=TRUE,$A2162=0,MOD($A2162,ChapterTable!$R$20)&lt;&gt;0),
MAX(0,INT(($B2162+ChapterTable!$P$26+VLOOKUP(SUBSTITUTE(D$1,"성장단계","")&amp;"단계오프셋",ChapterTable!$R:$S,2,0))/ChapterTable!$P$23)),
MAX(0,INT(($B2162+ChapterTable!$R$26+VLOOKUP(SUBSTITUTE(D$1,"성장단계","")&amp;"보스단계오프셋",ChapterTable!$R:$S,2,0))/ChapterTable!$R$23)))</f>
        <v>2</v>
      </c>
      <c r="E2162" s="1">
        <f ca="1">IF(AND($A2162=0,$B2162=1),
    VLOOKUP(1,ChapterTable!$1:$1048576,MATCH("최종"&amp;SUBSTITUTE(SUBSTITUTE(E$1,"standard",""),"|Float",""),ChapterTable!$1:$1,0),0)*ChapterTable!$P$17,
  IF(AND($A2162=0,$B2162=0),
    E2163,
  IF($B2162=0,
    VLOOKUP($A2162,ChapterTable!$1:$1048576,MATCH("최종"&amp;SUBSTITUTE(SUBSTITUTE(E$1,"standard",""),"|Float",""),ChapterTable!$1:$1,0),0),
  IF($B2162=1,
    IF($L2162=FALSE,
      VLOOKUP($A2162,ChapterTable!$1:$1048576,MATCH("최종"&amp;SUBSTITUTE(SUBSTITUTE(E$1,"standard",""),"|Float",""),ChapterTable!$1:$1,0),0),
      VLOOKUP($A2162-ChapterTable!$P$11,ChapterTable!$1:$1048576,MATCH("최종"&amp;SUBSTITUTE(SUBSTITUTE(E$1,"standard",""),"|Float",""),ChapterTable!$1:$1,0),0)*ChapterTable!$P$14
    ),
  OFFSET(E2162,-$B2162+IF($L2162,1,0),0)*IF($B2162&gt;OFFSET($B2162,1,0),ChapterTable!$R$17,1)*
    (VLOOKUP(SUBSTITUTE(SUBSTITUTE(E$1,"standard",""),"|Float","")&amp;IF(OR($L2162=TRUE,$A2162=0,MOD($A2162,ChapterTable!$R$20)&lt;&gt;0),"","보스")&amp;"인게임누적곱배수",ChapterTable!$R:$S,2,0)^C2162
    +VLOOKUP(SUBSTITUTE(SUBSTITUTE(E$1,"standard",""),"|Float","")&amp;IF(OR($L2162=TRUE,$A2162=0,MOD($A2162,ChapterTable!$R$20)&lt;&gt;0),"","보스")&amp;"인게임누적합배수",ChapterTable!$R:$S,2,0)*C2162)
  )
  )
  )
)</f>
        <v>428293.06683425902</v>
      </c>
      <c r="F2162" s="1">
        <f ca="1">IF(AND($A2162=0,$B2162=1),
    VLOOKUP(1,ChapterTable!$1:$1048576,MATCH("최종"&amp;SUBSTITUTE(SUBSTITUTE(F$1,"standard",""),"|Float",""),ChapterTable!$1:$1,0),0)*ChapterTable!$P$17,
  IF(AND($A2162=0,$B2162=0),
    F2163,
  IF($B2162=0,
    VLOOKUP($A2162,ChapterTable!$1:$1048576,MATCH("최종"&amp;SUBSTITUTE(SUBSTITUTE(F$1,"standard",""),"|Float",""),ChapterTable!$1:$1,0),0),
  IF($B2162=1,
    IF($L2162=FALSE,
      VLOOKUP($A2162,ChapterTable!$1:$1048576,MATCH("최종"&amp;SUBSTITUTE(SUBSTITUTE(F$1,"standard",""),"|Float",""),ChapterTable!$1:$1,0),0),
      VLOOKUP($A2162-ChapterTable!$P$11,ChapterTable!$1:$1048576,MATCH("최종"&amp;SUBSTITUTE(SUBSTITUTE(F$1,"standard",""),"|Float",""),ChapterTable!$1:$1,0),0)*ChapterTable!$P$14
    ),
  OFFSET(F2162,-$B2162+IF($L2162,1,0),0)*
    (VLOOKUP(SUBSTITUTE(SUBSTITUTE(F$1,"standard",""),"|Float","")&amp;IF(OR($L2162=TRUE,$A2162=0,MOD($A2162,ChapterTable!$R$20)&lt;&gt;0),"","보스")&amp;"인게임누적곱배수",ChapterTable!$R:$S,2,0)^D2162
    +VLOOKUP(SUBSTITUTE(SUBSTITUTE(F$1,"standard",""),"|Float","")&amp;IF(OR($L2162=TRUE,$A2162=0,MOD($A2162,ChapterTable!$R$20)&lt;&gt;0),"","보스")&amp;"인게임누적합배수",ChapterTable!$R:$S,2,0)*D2162)
  )
  )
  )
)</f>
        <v>146588.40085101125</v>
      </c>
      <c r="G2162" t="s">
        <v>719</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238"/>
        <v>3</v>
      </c>
      <c r="Q2162">
        <f t="shared" si="239"/>
        <v>3</v>
      </c>
      <c r="R2162" t="b">
        <f t="shared" ca="1" si="240"/>
        <v>1</v>
      </c>
      <c r="T2162" t="b">
        <f t="shared" ca="1" si="24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244"/>
        <v>0.33333333333333331</v>
      </c>
      <c r="AJ2162">
        <f t="shared" si="242"/>
        <v>0.395555555</v>
      </c>
      <c r="AK2162">
        <f t="shared" si="243"/>
        <v>1</v>
      </c>
      <c r="AL2162">
        <f t="shared" si="245"/>
        <v>6</v>
      </c>
    </row>
    <row r="2163" spans="1:38" hidden="1" x14ac:dyDescent="0.3">
      <c r="A2163">
        <v>21</v>
      </c>
      <c r="B2163">
        <v>22</v>
      </c>
      <c r="C2163">
        <f>IF(OR($L2163=TRUE,$A2163=0,MOD($A2163,ChapterTable!$R$20)&lt;&gt;0),
MAX(0,INT(($B2163+ChapterTable!$P$26+VLOOKUP(SUBSTITUTE(C$1,"성장단계","")&amp;"단계오프셋",ChapterTable!$R:$S,2,0))/ChapterTable!$P$23)),
MAX(0,INT(($B2163+ChapterTable!$R$26+VLOOKUP(SUBSTITUTE(C$1,"성장단계","")&amp;"보스단계오프셋",ChapterTable!$R:$S,2,0))/ChapterTable!$R$23)))</f>
        <v>2</v>
      </c>
      <c r="D2163">
        <f>IF(OR($L2163=TRUE,$A2163=0,MOD($A2163,ChapterTable!$R$20)&lt;&gt;0),
MAX(0,INT(($B2163+ChapterTable!$P$26+VLOOKUP(SUBSTITUTE(D$1,"성장단계","")&amp;"단계오프셋",ChapterTable!$R:$S,2,0))/ChapterTable!$P$23)),
MAX(0,INT(($B2163+ChapterTable!$R$26+VLOOKUP(SUBSTITUTE(D$1,"성장단계","")&amp;"보스단계오프셋",ChapterTable!$R:$S,2,0))/ChapterTable!$R$23)))</f>
        <v>2</v>
      </c>
      <c r="E2163" s="1">
        <f ca="1">IF(AND($A2163=0,$B2163=1),
    VLOOKUP(1,ChapterTable!$1:$1048576,MATCH("최종"&amp;SUBSTITUTE(SUBSTITUTE(E$1,"standard",""),"|Float",""),ChapterTable!$1:$1,0),0)*ChapterTable!$P$17,
  IF(AND($A2163=0,$B2163=0),
    E2164,
  IF($B2163=0,
    VLOOKUP($A2163,ChapterTable!$1:$1048576,MATCH("최종"&amp;SUBSTITUTE(SUBSTITUTE(E$1,"standard",""),"|Float",""),ChapterTable!$1:$1,0),0),
  IF($B2163=1,
    IF($L2163=FALSE,
      VLOOKUP($A2163,ChapterTable!$1:$1048576,MATCH("최종"&amp;SUBSTITUTE(SUBSTITUTE(E$1,"standard",""),"|Float",""),ChapterTable!$1:$1,0),0),
      VLOOKUP($A2163-ChapterTable!$P$11,ChapterTable!$1:$1048576,MATCH("최종"&amp;SUBSTITUTE(SUBSTITUTE(E$1,"standard",""),"|Float",""),ChapterTable!$1:$1,0),0)*ChapterTable!$P$14
    ),
  OFFSET(E2163,-$B2163+IF($L2163,1,0),0)*IF($B2163&gt;OFFSET($B2163,1,0),ChapterTable!$R$17,1)*
    (VLOOKUP(SUBSTITUTE(SUBSTITUTE(E$1,"standard",""),"|Float","")&amp;IF(OR($L2163=TRUE,$A2163=0,MOD($A2163,ChapterTable!$R$20)&lt;&gt;0),"","보스")&amp;"인게임누적곱배수",ChapterTable!$R:$S,2,0)^C2163
    +VLOOKUP(SUBSTITUTE(SUBSTITUTE(E$1,"standard",""),"|Float","")&amp;IF(OR($L2163=TRUE,$A2163=0,MOD($A2163,ChapterTable!$R$20)&lt;&gt;0),"","보스")&amp;"인게임누적합배수",ChapterTable!$R:$S,2,0)*C2163)
  )
  )
  )
)</f>
        <v>428293.06683425902</v>
      </c>
      <c r="F2163" s="1">
        <f ca="1">IF(AND($A2163=0,$B2163=1),
    VLOOKUP(1,ChapterTable!$1:$1048576,MATCH("최종"&amp;SUBSTITUTE(SUBSTITUTE(F$1,"standard",""),"|Float",""),ChapterTable!$1:$1,0),0)*ChapterTable!$P$17,
  IF(AND($A2163=0,$B2163=0),
    F2164,
  IF($B2163=0,
    VLOOKUP($A2163,ChapterTable!$1:$1048576,MATCH("최종"&amp;SUBSTITUTE(SUBSTITUTE(F$1,"standard",""),"|Float",""),ChapterTable!$1:$1,0),0),
  IF($B2163=1,
    IF($L2163=FALSE,
      VLOOKUP($A2163,ChapterTable!$1:$1048576,MATCH("최종"&amp;SUBSTITUTE(SUBSTITUTE(F$1,"standard",""),"|Float",""),ChapterTable!$1:$1,0),0),
      VLOOKUP($A2163-ChapterTable!$P$11,ChapterTable!$1:$1048576,MATCH("최종"&amp;SUBSTITUTE(SUBSTITUTE(F$1,"standard",""),"|Float",""),ChapterTable!$1:$1,0),0)*ChapterTable!$P$14
    ),
  OFFSET(F2163,-$B2163+IF($L2163,1,0),0)*
    (VLOOKUP(SUBSTITUTE(SUBSTITUTE(F$1,"standard",""),"|Float","")&amp;IF(OR($L2163=TRUE,$A2163=0,MOD($A2163,ChapterTable!$R$20)&lt;&gt;0),"","보스")&amp;"인게임누적곱배수",ChapterTable!$R:$S,2,0)^D2163
    +VLOOKUP(SUBSTITUTE(SUBSTITUTE(F$1,"standard",""),"|Float","")&amp;IF(OR($L2163=TRUE,$A2163=0,MOD($A2163,ChapterTable!$R$20)&lt;&gt;0),"","보스")&amp;"인게임누적합배수",ChapterTable!$R:$S,2,0)*D2163)
  )
  )
  )
)</f>
        <v>146588.40085101125</v>
      </c>
      <c r="G2163" t="s">
        <v>719</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238"/>
        <v>3</v>
      </c>
      <c r="Q2163">
        <f t="shared" si="239"/>
        <v>3</v>
      </c>
      <c r="R2163" t="b">
        <f t="shared" ca="1" si="240"/>
        <v>1</v>
      </c>
      <c r="T2163" t="b">
        <f t="shared" ca="1" si="24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244"/>
        <v>0.33333333333333331</v>
      </c>
      <c r="AJ2163">
        <f t="shared" si="242"/>
        <v>0.395555555</v>
      </c>
      <c r="AK2163">
        <f t="shared" si="243"/>
        <v>1</v>
      </c>
      <c r="AL2163">
        <f t="shared" si="245"/>
        <v>6</v>
      </c>
    </row>
    <row r="2164" spans="1:38" hidden="1" x14ac:dyDescent="0.3">
      <c r="A2164">
        <v>21</v>
      </c>
      <c r="B2164">
        <v>23</v>
      </c>
      <c r="C2164">
        <f>IF(OR($L2164=TRUE,$A2164=0,MOD($A2164,ChapterTable!$R$20)&lt;&gt;0),
MAX(0,INT(($B2164+ChapterTable!$P$26+VLOOKUP(SUBSTITUTE(C$1,"성장단계","")&amp;"단계오프셋",ChapterTable!$R:$S,2,0))/ChapterTable!$P$23)),
MAX(0,INT(($B2164+ChapterTable!$R$26+VLOOKUP(SUBSTITUTE(C$1,"성장단계","")&amp;"보스단계오프셋",ChapterTable!$R:$S,2,0))/ChapterTable!$R$23)))</f>
        <v>2</v>
      </c>
      <c r="D2164">
        <f>IF(OR($L2164=TRUE,$A2164=0,MOD($A2164,ChapterTable!$R$20)&lt;&gt;0),
MAX(0,INT(($B2164+ChapterTable!$P$26+VLOOKUP(SUBSTITUTE(D$1,"성장단계","")&amp;"단계오프셋",ChapterTable!$R:$S,2,0))/ChapterTable!$P$23)),
MAX(0,INT(($B2164+ChapterTable!$R$26+VLOOKUP(SUBSTITUTE(D$1,"성장단계","")&amp;"보스단계오프셋",ChapterTable!$R:$S,2,0))/ChapterTable!$R$23)))</f>
        <v>2</v>
      </c>
      <c r="E2164" s="1">
        <f ca="1">IF(AND($A2164=0,$B2164=1),
    VLOOKUP(1,ChapterTable!$1:$1048576,MATCH("최종"&amp;SUBSTITUTE(SUBSTITUTE(E$1,"standard",""),"|Float",""),ChapterTable!$1:$1,0),0)*ChapterTable!$P$17,
  IF(AND($A2164=0,$B2164=0),
    E2165,
  IF($B2164=0,
    VLOOKUP($A2164,ChapterTable!$1:$1048576,MATCH("최종"&amp;SUBSTITUTE(SUBSTITUTE(E$1,"standard",""),"|Float",""),ChapterTable!$1:$1,0),0),
  IF($B2164=1,
    IF($L2164=FALSE,
      VLOOKUP($A2164,ChapterTable!$1:$1048576,MATCH("최종"&amp;SUBSTITUTE(SUBSTITUTE(E$1,"standard",""),"|Float",""),ChapterTable!$1:$1,0),0),
      VLOOKUP($A2164-ChapterTable!$P$11,ChapterTable!$1:$1048576,MATCH("최종"&amp;SUBSTITUTE(SUBSTITUTE(E$1,"standard",""),"|Float",""),ChapterTable!$1:$1,0),0)*ChapterTable!$P$14
    ),
  OFFSET(E2164,-$B2164+IF($L2164,1,0),0)*IF($B2164&gt;OFFSET($B2164,1,0),ChapterTable!$R$17,1)*
    (VLOOKUP(SUBSTITUTE(SUBSTITUTE(E$1,"standard",""),"|Float","")&amp;IF(OR($L2164=TRUE,$A2164=0,MOD($A2164,ChapterTable!$R$20)&lt;&gt;0),"","보스")&amp;"인게임누적곱배수",ChapterTable!$R:$S,2,0)^C2164
    +VLOOKUP(SUBSTITUTE(SUBSTITUTE(E$1,"standard",""),"|Float","")&amp;IF(OR($L2164=TRUE,$A2164=0,MOD($A2164,ChapterTable!$R$20)&lt;&gt;0),"","보스")&amp;"인게임누적합배수",ChapterTable!$R:$S,2,0)*C2164)
  )
  )
  )
)</f>
        <v>428293.06683425902</v>
      </c>
      <c r="F2164" s="1">
        <f ca="1">IF(AND($A2164=0,$B2164=1),
    VLOOKUP(1,ChapterTable!$1:$1048576,MATCH("최종"&amp;SUBSTITUTE(SUBSTITUTE(F$1,"standard",""),"|Float",""),ChapterTable!$1:$1,0),0)*ChapterTable!$P$17,
  IF(AND($A2164=0,$B2164=0),
    F2165,
  IF($B2164=0,
    VLOOKUP($A2164,ChapterTable!$1:$1048576,MATCH("최종"&amp;SUBSTITUTE(SUBSTITUTE(F$1,"standard",""),"|Float",""),ChapterTable!$1:$1,0),0),
  IF($B2164=1,
    IF($L2164=FALSE,
      VLOOKUP($A2164,ChapterTable!$1:$1048576,MATCH("최종"&amp;SUBSTITUTE(SUBSTITUTE(F$1,"standard",""),"|Float",""),ChapterTable!$1:$1,0),0),
      VLOOKUP($A2164-ChapterTable!$P$11,ChapterTable!$1:$1048576,MATCH("최종"&amp;SUBSTITUTE(SUBSTITUTE(F$1,"standard",""),"|Float",""),ChapterTable!$1:$1,0),0)*ChapterTable!$P$14
    ),
  OFFSET(F2164,-$B2164+IF($L2164,1,0),0)*
    (VLOOKUP(SUBSTITUTE(SUBSTITUTE(F$1,"standard",""),"|Float","")&amp;IF(OR($L2164=TRUE,$A2164=0,MOD($A2164,ChapterTable!$R$20)&lt;&gt;0),"","보스")&amp;"인게임누적곱배수",ChapterTable!$R:$S,2,0)^D2164
    +VLOOKUP(SUBSTITUTE(SUBSTITUTE(F$1,"standard",""),"|Float","")&amp;IF(OR($L2164=TRUE,$A2164=0,MOD($A2164,ChapterTable!$R$20)&lt;&gt;0),"","보스")&amp;"인게임누적합배수",ChapterTable!$R:$S,2,0)*D2164)
  )
  )
  )
)</f>
        <v>146588.40085101125</v>
      </c>
      <c r="G2164" t="s">
        <v>719</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238"/>
        <v>3</v>
      </c>
      <c r="Q2164">
        <f t="shared" si="239"/>
        <v>3</v>
      </c>
      <c r="R2164" t="b">
        <f t="shared" ca="1" si="240"/>
        <v>1</v>
      </c>
      <c r="T2164" t="b">
        <f t="shared" ca="1" si="24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244"/>
        <v>0.33333333333333331</v>
      </c>
      <c r="AJ2164">
        <f t="shared" si="242"/>
        <v>0.395555555</v>
      </c>
      <c r="AK2164">
        <f t="shared" si="243"/>
        <v>1</v>
      </c>
      <c r="AL2164">
        <f t="shared" si="245"/>
        <v>6</v>
      </c>
    </row>
    <row r="2165" spans="1:38" hidden="1" x14ac:dyDescent="0.3">
      <c r="A2165">
        <v>21</v>
      </c>
      <c r="B2165">
        <v>24</v>
      </c>
      <c r="C2165">
        <f>IF(OR($L2165=TRUE,$A2165=0,MOD($A2165,ChapterTable!$R$20)&lt;&gt;0),
MAX(0,INT(($B2165+ChapterTable!$P$26+VLOOKUP(SUBSTITUTE(C$1,"성장단계","")&amp;"단계오프셋",ChapterTable!$R:$S,2,0))/ChapterTable!$P$23)),
MAX(0,INT(($B2165+ChapterTable!$R$26+VLOOKUP(SUBSTITUTE(C$1,"성장단계","")&amp;"보스단계오프셋",ChapterTable!$R:$S,2,0))/ChapterTable!$R$23)))</f>
        <v>2</v>
      </c>
      <c r="D2165">
        <f>IF(OR($L2165=TRUE,$A2165=0,MOD($A2165,ChapterTable!$R$20)&lt;&gt;0),
MAX(0,INT(($B2165+ChapterTable!$P$26+VLOOKUP(SUBSTITUTE(D$1,"성장단계","")&amp;"단계오프셋",ChapterTable!$R:$S,2,0))/ChapterTable!$P$23)),
MAX(0,INT(($B2165+ChapterTable!$R$26+VLOOKUP(SUBSTITUTE(D$1,"성장단계","")&amp;"보스단계오프셋",ChapterTable!$R:$S,2,0))/ChapterTable!$R$23)))</f>
        <v>2</v>
      </c>
      <c r="E2165" s="1">
        <f ca="1">IF(AND($A2165=0,$B2165=1),
    VLOOKUP(1,ChapterTable!$1:$1048576,MATCH("최종"&amp;SUBSTITUTE(SUBSTITUTE(E$1,"standard",""),"|Float",""),ChapterTable!$1:$1,0),0)*ChapterTable!$P$17,
  IF(AND($A2165=0,$B2165=0),
    E2166,
  IF($B2165=0,
    VLOOKUP($A2165,ChapterTable!$1:$1048576,MATCH("최종"&amp;SUBSTITUTE(SUBSTITUTE(E$1,"standard",""),"|Float",""),ChapterTable!$1:$1,0),0),
  IF($B2165=1,
    IF($L2165=FALSE,
      VLOOKUP($A2165,ChapterTable!$1:$1048576,MATCH("최종"&amp;SUBSTITUTE(SUBSTITUTE(E$1,"standard",""),"|Float",""),ChapterTable!$1:$1,0),0),
      VLOOKUP($A2165-ChapterTable!$P$11,ChapterTable!$1:$1048576,MATCH("최종"&amp;SUBSTITUTE(SUBSTITUTE(E$1,"standard",""),"|Float",""),ChapterTable!$1:$1,0),0)*ChapterTable!$P$14
    ),
  OFFSET(E2165,-$B2165+IF($L2165,1,0),0)*IF($B2165&gt;OFFSET($B2165,1,0),ChapterTable!$R$17,1)*
    (VLOOKUP(SUBSTITUTE(SUBSTITUTE(E$1,"standard",""),"|Float","")&amp;IF(OR($L2165=TRUE,$A2165=0,MOD($A2165,ChapterTable!$R$20)&lt;&gt;0),"","보스")&amp;"인게임누적곱배수",ChapterTable!$R:$S,2,0)^C2165
    +VLOOKUP(SUBSTITUTE(SUBSTITUTE(E$1,"standard",""),"|Float","")&amp;IF(OR($L2165=TRUE,$A2165=0,MOD($A2165,ChapterTable!$R$20)&lt;&gt;0),"","보스")&amp;"인게임누적합배수",ChapterTable!$R:$S,2,0)*C2165)
  )
  )
  )
)</f>
        <v>428293.06683425902</v>
      </c>
      <c r="F2165" s="1">
        <f ca="1">IF(AND($A2165=0,$B2165=1),
    VLOOKUP(1,ChapterTable!$1:$1048576,MATCH("최종"&amp;SUBSTITUTE(SUBSTITUTE(F$1,"standard",""),"|Float",""),ChapterTable!$1:$1,0),0)*ChapterTable!$P$17,
  IF(AND($A2165=0,$B2165=0),
    F2166,
  IF($B2165=0,
    VLOOKUP($A2165,ChapterTable!$1:$1048576,MATCH("최종"&amp;SUBSTITUTE(SUBSTITUTE(F$1,"standard",""),"|Float",""),ChapterTable!$1:$1,0),0),
  IF($B2165=1,
    IF($L2165=FALSE,
      VLOOKUP($A2165,ChapterTable!$1:$1048576,MATCH("최종"&amp;SUBSTITUTE(SUBSTITUTE(F$1,"standard",""),"|Float",""),ChapterTable!$1:$1,0),0),
      VLOOKUP($A2165-ChapterTable!$P$11,ChapterTable!$1:$1048576,MATCH("최종"&amp;SUBSTITUTE(SUBSTITUTE(F$1,"standard",""),"|Float",""),ChapterTable!$1:$1,0),0)*ChapterTable!$P$14
    ),
  OFFSET(F2165,-$B2165+IF($L2165,1,0),0)*
    (VLOOKUP(SUBSTITUTE(SUBSTITUTE(F$1,"standard",""),"|Float","")&amp;IF(OR($L2165=TRUE,$A2165=0,MOD($A2165,ChapterTable!$R$20)&lt;&gt;0),"","보스")&amp;"인게임누적곱배수",ChapterTable!$R:$S,2,0)^D2165
    +VLOOKUP(SUBSTITUTE(SUBSTITUTE(F$1,"standard",""),"|Float","")&amp;IF(OR($L2165=TRUE,$A2165=0,MOD($A2165,ChapterTable!$R$20)&lt;&gt;0),"","보스")&amp;"인게임누적합배수",ChapterTable!$R:$S,2,0)*D2165)
  )
  )
  )
)</f>
        <v>146588.40085101125</v>
      </c>
      <c r="G2165" t="s">
        <v>719</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238"/>
        <v>3</v>
      </c>
      <c r="Q2165">
        <f t="shared" si="239"/>
        <v>3</v>
      </c>
      <c r="R2165" t="b">
        <f t="shared" ca="1" si="240"/>
        <v>1</v>
      </c>
      <c r="T2165" t="b">
        <f t="shared" ca="1" si="24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244"/>
        <v>0.33333333333333331</v>
      </c>
      <c r="AJ2165">
        <f t="shared" si="242"/>
        <v>0.395555555</v>
      </c>
      <c r="AK2165">
        <f t="shared" si="243"/>
        <v>1</v>
      </c>
      <c r="AL2165">
        <f t="shared" si="245"/>
        <v>6</v>
      </c>
    </row>
    <row r="2166" spans="1:38" hidden="1" x14ac:dyDescent="0.3">
      <c r="A2166">
        <v>21</v>
      </c>
      <c r="B2166">
        <v>25</v>
      </c>
      <c r="C2166">
        <f>IF(OR($L2166=TRUE,$A2166=0,MOD($A2166,ChapterTable!$R$20)&lt;&gt;0),
MAX(0,INT(($B2166+ChapterTable!$P$26+VLOOKUP(SUBSTITUTE(C$1,"성장단계","")&amp;"단계오프셋",ChapterTable!$R:$S,2,0))/ChapterTable!$P$23)),
MAX(0,INT(($B2166+ChapterTable!$R$26+VLOOKUP(SUBSTITUTE(C$1,"성장단계","")&amp;"보스단계오프셋",ChapterTable!$R:$S,2,0))/ChapterTable!$R$23)))</f>
        <v>2</v>
      </c>
      <c r="D2166">
        <f>IF(OR($L2166=TRUE,$A2166=0,MOD($A2166,ChapterTable!$R$20)&lt;&gt;0),
MAX(0,INT(($B2166+ChapterTable!$P$26+VLOOKUP(SUBSTITUTE(D$1,"성장단계","")&amp;"단계오프셋",ChapterTable!$R:$S,2,0))/ChapterTable!$P$23)),
MAX(0,INT(($B2166+ChapterTable!$R$26+VLOOKUP(SUBSTITUTE(D$1,"성장단계","")&amp;"보스단계오프셋",ChapterTable!$R:$S,2,0))/ChapterTable!$R$23)))</f>
        <v>2</v>
      </c>
      <c r="E2166" s="1">
        <f ca="1">IF(AND($A2166=0,$B2166=1),
    VLOOKUP(1,ChapterTable!$1:$1048576,MATCH("최종"&amp;SUBSTITUTE(SUBSTITUTE(E$1,"standard",""),"|Float",""),ChapterTable!$1:$1,0),0)*ChapterTable!$P$17,
  IF(AND($A2166=0,$B2166=0),
    E2167,
  IF($B2166=0,
    VLOOKUP($A2166,ChapterTable!$1:$1048576,MATCH("최종"&amp;SUBSTITUTE(SUBSTITUTE(E$1,"standard",""),"|Float",""),ChapterTable!$1:$1,0),0),
  IF($B2166=1,
    IF($L2166=FALSE,
      VLOOKUP($A2166,ChapterTable!$1:$1048576,MATCH("최종"&amp;SUBSTITUTE(SUBSTITUTE(E$1,"standard",""),"|Float",""),ChapterTable!$1:$1,0),0),
      VLOOKUP($A2166-ChapterTable!$P$11,ChapterTable!$1:$1048576,MATCH("최종"&amp;SUBSTITUTE(SUBSTITUTE(E$1,"standard",""),"|Float",""),ChapterTable!$1:$1,0),0)*ChapterTable!$P$14
    ),
  OFFSET(E2166,-$B2166+IF($L2166,1,0),0)*IF($B2166&gt;OFFSET($B2166,1,0),ChapterTable!$R$17,1)*
    (VLOOKUP(SUBSTITUTE(SUBSTITUTE(E$1,"standard",""),"|Float","")&amp;IF(OR($L2166=TRUE,$A2166=0,MOD($A2166,ChapterTable!$R$20)&lt;&gt;0),"","보스")&amp;"인게임누적곱배수",ChapterTable!$R:$S,2,0)^C2166
    +VLOOKUP(SUBSTITUTE(SUBSTITUTE(E$1,"standard",""),"|Float","")&amp;IF(OR($L2166=TRUE,$A2166=0,MOD($A2166,ChapterTable!$R$20)&lt;&gt;0),"","보스")&amp;"인게임누적합배수",ChapterTable!$R:$S,2,0)*C2166)
  )
  )
  )
)</f>
        <v>428293.06683425902</v>
      </c>
      <c r="F2166" s="1">
        <f ca="1">IF(AND($A2166=0,$B2166=1),
    VLOOKUP(1,ChapterTable!$1:$1048576,MATCH("최종"&amp;SUBSTITUTE(SUBSTITUTE(F$1,"standard",""),"|Float",""),ChapterTable!$1:$1,0),0)*ChapterTable!$P$17,
  IF(AND($A2166=0,$B2166=0),
    F2167,
  IF($B2166=0,
    VLOOKUP($A2166,ChapterTable!$1:$1048576,MATCH("최종"&amp;SUBSTITUTE(SUBSTITUTE(F$1,"standard",""),"|Float",""),ChapterTable!$1:$1,0),0),
  IF($B2166=1,
    IF($L2166=FALSE,
      VLOOKUP($A2166,ChapterTable!$1:$1048576,MATCH("최종"&amp;SUBSTITUTE(SUBSTITUTE(F$1,"standard",""),"|Float",""),ChapterTable!$1:$1,0),0),
      VLOOKUP($A2166-ChapterTable!$P$11,ChapterTable!$1:$1048576,MATCH("최종"&amp;SUBSTITUTE(SUBSTITUTE(F$1,"standard",""),"|Float",""),ChapterTable!$1:$1,0),0)*ChapterTable!$P$14
    ),
  OFFSET(F2166,-$B2166+IF($L2166,1,0),0)*
    (VLOOKUP(SUBSTITUTE(SUBSTITUTE(F$1,"standard",""),"|Float","")&amp;IF(OR($L2166=TRUE,$A2166=0,MOD($A2166,ChapterTable!$R$20)&lt;&gt;0),"","보스")&amp;"인게임누적곱배수",ChapterTable!$R:$S,2,0)^D2166
    +VLOOKUP(SUBSTITUTE(SUBSTITUTE(F$1,"standard",""),"|Float","")&amp;IF(OR($L2166=TRUE,$A2166=0,MOD($A2166,ChapterTable!$R$20)&lt;&gt;0),"","보스")&amp;"인게임누적합배수",ChapterTable!$R:$S,2,0)*D2166)
  )
  )
  )
)</f>
        <v>146588.40085101125</v>
      </c>
      <c r="G2166" t="s">
        <v>719</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238"/>
        <v>11</v>
      </c>
      <c r="Q2166">
        <f t="shared" si="239"/>
        <v>11</v>
      </c>
      <c r="R2166" t="b">
        <f t="shared" ca="1" si="240"/>
        <v>1</v>
      </c>
      <c r="T2166" t="b">
        <f t="shared" ca="1" si="24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244"/>
        <v>0.33333333333333331</v>
      </c>
      <c r="AJ2166">
        <f t="shared" si="242"/>
        <v>0.395555555</v>
      </c>
      <c r="AK2166">
        <f t="shared" si="243"/>
        <v>1</v>
      </c>
      <c r="AL2166">
        <f t="shared" si="245"/>
        <v>6</v>
      </c>
    </row>
    <row r="2167" spans="1:38" hidden="1" x14ac:dyDescent="0.3">
      <c r="A2167">
        <v>21</v>
      </c>
      <c r="B2167">
        <v>26</v>
      </c>
      <c r="C2167">
        <f>IF(OR($L2167=TRUE,$A2167=0,MOD($A2167,ChapterTable!$R$20)&lt;&gt;0),
MAX(0,INT(($B2167+ChapterTable!$P$26+VLOOKUP(SUBSTITUTE(C$1,"성장단계","")&amp;"단계오프셋",ChapterTable!$R:$S,2,0))/ChapterTable!$P$23)),
MAX(0,INT(($B2167+ChapterTable!$R$26+VLOOKUP(SUBSTITUTE(C$1,"성장단계","")&amp;"보스단계오프셋",ChapterTable!$R:$S,2,0))/ChapterTable!$R$23)))</f>
        <v>3</v>
      </c>
      <c r="D2167">
        <f>IF(OR($L2167=TRUE,$A2167=0,MOD($A2167,ChapterTable!$R$20)&lt;&gt;0),
MAX(0,INT(($B2167+ChapterTable!$P$26+VLOOKUP(SUBSTITUTE(D$1,"성장단계","")&amp;"단계오프셋",ChapterTable!$R:$S,2,0))/ChapterTable!$P$23)),
MAX(0,INT(($B2167+ChapterTable!$R$26+VLOOKUP(SUBSTITUTE(D$1,"성장단계","")&amp;"보스단계오프셋",ChapterTable!$R:$S,2,0))/ChapterTable!$R$23)))</f>
        <v>2</v>
      </c>
      <c r="E2167" s="1">
        <f ca="1">IF(AND($A2167=0,$B2167=1),
    VLOOKUP(1,ChapterTable!$1:$1048576,MATCH("최종"&amp;SUBSTITUTE(SUBSTITUTE(E$1,"standard",""),"|Float",""),ChapterTable!$1:$1,0),0)*ChapterTable!$P$17,
  IF(AND($A2167=0,$B2167=0),
    E2168,
  IF($B2167=0,
    VLOOKUP($A2167,ChapterTable!$1:$1048576,MATCH("최종"&amp;SUBSTITUTE(SUBSTITUTE(E$1,"standard",""),"|Float",""),ChapterTable!$1:$1,0),0),
  IF($B2167=1,
    IF($L2167=FALSE,
      VLOOKUP($A2167,ChapterTable!$1:$1048576,MATCH("최종"&amp;SUBSTITUTE(SUBSTITUTE(E$1,"standard",""),"|Float",""),ChapterTable!$1:$1,0),0),
      VLOOKUP($A2167-ChapterTable!$P$11,ChapterTable!$1:$1048576,MATCH("최종"&amp;SUBSTITUTE(SUBSTITUTE(E$1,"standard",""),"|Float",""),ChapterTable!$1:$1,0),0)*ChapterTable!$P$14
    ),
  OFFSET(E2167,-$B2167+IF($L2167,1,0),0)*IF($B2167&gt;OFFSET($B2167,1,0),ChapterTable!$R$17,1)*
    (VLOOKUP(SUBSTITUTE(SUBSTITUTE(E$1,"standard",""),"|Float","")&amp;IF(OR($L2167=TRUE,$A2167=0,MOD($A2167,ChapterTable!$R$20)&lt;&gt;0),"","보스")&amp;"인게임누적곱배수",ChapterTable!$R:$S,2,0)^C2167
    +VLOOKUP(SUBSTITUTE(SUBSTITUTE(E$1,"standard",""),"|Float","")&amp;IF(OR($L2167=TRUE,$A2167=0,MOD($A2167,ChapterTable!$R$20)&lt;&gt;0),"","보스")&amp;"인게임누적합배수",ChapterTable!$R:$S,2,0)*C2167)
  )
  )
  )
)</f>
        <v>489477.79066772462</v>
      </c>
      <c r="F2167" s="1">
        <f ca="1">IF(AND($A2167=0,$B2167=1),
    VLOOKUP(1,ChapterTable!$1:$1048576,MATCH("최종"&amp;SUBSTITUTE(SUBSTITUTE(F$1,"standard",""),"|Float",""),ChapterTable!$1:$1,0),0)*ChapterTable!$P$17,
  IF(AND($A2167=0,$B2167=0),
    F2168,
  IF($B2167=0,
    VLOOKUP($A2167,ChapterTable!$1:$1048576,MATCH("최종"&amp;SUBSTITUTE(SUBSTITUTE(F$1,"standard",""),"|Float",""),ChapterTable!$1:$1,0),0),
  IF($B2167=1,
    IF($L2167=FALSE,
      VLOOKUP($A2167,ChapterTable!$1:$1048576,MATCH("최종"&amp;SUBSTITUTE(SUBSTITUTE(F$1,"standard",""),"|Float",""),ChapterTable!$1:$1,0),0),
      VLOOKUP($A2167-ChapterTable!$P$11,ChapterTable!$1:$1048576,MATCH("최종"&amp;SUBSTITUTE(SUBSTITUTE(F$1,"standard",""),"|Float",""),ChapterTable!$1:$1,0),0)*ChapterTable!$P$14
    ),
  OFFSET(F2167,-$B2167+IF($L2167,1,0),0)*
    (VLOOKUP(SUBSTITUTE(SUBSTITUTE(F$1,"standard",""),"|Float","")&amp;IF(OR($L2167=TRUE,$A2167=0,MOD($A2167,ChapterTable!$R$20)&lt;&gt;0),"","보스")&amp;"인게임누적곱배수",ChapterTable!$R:$S,2,0)^D2167
    +VLOOKUP(SUBSTITUTE(SUBSTITUTE(F$1,"standard",""),"|Float","")&amp;IF(OR($L2167=TRUE,$A2167=0,MOD($A2167,ChapterTable!$R$20)&lt;&gt;0),"","보스")&amp;"인게임누적합배수",ChapterTable!$R:$S,2,0)*D2167)
  )
  )
  )
)</f>
        <v>146588.40085101125</v>
      </c>
      <c r="G2167" t="s">
        <v>719</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238"/>
        <v>3</v>
      </c>
      <c r="Q2167">
        <f t="shared" si="239"/>
        <v>3</v>
      </c>
      <c r="R2167" t="b">
        <f t="shared" ca="1" si="240"/>
        <v>1</v>
      </c>
      <c r="T2167" t="b">
        <f t="shared" ca="1" si="24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244"/>
        <v>0.33333333333333331</v>
      </c>
      <c r="AJ2167">
        <f t="shared" si="242"/>
        <v>0.395555555</v>
      </c>
      <c r="AK2167">
        <f t="shared" si="243"/>
        <v>1</v>
      </c>
      <c r="AL2167">
        <f t="shared" si="245"/>
        <v>6</v>
      </c>
    </row>
    <row r="2168" spans="1:38" hidden="1" x14ac:dyDescent="0.3">
      <c r="A2168">
        <v>21</v>
      </c>
      <c r="B2168">
        <v>27</v>
      </c>
      <c r="C2168">
        <f>IF(OR($L2168=TRUE,$A2168=0,MOD($A2168,ChapterTable!$R$20)&lt;&gt;0),
MAX(0,INT(($B2168+ChapterTable!$P$26+VLOOKUP(SUBSTITUTE(C$1,"성장단계","")&amp;"단계오프셋",ChapterTable!$R:$S,2,0))/ChapterTable!$P$23)),
MAX(0,INT(($B2168+ChapterTable!$R$26+VLOOKUP(SUBSTITUTE(C$1,"성장단계","")&amp;"보스단계오프셋",ChapterTable!$R:$S,2,0))/ChapterTable!$R$23)))</f>
        <v>3</v>
      </c>
      <c r="D2168">
        <f>IF(OR($L2168=TRUE,$A2168=0,MOD($A2168,ChapterTable!$R$20)&lt;&gt;0),
MAX(0,INT(($B2168+ChapterTable!$P$26+VLOOKUP(SUBSTITUTE(D$1,"성장단계","")&amp;"단계오프셋",ChapterTable!$R:$S,2,0))/ChapterTable!$P$23)),
MAX(0,INT(($B2168+ChapterTable!$R$26+VLOOKUP(SUBSTITUTE(D$1,"성장단계","")&amp;"보스단계오프셋",ChapterTable!$R:$S,2,0))/ChapterTable!$R$23)))</f>
        <v>2</v>
      </c>
      <c r="E2168" s="1">
        <f ca="1">IF(AND($A2168=0,$B2168=1),
    VLOOKUP(1,ChapterTable!$1:$1048576,MATCH("최종"&amp;SUBSTITUTE(SUBSTITUTE(E$1,"standard",""),"|Float",""),ChapterTable!$1:$1,0),0)*ChapterTable!$P$17,
  IF(AND($A2168=0,$B2168=0),
    E2169,
  IF($B2168=0,
    VLOOKUP($A2168,ChapterTable!$1:$1048576,MATCH("최종"&amp;SUBSTITUTE(SUBSTITUTE(E$1,"standard",""),"|Float",""),ChapterTable!$1:$1,0),0),
  IF($B2168=1,
    IF($L2168=FALSE,
      VLOOKUP($A2168,ChapterTable!$1:$1048576,MATCH("최종"&amp;SUBSTITUTE(SUBSTITUTE(E$1,"standard",""),"|Float",""),ChapterTable!$1:$1,0),0),
      VLOOKUP($A2168-ChapterTable!$P$11,ChapterTable!$1:$1048576,MATCH("최종"&amp;SUBSTITUTE(SUBSTITUTE(E$1,"standard",""),"|Float",""),ChapterTable!$1:$1,0),0)*ChapterTable!$P$14
    ),
  OFFSET(E2168,-$B2168+IF($L2168,1,0),0)*IF($B2168&gt;OFFSET($B2168,1,0),ChapterTable!$R$17,1)*
    (VLOOKUP(SUBSTITUTE(SUBSTITUTE(E$1,"standard",""),"|Float","")&amp;IF(OR($L2168=TRUE,$A2168=0,MOD($A2168,ChapterTable!$R$20)&lt;&gt;0),"","보스")&amp;"인게임누적곱배수",ChapterTable!$R:$S,2,0)^C2168
    +VLOOKUP(SUBSTITUTE(SUBSTITUTE(E$1,"standard",""),"|Float","")&amp;IF(OR($L2168=TRUE,$A2168=0,MOD($A2168,ChapterTable!$R$20)&lt;&gt;0),"","보스")&amp;"인게임누적합배수",ChapterTable!$R:$S,2,0)*C2168)
  )
  )
  )
)</f>
        <v>489477.79066772462</v>
      </c>
      <c r="F2168" s="1">
        <f ca="1">IF(AND($A2168=0,$B2168=1),
    VLOOKUP(1,ChapterTable!$1:$1048576,MATCH("최종"&amp;SUBSTITUTE(SUBSTITUTE(F$1,"standard",""),"|Float",""),ChapterTable!$1:$1,0),0)*ChapterTable!$P$17,
  IF(AND($A2168=0,$B2168=0),
    F2169,
  IF($B2168=0,
    VLOOKUP($A2168,ChapterTable!$1:$1048576,MATCH("최종"&amp;SUBSTITUTE(SUBSTITUTE(F$1,"standard",""),"|Float",""),ChapterTable!$1:$1,0),0),
  IF($B2168=1,
    IF($L2168=FALSE,
      VLOOKUP($A2168,ChapterTable!$1:$1048576,MATCH("최종"&amp;SUBSTITUTE(SUBSTITUTE(F$1,"standard",""),"|Float",""),ChapterTable!$1:$1,0),0),
      VLOOKUP($A2168-ChapterTable!$P$11,ChapterTable!$1:$1048576,MATCH("최종"&amp;SUBSTITUTE(SUBSTITUTE(F$1,"standard",""),"|Float",""),ChapterTable!$1:$1,0),0)*ChapterTable!$P$14
    ),
  OFFSET(F2168,-$B2168+IF($L2168,1,0),0)*
    (VLOOKUP(SUBSTITUTE(SUBSTITUTE(F$1,"standard",""),"|Float","")&amp;IF(OR($L2168=TRUE,$A2168=0,MOD($A2168,ChapterTable!$R$20)&lt;&gt;0),"","보스")&amp;"인게임누적곱배수",ChapterTable!$R:$S,2,0)^D2168
    +VLOOKUP(SUBSTITUTE(SUBSTITUTE(F$1,"standard",""),"|Float","")&amp;IF(OR($L2168=TRUE,$A2168=0,MOD($A2168,ChapterTable!$R$20)&lt;&gt;0),"","보스")&amp;"인게임누적합배수",ChapterTable!$R:$S,2,0)*D2168)
  )
  )
  )
)</f>
        <v>146588.40085101125</v>
      </c>
      <c r="G2168" t="s">
        <v>719</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238"/>
        <v>3</v>
      </c>
      <c r="Q2168">
        <f t="shared" si="239"/>
        <v>3</v>
      </c>
      <c r="R2168" t="b">
        <f t="shared" ca="1" si="240"/>
        <v>1</v>
      </c>
      <c r="T2168" t="b">
        <f t="shared" ca="1" si="24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244"/>
        <v>0.33333333333333331</v>
      </c>
      <c r="AJ2168">
        <f t="shared" si="242"/>
        <v>0.395555555</v>
      </c>
      <c r="AK2168">
        <f t="shared" si="243"/>
        <v>1</v>
      </c>
      <c r="AL2168">
        <f t="shared" si="245"/>
        <v>6</v>
      </c>
    </row>
    <row r="2169" spans="1:38" hidden="1" x14ac:dyDescent="0.3">
      <c r="A2169">
        <v>21</v>
      </c>
      <c r="B2169">
        <v>28</v>
      </c>
      <c r="C2169">
        <f>IF(OR($L2169=TRUE,$A2169=0,MOD($A2169,ChapterTable!$R$20)&lt;&gt;0),
MAX(0,INT(($B2169+ChapterTable!$P$26+VLOOKUP(SUBSTITUTE(C$1,"성장단계","")&amp;"단계오프셋",ChapterTable!$R:$S,2,0))/ChapterTable!$P$23)),
MAX(0,INT(($B2169+ChapterTable!$R$26+VLOOKUP(SUBSTITUTE(C$1,"성장단계","")&amp;"보스단계오프셋",ChapterTable!$R:$S,2,0))/ChapterTable!$R$23)))</f>
        <v>3</v>
      </c>
      <c r="D2169">
        <f>IF(OR($L2169=TRUE,$A2169=0,MOD($A2169,ChapterTable!$R$20)&lt;&gt;0),
MAX(0,INT(($B2169+ChapterTable!$P$26+VLOOKUP(SUBSTITUTE(D$1,"성장단계","")&amp;"단계오프셋",ChapterTable!$R:$S,2,0))/ChapterTable!$P$23)),
MAX(0,INT(($B2169+ChapterTable!$R$26+VLOOKUP(SUBSTITUTE(D$1,"성장단계","")&amp;"보스단계오프셋",ChapterTable!$R:$S,2,0))/ChapterTable!$R$23)))</f>
        <v>2</v>
      </c>
      <c r="E2169" s="1">
        <f ca="1">IF(AND($A2169=0,$B2169=1),
    VLOOKUP(1,ChapterTable!$1:$1048576,MATCH("최종"&amp;SUBSTITUTE(SUBSTITUTE(E$1,"standard",""),"|Float",""),ChapterTable!$1:$1,0),0)*ChapterTable!$P$17,
  IF(AND($A2169=0,$B2169=0),
    E2170,
  IF($B2169=0,
    VLOOKUP($A2169,ChapterTable!$1:$1048576,MATCH("최종"&amp;SUBSTITUTE(SUBSTITUTE(E$1,"standard",""),"|Float",""),ChapterTable!$1:$1,0),0),
  IF($B2169=1,
    IF($L2169=FALSE,
      VLOOKUP($A2169,ChapterTable!$1:$1048576,MATCH("최종"&amp;SUBSTITUTE(SUBSTITUTE(E$1,"standard",""),"|Float",""),ChapterTable!$1:$1,0),0),
      VLOOKUP($A2169-ChapterTable!$P$11,ChapterTable!$1:$1048576,MATCH("최종"&amp;SUBSTITUTE(SUBSTITUTE(E$1,"standard",""),"|Float",""),ChapterTable!$1:$1,0),0)*ChapterTable!$P$14
    ),
  OFFSET(E2169,-$B2169+IF($L2169,1,0),0)*IF($B2169&gt;OFFSET($B2169,1,0),ChapterTable!$R$17,1)*
    (VLOOKUP(SUBSTITUTE(SUBSTITUTE(E$1,"standard",""),"|Float","")&amp;IF(OR($L2169=TRUE,$A2169=0,MOD($A2169,ChapterTable!$R$20)&lt;&gt;0),"","보스")&amp;"인게임누적곱배수",ChapterTable!$R:$S,2,0)^C2169
    +VLOOKUP(SUBSTITUTE(SUBSTITUTE(E$1,"standard",""),"|Float","")&amp;IF(OR($L2169=TRUE,$A2169=0,MOD($A2169,ChapterTable!$R$20)&lt;&gt;0),"","보스")&amp;"인게임누적합배수",ChapterTable!$R:$S,2,0)*C2169)
  )
  )
  )
)</f>
        <v>489477.79066772462</v>
      </c>
      <c r="F2169" s="1">
        <f ca="1">IF(AND($A2169=0,$B2169=1),
    VLOOKUP(1,ChapterTable!$1:$1048576,MATCH("최종"&amp;SUBSTITUTE(SUBSTITUTE(F$1,"standard",""),"|Float",""),ChapterTable!$1:$1,0),0)*ChapterTable!$P$17,
  IF(AND($A2169=0,$B2169=0),
    F2170,
  IF($B2169=0,
    VLOOKUP($A2169,ChapterTable!$1:$1048576,MATCH("최종"&amp;SUBSTITUTE(SUBSTITUTE(F$1,"standard",""),"|Float",""),ChapterTable!$1:$1,0),0),
  IF($B2169=1,
    IF($L2169=FALSE,
      VLOOKUP($A2169,ChapterTable!$1:$1048576,MATCH("최종"&amp;SUBSTITUTE(SUBSTITUTE(F$1,"standard",""),"|Float",""),ChapterTable!$1:$1,0),0),
      VLOOKUP($A2169-ChapterTable!$P$11,ChapterTable!$1:$1048576,MATCH("최종"&amp;SUBSTITUTE(SUBSTITUTE(F$1,"standard",""),"|Float",""),ChapterTable!$1:$1,0),0)*ChapterTable!$P$14
    ),
  OFFSET(F2169,-$B2169+IF($L2169,1,0),0)*
    (VLOOKUP(SUBSTITUTE(SUBSTITUTE(F$1,"standard",""),"|Float","")&amp;IF(OR($L2169=TRUE,$A2169=0,MOD($A2169,ChapterTable!$R$20)&lt;&gt;0),"","보스")&amp;"인게임누적곱배수",ChapterTable!$R:$S,2,0)^D2169
    +VLOOKUP(SUBSTITUTE(SUBSTITUTE(F$1,"standard",""),"|Float","")&amp;IF(OR($L2169=TRUE,$A2169=0,MOD($A2169,ChapterTable!$R$20)&lt;&gt;0),"","보스")&amp;"인게임누적합배수",ChapterTable!$R:$S,2,0)*D2169)
  )
  )
  )
)</f>
        <v>146588.40085101125</v>
      </c>
      <c r="G2169" t="s">
        <v>719</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238"/>
        <v>3</v>
      </c>
      <c r="Q2169">
        <f t="shared" si="239"/>
        <v>3</v>
      </c>
      <c r="R2169" t="b">
        <f t="shared" ca="1" si="240"/>
        <v>1</v>
      </c>
      <c r="T2169" t="b">
        <f t="shared" ca="1" si="24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244"/>
        <v>0.33333333333333331</v>
      </c>
      <c r="AJ2169">
        <f t="shared" si="242"/>
        <v>0.395555555</v>
      </c>
      <c r="AK2169">
        <f t="shared" si="243"/>
        <v>1</v>
      </c>
      <c r="AL2169">
        <f t="shared" si="245"/>
        <v>6</v>
      </c>
    </row>
    <row r="2170" spans="1:38" hidden="1" x14ac:dyDescent="0.3">
      <c r="A2170">
        <v>21</v>
      </c>
      <c r="B2170">
        <v>29</v>
      </c>
      <c r="C2170">
        <f>IF(OR($L2170=TRUE,$A2170=0,MOD($A2170,ChapterTable!$R$20)&lt;&gt;0),
MAX(0,INT(($B2170+ChapterTable!$P$26+VLOOKUP(SUBSTITUTE(C$1,"성장단계","")&amp;"단계오프셋",ChapterTable!$R:$S,2,0))/ChapterTable!$P$23)),
MAX(0,INT(($B2170+ChapterTable!$R$26+VLOOKUP(SUBSTITUTE(C$1,"성장단계","")&amp;"보스단계오프셋",ChapterTable!$R:$S,2,0))/ChapterTable!$R$23)))</f>
        <v>3</v>
      </c>
      <c r="D2170">
        <f>IF(OR($L2170=TRUE,$A2170=0,MOD($A2170,ChapterTable!$R$20)&lt;&gt;0),
MAX(0,INT(($B2170+ChapterTable!$P$26+VLOOKUP(SUBSTITUTE(D$1,"성장단계","")&amp;"단계오프셋",ChapterTable!$R:$S,2,0))/ChapterTable!$P$23)),
MAX(0,INT(($B2170+ChapterTable!$R$26+VLOOKUP(SUBSTITUTE(D$1,"성장단계","")&amp;"보스단계오프셋",ChapterTable!$R:$S,2,0))/ChapterTable!$R$23)))</f>
        <v>2</v>
      </c>
      <c r="E2170" s="1">
        <f ca="1">IF(AND($A2170=0,$B2170=1),
    VLOOKUP(1,ChapterTable!$1:$1048576,MATCH("최종"&amp;SUBSTITUTE(SUBSTITUTE(E$1,"standard",""),"|Float",""),ChapterTable!$1:$1,0),0)*ChapterTable!$P$17,
  IF(AND($A2170=0,$B2170=0),
    E2171,
  IF($B2170=0,
    VLOOKUP($A2170,ChapterTable!$1:$1048576,MATCH("최종"&amp;SUBSTITUTE(SUBSTITUTE(E$1,"standard",""),"|Float",""),ChapterTable!$1:$1,0),0),
  IF($B2170=1,
    IF($L2170=FALSE,
      VLOOKUP($A2170,ChapterTable!$1:$1048576,MATCH("최종"&amp;SUBSTITUTE(SUBSTITUTE(E$1,"standard",""),"|Float",""),ChapterTable!$1:$1,0),0),
      VLOOKUP($A2170-ChapterTable!$P$11,ChapterTable!$1:$1048576,MATCH("최종"&amp;SUBSTITUTE(SUBSTITUTE(E$1,"standard",""),"|Float",""),ChapterTable!$1:$1,0),0)*ChapterTable!$P$14
    ),
  OFFSET(E2170,-$B2170+IF($L2170,1,0),0)*IF($B2170&gt;OFFSET($B2170,1,0),ChapterTable!$R$17,1)*
    (VLOOKUP(SUBSTITUTE(SUBSTITUTE(E$1,"standard",""),"|Float","")&amp;IF(OR($L2170=TRUE,$A2170=0,MOD($A2170,ChapterTable!$R$20)&lt;&gt;0),"","보스")&amp;"인게임누적곱배수",ChapterTable!$R:$S,2,0)^C2170
    +VLOOKUP(SUBSTITUTE(SUBSTITUTE(E$1,"standard",""),"|Float","")&amp;IF(OR($L2170=TRUE,$A2170=0,MOD($A2170,ChapterTable!$R$20)&lt;&gt;0),"","보스")&amp;"인게임누적합배수",ChapterTable!$R:$S,2,0)*C2170)
  )
  )
  )
)</f>
        <v>489477.79066772462</v>
      </c>
      <c r="F2170" s="1">
        <f ca="1">IF(AND($A2170=0,$B2170=1),
    VLOOKUP(1,ChapterTable!$1:$1048576,MATCH("최종"&amp;SUBSTITUTE(SUBSTITUTE(F$1,"standard",""),"|Float",""),ChapterTable!$1:$1,0),0)*ChapterTable!$P$17,
  IF(AND($A2170=0,$B2170=0),
    F2171,
  IF($B2170=0,
    VLOOKUP($A2170,ChapterTable!$1:$1048576,MATCH("최종"&amp;SUBSTITUTE(SUBSTITUTE(F$1,"standard",""),"|Float",""),ChapterTable!$1:$1,0),0),
  IF($B2170=1,
    IF($L2170=FALSE,
      VLOOKUP($A2170,ChapterTable!$1:$1048576,MATCH("최종"&amp;SUBSTITUTE(SUBSTITUTE(F$1,"standard",""),"|Float",""),ChapterTable!$1:$1,0),0),
      VLOOKUP($A2170-ChapterTable!$P$11,ChapterTable!$1:$1048576,MATCH("최종"&amp;SUBSTITUTE(SUBSTITUTE(F$1,"standard",""),"|Float",""),ChapterTable!$1:$1,0),0)*ChapterTable!$P$14
    ),
  OFFSET(F2170,-$B2170+IF($L2170,1,0),0)*
    (VLOOKUP(SUBSTITUTE(SUBSTITUTE(F$1,"standard",""),"|Float","")&amp;IF(OR($L2170=TRUE,$A2170=0,MOD($A2170,ChapterTable!$R$20)&lt;&gt;0),"","보스")&amp;"인게임누적곱배수",ChapterTable!$R:$S,2,0)^D2170
    +VLOOKUP(SUBSTITUTE(SUBSTITUTE(F$1,"standard",""),"|Float","")&amp;IF(OR($L2170=TRUE,$A2170=0,MOD($A2170,ChapterTable!$R$20)&lt;&gt;0),"","보스")&amp;"인게임누적합배수",ChapterTable!$R:$S,2,0)*D2170)
  )
  )
  )
)</f>
        <v>146588.40085101125</v>
      </c>
      <c r="G2170" t="s">
        <v>719</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238"/>
        <v>93</v>
      </c>
      <c r="Q2170">
        <f t="shared" si="239"/>
        <v>93</v>
      </c>
      <c r="R2170" t="b">
        <f t="shared" ca="1" si="240"/>
        <v>1</v>
      </c>
      <c r="T2170" t="b">
        <f t="shared" ca="1" si="24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244"/>
        <v>0.33333333333333331</v>
      </c>
      <c r="AJ2170">
        <f t="shared" si="242"/>
        <v>0.395555555</v>
      </c>
      <c r="AK2170">
        <f t="shared" si="243"/>
        <v>1</v>
      </c>
      <c r="AL2170">
        <f t="shared" si="245"/>
        <v>6</v>
      </c>
    </row>
    <row r="2171" spans="1:38" hidden="1" x14ac:dyDescent="0.3">
      <c r="A2171">
        <v>21</v>
      </c>
      <c r="B2171">
        <v>30</v>
      </c>
      <c r="C2171">
        <f>IF(OR($L2171=TRUE,$A2171=0,MOD($A2171,ChapterTable!$R$20)&lt;&gt;0),
MAX(0,INT(($B2171+ChapterTable!$P$26+VLOOKUP(SUBSTITUTE(C$1,"성장단계","")&amp;"단계오프셋",ChapterTable!$R:$S,2,0))/ChapterTable!$P$23)),
MAX(0,INT(($B2171+ChapterTable!$R$26+VLOOKUP(SUBSTITUTE(C$1,"성장단계","")&amp;"보스단계오프셋",ChapterTable!$R:$S,2,0))/ChapterTable!$R$23)))</f>
        <v>3</v>
      </c>
      <c r="D2171">
        <f>IF(OR($L2171=TRUE,$A2171=0,MOD($A2171,ChapterTable!$R$20)&lt;&gt;0),
MAX(0,INT(($B2171+ChapterTable!$P$26+VLOOKUP(SUBSTITUTE(D$1,"성장단계","")&amp;"단계오프셋",ChapterTable!$R:$S,2,0))/ChapterTable!$P$23)),
MAX(0,INT(($B2171+ChapterTable!$R$26+VLOOKUP(SUBSTITUTE(D$1,"성장단계","")&amp;"보스단계오프셋",ChapterTable!$R:$S,2,0))/ChapterTable!$R$23)))</f>
        <v>2</v>
      </c>
      <c r="E2171" s="1">
        <f ca="1">IF(AND($A2171=0,$B2171=1),
    VLOOKUP(1,ChapterTable!$1:$1048576,MATCH("최종"&amp;SUBSTITUTE(SUBSTITUTE(E$1,"standard",""),"|Float",""),ChapterTable!$1:$1,0),0)*ChapterTable!$P$17,
  IF(AND($A2171=0,$B2171=0),
    E2172,
  IF($B2171=0,
    VLOOKUP($A2171,ChapterTable!$1:$1048576,MATCH("최종"&amp;SUBSTITUTE(SUBSTITUTE(E$1,"standard",""),"|Float",""),ChapterTable!$1:$1,0),0),
  IF($B2171=1,
    IF($L2171=FALSE,
      VLOOKUP($A2171,ChapterTable!$1:$1048576,MATCH("최종"&amp;SUBSTITUTE(SUBSTITUTE(E$1,"standard",""),"|Float",""),ChapterTable!$1:$1,0),0),
      VLOOKUP($A2171-ChapterTable!$P$11,ChapterTable!$1:$1048576,MATCH("최종"&amp;SUBSTITUTE(SUBSTITUTE(E$1,"standard",""),"|Float",""),ChapterTable!$1:$1,0),0)*ChapterTable!$P$14
    ),
  OFFSET(E2171,-$B2171+IF($L2171,1,0),0)*IF($B2171&gt;OFFSET($B2171,1,0),ChapterTable!$R$17,1)*
    (VLOOKUP(SUBSTITUTE(SUBSTITUTE(E$1,"standard",""),"|Float","")&amp;IF(OR($L2171=TRUE,$A2171=0,MOD($A2171,ChapterTable!$R$20)&lt;&gt;0),"","보스")&amp;"인게임누적곱배수",ChapterTable!$R:$S,2,0)^C2171
    +VLOOKUP(SUBSTITUTE(SUBSTITUTE(E$1,"standard",""),"|Float","")&amp;IF(OR($L2171=TRUE,$A2171=0,MOD($A2171,ChapterTable!$R$20)&lt;&gt;0),"","보스")&amp;"인게임누적합배수",ChapterTable!$R:$S,2,0)*C2171)
  )
  )
  )
)</f>
        <v>489477.79066772462</v>
      </c>
      <c r="F2171" s="1">
        <f ca="1">IF(AND($A2171=0,$B2171=1),
    VLOOKUP(1,ChapterTable!$1:$1048576,MATCH("최종"&amp;SUBSTITUTE(SUBSTITUTE(F$1,"standard",""),"|Float",""),ChapterTable!$1:$1,0),0)*ChapterTable!$P$17,
  IF(AND($A2171=0,$B2171=0),
    F2172,
  IF($B2171=0,
    VLOOKUP($A2171,ChapterTable!$1:$1048576,MATCH("최종"&amp;SUBSTITUTE(SUBSTITUTE(F$1,"standard",""),"|Float",""),ChapterTable!$1:$1,0),0),
  IF($B2171=1,
    IF($L2171=FALSE,
      VLOOKUP($A2171,ChapterTable!$1:$1048576,MATCH("최종"&amp;SUBSTITUTE(SUBSTITUTE(F$1,"standard",""),"|Float",""),ChapterTable!$1:$1,0),0),
      VLOOKUP($A2171-ChapterTable!$P$11,ChapterTable!$1:$1048576,MATCH("최종"&amp;SUBSTITUTE(SUBSTITUTE(F$1,"standard",""),"|Float",""),ChapterTable!$1:$1,0),0)*ChapterTable!$P$14
    ),
  OFFSET(F2171,-$B2171+IF($L2171,1,0),0)*
    (VLOOKUP(SUBSTITUTE(SUBSTITUTE(F$1,"standard",""),"|Float","")&amp;IF(OR($L2171=TRUE,$A2171=0,MOD($A2171,ChapterTable!$R$20)&lt;&gt;0),"","보스")&amp;"인게임누적곱배수",ChapterTable!$R:$S,2,0)^D2171
    +VLOOKUP(SUBSTITUTE(SUBSTITUTE(F$1,"standard",""),"|Float","")&amp;IF(OR($L2171=TRUE,$A2171=0,MOD($A2171,ChapterTable!$R$20)&lt;&gt;0),"","보스")&amp;"인게임누적합배수",ChapterTable!$R:$S,2,0)*D2171)
  )
  )
  )
)</f>
        <v>146588.40085101125</v>
      </c>
      <c r="G2171" t="s">
        <v>719</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238"/>
        <v>23</v>
      </c>
      <c r="Q2171">
        <f t="shared" si="239"/>
        <v>23</v>
      </c>
      <c r="R2171" t="b">
        <f t="shared" ca="1" si="240"/>
        <v>1</v>
      </c>
      <c r="T2171" t="b">
        <f t="shared" ca="1" si="24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244"/>
        <v>0.33333333333333331</v>
      </c>
      <c r="AJ2171">
        <f t="shared" si="242"/>
        <v>1</v>
      </c>
      <c r="AK2171">
        <f t="shared" si="243"/>
        <v>3</v>
      </c>
      <c r="AL2171">
        <f t="shared" si="245"/>
        <v>6</v>
      </c>
    </row>
    <row r="2172" spans="1:38" hidden="1" x14ac:dyDescent="0.3">
      <c r="A2172">
        <v>21</v>
      </c>
      <c r="B2172">
        <v>31</v>
      </c>
      <c r="C2172">
        <f>IF(OR($L2172=TRUE,$A2172=0,MOD($A2172,ChapterTable!$R$20)&lt;&gt;0),
MAX(0,INT(($B2172+ChapterTable!$P$26+VLOOKUP(SUBSTITUTE(C$1,"성장단계","")&amp;"단계오프셋",ChapterTable!$R:$S,2,0))/ChapterTable!$P$23)),
MAX(0,INT(($B2172+ChapterTable!$R$26+VLOOKUP(SUBSTITUTE(C$1,"성장단계","")&amp;"보스단계오프셋",ChapterTable!$R:$S,2,0))/ChapterTable!$R$23)))</f>
        <v>3</v>
      </c>
      <c r="D2172">
        <f>IF(OR($L2172=TRUE,$A2172=0,MOD($A2172,ChapterTable!$R$20)&lt;&gt;0),
MAX(0,INT(($B2172+ChapterTable!$P$26+VLOOKUP(SUBSTITUTE(D$1,"성장단계","")&amp;"단계오프셋",ChapterTable!$R:$S,2,0))/ChapterTable!$P$23)),
MAX(0,INT(($B2172+ChapterTable!$R$26+VLOOKUP(SUBSTITUTE(D$1,"성장단계","")&amp;"보스단계오프셋",ChapterTable!$R:$S,2,0))/ChapterTable!$R$23)))</f>
        <v>3</v>
      </c>
      <c r="E2172" s="1">
        <f ca="1">IF(AND($A2172=0,$B2172=1),
    VLOOKUP(1,ChapterTable!$1:$1048576,MATCH("최종"&amp;SUBSTITUTE(SUBSTITUTE(E$1,"standard",""),"|Float",""),ChapterTable!$1:$1,0),0)*ChapterTable!$P$17,
  IF(AND($A2172=0,$B2172=0),
    E2173,
  IF($B2172=0,
    VLOOKUP($A2172,ChapterTable!$1:$1048576,MATCH("최종"&amp;SUBSTITUTE(SUBSTITUTE(E$1,"standard",""),"|Float",""),ChapterTable!$1:$1,0),0),
  IF($B2172=1,
    IF($L2172=FALSE,
      VLOOKUP($A2172,ChapterTable!$1:$1048576,MATCH("최종"&amp;SUBSTITUTE(SUBSTITUTE(E$1,"standard",""),"|Float",""),ChapterTable!$1:$1,0),0),
      VLOOKUP($A2172-ChapterTable!$P$11,ChapterTable!$1:$1048576,MATCH("최종"&amp;SUBSTITUTE(SUBSTITUTE(E$1,"standard",""),"|Float",""),ChapterTable!$1:$1,0),0)*ChapterTable!$P$14
    ),
  OFFSET(E2172,-$B2172+IF($L2172,1,0),0)*IF($B2172&gt;OFFSET($B2172,1,0),ChapterTable!$R$17,1)*
    (VLOOKUP(SUBSTITUTE(SUBSTITUTE(E$1,"standard",""),"|Float","")&amp;IF(OR($L2172=TRUE,$A2172=0,MOD($A2172,ChapterTable!$R$20)&lt;&gt;0),"","보스")&amp;"인게임누적곱배수",ChapterTable!$R:$S,2,0)^C2172
    +VLOOKUP(SUBSTITUTE(SUBSTITUTE(E$1,"standard",""),"|Float","")&amp;IF(OR($L2172=TRUE,$A2172=0,MOD($A2172,ChapterTable!$R$20)&lt;&gt;0),"","보스")&amp;"인게임누적합배수",ChapterTable!$R:$S,2,0)*C2172)
  )
  )
  )
)</f>
        <v>489477.79066772462</v>
      </c>
      <c r="F2172" s="1">
        <f ca="1">IF(AND($A2172=0,$B2172=1),
    VLOOKUP(1,ChapterTable!$1:$1048576,MATCH("최종"&amp;SUBSTITUTE(SUBSTITUTE(F$1,"standard",""),"|Float",""),ChapterTable!$1:$1,0),0)*ChapterTable!$P$17,
  IF(AND($A2172=0,$B2172=0),
    F2173,
  IF($B2172=0,
    VLOOKUP($A2172,ChapterTable!$1:$1048576,MATCH("최종"&amp;SUBSTITUTE(SUBSTITUTE(F$1,"standard",""),"|Float",""),ChapterTable!$1:$1,0),0),
  IF($B2172=1,
    IF($L2172=FALSE,
      VLOOKUP($A2172,ChapterTable!$1:$1048576,MATCH("최종"&amp;SUBSTITUTE(SUBSTITUTE(F$1,"standard",""),"|Float",""),ChapterTable!$1:$1,0),0),
      VLOOKUP($A2172-ChapterTable!$P$11,ChapterTable!$1:$1048576,MATCH("최종"&amp;SUBSTITUTE(SUBSTITUTE(F$1,"standard",""),"|Float",""),ChapterTable!$1:$1,0),0)*ChapterTable!$P$14
    ),
  OFFSET(F2172,-$B2172+IF($L2172,1,0),0)*
    (VLOOKUP(SUBSTITUTE(SUBSTITUTE(F$1,"standard",""),"|Float","")&amp;IF(OR($L2172=TRUE,$A2172=0,MOD($A2172,ChapterTable!$R$20)&lt;&gt;0),"","보스")&amp;"인게임누적곱배수",ChapterTable!$R:$S,2,0)^D2172
    +VLOOKUP(SUBSTITUTE(SUBSTITUTE(F$1,"standard",""),"|Float","")&amp;IF(OR($L2172=TRUE,$A2172=0,MOD($A2172,ChapterTable!$R$20)&lt;&gt;0),"","보스")&amp;"인게임누적합배수",ChapterTable!$R:$S,2,0)*D2172)
  )
  )
  )
)</f>
        <v>156148.51394999027</v>
      </c>
      <c r="G2172" t="s">
        <v>719</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238"/>
        <v>4</v>
      </c>
      <c r="Q2172">
        <f t="shared" si="239"/>
        <v>4</v>
      </c>
      <c r="R2172" t="b">
        <f t="shared" ca="1" si="240"/>
        <v>1</v>
      </c>
      <c r="T2172" t="b">
        <f t="shared" ca="1" si="24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244"/>
        <v>0.25</v>
      </c>
      <c r="AJ2172">
        <f t="shared" si="242"/>
        <v>0.32</v>
      </c>
      <c r="AK2172">
        <f t="shared" si="243"/>
        <v>1</v>
      </c>
      <c r="AL2172">
        <f t="shared" si="245"/>
        <v>6</v>
      </c>
    </row>
    <row r="2173" spans="1:38" hidden="1" x14ac:dyDescent="0.3">
      <c r="A2173">
        <v>21</v>
      </c>
      <c r="B2173">
        <v>32</v>
      </c>
      <c r="C2173">
        <f>IF(OR($L2173=TRUE,$A2173=0,MOD($A2173,ChapterTable!$R$20)&lt;&gt;0),
MAX(0,INT(($B2173+ChapterTable!$P$26+VLOOKUP(SUBSTITUTE(C$1,"성장단계","")&amp;"단계오프셋",ChapterTable!$R:$S,2,0))/ChapterTable!$P$23)),
MAX(0,INT(($B2173+ChapterTable!$R$26+VLOOKUP(SUBSTITUTE(C$1,"성장단계","")&amp;"보스단계오프셋",ChapterTable!$R:$S,2,0))/ChapterTable!$R$23)))</f>
        <v>3</v>
      </c>
      <c r="D2173">
        <f>IF(OR($L2173=TRUE,$A2173=0,MOD($A2173,ChapterTable!$R$20)&lt;&gt;0),
MAX(0,INT(($B2173+ChapterTable!$P$26+VLOOKUP(SUBSTITUTE(D$1,"성장단계","")&amp;"단계오프셋",ChapterTable!$R:$S,2,0))/ChapterTable!$P$23)),
MAX(0,INT(($B2173+ChapterTable!$R$26+VLOOKUP(SUBSTITUTE(D$1,"성장단계","")&amp;"보스단계오프셋",ChapterTable!$R:$S,2,0))/ChapterTable!$R$23)))</f>
        <v>3</v>
      </c>
      <c r="E2173" s="1">
        <f ca="1">IF(AND($A2173=0,$B2173=1),
    VLOOKUP(1,ChapterTable!$1:$1048576,MATCH("최종"&amp;SUBSTITUTE(SUBSTITUTE(E$1,"standard",""),"|Float",""),ChapterTable!$1:$1,0),0)*ChapterTable!$P$17,
  IF(AND($A2173=0,$B2173=0),
    E2174,
  IF($B2173=0,
    VLOOKUP($A2173,ChapterTable!$1:$1048576,MATCH("최종"&amp;SUBSTITUTE(SUBSTITUTE(E$1,"standard",""),"|Float",""),ChapterTable!$1:$1,0),0),
  IF($B2173=1,
    IF($L2173=FALSE,
      VLOOKUP($A2173,ChapterTable!$1:$1048576,MATCH("최종"&amp;SUBSTITUTE(SUBSTITUTE(E$1,"standard",""),"|Float",""),ChapterTable!$1:$1,0),0),
      VLOOKUP($A2173-ChapterTable!$P$11,ChapterTable!$1:$1048576,MATCH("최종"&amp;SUBSTITUTE(SUBSTITUTE(E$1,"standard",""),"|Float",""),ChapterTable!$1:$1,0),0)*ChapterTable!$P$14
    ),
  OFFSET(E2173,-$B2173+IF($L2173,1,0),0)*IF($B2173&gt;OFFSET($B2173,1,0),ChapterTable!$R$17,1)*
    (VLOOKUP(SUBSTITUTE(SUBSTITUTE(E$1,"standard",""),"|Float","")&amp;IF(OR($L2173=TRUE,$A2173=0,MOD($A2173,ChapterTable!$R$20)&lt;&gt;0),"","보스")&amp;"인게임누적곱배수",ChapterTable!$R:$S,2,0)^C2173
    +VLOOKUP(SUBSTITUTE(SUBSTITUTE(E$1,"standard",""),"|Float","")&amp;IF(OR($L2173=TRUE,$A2173=0,MOD($A2173,ChapterTable!$R$20)&lt;&gt;0),"","보스")&amp;"인게임누적합배수",ChapterTable!$R:$S,2,0)*C2173)
  )
  )
  )
)</f>
        <v>489477.79066772462</v>
      </c>
      <c r="F2173" s="1">
        <f ca="1">IF(AND($A2173=0,$B2173=1),
    VLOOKUP(1,ChapterTable!$1:$1048576,MATCH("최종"&amp;SUBSTITUTE(SUBSTITUTE(F$1,"standard",""),"|Float",""),ChapterTable!$1:$1,0),0)*ChapterTable!$P$17,
  IF(AND($A2173=0,$B2173=0),
    F2174,
  IF($B2173=0,
    VLOOKUP($A2173,ChapterTable!$1:$1048576,MATCH("최종"&amp;SUBSTITUTE(SUBSTITUTE(F$1,"standard",""),"|Float",""),ChapterTable!$1:$1,0),0),
  IF($B2173=1,
    IF($L2173=FALSE,
      VLOOKUP($A2173,ChapterTable!$1:$1048576,MATCH("최종"&amp;SUBSTITUTE(SUBSTITUTE(F$1,"standard",""),"|Float",""),ChapterTable!$1:$1,0),0),
      VLOOKUP($A2173-ChapterTable!$P$11,ChapterTable!$1:$1048576,MATCH("최종"&amp;SUBSTITUTE(SUBSTITUTE(F$1,"standard",""),"|Float",""),ChapterTable!$1:$1,0),0)*ChapterTable!$P$14
    ),
  OFFSET(F2173,-$B2173+IF($L2173,1,0),0)*
    (VLOOKUP(SUBSTITUTE(SUBSTITUTE(F$1,"standard",""),"|Float","")&amp;IF(OR($L2173=TRUE,$A2173=0,MOD($A2173,ChapterTable!$R$20)&lt;&gt;0),"","보스")&amp;"인게임누적곱배수",ChapterTable!$R:$S,2,0)^D2173
    +VLOOKUP(SUBSTITUTE(SUBSTITUTE(F$1,"standard",""),"|Float","")&amp;IF(OR($L2173=TRUE,$A2173=0,MOD($A2173,ChapterTable!$R$20)&lt;&gt;0),"","보스")&amp;"인게임누적합배수",ChapterTable!$R:$S,2,0)*D2173)
  )
  )
  )
)</f>
        <v>156148.51394999027</v>
      </c>
      <c r="G2173" t="s">
        <v>719</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238"/>
        <v>4</v>
      </c>
      <c r="Q2173">
        <f t="shared" si="239"/>
        <v>4</v>
      </c>
      <c r="R2173" t="b">
        <f t="shared" ca="1" si="240"/>
        <v>1</v>
      </c>
      <c r="T2173" t="b">
        <f t="shared" ca="1" si="24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244"/>
        <v>0.25</v>
      </c>
      <c r="AJ2173">
        <f t="shared" si="242"/>
        <v>0.32</v>
      </c>
      <c r="AK2173">
        <f t="shared" si="243"/>
        <v>1</v>
      </c>
      <c r="AL2173">
        <f t="shared" si="245"/>
        <v>6</v>
      </c>
    </row>
    <row r="2174" spans="1:38" hidden="1" x14ac:dyDescent="0.3">
      <c r="A2174">
        <v>21</v>
      </c>
      <c r="B2174">
        <v>33</v>
      </c>
      <c r="C2174">
        <f>IF(OR($L2174=TRUE,$A2174=0,MOD($A2174,ChapterTable!$R$20)&lt;&gt;0),
MAX(0,INT(($B2174+ChapterTable!$P$26+VLOOKUP(SUBSTITUTE(C$1,"성장단계","")&amp;"단계오프셋",ChapterTable!$R:$S,2,0))/ChapterTable!$P$23)),
MAX(0,INT(($B2174+ChapterTable!$R$26+VLOOKUP(SUBSTITUTE(C$1,"성장단계","")&amp;"보스단계오프셋",ChapterTable!$R:$S,2,0))/ChapterTable!$R$23)))</f>
        <v>3</v>
      </c>
      <c r="D2174">
        <f>IF(OR($L2174=TRUE,$A2174=0,MOD($A2174,ChapterTable!$R$20)&lt;&gt;0),
MAX(0,INT(($B2174+ChapterTable!$P$26+VLOOKUP(SUBSTITUTE(D$1,"성장단계","")&amp;"단계오프셋",ChapterTable!$R:$S,2,0))/ChapterTable!$P$23)),
MAX(0,INT(($B2174+ChapterTable!$R$26+VLOOKUP(SUBSTITUTE(D$1,"성장단계","")&amp;"보스단계오프셋",ChapterTable!$R:$S,2,0))/ChapterTable!$R$23)))</f>
        <v>3</v>
      </c>
      <c r="E2174" s="1">
        <f ca="1">IF(AND($A2174=0,$B2174=1),
    VLOOKUP(1,ChapterTable!$1:$1048576,MATCH("최종"&amp;SUBSTITUTE(SUBSTITUTE(E$1,"standard",""),"|Float",""),ChapterTable!$1:$1,0),0)*ChapterTable!$P$17,
  IF(AND($A2174=0,$B2174=0),
    E2175,
  IF($B2174=0,
    VLOOKUP($A2174,ChapterTable!$1:$1048576,MATCH("최종"&amp;SUBSTITUTE(SUBSTITUTE(E$1,"standard",""),"|Float",""),ChapterTable!$1:$1,0),0),
  IF($B2174=1,
    IF($L2174=FALSE,
      VLOOKUP($A2174,ChapterTable!$1:$1048576,MATCH("최종"&amp;SUBSTITUTE(SUBSTITUTE(E$1,"standard",""),"|Float",""),ChapterTable!$1:$1,0),0),
      VLOOKUP($A2174-ChapterTable!$P$11,ChapterTable!$1:$1048576,MATCH("최종"&amp;SUBSTITUTE(SUBSTITUTE(E$1,"standard",""),"|Float",""),ChapterTable!$1:$1,0),0)*ChapterTable!$P$14
    ),
  OFFSET(E2174,-$B2174+IF($L2174,1,0),0)*IF($B2174&gt;OFFSET($B2174,1,0),ChapterTable!$R$17,1)*
    (VLOOKUP(SUBSTITUTE(SUBSTITUTE(E$1,"standard",""),"|Float","")&amp;IF(OR($L2174=TRUE,$A2174=0,MOD($A2174,ChapterTable!$R$20)&lt;&gt;0),"","보스")&amp;"인게임누적곱배수",ChapterTable!$R:$S,2,0)^C2174
    +VLOOKUP(SUBSTITUTE(SUBSTITUTE(E$1,"standard",""),"|Float","")&amp;IF(OR($L2174=TRUE,$A2174=0,MOD($A2174,ChapterTable!$R$20)&lt;&gt;0),"","보스")&amp;"인게임누적합배수",ChapterTable!$R:$S,2,0)*C2174)
  )
  )
  )
)</f>
        <v>489477.79066772462</v>
      </c>
      <c r="F2174" s="1">
        <f ca="1">IF(AND($A2174=0,$B2174=1),
    VLOOKUP(1,ChapterTable!$1:$1048576,MATCH("최종"&amp;SUBSTITUTE(SUBSTITUTE(F$1,"standard",""),"|Float",""),ChapterTable!$1:$1,0),0)*ChapterTable!$P$17,
  IF(AND($A2174=0,$B2174=0),
    F2175,
  IF($B2174=0,
    VLOOKUP($A2174,ChapterTable!$1:$1048576,MATCH("최종"&amp;SUBSTITUTE(SUBSTITUTE(F$1,"standard",""),"|Float",""),ChapterTable!$1:$1,0),0),
  IF($B2174=1,
    IF($L2174=FALSE,
      VLOOKUP($A2174,ChapterTable!$1:$1048576,MATCH("최종"&amp;SUBSTITUTE(SUBSTITUTE(F$1,"standard",""),"|Float",""),ChapterTable!$1:$1,0),0),
      VLOOKUP($A2174-ChapterTable!$P$11,ChapterTable!$1:$1048576,MATCH("최종"&amp;SUBSTITUTE(SUBSTITUTE(F$1,"standard",""),"|Float",""),ChapterTable!$1:$1,0),0)*ChapterTable!$P$14
    ),
  OFFSET(F2174,-$B2174+IF($L2174,1,0),0)*
    (VLOOKUP(SUBSTITUTE(SUBSTITUTE(F$1,"standard",""),"|Float","")&amp;IF(OR($L2174=TRUE,$A2174=0,MOD($A2174,ChapterTable!$R$20)&lt;&gt;0),"","보스")&amp;"인게임누적곱배수",ChapterTable!$R:$S,2,0)^D2174
    +VLOOKUP(SUBSTITUTE(SUBSTITUTE(F$1,"standard",""),"|Float","")&amp;IF(OR($L2174=TRUE,$A2174=0,MOD($A2174,ChapterTable!$R$20)&lt;&gt;0),"","보스")&amp;"인게임누적합배수",ChapterTable!$R:$S,2,0)*D2174)
  )
  )
  )
)</f>
        <v>156148.51394999027</v>
      </c>
      <c r="G2174" t="s">
        <v>719</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238"/>
        <v>4</v>
      </c>
      <c r="Q2174">
        <f t="shared" si="239"/>
        <v>4</v>
      </c>
      <c r="R2174" t="b">
        <f t="shared" ca="1" si="240"/>
        <v>1</v>
      </c>
      <c r="T2174" t="b">
        <f t="shared" ca="1" si="24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244"/>
        <v>0.25</v>
      </c>
      <c r="AJ2174">
        <f t="shared" si="242"/>
        <v>0.32</v>
      </c>
      <c r="AK2174">
        <f t="shared" si="243"/>
        <v>1</v>
      </c>
      <c r="AL2174">
        <f t="shared" si="245"/>
        <v>6</v>
      </c>
    </row>
    <row r="2175" spans="1:38" hidden="1" x14ac:dyDescent="0.3">
      <c r="A2175">
        <v>21</v>
      </c>
      <c r="B2175">
        <v>34</v>
      </c>
      <c r="C2175">
        <f>IF(OR($L2175=TRUE,$A2175=0,MOD($A2175,ChapterTable!$R$20)&lt;&gt;0),
MAX(0,INT(($B2175+ChapterTable!$P$26+VLOOKUP(SUBSTITUTE(C$1,"성장단계","")&amp;"단계오프셋",ChapterTable!$R:$S,2,0))/ChapterTable!$P$23)),
MAX(0,INT(($B2175+ChapterTable!$R$26+VLOOKUP(SUBSTITUTE(C$1,"성장단계","")&amp;"보스단계오프셋",ChapterTable!$R:$S,2,0))/ChapterTable!$R$23)))</f>
        <v>3</v>
      </c>
      <c r="D2175">
        <f>IF(OR($L2175=TRUE,$A2175=0,MOD($A2175,ChapterTable!$R$20)&lt;&gt;0),
MAX(0,INT(($B2175+ChapterTable!$P$26+VLOOKUP(SUBSTITUTE(D$1,"성장단계","")&amp;"단계오프셋",ChapterTable!$R:$S,2,0))/ChapterTable!$P$23)),
MAX(0,INT(($B2175+ChapterTable!$R$26+VLOOKUP(SUBSTITUTE(D$1,"성장단계","")&amp;"보스단계오프셋",ChapterTable!$R:$S,2,0))/ChapterTable!$R$23)))</f>
        <v>3</v>
      </c>
      <c r="E2175" s="1">
        <f ca="1">IF(AND($A2175=0,$B2175=1),
    VLOOKUP(1,ChapterTable!$1:$1048576,MATCH("최종"&amp;SUBSTITUTE(SUBSTITUTE(E$1,"standard",""),"|Float",""),ChapterTable!$1:$1,0),0)*ChapterTable!$P$17,
  IF(AND($A2175=0,$B2175=0),
    E2176,
  IF($B2175=0,
    VLOOKUP($A2175,ChapterTable!$1:$1048576,MATCH("최종"&amp;SUBSTITUTE(SUBSTITUTE(E$1,"standard",""),"|Float",""),ChapterTable!$1:$1,0),0),
  IF($B2175=1,
    IF($L2175=FALSE,
      VLOOKUP($A2175,ChapterTable!$1:$1048576,MATCH("최종"&amp;SUBSTITUTE(SUBSTITUTE(E$1,"standard",""),"|Float",""),ChapterTable!$1:$1,0),0),
      VLOOKUP($A2175-ChapterTable!$P$11,ChapterTable!$1:$1048576,MATCH("최종"&amp;SUBSTITUTE(SUBSTITUTE(E$1,"standard",""),"|Float",""),ChapterTable!$1:$1,0),0)*ChapterTable!$P$14
    ),
  OFFSET(E2175,-$B2175+IF($L2175,1,0),0)*IF($B2175&gt;OFFSET($B2175,1,0),ChapterTable!$R$17,1)*
    (VLOOKUP(SUBSTITUTE(SUBSTITUTE(E$1,"standard",""),"|Float","")&amp;IF(OR($L2175=TRUE,$A2175=0,MOD($A2175,ChapterTable!$R$20)&lt;&gt;0),"","보스")&amp;"인게임누적곱배수",ChapterTable!$R:$S,2,0)^C2175
    +VLOOKUP(SUBSTITUTE(SUBSTITUTE(E$1,"standard",""),"|Float","")&amp;IF(OR($L2175=TRUE,$A2175=0,MOD($A2175,ChapterTable!$R$20)&lt;&gt;0),"","보스")&amp;"인게임누적합배수",ChapterTable!$R:$S,2,0)*C2175)
  )
  )
  )
)</f>
        <v>489477.79066772462</v>
      </c>
      <c r="F2175" s="1">
        <f ca="1">IF(AND($A2175=0,$B2175=1),
    VLOOKUP(1,ChapterTable!$1:$1048576,MATCH("최종"&amp;SUBSTITUTE(SUBSTITUTE(F$1,"standard",""),"|Float",""),ChapterTable!$1:$1,0),0)*ChapterTable!$P$17,
  IF(AND($A2175=0,$B2175=0),
    F2176,
  IF($B2175=0,
    VLOOKUP($A2175,ChapterTable!$1:$1048576,MATCH("최종"&amp;SUBSTITUTE(SUBSTITUTE(F$1,"standard",""),"|Float",""),ChapterTable!$1:$1,0),0),
  IF($B2175=1,
    IF($L2175=FALSE,
      VLOOKUP($A2175,ChapterTable!$1:$1048576,MATCH("최종"&amp;SUBSTITUTE(SUBSTITUTE(F$1,"standard",""),"|Float",""),ChapterTable!$1:$1,0),0),
      VLOOKUP($A2175-ChapterTable!$P$11,ChapterTable!$1:$1048576,MATCH("최종"&amp;SUBSTITUTE(SUBSTITUTE(F$1,"standard",""),"|Float",""),ChapterTable!$1:$1,0),0)*ChapterTable!$P$14
    ),
  OFFSET(F2175,-$B2175+IF($L2175,1,0),0)*
    (VLOOKUP(SUBSTITUTE(SUBSTITUTE(F$1,"standard",""),"|Float","")&amp;IF(OR($L2175=TRUE,$A2175=0,MOD($A2175,ChapterTable!$R$20)&lt;&gt;0),"","보스")&amp;"인게임누적곱배수",ChapterTable!$R:$S,2,0)^D2175
    +VLOOKUP(SUBSTITUTE(SUBSTITUTE(F$1,"standard",""),"|Float","")&amp;IF(OR($L2175=TRUE,$A2175=0,MOD($A2175,ChapterTable!$R$20)&lt;&gt;0),"","보스")&amp;"인게임누적합배수",ChapterTable!$R:$S,2,0)*D2175)
  )
  )
  )
)</f>
        <v>156148.51394999027</v>
      </c>
      <c r="G2175" t="s">
        <v>719</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238"/>
        <v>4</v>
      </c>
      <c r="Q2175">
        <f t="shared" si="239"/>
        <v>4</v>
      </c>
      <c r="R2175" t="b">
        <f t="shared" ca="1" si="240"/>
        <v>1</v>
      </c>
      <c r="T2175" t="b">
        <f t="shared" ca="1" si="24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244"/>
        <v>0.25</v>
      </c>
      <c r="AJ2175">
        <f t="shared" si="242"/>
        <v>0.32</v>
      </c>
      <c r="AK2175">
        <f t="shared" si="243"/>
        <v>1</v>
      </c>
      <c r="AL2175">
        <f t="shared" si="245"/>
        <v>6</v>
      </c>
    </row>
    <row r="2176" spans="1:38" hidden="1" x14ac:dyDescent="0.3">
      <c r="A2176">
        <v>21</v>
      </c>
      <c r="B2176">
        <v>35</v>
      </c>
      <c r="C2176">
        <f>IF(OR($L2176=TRUE,$A2176=0,MOD($A2176,ChapterTable!$R$20)&lt;&gt;0),
MAX(0,INT(($B2176+ChapterTable!$P$26+VLOOKUP(SUBSTITUTE(C$1,"성장단계","")&amp;"단계오프셋",ChapterTable!$R:$S,2,0))/ChapterTable!$P$23)),
MAX(0,INT(($B2176+ChapterTable!$R$26+VLOOKUP(SUBSTITUTE(C$1,"성장단계","")&amp;"보스단계오프셋",ChapterTable!$R:$S,2,0))/ChapterTable!$R$23)))</f>
        <v>3</v>
      </c>
      <c r="D2176">
        <f>IF(OR($L2176=TRUE,$A2176=0,MOD($A2176,ChapterTable!$R$20)&lt;&gt;0),
MAX(0,INT(($B2176+ChapterTable!$P$26+VLOOKUP(SUBSTITUTE(D$1,"성장단계","")&amp;"단계오프셋",ChapterTable!$R:$S,2,0))/ChapterTable!$P$23)),
MAX(0,INT(($B2176+ChapterTable!$R$26+VLOOKUP(SUBSTITUTE(D$1,"성장단계","")&amp;"보스단계오프셋",ChapterTable!$R:$S,2,0))/ChapterTable!$R$23)))</f>
        <v>3</v>
      </c>
      <c r="E2176" s="1">
        <f ca="1">IF(AND($A2176=0,$B2176=1),
    VLOOKUP(1,ChapterTable!$1:$1048576,MATCH("최종"&amp;SUBSTITUTE(SUBSTITUTE(E$1,"standard",""),"|Float",""),ChapterTable!$1:$1,0),0)*ChapterTable!$P$17,
  IF(AND($A2176=0,$B2176=0),
    E2177,
  IF($B2176=0,
    VLOOKUP($A2176,ChapterTable!$1:$1048576,MATCH("최종"&amp;SUBSTITUTE(SUBSTITUTE(E$1,"standard",""),"|Float",""),ChapterTable!$1:$1,0),0),
  IF($B2176=1,
    IF($L2176=FALSE,
      VLOOKUP($A2176,ChapterTable!$1:$1048576,MATCH("최종"&amp;SUBSTITUTE(SUBSTITUTE(E$1,"standard",""),"|Float",""),ChapterTable!$1:$1,0),0),
      VLOOKUP($A2176-ChapterTable!$P$11,ChapterTable!$1:$1048576,MATCH("최종"&amp;SUBSTITUTE(SUBSTITUTE(E$1,"standard",""),"|Float",""),ChapterTable!$1:$1,0),0)*ChapterTable!$P$14
    ),
  OFFSET(E2176,-$B2176+IF($L2176,1,0),0)*IF($B2176&gt;OFFSET($B2176,1,0),ChapterTable!$R$17,1)*
    (VLOOKUP(SUBSTITUTE(SUBSTITUTE(E$1,"standard",""),"|Float","")&amp;IF(OR($L2176=TRUE,$A2176=0,MOD($A2176,ChapterTable!$R$20)&lt;&gt;0),"","보스")&amp;"인게임누적곱배수",ChapterTable!$R:$S,2,0)^C2176
    +VLOOKUP(SUBSTITUTE(SUBSTITUTE(E$1,"standard",""),"|Float","")&amp;IF(OR($L2176=TRUE,$A2176=0,MOD($A2176,ChapterTable!$R$20)&lt;&gt;0),"","보스")&amp;"인게임누적합배수",ChapterTable!$R:$S,2,0)*C2176)
  )
  )
  )
)</f>
        <v>489477.79066772462</v>
      </c>
      <c r="F2176" s="1">
        <f ca="1">IF(AND($A2176=0,$B2176=1),
    VLOOKUP(1,ChapterTable!$1:$1048576,MATCH("최종"&amp;SUBSTITUTE(SUBSTITUTE(F$1,"standard",""),"|Float",""),ChapterTable!$1:$1,0),0)*ChapterTable!$P$17,
  IF(AND($A2176=0,$B2176=0),
    F2177,
  IF($B2176=0,
    VLOOKUP($A2176,ChapterTable!$1:$1048576,MATCH("최종"&amp;SUBSTITUTE(SUBSTITUTE(F$1,"standard",""),"|Float",""),ChapterTable!$1:$1,0),0),
  IF($B2176=1,
    IF($L2176=FALSE,
      VLOOKUP($A2176,ChapterTable!$1:$1048576,MATCH("최종"&amp;SUBSTITUTE(SUBSTITUTE(F$1,"standard",""),"|Float",""),ChapterTable!$1:$1,0),0),
      VLOOKUP($A2176-ChapterTable!$P$11,ChapterTable!$1:$1048576,MATCH("최종"&amp;SUBSTITUTE(SUBSTITUTE(F$1,"standard",""),"|Float",""),ChapterTable!$1:$1,0),0)*ChapterTable!$P$14
    ),
  OFFSET(F2176,-$B2176+IF($L2176,1,0),0)*
    (VLOOKUP(SUBSTITUTE(SUBSTITUTE(F$1,"standard",""),"|Float","")&amp;IF(OR($L2176=TRUE,$A2176=0,MOD($A2176,ChapterTable!$R$20)&lt;&gt;0),"","보스")&amp;"인게임누적곱배수",ChapterTable!$R:$S,2,0)^D2176
    +VLOOKUP(SUBSTITUTE(SUBSTITUTE(F$1,"standard",""),"|Float","")&amp;IF(OR($L2176=TRUE,$A2176=0,MOD($A2176,ChapterTable!$R$20)&lt;&gt;0),"","보스")&amp;"인게임누적합배수",ChapterTable!$R:$S,2,0)*D2176)
  )
  )
  )
)</f>
        <v>156148.51394999027</v>
      </c>
      <c r="G2176" t="s">
        <v>719</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238"/>
        <v>11</v>
      </c>
      <c r="Q2176">
        <f t="shared" si="239"/>
        <v>11</v>
      </c>
      <c r="R2176" t="b">
        <f t="shared" ca="1" si="240"/>
        <v>1</v>
      </c>
      <c r="T2176" t="b">
        <f t="shared" ca="1" si="24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244"/>
        <v>0.25</v>
      </c>
      <c r="AJ2176">
        <f t="shared" si="242"/>
        <v>0.32</v>
      </c>
      <c r="AK2176">
        <f t="shared" si="243"/>
        <v>1</v>
      </c>
      <c r="AL2176">
        <f t="shared" si="245"/>
        <v>6</v>
      </c>
    </row>
    <row r="2177" spans="1:38" hidden="1" x14ac:dyDescent="0.3">
      <c r="A2177">
        <v>21</v>
      </c>
      <c r="B2177">
        <v>36</v>
      </c>
      <c r="C2177">
        <f>IF(OR($L2177=TRUE,$A2177=0,MOD($A2177,ChapterTable!$R$20)&lt;&gt;0),
MAX(0,INT(($B2177+ChapterTable!$P$26+VLOOKUP(SUBSTITUTE(C$1,"성장단계","")&amp;"단계오프셋",ChapterTable!$R:$S,2,0))/ChapterTable!$P$23)),
MAX(0,INT(($B2177+ChapterTable!$R$26+VLOOKUP(SUBSTITUTE(C$1,"성장단계","")&amp;"보스단계오프셋",ChapterTable!$R:$S,2,0))/ChapterTable!$R$23)))</f>
        <v>4</v>
      </c>
      <c r="D2177">
        <f>IF(OR($L2177=TRUE,$A2177=0,MOD($A2177,ChapterTable!$R$20)&lt;&gt;0),
MAX(0,INT(($B2177+ChapterTable!$P$26+VLOOKUP(SUBSTITUTE(D$1,"성장단계","")&amp;"단계오프셋",ChapterTable!$R:$S,2,0))/ChapterTable!$P$23)),
MAX(0,INT(($B2177+ChapterTable!$R$26+VLOOKUP(SUBSTITUTE(D$1,"성장단계","")&amp;"보스단계오프셋",ChapterTable!$R:$S,2,0))/ChapterTable!$R$23)))</f>
        <v>3</v>
      </c>
      <c r="E2177" s="1">
        <f ca="1">IF(AND($A2177=0,$B2177=1),
    VLOOKUP(1,ChapterTable!$1:$1048576,MATCH("최종"&amp;SUBSTITUTE(SUBSTITUTE(E$1,"standard",""),"|Float",""),ChapterTable!$1:$1,0),0)*ChapterTable!$P$17,
  IF(AND($A2177=0,$B2177=0),
    E2178,
  IF($B2177=0,
    VLOOKUP($A2177,ChapterTable!$1:$1048576,MATCH("최종"&amp;SUBSTITUTE(SUBSTITUTE(E$1,"standard",""),"|Float",""),ChapterTable!$1:$1,0),0),
  IF($B2177=1,
    IF($L2177=FALSE,
      VLOOKUP($A2177,ChapterTable!$1:$1048576,MATCH("최종"&amp;SUBSTITUTE(SUBSTITUTE(E$1,"standard",""),"|Float",""),ChapterTable!$1:$1,0),0),
      VLOOKUP($A2177-ChapterTable!$P$11,ChapterTable!$1:$1048576,MATCH("최종"&amp;SUBSTITUTE(SUBSTITUTE(E$1,"standard",""),"|Float",""),ChapterTable!$1:$1,0),0)*ChapterTable!$P$14
    ),
  OFFSET(E2177,-$B2177+IF($L2177,1,0),0)*IF($B2177&gt;OFFSET($B2177,1,0),ChapterTable!$R$17,1)*
    (VLOOKUP(SUBSTITUTE(SUBSTITUTE(E$1,"standard",""),"|Float","")&amp;IF(OR($L2177=TRUE,$A2177=0,MOD($A2177,ChapterTable!$R$20)&lt;&gt;0),"","보스")&amp;"인게임누적곱배수",ChapterTable!$R:$S,2,0)^C2177
    +VLOOKUP(SUBSTITUTE(SUBSTITUTE(E$1,"standard",""),"|Float","")&amp;IF(OR($L2177=TRUE,$A2177=0,MOD($A2177,ChapterTable!$R$20)&lt;&gt;0),"","보스")&amp;"인게임누적합배수",ChapterTable!$R:$S,2,0)*C2177)
  )
  )
  )
)</f>
        <v>550662.51450119016</v>
      </c>
      <c r="F2177" s="1">
        <f ca="1">IF(AND($A2177=0,$B2177=1),
    VLOOKUP(1,ChapterTable!$1:$1048576,MATCH("최종"&amp;SUBSTITUTE(SUBSTITUTE(F$1,"standard",""),"|Float",""),ChapterTable!$1:$1,0),0)*ChapterTable!$P$17,
  IF(AND($A2177=0,$B2177=0),
    F2178,
  IF($B2177=0,
    VLOOKUP($A2177,ChapterTable!$1:$1048576,MATCH("최종"&amp;SUBSTITUTE(SUBSTITUTE(F$1,"standard",""),"|Float",""),ChapterTable!$1:$1,0),0),
  IF($B2177=1,
    IF($L2177=FALSE,
      VLOOKUP($A2177,ChapterTable!$1:$1048576,MATCH("최종"&amp;SUBSTITUTE(SUBSTITUTE(F$1,"standard",""),"|Float",""),ChapterTable!$1:$1,0),0),
      VLOOKUP($A2177-ChapterTable!$P$11,ChapterTable!$1:$1048576,MATCH("최종"&amp;SUBSTITUTE(SUBSTITUTE(F$1,"standard",""),"|Float",""),ChapterTable!$1:$1,0),0)*ChapterTable!$P$14
    ),
  OFFSET(F2177,-$B2177+IF($L2177,1,0),0)*
    (VLOOKUP(SUBSTITUTE(SUBSTITUTE(F$1,"standard",""),"|Float","")&amp;IF(OR($L2177=TRUE,$A2177=0,MOD($A2177,ChapterTable!$R$20)&lt;&gt;0),"","보스")&amp;"인게임누적곱배수",ChapterTable!$R:$S,2,0)^D2177
    +VLOOKUP(SUBSTITUTE(SUBSTITUTE(F$1,"standard",""),"|Float","")&amp;IF(OR($L2177=TRUE,$A2177=0,MOD($A2177,ChapterTable!$R$20)&lt;&gt;0),"","보스")&amp;"인게임누적합배수",ChapterTable!$R:$S,2,0)*D2177)
  )
  )
  )
)</f>
        <v>156148.51394999027</v>
      </c>
      <c r="G2177" t="s">
        <v>719</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238"/>
        <v>4</v>
      </c>
      <c r="Q2177">
        <f t="shared" si="239"/>
        <v>4</v>
      </c>
      <c r="R2177" t="b">
        <f t="shared" ca="1" si="240"/>
        <v>1</v>
      </c>
      <c r="T2177" t="b">
        <f t="shared" ca="1" si="24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244"/>
        <v>0.25</v>
      </c>
      <c r="AJ2177">
        <f t="shared" si="242"/>
        <v>0.32</v>
      </c>
      <c r="AK2177">
        <f t="shared" si="243"/>
        <v>1</v>
      </c>
      <c r="AL2177">
        <f t="shared" si="245"/>
        <v>6</v>
      </c>
    </row>
    <row r="2178" spans="1:38" hidden="1" x14ac:dyDescent="0.3">
      <c r="A2178">
        <v>21</v>
      </c>
      <c r="B2178">
        <v>37</v>
      </c>
      <c r="C2178">
        <f>IF(OR($L2178=TRUE,$A2178=0,MOD($A2178,ChapterTable!$R$20)&lt;&gt;0),
MAX(0,INT(($B2178+ChapterTable!$P$26+VLOOKUP(SUBSTITUTE(C$1,"성장단계","")&amp;"단계오프셋",ChapterTable!$R:$S,2,0))/ChapterTable!$P$23)),
MAX(0,INT(($B2178+ChapterTable!$R$26+VLOOKUP(SUBSTITUTE(C$1,"성장단계","")&amp;"보스단계오프셋",ChapterTable!$R:$S,2,0))/ChapterTable!$R$23)))</f>
        <v>4</v>
      </c>
      <c r="D2178">
        <f>IF(OR($L2178=TRUE,$A2178=0,MOD($A2178,ChapterTable!$R$20)&lt;&gt;0),
MAX(0,INT(($B2178+ChapterTable!$P$26+VLOOKUP(SUBSTITUTE(D$1,"성장단계","")&amp;"단계오프셋",ChapterTable!$R:$S,2,0))/ChapterTable!$P$23)),
MAX(0,INT(($B2178+ChapterTable!$R$26+VLOOKUP(SUBSTITUTE(D$1,"성장단계","")&amp;"보스단계오프셋",ChapterTable!$R:$S,2,0))/ChapterTable!$R$23)))</f>
        <v>3</v>
      </c>
      <c r="E2178" s="1">
        <f ca="1">IF(AND($A2178=0,$B2178=1),
    VLOOKUP(1,ChapterTable!$1:$1048576,MATCH("최종"&amp;SUBSTITUTE(SUBSTITUTE(E$1,"standard",""),"|Float",""),ChapterTable!$1:$1,0),0)*ChapterTable!$P$17,
  IF(AND($A2178=0,$B2178=0),
    E2179,
  IF($B2178=0,
    VLOOKUP($A2178,ChapterTable!$1:$1048576,MATCH("최종"&amp;SUBSTITUTE(SUBSTITUTE(E$1,"standard",""),"|Float",""),ChapterTable!$1:$1,0),0),
  IF($B2178=1,
    IF($L2178=FALSE,
      VLOOKUP($A2178,ChapterTable!$1:$1048576,MATCH("최종"&amp;SUBSTITUTE(SUBSTITUTE(E$1,"standard",""),"|Float",""),ChapterTable!$1:$1,0),0),
      VLOOKUP($A2178-ChapterTable!$P$11,ChapterTable!$1:$1048576,MATCH("최종"&amp;SUBSTITUTE(SUBSTITUTE(E$1,"standard",""),"|Float",""),ChapterTable!$1:$1,0),0)*ChapterTable!$P$14
    ),
  OFFSET(E2178,-$B2178+IF($L2178,1,0),0)*IF($B2178&gt;OFFSET($B2178,1,0),ChapterTable!$R$17,1)*
    (VLOOKUP(SUBSTITUTE(SUBSTITUTE(E$1,"standard",""),"|Float","")&amp;IF(OR($L2178=TRUE,$A2178=0,MOD($A2178,ChapterTable!$R$20)&lt;&gt;0),"","보스")&amp;"인게임누적곱배수",ChapterTable!$R:$S,2,0)^C2178
    +VLOOKUP(SUBSTITUTE(SUBSTITUTE(E$1,"standard",""),"|Float","")&amp;IF(OR($L2178=TRUE,$A2178=0,MOD($A2178,ChapterTable!$R$20)&lt;&gt;0),"","보스")&amp;"인게임누적합배수",ChapterTable!$R:$S,2,0)*C2178)
  )
  )
  )
)</f>
        <v>550662.51450119016</v>
      </c>
      <c r="F2178" s="1">
        <f ca="1">IF(AND($A2178=0,$B2178=1),
    VLOOKUP(1,ChapterTable!$1:$1048576,MATCH("최종"&amp;SUBSTITUTE(SUBSTITUTE(F$1,"standard",""),"|Float",""),ChapterTable!$1:$1,0),0)*ChapterTable!$P$17,
  IF(AND($A2178=0,$B2178=0),
    F2179,
  IF($B2178=0,
    VLOOKUP($A2178,ChapterTable!$1:$1048576,MATCH("최종"&amp;SUBSTITUTE(SUBSTITUTE(F$1,"standard",""),"|Float",""),ChapterTable!$1:$1,0),0),
  IF($B2178=1,
    IF($L2178=FALSE,
      VLOOKUP($A2178,ChapterTable!$1:$1048576,MATCH("최종"&amp;SUBSTITUTE(SUBSTITUTE(F$1,"standard",""),"|Float",""),ChapterTable!$1:$1,0),0),
      VLOOKUP($A2178-ChapterTable!$P$11,ChapterTable!$1:$1048576,MATCH("최종"&amp;SUBSTITUTE(SUBSTITUTE(F$1,"standard",""),"|Float",""),ChapterTable!$1:$1,0),0)*ChapterTable!$P$14
    ),
  OFFSET(F2178,-$B2178+IF($L2178,1,0),0)*
    (VLOOKUP(SUBSTITUTE(SUBSTITUTE(F$1,"standard",""),"|Float","")&amp;IF(OR($L2178=TRUE,$A2178=0,MOD($A2178,ChapterTable!$R$20)&lt;&gt;0),"","보스")&amp;"인게임누적곱배수",ChapterTable!$R:$S,2,0)^D2178
    +VLOOKUP(SUBSTITUTE(SUBSTITUTE(F$1,"standard",""),"|Float","")&amp;IF(OR($L2178=TRUE,$A2178=0,MOD($A2178,ChapterTable!$R$20)&lt;&gt;0),"","보스")&amp;"인게임누적합배수",ChapterTable!$R:$S,2,0)*D2178)
  )
  )
  )
)</f>
        <v>156148.51394999027</v>
      </c>
      <c r="G2178" t="s">
        <v>719</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238"/>
        <v>4</v>
      </c>
      <c r="Q2178">
        <f t="shared" si="239"/>
        <v>4</v>
      </c>
      <c r="R2178" t="b">
        <f t="shared" ca="1" si="240"/>
        <v>1</v>
      </c>
      <c r="T2178" t="b">
        <f t="shared" ca="1" si="24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244"/>
        <v>0.25</v>
      </c>
      <c r="AJ2178">
        <f t="shared" si="242"/>
        <v>0.32</v>
      </c>
      <c r="AK2178">
        <f t="shared" si="243"/>
        <v>1</v>
      </c>
      <c r="AL2178">
        <f t="shared" si="245"/>
        <v>6</v>
      </c>
    </row>
    <row r="2179" spans="1:38" hidden="1" x14ac:dyDescent="0.3">
      <c r="A2179">
        <v>21</v>
      </c>
      <c r="B2179">
        <v>38</v>
      </c>
      <c r="C2179">
        <f>IF(OR($L2179=TRUE,$A2179=0,MOD($A2179,ChapterTable!$R$20)&lt;&gt;0),
MAX(0,INT(($B2179+ChapterTable!$P$26+VLOOKUP(SUBSTITUTE(C$1,"성장단계","")&amp;"단계오프셋",ChapterTable!$R:$S,2,0))/ChapterTable!$P$23)),
MAX(0,INT(($B2179+ChapterTable!$R$26+VLOOKUP(SUBSTITUTE(C$1,"성장단계","")&amp;"보스단계오프셋",ChapterTable!$R:$S,2,0))/ChapterTable!$R$23)))</f>
        <v>4</v>
      </c>
      <c r="D2179">
        <f>IF(OR($L2179=TRUE,$A2179=0,MOD($A2179,ChapterTable!$R$20)&lt;&gt;0),
MAX(0,INT(($B2179+ChapterTable!$P$26+VLOOKUP(SUBSTITUTE(D$1,"성장단계","")&amp;"단계오프셋",ChapterTable!$R:$S,2,0))/ChapterTable!$P$23)),
MAX(0,INT(($B2179+ChapterTable!$R$26+VLOOKUP(SUBSTITUTE(D$1,"성장단계","")&amp;"보스단계오프셋",ChapterTable!$R:$S,2,0))/ChapterTable!$R$23)))</f>
        <v>3</v>
      </c>
      <c r="E2179" s="1">
        <f ca="1">IF(AND($A2179=0,$B2179=1),
    VLOOKUP(1,ChapterTable!$1:$1048576,MATCH("최종"&amp;SUBSTITUTE(SUBSTITUTE(E$1,"standard",""),"|Float",""),ChapterTable!$1:$1,0),0)*ChapterTable!$P$17,
  IF(AND($A2179=0,$B2179=0),
    E2180,
  IF($B2179=0,
    VLOOKUP($A2179,ChapterTable!$1:$1048576,MATCH("최종"&amp;SUBSTITUTE(SUBSTITUTE(E$1,"standard",""),"|Float",""),ChapterTable!$1:$1,0),0),
  IF($B2179=1,
    IF($L2179=FALSE,
      VLOOKUP($A2179,ChapterTable!$1:$1048576,MATCH("최종"&amp;SUBSTITUTE(SUBSTITUTE(E$1,"standard",""),"|Float",""),ChapterTable!$1:$1,0),0),
      VLOOKUP($A2179-ChapterTable!$P$11,ChapterTable!$1:$1048576,MATCH("최종"&amp;SUBSTITUTE(SUBSTITUTE(E$1,"standard",""),"|Float",""),ChapterTable!$1:$1,0),0)*ChapterTable!$P$14
    ),
  OFFSET(E2179,-$B2179+IF($L2179,1,0),0)*IF($B2179&gt;OFFSET($B2179,1,0),ChapterTable!$R$17,1)*
    (VLOOKUP(SUBSTITUTE(SUBSTITUTE(E$1,"standard",""),"|Float","")&amp;IF(OR($L2179=TRUE,$A2179=0,MOD($A2179,ChapterTable!$R$20)&lt;&gt;0),"","보스")&amp;"인게임누적곱배수",ChapterTable!$R:$S,2,0)^C2179
    +VLOOKUP(SUBSTITUTE(SUBSTITUTE(E$1,"standard",""),"|Float","")&amp;IF(OR($L2179=TRUE,$A2179=0,MOD($A2179,ChapterTable!$R$20)&lt;&gt;0),"","보스")&amp;"인게임누적합배수",ChapterTable!$R:$S,2,0)*C2179)
  )
  )
  )
)</f>
        <v>550662.51450119016</v>
      </c>
      <c r="F2179" s="1">
        <f ca="1">IF(AND($A2179=0,$B2179=1),
    VLOOKUP(1,ChapterTable!$1:$1048576,MATCH("최종"&amp;SUBSTITUTE(SUBSTITUTE(F$1,"standard",""),"|Float",""),ChapterTable!$1:$1,0),0)*ChapterTable!$P$17,
  IF(AND($A2179=0,$B2179=0),
    F2180,
  IF($B2179=0,
    VLOOKUP($A2179,ChapterTable!$1:$1048576,MATCH("최종"&amp;SUBSTITUTE(SUBSTITUTE(F$1,"standard",""),"|Float",""),ChapterTable!$1:$1,0),0),
  IF($B2179=1,
    IF($L2179=FALSE,
      VLOOKUP($A2179,ChapterTable!$1:$1048576,MATCH("최종"&amp;SUBSTITUTE(SUBSTITUTE(F$1,"standard",""),"|Float",""),ChapterTable!$1:$1,0),0),
      VLOOKUP($A2179-ChapterTable!$P$11,ChapterTable!$1:$1048576,MATCH("최종"&amp;SUBSTITUTE(SUBSTITUTE(F$1,"standard",""),"|Float",""),ChapterTable!$1:$1,0),0)*ChapterTable!$P$14
    ),
  OFFSET(F2179,-$B2179+IF($L2179,1,0),0)*
    (VLOOKUP(SUBSTITUTE(SUBSTITUTE(F$1,"standard",""),"|Float","")&amp;IF(OR($L2179=TRUE,$A2179=0,MOD($A2179,ChapterTable!$R$20)&lt;&gt;0),"","보스")&amp;"인게임누적곱배수",ChapterTable!$R:$S,2,0)^D2179
    +VLOOKUP(SUBSTITUTE(SUBSTITUTE(F$1,"standard",""),"|Float","")&amp;IF(OR($L2179=TRUE,$A2179=0,MOD($A2179,ChapterTable!$R$20)&lt;&gt;0),"","보스")&amp;"인게임누적합배수",ChapterTable!$R:$S,2,0)*D2179)
  )
  )
  )
)</f>
        <v>156148.51394999027</v>
      </c>
      <c r="G2179" t="s">
        <v>719</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246">IF(B2179=0,0,
  IF(AND(L2179=FALSE,A2179&lt;&gt;0,MOD(A2179,7)=0),21,
  IF(MOD(B2179,10)=0,INT(B2179/10)-1+21,
  IF(MOD(B2179,10)=5,11,
  IF(MOD(B2179,10)=9,INT(B2179/10)+91,
  INT(B2179/10+1))))))</f>
        <v>4</v>
      </c>
      <c r="Q2179">
        <f t="shared" ref="Q2179:Q2242" si="247">IF(ISBLANK(P2179),O2179,P2179)</f>
        <v>4</v>
      </c>
      <c r="R2179" t="b">
        <f t="shared" ref="R2179:R2242" ca="1" si="248">IF(OR(B2179=0,OFFSET(B2179,1,0)=0),FALSE,
IF(AND(L2179,B2179&lt;OFFSET(B2179,1,0)),TRUE,
IF(AND(OFFSET(O2179,1,0)&gt;=21,OFFSET(O2179,1,0)&lt;=25),TRUE,FALSE)))</f>
        <v>1</v>
      </c>
      <c r="T2179" t="b">
        <f t="shared" ref="T2179:T2242" ca="1" si="249">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244"/>
        <v>0.25</v>
      </c>
      <c r="AJ2179">
        <f t="shared" ref="AJ2179:AJ2242" si="250">IF(B2179=0,0,
IF(MOD(B2179,10)=0,1,
IF(INT((B2179-1)/10)+1=1,1,
IF(INT((B2179-1)/10)+1=2,0.546666666,
IF(INT((B2179-1)/10)+1=3,0.395555555,
IF(INT((B2179-1)/10)+1=4,0.32,
IF(INT((B2179-1)/10)+1=5,0.27466666,
"이상")))))))</f>
        <v>0.32</v>
      </c>
      <c r="AK2179">
        <f t="shared" ref="AK2179:AK2242" si="251">IF(B2179=0,0,
IF(B2179=20,2,
IF(B2179=30,3,
IF(B2179=40,4,
1))))</f>
        <v>1</v>
      </c>
      <c r="AL2179">
        <f t="shared" si="245"/>
        <v>6</v>
      </c>
    </row>
    <row r="2180" spans="1:38" hidden="1" x14ac:dyDescent="0.3">
      <c r="A2180">
        <v>21</v>
      </c>
      <c r="B2180">
        <v>39</v>
      </c>
      <c r="C2180">
        <f>IF(OR($L2180=TRUE,$A2180=0,MOD($A2180,ChapterTable!$R$20)&lt;&gt;0),
MAX(0,INT(($B2180+ChapterTable!$P$26+VLOOKUP(SUBSTITUTE(C$1,"성장단계","")&amp;"단계오프셋",ChapterTable!$R:$S,2,0))/ChapterTable!$P$23)),
MAX(0,INT(($B2180+ChapterTable!$R$26+VLOOKUP(SUBSTITUTE(C$1,"성장단계","")&amp;"보스단계오프셋",ChapterTable!$R:$S,2,0))/ChapterTable!$R$23)))</f>
        <v>4</v>
      </c>
      <c r="D2180">
        <f>IF(OR($L2180=TRUE,$A2180=0,MOD($A2180,ChapterTable!$R$20)&lt;&gt;0),
MAX(0,INT(($B2180+ChapterTable!$P$26+VLOOKUP(SUBSTITUTE(D$1,"성장단계","")&amp;"단계오프셋",ChapterTable!$R:$S,2,0))/ChapterTable!$P$23)),
MAX(0,INT(($B2180+ChapterTable!$R$26+VLOOKUP(SUBSTITUTE(D$1,"성장단계","")&amp;"보스단계오프셋",ChapterTable!$R:$S,2,0))/ChapterTable!$R$23)))</f>
        <v>3</v>
      </c>
      <c r="E2180" s="1">
        <f ca="1">IF(AND($A2180=0,$B2180=1),
    VLOOKUP(1,ChapterTable!$1:$1048576,MATCH("최종"&amp;SUBSTITUTE(SUBSTITUTE(E$1,"standard",""),"|Float",""),ChapterTable!$1:$1,0),0)*ChapterTable!$P$17,
  IF(AND($A2180=0,$B2180=0),
    E2181,
  IF($B2180=0,
    VLOOKUP($A2180,ChapterTable!$1:$1048576,MATCH("최종"&amp;SUBSTITUTE(SUBSTITUTE(E$1,"standard",""),"|Float",""),ChapterTable!$1:$1,0),0),
  IF($B2180=1,
    IF($L2180=FALSE,
      VLOOKUP($A2180,ChapterTable!$1:$1048576,MATCH("최종"&amp;SUBSTITUTE(SUBSTITUTE(E$1,"standard",""),"|Float",""),ChapterTable!$1:$1,0),0),
      VLOOKUP($A2180-ChapterTable!$P$11,ChapterTable!$1:$1048576,MATCH("최종"&amp;SUBSTITUTE(SUBSTITUTE(E$1,"standard",""),"|Float",""),ChapterTable!$1:$1,0),0)*ChapterTable!$P$14
    ),
  OFFSET(E2180,-$B2180+IF($L2180,1,0),0)*IF($B2180&gt;OFFSET($B2180,1,0),ChapterTable!$R$17,1)*
    (VLOOKUP(SUBSTITUTE(SUBSTITUTE(E$1,"standard",""),"|Float","")&amp;IF(OR($L2180=TRUE,$A2180=0,MOD($A2180,ChapterTable!$R$20)&lt;&gt;0),"","보스")&amp;"인게임누적곱배수",ChapterTable!$R:$S,2,0)^C2180
    +VLOOKUP(SUBSTITUTE(SUBSTITUTE(E$1,"standard",""),"|Float","")&amp;IF(OR($L2180=TRUE,$A2180=0,MOD($A2180,ChapterTable!$R$20)&lt;&gt;0),"","보스")&amp;"인게임누적합배수",ChapterTable!$R:$S,2,0)*C2180)
  )
  )
  )
)</f>
        <v>550662.51450119016</v>
      </c>
      <c r="F2180" s="1">
        <f ca="1">IF(AND($A2180=0,$B2180=1),
    VLOOKUP(1,ChapterTable!$1:$1048576,MATCH("최종"&amp;SUBSTITUTE(SUBSTITUTE(F$1,"standard",""),"|Float",""),ChapterTable!$1:$1,0),0)*ChapterTable!$P$17,
  IF(AND($A2180=0,$B2180=0),
    F2181,
  IF($B2180=0,
    VLOOKUP($A2180,ChapterTable!$1:$1048576,MATCH("최종"&amp;SUBSTITUTE(SUBSTITUTE(F$1,"standard",""),"|Float",""),ChapterTable!$1:$1,0),0),
  IF($B2180=1,
    IF($L2180=FALSE,
      VLOOKUP($A2180,ChapterTable!$1:$1048576,MATCH("최종"&amp;SUBSTITUTE(SUBSTITUTE(F$1,"standard",""),"|Float",""),ChapterTable!$1:$1,0),0),
      VLOOKUP($A2180-ChapterTable!$P$11,ChapterTable!$1:$1048576,MATCH("최종"&amp;SUBSTITUTE(SUBSTITUTE(F$1,"standard",""),"|Float",""),ChapterTable!$1:$1,0),0)*ChapterTable!$P$14
    ),
  OFFSET(F2180,-$B2180+IF($L2180,1,0),0)*
    (VLOOKUP(SUBSTITUTE(SUBSTITUTE(F$1,"standard",""),"|Float","")&amp;IF(OR($L2180=TRUE,$A2180=0,MOD($A2180,ChapterTable!$R$20)&lt;&gt;0),"","보스")&amp;"인게임누적곱배수",ChapterTable!$R:$S,2,0)^D2180
    +VLOOKUP(SUBSTITUTE(SUBSTITUTE(F$1,"standard",""),"|Float","")&amp;IF(OR($L2180=TRUE,$A2180=0,MOD($A2180,ChapterTable!$R$20)&lt;&gt;0),"","보스")&amp;"인게임누적합배수",ChapterTable!$R:$S,2,0)*D2180)
  )
  )
  )
)</f>
        <v>156148.51394999027</v>
      </c>
      <c r="G2180" t="s">
        <v>719</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246"/>
        <v>94</v>
      </c>
      <c r="Q2180">
        <f t="shared" si="247"/>
        <v>94</v>
      </c>
      <c r="R2180" t="b">
        <f t="shared" ca="1" si="248"/>
        <v>1</v>
      </c>
      <c r="T2180" t="b">
        <f t="shared" ca="1" si="249"/>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252">IF(B2180=0,0,1/(INT((B2180-1)/10)+1))</f>
        <v>0.25</v>
      </c>
      <c r="AJ2180">
        <f t="shared" si="250"/>
        <v>0.32</v>
      </c>
      <c r="AK2180">
        <f t="shared" si="251"/>
        <v>1</v>
      </c>
      <c r="AL2180">
        <f t="shared" si="245"/>
        <v>6</v>
      </c>
    </row>
    <row r="2181" spans="1:38" hidden="1" x14ac:dyDescent="0.3">
      <c r="A2181">
        <v>21</v>
      </c>
      <c r="B2181">
        <v>40</v>
      </c>
      <c r="C2181">
        <f>IF(OR($L2181=TRUE,$A2181=0,MOD($A2181,ChapterTable!$R$20)&lt;&gt;0),
MAX(0,INT(($B2181+ChapterTable!$P$26+VLOOKUP(SUBSTITUTE(C$1,"성장단계","")&amp;"단계오프셋",ChapterTable!$R:$S,2,0))/ChapterTable!$P$23)),
MAX(0,INT(($B2181+ChapterTable!$R$26+VLOOKUP(SUBSTITUTE(C$1,"성장단계","")&amp;"보스단계오프셋",ChapterTable!$R:$S,2,0))/ChapterTable!$R$23)))</f>
        <v>4</v>
      </c>
      <c r="D2181">
        <f>IF(OR($L2181=TRUE,$A2181=0,MOD($A2181,ChapterTable!$R$20)&lt;&gt;0),
MAX(0,INT(($B2181+ChapterTable!$P$26+VLOOKUP(SUBSTITUTE(D$1,"성장단계","")&amp;"단계오프셋",ChapterTable!$R:$S,2,0))/ChapterTable!$P$23)),
MAX(0,INT(($B2181+ChapterTable!$R$26+VLOOKUP(SUBSTITUTE(D$1,"성장단계","")&amp;"보스단계오프셋",ChapterTable!$R:$S,2,0))/ChapterTable!$R$23)))</f>
        <v>3</v>
      </c>
      <c r="E2181" s="1">
        <f ca="1">IF(AND($A2181=0,$B2181=1),
    VLOOKUP(1,ChapterTable!$1:$1048576,MATCH("최종"&amp;SUBSTITUTE(SUBSTITUTE(E$1,"standard",""),"|Float",""),ChapterTable!$1:$1,0),0)*ChapterTable!$P$17,
  IF(AND($A2181=0,$B2181=0),
    E2182,
  IF($B2181=0,
    VLOOKUP($A2181,ChapterTable!$1:$1048576,MATCH("최종"&amp;SUBSTITUTE(SUBSTITUTE(E$1,"standard",""),"|Float",""),ChapterTable!$1:$1,0),0),
  IF($B2181=1,
    IF($L2181=FALSE,
      VLOOKUP($A2181,ChapterTable!$1:$1048576,MATCH("최종"&amp;SUBSTITUTE(SUBSTITUTE(E$1,"standard",""),"|Float",""),ChapterTable!$1:$1,0),0),
      VLOOKUP($A2181-ChapterTable!$P$11,ChapterTable!$1:$1048576,MATCH("최종"&amp;SUBSTITUTE(SUBSTITUTE(E$1,"standard",""),"|Float",""),ChapterTable!$1:$1,0),0)*ChapterTable!$P$14
    ),
  OFFSET(E2181,-$B2181+IF($L2181,1,0),0)*IF($B2181&gt;OFFSET($B2181,1,0),ChapterTable!$R$17,1)*
    (VLOOKUP(SUBSTITUTE(SUBSTITUTE(E$1,"standard",""),"|Float","")&amp;IF(OR($L2181=TRUE,$A2181=0,MOD($A2181,ChapterTable!$R$20)&lt;&gt;0),"","보스")&amp;"인게임누적곱배수",ChapterTable!$R:$S,2,0)^C2181
    +VLOOKUP(SUBSTITUTE(SUBSTITUTE(E$1,"standard",""),"|Float","")&amp;IF(OR($L2181=TRUE,$A2181=0,MOD($A2181,ChapterTable!$R$20)&lt;&gt;0),"","보스")&amp;"인게임누적합배수",ChapterTable!$R:$S,2,0)*C2181)
  )
  )
  )
)</f>
        <v>550662.51450119016</v>
      </c>
      <c r="F2181" s="1">
        <f ca="1">IF(AND($A2181=0,$B2181=1),
    VLOOKUP(1,ChapterTable!$1:$1048576,MATCH("최종"&amp;SUBSTITUTE(SUBSTITUTE(F$1,"standard",""),"|Float",""),ChapterTable!$1:$1,0),0)*ChapterTable!$P$17,
  IF(AND($A2181=0,$B2181=0),
    F2182,
  IF($B2181=0,
    VLOOKUP($A2181,ChapterTable!$1:$1048576,MATCH("최종"&amp;SUBSTITUTE(SUBSTITUTE(F$1,"standard",""),"|Float",""),ChapterTable!$1:$1,0),0),
  IF($B2181=1,
    IF($L2181=FALSE,
      VLOOKUP($A2181,ChapterTable!$1:$1048576,MATCH("최종"&amp;SUBSTITUTE(SUBSTITUTE(F$1,"standard",""),"|Float",""),ChapterTable!$1:$1,0),0),
      VLOOKUP($A2181-ChapterTable!$P$11,ChapterTable!$1:$1048576,MATCH("최종"&amp;SUBSTITUTE(SUBSTITUTE(F$1,"standard",""),"|Float",""),ChapterTable!$1:$1,0),0)*ChapterTable!$P$14
    ),
  OFFSET(F2181,-$B2181+IF($L2181,1,0),0)*
    (VLOOKUP(SUBSTITUTE(SUBSTITUTE(F$1,"standard",""),"|Float","")&amp;IF(OR($L2181=TRUE,$A2181=0,MOD($A2181,ChapterTable!$R$20)&lt;&gt;0),"","보스")&amp;"인게임누적곱배수",ChapterTable!$R:$S,2,0)^D2181
    +VLOOKUP(SUBSTITUTE(SUBSTITUTE(F$1,"standard",""),"|Float","")&amp;IF(OR($L2181=TRUE,$A2181=0,MOD($A2181,ChapterTable!$R$20)&lt;&gt;0),"","보스")&amp;"인게임누적합배수",ChapterTable!$R:$S,2,0)*D2181)
  )
  )
  )
)</f>
        <v>156148.51394999027</v>
      </c>
      <c r="G2181" t="s">
        <v>719</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246"/>
        <v>24</v>
      </c>
      <c r="Q2181">
        <f t="shared" si="247"/>
        <v>24</v>
      </c>
      <c r="R2181" t="b">
        <f t="shared" ca="1" si="248"/>
        <v>1</v>
      </c>
      <c r="T2181" t="b">
        <f t="shared" ca="1" si="249"/>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252"/>
        <v>0.25</v>
      </c>
      <c r="AJ2181">
        <f t="shared" si="250"/>
        <v>1</v>
      </c>
      <c r="AK2181">
        <f t="shared" si="251"/>
        <v>4</v>
      </c>
      <c r="AL2181">
        <f t="shared" si="245"/>
        <v>6</v>
      </c>
    </row>
    <row r="2182" spans="1:38" hidden="1" x14ac:dyDescent="0.3">
      <c r="A2182">
        <v>21</v>
      </c>
      <c r="B2182">
        <v>41</v>
      </c>
      <c r="C2182">
        <f>IF(OR($L2182=TRUE,$A2182=0,MOD($A2182,ChapterTable!$R$20)&lt;&gt;0),
MAX(0,INT(($B2182+ChapterTable!$P$26+VLOOKUP(SUBSTITUTE(C$1,"성장단계","")&amp;"단계오프셋",ChapterTable!$R:$S,2,0))/ChapterTable!$P$23)),
MAX(0,INT(($B2182+ChapterTable!$R$26+VLOOKUP(SUBSTITUTE(C$1,"성장단계","")&amp;"보스단계오프셋",ChapterTable!$R:$S,2,0))/ChapterTable!$R$23)))</f>
        <v>4</v>
      </c>
      <c r="D2182">
        <f>IF(OR($L2182=TRUE,$A2182=0,MOD($A2182,ChapterTable!$R$20)&lt;&gt;0),
MAX(0,INT(($B2182+ChapterTable!$P$26+VLOOKUP(SUBSTITUTE(D$1,"성장단계","")&amp;"단계오프셋",ChapterTable!$R:$S,2,0))/ChapterTable!$P$23)),
MAX(0,INT(($B2182+ChapterTable!$R$26+VLOOKUP(SUBSTITUTE(D$1,"성장단계","")&amp;"보스단계오프셋",ChapterTable!$R:$S,2,0))/ChapterTable!$R$23)))</f>
        <v>4</v>
      </c>
      <c r="E2182" s="1">
        <f ca="1">IF(AND($A2182=0,$B2182=1),
    VLOOKUP(1,ChapterTable!$1:$1048576,MATCH("최종"&amp;SUBSTITUTE(SUBSTITUTE(E$1,"standard",""),"|Float",""),ChapterTable!$1:$1,0),0)*ChapterTable!$P$17,
  IF(AND($A2182=0,$B2182=0),
    E2183,
  IF($B2182=0,
    VLOOKUP($A2182,ChapterTable!$1:$1048576,MATCH("최종"&amp;SUBSTITUTE(SUBSTITUTE(E$1,"standard",""),"|Float",""),ChapterTable!$1:$1,0),0),
  IF($B2182=1,
    IF($L2182=FALSE,
      VLOOKUP($A2182,ChapterTable!$1:$1048576,MATCH("최종"&amp;SUBSTITUTE(SUBSTITUTE(E$1,"standard",""),"|Float",""),ChapterTable!$1:$1,0),0),
      VLOOKUP($A2182-ChapterTable!$P$11,ChapterTable!$1:$1048576,MATCH("최종"&amp;SUBSTITUTE(SUBSTITUTE(E$1,"standard",""),"|Float",""),ChapterTable!$1:$1,0),0)*ChapterTable!$P$14
    ),
  OFFSET(E2182,-$B2182+IF($L2182,1,0),0)*IF($B2182&gt;OFFSET($B2182,1,0),ChapterTable!$R$17,1)*
    (VLOOKUP(SUBSTITUTE(SUBSTITUTE(E$1,"standard",""),"|Float","")&amp;IF(OR($L2182=TRUE,$A2182=0,MOD($A2182,ChapterTable!$R$20)&lt;&gt;0),"","보스")&amp;"인게임누적곱배수",ChapterTable!$R:$S,2,0)^C2182
    +VLOOKUP(SUBSTITUTE(SUBSTITUTE(E$1,"standard",""),"|Float","")&amp;IF(OR($L2182=TRUE,$A2182=0,MOD($A2182,ChapterTable!$R$20)&lt;&gt;0),"","보스")&amp;"인게임누적합배수",ChapterTable!$R:$S,2,0)*C2182)
  )
  )
  )
)</f>
        <v>550662.51450119016</v>
      </c>
      <c r="F2182" s="1">
        <f ca="1">IF(AND($A2182=0,$B2182=1),
    VLOOKUP(1,ChapterTable!$1:$1048576,MATCH("최종"&amp;SUBSTITUTE(SUBSTITUTE(F$1,"standard",""),"|Float",""),ChapterTable!$1:$1,0),0)*ChapterTable!$P$17,
  IF(AND($A2182=0,$B2182=0),
    F2183,
  IF($B2182=0,
    VLOOKUP($A2182,ChapterTable!$1:$1048576,MATCH("최종"&amp;SUBSTITUTE(SUBSTITUTE(F$1,"standard",""),"|Float",""),ChapterTable!$1:$1,0),0),
  IF($B2182=1,
    IF($L2182=FALSE,
      VLOOKUP($A2182,ChapterTable!$1:$1048576,MATCH("최종"&amp;SUBSTITUTE(SUBSTITUTE(F$1,"standard",""),"|Float",""),ChapterTable!$1:$1,0),0),
      VLOOKUP($A2182-ChapterTable!$P$11,ChapterTable!$1:$1048576,MATCH("최종"&amp;SUBSTITUTE(SUBSTITUTE(F$1,"standard",""),"|Float",""),ChapterTable!$1:$1,0),0)*ChapterTable!$P$14
    ),
  OFFSET(F2182,-$B2182+IF($L2182,1,0),0)*
    (VLOOKUP(SUBSTITUTE(SUBSTITUTE(F$1,"standard",""),"|Float","")&amp;IF(OR($L2182=TRUE,$A2182=0,MOD($A2182,ChapterTable!$R$20)&lt;&gt;0),"","보스")&amp;"인게임누적곱배수",ChapterTable!$R:$S,2,0)^D2182
    +VLOOKUP(SUBSTITUTE(SUBSTITUTE(F$1,"standard",""),"|Float","")&amp;IF(OR($L2182=TRUE,$A2182=0,MOD($A2182,ChapterTable!$R$20)&lt;&gt;0),"","보스")&amp;"인게임누적합배수",ChapterTable!$R:$S,2,0)*D2182)
  )
  )
  )
)</f>
        <v>165708.62704896927</v>
      </c>
      <c r="G2182" t="s">
        <v>719</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246"/>
        <v>5</v>
      </c>
      <c r="Q2182">
        <f t="shared" si="247"/>
        <v>5</v>
      </c>
      <c r="R2182" t="b">
        <f t="shared" ca="1" si="248"/>
        <v>1</v>
      </c>
      <c r="T2182" t="b">
        <f t="shared" ca="1" si="249"/>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252"/>
        <v>0.2</v>
      </c>
      <c r="AJ2182">
        <f t="shared" si="250"/>
        <v>0.27466666000000001</v>
      </c>
      <c r="AK2182">
        <f t="shared" si="251"/>
        <v>1</v>
      </c>
      <c r="AL2182">
        <f t="shared" si="245"/>
        <v>6</v>
      </c>
    </row>
    <row r="2183" spans="1:38" hidden="1" x14ac:dyDescent="0.3">
      <c r="A2183">
        <v>21</v>
      </c>
      <c r="B2183">
        <v>42</v>
      </c>
      <c r="C2183">
        <f>IF(OR($L2183=TRUE,$A2183=0,MOD($A2183,ChapterTable!$R$20)&lt;&gt;0),
MAX(0,INT(($B2183+ChapterTable!$P$26+VLOOKUP(SUBSTITUTE(C$1,"성장단계","")&amp;"단계오프셋",ChapterTable!$R:$S,2,0))/ChapterTable!$P$23)),
MAX(0,INT(($B2183+ChapterTable!$R$26+VLOOKUP(SUBSTITUTE(C$1,"성장단계","")&amp;"보스단계오프셋",ChapterTable!$R:$S,2,0))/ChapterTable!$R$23)))</f>
        <v>4</v>
      </c>
      <c r="D2183">
        <f>IF(OR($L2183=TRUE,$A2183=0,MOD($A2183,ChapterTable!$R$20)&lt;&gt;0),
MAX(0,INT(($B2183+ChapterTable!$P$26+VLOOKUP(SUBSTITUTE(D$1,"성장단계","")&amp;"단계오프셋",ChapterTable!$R:$S,2,0))/ChapterTable!$P$23)),
MAX(0,INT(($B2183+ChapterTable!$R$26+VLOOKUP(SUBSTITUTE(D$1,"성장단계","")&amp;"보스단계오프셋",ChapterTable!$R:$S,2,0))/ChapterTable!$R$23)))</f>
        <v>4</v>
      </c>
      <c r="E2183" s="1">
        <f ca="1">IF(AND($A2183=0,$B2183=1),
    VLOOKUP(1,ChapterTable!$1:$1048576,MATCH("최종"&amp;SUBSTITUTE(SUBSTITUTE(E$1,"standard",""),"|Float",""),ChapterTable!$1:$1,0),0)*ChapterTable!$P$17,
  IF(AND($A2183=0,$B2183=0),
    E2184,
  IF($B2183=0,
    VLOOKUP($A2183,ChapterTable!$1:$1048576,MATCH("최종"&amp;SUBSTITUTE(SUBSTITUTE(E$1,"standard",""),"|Float",""),ChapterTable!$1:$1,0),0),
  IF($B2183=1,
    IF($L2183=FALSE,
      VLOOKUP($A2183,ChapterTable!$1:$1048576,MATCH("최종"&amp;SUBSTITUTE(SUBSTITUTE(E$1,"standard",""),"|Float",""),ChapterTable!$1:$1,0),0),
      VLOOKUP($A2183-ChapterTable!$P$11,ChapterTable!$1:$1048576,MATCH("최종"&amp;SUBSTITUTE(SUBSTITUTE(E$1,"standard",""),"|Float",""),ChapterTable!$1:$1,0),0)*ChapterTable!$P$14
    ),
  OFFSET(E2183,-$B2183+IF($L2183,1,0),0)*IF($B2183&gt;OFFSET($B2183,1,0),ChapterTable!$R$17,1)*
    (VLOOKUP(SUBSTITUTE(SUBSTITUTE(E$1,"standard",""),"|Float","")&amp;IF(OR($L2183=TRUE,$A2183=0,MOD($A2183,ChapterTable!$R$20)&lt;&gt;0),"","보스")&amp;"인게임누적곱배수",ChapterTable!$R:$S,2,0)^C2183
    +VLOOKUP(SUBSTITUTE(SUBSTITUTE(E$1,"standard",""),"|Float","")&amp;IF(OR($L2183=TRUE,$A2183=0,MOD($A2183,ChapterTable!$R$20)&lt;&gt;0),"","보스")&amp;"인게임누적합배수",ChapterTable!$R:$S,2,0)*C2183)
  )
  )
  )
)</f>
        <v>550662.51450119016</v>
      </c>
      <c r="F2183" s="1">
        <f ca="1">IF(AND($A2183=0,$B2183=1),
    VLOOKUP(1,ChapterTable!$1:$1048576,MATCH("최종"&amp;SUBSTITUTE(SUBSTITUTE(F$1,"standard",""),"|Float",""),ChapterTable!$1:$1,0),0)*ChapterTable!$P$17,
  IF(AND($A2183=0,$B2183=0),
    F2184,
  IF($B2183=0,
    VLOOKUP($A2183,ChapterTable!$1:$1048576,MATCH("최종"&amp;SUBSTITUTE(SUBSTITUTE(F$1,"standard",""),"|Float",""),ChapterTable!$1:$1,0),0),
  IF($B2183=1,
    IF($L2183=FALSE,
      VLOOKUP($A2183,ChapterTable!$1:$1048576,MATCH("최종"&amp;SUBSTITUTE(SUBSTITUTE(F$1,"standard",""),"|Float",""),ChapterTable!$1:$1,0),0),
      VLOOKUP($A2183-ChapterTable!$P$11,ChapterTable!$1:$1048576,MATCH("최종"&amp;SUBSTITUTE(SUBSTITUTE(F$1,"standard",""),"|Float",""),ChapterTable!$1:$1,0),0)*ChapterTable!$P$14
    ),
  OFFSET(F2183,-$B2183+IF($L2183,1,0),0)*
    (VLOOKUP(SUBSTITUTE(SUBSTITUTE(F$1,"standard",""),"|Float","")&amp;IF(OR($L2183=TRUE,$A2183=0,MOD($A2183,ChapterTable!$R$20)&lt;&gt;0),"","보스")&amp;"인게임누적곱배수",ChapterTable!$R:$S,2,0)^D2183
    +VLOOKUP(SUBSTITUTE(SUBSTITUTE(F$1,"standard",""),"|Float","")&amp;IF(OR($L2183=TRUE,$A2183=0,MOD($A2183,ChapterTable!$R$20)&lt;&gt;0),"","보스")&amp;"인게임누적합배수",ChapterTable!$R:$S,2,0)*D2183)
  )
  )
  )
)</f>
        <v>165708.62704896927</v>
      </c>
      <c r="G2183" t="s">
        <v>719</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246"/>
        <v>5</v>
      </c>
      <c r="Q2183">
        <f t="shared" si="247"/>
        <v>5</v>
      </c>
      <c r="R2183" t="b">
        <f t="shared" ca="1" si="248"/>
        <v>1</v>
      </c>
      <c r="T2183" t="b">
        <f t="shared" ca="1" si="249"/>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252"/>
        <v>0.2</v>
      </c>
      <c r="AJ2183">
        <f t="shared" si="250"/>
        <v>0.27466666000000001</v>
      </c>
      <c r="AK2183">
        <f t="shared" si="251"/>
        <v>1</v>
      </c>
      <c r="AL2183">
        <f t="shared" si="245"/>
        <v>6</v>
      </c>
    </row>
    <row r="2184" spans="1:38" hidden="1" x14ac:dyDescent="0.3">
      <c r="A2184">
        <v>21</v>
      </c>
      <c r="B2184">
        <v>43</v>
      </c>
      <c r="C2184">
        <f>IF(OR($L2184=TRUE,$A2184=0,MOD($A2184,ChapterTable!$R$20)&lt;&gt;0),
MAX(0,INT(($B2184+ChapterTable!$P$26+VLOOKUP(SUBSTITUTE(C$1,"성장단계","")&amp;"단계오프셋",ChapterTable!$R:$S,2,0))/ChapterTable!$P$23)),
MAX(0,INT(($B2184+ChapterTable!$R$26+VLOOKUP(SUBSTITUTE(C$1,"성장단계","")&amp;"보스단계오프셋",ChapterTable!$R:$S,2,0))/ChapterTable!$R$23)))</f>
        <v>4</v>
      </c>
      <c r="D2184">
        <f>IF(OR($L2184=TRUE,$A2184=0,MOD($A2184,ChapterTable!$R$20)&lt;&gt;0),
MAX(0,INT(($B2184+ChapterTable!$P$26+VLOOKUP(SUBSTITUTE(D$1,"성장단계","")&amp;"단계오프셋",ChapterTable!$R:$S,2,0))/ChapterTable!$P$23)),
MAX(0,INT(($B2184+ChapterTable!$R$26+VLOOKUP(SUBSTITUTE(D$1,"성장단계","")&amp;"보스단계오프셋",ChapterTable!$R:$S,2,0))/ChapterTable!$R$23)))</f>
        <v>4</v>
      </c>
      <c r="E2184" s="1">
        <f ca="1">IF(AND($A2184=0,$B2184=1),
    VLOOKUP(1,ChapterTable!$1:$1048576,MATCH("최종"&amp;SUBSTITUTE(SUBSTITUTE(E$1,"standard",""),"|Float",""),ChapterTable!$1:$1,0),0)*ChapterTable!$P$17,
  IF(AND($A2184=0,$B2184=0),
    E2185,
  IF($B2184=0,
    VLOOKUP($A2184,ChapterTable!$1:$1048576,MATCH("최종"&amp;SUBSTITUTE(SUBSTITUTE(E$1,"standard",""),"|Float",""),ChapterTable!$1:$1,0),0),
  IF($B2184=1,
    IF($L2184=FALSE,
      VLOOKUP($A2184,ChapterTable!$1:$1048576,MATCH("최종"&amp;SUBSTITUTE(SUBSTITUTE(E$1,"standard",""),"|Float",""),ChapterTable!$1:$1,0),0),
      VLOOKUP($A2184-ChapterTable!$P$11,ChapterTable!$1:$1048576,MATCH("최종"&amp;SUBSTITUTE(SUBSTITUTE(E$1,"standard",""),"|Float",""),ChapterTable!$1:$1,0),0)*ChapterTable!$P$14
    ),
  OFFSET(E2184,-$B2184+IF($L2184,1,0),0)*IF($B2184&gt;OFFSET($B2184,1,0),ChapterTable!$R$17,1)*
    (VLOOKUP(SUBSTITUTE(SUBSTITUTE(E$1,"standard",""),"|Float","")&amp;IF(OR($L2184=TRUE,$A2184=0,MOD($A2184,ChapterTable!$R$20)&lt;&gt;0),"","보스")&amp;"인게임누적곱배수",ChapterTable!$R:$S,2,0)^C2184
    +VLOOKUP(SUBSTITUTE(SUBSTITUTE(E$1,"standard",""),"|Float","")&amp;IF(OR($L2184=TRUE,$A2184=0,MOD($A2184,ChapterTable!$R$20)&lt;&gt;0),"","보스")&amp;"인게임누적합배수",ChapterTable!$R:$S,2,0)*C2184)
  )
  )
  )
)</f>
        <v>550662.51450119016</v>
      </c>
      <c r="F2184" s="1">
        <f ca="1">IF(AND($A2184=0,$B2184=1),
    VLOOKUP(1,ChapterTable!$1:$1048576,MATCH("최종"&amp;SUBSTITUTE(SUBSTITUTE(F$1,"standard",""),"|Float",""),ChapterTable!$1:$1,0),0)*ChapterTable!$P$17,
  IF(AND($A2184=0,$B2184=0),
    F2185,
  IF($B2184=0,
    VLOOKUP($A2184,ChapterTable!$1:$1048576,MATCH("최종"&amp;SUBSTITUTE(SUBSTITUTE(F$1,"standard",""),"|Float",""),ChapterTable!$1:$1,0),0),
  IF($B2184=1,
    IF($L2184=FALSE,
      VLOOKUP($A2184,ChapterTable!$1:$1048576,MATCH("최종"&amp;SUBSTITUTE(SUBSTITUTE(F$1,"standard",""),"|Float",""),ChapterTable!$1:$1,0),0),
      VLOOKUP($A2184-ChapterTable!$P$11,ChapterTable!$1:$1048576,MATCH("최종"&amp;SUBSTITUTE(SUBSTITUTE(F$1,"standard",""),"|Float",""),ChapterTable!$1:$1,0),0)*ChapterTable!$P$14
    ),
  OFFSET(F2184,-$B2184+IF($L2184,1,0),0)*
    (VLOOKUP(SUBSTITUTE(SUBSTITUTE(F$1,"standard",""),"|Float","")&amp;IF(OR($L2184=TRUE,$A2184=0,MOD($A2184,ChapterTable!$R$20)&lt;&gt;0),"","보스")&amp;"인게임누적곱배수",ChapterTable!$R:$S,2,0)^D2184
    +VLOOKUP(SUBSTITUTE(SUBSTITUTE(F$1,"standard",""),"|Float","")&amp;IF(OR($L2184=TRUE,$A2184=0,MOD($A2184,ChapterTable!$R$20)&lt;&gt;0),"","보스")&amp;"인게임누적합배수",ChapterTable!$R:$S,2,0)*D2184)
  )
  )
  )
)</f>
        <v>165708.62704896927</v>
      </c>
      <c r="G2184" t="s">
        <v>719</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246"/>
        <v>5</v>
      </c>
      <c r="Q2184">
        <f t="shared" si="247"/>
        <v>5</v>
      </c>
      <c r="R2184" t="b">
        <f t="shared" ca="1" si="248"/>
        <v>1</v>
      </c>
      <c r="T2184" t="b">
        <f t="shared" ca="1" si="249"/>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252"/>
        <v>0.2</v>
      </c>
      <c r="AJ2184">
        <f t="shared" si="250"/>
        <v>0.27466666000000001</v>
      </c>
      <c r="AK2184">
        <f t="shared" si="251"/>
        <v>1</v>
      </c>
      <c r="AL2184">
        <f t="shared" si="245"/>
        <v>6</v>
      </c>
    </row>
    <row r="2185" spans="1:38" hidden="1" x14ac:dyDescent="0.3">
      <c r="A2185">
        <v>21</v>
      </c>
      <c r="B2185">
        <v>44</v>
      </c>
      <c r="C2185">
        <f>IF(OR($L2185=TRUE,$A2185=0,MOD($A2185,ChapterTable!$R$20)&lt;&gt;0),
MAX(0,INT(($B2185+ChapterTable!$P$26+VLOOKUP(SUBSTITUTE(C$1,"성장단계","")&amp;"단계오프셋",ChapterTable!$R:$S,2,0))/ChapterTable!$P$23)),
MAX(0,INT(($B2185+ChapterTable!$R$26+VLOOKUP(SUBSTITUTE(C$1,"성장단계","")&amp;"보스단계오프셋",ChapterTable!$R:$S,2,0))/ChapterTable!$R$23)))</f>
        <v>4</v>
      </c>
      <c r="D2185">
        <f>IF(OR($L2185=TRUE,$A2185=0,MOD($A2185,ChapterTable!$R$20)&lt;&gt;0),
MAX(0,INT(($B2185+ChapterTable!$P$26+VLOOKUP(SUBSTITUTE(D$1,"성장단계","")&amp;"단계오프셋",ChapterTable!$R:$S,2,0))/ChapterTable!$P$23)),
MAX(0,INT(($B2185+ChapterTable!$R$26+VLOOKUP(SUBSTITUTE(D$1,"성장단계","")&amp;"보스단계오프셋",ChapterTable!$R:$S,2,0))/ChapterTable!$R$23)))</f>
        <v>4</v>
      </c>
      <c r="E2185" s="1">
        <f ca="1">IF(AND($A2185=0,$B2185=1),
    VLOOKUP(1,ChapterTable!$1:$1048576,MATCH("최종"&amp;SUBSTITUTE(SUBSTITUTE(E$1,"standard",""),"|Float",""),ChapterTable!$1:$1,0),0)*ChapterTable!$P$17,
  IF(AND($A2185=0,$B2185=0),
    E2186,
  IF($B2185=0,
    VLOOKUP($A2185,ChapterTable!$1:$1048576,MATCH("최종"&amp;SUBSTITUTE(SUBSTITUTE(E$1,"standard",""),"|Float",""),ChapterTable!$1:$1,0),0),
  IF($B2185=1,
    IF($L2185=FALSE,
      VLOOKUP($A2185,ChapterTable!$1:$1048576,MATCH("최종"&amp;SUBSTITUTE(SUBSTITUTE(E$1,"standard",""),"|Float",""),ChapterTable!$1:$1,0),0),
      VLOOKUP($A2185-ChapterTable!$P$11,ChapterTable!$1:$1048576,MATCH("최종"&amp;SUBSTITUTE(SUBSTITUTE(E$1,"standard",""),"|Float",""),ChapterTable!$1:$1,0),0)*ChapterTable!$P$14
    ),
  OFFSET(E2185,-$B2185+IF($L2185,1,0),0)*IF($B2185&gt;OFFSET($B2185,1,0),ChapterTable!$R$17,1)*
    (VLOOKUP(SUBSTITUTE(SUBSTITUTE(E$1,"standard",""),"|Float","")&amp;IF(OR($L2185=TRUE,$A2185=0,MOD($A2185,ChapterTable!$R$20)&lt;&gt;0),"","보스")&amp;"인게임누적곱배수",ChapterTable!$R:$S,2,0)^C2185
    +VLOOKUP(SUBSTITUTE(SUBSTITUTE(E$1,"standard",""),"|Float","")&amp;IF(OR($L2185=TRUE,$A2185=0,MOD($A2185,ChapterTable!$R$20)&lt;&gt;0),"","보스")&amp;"인게임누적합배수",ChapterTable!$R:$S,2,0)*C2185)
  )
  )
  )
)</f>
        <v>550662.51450119016</v>
      </c>
      <c r="F2185" s="1">
        <f ca="1">IF(AND($A2185=0,$B2185=1),
    VLOOKUP(1,ChapterTable!$1:$1048576,MATCH("최종"&amp;SUBSTITUTE(SUBSTITUTE(F$1,"standard",""),"|Float",""),ChapterTable!$1:$1,0),0)*ChapterTable!$P$17,
  IF(AND($A2185=0,$B2185=0),
    F2186,
  IF($B2185=0,
    VLOOKUP($A2185,ChapterTable!$1:$1048576,MATCH("최종"&amp;SUBSTITUTE(SUBSTITUTE(F$1,"standard",""),"|Float",""),ChapterTable!$1:$1,0),0),
  IF($B2185=1,
    IF($L2185=FALSE,
      VLOOKUP($A2185,ChapterTable!$1:$1048576,MATCH("최종"&amp;SUBSTITUTE(SUBSTITUTE(F$1,"standard",""),"|Float",""),ChapterTable!$1:$1,0),0),
      VLOOKUP($A2185-ChapterTable!$P$11,ChapterTable!$1:$1048576,MATCH("최종"&amp;SUBSTITUTE(SUBSTITUTE(F$1,"standard",""),"|Float",""),ChapterTable!$1:$1,0),0)*ChapterTable!$P$14
    ),
  OFFSET(F2185,-$B2185+IF($L2185,1,0),0)*
    (VLOOKUP(SUBSTITUTE(SUBSTITUTE(F$1,"standard",""),"|Float","")&amp;IF(OR($L2185=TRUE,$A2185=0,MOD($A2185,ChapterTable!$R$20)&lt;&gt;0),"","보스")&amp;"인게임누적곱배수",ChapterTable!$R:$S,2,0)^D2185
    +VLOOKUP(SUBSTITUTE(SUBSTITUTE(F$1,"standard",""),"|Float","")&amp;IF(OR($L2185=TRUE,$A2185=0,MOD($A2185,ChapterTable!$R$20)&lt;&gt;0),"","보스")&amp;"인게임누적합배수",ChapterTable!$R:$S,2,0)*D2185)
  )
  )
  )
)</f>
        <v>165708.62704896927</v>
      </c>
      <c r="G2185" t="s">
        <v>719</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246"/>
        <v>5</v>
      </c>
      <c r="Q2185">
        <f t="shared" si="247"/>
        <v>5</v>
      </c>
      <c r="R2185" t="b">
        <f t="shared" ca="1" si="248"/>
        <v>1</v>
      </c>
      <c r="T2185" t="b">
        <f t="shared" ca="1" si="249"/>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252"/>
        <v>0.2</v>
      </c>
      <c r="AJ2185">
        <f t="shared" si="250"/>
        <v>0.27466666000000001</v>
      </c>
      <c r="AK2185">
        <f t="shared" si="251"/>
        <v>1</v>
      </c>
      <c r="AL2185">
        <f t="shared" si="245"/>
        <v>6</v>
      </c>
    </row>
    <row r="2186" spans="1:38" hidden="1" x14ac:dyDescent="0.3">
      <c r="A2186">
        <v>21</v>
      </c>
      <c r="B2186">
        <v>45</v>
      </c>
      <c r="C2186">
        <f>IF(OR($L2186=TRUE,$A2186=0,MOD($A2186,ChapterTable!$R$20)&lt;&gt;0),
MAX(0,INT(($B2186+ChapterTable!$P$26+VLOOKUP(SUBSTITUTE(C$1,"성장단계","")&amp;"단계오프셋",ChapterTable!$R:$S,2,0))/ChapterTable!$P$23)),
MAX(0,INT(($B2186+ChapterTable!$R$26+VLOOKUP(SUBSTITUTE(C$1,"성장단계","")&amp;"보스단계오프셋",ChapterTable!$R:$S,2,0))/ChapterTable!$R$23)))</f>
        <v>4</v>
      </c>
      <c r="D2186">
        <f>IF(OR($L2186=TRUE,$A2186=0,MOD($A2186,ChapterTable!$R$20)&lt;&gt;0),
MAX(0,INT(($B2186+ChapterTable!$P$26+VLOOKUP(SUBSTITUTE(D$1,"성장단계","")&amp;"단계오프셋",ChapterTable!$R:$S,2,0))/ChapterTable!$P$23)),
MAX(0,INT(($B2186+ChapterTable!$R$26+VLOOKUP(SUBSTITUTE(D$1,"성장단계","")&amp;"보스단계오프셋",ChapterTable!$R:$S,2,0))/ChapterTable!$R$23)))</f>
        <v>4</v>
      </c>
      <c r="E2186" s="1">
        <f ca="1">IF(AND($A2186=0,$B2186=1),
    VLOOKUP(1,ChapterTable!$1:$1048576,MATCH("최종"&amp;SUBSTITUTE(SUBSTITUTE(E$1,"standard",""),"|Float",""),ChapterTable!$1:$1,0),0)*ChapterTable!$P$17,
  IF(AND($A2186=0,$B2186=0),
    E2187,
  IF($B2186=0,
    VLOOKUP($A2186,ChapterTable!$1:$1048576,MATCH("최종"&amp;SUBSTITUTE(SUBSTITUTE(E$1,"standard",""),"|Float",""),ChapterTable!$1:$1,0),0),
  IF($B2186=1,
    IF($L2186=FALSE,
      VLOOKUP($A2186,ChapterTable!$1:$1048576,MATCH("최종"&amp;SUBSTITUTE(SUBSTITUTE(E$1,"standard",""),"|Float",""),ChapterTable!$1:$1,0),0),
      VLOOKUP($A2186-ChapterTable!$P$11,ChapterTable!$1:$1048576,MATCH("최종"&amp;SUBSTITUTE(SUBSTITUTE(E$1,"standard",""),"|Float",""),ChapterTable!$1:$1,0),0)*ChapterTable!$P$14
    ),
  OFFSET(E2186,-$B2186+IF($L2186,1,0),0)*IF($B2186&gt;OFFSET($B2186,1,0),ChapterTable!$R$17,1)*
    (VLOOKUP(SUBSTITUTE(SUBSTITUTE(E$1,"standard",""),"|Float","")&amp;IF(OR($L2186=TRUE,$A2186=0,MOD($A2186,ChapterTable!$R$20)&lt;&gt;0),"","보스")&amp;"인게임누적곱배수",ChapterTable!$R:$S,2,0)^C2186
    +VLOOKUP(SUBSTITUTE(SUBSTITUTE(E$1,"standard",""),"|Float","")&amp;IF(OR($L2186=TRUE,$A2186=0,MOD($A2186,ChapterTable!$R$20)&lt;&gt;0),"","보스")&amp;"인게임누적합배수",ChapterTable!$R:$S,2,0)*C2186)
  )
  )
  )
)</f>
        <v>550662.51450119016</v>
      </c>
      <c r="F2186" s="1">
        <f ca="1">IF(AND($A2186=0,$B2186=1),
    VLOOKUP(1,ChapterTable!$1:$1048576,MATCH("최종"&amp;SUBSTITUTE(SUBSTITUTE(F$1,"standard",""),"|Float",""),ChapterTable!$1:$1,0),0)*ChapterTable!$P$17,
  IF(AND($A2186=0,$B2186=0),
    F2187,
  IF($B2186=0,
    VLOOKUP($A2186,ChapterTable!$1:$1048576,MATCH("최종"&amp;SUBSTITUTE(SUBSTITUTE(F$1,"standard",""),"|Float",""),ChapterTable!$1:$1,0),0),
  IF($B2186=1,
    IF($L2186=FALSE,
      VLOOKUP($A2186,ChapterTable!$1:$1048576,MATCH("최종"&amp;SUBSTITUTE(SUBSTITUTE(F$1,"standard",""),"|Float",""),ChapterTable!$1:$1,0),0),
      VLOOKUP($A2186-ChapterTable!$P$11,ChapterTable!$1:$1048576,MATCH("최종"&amp;SUBSTITUTE(SUBSTITUTE(F$1,"standard",""),"|Float",""),ChapterTable!$1:$1,0),0)*ChapterTable!$P$14
    ),
  OFFSET(F2186,-$B2186+IF($L2186,1,0),0)*
    (VLOOKUP(SUBSTITUTE(SUBSTITUTE(F$1,"standard",""),"|Float","")&amp;IF(OR($L2186=TRUE,$A2186=0,MOD($A2186,ChapterTable!$R$20)&lt;&gt;0),"","보스")&amp;"인게임누적곱배수",ChapterTable!$R:$S,2,0)^D2186
    +VLOOKUP(SUBSTITUTE(SUBSTITUTE(F$1,"standard",""),"|Float","")&amp;IF(OR($L2186=TRUE,$A2186=0,MOD($A2186,ChapterTable!$R$20)&lt;&gt;0),"","보스")&amp;"인게임누적합배수",ChapterTable!$R:$S,2,0)*D2186)
  )
  )
  )
)</f>
        <v>165708.62704896927</v>
      </c>
      <c r="G2186" t="s">
        <v>719</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246"/>
        <v>11</v>
      </c>
      <c r="Q2186">
        <f t="shared" si="247"/>
        <v>11</v>
      </c>
      <c r="R2186" t="b">
        <f t="shared" ca="1" si="248"/>
        <v>1</v>
      </c>
      <c r="T2186" t="b">
        <f t="shared" ca="1" si="249"/>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252"/>
        <v>0.2</v>
      </c>
      <c r="AJ2186">
        <f t="shared" si="250"/>
        <v>0.27466666000000001</v>
      </c>
      <c r="AK2186">
        <f t="shared" si="251"/>
        <v>1</v>
      </c>
      <c r="AL2186">
        <f t="shared" si="245"/>
        <v>6</v>
      </c>
    </row>
    <row r="2187" spans="1:38" hidden="1" x14ac:dyDescent="0.3">
      <c r="A2187">
        <v>21</v>
      </c>
      <c r="B2187">
        <v>46</v>
      </c>
      <c r="C2187">
        <f>IF(OR($L2187=TRUE,$A2187=0,MOD($A2187,ChapterTable!$R$20)&lt;&gt;0),
MAX(0,INT(($B2187+ChapterTable!$P$26+VLOOKUP(SUBSTITUTE(C$1,"성장단계","")&amp;"단계오프셋",ChapterTable!$R:$S,2,0))/ChapterTable!$P$23)),
MAX(0,INT(($B2187+ChapterTable!$R$26+VLOOKUP(SUBSTITUTE(C$1,"성장단계","")&amp;"보스단계오프셋",ChapterTable!$R:$S,2,0))/ChapterTable!$R$23)))</f>
        <v>5</v>
      </c>
      <c r="D2187">
        <f>IF(OR($L2187=TRUE,$A2187=0,MOD($A2187,ChapterTable!$R$20)&lt;&gt;0),
MAX(0,INT(($B2187+ChapterTable!$P$26+VLOOKUP(SUBSTITUTE(D$1,"성장단계","")&amp;"단계오프셋",ChapterTable!$R:$S,2,0))/ChapterTable!$P$23)),
MAX(0,INT(($B2187+ChapterTable!$R$26+VLOOKUP(SUBSTITUTE(D$1,"성장단계","")&amp;"보스단계오프셋",ChapterTable!$R:$S,2,0))/ChapterTable!$R$23)))</f>
        <v>4</v>
      </c>
      <c r="E2187" s="1">
        <f ca="1">IF(AND($A2187=0,$B2187=1),
    VLOOKUP(1,ChapterTable!$1:$1048576,MATCH("최종"&amp;SUBSTITUTE(SUBSTITUTE(E$1,"standard",""),"|Float",""),ChapterTable!$1:$1,0),0)*ChapterTable!$P$17,
  IF(AND($A2187=0,$B2187=0),
    E2188,
  IF($B2187=0,
    VLOOKUP($A2187,ChapterTable!$1:$1048576,MATCH("최종"&amp;SUBSTITUTE(SUBSTITUTE(E$1,"standard",""),"|Float",""),ChapterTable!$1:$1,0),0),
  IF($B2187=1,
    IF($L2187=FALSE,
      VLOOKUP($A2187,ChapterTable!$1:$1048576,MATCH("최종"&amp;SUBSTITUTE(SUBSTITUTE(E$1,"standard",""),"|Float",""),ChapterTable!$1:$1,0),0),
      VLOOKUP($A2187-ChapterTable!$P$11,ChapterTable!$1:$1048576,MATCH("최종"&amp;SUBSTITUTE(SUBSTITUTE(E$1,"standard",""),"|Float",""),ChapterTable!$1:$1,0),0)*ChapterTable!$P$14
    ),
  OFFSET(E2187,-$B2187+IF($L2187,1,0),0)*IF($B2187&gt;OFFSET($B2187,1,0),ChapterTable!$R$17,1)*
    (VLOOKUP(SUBSTITUTE(SUBSTITUTE(E$1,"standard",""),"|Float","")&amp;IF(OR($L2187=TRUE,$A2187=0,MOD($A2187,ChapterTable!$R$20)&lt;&gt;0),"","보스")&amp;"인게임누적곱배수",ChapterTable!$R:$S,2,0)^C2187
    +VLOOKUP(SUBSTITUTE(SUBSTITUTE(E$1,"standard",""),"|Float","")&amp;IF(OR($L2187=TRUE,$A2187=0,MOD($A2187,ChapterTable!$R$20)&lt;&gt;0),"","보스")&amp;"인게임누적합배수",ChapterTable!$R:$S,2,0)*C2187)
  )
  )
  )
)</f>
        <v>611847.23833465576</v>
      </c>
      <c r="F2187" s="1">
        <f ca="1">IF(AND($A2187=0,$B2187=1),
    VLOOKUP(1,ChapterTable!$1:$1048576,MATCH("최종"&amp;SUBSTITUTE(SUBSTITUTE(F$1,"standard",""),"|Float",""),ChapterTable!$1:$1,0),0)*ChapterTable!$P$17,
  IF(AND($A2187=0,$B2187=0),
    F2188,
  IF($B2187=0,
    VLOOKUP($A2187,ChapterTable!$1:$1048576,MATCH("최종"&amp;SUBSTITUTE(SUBSTITUTE(F$1,"standard",""),"|Float",""),ChapterTable!$1:$1,0),0),
  IF($B2187=1,
    IF($L2187=FALSE,
      VLOOKUP($A2187,ChapterTable!$1:$1048576,MATCH("최종"&amp;SUBSTITUTE(SUBSTITUTE(F$1,"standard",""),"|Float",""),ChapterTable!$1:$1,0),0),
      VLOOKUP($A2187-ChapterTable!$P$11,ChapterTable!$1:$1048576,MATCH("최종"&amp;SUBSTITUTE(SUBSTITUTE(F$1,"standard",""),"|Float",""),ChapterTable!$1:$1,0),0)*ChapterTable!$P$14
    ),
  OFFSET(F2187,-$B2187+IF($L2187,1,0),0)*
    (VLOOKUP(SUBSTITUTE(SUBSTITUTE(F$1,"standard",""),"|Float","")&amp;IF(OR($L2187=TRUE,$A2187=0,MOD($A2187,ChapterTable!$R$20)&lt;&gt;0),"","보스")&amp;"인게임누적곱배수",ChapterTable!$R:$S,2,0)^D2187
    +VLOOKUP(SUBSTITUTE(SUBSTITUTE(F$1,"standard",""),"|Float","")&amp;IF(OR($L2187=TRUE,$A2187=0,MOD($A2187,ChapterTable!$R$20)&lt;&gt;0),"","보스")&amp;"인게임누적합배수",ChapterTable!$R:$S,2,0)*D2187)
  )
  )
  )
)</f>
        <v>165708.62704896927</v>
      </c>
      <c r="G2187" t="s">
        <v>719</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246"/>
        <v>5</v>
      </c>
      <c r="Q2187">
        <f t="shared" si="247"/>
        <v>5</v>
      </c>
      <c r="R2187" t="b">
        <f t="shared" ca="1" si="248"/>
        <v>1</v>
      </c>
      <c r="T2187" t="b">
        <f t="shared" ca="1" si="249"/>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252"/>
        <v>0.2</v>
      </c>
      <c r="AJ2187">
        <f t="shared" si="250"/>
        <v>0.27466666000000001</v>
      </c>
      <c r="AK2187">
        <f t="shared" si="251"/>
        <v>1</v>
      </c>
      <c r="AL2187">
        <f t="shared" si="245"/>
        <v>6</v>
      </c>
    </row>
    <row r="2188" spans="1:38" hidden="1" x14ac:dyDescent="0.3">
      <c r="A2188">
        <v>21</v>
      </c>
      <c r="B2188">
        <v>47</v>
      </c>
      <c r="C2188">
        <f>IF(OR($L2188=TRUE,$A2188=0,MOD($A2188,ChapterTable!$R$20)&lt;&gt;0),
MAX(0,INT(($B2188+ChapterTable!$P$26+VLOOKUP(SUBSTITUTE(C$1,"성장단계","")&amp;"단계오프셋",ChapterTable!$R:$S,2,0))/ChapterTable!$P$23)),
MAX(0,INT(($B2188+ChapterTable!$R$26+VLOOKUP(SUBSTITUTE(C$1,"성장단계","")&amp;"보스단계오프셋",ChapterTable!$R:$S,2,0))/ChapterTable!$R$23)))</f>
        <v>5</v>
      </c>
      <c r="D2188">
        <f>IF(OR($L2188=TRUE,$A2188=0,MOD($A2188,ChapterTable!$R$20)&lt;&gt;0),
MAX(0,INT(($B2188+ChapterTable!$P$26+VLOOKUP(SUBSTITUTE(D$1,"성장단계","")&amp;"단계오프셋",ChapterTable!$R:$S,2,0))/ChapterTable!$P$23)),
MAX(0,INT(($B2188+ChapterTable!$R$26+VLOOKUP(SUBSTITUTE(D$1,"성장단계","")&amp;"보스단계오프셋",ChapterTable!$R:$S,2,0))/ChapterTable!$R$23)))</f>
        <v>4</v>
      </c>
      <c r="E2188" s="1">
        <f ca="1">IF(AND($A2188=0,$B2188=1),
    VLOOKUP(1,ChapterTable!$1:$1048576,MATCH("최종"&amp;SUBSTITUTE(SUBSTITUTE(E$1,"standard",""),"|Float",""),ChapterTable!$1:$1,0),0)*ChapterTable!$P$17,
  IF(AND($A2188=0,$B2188=0),
    E2189,
  IF($B2188=0,
    VLOOKUP($A2188,ChapterTable!$1:$1048576,MATCH("최종"&amp;SUBSTITUTE(SUBSTITUTE(E$1,"standard",""),"|Float",""),ChapterTable!$1:$1,0),0),
  IF($B2188=1,
    IF($L2188=FALSE,
      VLOOKUP($A2188,ChapterTable!$1:$1048576,MATCH("최종"&amp;SUBSTITUTE(SUBSTITUTE(E$1,"standard",""),"|Float",""),ChapterTable!$1:$1,0),0),
      VLOOKUP($A2188-ChapterTable!$P$11,ChapterTable!$1:$1048576,MATCH("최종"&amp;SUBSTITUTE(SUBSTITUTE(E$1,"standard",""),"|Float",""),ChapterTable!$1:$1,0),0)*ChapterTable!$P$14
    ),
  OFFSET(E2188,-$B2188+IF($L2188,1,0),0)*IF($B2188&gt;OFFSET($B2188,1,0),ChapterTable!$R$17,1)*
    (VLOOKUP(SUBSTITUTE(SUBSTITUTE(E$1,"standard",""),"|Float","")&amp;IF(OR($L2188=TRUE,$A2188=0,MOD($A2188,ChapterTable!$R$20)&lt;&gt;0),"","보스")&amp;"인게임누적곱배수",ChapterTable!$R:$S,2,0)^C2188
    +VLOOKUP(SUBSTITUTE(SUBSTITUTE(E$1,"standard",""),"|Float","")&amp;IF(OR($L2188=TRUE,$A2188=0,MOD($A2188,ChapterTable!$R$20)&lt;&gt;0),"","보스")&amp;"인게임누적합배수",ChapterTable!$R:$S,2,0)*C2188)
  )
  )
  )
)</f>
        <v>611847.23833465576</v>
      </c>
      <c r="F2188" s="1">
        <f ca="1">IF(AND($A2188=0,$B2188=1),
    VLOOKUP(1,ChapterTable!$1:$1048576,MATCH("최종"&amp;SUBSTITUTE(SUBSTITUTE(F$1,"standard",""),"|Float",""),ChapterTable!$1:$1,0),0)*ChapterTable!$P$17,
  IF(AND($A2188=0,$B2188=0),
    F2189,
  IF($B2188=0,
    VLOOKUP($A2188,ChapterTable!$1:$1048576,MATCH("최종"&amp;SUBSTITUTE(SUBSTITUTE(F$1,"standard",""),"|Float",""),ChapterTable!$1:$1,0),0),
  IF($B2188=1,
    IF($L2188=FALSE,
      VLOOKUP($A2188,ChapterTable!$1:$1048576,MATCH("최종"&amp;SUBSTITUTE(SUBSTITUTE(F$1,"standard",""),"|Float",""),ChapterTable!$1:$1,0),0),
      VLOOKUP($A2188-ChapterTable!$P$11,ChapterTable!$1:$1048576,MATCH("최종"&amp;SUBSTITUTE(SUBSTITUTE(F$1,"standard",""),"|Float",""),ChapterTable!$1:$1,0),0)*ChapterTable!$P$14
    ),
  OFFSET(F2188,-$B2188+IF($L2188,1,0),0)*
    (VLOOKUP(SUBSTITUTE(SUBSTITUTE(F$1,"standard",""),"|Float","")&amp;IF(OR($L2188=TRUE,$A2188=0,MOD($A2188,ChapterTable!$R$20)&lt;&gt;0),"","보스")&amp;"인게임누적곱배수",ChapterTable!$R:$S,2,0)^D2188
    +VLOOKUP(SUBSTITUTE(SUBSTITUTE(F$1,"standard",""),"|Float","")&amp;IF(OR($L2188=TRUE,$A2188=0,MOD($A2188,ChapterTable!$R$20)&lt;&gt;0),"","보스")&amp;"인게임누적합배수",ChapterTable!$R:$S,2,0)*D2188)
  )
  )
  )
)</f>
        <v>165708.62704896927</v>
      </c>
      <c r="G2188" t="s">
        <v>719</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246"/>
        <v>5</v>
      </c>
      <c r="Q2188">
        <f t="shared" si="247"/>
        <v>5</v>
      </c>
      <c r="R2188" t="b">
        <f t="shared" ca="1" si="248"/>
        <v>1</v>
      </c>
      <c r="T2188" t="b">
        <f t="shared" ca="1" si="249"/>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252"/>
        <v>0.2</v>
      </c>
      <c r="AJ2188">
        <f t="shared" si="250"/>
        <v>0.27466666000000001</v>
      </c>
      <c r="AK2188">
        <f t="shared" si="251"/>
        <v>1</v>
      </c>
      <c r="AL2188">
        <f t="shared" si="245"/>
        <v>6</v>
      </c>
    </row>
    <row r="2189" spans="1:38" hidden="1" x14ac:dyDescent="0.3">
      <c r="A2189">
        <v>21</v>
      </c>
      <c r="B2189">
        <v>48</v>
      </c>
      <c r="C2189">
        <f>IF(OR($L2189=TRUE,$A2189=0,MOD($A2189,ChapterTable!$R$20)&lt;&gt;0),
MAX(0,INT(($B2189+ChapterTable!$P$26+VLOOKUP(SUBSTITUTE(C$1,"성장단계","")&amp;"단계오프셋",ChapterTable!$R:$S,2,0))/ChapterTable!$P$23)),
MAX(0,INT(($B2189+ChapterTable!$R$26+VLOOKUP(SUBSTITUTE(C$1,"성장단계","")&amp;"보스단계오프셋",ChapterTable!$R:$S,2,0))/ChapterTable!$R$23)))</f>
        <v>5</v>
      </c>
      <c r="D2189">
        <f>IF(OR($L2189=TRUE,$A2189=0,MOD($A2189,ChapterTable!$R$20)&lt;&gt;0),
MAX(0,INT(($B2189+ChapterTable!$P$26+VLOOKUP(SUBSTITUTE(D$1,"성장단계","")&amp;"단계오프셋",ChapterTable!$R:$S,2,0))/ChapterTable!$P$23)),
MAX(0,INT(($B2189+ChapterTable!$R$26+VLOOKUP(SUBSTITUTE(D$1,"성장단계","")&amp;"보스단계오프셋",ChapterTable!$R:$S,2,0))/ChapterTable!$R$23)))</f>
        <v>4</v>
      </c>
      <c r="E2189" s="1">
        <f ca="1">IF(AND($A2189=0,$B2189=1),
    VLOOKUP(1,ChapterTable!$1:$1048576,MATCH("최종"&amp;SUBSTITUTE(SUBSTITUTE(E$1,"standard",""),"|Float",""),ChapterTable!$1:$1,0),0)*ChapterTable!$P$17,
  IF(AND($A2189=0,$B2189=0),
    E2190,
  IF($B2189=0,
    VLOOKUP($A2189,ChapterTable!$1:$1048576,MATCH("최종"&amp;SUBSTITUTE(SUBSTITUTE(E$1,"standard",""),"|Float",""),ChapterTable!$1:$1,0),0),
  IF($B2189=1,
    IF($L2189=FALSE,
      VLOOKUP($A2189,ChapterTable!$1:$1048576,MATCH("최종"&amp;SUBSTITUTE(SUBSTITUTE(E$1,"standard",""),"|Float",""),ChapterTable!$1:$1,0),0),
      VLOOKUP($A2189-ChapterTable!$P$11,ChapterTable!$1:$1048576,MATCH("최종"&amp;SUBSTITUTE(SUBSTITUTE(E$1,"standard",""),"|Float",""),ChapterTable!$1:$1,0),0)*ChapterTable!$P$14
    ),
  OFFSET(E2189,-$B2189+IF($L2189,1,0),0)*IF($B2189&gt;OFFSET($B2189,1,0),ChapterTable!$R$17,1)*
    (VLOOKUP(SUBSTITUTE(SUBSTITUTE(E$1,"standard",""),"|Float","")&amp;IF(OR($L2189=TRUE,$A2189=0,MOD($A2189,ChapterTable!$R$20)&lt;&gt;0),"","보스")&amp;"인게임누적곱배수",ChapterTable!$R:$S,2,0)^C2189
    +VLOOKUP(SUBSTITUTE(SUBSTITUTE(E$1,"standard",""),"|Float","")&amp;IF(OR($L2189=TRUE,$A2189=0,MOD($A2189,ChapterTable!$R$20)&lt;&gt;0),"","보스")&amp;"인게임누적합배수",ChapterTable!$R:$S,2,0)*C2189)
  )
  )
  )
)</f>
        <v>611847.23833465576</v>
      </c>
      <c r="F2189" s="1">
        <f ca="1">IF(AND($A2189=0,$B2189=1),
    VLOOKUP(1,ChapterTable!$1:$1048576,MATCH("최종"&amp;SUBSTITUTE(SUBSTITUTE(F$1,"standard",""),"|Float",""),ChapterTable!$1:$1,0),0)*ChapterTable!$P$17,
  IF(AND($A2189=0,$B2189=0),
    F2190,
  IF($B2189=0,
    VLOOKUP($A2189,ChapterTable!$1:$1048576,MATCH("최종"&amp;SUBSTITUTE(SUBSTITUTE(F$1,"standard",""),"|Float",""),ChapterTable!$1:$1,0),0),
  IF($B2189=1,
    IF($L2189=FALSE,
      VLOOKUP($A2189,ChapterTable!$1:$1048576,MATCH("최종"&amp;SUBSTITUTE(SUBSTITUTE(F$1,"standard",""),"|Float",""),ChapterTable!$1:$1,0),0),
      VLOOKUP($A2189-ChapterTable!$P$11,ChapterTable!$1:$1048576,MATCH("최종"&amp;SUBSTITUTE(SUBSTITUTE(F$1,"standard",""),"|Float",""),ChapterTable!$1:$1,0),0)*ChapterTable!$P$14
    ),
  OFFSET(F2189,-$B2189+IF($L2189,1,0),0)*
    (VLOOKUP(SUBSTITUTE(SUBSTITUTE(F$1,"standard",""),"|Float","")&amp;IF(OR($L2189=TRUE,$A2189=0,MOD($A2189,ChapterTable!$R$20)&lt;&gt;0),"","보스")&amp;"인게임누적곱배수",ChapterTable!$R:$S,2,0)^D2189
    +VLOOKUP(SUBSTITUTE(SUBSTITUTE(F$1,"standard",""),"|Float","")&amp;IF(OR($L2189=TRUE,$A2189=0,MOD($A2189,ChapterTable!$R$20)&lt;&gt;0),"","보스")&amp;"인게임누적합배수",ChapterTable!$R:$S,2,0)*D2189)
  )
  )
  )
)</f>
        <v>165708.62704896927</v>
      </c>
      <c r="G2189" t="s">
        <v>719</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246"/>
        <v>5</v>
      </c>
      <c r="Q2189">
        <f t="shared" si="247"/>
        <v>5</v>
      </c>
      <c r="R2189" t="b">
        <f t="shared" ca="1" si="248"/>
        <v>1</v>
      </c>
      <c r="T2189" t="b">
        <f t="shared" ca="1" si="249"/>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252"/>
        <v>0.2</v>
      </c>
      <c r="AJ2189">
        <f t="shared" si="250"/>
        <v>0.27466666000000001</v>
      </c>
      <c r="AK2189">
        <f t="shared" si="251"/>
        <v>1</v>
      </c>
      <c r="AL2189">
        <f t="shared" si="245"/>
        <v>6</v>
      </c>
    </row>
    <row r="2190" spans="1:38" hidden="1" x14ac:dyDescent="0.3">
      <c r="A2190">
        <v>21</v>
      </c>
      <c r="B2190">
        <v>49</v>
      </c>
      <c r="C2190">
        <f>IF(OR($L2190=TRUE,$A2190=0,MOD($A2190,ChapterTable!$R$20)&lt;&gt;0),
MAX(0,INT(($B2190+ChapterTable!$P$26+VLOOKUP(SUBSTITUTE(C$1,"성장단계","")&amp;"단계오프셋",ChapterTable!$R:$S,2,0))/ChapterTable!$P$23)),
MAX(0,INT(($B2190+ChapterTable!$R$26+VLOOKUP(SUBSTITUTE(C$1,"성장단계","")&amp;"보스단계오프셋",ChapterTable!$R:$S,2,0))/ChapterTable!$R$23)))</f>
        <v>5</v>
      </c>
      <c r="D2190">
        <f>IF(OR($L2190=TRUE,$A2190=0,MOD($A2190,ChapterTable!$R$20)&lt;&gt;0),
MAX(0,INT(($B2190+ChapterTable!$P$26+VLOOKUP(SUBSTITUTE(D$1,"성장단계","")&amp;"단계오프셋",ChapterTable!$R:$S,2,0))/ChapterTable!$P$23)),
MAX(0,INT(($B2190+ChapterTable!$R$26+VLOOKUP(SUBSTITUTE(D$1,"성장단계","")&amp;"보스단계오프셋",ChapterTable!$R:$S,2,0))/ChapterTable!$R$23)))</f>
        <v>4</v>
      </c>
      <c r="E2190" s="1">
        <f ca="1">IF(AND($A2190=0,$B2190=1),
    VLOOKUP(1,ChapterTable!$1:$1048576,MATCH("최종"&amp;SUBSTITUTE(SUBSTITUTE(E$1,"standard",""),"|Float",""),ChapterTable!$1:$1,0),0)*ChapterTable!$P$17,
  IF(AND($A2190=0,$B2190=0),
    E2191,
  IF($B2190=0,
    VLOOKUP($A2190,ChapterTable!$1:$1048576,MATCH("최종"&amp;SUBSTITUTE(SUBSTITUTE(E$1,"standard",""),"|Float",""),ChapterTable!$1:$1,0),0),
  IF($B2190=1,
    IF($L2190=FALSE,
      VLOOKUP($A2190,ChapterTable!$1:$1048576,MATCH("최종"&amp;SUBSTITUTE(SUBSTITUTE(E$1,"standard",""),"|Float",""),ChapterTable!$1:$1,0),0),
      VLOOKUP($A2190-ChapterTable!$P$11,ChapterTable!$1:$1048576,MATCH("최종"&amp;SUBSTITUTE(SUBSTITUTE(E$1,"standard",""),"|Float",""),ChapterTable!$1:$1,0),0)*ChapterTable!$P$14
    ),
  OFFSET(E2190,-$B2190+IF($L2190,1,0),0)*IF($B2190&gt;OFFSET($B2190,1,0),ChapterTable!$R$17,1)*
    (VLOOKUP(SUBSTITUTE(SUBSTITUTE(E$1,"standard",""),"|Float","")&amp;IF(OR($L2190=TRUE,$A2190=0,MOD($A2190,ChapterTable!$R$20)&lt;&gt;0),"","보스")&amp;"인게임누적곱배수",ChapterTable!$R:$S,2,0)^C2190
    +VLOOKUP(SUBSTITUTE(SUBSTITUTE(E$1,"standard",""),"|Float","")&amp;IF(OR($L2190=TRUE,$A2190=0,MOD($A2190,ChapterTable!$R$20)&lt;&gt;0),"","보스")&amp;"인게임누적합배수",ChapterTable!$R:$S,2,0)*C2190)
  )
  )
  )
)</f>
        <v>611847.23833465576</v>
      </c>
      <c r="F2190" s="1">
        <f ca="1">IF(AND($A2190=0,$B2190=1),
    VLOOKUP(1,ChapterTable!$1:$1048576,MATCH("최종"&amp;SUBSTITUTE(SUBSTITUTE(F$1,"standard",""),"|Float",""),ChapterTable!$1:$1,0),0)*ChapterTable!$P$17,
  IF(AND($A2190=0,$B2190=0),
    F2191,
  IF($B2190=0,
    VLOOKUP($A2190,ChapterTable!$1:$1048576,MATCH("최종"&amp;SUBSTITUTE(SUBSTITUTE(F$1,"standard",""),"|Float",""),ChapterTable!$1:$1,0),0),
  IF($B2190=1,
    IF($L2190=FALSE,
      VLOOKUP($A2190,ChapterTable!$1:$1048576,MATCH("최종"&amp;SUBSTITUTE(SUBSTITUTE(F$1,"standard",""),"|Float",""),ChapterTable!$1:$1,0),0),
      VLOOKUP($A2190-ChapterTable!$P$11,ChapterTable!$1:$1048576,MATCH("최종"&amp;SUBSTITUTE(SUBSTITUTE(F$1,"standard",""),"|Float",""),ChapterTable!$1:$1,0),0)*ChapterTable!$P$14
    ),
  OFFSET(F2190,-$B2190+IF($L2190,1,0),0)*
    (VLOOKUP(SUBSTITUTE(SUBSTITUTE(F$1,"standard",""),"|Float","")&amp;IF(OR($L2190=TRUE,$A2190=0,MOD($A2190,ChapterTable!$R$20)&lt;&gt;0),"","보스")&amp;"인게임누적곱배수",ChapterTable!$R:$S,2,0)^D2190
    +VLOOKUP(SUBSTITUTE(SUBSTITUTE(F$1,"standard",""),"|Float","")&amp;IF(OR($L2190=TRUE,$A2190=0,MOD($A2190,ChapterTable!$R$20)&lt;&gt;0),"","보스")&amp;"인게임누적합배수",ChapterTable!$R:$S,2,0)*D2190)
  )
  )
  )
)</f>
        <v>165708.62704896927</v>
      </c>
      <c r="G2190" t="s">
        <v>719</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246"/>
        <v>95</v>
      </c>
      <c r="Q2190">
        <f t="shared" si="247"/>
        <v>95</v>
      </c>
      <c r="R2190" t="b">
        <f t="shared" ca="1" si="248"/>
        <v>1</v>
      </c>
      <c r="T2190" t="b">
        <f t="shared" ca="1" si="249"/>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252"/>
        <v>0.2</v>
      </c>
      <c r="AJ2190">
        <f t="shared" si="250"/>
        <v>0.27466666000000001</v>
      </c>
      <c r="AK2190">
        <f t="shared" si="251"/>
        <v>1</v>
      </c>
      <c r="AL2190">
        <f t="shared" si="245"/>
        <v>6</v>
      </c>
    </row>
    <row r="2191" spans="1:38" hidden="1" x14ac:dyDescent="0.3">
      <c r="A2191">
        <v>21</v>
      </c>
      <c r="B2191">
        <v>50</v>
      </c>
      <c r="C2191">
        <f>IF(OR($L2191=TRUE,$A2191=0,MOD($A2191,ChapterTable!$R$20)&lt;&gt;0),
MAX(0,INT(($B2191+ChapterTable!$P$26+VLOOKUP(SUBSTITUTE(C$1,"성장단계","")&amp;"단계오프셋",ChapterTable!$R:$S,2,0))/ChapterTable!$P$23)),
MAX(0,INT(($B2191+ChapterTable!$R$26+VLOOKUP(SUBSTITUTE(C$1,"성장단계","")&amp;"보스단계오프셋",ChapterTable!$R:$S,2,0))/ChapterTable!$R$23)))</f>
        <v>5</v>
      </c>
      <c r="D2191">
        <f>IF(OR($L2191=TRUE,$A2191=0,MOD($A2191,ChapterTable!$R$20)&lt;&gt;0),
MAX(0,INT(($B2191+ChapterTable!$P$26+VLOOKUP(SUBSTITUTE(D$1,"성장단계","")&amp;"단계오프셋",ChapterTable!$R:$S,2,0))/ChapterTable!$P$23)),
MAX(0,INT(($B2191+ChapterTable!$R$26+VLOOKUP(SUBSTITUTE(D$1,"성장단계","")&amp;"보스단계오프셋",ChapterTable!$R:$S,2,0))/ChapterTable!$R$23)))</f>
        <v>4</v>
      </c>
      <c r="E2191" s="1">
        <f ca="1">IF(AND($A2191=0,$B2191=1),
    VLOOKUP(1,ChapterTable!$1:$1048576,MATCH("최종"&amp;SUBSTITUTE(SUBSTITUTE(E$1,"standard",""),"|Float",""),ChapterTable!$1:$1,0),0)*ChapterTable!$P$17,
  IF(AND($A2191=0,$B2191=0),
    E2192,
  IF($B2191=0,
    VLOOKUP($A2191,ChapterTable!$1:$1048576,MATCH("최종"&amp;SUBSTITUTE(SUBSTITUTE(E$1,"standard",""),"|Float",""),ChapterTable!$1:$1,0),0),
  IF($B2191=1,
    IF($L2191=FALSE,
      VLOOKUP($A2191,ChapterTable!$1:$1048576,MATCH("최종"&amp;SUBSTITUTE(SUBSTITUTE(E$1,"standard",""),"|Float",""),ChapterTable!$1:$1,0),0),
      VLOOKUP($A2191-ChapterTable!$P$11,ChapterTable!$1:$1048576,MATCH("최종"&amp;SUBSTITUTE(SUBSTITUTE(E$1,"standard",""),"|Float",""),ChapterTable!$1:$1,0),0)*ChapterTable!$P$14
    ),
  OFFSET(E2191,-$B2191+IF($L2191,1,0),0)*IF($B2191&gt;OFFSET($B2191,1,0),ChapterTable!$R$17,1)*
    (VLOOKUP(SUBSTITUTE(SUBSTITUTE(E$1,"standard",""),"|Float","")&amp;IF(OR($L2191=TRUE,$A2191=0,MOD($A2191,ChapterTable!$R$20)&lt;&gt;0),"","보스")&amp;"인게임누적곱배수",ChapterTable!$R:$S,2,0)^C2191
    +VLOOKUP(SUBSTITUTE(SUBSTITUTE(E$1,"standard",""),"|Float","")&amp;IF(OR($L2191=TRUE,$A2191=0,MOD($A2191,ChapterTable!$R$20)&lt;&gt;0),"","보스")&amp;"인게임누적합배수",ChapterTable!$R:$S,2,0)*C2191)
  )
  )
  )
)</f>
        <v>795401.40983505256</v>
      </c>
      <c r="F2191" s="1">
        <f ca="1">IF(AND($A2191=0,$B2191=1),
    VLOOKUP(1,ChapterTable!$1:$1048576,MATCH("최종"&amp;SUBSTITUTE(SUBSTITUTE(F$1,"standard",""),"|Float",""),ChapterTable!$1:$1,0),0)*ChapterTable!$P$17,
  IF(AND($A2191=0,$B2191=0),
    F2192,
  IF($B2191=0,
    VLOOKUP($A2191,ChapterTable!$1:$1048576,MATCH("최종"&amp;SUBSTITUTE(SUBSTITUTE(F$1,"standard",""),"|Float",""),ChapterTable!$1:$1,0),0),
  IF($B2191=1,
    IF($L2191=FALSE,
      VLOOKUP($A2191,ChapterTable!$1:$1048576,MATCH("최종"&amp;SUBSTITUTE(SUBSTITUTE(F$1,"standard",""),"|Float",""),ChapterTable!$1:$1,0),0),
      VLOOKUP($A2191-ChapterTable!$P$11,ChapterTable!$1:$1048576,MATCH("최종"&amp;SUBSTITUTE(SUBSTITUTE(F$1,"standard",""),"|Float",""),ChapterTable!$1:$1,0),0)*ChapterTable!$P$14
    ),
  OFFSET(F2191,-$B2191+IF($L2191,1,0),0)*
    (VLOOKUP(SUBSTITUTE(SUBSTITUTE(F$1,"standard",""),"|Float","")&amp;IF(OR($L2191=TRUE,$A2191=0,MOD($A2191,ChapterTable!$R$20)&lt;&gt;0),"","보스")&amp;"인게임누적곱배수",ChapterTable!$R:$S,2,0)^D2191
    +VLOOKUP(SUBSTITUTE(SUBSTITUTE(F$1,"standard",""),"|Float","")&amp;IF(OR($L2191=TRUE,$A2191=0,MOD($A2191,ChapterTable!$R$20)&lt;&gt;0),"","보스")&amp;"인게임누적합배수",ChapterTable!$R:$S,2,0)*D2191)
  )
  )
  )
)</f>
        <v>165708.62704896927</v>
      </c>
      <c r="G2191" t="s">
        <v>719</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246"/>
        <v>25</v>
      </c>
      <c r="Q2191">
        <f t="shared" si="247"/>
        <v>25</v>
      </c>
      <c r="R2191" t="b">
        <f t="shared" ca="1" si="248"/>
        <v>0</v>
      </c>
      <c r="T2191" t="b">
        <f t="shared" ca="1" si="249"/>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252"/>
        <v>0.2</v>
      </c>
      <c r="AJ2191">
        <f t="shared" si="250"/>
        <v>1</v>
      </c>
      <c r="AK2191">
        <f t="shared" si="251"/>
        <v>1</v>
      </c>
      <c r="AL2191">
        <f t="shared" si="245"/>
        <v>6</v>
      </c>
    </row>
    <row r="2192" spans="1:38" hidden="1" x14ac:dyDescent="0.3">
      <c r="A2192">
        <v>22</v>
      </c>
      <c r="B2192">
        <v>1</v>
      </c>
      <c r="C2192">
        <f>IF(OR($L2192=TRUE,$A2192=0,MOD($A2192,ChapterTable!$R$20)&lt;&gt;0),
MAX(0,INT(($B2192+ChapterTable!$P$26+VLOOKUP(SUBSTITUTE(C$1,"성장단계","")&amp;"단계오프셋",ChapterTable!$R:$S,2,0))/ChapterTable!$P$23)),
MAX(0,INT(($B2192+ChapterTable!$R$26+VLOOKUP(SUBSTITUTE(C$1,"성장단계","")&amp;"보스단계오프셋",ChapterTable!$R:$S,2,0))/ChapterTable!$R$23)))</f>
        <v>0</v>
      </c>
      <c r="D2192">
        <f>IF(OR($L2192=TRUE,$A2192=0,MOD($A2192,ChapterTable!$R$20)&lt;&gt;0),
MAX(0,INT(($B2192+ChapterTable!$P$26+VLOOKUP(SUBSTITUTE(D$1,"성장단계","")&amp;"단계오프셋",ChapterTable!$R:$S,2,0))/ChapterTable!$P$23)),
MAX(0,INT(($B2192+ChapterTable!$R$26+VLOOKUP(SUBSTITUTE(D$1,"성장단계","")&amp;"보스단계오프셋",ChapterTable!$R:$S,2,0))/ChapterTable!$R$23)))</f>
        <v>0</v>
      </c>
      <c r="E2192" s="1">
        <f ca="1">IF(AND($A2192=0,$B2192=1),
    VLOOKUP(1,ChapterTable!$1:$1048576,MATCH("최종"&amp;SUBSTITUTE(SUBSTITUTE(E$1,"standard",""),"|Float",""),ChapterTable!$1:$1,0),0)*ChapterTable!$P$17,
  IF(AND($A2192=0,$B2192=0),
    E2193,
  IF($B2192=0,
    VLOOKUP($A2192,ChapterTable!$1:$1048576,MATCH("최종"&amp;SUBSTITUTE(SUBSTITUTE(E$1,"standard",""),"|Float",""),ChapterTable!$1:$1,0),0),
  IF($B2192=1,
    IF($L2192=FALSE,
      VLOOKUP($A2192,ChapterTable!$1:$1048576,MATCH("최종"&amp;SUBSTITUTE(SUBSTITUTE(E$1,"standard",""),"|Float",""),ChapterTable!$1:$1,0),0),
      VLOOKUP($A2192-ChapterTable!$P$11,ChapterTable!$1:$1048576,MATCH("최종"&amp;SUBSTITUTE(SUBSTITUTE(E$1,"standard",""),"|Float",""),ChapterTable!$1:$1,0),0)*ChapterTable!$P$14
    ),
  OFFSET(E2192,-$B2192+IF($L2192,1,0),0)*IF($B2192&gt;OFFSET($B2192,1,0),ChapterTable!$R$17,1)*
    (VLOOKUP(SUBSTITUTE(SUBSTITUTE(E$1,"standard",""),"|Float","")&amp;IF(OR($L2192=TRUE,$A2192=0,MOD($A2192,ChapterTable!$R$20)&lt;&gt;0),"","보스")&amp;"인게임누적곱배수",ChapterTable!$R:$S,2,0)^C2192
    +VLOOKUP(SUBSTITUTE(SUBSTITUTE(E$1,"standard",""),"|Float","")&amp;IF(OR($L2192=TRUE,$A2192=0,MOD($A2192,ChapterTable!$R$20)&lt;&gt;0),"","보스")&amp;"인게임누적합배수",ChapterTable!$R:$S,2,0)*C2192)
  )
  )
  )
)</f>
        <v>458885.42875099176</v>
      </c>
      <c r="F2192" s="1">
        <f ca="1">IF(AND($A2192=0,$B2192=1),
    VLOOKUP(1,ChapterTable!$1:$1048576,MATCH("최종"&amp;SUBSTITUTE(SUBSTITUTE(F$1,"standard",""),"|Float",""),ChapterTable!$1:$1,0),0)*ChapterTable!$P$17,
  IF(AND($A2192=0,$B2192=0),
    F2193,
  IF($B2192=0,
    VLOOKUP($A2192,ChapterTable!$1:$1048576,MATCH("최종"&amp;SUBSTITUTE(SUBSTITUTE(F$1,"standard",""),"|Float",""),ChapterTable!$1:$1,0),0),
  IF($B2192=1,
    IF($L2192=FALSE,
      VLOOKUP($A2192,ChapterTable!$1:$1048576,MATCH("최종"&amp;SUBSTITUTE(SUBSTITUTE(F$1,"standard",""),"|Float",""),ChapterTable!$1:$1,0),0),
      VLOOKUP($A2192-ChapterTable!$P$11,ChapterTable!$1:$1048576,MATCH("최종"&amp;SUBSTITUTE(SUBSTITUTE(F$1,"standard",""),"|Float",""),ChapterTable!$1:$1,0),0)*ChapterTable!$P$14
    ),
  OFFSET(F2192,-$B2192+IF($L2192,1,0),0)*
    (VLOOKUP(SUBSTITUTE(SUBSTITUTE(F$1,"standard",""),"|Float","")&amp;IF(OR($L2192=TRUE,$A2192=0,MOD($A2192,ChapterTable!$R$20)&lt;&gt;0),"","보스")&amp;"인게임누적곱배수",ChapterTable!$R:$S,2,0)^D2192
    +VLOOKUP(SUBSTITUTE(SUBSTITUTE(F$1,"standard",""),"|Float","")&amp;IF(OR($L2192=TRUE,$A2192=0,MOD($A2192,ChapterTable!$R$20)&lt;&gt;0),"","보스")&amp;"인게임누적합배수",ChapterTable!$R:$S,2,0)*D2192)
  )
  )
  )
)</f>
        <v>191202.2619795799</v>
      </c>
      <c r="G2192" t="s">
        <v>719</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246"/>
        <v>1</v>
      </c>
      <c r="Q2192">
        <f t="shared" si="247"/>
        <v>1</v>
      </c>
      <c r="R2192" t="b">
        <f t="shared" ca="1" si="248"/>
        <v>1</v>
      </c>
      <c r="T2192" t="b">
        <f t="shared" ca="1" si="249"/>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252"/>
        <v>1</v>
      </c>
      <c r="AJ2192">
        <f t="shared" si="250"/>
        <v>1</v>
      </c>
      <c r="AK2192">
        <f t="shared" si="251"/>
        <v>1</v>
      </c>
      <c r="AL2192">
        <f t="shared" si="245"/>
        <v>7</v>
      </c>
    </row>
    <row r="2193" spans="1:38" hidden="1" x14ac:dyDescent="0.3">
      <c r="A2193">
        <v>22</v>
      </c>
      <c r="B2193">
        <v>2</v>
      </c>
      <c r="C2193">
        <f>IF(OR($L2193=TRUE,$A2193=0,MOD($A2193,ChapterTable!$R$20)&lt;&gt;0),
MAX(0,INT(($B2193+ChapterTable!$P$26+VLOOKUP(SUBSTITUTE(C$1,"성장단계","")&amp;"단계오프셋",ChapterTable!$R:$S,2,0))/ChapterTable!$P$23)),
MAX(0,INT(($B2193+ChapterTable!$R$26+VLOOKUP(SUBSTITUTE(C$1,"성장단계","")&amp;"보스단계오프셋",ChapterTable!$R:$S,2,0))/ChapterTable!$R$23)))</f>
        <v>0</v>
      </c>
      <c r="D2193">
        <f>IF(OR($L2193=TRUE,$A2193=0,MOD($A2193,ChapterTable!$R$20)&lt;&gt;0),
MAX(0,INT(($B2193+ChapterTable!$P$26+VLOOKUP(SUBSTITUTE(D$1,"성장단계","")&amp;"단계오프셋",ChapterTable!$R:$S,2,0))/ChapterTable!$P$23)),
MAX(0,INT(($B2193+ChapterTable!$R$26+VLOOKUP(SUBSTITUTE(D$1,"성장단계","")&amp;"보스단계오프셋",ChapterTable!$R:$S,2,0))/ChapterTable!$R$23)))</f>
        <v>0</v>
      </c>
      <c r="E2193" s="1">
        <f ca="1">IF(AND($A2193=0,$B2193=1),
    VLOOKUP(1,ChapterTable!$1:$1048576,MATCH("최종"&amp;SUBSTITUTE(SUBSTITUTE(E$1,"standard",""),"|Float",""),ChapterTable!$1:$1,0),0)*ChapterTable!$P$17,
  IF(AND($A2193=0,$B2193=0),
    E2194,
  IF($B2193=0,
    VLOOKUP($A2193,ChapterTable!$1:$1048576,MATCH("최종"&amp;SUBSTITUTE(SUBSTITUTE(E$1,"standard",""),"|Float",""),ChapterTable!$1:$1,0),0),
  IF($B2193=1,
    IF($L2193=FALSE,
      VLOOKUP($A2193,ChapterTable!$1:$1048576,MATCH("최종"&amp;SUBSTITUTE(SUBSTITUTE(E$1,"standard",""),"|Float",""),ChapterTable!$1:$1,0),0),
      VLOOKUP($A2193-ChapterTable!$P$11,ChapterTable!$1:$1048576,MATCH("최종"&amp;SUBSTITUTE(SUBSTITUTE(E$1,"standard",""),"|Float",""),ChapterTable!$1:$1,0),0)*ChapterTable!$P$14
    ),
  OFFSET(E2193,-$B2193+IF($L2193,1,0),0)*IF($B2193&gt;OFFSET($B2193,1,0),ChapterTable!$R$17,1)*
    (VLOOKUP(SUBSTITUTE(SUBSTITUTE(E$1,"standard",""),"|Float","")&amp;IF(OR($L2193=TRUE,$A2193=0,MOD($A2193,ChapterTable!$R$20)&lt;&gt;0),"","보스")&amp;"인게임누적곱배수",ChapterTable!$R:$S,2,0)^C2193
    +VLOOKUP(SUBSTITUTE(SUBSTITUTE(E$1,"standard",""),"|Float","")&amp;IF(OR($L2193=TRUE,$A2193=0,MOD($A2193,ChapterTable!$R$20)&lt;&gt;0),"","보스")&amp;"인게임누적합배수",ChapterTable!$R:$S,2,0)*C2193)
  )
  )
  )
)</f>
        <v>458885.42875099176</v>
      </c>
      <c r="F2193" s="1">
        <f ca="1">IF(AND($A2193=0,$B2193=1),
    VLOOKUP(1,ChapterTable!$1:$1048576,MATCH("최종"&amp;SUBSTITUTE(SUBSTITUTE(F$1,"standard",""),"|Float",""),ChapterTable!$1:$1,0),0)*ChapterTable!$P$17,
  IF(AND($A2193=0,$B2193=0),
    F2194,
  IF($B2193=0,
    VLOOKUP($A2193,ChapterTable!$1:$1048576,MATCH("최종"&amp;SUBSTITUTE(SUBSTITUTE(F$1,"standard",""),"|Float",""),ChapterTable!$1:$1,0),0),
  IF($B2193=1,
    IF($L2193=FALSE,
      VLOOKUP($A2193,ChapterTable!$1:$1048576,MATCH("최종"&amp;SUBSTITUTE(SUBSTITUTE(F$1,"standard",""),"|Float",""),ChapterTable!$1:$1,0),0),
      VLOOKUP($A2193-ChapterTable!$P$11,ChapterTable!$1:$1048576,MATCH("최종"&amp;SUBSTITUTE(SUBSTITUTE(F$1,"standard",""),"|Float",""),ChapterTable!$1:$1,0),0)*ChapterTable!$P$14
    ),
  OFFSET(F2193,-$B2193+IF($L2193,1,0),0)*
    (VLOOKUP(SUBSTITUTE(SUBSTITUTE(F$1,"standard",""),"|Float","")&amp;IF(OR($L2193=TRUE,$A2193=0,MOD($A2193,ChapterTable!$R$20)&lt;&gt;0),"","보스")&amp;"인게임누적곱배수",ChapterTable!$R:$S,2,0)^D2193
    +VLOOKUP(SUBSTITUTE(SUBSTITUTE(F$1,"standard",""),"|Float","")&amp;IF(OR($L2193=TRUE,$A2193=0,MOD($A2193,ChapterTable!$R$20)&lt;&gt;0),"","보스")&amp;"인게임누적합배수",ChapterTable!$R:$S,2,0)*D2193)
  )
  )
  )
)</f>
        <v>191202.2619795799</v>
      </c>
      <c r="G2193" t="s">
        <v>719</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246"/>
        <v>1</v>
      </c>
      <c r="Q2193">
        <f t="shared" si="247"/>
        <v>1</v>
      </c>
      <c r="R2193" t="b">
        <f t="shared" ca="1" si="248"/>
        <v>1</v>
      </c>
      <c r="T2193" t="b">
        <f t="shared" ca="1" si="249"/>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252"/>
        <v>1</v>
      </c>
      <c r="AJ2193">
        <f t="shared" si="250"/>
        <v>1</v>
      </c>
      <c r="AK2193">
        <f t="shared" si="251"/>
        <v>1</v>
      </c>
      <c r="AL2193">
        <f t="shared" si="245"/>
        <v>7</v>
      </c>
    </row>
    <row r="2194" spans="1:38" hidden="1" x14ac:dyDescent="0.3">
      <c r="A2194">
        <v>22</v>
      </c>
      <c r="B2194">
        <v>3</v>
      </c>
      <c r="C2194">
        <f>IF(OR($L2194=TRUE,$A2194=0,MOD($A2194,ChapterTable!$R$20)&lt;&gt;0),
MAX(0,INT(($B2194+ChapterTable!$P$26+VLOOKUP(SUBSTITUTE(C$1,"성장단계","")&amp;"단계오프셋",ChapterTable!$R:$S,2,0))/ChapterTable!$P$23)),
MAX(0,INT(($B2194+ChapterTable!$R$26+VLOOKUP(SUBSTITUTE(C$1,"성장단계","")&amp;"보스단계오프셋",ChapterTable!$R:$S,2,0))/ChapterTable!$R$23)))</f>
        <v>0</v>
      </c>
      <c r="D2194">
        <f>IF(OR($L2194=TRUE,$A2194=0,MOD($A2194,ChapterTable!$R$20)&lt;&gt;0),
MAX(0,INT(($B2194+ChapterTable!$P$26+VLOOKUP(SUBSTITUTE(D$1,"성장단계","")&amp;"단계오프셋",ChapterTable!$R:$S,2,0))/ChapterTable!$P$23)),
MAX(0,INT(($B2194+ChapterTable!$R$26+VLOOKUP(SUBSTITUTE(D$1,"성장단계","")&amp;"보스단계오프셋",ChapterTable!$R:$S,2,0))/ChapterTable!$R$23)))</f>
        <v>0</v>
      </c>
      <c r="E2194" s="1">
        <f ca="1">IF(AND($A2194=0,$B2194=1),
    VLOOKUP(1,ChapterTable!$1:$1048576,MATCH("최종"&amp;SUBSTITUTE(SUBSTITUTE(E$1,"standard",""),"|Float",""),ChapterTable!$1:$1,0),0)*ChapterTable!$P$17,
  IF(AND($A2194=0,$B2194=0),
    E2195,
  IF($B2194=0,
    VLOOKUP($A2194,ChapterTable!$1:$1048576,MATCH("최종"&amp;SUBSTITUTE(SUBSTITUTE(E$1,"standard",""),"|Float",""),ChapterTable!$1:$1,0),0),
  IF($B2194=1,
    IF($L2194=FALSE,
      VLOOKUP($A2194,ChapterTable!$1:$1048576,MATCH("최종"&amp;SUBSTITUTE(SUBSTITUTE(E$1,"standard",""),"|Float",""),ChapterTable!$1:$1,0),0),
      VLOOKUP($A2194-ChapterTable!$P$11,ChapterTable!$1:$1048576,MATCH("최종"&amp;SUBSTITUTE(SUBSTITUTE(E$1,"standard",""),"|Float",""),ChapterTable!$1:$1,0),0)*ChapterTable!$P$14
    ),
  OFFSET(E2194,-$B2194+IF($L2194,1,0),0)*IF($B2194&gt;OFFSET($B2194,1,0),ChapterTable!$R$17,1)*
    (VLOOKUP(SUBSTITUTE(SUBSTITUTE(E$1,"standard",""),"|Float","")&amp;IF(OR($L2194=TRUE,$A2194=0,MOD($A2194,ChapterTable!$R$20)&lt;&gt;0),"","보스")&amp;"인게임누적곱배수",ChapterTable!$R:$S,2,0)^C2194
    +VLOOKUP(SUBSTITUTE(SUBSTITUTE(E$1,"standard",""),"|Float","")&amp;IF(OR($L2194=TRUE,$A2194=0,MOD($A2194,ChapterTable!$R$20)&lt;&gt;0),"","보스")&amp;"인게임누적합배수",ChapterTable!$R:$S,2,0)*C2194)
  )
  )
  )
)</f>
        <v>458885.42875099176</v>
      </c>
      <c r="F2194" s="1">
        <f ca="1">IF(AND($A2194=0,$B2194=1),
    VLOOKUP(1,ChapterTable!$1:$1048576,MATCH("최종"&amp;SUBSTITUTE(SUBSTITUTE(F$1,"standard",""),"|Float",""),ChapterTable!$1:$1,0),0)*ChapterTable!$P$17,
  IF(AND($A2194=0,$B2194=0),
    F2195,
  IF($B2194=0,
    VLOOKUP($A2194,ChapterTable!$1:$1048576,MATCH("최종"&amp;SUBSTITUTE(SUBSTITUTE(F$1,"standard",""),"|Float",""),ChapterTable!$1:$1,0),0),
  IF($B2194=1,
    IF($L2194=FALSE,
      VLOOKUP($A2194,ChapterTable!$1:$1048576,MATCH("최종"&amp;SUBSTITUTE(SUBSTITUTE(F$1,"standard",""),"|Float",""),ChapterTable!$1:$1,0),0),
      VLOOKUP($A2194-ChapterTable!$P$11,ChapterTable!$1:$1048576,MATCH("최종"&amp;SUBSTITUTE(SUBSTITUTE(F$1,"standard",""),"|Float",""),ChapterTable!$1:$1,0),0)*ChapterTable!$P$14
    ),
  OFFSET(F2194,-$B2194+IF($L2194,1,0),0)*
    (VLOOKUP(SUBSTITUTE(SUBSTITUTE(F$1,"standard",""),"|Float","")&amp;IF(OR($L2194=TRUE,$A2194=0,MOD($A2194,ChapterTable!$R$20)&lt;&gt;0),"","보스")&amp;"인게임누적곱배수",ChapterTable!$R:$S,2,0)^D2194
    +VLOOKUP(SUBSTITUTE(SUBSTITUTE(F$1,"standard",""),"|Float","")&amp;IF(OR($L2194=TRUE,$A2194=0,MOD($A2194,ChapterTable!$R$20)&lt;&gt;0),"","보스")&amp;"인게임누적합배수",ChapterTable!$R:$S,2,0)*D2194)
  )
  )
  )
)</f>
        <v>191202.2619795799</v>
      </c>
      <c r="G2194" t="s">
        <v>719</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246"/>
        <v>1</v>
      </c>
      <c r="Q2194">
        <f t="shared" si="247"/>
        <v>1</v>
      </c>
      <c r="R2194" t="b">
        <f t="shared" ca="1" si="248"/>
        <v>1</v>
      </c>
      <c r="T2194" t="b">
        <f t="shared" ca="1" si="249"/>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252"/>
        <v>1</v>
      </c>
      <c r="AJ2194">
        <f t="shared" si="250"/>
        <v>1</v>
      </c>
      <c r="AK2194">
        <f t="shared" si="251"/>
        <v>1</v>
      </c>
      <c r="AL2194">
        <f t="shared" si="245"/>
        <v>7</v>
      </c>
    </row>
    <row r="2195" spans="1:38" hidden="1" x14ac:dyDescent="0.3">
      <c r="A2195">
        <v>22</v>
      </c>
      <c r="B2195">
        <v>4</v>
      </c>
      <c r="C2195">
        <f>IF(OR($L2195=TRUE,$A2195=0,MOD($A2195,ChapterTable!$R$20)&lt;&gt;0),
MAX(0,INT(($B2195+ChapterTable!$P$26+VLOOKUP(SUBSTITUTE(C$1,"성장단계","")&amp;"단계오프셋",ChapterTable!$R:$S,2,0))/ChapterTable!$P$23)),
MAX(0,INT(($B2195+ChapterTable!$R$26+VLOOKUP(SUBSTITUTE(C$1,"성장단계","")&amp;"보스단계오프셋",ChapterTable!$R:$S,2,0))/ChapterTable!$R$23)))</f>
        <v>0</v>
      </c>
      <c r="D2195">
        <f>IF(OR($L2195=TRUE,$A2195=0,MOD($A2195,ChapterTable!$R$20)&lt;&gt;0),
MAX(0,INT(($B2195+ChapterTable!$P$26+VLOOKUP(SUBSTITUTE(D$1,"성장단계","")&amp;"단계오프셋",ChapterTable!$R:$S,2,0))/ChapterTable!$P$23)),
MAX(0,INT(($B2195+ChapterTable!$R$26+VLOOKUP(SUBSTITUTE(D$1,"성장단계","")&amp;"보스단계오프셋",ChapterTable!$R:$S,2,0))/ChapterTable!$R$23)))</f>
        <v>0</v>
      </c>
      <c r="E2195" s="1">
        <f ca="1">IF(AND($A2195=0,$B2195=1),
    VLOOKUP(1,ChapterTable!$1:$1048576,MATCH("최종"&amp;SUBSTITUTE(SUBSTITUTE(E$1,"standard",""),"|Float",""),ChapterTable!$1:$1,0),0)*ChapterTable!$P$17,
  IF(AND($A2195=0,$B2195=0),
    E2196,
  IF($B2195=0,
    VLOOKUP($A2195,ChapterTable!$1:$1048576,MATCH("최종"&amp;SUBSTITUTE(SUBSTITUTE(E$1,"standard",""),"|Float",""),ChapterTable!$1:$1,0),0),
  IF($B2195=1,
    IF($L2195=FALSE,
      VLOOKUP($A2195,ChapterTable!$1:$1048576,MATCH("최종"&amp;SUBSTITUTE(SUBSTITUTE(E$1,"standard",""),"|Float",""),ChapterTable!$1:$1,0),0),
      VLOOKUP($A2195-ChapterTable!$P$11,ChapterTable!$1:$1048576,MATCH("최종"&amp;SUBSTITUTE(SUBSTITUTE(E$1,"standard",""),"|Float",""),ChapterTable!$1:$1,0),0)*ChapterTable!$P$14
    ),
  OFFSET(E2195,-$B2195+IF($L2195,1,0),0)*IF($B2195&gt;OFFSET($B2195,1,0),ChapterTable!$R$17,1)*
    (VLOOKUP(SUBSTITUTE(SUBSTITUTE(E$1,"standard",""),"|Float","")&amp;IF(OR($L2195=TRUE,$A2195=0,MOD($A2195,ChapterTable!$R$20)&lt;&gt;0),"","보스")&amp;"인게임누적곱배수",ChapterTable!$R:$S,2,0)^C2195
    +VLOOKUP(SUBSTITUTE(SUBSTITUTE(E$1,"standard",""),"|Float","")&amp;IF(OR($L2195=TRUE,$A2195=0,MOD($A2195,ChapterTable!$R$20)&lt;&gt;0),"","보스")&amp;"인게임누적합배수",ChapterTable!$R:$S,2,0)*C2195)
  )
  )
  )
)</f>
        <v>458885.42875099176</v>
      </c>
      <c r="F2195" s="1">
        <f ca="1">IF(AND($A2195=0,$B2195=1),
    VLOOKUP(1,ChapterTable!$1:$1048576,MATCH("최종"&amp;SUBSTITUTE(SUBSTITUTE(F$1,"standard",""),"|Float",""),ChapterTable!$1:$1,0),0)*ChapterTable!$P$17,
  IF(AND($A2195=0,$B2195=0),
    F2196,
  IF($B2195=0,
    VLOOKUP($A2195,ChapterTable!$1:$1048576,MATCH("최종"&amp;SUBSTITUTE(SUBSTITUTE(F$1,"standard",""),"|Float",""),ChapterTable!$1:$1,0),0),
  IF($B2195=1,
    IF($L2195=FALSE,
      VLOOKUP($A2195,ChapterTable!$1:$1048576,MATCH("최종"&amp;SUBSTITUTE(SUBSTITUTE(F$1,"standard",""),"|Float",""),ChapterTable!$1:$1,0),0),
      VLOOKUP($A2195-ChapterTable!$P$11,ChapterTable!$1:$1048576,MATCH("최종"&amp;SUBSTITUTE(SUBSTITUTE(F$1,"standard",""),"|Float",""),ChapterTable!$1:$1,0),0)*ChapterTable!$P$14
    ),
  OFFSET(F2195,-$B2195+IF($L2195,1,0),0)*
    (VLOOKUP(SUBSTITUTE(SUBSTITUTE(F$1,"standard",""),"|Float","")&amp;IF(OR($L2195=TRUE,$A2195=0,MOD($A2195,ChapterTable!$R$20)&lt;&gt;0),"","보스")&amp;"인게임누적곱배수",ChapterTable!$R:$S,2,0)^D2195
    +VLOOKUP(SUBSTITUTE(SUBSTITUTE(F$1,"standard",""),"|Float","")&amp;IF(OR($L2195=TRUE,$A2195=0,MOD($A2195,ChapterTable!$R$20)&lt;&gt;0),"","보스")&amp;"인게임누적합배수",ChapterTable!$R:$S,2,0)*D2195)
  )
  )
  )
)</f>
        <v>191202.2619795799</v>
      </c>
      <c r="G2195" t="s">
        <v>719</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246"/>
        <v>1</v>
      </c>
      <c r="Q2195">
        <f t="shared" si="247"/>
        <v>1</v>
      </c>
      <c r="R2195" t="b">
        <f t="shared" ca="1" si="248"/>
        <v>1</v>
      </c>
      <c r="T2195" t="b">
        <f t="shared" ca="1" si="249"/>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252"/>
        <v>1</v>
      </c>
      <c r="AJ2195">
        <f t="shared" si="250"/>
        <v>1</v>
      </c>
      <c r="AK2195">
        <f t="shared" si="251"/>
        <v>1</v>
      </c>
      <c r="AL2195">
        <f t="shared" si="245"/>
        <v>7</v>
      </c>
    </row>
    <row r="2196" spans="1:38" hidden="1" x14ac:dyDescent="0.3">
      <c r="A2196">
        <v>22</v>
      </c>
      <c r="B2196">
        <v>5</v>
      </c>
      <c r="C2196">
        <f>IF(OR($L2196=TRUE,$A2196=0,MOD($A2196,ChapterTable!$R$20)&lt;&gt;0),
MAX(0,INT(($B2196+ChapterTable!$P$26+VLOOKUP(SUBSTITUTE(C$1,"성장단계","")&amp;"단계오프셋",ChapterTable!$R:$S,2,0))/ChapterTable!$P$23)),
MAX(0,INT(($B2196+ChapterTable!$R$26+VLOOKUP(SUBSTITUTE(C$1,"성장단계","")&amp;"보스단계오프셋",ChapterTable!$R:$S,2,0))/ChapterTable!$R$23)))</f>
        <v>0</v>
      </c>
      <c r="D2196">
        <f>IF(OR($L2196=TRUE,$A2196=0,MOD($A2196,ChapterTable!$R$20)&lt;&gt;0),
MAX(0,INT(($B2196+ChapterTable!$P$26+VLOOKUP(SUBSTITUTE(D$1,"성장단계","")&amp;"단계오프셋",ChapterTable!$R:$S,2,0))/ChapterTable!$P$23)),
MAX(0,INT(($B2196+ChapterTable!$R$26+VLOOKUP(SUBSTITUTE(D$1,"성장단계","")&amp;"보스단계오프셋",ChapterTable!$R:$S,2,0))/ChapterTable!$R$23)))</f>
        <v>0</v>
      </c>
      <c r="E2196" s="1">
        <f ca="1">IF(AND($A2196=0,$B2196=1),
    VLOOKUP(1,ChapterTable!$1:$1048576,MATCH("최종"&amp;SUBSTITUTE(SUBSTITUTE(E$1,"standard",""),"|Float",""),ChapterTable!$1:$1,0),0)*ChapterTable!$P$17,
  IF(AND($A2196=0,$B2196=0),
    E2197,
  IF($B2196=0,
    VLOOKUP($A2196,ChapterTable!$1:$1048576,MATCH("최종"&amp;SUBSTITUTE(SUBSTITUTE(E$1,"standard",""),"|Float",""),ChapterTable!$1:$1,0),0),
  IF($B2196=1,
    IF($L2196=FALSE,
      VLOOKUP($A2196,ChapterTable!$1:$1048576,MATCH("최종"&amp;SUBSTITUTE(SUBSTITUTE(E$1,"standard",""),"|Float",""),ChapterTable!$1:$1,0),0),
      VLOOKUP($A2196-ChapterTable!$P$11,ChapterTable!$1:$1048576,MATCH("최종"&amp;SUBSTITUTE(SUBSTITUTE(E$1,"standard",""),"|Float",""),ChapterTable!$1:$1,0),0)*ChapterTable!$P$14
    ),
  OFFSET(E2196,-$B2196+IF($L2196,1,0),0)*IF($B2196&gt;OFFSET($B2196,1,0),ChapterTable!$R$17,1)*
    (VLOOKUP(SUBSTITUTE(SUBSTITUTE(E$1,"standard",""),"|Float","")&amp;IF(OR($L2196=TRUE,$A2196=0,MOD($A2196,ChapterTable!$R$20)&lt;&gt;0),"","보스")&amp;"인게임누적곱배수",ChapterTable!$R:$S,2,0)^C2196
    +VLOOKUP(SUBSTITUTE(SUBSTITUTE(E$1,"standard",""),"|Float","")&amp;IF(OR($L2196=TRUE,$A2196=0,MOD($A2196,ChapterTable!$R$20)&lt;&gt;0),"","보스")&amp;"인게임누적합배수",ChapterTable!$R:$S,2,0)*C2196)
  )
  )
  )
)</f>
        <v>458885.42875099176</v>
      </c>
      <c r="F2196" s="1">
        <f ca="1">IF(AND($A2196=0,$B2196=1),
    VLOOKUP(1,ChapterTable!$1:$1048576,MATCH("최종"&amp;SUBSTITUTE(SUBSTITUTE(F$1,"standard",""),"|Float",""),ChapterTable!$1:$1,0),0)*ChapterTable!$P$17,
  IF(AND($A2196=0,$B2196=0),
    F2197,
  IF($B2196=0,
    VLOOKUP($A2196,ChapterTable!$1:$1048576,MATCH("최종"&amp;SUBSTITUTE(SUBSTITUTE(F$1,"standard",""),"|Float",""),ChapterTable!$1:$1,0),0),
  IF($B2196=1,
    IF($L2196=FALSE,
      VLOOKUP($A2196,ChapterTable!$1:$1048576,MATCH("최종"&amp;SUBSTITUTE(SUBSTITUTE(F$1,"standard",""),"|Float",""),ChapterTable!$1:$1,0),0),
      VLOOKUP($A2196-ChapterTable!$P$11,ChapterTable!$1:$1048576,MATCH("최종"&amp;SUBSTITUTE(SUBSTITUTE(F$1,"standard",""),"|Float",""),ChapterTable!$1:$1,0),0)*ChapterTable!$P$14
    ),
  OFFSET(F2196,-$B2196+IF($L2196,1,0),0)*
    (VLOOKUP(SUBSTITUTE(SUBSTITUTE(F$1,"standard",""),"|Float","")&amp;IF(OR($L2196=TRUE,$A2196=0,MOD($A2196,ChapterTable!$R$20)&lt;&gt;0),"","보스")&amp;"인게임누적곱배수",ChapterTable!$R:$S,2,0)^D2196
    +VLOOKUP(SUBSTITUTE(SUBSTITUTE(F$1,"standard",""),"|Float","")&amp;IF(OR($L2196=TRUE,$A2196=0,MOD($A2196,ChapterTable!$R$20)&lt;&gt;0),"","보스")&amp;"인게임누적합배수",ChapterTable!$R:$S,2,0)*D2196)
  )
  )
  )
)</f>
        <v>191202.2619795799</v>
      </c>
      <c r="G2196" t="s">
        <v>719</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246"/>
        <v>11</v>
      </c>
      <c r="Q2196">
        <f t="shared" si="247"/>
        <v>11</v>
      </c>
      <c r="R2196" t="b">
        <f t="shared" ca="1" si="248"/>
        <v>1</v>
      </c>
      <c r="T2196" t="b">
        <f t="shared" ca="1" si="249"/>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252"/>
        <v>1</v>
      </c>
      <c r="AJ2196">
        <f t="shared" si="250"/>
        <v>1</v>
      </c>
      <c r="AK2196">
        <f t="shared" si="251"/>
        <v>1</v>
      </c>
      <c r="AL2196">
        <f t="shared" si="245"/>
        <v>7</v>
      </c>
    </row>
    <row r="2197" spans="1:38" hidden="1" x14ac:dyDescent="0.3">
      <c r="A2197">
        <v>22</v>
      </c>
      <c r="B2197">
        <v>6</v>
      </c>
      <c r="C2197">
        <f>IF(OR($L2197=TRUE,$A2197=0,MOD($A2197,ChapterTable!$R$20)&lt;&gt;0),
MAX(0,INT(($B2197+ChapterTable!$P$26+VLOOKUP(SUBSTITUTE(C$1,"성장단계","")&amp;"단계오프셋",ChapterTable!$R:$S,2,0))/ChapterTable!$P$23)),
MAX(0,INT(($B2197+ChapterTable!$R$26+VLOOKUP(SUBSTITUTE(C$1,"성장단계","")&amp;"보스단계오프셋",ChapterTable!$R:$S,2,0))/ChapterTable!$R$23)))</f>
        <v>1</v>
      </c>
      <c r="D2197">
        <f>IF(OR($L2197=TRUE,$A2197=0,MOD($A2197,ChapterTable!$R$20)&lt;&gt;0),
MAX(0,INT(($B2197+ChapterTable!$P$26+VLOOKUP(SUBSTITUTE(D$1,"성장단계","")&amp;"단계오프셋",ChapterTable!$R:$S,2,0))/ChapterTable!$P$23)),
MAX(0,INT(($B2197+ChapterTable!$R$26+VLOOKUP(SUBSTITUTE(D$1,"성장단계","")&amp;"보스단계오프셋",ChapterTable!$R:$S,2,0))/ChapterTable!$R$23)))</f>
        <v>0</v>
      </c>
      <c r="E2197" s="1">
        <f ca="1">IF(AND($A2197=0,$B2197=1),
    VLOOKUP(1,ChapterTable!$1:$1048576,MATCH("최종"&amp;SUBSTITUTE(SUBSTITUTE(E$1,"standard",""),"|Float",""),ChapterTable!$1:$1,0),0)*ChapterTable!$P$17,
  IF(AND($A2197=0,$B2197=0),
    E2198,
  IF($B2197=0,
    VLOOKUP($A2197,ChapterTable!$1:$1048576,MATCH("최종"&amp;SUBSTITUTE(SUBSTITUTE(E$1,"standard",""),"|Float",""),ChapterTable!$1:$1,0),0),
  IF($B2197=1,
    IF($L2197=FALSE,
      VLOOKUP($A2197,ChapterTable!$1:$1048576,MATCH("최종"&amp;SUBSTITUTE(SUBSTITUTE(E$1,"standard",""),"|Float",""),ChapterTable!$1:$1,0),0),
      VLOOKUP($A2197-ChapterTable!$P$11,ChapterTable!$1:$1048576,MATCH("최종"&amp;SUBSTITUTE(SUBSTITUTE(E$1,"standard",""),"|Float",""),ChapterTable!$1:$1,0),0)*ChapterTable!$P$14
    ),
  OFFSET(E2197,-$B2197+IF($L2197,1,0),0)*IF($B2197&gt;OFFSET($B2197,1,0),ChapterTable!$R$17,1)*
    (VLOOKUP(SUBSTITUTE(SUBSTITUTE(E$1,"standard",""),"|Float","")&amp;IF(OR($L2197=TRUE,$A2197=0,MOD($A2197,ChapterTable!$R$20)&lt;&gt;0),"","보스")&amp;"인게임누적곱배수",ChapterTable!$R:$S,2,0)^C2197
    +VLOOKUP(SUBSTITUTE(SUBSTITUTE(E$1,"standard",""),"|Float","")&amp;IF(OR($L2197=TRUE,$A2197=0,MOD($A2197,ChapterTable!$R$20)&lt;&gt;0),"","보스")&amp;"인게임누적합배수",ChapterTable!$R:$S,2,0)*C2197)
  )
  )
  )
)</f>
        <v>550662.51450119005</v>
      </c>
      <c r="F2197" s="1">
        <f ca="1">IF(AND($A2197=0,$B2197=1),
    VLOOKUP(1,ChapterTable!$1:$1048576,MATCH("최종"&amp;SUBSTITUTE(SUBSTITUTE(F$1,"standard",""),"|Float",""),ChapterTable!$1:$1,0),0)*ChapterTable!$P$17,
  IF(AND($A2197=0,$B2197=0),
    F2198,
  IF($B2197=0,
    VLOOKUP($A2197,ChapterTable!$1:$1048576,MATCH("최종"&amp;SUBSTITUTE(SUBSTITUTE(F$1,"standard",""),"|Float",""),ChapterTable!$1:$1,0),0),
  IF($B2197=1,
    IF($L2197=FALSE,
      VLOOKUP($A2197,ChapterTable!$1:$1048576,MATCH("최종"&amp;SUBSTITUTE(SUBSTITUTE(F$1,"standard",""),"|Float",""),ChapterTable!$1:$1,0),0),
      VLOOKUP($A2197-ChapterTable!$P$11,ChapterTable!$1:$1048576,MATCH("최종"&amp;SUBSTITUTE(SUBSTITUTE(F$1,"standard",""),"|Float",""),ChapterTable!$1:$1,0),0)*ChapterTable!$P$14
    ),
  OFFSET(F2197,-$B2197+IF($L2197,1,0),0)*
    (VLOOKUP(SUBSTITUTE(SUBSTITUTE(F$1,"standard",""),"|Float","")&amp;IF(OR($L2197=TRUE,$A2197=0,MOD($A2197,ChapterTable!$R$20)&lt;&gt;0),"","보스")&amp;"인게임누적곱배수",ChapterTable!$R:$S,2,0)^D2197
    +VLOOKUP(SUBSTITUTE(SUBSTITUTE(F$1,"standard",""),"|Float","")&amp;IF(OR($L2197=TRUE,$A2197=0,MOD($A2197,ChapterTable!$R$20)&lt;&gt;0),"","보스")&amp;"인게임누적합배수",ChapterTable!$R:$S,2,0)*D2197)
  )
  )
  )
)</f>
        <v>191202.2619795799</v>
      </c>
      <c r="G2197" t="s">
        <v>719</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246"/>
        <v>1</v>
      </c>
      <c r="Q2197">
        <f t="shared" si="247"/>
        <v>1</v>
      </c>
      <c r="R2197" t="b">
        <f t="shared" ca="1" si="248"/>
        <v>1</v>
      </c>
      <c r="T2197" t="b">
        <f t="shared" ca="1" si="249"/>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252"/>
        <v>1</v>
      </c>
      <c r="AJ2197">
        <f t="shared" si="250"/>
        <v>1</v>
      </c>
      <c r="AK2197">
        <f t="shared" si="251"/>
        <v>1</v>
      </c>
      <c r="AL2197">
        <f t="shared" si="245"/>
        <v>7</v>
      </c>
    </row>
    <row r="2198" spans="1:38" hidden="1" x14ac:dyDescent="0.3">
      <c r="A2198">
        <v>22</v>
      </c>
      <c r="B2198">
        <v>7</v>
      </c>
      <c r="C2198">
        <f>IF(OR($L2198=TRUE,$A2198=0,MOD($A2198,ChapterTable!$R$20)&lt;&gt;0),
MAX(0,INT(($B2198+ChapterTable!$P$26+VLOOKUP(SUBSTITUTE(C$1,"성장단계","")&amp;"단계오프셋",ChapterTable!$R:$S,2,0))/ChapterTable!$P$23)),
MAX(0,INT(($B2198+ChapterTable!$R$26+VLOOKUP(SUBSTITUTE(C$1,"성장단계","")&amp;"보스단계오프셋",ChapterTable!$R:$S,2,0))/ChapterTable!$R$23)))</f>
        <v>1</v>
      </c>
      <c r="D2198">
        <f>IF(OR($L2198=TRUE,$A2198=0,MOD($A2198,ChapterTable!$R$20)&lt;&gt;0),
MAX(0,INT(($B2198+ChapterTable!$P$26+VLOOKUP(SUBSTITUTE(D$1,"성장단계","")&amp;"단계오프셋",ChapterTable!$R:$S,2,0))/ChapterTable!$P$23)),
MAX(0,INT(($B2198+ChapterTable!$R$26+VLOOKUP(SUBSTITUTE(D$1,"성장단계","")&amp;"보스단계오프셋",ChapterTable!$R:$S,2,0))/ChapterTable!$R$23)))</f>
        <v>0</v>
      </c>
      <c r="E2198" s="1">
        <f ca="1">IF(AND($A2198=0,$B2198=1),
    VLOOKUP(1,ChapterTable!$1:$1048576,MATCH("최종"&amp;SUBSTITUTE(SUBSTITUTE(E$1,"standard",""),"|Float",""),ChapterTable!$1:$1,0),0)*ChapterTable!$P$17,
  IF(AND($A2198=0,$B2198=0),
    E2199,
  IF($B2198=0,
    VLOOKUP($A2198,ChapterTable!$1:$1048576,MATCH("최종"&amp;SUBSTITUTE(SUBSTITUTE(E$1,"standard",""),"|Float",""),ChapterTable!$1:$1,0),0),
  IF($B2198=1,
    IF($L2198=FALSE,
      VLOOKUP($A2198,ChapterTable!$1:$1048576,MATCH("최종"&amp;SUBSTITUTE(SUBSTITUTE(E$1,"standard",""),"|Float",""),ChapterTable!$1:$1,0),0),
      VLOOKUP($A2198-ChapterTable!$P$11,ChapterTable!$1:$1048576,MATCH("최종"&amp;SUBSTITUTE(SUBSTITUTE(E$1,"standard",""),"|Float",""),ChapterTable!$1:$1,0),0)*ChapterTable!$P$14
    ),
  OFFSET(E2198,-$B2198+IF($L2198,1,0),0)*IF($B2198&gt;OFFSET($B2198,1,0),ChapterTable!$R$17,1)*
    (VLOOKUP(SUBSTITUTE(SUBSTITUTE(E$1,"standard",""),"|Float","")&amp;IF(OR($L2198=TRUE,$A2198=0,MOD($A2198,ChapterTable!$R$20)&lt;&gt;0),"","보스")&amp;"인게임누적곱배수",ChapterTable!$R:$S,2,0)^C2198
    +VLOOKUP(SUBSTITUTE(SUBSTITUTE(E$1,"standard",""),"|Float","")&amp;IF(OR($L2198=TRUE,$A2198=0,MOD($A2198,ChapterTable!$R$20)&lt;&gt;0),"","보스")&amp;"인게임누적합배수",ChapterTable!$R:$S,2,0)*C2198)
  )
  )
  )
)</f>
        <v>550662.51450119005</v>
      </c>
      <c r="F2198" s="1">
        <f ca="1">IF(AND($A2198=0,$B2198=1),
    VLOOKUP(1,ChapterTable!$1:$1048576,MATCH("최종"&amp;SUBSTITUTE(SUBSTITUTE(F$1,"standard",""),"|Float",""),ChapterTable!$1:$1,0),0)*ChapterTable!$P$17,
  IF(AND($A2198=0,$B2198=0),
    F2199,
  IF($B2198=0,
    VLOOKUP($A2198,ChapterTable!$1:$1048576,MATCH("최종"&amp;SUBSTITUTE(SUBSTITUTE(F$1,"standard",""),"|Float",""),ChapterTable!$1:$1,0),0),
  IF($B2198=1,
    IF($L2198=FALSE,
      VLOOKUP($A2198,ChapterTable!$1:$1048576,MATCH("최종"&amp;SUBSTITUTE(SUBSTITUTE(F$1,"standard",""),"|Float",""),ChapterTable!$1:$1,0),0),
      VLOOKUP($A2198-ChapterTable!$P$11,ChapterTable!$1:$1048576,MATCH("최종"&amp;SUBSTITUTE(SUBSTITUTE(F$1,"standard",""),"|Float",""),ChapterTable!$1:$1,0),0)*ChapterTable!$P$14
    ),
  OFFSET(F2198,-$B2198+IF($L2198,1,0),0)*
    (VLOOKUP(SUBSTITUTE(SUBSTITUTE(F$1,"standard",""),"|Float","")&amp;IF(OR($L2198=TRUE,$A2198=0,MOD($A2198,ChapterTable!$R$20)&lt;&gt;0),"","보스")&amp;"인게임누적곱배수",ChapterTable!$R:$S,2,0)^D2198
    +VLOOKUP(SUBSTITUTE(SUBSTITUTE(F$1,"standard",""),"|Float","")&amp;IF(OR($L2198=TRUE,$A2198=0,MOD($A2198,ChapterTable!$R$20)&lt;&gt;0),"","보스")&amp;"인게임누적합배수",ChapterTable!$R:$S,2,0)*D2198)
  )
  )
  )
)</f>
        <v>191202.2619795799</v>
      </c>
      <c r="G2198" t="s">
        <v>719</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246"/>
        <v>1</v>
      </c>
      <c r="Q2198">
        <f t="shared" si="247"/>
        <v>1</v>
      </c>
      <c r="R2198" t="b">
        <f t="shared" ca="1" si="248"/>
        <v>1</v>
      </c>
      <c r="T2198" t="b">
        <f t="shared" ca="1" si="249"/>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252"/>
        <v>1</v>
      </c>
      <c r="AJ2198">
        <f t="shared" si="250"/>
        <v>1</v>
      </c>
      <c r="AK2198">
        <f t="shared" si="251"/>
        <v>1</v>
      </c>
      <c r="AL2198">
        <f t="shared" si="245"/>
        <v>7</v>
      </c>
    </row>
    <row r="2199" spans="1:38" hidden="1" x14ac:dyDescent="0.3">
      <c r="A2199">
        <v>22</v>
      </c>
      <c r="B2199">
        <v>8</v>
      </c>
      <c r="C2199">
        <f>IF(OR($L2199=TRUE,$A2199=0,MOD($A2199,ChapterTable!$R$20)&lt;&gt;0),
MAX(0,INT(($B2199+ChapterTable!$P$26+VLOOKUP(SUBSTITUTE(C$1,"성장단계","")&amp;"단계오프셋",ChapterTable!$R:$S,2,0))/ChapterTable!$P$23)),
MAX(0,INT(($B2199+ChapterTable!$R$26+VLOOKUP(SUBSTITUTE(C$1,"성장단계","")&amp;"보스단계오프셋",ChapterTable!$R:$S,2,0))/ChapterTable!$R$23)))</f>
        <v>1</v>
      </c>
      <c r="D2199">
        <f>IF(OR($L2199=TRUE,$A2199=0,MOD($A2199,ChapterTable!$R$20)&lt;&gt;0),
MAX(0,INT(($B2199+ChapterTable!$P$26+VLOOKUP(SUBSTITUTE(D$1,"성장단계","")&amp;"단계오프셋",ChapterTable!$R:$S,2,0))/ChapterTable!$P$23)),
MAX(0,INT(($B2199+ChapterTable!$R$26+VLOOKUP(SUBSTITUTE(D$1,"성장단계","")&amp;"보스단계오프셋",ChapterTable!$R:$S,2,0))/ChapterTable!$R$23)))</f>
        <v>0</v>
      </c>
      <c r="E2199" s="1">
        <f ca="1">IF(AND($A2199=0,$B2199=1),
    VLOOKUP(1,ChapterTable!$1:$1048576,MATCH("최종"&amp;SUBSTITUTE(SUBSTITUTE(E$1,"standard",""),"|Float",""),ChapterTable!$1:$1,0),0)*ChapterTable!$P$17,
  IF(AND($A2199=0,$B2199=0),
    E2200,
  IF($B2199=0,
    VLOOKUP($A2199,ChapterTable!$1:$1048576,MATCH("최종"&amp;SUBSTITUTE(SUBSTITUTE(E$1,"standard",""),"|Float",""),ChapterTable!$1:$1,0),0),
  IF($B2199=1,
    IF($L2199=FALSE,
      VLOOKUP($A2199,ChapterTable!$1:$1048576,MATCH("최종"&amp;SUBSTITUTE(SUBSTITUTE(E$1,"standard",""),"|Float",""),ChapterTable!$1:$1,0),0),
      VLOOKUP($A2199-ChapterTable!$P$11,ChapterTable!$1:$1048576,MATCH("최종"&amp;SUBSTITUTE(SUBSTITUTE(E$1,"standard",""),"|Float",""),ChapterTable!$1:$1,0),0)*ChapterTable!$P$14
    ),
  OFFSET(E2199,-$B2199+IF($L2199,1,0),0)*IF($B2199&gt;OFFSET($B2199,1,0),ChapterTable!$R$17,1)*
    (VLOOKUP(SUBSTITUTE(SUBSTITUTE(E$1,"standard",""),"|Float","")&amp;IF(OR($L2199=TRUE,$A2199=0,MOD($A2199,ChapterTable!$R$20)&lt;&gt;0),"","보스")&amp;"인게임누적곱배수",ChapterTable!$R:$S,2,0)^C2199
    +VLOOKUP(SUBSTITUTE(SUBSTITUTE(E$1,"standard",""),"|Float","")&amp;IF(OR($L2199=TRUE,$A2199=0,MOD($A2199,ChapterTable!$R$20)&lt;&gt;0),"","보스")&amp;"인게임누적합배수",ChapterTable!$R:$S,2,0)*C2199)
  )
  )
  )
)</f>
        <v>550662.51450119005</v>
      </c>
      <c r="F2199" s="1">
        <f ca="1">IF(AND($A2199=0,$B2199=1),
    VLOOKUP(1,ChapterTable!$1:$1048576,MATCH("최종"&amp;SUBSTITUTE(SUBSTITUTE(F$1,"standard",""),"|Float",""),ChapterTable!$1:$1,0),0)*ChapterTable!$P$17,
  IF(AND($A2199=0,$B2199=0),
    F2200,
  IF($B2199=0,
    VLOOKUP($A2199,ChapterTable!$1:$1048576,MATCH("최종"&amp;SUBSTITUTE(SUBSTITUTE(F$1,"standard",""),"|Float",""),ChapterTable!$1:$1,0),0),
  IF($B2199=1,
    IF($L2199=FALSE,
      VLOOKUP($A2199,ChapterTable!$1:$1048576,MATCH("최종"&amp;SUBSTITUTE(SUBSTITUTE(F$1,"standard",""),"|Float",""),ChapterTable!$1:$1,0),0),
      VLOOKUP($A2199-ChapterTable!$P$11,ChapterTable!$1:$1048576,MATCH("최종"&amp;SUBSTITUTE(SUBSTITUTE(F$1,"standard",""),"|Float",""),ChapterTable!$1:$1,0),0)*ChapterTable!$P$14
    ),
  OFFSET(F2199,-$B2199+IF($L2199,1,0),0)*
    (VLOOKUP(SUBSTITUTE(SUBSTITUTE(F$1,"standard",""),"|Float","")&amp;IF(OR($L2199=TRUE,$A2199=0,MOD($A2199,ChapterTable!$R$20)&lt;&gt;0),"","보스")&amp;"인게임누적곱배수",ChapterTable!$R:$S,2,0)^D2199
    +VLOOKUP(SUBSTITUTE(SUBSTITUTE(F$1,"standard",""),"|Float","")&amp;IF(OR($L2199=TRUE,$A2199=0,MOD($A2199,ChapterTable!$R$20)&lt;&gt;0),"","보스")&amp;"인게임누적합배수",ChapterTable!$R:$S,2,0)*D2199)
  )
  )
  )
)</f>
        <v>191202.2619795799</v>
      </c>
      <c r="G2199" t="s">
        <v>719</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246"/>
        <v>1</v>
      </c>
      <c r="Q2199">
        <f t="shared" si="247"/>
        <v>1</v>
      </c>
      <c r="R2199" t="b">
        <f t="shared" ca="1" si="248"/>
        <v>1</v>
      </c>
      <c r="T2199" t="b">
        <f t="shared" ca="1" si="249"/>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252"/>
        <v>1</v>
      </c>
      <c r="AJ2199">
        <f t="shared" si="250"/>
        <v>1</v>
      </c>
      <c r="AK2199">
        <f t="shared" si="251"/>
        <v>1</v>
      </c>
      <c r="AL2199">
        <f t="shared" si="245"/>
        <v>7</v>
      </c>
    </row>
    <row r="2200" spans="1:38" hidden="1" x14ac:dyDescent="0.3">
      <c r="A2200">
        <v>22</v>
      </c>
      <c r="B2200">
        <v>9</v>
      </c>
      <c r="C2200">
        <f>IF(OR($L2200=TRUE,$A2200=0,MOD($A2200,ChapterTable!$R$20)&lt;&gt;0),
MAX(0,INT(($B2200+ChapterTable!$P$26+VLOOKUP(SUBSTITUTE(C$1,"성장단계","")&amp;"단계오프셋",ChapterTable!$R:$S,2,0))/ChapterTable!$P$23)),
MAX(0,INT(($B2200+ChapterTable!$R$26+VLOOKUP(SUBSTITUTE(C$1,"성장단계","")&amp;"보스단계오프셋",ChapterTable!$R:$S,2,0))/ChapterTable!$R$23)))</f>
        <v>1</v>
      </c>
      <c r="D2200">
        <f>IF(OR($L2200=TRUE,$A2200=0,MOD($A2200,ChapterTable!$R$20)&lt;&gt;0),
MAX(0,INT(($B2200+ChapterTable!$P$26+VLOOKUP(SUBSTITUTE(D$1,"성장단계","")&amp;"단계오프셋",ChapterTable!$R:$S,2,0))/ChapterTable!$P$23)),
MAX(0,INT(($B2200+ChapterTable!$R$26+VLOOKUP(SUBSTITUTE(D$1,"성장단계","")&amp;"보스단계오프셋",ChapterTable!$R:$S,2,0))/ChapterTable!$R$23)))</f>
        <v>0</v>
      </c>
      <c r="E2200" s="1">
        <f ca="1">IF(AND($A2200=0,$B2200=1),
    VLOOKUP(1,ChapterTable!$1:$1048576,MATCH("최종"&amp;SUBSTITUTE(SUBSTITUTE(E$1,"standard",""),"|Float",""),ChapterTable!$1:$1,0),0)*ChapterTable!$P$17,
  IF(AND($A2200=0,$B2200=0),
    E2201,
  IF($B2200=0,
    VLOOKUP($A2200,ChapterTable!$1:$1048576,MATCH("최종"&amp;SUBSTITUTE(SUBSTITUTE(E$1,"standard",""),"|Float",""),ChapterTable!$1:$1,0),0),
  IF($B2200=1,
    IF($L2200=FALSE,
      VLOOKUP($A2200,ChapterTable!$1:$1048576,MATCH("최종"&amp;SUBSTITUTE(SUBSTITUTE(E$1,"standard",""),"|Float",""),ChapterTable!$1:$1,0),0),
      VLOOKUP($A2200-ChapterTable!$P$11,ChapterTable!$1:$1048576,MATCH("최종"&amp;SUBSTITUTE(SUBSTITUTE(E$1,"standard",""),"|Float",""),ChapterTable!$1:$1,0),0)*ChapterTable!$P$14
    ),
  OFFSET(E2200,-$B2200+IF($L2200,1,0),0)*IF($B2200&gt;OFFSET($B2200,1,0),ChapterTable!$R$17,1)*
    (VLOOKUP(SUBSTITUTE(SUBSTITUTE(E$1,"standard",""),"|Float","")&amp;IF(OR($L2200=TRUE,$A2200=0,MOD($A2200,ChapterTable!$R$20)&lt;&gt;0),"","보스")&amp;"인게임누적곱배수",ChapterTable!$R:$S,2,0)^C2200
    +VLOOKUP(SUBSTITUTE(SUBSTITUTE(E$1,"standard",""),"|Float","")&amp;IF(OR($L2200=TRUE,$A2200=0,MOD($A2200,ChapterTable!$R$20)&lt;&gt;0),"","보스")&amp;"인게임누적합배수",ChapterTable!$R:$S,2,0)*C2200)
  )
  )
  )
)</f>
        <v>550662.51450119005</v>
      </c>
      <c r="F2200" s="1">
        <f ca="1">IF(AND($A2200=0,$B2200=1),
    VLOOKUP(1,ChapterTable!$1:$1048576,MATCH("최종"&amp;SUBSTITUTE(SUBSTITUTE(F$1,"standard",""),"|Float",""),ChapterTable!$1:$1,0),0)*ChapterTable!$P$17,
  IF(AND($A2200=0,$B2200=0),
    F2201,
  IF($B2200=0,
    VLOOKUP($A2200,ChapterTable!$1:$1048576,MATCH("최종"&amp;SUBSTITUTE(SUBSTITUTE(F$1,"standard",""),"|Float",""),ChapterTable!$1:$1,0),0),
  IF($B2200=1,
    IF($L2200=FALSE,
      VLOOKUP($A2200,ChapterTable!$1:$1048576,MATCH("최종"&amp;SUBSTITUTE(SUBSTITUTE(F$1,"standard",""),"|Float",""),ChapterTable!$1:$1,0),0),
      VLOOKUP($A2200-ChapterTable!$P$11,ChapterTable!$1:$1048576,MATCH("최종"&amp;SUBSTITUTE(SUBSTITUTE(F$1,"standard",""),"|Float",""),ChapterTable!$1:$1,0),0)*ChapterTable!$P$14
    ),
  OFFSET(F2200,-$B2200+IF($L2200,1,0),0)*
    (VLOOKUP(SUBSTITUTE(SUBSTITUTE(F$1,"standard",""),"|Float","")&amp;IF(OR($L2200=TRUE,$A2200=0,MOD($A2200,ChapterTable!$R$20)&lt;&gt;0),"","보스")&amp;"인게임누적곱배수",ChapterTable!$R:$S,2,0)^D2200
    +VLOOKUP(SUBSTITUTE(SUBSTITUTE(F$1,"standard",""),"|Float","")&amp;IF(OR($L2200=TRUE,$A2200=0,MOD($A2200,ChapterTable!$R$20)&lt;&gt;0),"","보스")&amp;"인게임누적합배수",ChapterTable!$R:$S,2,0)*D2200)
  )
  )
  )
)</f>
        <v>191202.2619795799</v>
      </c>
      <c r="G2200" t="s">
        <v>719</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246"/>
        <v>91</v>
      </c>
      <c r="Q2200">
        <f t="shared" si="247"/>
        <v>91</v>
      </c>
      <c r="R2200" t="b">
        <f t="shared" ca="1" si="248"/>
        <v>1</v>
      </c>
      <c r="T2200" t="b">
        <f t="shared" ca="1" si="249"/>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252"/>
        <v>1</v>
      </c>
      <c r="AJ2200">
        <f t="shared" si="250"/>
        <v>1</v>
      </c>
      <c r="AK2200">
        <f t="shared" si="251"/>
        <v>1</v>
      </c>
      <c r="AL2200">
        <f t="shared" si="245"/>
        <v>7</v>
      </c>
    </row>
    <row r="2201" spans="1:38" hidden="1" x14ac:dyDescent="0.3">
      <c r="A2201">
        <v>22</v>
      </c>
      <c r="B2201">
        <v>10</v>
      </c>
      <c r="C2201">
        <f>IF(OR($L2201=TRUE,$A2201=0,MOD($A2201,ChapterTable!$R$20)&lt;&gt;0),
MAX(0,INT(($B2201+ChapterTable!$P$26+VLOOKUP(SUBSTITUTE(C$1,"성장단계","")&amp;"단계오프셋",ChapterTable!$R:$S,2,0))/ChapterTable!$P$23)),
MAX(0,INT(($B2201+ChapterTable!$R$26+VLOOKUP(SUBSTITUTE(C$1,"성장단계","")&amp;"보스단계오프셋",ChapterTable!$R:$S,2,0))/ChapterTable!$R$23)))</f>
        <v>1</v>
      </c>
      <c r="D2201">
        <f>IF(OR($L2201=TRUE,$A2201=0,MOD($A2201,ChapterTable!$R$20)&lt;&gt;0),
MAX(0,INT(($B2201+ChapterTable!$P$26+VLOOKUP(SUBSTITUTE(D$1,"성장단계","")&amp;"단계오프셋",ChapterTable!$R:$S,2,0))/ChapterTable!$P$23)),
MAX(0,INT(($B2201+ChapterTable!$R$26+VLOOKUP(SUBSTITUTE(D$1,"성장단계","")&amp;"보스단계오프셋",ChapterTable!$R:$S,2,0))/ChapterTable!$R$23)))</f>
        <v>0</v>
      </c>
      <c r="E2201" s="1">
        <f ca="1">IF(AND($A2201=0,$B2201=1),
    VLOOKUP(1,ChapterTable!$1:$1048576,MATCH("최종"&amp;SUBSTITUTE(SUBSTITUTE(E$1,"standard",""),"|Float",""),ChapterTable!$1:$1,0),0)*ChapterTable!$P$17,
  IF(AND($A2201=0,$B2201=0),
    E2202,
  IF($B2201=0,
    VLOOKUP($A2201,ChapterTable!$1:$1048576,MATCH("최종"&amp;SUBSTITUTE(SUBSTITUTE(E$1,"standard",""),"|Float",""),ChapterTable!$1:$1,0),0),
  IF($B2201=1,
    IF($L2201=FALSE,
      VLOOKUP($A2201,ChapterTable!$1:$1048576,MATCH("최종"&amp;SUBSTITUTE(SUBSTITUTE(E$1,"standard",""),"|Float",""),ChapterTable!$1:$1,0),0),
      VLOOKUP($A2201-ChapterTable!$P$11,ChapterTable!$1:$1048576,MATCH("최종"&amp;SUBSTITUTE(SUBSTITUTE(E$1,"standard",""),"|Float",""),ChapterTable!$1:$1,0),0)*ChapterTable!$P$14
    ),
  OFFSET(E2201,-$B2201+IF($L2201,1,0),0)*IF($B2201&gt;OFFSET($B2201,1,0),ChapterTable!$R$17,1)*
    (VLOOKUP(SUBSTITUTE(SUBSTITUTE(E$1,"standard",""),"|Float","")&amp;IF(OR($L2201=TRUE,$A2201=0,MOD($A2201,ChapterTable!$R$20)&lt;&gt;0),"","보스")&amp;"인게임누적곱배수",ChapterTable!$R:$S,2,0)^C2201
    +VLOOKUP(SUBSTITUTE(SUBSTITUTE(E$1,"standard",""),"|Float","")&amp;IF(OR($L2201=TRUE,$A2201=0,MOD($A2201,ChapterTable!$R$20)&lt;&gt;0),"","보스")&amp;"인게임누적합배수",ChapterTable!$R:$S,2,0)*C2201)
  )
  )
  )
)</f>
        <v>550662.51450119005</v>
      </c>
      <c r="F2201" s="1">
        <f ca="1">IF(AND($A2201=0,$B2201=1),
    VLOOKUP(1,ChapterTable!$1:$1048576,MATCH("최종"&amp;SUBSTITUTE(SUBSTITUTE(F$1,"standard",""),"|Float",""),ChapterTable!$1:$1,0),0)*ChapterTable!$P$17,
  IF(AND($A2201=0,$B2201=0),
    F2202,
  IF($B2201=0,
    VLOOKUP($A2201,ChapterTable!$1:$1048576,MATCH("최종"&amp;SUBSTITUTE(SUBSTITUTE(F$1,"standard",""),"|Float",""),ChapterTable!$1:$1,0),0),
  IF($B2201=1,
    IF($L2201=FALSE,
      VLOOKUP($A2201,ChapterTable!$1:$1048576,MATCH("최종"&amp;SUBSTITUTE(SUBSTITUTE(F$1,"standard",""),"|Float",""),ChapterTable!$1:$1,0),0),
      VLOOKUP($A2201-ChapterTable!$P$11,ChapterTable!$1:$1048576,MATCH("최종"&amp;SUBSTITUTE(SUBSTITUTE(F$1,"standard",""),"|Float",""),ChapterTable!$1:$1,0),0)*ChapterTable!$P$14
    ),
  OFFSET(F2201,-$B2201+IF($L2201,1,0),0)*
    (VLOOKUP(SUBSTITUTE(SUBSTITUTE(F$1,"standard",""),"|Float","")&amp;IF(OR($L2201=TRUE,$A2201=0,MOD($A2201,ChapterTable!$R$20)&lt;&gt;0),"","보스")&amp;"인게임누적곱배수",ChapterTable!$R:$S,2,0)^D2201
    +VLOOKUP(SUBSTITUTE(SUBSTITUTE(F$1,"standard",""),"|Float","")&amp;IF(OR($L2201=TRUE,$A2201=0,MOD($A2201,ChapterTable!$R$20)&lt;&gt;0),"","보스")&amp;"인게임누적합배수",ChapterTable!$R:$S,2,0)*D2201)
  )
  )
  )
)</f>
        <v>191202.2619795799</v>
      </c>
      <c r="G2201" t="s">
        <v>719</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246"/>
        <v>21</v>
      </c>
      <c r="Q2201">
        <f t="shared" si="247"/>
        <v>21</v>
      </c>
      <c r="R2201" t="b">
        <f t="shared" ca="1" si="248"/>
        <v>1</v>
      </c>
      <c r="T2201" t="b">
        <f t="shared" ca="1" si="249"/>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252"/>
        <v>1</v>
      </c>
      <c r="AJ2201">
        <f t="shared" si="250"/>
        <v>1</v>
      </c>
      <c r="AK2201">
        <f t="shared" si="251"/>
        <v>1</v>
      </c>
      <c r="AL2201">
        <f t="shared" si="245"/>
        <v>7</v>
      </c>
    </row>
    <row r="2202" spans="1:38" hidden="1" x14ac:dyDescent="0.3">
      <c r="A2202">
        <v>22</v>
      </c>
      <c r="B2202">
        <v>11</v>
      </c>
      <c r="C2202">
        <f>IF(OR($L2202=TRUE,$A2202=0,MOD($A2202,ChapterTable!$R$20)&lt;&gt;0),
MAX(0,INT(($B2202+ChapterTable!$P$26+VLOOKUP(SUBSTITUTE(C$1,"성장단계","")&amp;"단계오프셋",ChapterTable!$R:$S,2,0))/ChapterTable!$P$23)),
MAX(0,INT(($B2202+ChapterTable!$R$26+VLOOKUP(SUBSTITUTE(C$1,"성장단계","")&amp;"보스단계오프셋",ChapterTable!$R:$S,2,0))/ChapterTable!$R$23)))</f>
        <v>1</v>
      </c>
      <c r="D2202">
        <f>IF(OR($L2202=TRUE,$A2202=0,MOD($A2202,ChapterTable!$R$20)&lt;&gt;0),
MAX(0,INT(($B2202+ChapterTable!$P$26+VLOOKUP(SUBSTITUTE(D$1,"성장단계","")&amp;"단계오프셋",ChapterTable!$R:$S,2,0))/ChapterTable!$P$23)),
MAX(0,INT(($B2202+ChapterTable!$R$26+VLOOKUP(SUBSTITUTE(D$1,"성장단계","")&amp;"보스단계오프셋",ChapterTable!$R:$S,2,0))/ChapterTable!$R$23)))</f>
        <v>1</v>
      </c>
      <c r="E2202" s="1">
        <f ca="1">IF(AND($A2202=0,$B2202=1),
    VLOOKUP(1,ChapterTable!$1:$1048576,MATCH("최종"&amp;SUBSTITUTE(SUBSTITUTE(E$1,"standard",""),"|Float",""),ChapterTable!$1:$1,0),0)*ChapterTable!$P$17,
  IF(AND($A2202=0,$B2202=0),
    E2203,
  IF($B2202=0,
    VLOOKUP($A2202,ChapterTable!$1:$1048576,MATCH("최종"&amp;SUBSTITUTE(SUBSTITUTE(E$1,"standard",""),"|Float",""),ChapterTable!$1:$1,0),0),
  IF($B2202=1,
    IF($L2202=FALSE,
      VLOOKUP($A2202,ChapterTable!$1:$1048576,MATCH("최종"&amp;SUBSTITUTE(SUBSTITUTE(E$1,"standard",""),"|Float",""),ChapterTable!$1:$1,0),0),
      VLOOKUP($A2202-ChapterTable!$P$11,ChapterTable!$1:$1048576,MATCH("최종"&amp;SUBSTITUTE(SUBSTITUTE(E$1,"standard",""),"|Float",""),ChapterTable!$1:$1,0),0)*ChapterTable!$P$14
    ),
  OFFSET(E2202,-$B2202+IF($L2202,1,0),0)*IF($B2202&gt;OFFSET($B2202,1,0),ChapterTable!$R$17,1)*
    (VLOOKUP(SUBSTITUTE(SUBSTITUTE(E$1,"standard",""),"|Float","")&amp;IF(OR($L2202=TRUE,$A2202=0,MOD($A2202,ChapterTable!$R$20)&lt;&gt;0),"","보스")&amp;"인게임누적곱배수",ChapterTable!$R:$S,2,0)^C2202
    +VLOOKUP(SUBSTITUTE(SUBSTITUTE(E$1,"standard",""),"|Float","")&amp;IF(OR($L2202=TRUE,$A2202=0,MOD($A2202,ChapterTable!$R$20)&lt;&gt;0),"","보스")&amp;"인게임누적합배수",ChapterTable!$R:$S,2,0)*C2202)
  )
  )
  )
)</f>
        <v>550662.51450119005</v>
      </c>
      <c r="F2202" s="1">
        <f ca="1">IF(AND($A2202=0,$B2202=1),
    VLOOKUP(1,ChapterTable!$1:$1048576,MATCH("최종"&amp;SUBSTITUTE(SUBSTITUTE(F$1,"standard",""),"|Float",""),ChapterTable!$1:$1,0),0)*ChapterTable!$P$17,
  IF(AND($A2202=0,$B2202=0),
    F2203,
  IF($B2202=0,
    VLOOKUP($A2202,ChapterTable!$1:$1048576,MATCH("최종"&amp;SUBSTITUTE(SUBSTITUTE(F$1,"standard",""),"|Float",""),ChapterTable!$1:$1,0),0),
  IF($B2202=1,
    IF($L2202=FALSE,
      VLOOKUP($A2202,ChapterTable!$1:$1048576,MATCH("최종"&amp;SUBSTITUTE(SUBSTITUTE(F$1,"standard",""),"|Float",""),ChapterTable!$1:$1,0),0),
      VLOOKUP($A2202-ChapterTable!$P$11,ChapterTable!$1:$1048576,MATCH("최종"&amp;SUBSTITUTE(SUBSTITUTE(F$1,"standard",""),"|Float",""),ChapterTable!$1:$1,0),0)*ChapterTable!$P$14
    ),
  OFFSET(F2202,-$B2202+IF($L2202,1,0),0)*
    (VLOOKUP(SUBSTITUTE(SUBSTITUTE(F$1,"standard",""),"|Float","")&amp;IF(OR($L2202=TRUE,$A2202=0,MOD($A2202,ChapterTable!$R$20)&lt;&gt;0),"","보스")&amp;"인게임누적곱배수",ChapterTable!$R:$S,2,0)^D2202
    +VLOOKUP(SUBSTITUTE(SUBSTITUTE(F$1,"standard",""),"|Float","")&amp;IF(OR($L2202=TRUE,$A2202=0,MOD($A2202,ChapterTable!$R$20)&lt;&gt;0),"","보스")&amp;"인게임누적합배수",ChapterTable!$R:$S,2,0)*D2202)
  )
  )
  )
)</f>
        <v>205542.43162804839</v>
      </c>
      <c r="G2202" t="s">
        <v>719</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246"/>
        <v>2</v>
      </c>
      <c r="Q2202">
        <f t="shared" si="247"/>
        <v>2</v>
      </c>
      <c r="R2202" t="b">
        <f t="shared" ca="1" si="248"/>
        <v>1</v>
      </c>
      <c r="T2202" t="b">
        <f t="shared" ca="1" si="249"/>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252"/>
        <v>0.5</v>
      </c>
      <c r="AJ2202">
        <f t="shared" si="250"/>
        <v>0.54666666600000002</v>
      </c>
      <c r="AK2202">
        <f t="shared" si="251"/>
        <v>1</v>
      </c>
      <c r="AL2202">
        <f t="shared" si="245"/>
        <v>7</v>
      </c>
    </row>
    <row r="2203" spans="1:38" hidden="1" x14ac:dyDescent="0.3">
      <c r="A2203">
        <v>22</v>
      </c>
      <c r="B2203">
        <v>12</v>
      </c>
      <c r="C2203">
        <f>IF(OR($L2203=TRUE,$A2203=0,MOD($A2203,ChapterTable!$R$20)&lt;&gt;0),
MAX(0,INT(($B2203+ChapterTable!$P$26+VLOOKUP(SUBSTITUTE(C$1,"성장단계","")&amp;"단계오프셋",ChapterTable!$R:$S,2,0))/ChapterTable!$P$23)),
MAX(0,INT(($B2203+ChapterTable!$R$26+VLOOKUP(SUBSTITUTE(C$1,"성장단계","")&amp;"보스단계오프셋",ChapterTable!$R:$S,2,0))/ChapterTable!$R$23)))</f>
        <v>1</v>
      </c>
      <c r="D2203">
        <f>IF(OR($L2203=TRUE,$A2203=0,MOD($A2203,ChapterTable!$R$20)&lt;&gt;0),
MAX(0,INT(($B2203+ChapterTable!$P$26+VLOOKUP(SUBSTITUTE(D$1,"성장단계","")&amp;"단계오프셋",ChapterTable!$R:$S,2,0))/ChapterTable!$P$23)),
MAX(0,INT(($B2203+ChapterTable!$R$26+VLOOKUP(SUBSTITUTE(D$1,"성장단계","")&amp;"보스단계오프셋",ChapterTable!$R:$S,2,0))/ChapterTable!$R$23)))</f>
        <v>1</v>
      </c>
      <c r="E2203" s="1">
        <f ca="1">IF(AND($A2203=0,$B2203=1),
    VLOOKUP(1,ChapterTable!$1:$1048576,MATCH("최종"&amp;SUBSTITUTE(SUBSTITUTE(E$1,"standard",""),"|Float",""),ChapterTable!$1:$1,0),0)*ChapterTable!$P$17,
  IF(AND($A2203=0,$B2203=0),
    E2204,
  IF($B2203=0,
    VLOOKUP($A2203,ChapterTable!$1:$1048576,MATCH("최종"&amp;SUBSTITUTE(SUBSTITUTE(E$1,"standard",""),"|Float",""),ChapterTable!$1:$1,0),0),
  IF($B2203=1,
    IF($L2203=FALSE,
      VLOOKUP($A2203,ChapterTable!$1:$1048576,MATCH("최종"&amp;SUBSTITUTE(SUBSTITUTE(E$1,"standard",""),"|Float",""),ChapterTable!$1:$1,0),0),
      VLOOKUP($A2203-ChapterTable!$P$11,ChapterTable!$1:$1048576,MATCH("최종"&amp;SUBSTITUTE(SUBSTITUTE(E$1,"standard",""),"|Float",""),ChapterTable!$1:$1,0),0)*ChapterTable!$P$14
    ),
  OFFSET(E2203,-$B2203+IF($L2203,1,0),0)*IF($B2203&gt;OFFSET($B2203,1,0),ChapterTable!$R$17,1)*
    (VLOOKUP(SUBSTITUTE(SUBSTITUTE(E$1,"standard",""),"|Float","")&amp;IF(OR($L2203=TRUE,$A2203=0,MOD($A2203,ChapterTable!$R$20)&lt;&gt;0),"","보스")&amp;"인게임누적곱배수",ChapterTable!$R:$S,2,0)^C2203
    +VLOOKUP(SUBSTITUTE(SUBSTITUTE(E$1,"standard",""),"|Float","")&amp;IF(OR($L2203=TRUE,$A2203=0,MOD($A2203,ChapterTable!$R$20)&lt;&gt;0),"","보스")&amp;"인게임누적합배수",ChapterTable!$R:$S,2,0)*C2203)
  )
  )
  )
)</f>
        <v>550662.51450119005</v>
      </c>
      <c r="F2203" s="1">
        <f ca="1">IF(AND($A2203=0,$B2203=1),
    VLOOKUP(1,ChapterTable!$1:$1048576,MATCH("최종"&amp;SUBSTITUTE(SUBSTITUTE(F$1,"standard",""),"|Float",""),ChapterTable!$1:$1,0),0)*ChapterTable!$P$17,
  IF(AND($A2203=0,$B2203=0),
    F2204,
  IF($B2203=0,
    VLOOKUP($A2203,ChapterTable!$1:$1048576,MATCH("최종"&amp;SUBSTITUTE(SUBSTITUTE(F$1,"standard",""),"|Float",""),ChapterTable!$1:$1,0),0),
  IF($B2203=1,
    IF($L2203=FALSE,
      VLOOKUP($A2203,ChapterTable!$1:$1048576,MATCH("최종"&amp;SUBSTITUTE(SUBSTITUTE(F$1,"standard",""),"|Float",""),ChapterTable!$1:$1,0),0),
      VLOOKUP($A2203-ChapterTable!$P$11,ChapterTable!$1:$1048576,MATCH("최종"&amp;SUBSTITUTE(SUBSTITUTE(F$1,"standard",""),"|Float",""),ChapterTable!$1:$1,0),0)*ChapterTable!$P$14
    ),
  OFFSET(F2203,-$B2203+IF($L2203,1,0),0)*
    (VLOOKUP(SUBSTITUTE(SUBSTITUTE(F$1,"standard",""),"|Float","")&amp;IF(OR($L2203=TRUE,$A2203=0,MOD($A2203,ChapterTable!$R$20)&lt;&gt;0),"","보스")&amp;"인게임누적곱배수",ChapterTable!$R:$S,2,0)^D2203
    +VLOOKUP(SUBSTITUTE(SUBSTITUTE(F$1,"standard",""),"|Float","")&amp;IF(OR($L2203=TRUE,$A2203=0,MOD($A2203,ChapterTable!$R$20)&lt;&gt;0),"","보스")&amp;"인게임누적합배수",ChapterTable!$R:$S,2,0)*D2203)
  )
  )
  )
)</f>
        <v>205542.43162804839</v>
      </c>
      <c r="G2203" t="s">
        <v>719</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246"/>
        <v>2</v>
      </c>
      <c r="Q2203">
        <f t="shared" si="247"/>
        <v>2</v>
      </c>
      <c r="R2203" t="b">
        <f t="shared" ca="1" si="248"/>
        <v>1</v>
      </c>
      <c r="T2203" t="b">
        <f t="shared" ca="1" si="249"/>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252"/>
        <v>0.5</v>
      </c>
      <c r="AJ2203">
        <f t="shared" si="250"/>
        <v>0.54666666600000002</v>
      </c>
      <c r="AK2203">
        <f t="shared" si="251"/>
        <v>1</v>
      </c>
      <c r="AL2203">
        <f t="shared" si="245"/>
        <v>7</v>
      </c>
    </row>
    <row r="2204" spans="1:38" hidden="1" x14ac:dyDescent="0.3">
      <c r="A2204">
        <v>22</v>
      </c>
      <c r="B2204">
        <v>13</v>
      </c>
      <c r="C2204">
        <f>IF(OR($L2204=TRUE,$A2204=0,MOD($A2204,ChapterTable!$R$20)&lt;&gt;0),
MAX(0,INT(($B2204+ChapterTable!$P$26+VLOOKUP(SUBSTITUTE(C$1,"성장단계","")&amp;"단계오프셋",ChapterTable!$R:$S,2,0))/ChapterTable!$P$23)),
MAX(0,INT(($B2204+ChapterTable!$R$26+VLOOKUP(SUBSTITUTE(C$1,"성장단계","")&amp;"보스단계오프셋",ChapterTable!$R:$S,2,0))/ChapterTable!$R$23)))</f>
        <v>1</v>
      </c>
      <c r="D2204">
        <f>IF(OR($L2204=TRUE,$A2204=0,MOD($A2204,ChapterTable!$R$20)&lt;&gt;0),
MAX(0,INT(($B2204+ChapterTable!$P$26+VLOOKUP(SUBSTITUTE(D$1,"성장단계","")&amp;"단계오프셋",ChapterTable!$R:$S,2,0))/ChapterTable!$P$23)),
MAX(0,INT(($B2204+ChapterTable!$R$26+VLOOKUP(SUBSTITUTE(D$1,"성장단계","")&amp;"보스단계오프셋",ChapterTable!$R:$S,2,0))/ChapterTable!$R$23)))</f>
        <v>1</v>
      </c>
      <c r="E2204" s="1">
        <f ca="1">IF(AND($A2204=0,$B2204=1),
    VLOOKUP(1,ChapterTable!$1:$1048576,MATCH("최종"&amp;SUBSTITUTE(SUBSTITUTE(E$1,"standard",""),"|Float",""),ChapterTable!$1:$1,0),0)*ChapterTable!$P$17,
  IF(AND($A2204=0,$B2204=0),
    E2205,
  IF($B2204=0,
    VLOOKUP($A2204,ChapterTable!$1:$1048576,MATCH("최종"&amp;SUBSTITUTE(SUBSTITUTE(E$1,"standard",""),"|Float",""),ChapterTable!$1:$1,0),0),
  IF($B2204=1,
    IF($L2204=FALSE,
      VLOOKUP($A2204,ChapterTable!$1:$1048576,MATCH("최종"&amp;SUBSTITUTE(SUBSTITUTE(E$1,"standard",""),"|Float",""),ChapterTable!$1:$1,0),0),
      VLOOKUP($A2204-ChapterTable!$P$11,ChapterTable!$1:$1048576,MATCH("최종"&amp;SUBSTITUTE(SUBSTITUTE(E$1,"standard",""),"|Float",""),ChapterTable!$1:$1,0),0)*ChapterTable!$P$14
    ),
  OFFSET(E2204,-$B2204+IF($L2204,1,0),0)*IF($B2204&gt;OFFSET($B2204,1,0),ChapterTable!$R$17,1)*
    (VLOOKUP(SUBSTITUTE(SUBSTITUTE(E$1,"standard",""),"|Float","")&amp;IF(OR($L2204=TRUE,$A2204=0,MOD($A2204,ChapterTable!$R$20)&lt;&gt;0),"","보스")&amp;"인게임누적곱배수",ChapterTable!$R:$S,2,0)^C2204
    +VLOOKUP(SUBSTITUTE(SUBSTITUTE(E$1,"standard",""),"|Float","")&amp;IF(OR($L2204=TRUE,$A2204=0,MOD($A2204,ChapterTable!$R$20)&lt;&gt;0),"","보스")&amp;"인게임누적합배수",ChapterTable!$R:$S,2,0)*C2204)
  )
  )
  )
)</f>
        <v>550662.51450119005</v>
      </c>
      <c r="F2204" s="1">
        <f ca="1">IF(AND($A2204=0,$B2204=1),
    VLOOKUP(1,ChapterTable!$1:$1048576,MATCH("최종"&amp;SUBSTITUTE(SUBSTITUTE(F$1,"standard",""),"|Float",""),ChapterTable!$1:$1,0),0)*ChapterTable!$P$17,
  IF(AND($A2204=0,$B2204=0),
    F2205,
  IF($B2204=0,
    VLOOKUP($A2204,ChapterTable!$1:$1048576,MATCH("최종"&amp;SUBSTITUTE(SUBSTITUTE(F$1,"standard",""),"|Float",""),ChapterTable!$1:$1,0),0),
  IF($B2204=1,
    IF($L2204=FALSE,
      VLOOKUP($A2204,ChapterTable!$1:$1048576,MATCH("최종"&amp;SUBSTITUTE(SUBSTITUTE(F$1,"standard",""),"|Float",""),ChapterTable!$1:$1,0),0),
      VLOOKUP($A2204-ChapterTable!$P$11,ChapterTable!$1:$1048576,MATCH("최종"&amp;SUBSTITUTE(SUBSTITUTE(F$1,"standard",""),"|Float",""),ChapterTable!$1:$1,0),0)*ChapterTable!$P$14
    ),
  OFFSET(F2204,-$B2204+IF($L2204,1,0),0)*
    (VLOOKUP(SUBSTITUTE(SUBSTITUTE(F$1,"standard",""),"|Float","")&amp;IF(OR($L2204=TRUE,$A2204=0,MOD($A2204,ChapterTable!$R$20)&lt;&gt;0),"","보스")&amp;"인게임누적곱배수",ChapterTable!$R:$S,2,0)^D2204
    +VLOOKUP(SUBSTITUTE(SUBSTITUTE(F$1,"standard",""),"|Float","")&amp;IF(OR($L2204=TRUE,$A2204=0,MOD($A2204,ChapterTable!$R$20)&lt;&gt;0),"","보스")&amp;"인게임누적합배수",ChapterTable!$R:$S,2,0)*D2204)
  )
  )
  )
)</f>
        <v>205542.43162804839</v>
      </c>
      <c r="G2204" t="s">
        <v>719</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246"/>
        <v>2</v>
      </c>
      <c r="Q2204">
        <f t="shared" si="247"/>
        <v>2</v>
      </c>
      <c r="R2204" t="b">
        <f t="shared" ca="1" si="248"/>
        <v>1</v>
      </c>
      <c r="T2204" t="b">
        <f t="shared" ca="1" si="249"/>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252"/>
        <v>0.5</v>
      </c>
      <c r="AJ2204">
        <f t="shared" si="250"/>
        <v>0.54666666600000002</v>
      </c>
      <c r="AK2204">
        <f t="shared" si="251"/>
        <v>1</v>
      </c>
      <c r="AL2204">
        <f t="shared" si="245"/>
        <v>7</v>
      </c>
    </row>
    <row r="2205" spans="1:38" hidden="1" x14ac:dyDescent="0.3">
      <c r="A2205">
        <v>22</v>
      </c>
      <c r="B2205">
        <v>14</v>
      </c>
      <c r="C2205">
        <f>IF(OR($L2205=TRUE,$A2205=0,MOD($A2205,ChapterTable!$R$20)&lt;&gt;0),
MAX(0,INT(($B2205+ChapterTable!$P$26+VLOOKUP(SUBSTITUTE(C$1,"성장단계","")&amp;"단계오프셋",ChapterTable!$R:$S,2,0))/ChapterTable!$P$23)),
MAX(0,INT(($B2205+ChapterTable!$R$26+VLOOKUP(SUBSTITUTE(C$1,"성장단계","")&amp;"보스단계오프셋",ChapterTable!$R:$S,2,0))/ChapterTable!$R$23)))</f>
        <v>1</v>
      </c>
      <c r="D2205">
        <f>IF(OR($L2205=TRUE,$A2205=0,MOD($A2205,ChapterTable!$R$20)&lt;&gt;0),
MAX(0,INT(($B2205+ChapterTable!$P$26+VLOOKUP(SUBSTITUTE(D$1,"성장단계","")&amp;"단계오프셋",ChapterTable!$R:$S,2,0))/ChapterTable!$P$23)),
MAX(0,INT(($B2205+ChapterTable!$R$26+VLOOKUP(SUBSTITUTE(D$1,"성장단계","")&amp;"보스단계오프셋",ChapterTable!$R:$S,2,0))/ChapterTable!$R$23)))</f>
        <v>1</v>
      </c>
      <c r="E2205" s="1">
        <f ca="1">IF(AND($A2205=0,$B2205=1),
    VLOOKUP(1,ChapterTable!$1:$1048576,MATCH("최종"&amp;SUBSTITUTE(SUBSTITUTE(E$1,"standard",""),"|Float",""),ChapterTable!$1:$1,0),0)*ChapterTable!$P$17,
  IF(AND($A2205=0,$B2205=0),
    E2206,
  IF($B2205=0,
    VLOOKUP($A2205,ChapterTable!$1:$1048576,MATCH("최종"&amp;SUBSTITUTE(SUBSTITUTE(E$1,"standard",""),"|Float",""),ChapterTable!$1:$1,0),0),
  IF($B2205=1,
    IF($L2205=FALSE,
      VLOOKUP($A2205,ChapterTable!$1:$1048576,MATCH("최종"&amp;SUBSTITUTE(SUBSTITUTE(E$1,"standard",""),"|Float",""),ChapterTable!$1:$1,0),0),
      VLOOKUP($A2205-ChapterTable!$P$11,ChapterTable!$1:$1048576,MATCH("최종"&amp;SUBSTITUTE(SUBSTITUTE(E$1,"standard",""),"|Float",""),ChapterTable!$1:$1,0),0)*ChapterTable!$P$14
    ),
  OFFSET(E2205,-$B2205+IF($L2205,1,0),0)*IF($B2205&gt;OFFSET($B2205,1,0),ChapterTable!$R$17,1)*
    (VLOOKUP(SUBSTITUTE(SUBSTITUTE(E$1,"standard",""),"|Float","")&amp;IF(OR($L2205=TRUE,$A2205=0,MOD($A2205,ChapterTable!$R$20)&lt;&gt;0),"","보스")&amp;"인게임누적곱배수",ChapterTable!$R:$S,2,0)^C2205
    +VLOOKUP(SUBSTITUTE(SUBSTITUTE(E$1,"standard",""),"|Float","")&amp;IF(OR($L2205=TRUE,$A2205=0,MOD($A2205,ChapterTable!$R$20)&lt;&gt;0),"","보스")&amp;"인게임누적합배수",ChapterTable!$R:$S,2,0)*C2205)
  )
  )
  )
)</f>
        <v>550662.51450119005</v>
      </c>
      <c r="F2205" s="1">
        <f ca="1">IF(AND($A2205=0,$B2205=1),
    VLOOKUP(1,ChapterTable!$1:$1048576,MATCH("최종"&amp;SUBSTITUTE(SUBSTITUTE(F$1,"standard",""),"|Float",""),ChapterTable!$1:$1,0),0)*ChapterTable!$P$17,
  IF(AND($A2205=0,$B2205=0),
    F2206,
  IF($B2205=0,
    VLOOKUP($A2205,ChapterTable!$1:$1048576,MATCH("최종"&amp;SUBSTITUTE(SUBSTITUTE(F$1,"standard",""),"|Float",""),ChapterTable!$1:$1,0),0),
  IF($B2205=1,
    IF($L2205=FALSE,
      VLOOKUP($A2205,ChapterTable!$1:$1048576,MATCH("최종"&amp;SUBSTITUTE(SUBSTITUTE(F$1,"standard",""),"|Float",""),ChapterTable!$1:$1,0),0),
      VLOOKUP($A2205-ChapterTable!$P$11,ChapterTable!$1:$1048576,MATCH("최종"&amp;SUBSTITUTE(SUBSTITUTE(F$1,"standard",""),"|Float",""),ChapterTable!$1:$1,0),0)*ChapterTable!$P$14
    ),
  OFFSET(F2205,-$B2205+IF($L2205,1,0),0)*
    (VLOOKUP(SUBSTITUTE(SUBSTITUTE(F$1,"standard",""),"|Float","")&amp;IF(OR($L2205=TRUE,$A2205=0,MOD($A2205,ChapterTable!$R$20)&lt;&gt;0),"","보스")&amp;"인게임누적곱배수",ChapterTable!$R:$S,2,0)^D2205
    +VLOOKUP(SUBSTITUTE(SUBSTITUTE(F$1,"standard",""),"|Float","")&amp;IF(OR($L2205=TRUE,$A2205=0,MOD($A2205,ChapterTable!$R$20)&lt;&gt;0),"","보스")&amp;"인게임누적합배수",ChapterTable!$R:$S,2,0)*D2205)
  )
  )
  )
)</f>
        <v>205542.43162804839</v>
      </c>
      <c r="G2205" t="s">
        <v>719</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246"/>
        <v>2</v>
      </c>
      <c r="Q2205">
        <f t="shared" si="247"/>
        <v>2</v>
      </c>
      <c r="R2205" t="b">
        <f t="shared" ca="1" si="248"/>
        <v>1</v>
      </c>
      <c r="T2205" t="b">
        <f t="shared" ca="1" si="249"/>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252"/>
        <v>0.5</v>
      </c>
      <c r="AJ2205">
        <f t="shared" si="250"/>
        <v>0.54666666600000002</v>
      </c>
      <c r="AK2205">
        <f t="shared" si="251"/>
        <v>1</v>
      </c>
      <c r="AL2205">
        <f t="shared" si="245"/>
        <v>7</v>
      </c>
    </row>
    <row r="2206" spans="1:38" hidden="1" x14ac:dyDescent="0.3">
      <c r="A2206">
        <v>22</v>
      </c>
      <c r="B2206">
        <v>15</v>
      </c>
      <c r="C2206">
        <f>IF(OR($L2206=TRUE,$A2206=0,MOD($A2206,ChapterTable!$R$20)&lt;&gt;0),
MAX(0,INT(($B2206+ChapterTable!$P$26+VLOOKUP(SUBSTITUTE(C$1,"성장단계","")&amp;"단계오프셋",ChapterTable!$R:$S,2,0))/ChapterTable!$P$23)),
MAX(0,INT(($B2206+ChapterTable!$R$26+VLOOKUP(SUBSTITUTE(C$1,"성장단계","")&amp;"보스단계오프셋",ChapterTable!$R:$S,2,0))/ChapterTable!$R$23)))</f>
        <v>1</v>
      </c>
      <c r="D2206">
        <f>IF(OR($L2206=TRUE,$A2206=0,MOD($A2206,ChapterTable!$R$20)&lt;&gt;0),
MAX(0,INT(($B2206+ChapterTable!$P$26+VLOOKUP(SUBSTITUTE(D$1,"성장단계","")&amp;"단계오프셋",ChapterTable!$R:$S,2,0))/ChapterTable!$P$23)),
MAX(0,INT(($B2206+ChapterTable!$R$26+VLOOKUP(SUBSTITUTE(D$1,"성장단계","")&amp;"보스단계오프셋",ChapterTable!$R:$S,2,0))/ChapterTable!$R$23)))</f>
        <v>1</v>
      </c>
      <c r="E2206" s="1">
        <f ca="1">IF(AND($A2206=0,$B2206=1),
    VLOOKUP(1,ChapterTable!$1:$1048576,MATCH("최종"&amp;SUBSTITUTE(SUBSTITUTE(E$1,"standard",""),"|Float",""),ChapterTable!$1:$1,0),0)*ChapterTable!$P$17,
  IF(AND($A2206=0,$B2206=0),
    E2207,
  IF($B2206=0,
    VLOOKUP($A2206,ChapterTable!$1:$1048576,MATCH("최종"&amp;SUBSTITUTE(SUBSTITUTE(E$1,"standard",""),"|Float",""),ChapterTable!$1:$1,0),0),
  IF($B2206=1,
    IF($L2206=FALSE,
      VLOOKUP($A2206,ChapterTable!$1:$1048576,MATCH("최종"&amp;SUBSTITUTE(SUBSTITUTE(E$1,"standard",""),"|Float",""),ChapterTable!$1:$1,0),0),
      VLOOKUP($A2206-ChapterTable!$P$11,ChapterTable!$1:$1048576,MATCH("최종"&amp;SUBSTITUTE(SUBSTITUTE(E$1,"standard",""),"|Float",""),ChapterTable!$1:$1,0),0)*ChapterTable!$P$14
    ),
  OFFSET(E2206,-$B2206+IF($L2206,1,0),0)*IF($B2206&gt;OFFSET($B2206,1,0),ChapterTable!$R$17,1)*
    (VLOOKUP(SUBSTITUTE(SUBSTITUTE(E$1,"standard",""),"|Float","")&amp;IF(OR($L2206=TRUE,$A2206=0,MOD($A2206,ChapterTable!$R$20)&lt;&gt;0),"","보스")&amp;"인게임누적곱배수",ChapterTable!$R:$S,2,0)^C2206
    +VLOOKUP(SUBSTITUTE(SUBSTITUTE(E$1,"standard",""),"|Float","")&amp;IF(OR($L2206=TRUE,$A2206=0,MOD($A2206,ChapterTable!$R$20)&lt;&gt;0),"","보스")&amp;"인게임누적합배수",ChapterTable!$R:$S,2,0)*C2206)
  )
  )
  )
)</f>
        <v>550662.51450119005</v>
      </c>
      <c r="F2206" s="1">
        <f ca="1">IF(AND($A2206=0,$B2206=1),
    VLOOKUP(1,ChapterTable!$1:$1048576,MATCH("최종"&amp;SUBSTITUTE(SUBSTITUTE(F$1,"standard",""),"|Float",""),ChapterTable!$1:$1,0),0)*ChapterTable!$P$17,
  IF(AND($A2206=0,$B2206=0),
    F2207,
  IF($B2206=0,
    VLOOKUP($A2206,ChapterTable!$1:$1048576,MATCH("최종"&amp;SUBSTITUTE(SUBSTITUTE(F$1,"standard",""),"|Float",""),ChapterTable!$1:$1,0),0),
  IF($B2206=1,
    IF($L2206=FALSE,
      VLOOKUP($A2206,ChapterTable!$1:$1048576,MATCH("최종"&amp;SUBSTITUTE(SUBSTITUTE(F$1,"standard",""),"|Float",""),ChapterTable!$1:$1,0),0),
      VLOOKUP($A2206-ChapterTable!$P$11,ChapterTable!$1:$1048576,MATCH("최종"&amp;SUBSTITUTE(SUBSTITUTE(F$1,"standard",""),"|Float",""),ChapterTable!$1:$1,0),0)*ChapterTable!$P$14
    ),
  OFFSET(F2206,-$B2206+IF($L2206,1,0),0)*
    (VLOOKUP(SUBSTITUTE(SUBSTITUTE(F$1,"standard",""),"|Float","")&amp;IF(OR($L2206=TRUE,$A2206=0,MOD($A2206,ChapterTable!$R$20)&lt;&gt;0),"","보스")&amp;"인게임누적곱배수",ChapterTable!$R:$S,2,0)^D2206
    +VLOOKUP(SUBSTITUTE(SUBSTITUTE(F$1,"standard",""),"|Float","")&amp;IF(OR($L2206=TRUE,$A2206=0,MOD($A2206,ChapterTable!$R$20)&lt;&gt;0),"","보스")&amp;"인게임누적합배수",ChapterTable!$R:$S,2,0)*D2206)
  )
  )
  )
)</f>
        <v>205542.43162804839</v>
      </c>
      <c r="G2206" t="s">
        <v>719</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246"/>
        <v>11</v>
      </c>
      <c r="Q2206">
        <f t="shared" si="247"/>
        <v>11</v>
      </c>
      <c r="R2206" t="b">
        <f t="shared" ca="1" si="248"/>
        <v>1</v>
      </c>
      <c r="T2206" t="b">
        <f t="shared" ca="1" si="249"/>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252"/>
        <v>0.5</v>
      </c>
      <c r="AJ2206">
        <f t="shared" si="250"/>
        <v>0.54666666600000002</v>
      </c>
      <c r="AK2206">
        <f t="shared" si="251"/>
        <v>1</v>
      </c>
      <c r="AL2206">
        <f t="shared" si="245"/>
        <v>7</v>
      </c>
    </row>
    <row r="2207" spans="1:38" hidden="1" x14ac:dyDescent="0.3">
      <c r="A2207">
        <v>22</v>
      </c>
      <c r="B2207">
        <v>16</v>
      </c>
      <c r="C2207">
        <f>IF(OR($L2207=TRUE,$A2207=0,MOD($A2207,ChapterTable!$R$20)&lt;&gt;0),
MAX(0,INT(($B2207+ChapterTable!$P$26+VLOOKUP(SUBSTITUTE(C$1,"성장단계","")&amp;"단계오프셋",ChapterTable!$R:$S,2,0))/ChapterTable!$P$23)),
MAX(0,INT(($B2207+ChapterTable!$R$26+VLOOKUP(SUBSTITUTE(C$1,"성장단계","")&amp;"보스단계오프셋",ChapterTable!$R:$S,2,0))/ChapterTable!$R$23)))</f>
        <v>2</v>
      </c>
      <c r="D2207">
        <f>IF(OR($L2207=TRUE,$A2207=0,MOD($A2207,ChapterTable!$R$20)&lt;&gt;0),
MAX(0,INT(($B2207+ChapterTable!$P$26+VLOOKUP(SUBSTITUTE(D$1,"성장단계","")&amp;"단계오프셋",ChapterTable!$R:$S,2,0))/ChapterTable!$P$23)),
MAX(0,INT(($B2207+ChapterTable!$R$26+VLOOKUP(SUBSTITUTE(D$1,"성장단계","")&amp;"보스단계오프셋",ChapterTable!$R:$S,2,0))/ChapterTable!$R$23)))</f>
        <v>1</v>
      </c>
      <c r="E2207" s="1">
        <f ca="1">IF(AND($A2207=0,$B2207=1),
    VLOOKUP(1,ChapterTable!$1:$1048576,MATCH("최종"&amp;SUBSTITUTE(SUBSTITUTE(E$1,"standard",""),"|Float",""),ChapterTable!$1:$1,0),0)*ChapterTable!$P$17,
  IF(AND($A2207=0,$B2207=0),
    E2208,
  IF($B2207=0,
    VLOOKUP($A2207,ChapterTable!$1:$1048576,MATCH("최종"&amp;SUBSTITUTE(SUBSTITUTE(E$1,"standard",""),"|Float",""),ChapterTable!$1:$1,0),0),
  IF($B2207=1,
    IF($L2207=FALSE,
      VLOOKUP($A2207,ChapterTable!$1:$1048576,MATCH("최종"&amp;SUBSTITUTE(SUBSTITUTE(E$1,"standard",""),"|Float",""),ChapterTable!$1:$1,0),0),
      VLOOKUP($A2207-ChapterTable!$P$11,ChapterTable!$1:$1048576,MATCH("최종"&amp;SUBSTITUTE(SUBSTITUTE(E$1,"standard",""),"|Float",""),ChapterTable!$1:$1,0),0)*ChapterTable!$P$14
    ),
  OFFSET(E2207,-$B2207+IF($L2207,1,0),0)*IF($B2207&gt;OFFSET($B2207,1,0),ChapterTable!$R$17,1)*
    (VLOOKUP(SUBSTITUTE(SUBSTITUTE(E$1,"standard",""),"|Float","")&amp;IF(OR($L2207=TRUE,$A2207=0,MOD($A2207,ChapterTable!$R$20)&lt;&gt;0),"","보스")&amp;"인게임누적곱배수",ChapterTable!$R:$S,2,0)^C2207
    +VLOOKUP(SUBSTITUTE(SUBSTITUTE(E$1,"standard",""),"|Float","")&amp;IF(OR($L2207=TRUE,$A2207=0,MOD($A2207,ChapterTable!$R$20)&lt;&gt;0),"","보스")&amp;"인게임누적합배수",ChapterTable!$R:$S,2,0)*C2207)
  )
  )
  )
)</f>
        <v>642439.60025138839</v>
      </c>
      <c r="F2207" s="1">
        <f ca="1">IF(AND($A2207=0,$B2207=1),
    VLOOKUP(1,ChapterTable!$1:$1048576,MATCH("최종"&amp;SUBSTITUTE(SUBSTITUTE(F$1,"standard",""),"|Float",""),ChapterTable!$1:$1,0),0)*ChapterTable!$P$17,
  IF(AND($A2207=0,$B2207=0),
    F2208,
  IF($B2207=0,
    VLOOKUP($A2207,ChapterTable!$1:$1048576,MATCH("최종"&amp;SUBSTITUTE(SUBSTITUTE(F$1,"standard",""),"|Float",""),ChapterTable!$1:$1,0),0),
  IF($B2207=1,
    IF($L2207=FALSE,
      VLOOKUP($A2207,ChapterTable!$1:$1048576,MATCH("최종"&amp;SUBSTITUTE(SUBSTITUTE(F$1,"standard",""),"|Float",""),ChapterTable!$1:$1,0),0),
      VLOOKUP($A2207-ChapterTable!$P$11,ChapterTable!$1:$1048576,MATCH("최종"&amp;SUBSTITUTE(SUBSTITUTE(F$1,"standard",""),"|Float",""),ChapterTable!$1:$1,0),0)*ChapterTable!$P$14
    ),
  OFFSET(F2207,-$B2207+IF($L2207,1,0),0)*
    (VLOOKUP(SUBSTITUTE(SUBSTITUTE(F$1,"standard",""),"|Float","")&amp;IF(OR($L2207=TRUE,$A2207=0,MOD($A2207,ChapterTable!$R$20)&lt;&gt;0),"","보스")&amp;"인게임누적곱배수",ChapterTable!$R:$S,2,0)^D2207
    +VLOOKUP(SUBSTITUTE(SUBSTITUTE(F$1,"standard",""),"|Float","")&amp;IF(OR($L2207=TRUE,$A2207=0,MOD($A2207,ChapterTable!$R$20)&lt;&gt;0),"","보스")&amp;"인게임누적합배수",ChapterTable!$R:$S,2,0)*D2207)
  )
  )
  )
)</f>
        <v>205542.43162804839</v>
      </c>
      <c r="G2207" t="s">
        <v>719</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246"/>
        <v>2</v>
      </c>
      <c r="Q2207">
        <f t="shared" si="247"/>
        <v>2</v>
      </c>
      <c r="R2207" t="b">
        <f t="shared" ca="1" si="248"/>
        <v>1</v>
      </c>
      <c r="T2207" t="b">
        <f t="shared" ca="1" si="249"/>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252"/>
        <v>0.5</v>
      </c>
      <c r="AJ2207">
        <f t="shared" si="250"/>
        <v>0.54666666600000002</v>
      </c>
      <c r="AK2207">
        <f t="shared" si="251"/>
        <v>1</v>
      </c>
      <c r="AL2207">
        <f t="shared" si="245"/>
        <v>7</v>
      </c>
    </row>
    <row r="2208" spans="1:38" hidden="1" x14ac:dyDescent="0.3">
      <c r="A2208">
        <v>22</v>
      </c>
      <c r="B2208">
        <v>17</v>
      </c>
      <c r="C2208">
        <f>IF(OR($L2208=TRUE,$A2208=0,MOD($A2208,ChapterTable!$R$20)&lt;&gt;0),
MAX(0,INT(($B2208+ChapterTable!$P$26+VLOOKUP(SUBSTITUTE(C$1,"성장단계","")&amp;"단계오프셋",ChapterTable!$R:$S,2,0))/ChapterTable!$P$23)),
MAX(0,INT(($B2208+ChapterTable!$R$26+VLOOKUP(SUBSTITUTE(C$1,"성장단계","")&amp;"보스단계오프셋",ChapterTable!$R:$S,2,0))/ChapterTable!$R$23)))</f>
        <v>2</v>
      </c>
      <c r="D2208">
        <f>IF(OR($L2208=TRUE,$A2208=0,MOD($A2208,ChapterTable!$R$20)&lt;&gt;0),
MAX(0,INT(($B2208+ChapterTable!$P$26+VLOOKUP(SUBSTITUTE(D$1,"성장단계","")&amp;"단계오프셋",ChapterTable!$R:$S,2,0))/ChapterTable!$P$23)),
MAX(0,INT(($B2208+ChapterTable!$R$26+VLOOKUP(SUBSTITUTE(D$1,"성장단계","")&amp;"보스단계오프셋",ChapterTable!$R:$S,2,0))/ChapterTable!$R$23)))</f>
        <v>1</v>
      </c>
      <c r="E2208" s="1">
        <f ca="1">IF(AND($A2208=0,$B2208=1),
    VLOOKUP(1,ChapterTable!$1:$1048576,MATCH("최종"&amp;SUBSTITUTE(SUBSTITUTE(E$1,"standard",""),"|Float",""),ChapterTable!$1:$1,0),0)*ChapterTable!$P$17,
  IF(AND($A2208=0,$B2208=0),
    E2209,
  IF($B2208=0,
    VLOOKUP($A2208,ChapterTable!$1:$1048576,MATCH("최종"&amp;SUBSTITUTE(SUBSTITUTE(E$1,"standard",""),"|Float",""),ChapterTable!$1:$1,0),0),
  IF($B2208=1,
    IF($L2208=FALSE,
      VLOOKUP($A2208,ChapterTable!$1:$1048576,MATCH("최종"&amp;SUBSTITUTE(SUBSTITUTE(E$1,"standard",""),"|Float",""),ChapterTable!$1:$1,0),0),
      VLOOKUP($A2208-ChapterTable!$P$11,ChapterTable!$1:$1048576,MATCH("최종"&amp;SUBSTITUTE(SUBSTITUTE(E$1,"standard",""),"|Float",""),ChapterTable!$1:$1,0),0)*ChapterTable!$P$14
    ),
  OFFSET(E2208,-$B2208+IF($L2208,1,0),0)*IF($B2208&gt;OFFSET($B2208,1,0),ChapterTable!$R$17,1)*
    (VLOOKUP(SUBSTITUTE(SUBSTITUTE(E$1,"standard",""),"|Float","")&amp;IF(OR($L2208=TRUE,$A2208=0,MOD($A2208,ChapterTable!$R$20)&lt;&gt;0),"","보스")&amp;"인게임누적곱배수",ChapterTable!$R:$S,2,0)^C2208
    +VLOOKUP(SUBSTITUTE(SUBSTITUTE(E$1,"standard",""),"|Float","")&amp;IF(OR($L2208=TRUE,$A2208=0,MOD($A2208,ChapterTable!$R$20)&lt;&gt;0),"","보스")&amp;"인게임누적합배수",ChapterTable!$R:$S,2,0)*C2208)
  )
  )
  )
)</f>
        <v>642439.60025138839</v>
      </c>
      <c r="F2208" s="1">
        <f ca="1">IF(AND($A2208=0,$B2208=1),
    VLOOKUP(1,ChapterTable!$1:$1048576,MATCH("최종"&amp;SUBSTITUTE(SUBSTITUTE(F$1,"standard",""),"|Float",""),ChapterTable!$1:$1,0),0)*ChapterTable!$P$17,
  IF(AND($A2208=0,$B2208=0),
    F2209,
  IF($B2208=0,
    VLOOKUP($A2208,ChapterTable!$1:$1048576,MATCH("최종"&amp;SUBSTITUTE(SUBSTITUTE(F$1,"standard",""),"|Float",""),ChapterTable!$1:$1,0),0),
  IF($B2208=1,
    IF($L2208=FALSE,
      VLOOKUP($A2208,ChapterTable!$1:$1048576,MATCH("최종"&amp;SUBSTITUTE(SUBSTITUTE(F$1,"standard",""),"|Float",""),ChapterTable!$1:$1,0),0),
      VLOOKUP($A2208-ChapterTable!$P$11,ChapterTable!$1:$1048576,MATCH("최종"&amp;SUBSTITUTE(SUBSTITUTE(F$1,"standard",""),"|Float",""),ChapterTable!$1:$1,0),0)*ChapterTable!$P$14
    ),
  OFFSET(F2208,-$B2208+IF($L2208,1,0),0)*
    (VLOOKUP(SUBSTITUTE(SUBSTITUTE(F$1,"standard",""),"|Float","")&amp;IF(OR($L2208=TRUE,$A2208=0,MOD($A2208,ChapterTable!$R$20)&lt;&gt;0),"","보스")&amp;"인게임누적곱배수",ChapterTable!$R:$S,2,0)^D2208
    +VLOOKUP(SUBSTITUTE(SUBSTITUTE(F$1,"standard",""),"|Float","")&amp;IF(OR($L2208=TRUE,$A2208=0,MOD($A2208,ChapterTable!$R$20)&lt;&gt;0),"","보스")&amp;"인게임누적합배수",ChapterTable!$R:$S,2,0)*D2208)
  )
  )
  )
)</f>
        <v>205542.43162804839</v>
      </c>
      <c r="G2208" t="s">
        <v>719</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246"/>
        <v>2</v>
      </c>
      <c r="Q2208">
        <f t="shared" si="247"/>
        <v>2</v>
      </c>
      <c r="R2208" t="b">
        <f t="shared" ca="1" si="248"/>
        <v>1</v>
      </c>
      <c r="T2208" t="b">
        <f t="shared" ca="1" si="249"/>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252"/>
        <v>0.5</v>
      </c>
      <c r="AJ2208">
        <f t="shared" si="250"/>
        <v>0.54666666600000002</v>
      </c>
      <c r="AK2208">
        <f t="shared" si="251"/>
        <v>1</v>
      </c>
      <c r="AL2208">
        <f t="shared" si="245"/>
        <v>7</v>
      </c>
    </row>
    <row r="2209" spans="1:38" hidden="1" x14ac:dyDescent="0.3">
      <c r="A2209">
        <v>22</v>
      </c>
      <c r="B2209">
        <v>18</v>
      </c>
      <c r="C2209">
        <f>IF(OR($L2209=TRUE,$A2209=0,MOD($A2209,ChapterTable!$R$20)&lt;&gt;0),
MAX(0,INT(($B2209+ChapterTable!$P$26+VLOOKUP(SUBSTITUTE(C$1,"성장단계","")&amp;"단계오프셋",ChapterTable!$R:$S,2,0))/ChapterTable!$P$23)),
MAX(0,INT(($B2209+ChapterTable!$R$26+VLOOKUP(SUBSTITUTE(C$1,"성장단계","")&amp;"보스단계오프셋",ChapterTable!$R:$S,2,0))/ChapterTable!$R$23)))</f>
        <v>2</v>
      </c>
      <c r="D2209">
        <f>IF(OR($L2209=TRUE,$A2209=0,MOD($A2209,ChapterTable!$R$20)&lt;&gt;0),
MAX(0,INT(($B2209+ChapterTable!$P$26+VLOOKUP(SUBSTITUTE(D$1,"성장단계","")&amp;"단계오프셋",ChapterTable!$R:$S,2,0))/ChapterTable!$P$23)),
MAX(0,INT(($B2209+ChapterTable!$R$26+VLOOKUP(SUBSTITUTE(D$1,"성장단계","")&amp;"보스단계오프셋",ChapterTable!$R:$S,2,0))/ChapterTable!$R$23)))</f>
        <v>1</v>
      </c>
      <c r="E2209" s="1">
        <f ca="1">IF(AND($A2209=0,$B2209=1),
    VLOOKUP(1,ChapterTable!$1:$1048576,MATCH("최종"&amp;SUBSTITUTE(SUBSTITUTE(E$1,"standard",""),"|Float",""),ChapterTable!$1:$1,0),0)*ChapterTable!$P$17,
  IF(AND($A2209=0,$B2209=0),
    E2210,
  IF($B2209=0,
    VLOOKUP($A2209,ChapterTable!$1:$1048576,MATCH("최종"&amp;SUBSTITUTE(SUBSTITUTE(E$1,"standard",""),"|Float",""),ChapterTable!$1:$1,0),0),
  IF($B2209=1,
    IF($L2209=FALSE,
      VLOOKUP($A2209,ChapterTable!$1:$1048576,MATCH("최종"&amp;SUBSTITUTE(SUBSTITUTE(E$1,"standard",""),"|Float",""),ChapterTable!$1:$1,0),0),
      VLOOKUP($A2209-ChapterTable!$P$11,ChapterTable!$1:$1048576,MATCH("최종"&amp;SUBSTITUTE(SUBSTITUTE(E$1,"standard",""),"|Float",""),ChapterTable!$1:$1,0),0)*ChapterTable!$P$14
    ),
  OFFSET(E2209,-$B2209+IF($L2209,1,0),0)*IF($B2209&gt;OFFSET($B2209,1,0),ChapterTable!$R$17,1)*
    (VLOOKUP(SUBSTITUTE(SUBSTITUTE(E$1,"standard",""),"|Float","")&amp;IF(OR($L2209=TRUE,$A2209=0,MOD($A2209,ChapterTable!$R$20)&lt;&gt;0),"","보스")&amp;"인게임누적곱배수",ChapterTable!$R:$S,2,0)^C2209
    +VLOOKUP(SUBSTITUTE(SUBSTITUTE(E$1,"standard",""),"|Float","")&amp;IF(OR($L2209=TRUE,$A2209=0,MOD($A2209,ChapterTable!$R$20)&lt;&gt;0),"","보스")&amp;"인게임누적합배수",ChapterTable!$R:$S,2,0)*C2209)
  )
  )
  )
)</f>
        <v>642439.60025138839</v>
      </c>
      <c r="F2209" s="1">
        <f ca="1">IF(AND($A2209=0,$B2209=1),
    VLOOKUP(1,ChapterTable!$1:$1048576,MATCH("최종"&amp;SUBSTITUTE(SUBSTITUTE(F$1,"standard",""),"|Float",""),ChapterTable!$1:$1,0),0)*ChapterTable!$P$17,
  IF(AND($A2209=0,$B2209=0),
    F2210,
  IF($B2209=0,
    VLOOKUP($A2209,ChapterTable!$1:$1048576,MATCH("최종"&amp;SUBSTITUTE(SUBSTITUTE(F$1,"standard",""),"|Float",""),ChapterTable!$1:$1,0),0),
  IF($B2209=1,
    IF($L2209=FALSE,
      VLOOKUP($A2209,ChapterTable!$1:$1048576,MATCH("최종"&amp;SUBSTITUTE(SUBSTITUTE(F$1,"standard",""),"|Float",""),ChapterTable!$1:$1,0),0),
      VLOOKUP($A2209-ChapterTable!$P$11,ChapterTable!$1:$1048576,MATCH("최종"&amp;SUBSTITUTE(SUBSTITUTE(F$1,"standard",""),"|Float",""),ChapterTable!$1:$1,0),0)*ChapterTable!$P$14
    ),
  OFFSET(F2209,-$B2209+IF($L2209,1,0),0)*
    (VLOOKUP(SUBSTITUTE(SUBSTITUTE(F$1,"standard",""),"|Float","")&amp;IF(OR($L2209=TRUE,$A2209=0,MOD($A2209,ChapterTable!$R$20)&lt;&gt;0),"","보스")&amp;"인게임누적곱배수",ChapterTable!$R:$S,2,0)^D2209
    +VLOOKUP(SUBSTITUTE(SUBSTITUTE(F$1,"standard",""),"|Float","")&amp;IF(OR($L2209=TRUE,$A2209=0,MOD($A2209,ChapterTable!$R$20)&lt;&gt;0),"","보스")&amp;"인게임누적합배수",ChapterTable!$R:$S,2,0)*D2209)
  )
  )
  )
)</f>
        <v>205542.43162804839</v>
      </c>
      <c r="G2209" t="s">
        <v>719</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246"/>
        <v>2</v>
      </c>
      <c r="Q2209">
        <f t="shared" si="247"/>
        <v>2</v>
      </c>
      <c r="R2209" t="b">
        <f t="shared" ca="1" si="248"/>
        <v>1</v>
      </c>
      <c r="T2209" t="b">
        <f t="shared" ca="1" si="249"/>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252"/>
        <v>0.5</v>
      </c>
      <c r="AJ2209">
        <f t="shared" si="250"/>
        <v>0.54666666600000002</v>
      </c>
      <c r="AK2209">
        <f t="shared" si="251"/>
        <v>1</v>
      </c>
      <c r="AL2209">
        <f t="shared" si="245"/>
        <v>7</v>
      </c>
    </row>
    <row r="2210" spans="1:38" hidden="1" x14ac:dyDescent="0.3">
      <c r="A2210">
        <v>22</v>
      </c>
      <c r="B2210">
        <v>19</v>
      </c>
      <c r="C2210">
        <f>IF(OR($L2210=TRUE,$A2210=0,MOD($A2210,ChapterTable!$R$20)&lt;&gt;0),
MAX(0,INT(($B2210+ChapterTable!$P$26+VLOOKUP(SUBSTITUTE(C$1,"성장단계","")&amp;"단계오프셋",ChapterTable!$R:$S,2,0))/ChapterTable!$P$23)),
MAX(0,INT(($B2210+ChapterTable!$R$26+VLOOKUP(SUBSTITUTE(C$1,"성장단계","")&amp;"보스단계오프셋",ChapterTable!$R:$S,2,0))/ChapterTable!$R$23)))</f>
        <v>2</v>
      </c>
      <c r="D2210">
        <f>IF(OR($L2210=TRUE,$A2210=0,MOD($A2210,ChapterTable!$R$20)&lt;&gt;0),
MAX(0,INT(($B2210+ChapterTable!$P$26+VLOOKUP(SUBSTITUTE(D$1,"성장단계","")&amp;"단계오프셋",ChapterTable!$R:$S,2,0))/ChapterTable!$P$23)),
MAX(0,INT(($B2210+ChapterTable!$R$26+VLOOKUP(SUBSTITUTE(D$1,"성장단계","")&amp;"보스단계오프셋",ChapterTable!$R:$S,2,0))/ChapterTable!$R$23)))</f>
        <v>1</v>
      </c>
      <c r="E2210" s="1">
        <f ca="1">IF(AND($A2210=0,$B2210=1),
    VLOOKUP(1,ChapterTable!$1:$1048576,MATCH("최종"&amp;SUBSTITUTE(SUBSTITUTE(E$1,"standard",""),"|Float",""),ChapterTable!$1:$1,0),0)*ChapterTable!$P$17,
  IF(AND($A2210=0,$B2210=0),
    E2211,
  IF($B2210=0,
    VLOOKUP($A2210,ChapterTable!$1:$1048576,MATCH("최종"&amp;SUBSTITUTE(SUBSTITUTE(E$1,"standard",""),"|Float",""),ChapterTable!$1:$1,0),0),
  IF($B2210=1,
    IF($L2210=FALSE,
      VLOOKUP($A2210,ChapterTable!$1:$1048576,MATCH("최종"&amp;SUBSTITUTE(SUBSTITUTE(E$1,"standard",""),"|Float",""),ChapterTable!$1:$1,0),0),
      VLOOKUP($A2210-ChapterTable!$P$11,ChapterTable!$1:$1048576,MATCH("최종"&amp;SUBSTITUTE(SUBSTITUTE(E$1,"standard",""),"|Float",""),ChapterTable!$1:$1,0),0)*ChapterTable!$P$14
    ),
  OFFSET(E2210,-$B2210+IF($L2210,1,0),0)*IF($B2210&gt;OFFSET($B2210,1,0),ChapterTable!$R$17,1)*
    (VLOOKUP(SUBSTITUTE(SUBSTITUTE(E$1,"standard",""),"|Float","")&amp;IF(OR($L2210=TRUE,$A2210=0,MOD($A2210,ChapterTable!$R$20)&lt;&gt;0),"","보스")&amp;"인게임누적곱배수",ChapterTable!$R:$S,2,0)^C2210
    +VLOOKUP(SUBSTITUTE(SUBSTITUTE(E$1,"standard",""),"|Float","")&amp;IF(OR($L2210=TRUE,$A2210=0,MOD($A2210,ChapterTable!$R$20)&lt;&gt;0),"","보스")&amp;"인게임누적합배수",ChapterTable!$R:$S,2,0)*C2210)
  )
  )
  )
)</f>
        <v>642439.60025138839</v>
      </c>
      <c r="F2210" s="1">
        <f ca="1">IF(AND($A2210=0,$B2210=1),
    VLOOKUP(1,ChapterTable!$1:$1048576,MATCH("최종"&amp;SUBSTITUTE(SUBSTITUTE(F$1,"standard",""),"|Float",""),ChapterTable!$1:$1,0),0)*ChapterTable!$P$17,
  IF(AND($A2210=0,$B2210=0),
    F2211,
  IF($B2210=0,
    VLOOKUP($A2210,ChapterTable!$1:$1048576,MATCH("최종"&amp;SUBSTITUTE(SUBSTITUTE(F$1,"standard",""),"|Float",""),ChapterTable!$1:$1,0),0),
  IF($B2210=1,
    IF($L2210=FALSE,
      VLOOKUP($A2210,ChapterTable!$1:$1048576,MATCH("최종"&amp;SUBSTITUTE(SUBSTITUTE(F$1,"standard",""),"|Float",""),ChapterTable!$1:$1,0),0),
      VLOOKUP($A2210-ChapterTable!$P$11,ChapterTable!$1:$1048576,MATCH("최종"&amp;SUBSTITUTE(SUBSTITUTE(F$1,"standard",""),"|Float",""),ChapterTable!$1:$1,0),0)*ChapterTable!$P$14
    ),
  OFFSET(F2210,-$B2210+IF($L2210,1,0),0)*
    (VLOOKUP(SUBSTITUTE(SUBSTITUTE(F$1,"standard",""),"|Float","")&amp;IF(OR($L2210=TRUE,$A2210=0,MOD($A2210,ChapterTable!$R$20)&lt;&gt;0),"","보스")&amp;"인게임누적곱배수",ChapterTable!$R:$S,2,0)^D2210
    +VLOOKUP(SUBSTITUTE(SUBSTITUTE(F$1,"standard",""),"|Float","")&amp;IF(OR($L2210=TRUE,$A2210=0,MOD($A2210,ChapterTable!$R$20)&lt;&gt;0),"","보스")&amp;"인게임누적합배수",ChapterTable!$R:$S,2,0)*D2210)
  )
  )
  )
)</f>
        <v>205542.43162804839</v>
      </c>
      <c r="G2210" t="s">
        <v>719</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246"/>
        <v>92</v>
      </c>
      <c r="Q2210">
        <f t="shared" si="247"/>
        <v>92</v>
      </c>
      <c r="R2210" t="b">
        <f t="shared" ca="1" si="248"/>
        <v>1</v>
      </c>
      <c r="T2210" t="b">
        <f t="shared" ca="1" si="249"/>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252"/>
        <v>0.5</v>
      </c>
      <c r="AJ2210">
        <f t="shared" si="250"/>
        <v>0.54666666600000002</v>
      </c>
      <c r="AK2210">
        <f t="shared" si="251"/>
        <v>1</v>
      </c>
      <c r="AL2210">
        <f t="shared" si="245"/>
        <v>7</v>
      </c>
    </row>
    <row r="2211" spans="1:38" hidden="1" x14ac:dyDescent="0.3">
      <c r="A2211">
        <v>22</v>
      </c>
      <c r="B2211">
        <v>20</v>
      </c>
      <c r="C2211">
        <f>IF(OR($L2211=TRUE,$A2211=0,MOD($A2211,ChapterTable!$R$20)&lt;&gt;0),
MAX(0,INT(($B2211+ChapterTable!$P$26+VLOOKUP(SUBSTITUTE(C$1,"성장단계","")&amp;"단계오프셋",ChapterTable!$R:$S,2,0))/ChapterTable!$P$23)),
MAX(0,INT(($B2211+ChapterTable!$R$26+VLOOKUP(SUBSTITUTE(C$1,"성장단계","")&amp;"보스단계오프셋",ChapterTable!$R:$S,2,0))/ChapterTable!$R$23)))</f>
        <v>2</v>
      </c>
      <c r="D2211">
        <f>IF(OR($L2211=TRUE,$A2211=0,MOD($A2211,ChapterTable!$R$20)&lt;&gt;0),
MAX(0,INT(($B2211+ChapterTable!$P$26+VLOOKUP(SUBSTITUTE(D$1,"성장단계","")&amp;"단계오프셋",ChapterTable!$R:$S,2,0))/ChapterTable!$P$23)),
MAX(0,INT(($B2211+ChapterTable!$R$26+VLOOKUP(SUBSTITUTE(D$1,"성장단계","")&amp;"보스단계오프셋",ChapterTable!$R:$S,2,0))/ChapterTable!$R$23)))</f>
        <v>1</v>
      </c>
      <c r="E2211" s="1">
        <f ca="1">IF(AND($A2211=0,$B2211=1),
    VLOOKUP(1,ChapterTable!$1:$1048576,MATCH("최종"&amp;SUBSTITUTE(SUBSTITUTE(E$1,"standard",""),"|Float",""),ChapterTable!$1:$1,0),0)*ChapterTable!$P$17,
  IF(AND($A2211=0,$B2211=0),
    E2212,
  IF($B2211=0,
    VLOOKUP($A2211,ChapterTable!$1:$1048576,MATCH("최종"&amp;SUBSTITUTE(SUBSTITUTE(E$1,"standard",""),"|Float",""),ChapterTable!$1:$1,0),0),
  IF($B2211=1,
    IF($L2211=FALSE,
      VLOOKUP($A2211,ChapterTable!$1:$1048576,MATCH("최종"&amp;SUBSTITUTE(SUBSTITUTE(E$1,"standard",""),"|Float",""),ChapterTable!$1:$1,0),0),
      VLOOKUP($A2211-ChapterTable!$P$11,ChapterTable!$1:$1048576,MATCH("최종"&amp;SUBSTITUTE(SUBSTITUTE(E$1,"standard",""),"|Float",""),ChapterTable!$1:$1,0),0)*ChapterTable!$P$14
    ),
  OFFSET(E2211,-$B2211+IF($L2211,1,0),0)*IF($B2211&gt;OFFSET($B2211,1,0),ChapterTable!$R$17,1)*
    (VLOOKUP(SUBSTITUTE(SUBSTITUTE(E$1,"standard",""),"|Float","")&amp;IF(OR($L2211=TRUE,$A2211=0,MOD($A2211,ChapterTable!$R$20)&lt;&gt;0),"","보스")&amp;"인게임누적곱배수",ChapterTable!$R:$S,2,0)^C2211
    +VLOOKUP(SUBSTITUTE(SUBSTITUTE(E$1,"standard",""),"|Float","")&amp;IF(OR($L2211=TRUE,$A2211=0,MOD($A2211,ChapterTable!$R$20)&lt;&gt;0),"","보스")&amp;"인게임누적합배수",ChapterTable!$R:$S,2,0)*C2211)
  )
  )
  )
)</f>
        <v>642439.60025138839</v>
      </c>
      <c r="F2211" s="1">
        <f ca="1">IF(AND($A2211=0,$B2211=1),
    VLOOKUP(1,ChapterTable!$1:$1048576,MATCH("최종"&amp;SUBSTITUTE(SUBSTITUTE(F$1,"standard",""),"|Float",""),ChapterTable!$1:$1,0),0)*ChapterTable!$P$17,
  IF(AND($A2211=0,$B2211=0),
    F2212,
  IF($B2211=0,
    VLOOKUP($A2211,ChapterTable!$1:$1048576,MATCH("최종"&amp;SUBSTITUTE(SUBSTITUTE(F$1,"standard",""),"|Float",""),ChapterTable!$1:$1,0),0),
  IF($B2211=1,
    IF($L2211=FALSE,
      VLOOKUP($A2211,ChapterTable!$1:$1048576,MATCH("최종"&amp;SUBSTITUTE(SUBSTITUTE(F$1,"standard",""),"|Float",""),ChapterTable!$1:$1,0),0),
      VLOOKUP($A2211-ChapterTable!$P$11,ChapterTable!$1:$1048576,MATCH("최종"&amp;SUBSTITUTE(SUBSTITUTE(F$1,"standard",""),"|Float",""),ChapterTable!$1:$1,0),0)*ChapterTable!$P$14
    ),
  OFFSET(F2211,-$B2211+IF($L2211,1,0),0)*
    (VLOOKUP(SUBSTITUTE(SUBSTITUTE(F$1,"standard",""),"|Float","")&amp;IF(OR($L2211=TRUE,$A2211=0,MOD($A2211,ChapterTable!$R$20)&lt;&gt;0),"","보스")&amp;"인게임누적곱배수",ChapterTable!$R:$S,2,0)^D2211
    +VLOOKUP(SUBSTITUTE(SUBSTITUTE(F$1,"standard",""),"|Float","")&amp;IF(OR($L2211=TRUE,$A2211=0,MOD($A2211,ChapterTable!$R$20)&lt;&gt;0),"","보스")&amp;"인게임누적합배수",ChapterTable!$R:$S,2,0)*D2211)
  )
  )
  )
)</f>
        <v>205542.43162804839</v>
      </c>
      <c r="G2211" t="s">
        <v>719</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246"/>
        <v>22</v>
      </c>
      <c r="Q2211">
        <f t="shared" si="247"/>
        <v>22</v>
      </c>
      <c r="R2211" t="b">
        <f t="shared" ca="1" si="248"/>
        <v>1</v>
      </c>
      <c r="T2211" t="b">
        <f t="shared" ca="1" si="249"/>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252"/>
        <v>0.5</v>
      </c>
      <c r="AJ2211">
        <f t="shared" si="250"/>
        <v>1</v>
      </c>
      <c r="AK2211">
        <f t="shared" si="251"/>
        <v>2</v>
      </c>
      <c r="AL2211">
        <f t="shared" si="245"/>
        <v>7</v>
      </c>
    </row>
    <row r="2212" spans="1:38" hidden="1" x14ac:dyDescent="0.3">
      <c r="A2212">
        <v>22</v>
      </c>
      <c r="B2212">
        <v>21</v>
      </c>
      <c r="C2212">
        <f>IF(OR($L2212=TRUE,$A2212=0,MOD($A2212,ChapterTable!$R$20)&lt;&gt;0),
MAX(0,INT(($B2212+ChapterTable!$P$26+VLOOKUP(SUBSTITUTE(C$1,"성장단계","")&amp;"단계오프셋",ChapterTable!$R:$S,2,0))/ChapterTable!$P$23)),
MAX(0,INT(($B2212+ChapterTable!$R$26+VLOOKUP(SUBSTITUTE(C$1,"성장단계","")&amp;"보스단계오프셋",ChapterTable!$R:$S,2,0))/ChapterTable!$R$23)))</f>
        <v>2</v>
      </c>
      <c r="D2212">
        <f>IF(OR($L2212=TRUE,$A2212=0,MOD($A2212,ChapterTable!$R$20)&lt;&gt;0),
MAX(0,INT(($B2212+ChapterTable!$P$26+VLOOKUP(SUBSTITUTE(D$1,"성장단계","")&amp;"단계오프셋",ChapterTable!$R:$S,2,0))/ChapterTable!$P$23)),
MAX(0,INT(($B2212+ChapterTable!$R$26+VLOOKUP(SUBSTITUTE(D$1,"성장단계","")&amp;"보스단계오프셋",ChapterTable!$R:$S,2,0))/ChapterTable!$R$23)))</f>
        <v>2</v>
      </c>
      <c r="E2212" s="1">
        <f ca="1">IF(AND($A2212=0,$B2212=1),
    VLOOKUP(1,ChapterTable!$1:$1048576,MATCH("최종"&amp;SUBSTITUTE(SUBSTITUTE(E$1,"standard",""),"|Float",""),ChapterTable!$1:$1,0),0)*ChapterTable!$P$17,
  IF(AND($A2212=0,$B2212=0),
    E2213,
  IF($B2212=0,
    VLOOKUP($A2212,ChapterTable!$1:$1048576,MATCH("최종"&amp;SUBSTITUTE(SUBSTITUTE(E$1,"standard",""),"|Float",""),ChapterTable!$1:$1,0),0),
  IF($B2212=1,
    IF($L2212=FALSE,
      VLOOKUP($A2212,ChapterTable!$1:$1048576,MATCH("최종"&amp;SUBSTITUTE(SUBSTITUTE(E$1,"standard",""),"|Float",""),ChapterTable!$1:$1,0),0),
      VLOOKUP($A2212-ChapterTable!$P$11,ChapterTable!$1:$1048576,MATCH("최종"&amp;SUBSTITUTE(SUBSTITUTE(E$1,"standard",""),"|Float",""),ChapterTable!$1:$1,0),0)*ChapterTable!$P$14
    ),
  OFFSET(E2212,-$B2212+IF($L2212,1,0),0)*IF($B2212&gt;OFFSET($B2212,1,0),ChapterTable!$R$17,1)*
    (VLOOKUP(SUBSTITUTE(SUBSTITUTE(E$1,"standard",""),"|Float","")&amp;IF(OR($L2212=TRUE,$A2212=0,MOD($A2212,ChapterTable!$R$20)&lt;&gt;0),"","보스")&amp;"인게임누적곱배수",ChapterTable!$R:$S,2,0)^C2212
    +VLOOKUP(SUBSTITUTE(SUBSTITUTE(E$1,"standard",""),"|Float","")&amp;IF(OR($L2212=TRUE,$A2212=0,MOD($A2212,ChapterTable!$R$20)&lt;&gt;0),"","보스")&amp;"인게임누적합배수",ChapterTable!$R:$S,2,0)*C2212)
  )
  )
  )
)</f>
        <v>642439.60025138839</v>
      </c>
      <c r="F2212" s="1">
        <f ca="1">IF(AND($A2212=0,$B2212=1),
    VLOOKUP(1,ChapterTable!$1:$1048576,MATCH("최종"&amp;SUBSTITUTE(SUBSTITUTE(F$1,"standard",""),"|Float",""),ChapterTable!$1:$1,0),0)*ChapterTable!$P$17,
  IF(AND($A2212=0,$B2212=0),
    F2213,
  IF($B2212=0,
    VLOOKUP($A2212,ChapterTable!$1:$1048576,MATCH("최종"&amp;SUBSTITUTE(SUBSTITUTE(F$1,"standard",""),"|Float",""),ChapterTable!$1:$1,0),0),
  IF($B2212=1,
    IF($L2212=FALSE,
      VLOOKUP($A2212,ChapterTable!$1:$1048576,MATCH("최종"&amp;SUBSTITUTE(SUBSTITUTE(F$1,"standard",""),"|Float",""),ChapterTable!$1:$1,0),0),
      VLOOKUP($A2212-ChapterTable!$P$11,ChapterTable!$1:$1048576,MATCH("최종"&amp;SUBSTITUTE(SUBSTITUTE(F$1,"standard",""),"|Float",""),ChapterTable!$1:$1,0),0)*ChapterTable!$P$14
    ),
  OFFSET(F2212,-$B2212+IF($L2212,1,0),0)*
    (VLOOKUP(SUBSTITUTE(SUBSTITUTE(F$1,"standard",""),"|Float","")&amp;IF(OR($L2212=TRUE,$A2212=0,MOD($A2212,ChapterTable!$R$20)&lt;&gt;0),"","보스")&amp;"인게임누적곱배수",ChapterTable!$R:$S,2,0)^D2212
    +VLOOKUP(SUBSTITUTE(SUBSTITUTE(F$1,"standard",""),"|Float","")&amp;IF(OR($L2212=TRUE,$A2212=0,MOD($A2212,ChapterTable!$R$20)&lt;&gt;0),"","보스")&amp;"인게임누적합배수",ChapterTable!$R:$S,2,0)*D2212)
  )
  )
  )
)</f>
        <v>219882.60127651686</v>
      </c>
      <c r="G2212" t="s">
        <v>719</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246"/>
        <v>3</v>
      </c>
      <c r="Q2212">
        <f t="shared" si="247"/>
        <v>3</v>
      </c>
      <c r="R2212" t="b">
        <f t="shared" ca="1" si="248"/>
        <v>1</v>
      </c>
      <c r="T2212" t="b">
        <f t="shared" ca="1" si="249"/>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252"/>
        <v>0.33333333333333331</v>
      </c>
      <c r="AJ2212">
        <f t="shared" si="250"/>
        <v>0.395555555</v>
      </c>
      <c r="AK2212">
        <f t="shared" si="251"/>
        <v>1</v>
      </c>
      <c r="AL2212">
        <f t="shared" si="245"/>
        <v>7</v>
      </c>
    </row>
    <row r="2213" spans="1:38" hidden="1" x14ac:dyDescent="0.3">
      <c r="A2213">
        <v>22</v>
      </c>
      <c r="B2213">
        <v>22</v>
      </c>
      <c r="C2213">
        <f>IF(OR($L2213=TRUE,$A2213=0,MOD($A2213,ChapterTable!$R$20)&lt;&gt;0),
MAX(0,INT(($B2213+ChapterTable!$P$26+VLOOKUP(SUBSTITUTE(C$1,"성장단계","")&amp;"단계오프셋",ChapterTable!$R:$S,2,0))/ChapterTable!$P$23)),
MAX(0,INT(($B2213+ChapterTable!$R$26+VLOOKUP(SUBSTITUTE(C$1,"성장단계","")&amp;"보스단계오프셋",ChapterTable!$R:$S,2,0))/ChapterTable!$R$23)))</f>
        <v>2</v>
      </c>
      <c r="D2213">
        <f>IF(OR($L2213=TRUE,$A2213=0,MOD($A2213,ChapterTable!$R$20)&lt;&gt;0),
MAX(0,INT(($B2213+ChapterTable!$P$26+VLOOKUP(SUBSTITUTE(D$1,"성장단계","")&amp;"단계오프셋",ChapterTable!$R:$S,2,0))/ChapterTable!$P$23)),
MAX(0,INT(($B2213+ChapterTable!$R$26+VLOOKUP(SUBSTITUTE(D$1,"성장단계","")&amp;"보스단계오프셋",ChapterTable!$R:$S,2,0))/ChapterTable!$R$23)))</f>
        <v>2</v>
      </c>
      <c r="E2213" s="1">
        <f ca="1">IF(AND($A2213=0,$B2213=1),
    VLOOKUP(1,ChapterTable!$1:$1048576,MATCH("최종"&amp;SUBSTITUTE(SUBSTITUTE(E$1,"standard",""),"|Float",""),ChapterTable!$1:$1,0),0)*ChapterTable!$P$17,
  IF(AND($A2213=0,$B2213=0),
    E2214,
  IF($B2213=0,
    VLOOKUP($A2213,ChapterTable!$1:$1048576,MATCH("최종"&amp;SUBSTITUTE(SUBSTITUTE(E$1,"standard",""),"|Float",""),ChapterTable!$1:$1,0),0),
  IF($B2213=1,
    IF($L2213=FALSE,
      VLOOKUP($A2213,ChapterTable!$1:$1048576,MATCH("최종"&amp;SUBSTITUTE(SUBSTITUTE(E$1,"standard",""),"|Float",""),ChapterTable!$1:$1,0),0),
      VLOOKUP($A2213-ChapterTable!$P$11,ChapterTable!$1:$1048576,MATCH("최종"&amp;SUBSTITUTE(SUBSTITUTE(E$1,"standard",""),"|Float",""),ChapterTable!$1:$1,0),0)*ChapterTable!$P$14
    ),
  OFFSET(E2213,-$B2213+IF($L2213,1,0),0)*IF($B2213&gt;OFFSET($B2213,1,0),ChapterTable!$R$17,1)*
    (VLOOKUP(SUBSTITUTE(SUBSTITUTE(E$1,"standard",""),"|Float","")&amp;IF(OR($L2213=TRUE,$A2213=0,MOD($A2213,ChapterTable!$R$20)&lt;&gt;0),"","보스")&amp;"인게임누적곱배수",ChapterTable!$R:$S,2,0)^C2213
    +VLOOKUP(SUBSTITUTE(SUBSTITUTE(E$1,"standard",""),"|Float","")&amp;IF(OR($L2213=TRUE,$A2213=0,MOD($A2213,ChapterTable!$R$20)&lt;&gt;0),"","보스")&amp;"인게임누적합배수",ChapterTable!$R:$S,2,0)*C2213)
  )
  )
  )
)</f>
        <v>642439.60025138839</v>
      </c>
      <c r="F2213" s="1">
        <f ca="1">IF(AND($A2213=0,$B2213=1),
    VLOOKUP(1,ChapterTable!$1:$1048576,MATCH("최종"&amp;SUBSTITUTE(SUBSTITUTE(F$1,"standard",""),"|Float",""),ChapterTable!$1:$1,0),0)*ChapterTable!$P$17,
  IF(AND($A2213=0,$B2213=0),
    F2214,
  IF($B2213=0,
    VLOOKUP($A2213,ChapterTable!$1:$1048576,MATCH("최종"&amp;SUBSTITUTE(SUBSTITUTE(F$1,"standard",""),"|Float",""),ChapterTable!$1:$1,0),0),
  IF($B2213=1,
    IF($L2213=FALSE,
      VLOOKUP($A2213,ChapterTable!$1:$1048576,MATCH("최종"&amp;SUBSTITUTE(SUBSTITUTE(F$1,"standard",""),"|Float",""),ChapterTable!$1:$1,0),0),
      VLOOKUP($A2213-ChapterTable!$P$11,ChapterTable!$1:$1048576,MATCH("최종"&amp;SUBSTITUTE(SUBSTITUTE(F$1,"standard",""),"|Float",""),ChapterTable!$1:$1,0),0)*ChapterTable!$P$14
    ),
  OFFSET(F2213,-$B2213+IF($L2213,1,0),0)*
    (VLOOKUP(SUBSTITUTE(SUBSTITUTE(F$1,"standard",""),"|Float","")&amp;IF(OR($L2213=TRUE,$A2213=0,MOD($A2213,ChapterTable!$R$20)&lt;&gt;0),"","보스")&amp;"인게임누적곱배수",ChapterTable!$R:$S,2,0)^D2213
    +VLOOKUP(SUBSTITUTE(SUBSTITUTE(F$1,"standard",""),"|Float","")&amp;IF(OR($L2213=TRUE,$A2213=0,MOD($A2213,ChapterTable!$R$20)&lt;&gt;0),"","보스")&amp;"인게임누적합배수",ChapterTable!$R:$S,2,0)*D2213)
  )
  )
  )
)</f>
        <v>219882.60127651686</v>
      </c>
      <c r="G2213" t="s">
        <v>719</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246"/>
        <v>3</v>
      </c>
      <c r="Q2213">
        <f t="shared" si="247"/>
        <v>3</v>
      </c>
      <c r="R2213" t="b">
        <f t="shared" ca="1" si="248"/>
        <v>1</v>
      </c>
      <c r="T2213" t="b">
        <f t="shared" ca="1" si="249"/>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252"/>
        <v>0.33333333333333331</v>
      </c>
      <c r="AJ2213">
        <f t="shared" si="250"/>
        <v>0.395555555</v>
      </c>
      <c r="AK2213">
        <f t="shared" si="251"/>
        <v>1</v>
      </c>
      <c r="AL2213">
        <f t="shared" ref="AL2213:AL2276" si="253">AL2163+1</f>
        <v>7</v>
      </c>
    </row>
    <row r="2214" spans="1:38" hidden="1" x14ac:dyDescent="0.3">
      <c r="A2214">
        <v>22</v>
      </c>
      <c r="B2214">
        <v>23</v>
      </c>
      <c r="C2214">
        <f>IF(OR($L2214=TRUE,$A2214=0,MOD($A2214,ChapterTable!$R$20)&lt;&gt;0),
MAX(0,INT(($B2214+ChapterTable!$P$26+VLOOKUP(SUBSTITUTE(C$1,"성장단계","")&amp;"단계오프셋",ChapterTable!$R:$S,2,0))/ChapterTable!$P$23)),
MAX(0,INT(($B2214+ChapterTable!$R$26+VLOOKUP(SUBSTITUTE(C$1,"성장단계","")&amp;"보스단계오프셋",ChapterTable!$R:$S,2,0))/ChapterTable!$R$23)))</f>
        <v>2</v>
      </c>
      <c r="D2214">
        <f>IF(OR($L2214=TRUE,$A2214=0,MOD($A2214,ChapterTable!$R$20)&lt;&gt;0),
MAX(0,INT(($B2214+ChapterTable!$P$26+VLOOKUP(SUBSTITUTE(D$1,"성장단계","")&amp;"단계오프셋",ChapterTable!$R:$S,2,0))/ChapterTable!$P$23)),
MAX(0,INT(($B2214+ChapterTable!$R$26+VLOOKUP(SUBSTITUTE(D$1,"성장단계","")&amp;"보스단계오프셋",ChapterTable!$R:$S,2,0))/ChapterTable!$R$23)))</f>
        <v>2</v>
      </c>
      <c r="E2214" s="1">
        <f ca="1">IF(AND($A2214=0,$B2214=1),
    VLOOKUP(1,ChapterTable!$1:$1048576,MATCH("최종"&amp;SUBSTITUTE(SUBSTITUTE(E$1,"standard",""),"|Float",""),ChapterTable!$1:$1,0),0)*ChapterTable!$P$17,
  IF(AND($A2214=0,$B2214=0),
    E2215,
  IF($B2214=0,
    VLOOKUP($A2214,ChapterTable!$1:$1048576,MATCH("최종"&amp;SUBSTITUTE(SUBSTITUTE(E$1,"standard",""),"|Float",""),ChapterTable!$1:$1,0),0),
  IF($B2214=1,
    IF($L2214=FALSE,
      VLOOKUP($A2214,ChapterTable!$1:$1048576,MATCH("최종"&amp;SUBSTITUTE(SUBSTITUTE(E$1,"standard",""),"|Float",""),ChapterTable!$1:$1,0),0),
      VLOOKUP($A2214-ChapterTable!$P$11,ChapterTable!$1:$1048576,MATCH("최종"&amp;SUBSTITUTE(SUBSTITUTE(E$1,"standard",""),"|Float",""),ChapterTable!$1:$1,0),0)*ChapterTable!$P$14
    ),
  OFFSET(E2214,-$B2214+IF($L2214,1,0),0)*IF($B2214&gt;OFFSET($B2214,1,0),ChapterTable!$R$17,1)*
    (VLOOKUP(SUBSTITUTE(SUBSTITUTE(E$1,"standard",""),"|Float","")&amp;IF(OR($L2214=TRUE,$A2214=0,MOD($A2214,ChapterTable!$R$20)&lt;&gt;0),"","보스")&amp;"인게임누적곱배수",ChapterTable!$R:$S,2,0)^C2214
    +VLOOKUP(SUBSTITUTE(SUBSTITUTE(E$1,"standard",""),"|Float","")&amp;IF(OR($L2214=TRUE,$A2214=0,MOD($A2214,ChapterTable!$R$20)&lt;&gt;0),"","보스")&amp;"인게임누적합배수",ChapterTable!$R:$S,2,0)*C2214)
  )
  )
  )
)</f>
        <v>642439.60025138839</v>
      </c>
      <c r="F2214" s="1">
        <f ca="1">IF(AND($A2214=0,$B2214=1),
    VLOOKUP(1,ChapterTable!$1:$1048576,MATCH("최종"&amp;SUBSTITUTE(SUBSTITUTE(F$1,"standard",""),"|Float",""),ChapterTable!$1:$1,0),0)*ChapterTable!$P$17,
  IF(AND($A2214=0,$B2214=0),
    F2215,
  IF($B2214=0,
    VLOOKUP($A2214,ChapterTable!$1:$1048576,MATCH("최종"&amp;SUBSTITUTE(SUBSTITUTE(F$1,"standard",""),"|Float",""),ChapterTable!$1:$1,0),0),
  IF($B2214=1,
    IF($L2214=FALSE,
      VLOOKUP($A2214,ChapterTable!$1:$1048576,MATCH("최종"&amp;SUBSTITUTE(SUBSTITUTE(F$1,"standard",""),"|Float",""),ChapterTable!$1:$1,0),0),
      VLOOKUP($A2214-ChapterTable!$P$11,ChapterTable!$1:$1048576,MATCH("최종"&amp;SUBSTITUTE(SUBSTITUTE(F$1,"standard",""),"|Float",""),ChapterTable!$1:$1,0),0)*ChapterTable!$P$14
    ),
  OFFSET(F2214,-$B2214+IF($L2214,1,0),0)*
    (VLOOKUP(SUBSTITUTE(SUBSTITUTE(F$1,"standard",""),"|Float","")&amp;IF(OR($L2214=TRUE,$A2214=0,MOD($A2214,ChapterTable!$R$20)&lt;&gt;0),"","보스")&amp;"인게임누적곱배수",ChapterTable!$R:$S,2,0)^D2214
    +VLOOKUP(SUBSTITUTE(SUBSTITUTE(F$1,"standard",""),"|Float","")&amp;IF(OR($L2214=TRUE,$A2214=0,MOD($A2214,ChapterTable!$R$20)&lt;&gt;0),"","보스")&amp;"인게임누적합배수",ChapterTable!$R:$S,2,0)*D2214)
  )
  )
  )
)</f>
        <v>219882.60127651686</v>
      </c>
      <c r="G2214" t="s">
        <v>719</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246"/>
        <v>3</v>
      </c>
      <c r="Q2214">
        <f t="shared" si="247"/>
        <v>3</v>
      </c>
      <c r="R2214" t="b">
        <f t="shared" ca="1" si="248"/>
        <v>1</v>
      </c>
      <c r="T2214" t="b">
        <f t="shared" ca="1" si="249"/>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252"/>
        <v>0.33333333333333331</v>
      </c>
      <c r="AJ2214">
        <f t="shared" si="250"/>
        <v>0.395555555</v>
      </c>
      <c r="AK2214">
        <f t="shared" si="251"/>
        <v>1</v>
      </c>
      <c r="AL2214">
        <f t="shared" si="253"/>
        <v>7</v>
      </c>
    </row>
    <row r="2215" spans="1:38" hidden="1" x14ac:dyDescent="0.3">
      <c r="A2215">
        <v>22</v>
      </c>
      <c r="B2215">
        <v>24</v>
      </c>
      <c r="C2215">
        <f>IF(OR($L2215=TRUE,$A2215=0,MOD($A2215,ChapterTable!$R$20)&lt;&gt;0),
MAX(0,INT(($B2215+ChapterTable!$P$26+VLOOKUP(SUBSTITUTE(C$1,"성장단계","")&amp;"단계오프셋",ChapterTable!$R:$S,2,0))/ChapterTable!$P$23)),
MAX(0,INT(($B2215+ChapterTable!$R$26+VLOOKUP(SUBSTITUTE(C$1,"성장단계","")&amp;"보스단계오프셋",ChapterTable!$R:$S,2,0))/ChapterTable!$R$23)))</f>
        <v>2</v>
      </c>
      <c r="D2215">
        <f>IF(OR($L2215=TRUE,$A2215=0,MOD($A2215,ChapterTable!$R$20)&lt;&gt;0),
MAX(0,INT(($B2215+ChapterTable!$P$26+VLOOKUP(SUBSTITUTE(D$1,"성장단계","")&amp;"단계오프셋",ChapterTable!$R:$S,2,0))/ChapterTable!$P$23)),
MAX(0,INT(($B2215+ChapterTable!$R$26+VLOOKUP(SUBSTITUTE(D$1,"성장단계","")&amp;"보스단계오프셋",ChapterTable!$R:$S,2,0))/ChapterTable!$R$23)))</f>
        <v>2</v>
      </c>
      <c r="E2215" s="1">
        <f ca="1">IF(AND($A2215=0,$B2215=1),
    VLOOKUP(1,ChapterTable!$1:$1048576,MATCH("최종"&amp;SUBSTITUTE(SUBSTITUTE(E$1,"standard",""),"|Float",""),ChapterTable!$1:$1,0),0)*ChapterTable!$P$17,
  IF(AND($A2215=0,$B2215=0),
    E2216,
  IF($B2215=0,
    VLOOKUP($A2215,ChapterTable!$1:$1048576,MATCH("최종"&amp;SUBSTITUTE(SUBSTITUTE(E$1,"standard",""),"|Float",""),ChapterTable!$1:$1,0),0),
  IF($B2215=1,
    IF($L2215=FALSE,
      VLOOKUP($A2215,ChapterTable!$1:$1048576,MATCH("최종"&amp;SUBSTITUTE(SUBSTITUTE(E$1,"standard",""),"|Float",""),ChapterTable!$1:$1,0),0),
      VLOOKUP($A2215-ChapterTable!$P$11,ChapterTable!$1:$1048576,MATCH("최종"&amp;SUBSTITUTE(SUBSTITUTE(E$1,"standard",""),"|Float",""),ChapterTable!$1:$1,0),0)*ChapterTable!$P$14
    ),
  OFFSET(E2215,-$B2215+IF($L2215,1,0),0)*IF($B2215&gt;OFFSET($B2215,1,0),ChapterTable!$R$17,1)*
    (VLOOKUP(SUBSTITUTE(SUBSTITUTE(E$1,"standard",""),"|Float","")&amp;IF(OR($L2215=TRUE,$A2215=0,MOD($A2215,ChapterTable!$R$20)&lt;&gt;0),"","보스")&amp;"인게임누적곱배수",ChapterTable!$R:$S,2,0)^C2215
    +VLOOKUP(SUBSTITUTE(SUBSTITUTE(E$1,"standard",""),"|Float","")&amp;IF(OR($L2215=TRUE,$A2215=0,MOD($A2215,ChapterTable!$R$20)&lt;&gt;0),"","보스")&amp;"인게임누적합배수",ChapterTable!$R:$S,2,0)*C2215)
  )
  )
  )
)</f>
        <v>642439.60025138839</v>
      </c>
      <c r="F2215" s="1">
        <f ca="1">IF(AND($A2215=0,$B2215=1),
    VLOOKUP(1,ChapterTable!$1:$1048576,MATCH("최종"&amp;SUBSTITUTE(SUBSTITUTE(F$1,"standard",""),"|Float",""),ChapterTable!$1:$1,0),0)*ChapterTable!$P$17,
  IF(AND($A2215=0,$B2215=0),
    F2216,
  IF($B2215=0,
    VLOOKUP($A2215,ChapterTable!$1:$1048576,MATCH("최종"&amp;SUBSTITUTE(SUBSTITUTE(F$1,"standard",""),"|Float",""),ChapterTable!$1:$1,0),0),
  IF($B2215=1,
    IF($L2215=FALSE,
      VLOOKUP($A2215,ChapterTable!$1:$1048576,MATCH("최종"&amp;SUBSTITUTE(SUBSTITUTE(F$1,"standard",""),"|Float",""),ChapterTable!$1:$1,0),0),
      VLOOKUP($A2215-ChapterTable!$P$11,ChapterTable!$1:$1048576,MATCH("최종"&amp;SUBSTITUTE(SUBSTITUTE(F$1,"standard",""),"|Float",""),ChapterTable!$1:$1,0),0)*ChapterTable!$P$14
    ),
  OFFSET(F2215,-$B2215+IF($L2215,1,0),0)*
    (VLOOKUP(SUBSTITUTE(SUBSTITUTE(F$1,"standard",""),"|Float","")&amp;IF(OR($L2215=TRUE,$A2215=0,MOD($A2215,ChapterTable!$R$20)&lt;&gt;0),"","보스")&amp;"인게임누적곱배수",ChapterTable!$R:$S,2,0)^D2215
    +VLOOKUP(SUBSTITUTE(SUBSTITUTE(F$1,"standard",""),"|Float","")&amp;IF(OR($L2215=TRUE,$A2215=0,MOD($A2215,ChapterTable!$R$20)&lt;&gt;0),"","보스")&amp;"인게임누적합배수",ChapterTable!$R:$S,2,0)*D2215)
  )
  )
  )
)</f>
        <v>219882.60127651686</v>
      </c>
      <c r="G2215" t="s">
        <v>719</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246"/>
        <v>3</v>
      </c>
      <c r="Q2215">
        <f t="shared" si="247"/>
        <v>3</v>
      </c>
      <c r="R2215" t="b">
        <f t="shared" ca="1" si="248"/>
        <v>1</v>
      </c>
      <c r="T2215" t="b">
        <f t="shared" ca="1" si="249"/>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252"/>
        <v>0.33333333333333331</v>
      </c>
      <c r="AJ2215">
        <f t="shared" si="250"/>
        <v>0.395555555</v>
      </c>
      <c r="AK2215">
        <f t="shared" si="251"/>
        <v>1</v>
      </c>
      <c r="AL2215">
        <f t="shared" si="253"/>
        <v>7</v>
      </c>
    </row>
    <row r="2216" spans="1:38" hidden="1" x14ac:dyDescent="0.3">
      <c r="A2216">
        <v>22</v>
      </c>
      <c r="B2216">
        <v>25</v>
      </c>
      <c r="C2216">
        <f>IF(OR($L2216=TRUE,$A2216=0,MOD($A2216,ChapterTable!$R$20)&lt;&gt;0),
MAX(0,INT(($B2216+ChapterTable!$P$26+VLOOKUP(SUBSTITUTE(C$1,"성장단계","")&amp;"단계오프셋",ChapterTable!$R:$S,2,0))/ChapterTable!$P$23)),
MAX(0,INT(($B2216+ChapterTable!$R$26+VLOOKUP(SUBSTITUTE(C$1,"성장단계","")&amp;"보스단계오프셋",ChapterTable!$R:$S,2,0))/ChapterTable!$R$23)))</f>
        <v>2</v>
      </c>
      <c r="D2216">
        <f>IF(OR($L2216=TRUE,$A2216=0,MOD($A2216,ChapterTable!$R$20)&lt;&gt;0),
MAX(0,INT(($B2216+ChapterTable!$P$26+VLOOKUP(SUBSTITUTE(D$1,"성장단계","")&amp;"단계오프셋",ChapterTable!$R:$S,2,0))/ChapterTable!$P$23)),
MAX(0,INT(($B2216+ChapterTable!$R$26+VLOOKUP(SUBSTITUTE(D$1,"성장단계","")&amp;"보스단계오프셋",ChapterTable!$R:$S,2,0))/ChapterTable!$R$23)))</f>
        <v>2</v>
      </c>
      <c r="E2216" s="1">
        <f ca="1">IF(AND($A2216=0,$B2216=1),
    VLOOKUP(1,ChapterTable!$1:$1048576,MATCH("최종"&amp;SUBSTITUTE(SUBSTITUTE(E$1,"standard",""),"|Float",""),ChapterTable!$1:$1,0),0)*ChapterTable!$P$17,
  IF(AND($A2216=0,$B2216=0),
    E2217,
  IF($B2216=0,
    VLOOKUP($A2216,ChapterTable!$1:$1048576,MATCH("최종"&amp;SUBSTITUTE(SUBSTITUTE(E$1,"standard",""),"|Float",""),ChapterTable!$1:$1,0),0),
  IF($B2216=1,
    IF($L2216=FALSE,
      VLOOKUP($A2216,ChapterTable!$1:$1048576,MATCH("최종"&amp;SUBSTITUTE(SUBSTITUTE(E$1,"standard",""),"|Float",""),ChapterTable!$1:$1,0),0),
      VLOOKUP($A2216-ChapterTable!$P$11,ChapterTable!$1:$1048576,MATCH("최종"&amp;SUBSTITUTE(SUBSTITUTE(E$1,"standard",""),"|Float",""),ChapterTable!$1:$1,0),0)*ChapterTable!$P$14
    ),
  OFFSET(E2216,-$B2216+IF($L2216,1,0),0)*IF($B2216&gt;OFFSET($B2216,1,0),ChapterTable!$R$17,1)*
    (VLOOKUP(SUBSTITUTE(SUBSTITUTE(E$1,"standard",""),"|Float","")&amp;IF(OR($L2216=TRUE,$A2216=0,MOD($A2216,ChapterTable!$R$20)&lt;&gt;0),"","보스")&amp;"인게임누적곱배수",ChapterTable!$R:$S,2,0)^C2216
    +VLOOKUP(SUBSTITUTE(SUBSTITUTE(E$1,"standard",""),"|Float","")&amp;IF(OR($L2216=TRUE,$A2216=0,MOD($A2216,ChapterTable!$R$20)&lt;&gt;0),"","보스")&amp;"인게임누적합배수",ChapterTable!$R:$S,2,0)*C2216)
  )
  )
  )
)</f>
        <v>642439.60025138839</v>
      </c>
      <c r="F2216" s="1">
        <f ca="1">IF(AND($A2216=0,$B2216=1),
    VLOOKUP(1,ChapterTable!$1:$1048576,MATCH("최종"&amp;SUBSTITUTE(SUBSTITUTE(F$1,"standard",""),"|Float",""),ChapterTable!$1:$1,0),0)*ChapterTable!$P$17,
  IF(AND($A2216=0,$B2216=0),
    F2217,
  IF($B2216=0,
    VLOOKUP($A2216,ChapterTable!$1:$1048576,MATCH("최종"&amp;SUBSTITUTE(SUBSTITUTE(F$1,"standard",""),"|Float",""),ChapterTable!$1:$1,0),0),
  IF($B2216=1,
    IF($L2216=FALSE,
      VLOOKUP($A2216,ChapterTable!$1:$1048576,MATCH("최종"&amp;SUBSTITUTE(SUBSTITUTE(F$1,"standard",""),"|Float",""),ChapterTable!$1:$1,0),0),
      VLOOKUP($A2216-ChapterTable!$P$11,ChapterTable!$1:$1048576,MATCH("최종"&amp;SUBSTITUTE(SUBSTITUTE(F$1,"standard",""),"|Float",""),ChapterTable!$1:$1,0),0)*ChapterTable!$P$14
    ),
  OFFSET(F2216,-$B2216+IF($L2216,1,0),0)*
    (VLOOKUP(SUBSTITUTE(SUBSTITUTE(F$1,"standard",""),"|Float","")&amp;IF(OR($L2216=TRUE,$A2216=0,MOD($A2216,ChapterTable!$R$20)&lt;&gt;0),"","보스")&amp;"인게임누적곱배수",ChapterTable!$R:$S,2,0)^D2216
    +VLOOKUP(SUBSTITUTE(SUBSTITUTE(F$1,"standard",""),"|Float","")&amp;IF(OR($L2216=TRUE,$A2216=0,MOD($A2216,ChapterTable!$R$20)&lt;&gt;0),"","보스")&amp;"인게임누적합배수",ChapterTable!$R:$S,2,0)*D2216)
  )
  )
  )
)</f>
        <v>219882.60127651686</v>
      </c>
      <c r="G2216" t="s">
        <v>719</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246"/>
        <v>11</v>
      </c>
      <c r="Q2216">
        <f t="shared" si="247"/>
        <v>11</v>
      </c>
      <c r="R2216" t="b">
        <f t="shared" ca="1" si="248"/>
        <v>1</v>
      </c>
      <c r="T2216" t="b">
        <f t="shared" ca="1" si="249"/>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252"/>
        <v>0.33333333333333331</v>
      </c>
      <c r="AJ2216">
        <f t="shared" si="250"/>
        <v>0.395555555</v>
      </c>
      <c r="AK2216">
        <f t="shared" si="251"/>
        <v>1</v>
      </c>
      <c r="AL2216">
        <f t="shared" si="253"/>
        <v>7</v>
      </c>
    </row>
    <row r="2217" spans="1:38" hidden="1" x14ac:dyDescent="0.3">
      <c r="A2217">
        <v>22</v>
      </c>
      <c r="B2217">
        <v>26</v>
      </c>
      <c r="C2217">
        <f>IF(OR($L2217=TRUE,$A2217=0,MOD($A2217,ChapterTable!$R$20)&lt;&gt;0),
MAX(0,INT(($B2217+ChapterTable!$P$26+VLOOKUP(SUBSTITUTE(C$1,"성장단계","")&amp;"단계오프셋",ChapterTable!$R:$S,2,0))/ChapterTable!$P$23)),
MAX(0,INT(($B2217+ChapterTable!$R$26+VLOOKUP(SUBSTITUTE(C$1,"성장단계","")&amp;"보스단계오프셋",ChapterTable!$R:$S,2,0))/ChapterTable!$R$23)))</f>
        <v>3</v>
      </c>
      <c r="D2217">
        <f>IF(OR($L2217=TRUE,$A2217=0,MOD($A2217,ChapterTable!$R$20)&lt;&gt;0),
MAX(0,INT(($B2217+ChapterTable!$P$26+VLOOKUP(SUBSTITUTE(D$1,"성장단계","")&amp;"단계오프셋",ChapterTable!$R:$S,2,0))/ChapterTable!$P$23)),
MAX(0,INT(($B2217+ChapterTable!$R$26+VLOOKUP(SUBSTITUTE(D$1,"성장단계","")&amp;"보스단계오프셋",ChapterTable!$R:$S,2,0))/ChapterTable!$R$23)))</f>
        <v>2</v>
      </c>
      <c r="E2217" s="1">
        <f ca="1">IF(AND($A2217=0,$B2217=1),
    VLOOKUP(1,ChapterTable!$1:$1048576,MATCH("최종"&amp;SUBSTITUTE(SUBSTITUTE(E$1,"standard",""),"|Float",""),ChapterTable!$1:$1,0),0)*ChapterTable!$P$17,
  IF(AND($A2217=0,$B2217=0),
    E2218,
  IF($B2217=0,
    VLOOKUP($A2217,ChapterTable!$1:$1048576,MATCH("최종"&amp;SUBSTITUTE(SUBSTITUTE(E$1,"standard",""),"|Float",""),ChapterTable!$1:$1,0),0),
  IF($B2217=1,
    IF($L2217=FALSE,
      VLOOKUP($A2217,ChapterTable!$1:$1048576,MATCH("최종"&amp;SUBSTITUTE(SUBSTITUTE(E$1,"standard",""),"|Float",""),ChapterTable!$1:$1,0),0),
      VLOOKUP($A2217-ChapterTable!$P$11,ChapterTable!$1:$1048576,MATCH("최종"&amp;SUBSTITUTE(SUBSTITUTE(E$1,"standard",""),"|Float",""),ChapterTable!$1:$1,0),0)*ChapterTable!$P$14
    ),
  OFFSET(E2217,-$B2217+IF($L2217,1,0),0)*IF($B2217&gt;OFFSET($B2217,1,0),ChapterTable!$R$17,1)*
    (VLOOKUP(SUBSTITUTE(SUBSTITUTE(E$1,"standard",""),"|Float","")&amp;IF(OR($L2217=TRUE,$A2217=0,MOD($A2217,ChapterTable!$R$20)&lt;&gt;0),"","보스")&amp;"인게임누적곱배수",ChapterTable!$R:$S,2,0)^C2217
    +VLOOKUP(SUBSTITUTE(SUBSTITUTE(E$1,"standard",""),"|Float","")&amp;IF(OR($L2217=TRUE,$A2217=0,MOD($A2217,ChapterTable!$R$20)&lt;&gt;0),"","보스")&amp;"인게임누적합배수",ChapterTable!$R:$S,2,0)*C2217)
  )
  )
  )
)</f>
        <v>734216.68600158684</v>
      </c>
      <c r="F2217" s="1">
        <f ca="1">IF(AND($A2217=0,$B2217=1),
    VLOOKUP(1,ChapterTable!$1:$1048576,MATCH("최종"&amp;SUBSTITUTE(SUBSTITUTE(F$1,"standard",""),"|Float",""),ChapterTable!$1:$1,0),0)*ChapterTable!$P$17,
  IF(AND($A2217=0,$B2217=0),
    F2218,
  IF($B2217=0,
    VLOOKUP($A2217,ChapterTable!$1:$1048576,MATCH("최종"&amp;SUBSTITUTE(SUBSTITUTE(F$1,"standard",""),"|Float",""),ChapterTable!$1:$1,0),0),
  IF($B2217=1,
    IF($L2217=FALSE,
      VLOOKUP($A2217,ChapterTable!$1:$1048576,MATCH("최종"&amp;SUBSTITUTE(SUBSTITUTE(F$1,"standard",""),"|Float",""),ChapterTable!$1:$1,0),0),
      VLOOKUP($A2217-ChapterTable!$P$11,ChapterTable!$1:$1048576,MATCH("최종"&amp;SUBSTITUTE(SUBSTITUTE(F$1,"standard",""),"|Float",""),ChapterTable!$1:$1,0),0)*ChapterTable!$P$14
    ),
  OFFSET(F2217,-$B2217+IF($L2217,1,0),0)*
    (VLOOKUP(SUBSTITUTE(SUBSTITUTE(F$1,"standard",""),"|Float","")&amp;IF(OR($L2217=TRUE,$A2217=0,MOD($A2217,ChapterTable!$R$20)&lt;&gt;0),"","보스")&amp;"인게임누적곱배수",ChapterTable!$R:$S,2,0)^D2217
    +VLOOKUP(SUBSTITUTE(SUBSTITUTE(F$1,"standard",""),"|Float","")&amp;IF(OR($L2217=TRUE,$A2217=0,MOD($A2217,ChapterTable!$R$20)&lt;&gt;0),"","보스")&amp;"인게임누적합배수",ChapterTable!$R:$S,2,0)*D2217)
  )
  )
  )
)</f>
        <v>219882.60127651686</v>
      </c>
      <c r="G2217" t="s">
        <v>719</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246"/>
        <v>3</v>
      </c>
      <c r="Q2217">
        <f t="shared" si="247"/>
        <v>3</v>
      </c>
      <c r="R2217" t="b">
        <f t="shared" ca="1" si="248"/>
        <v>1</v>
      </c>
      <c r="T2217" t="b">
        <f t="shared" ca="1" si="249"/>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252"/>
        <v>0.33333333333333331</v>
      </c>
      <c r="AJ2217">
        <f t="shared" si="250"/>
        <v>0.395555555</v>
      </c>
      <c r="AK2217">
        <f t="shared" si="251"/>
        <v>1</v>
      </c>
      <c r="AL2217">
        <f t="shared" si="253"/>
        <v>7</v>
      </c>
    </row>
    <row r="2218" spans="1:38" hidden="1" x14ac:dyDescent="0.3">
      <c r="A2218">
        <v>22</v>
      </c>
      <c r="B2218">
        <v>27</v>
      </c>
      <c r="C2218">
        <f>IF(OR($L2218=TRUE,$A2218=0,MOD($A2218,ChapterTable!$R$20)&lt;&gt;0),
MAX(0,INT(($B2218+ChapterTable!$P$26+VLOOKUP(SUBSTITUTE(C$1,"성장단계","")&amp;"단계오프셋",ChapterTable!$R:$S,2,0))/ChapterTable!$P$23)),
MAX(0,INT(($B2218+ChapterTable!$R$26+VLOOKUP(SUBSTITUTE(C$1,"성장단계","")&amp;"보스단계오프셋",ChapterTable!$R:$S,2,0))/ChapterTable!$R$23)))</f>
        <v>3</v>
      </c>
      <c r="D2218">
        <f>IF(OR($L2218=TRUE,$A2218=0,MOD($A2218,ChapterTable!$R$20)&lt;&gt;0),
MAX(0,INT(($B2218+ChapterTable!$P$26+VLOOKUP(SUBSTITUTE(D$1,"성장단계","")&amp;"단계오프셋",ChapterTable!$R:$S,2,0))/ChapterTable!$P$23)),
MAX(0,INT(($B2218+ChapterTable!$R$26+VLOOKUP(SUBSTITUTE(D$1,"성장단계","")&amp;"보스단계오프셋",ChapterTable!$R:$S,2,0))/ChapterTable!$R$23)))</f>
        <v>2</v>
      </c>
      <c r="E2218" s="1">
        <f ca="1">IF(AND($A2218=0,$B2218=1),
    VLOOKUP(1,ChapterTable!$1:$1048576,MATCH("최종"&amp;SUBSTITUTE(SUBSTITUTE(E$1,"standard",""),"|Float",""),ChapterTable!$1:$1,0),0)*ChapterTable!$P$17,
  IF(AND($A2218=0,$B2218=0),
    E2219,
  IF($B2218=0,
    VLOOKUP($A2218,ChapterTable!$1:$1048576,MATCH("최종"&amp;SUBSTITUTE(SUBSTITUTE(E$1,"standard",""),"|Float",""),ChapterTable!$1:$1,0),0),
  IF($B2218=1,
    IF($L2218=FALSE,
      VLOOKUP($A2218,ChapterTable!$1:$1048576,MATCH("최종"&amp;SUBSTITUTE(SUBSTITUTE(E$1,"standard",""),"|Float",""),ChapterTable!$1:$1,0),0),
      VLOOKUP($A2218-ChapterTable!$P$11,ChapterTable!$1:$1048576,MATCH("최종"&amp;SUBSTITUTE(SUBSTITUTE(E$1,"standard",""),"|Float",""),ChapterTable!$1:$1,0),0)*ChapterTable!$P$14
    ),
  OFFSET(E2218,-$B2218+IF($L2218,1,0),0)*IF($B2218&gt;OFFSET($B2218,1,0),ChapterTable!$R$17,1)*
    (VLOOKUP(SUBSTITUTE(SUBSTITUTE(E$1,"standard",""),"|Float","")&amp;IF(OR($L2218=TRUE,$A2218=0,MOD($A2218,ChapterTable!$R$20)&lt;&gt;0),"","보스")&amp;"인게임누적곱배수",ChapterTable!$R:$S,2,0)^C2218
    +VLOOKUP(SUBSTITUTE(SUBSTITUTE(E$1,"standard",""),"|Float","")&amp;IF(OR($L2218=TRUE,$A2218=0,MOD($A2218,ChapterTable!$R$20)&lt;&gt;0),"","보스")&amp;"인게임누적합배수",ChapterTable!$R:$S,2,0)*C2218)
  )
  )
  )
)</f>
        <v>734216.68600158684</v>
      </c>
      <c r="F2218" s="1">
        <f ca="1">IF(AND($A2218=0,$B2218=1),
    VLOOKUP(1,ChapterTable!$1:$1048576,MATCH("최종"&amp;SUBSTITUTE(SUBSTITUTE(F$1,"standard",""),"|Float",""),ChapterTable!$1:$1,0),0)*ChapterTable!$P$17,
  IF(AND($A2218=0,$B2218=0),
    F2219,
  IF($B2218=0,
    VLOOKUP($A2218,ChapterTable!$1:$1048576,MATCH("최종"&amp;SUBSTITUTE(SUBSTITUTE(F$1,"standard",""),"|Float",""),ChapterTable!$1:$1,0),0),
  IF($B2218=1,
    IF($L2218=FALSE,
      VLOOKUP($A2218,ChapterTable!$1:$1048576,MATCH("최종"&amp;SUBSTITUTE(SUBSTITUTE(F$1,"standard",""),"|Float",""),ChapterTable!$1:$1,0),0),
      VLOOKUP($A2218-ChapterTable!$P$11,ChapterTable!$1:$1048576,MATCH("최종"&amp;SUBSTITUTE(SUBSTITUTE(F$1,"standard",""),"|Float",""),ChapterTable!$1:$1,0),0)*ChapterTable!$P$14
    ),
  OFFSET(F2218,-$B2218+IF($L2218,1,0),0)*
    (VLOOKUP(SUBSTITUTE(SUBSTITUTE(F$1,"standard",""),"|Float","")&amp;IF(OR($L2218=TRUE,$A2218=0,MOD($A2218,ChapterTable!$R$20)&lt;&gt;0),"","보스")&amp;"인게임누적곱배수",ChapterTable!$R:$S,2,0)^D2218
    +VLOOKUP(SUBSTITUTE(SUBSTITUTE(F$1,"standard",""),"|Float","")&amp;IF(OR($L2218=TRUE,$A2218=0,MOD($A2218,ChapterTable!$R$20)&lt;&gt;0),"","보스")&amp;"인게임누적합배수",ChapterTable!$R:$S,2,0)*D2218)
  )
  )
  )
)</f>
        <v>219882.60127651686</v>
      </c>
      <c r="G2218" t="s">
        <v>719</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246"/>
        <v>3</v>
      </c>
      <c r="Q2218">
        <f t="shared" si="247"/>
        <v>3</v>
      </c>
      <c r="R2218" t="b">
        <f t="shared" ca="1" si="248"/>
        <v>1</v>
      </c>
      <c r="T2218" t="b">
        <f t="shared" ca="1" si="249"/>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252"/>
        <v>0.33333333333333331</v>
      </c>
      <c r="AJ2218">
        <f t="shared" si="250"/>
        <v>0.395555555</v>
      </c>
      <c r="AK2218">
        <f t="shared" si="251"/>
        <v>1</v>
      </c>
      <c r="AL2218">
        <f t="shared" si="253"/>
        <v>7</v>
      </c>
    </row>
    <row r="2219" spans="1:38" hidden="1" x14ac:dyDescent="0.3">
      <c r="A2219">
        <v>22</v>
      </c>
      <c r="B2219">
        <v>28</v>
      </c>
      <c r="C2219">
        <f>IF(OR($L2219=TRUE,$A2219=0,MOD($A2219,ChapterTable!$R$20)&lt;&gt;0),
MAX(0,INT(($B2219+ChapterTable!$P$26+VLOOKUP(SUBSTITUTE(C$1,"성장단계","")&amp;"단계오프셋",ChapterTable!$R:$S,2,0))/ChapterTable!$P$23)),
MAX(0,INT(($B2219+ChapterTable!$R$26+VLOOKUP(SUBSTITUTE(C$1,"성장단계","")&amp;"보스단계오프셋",ChapterTable!$R:$S,2,0))/ChapterTable!$R$23)))</f>
        <v>3</v>
      </c>
      <c r="D2219">
        <f>IF(OR($L2219=TRUE,$A2219=0,MOD($A2219,ChapterTable!$R$20)&lt;&gt;0),
MAX(0,INT(($B2219+ChapterTable!$P$26+VLOOKUP(SUBSTITUTE(D$1,"성장단계","")&amp;"단계오프셋",ChapterTable!$R:$S,2,0))/ChapterTable!$P$23)),
MAX(0,INT(($B2219+ChapterTable!$R$26+VLOOKUP(SUBSTITUTE(D$1,"성장단계","")&amp;"보스단계오프셋",ChapterTable!$R:$S,2,0))/ChapterTable!$R$23)))</f>
        <v>2</v>
      </c>
      <c r="E2219" s="1">
        <f ca="1">IF(AND($A2219=0,$B2219=1),
    VLOOKUP(1,ChapterTable!$1:$1048576,MATCH("최종"&amp;SUBSTITUTE(SUBSTITUTE(E$1,"standard",""),"|Float",""),ChapterTable!$1:$1,0),0)*ChapterTable!$P$17,
  IF(AND($A2219=0,$B2219=0),
    E2220,
  IF($B2219=0,
    VLOOKUP($A2219,ChapterTable!$1:$1048576,MATCH("최종"&amp;SUBSTITUTE(SUBSTITUTE(E$1,"standard",""),"|Float",""),ChapterTable!$1:$1,0),0),
  IF($B2219=1,
    IF($L2219=FALSE,
      VLOOKUP($A2219,ChapterTable!$1:$1048576,MATCH("최종"&amp;SUBSTITUTE(SUBSTITUTE(E$1,"standard",""),"|Float",""),ChapterTable!$1:$1,0),0),
      VLOOKUP($A2219-ChapterTable!$P$11,ChapterTable!$1:$1048576,MATCH("최종"&amp;SUBSTITUTE(SUBSTITUTE(E$1,"standard",""),"|Float",""),ChapterTable!$1:$1,0),0)*ChapterTable!$P$14
    ),
  OFFSET(E2219,-$B2219+IF($L2219,1,0),0)*IF($B2219&gt;OFFSET($B2219,1,0),ChapterTable!$R$17,1)*
    (VLOOKUP(SUBSTITUTE(SUBSTITUTE(E$1,"standard",""),"|Float","")&amp;IF(OR($L2219=TRUE,$A2219=0,MOD($A2219,ChapterTable!$R$20)&lt;&gt;0),"","보스")&amp;"인게임누적곱배수",ChapterTable!$R:$S,2,0)^C2219
    +VLOOKUP(SUBSTITUTE(SUBSTITUTE(E$1,"standard",""),"|Float","")&amp;IF(OR($L2219=TRUE,$A2219=0,MOD($A2219,ChapterTable!$R$20)&lt;&gt;0),"","보스")&amp;"인게임누적합배수",ChapterTable!$R:$S,2,0)*C2219)
  )
  )
  )
)</f>
        <v>734216.68600158684</v>
      </c>
      <c r="F2219" s="1">
        <f ca="1">IF(AND($A2219=0,$B2219=1),
    VLOOKUP(1,ChapterTable!$1:$1048576,MATCH("최종"&amp;SUBSTITUTE(SUBSTITUTE(F$1,"standard",""),"|Float",""),ChapterTable!$1:$1,0),0)*ChapterTable!$P$17,
  IF(AND($A2219=0,$B2219=0),
    F2220,
  IF($B2219=0,
    VLOOKUP($A2219,ChapterTable!$1:$1048576,MATCH("최종"&amp;SUBSTITUTE(SUBSTITUTE(F$1,"standard",""),"|Float",""),ChapterTable!$1:$1,0),0),
  IF($B2219=1,
    IF($L2219=FALSE,
      VLOOKUP($A2219,ChapterTable!$1:$1048576,MATCH("최종"&amp;SUBSTITUTE(SUBSTITUTE(F$1,"standard",""),"|Float",""),ChapterTable!$1:$1,0),0),
      VLOOKUP($A2219-ChapterTable!$P$11,ChapterTable!$1:$1048576,MATCH("최종"&amp;SUBSTITUTE(SUBSTITUTE(F$1,"standard",""),"|Float",""),ChapterTable!$1:$1,0),0)*ChapterTable!$P$14
    ),
  OFFSET(F2219,-$B2219+IF($L2219,1,0),0)*
    (VLOOKUP(SUBSTITUTE(SUBSTITUTE(F$1,"standard",""),"|Float","")&amp;IF(OR($L2219=TRUE,$A2219=0,MOD($A2219,ChapterTable!$R$20)&lt;&gt;0),"","보스")&amp;"인게임누적곱배수",ChapterTable!$R:$S,2,0)^D2219
    +VLOOKUP(SUBSTITUTE(SUBSTITUTE(F$1,"standard",""),"|Float","")&amp;IF(OR($L2219=TRUE,$A2219=0,MOD($A2219,ChapterTable!$R$20)&lt;&gt;0),"","보스")&amp;"인게임누적합배수",ChapterTable!$R:$S,2,0)*D2219)
  )
  )
  )
)</f>
        <v>219882.60127651686</v>
      </c>
      <c r="G2219" t="s">
        <v>719</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246"/>
        <v>3</v>
      </c>
      <c r="Q2219">
        <f t="shared" si="247"/>
        <v>3</v>
      </c>
      <c r="R2219" t="b">
        <f t="shared" ca="1" si="248"/>
        <v>1</v>
      </c>
      <c r="T2219" t="b">
        <f t="shared" ca="1" si="249"/>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252"/>
        <v>0.33333333333333331</v>
      </c>
      <c r="AJ2219">
        <f t="shared" si="250"/>
        <v>0.395555555</v>
      </c>
      <c r="AK2219">
        <f t="shared" si="251"/>
        <v>1</v>
      </c>
      <c r="AL2219">
        <f t="shared" si="253"/>
        <v>7</v>
      </c>
    </row>
    <row r="2220" spans="1:38" hidden="1" x14ac:dyDescent="0.3">
      <c r="A2220">
        <v>22</v>
      </c>
      <c r="B2220">
        <v>29</v>
      </c>
      <c r="C2220">
        <f>IF(OR($L2220=TRUE,$A2220=0,MOD($A2220,ChapterTable!$R$20)&lt;&gt;0),
MAX(0,INT(($B2220+ChapterTable!$P$26+VLOOKUP(SUBSTITUTE(C$1,"성장단계","")&amp;"단계오프셋",ChapterTable!$R:$S,2,0))/ChapterTable!$P$23)),
MAX(0,INT(($B2220+ChapterTable!$R$26+VLOOKUP(SUBSTITUTE(C$1,"성장단계","")&amp;"보스단계오프셋",ChapterTable!$R:$S,2,0))/ChapterTable!$R$23)))</f>
        <v>3</v>
      </c>
      <c r="D2220">
        <f>IF(OR($L2220=TRUE,$A2220=0,MOD($A2220,ChapterTable!$R$20)&lt;&gt;0),
MAX(0,INT(($B2220+ChapterTable!$P$26+VLOOKUP(SUBSTITUTE(D$1,"성장단계","")&amp;"단계오프셋",ChapterTable!$R:$S,2,0))/ChapterTable!$P$23)),
MAX(0,INT(($B2220+ChapterTable!$R$26+VLOOKUP(SUBSTITUTE(D$1,"성장단계","")&amp;"보스단계오프셋",ChapterTable!$R:$S,2,0))/ChapterTable!$R$23)))</f>
        <v>2</v>
      </c>
      <c r="E2220" s="1">
        <f ca="1">IF(AND($A2220=0,$B2220=1),
    VLOOKUP(1,ChapterTable!$1:$1048576,MATCH("최종"&amp;SUBSTITUTE(SUBSTITUTE(E$1,"standard",""),"|Float",""),ChapterTable!$1:$1,0),0)*ChapterTable!$P$17,
  IF(AND($A2220=0,$B2220=0),
    E2221,
  IF($B2220=0,
    VLOOKUP($A2220,ChapterTable!$1:$1048576,MATCH("최종"&amp;SUBSTITUTE(SUBSTITUTE(E$1,"standard",""),"|Float",""),ChapterTable!$1:$1,0),0),
  IF($B2220=1,
    IF($L2220=FALSE,
      VLOOKUP($A2220,ChapterTable!$1:$1048576,MATCH("최종"&amp;SUBSTITUTE(SUBSTITUTE(E$1,"standard",""),"|Float",""),ChapterTable!$1:$1,0),0),
      VLOOKUP($A2220-ChapterTable!$P$11,ChapterTable!$1:$1048576,MATCH("최종"&amp;SUBSTITUTE(SUBSTITUTE(E$1,"standard",""),"|Float",""),ChapterTable!$1:$1,0),0)*ChapterTable!$P$14
    ),
  OFFSET(E2220,-$B2220+IF($L2220,1,0),0)*IF($B2220&gt;OFFSET($B2220,1,0),ChapterTable!$R$17,1)*
    (VLOOKUP(SUBSTITUTE(SUBSTITUTE(E$1,"standard",""),"|Float","")&amp;IF(OR($L2220=TRUE,$A2220=0,MOD($A2220,ChapterTable!$R$20)&lt;&gt;0),"","보스")&amp;"인게임누적곱배수",ChapterTable!$R:$S,2,0)^C2220
    +VLOOKUP(SUBSTITUTE(SUBSTITUTE(E$1,"standard",""),"|Float","")&amp;IF(OR($L2220=TRUE,$A2220=0,MOD($A2220,ChapterTable!$R$20)&lt;&gt;0),"","보스")&amp;"인게임누적합배수",ChapterTable!$R:$S,2,0)*C2220)
  )
  )
  )
)</f>
        <v>734216.68600158684</v>
      </c>
      <c r="F2220" s="1">
        <f ca="1">IF(AND($A2220=0,$B2220=1),
    VLOOKUP(1,ChapterTable!$1:$1048576,MATCH("최종"&amp;SUBSTITUTE(SUBSTITUTE(F$1,"standard",""),"|Float",""),ChapterTable!$1:$1,0),0)*ChapterTable!$P$17,
  IF(AND($A2220=0,$B2220=0),
    F2221,
  IF($B2220=0,
    VLOOKUP($A2220,ChapterTable!$1:$1048576,MATCH("최종"&amp;SUBSTITUTE(SUBSTITUTE(F$1,"standard",""),"|Float",""),ChapterTable!$1:$1,0),0),
  IF($B2220=1,
    IF($L2220=FALSE,
      VLOOKUP($A2220,ChapterTable!$1:$1048576,MATCH("최종"&amp;SUBSTITUTE(SUBSTITUTE(F$1,"standard",""),"|Float",""),ChapterTable!$1:$1,0),0),
      VLOOKUP($A2220-ChapterTable!$P$11,ChapterTable!$1:$1048576,MATCH("최종"&amp;SUBSTITUTE(SUBSTITUTE(F$1,"standard",""),"|Float",""),ChapterTable!$1:$1,0),0)*ChapterTable!$P$14
    ),
  OFFSET(F2220,-$B2220+IF($L2220,1,0),0)*
    (VLOOKUP(SUBSTITUTE(SUBSTITUTE(F$1,"standard",""),"|Float","")&amp;IF(OR($L2220=TRUE,$A2220=0,MOD($A2220,ChapterTable!$R$20)&lt;&gt;0),"","보스")&amp;"인게임누적곱배수",ChapterTable!$R:$S,2,0)^D2220
    +VLOOKUP(SUBSTITUTE(SUBSTITUTE(F$1,"standard",""),"|Float","")&amp;IF(OR($L2220=TRUE,$A2220=0,MOD($A2220,ChapterTable!$R$20)&lt;&gt;0),"","보스")&amp;"인게임누적합배수",ChapterTable!$R:$S,2,0)*D2220)
  )
  )
  )
)</f>
        <v>219882.60127651686</v>
      </c>
      <c r="G2220" t="s">
        <v>719</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246"/>
        <v>93</v>
      </c>
      <c r="Q2220">
        <f t="shared" si="247"/>
        <v>93</v>
      </c>
      <c r="R2220" t="b">
        <f t="shared" ca="1" si="248"/>
        <v>1</v>
      </c>
      <c r="T2220" t="b">
        <f t="shared" ca="1" si="249"/>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252"/>
        <v>0.33333333333333331</v>
      </c>
      <c r="AJ2220">
        <f t="shared" si="250"/>
        <v>0.395555555</v>
      </c>
      <c r="AK2220">
        <f t="shared" si="251"/>
        <v>1</v>
      </c>
      <c r="AL2220">
        <f t="shared" si="253"/>
        <v>7</v>
      </c>
    </row>
    <row r="2221" spans="1:38" hidden="1" x14ac:dyDescent="0.3">
      <c r="A2221">
        <v>22</v>
      </c>
      <c r="B2221">
        <v>30</v>
      </c>
      <c r="C2221">
        <f>IF(OR($L2221=TRUE,$A2221=0,MOD($A2221,ChapterTable!$R$20)&lt;&gt;0),
MAX(0,INT(($B2221+ChapterTable!$P$26+VLOOKUP(SUBSTITUTE(C$1,"성장단계","")&amp;"단계오프셋",ChapterTable!$R:$S,2,0))/ChapterTable!$P$23)),
MAX(0,INT(($B2221+ChapterTable!$R$26+VLOOKUP(SUBSTITUTE(C$1,"성장단계","")&amp;"보스단계오프셋",ChapterTable!$R:$S,2,0))/ChapterTable!$R$23)))</f>
        <v>3</v>
      </c>
      <c r="D2221">
        <f>IF(OR($L2221=TRUE,$A2221=0,MOD($A2221,ChapterTable!$R$20)&lt;&gt;0),
MAX(0,INT(($B2221+ChapterTable!$P$26+VLOOKUP(SUBSTITUTE(D$1,"성장단계","")&amp;"단계오프셋",ChapterTable!$R:$S,2,0))/ChapterTable!$P$23)),
MAX(0,INT(($B2221+ChapterTable!$R$26+VLOOKUP(SUBSTITUTE(D$1,"성장단계","")&amp;"보스단계오프셋",ChapterTable!$R:$S,2,0))/ChapterTable!$R$23)))</f>
        <v>2</v>
      </c>
      <c r="E2221" s="1">
        <f ca="1">IF(AND($A2221=0,$B2221=1),
    VLOOKUP(1,ChapterTable!$1:$1048576,MATCH("최종"&amp;SUBSTITUTE(SUBSTITUTE(E$1,"standard",""),"|Float",""),ChapterTable!$1:$1,0),0)*ChapterTable!$P$17,
  IF(AND($A2221=0,$B2221=0),
    E2222,
  IF($B2221=0,
    VLOOKUP($A2221,ChapterTable!$1:$1048576,MATCH("최종"&amp;SUBSTITUTE(SUBSTITUTE(E$1,"standard",""),"|Float",""),ChapterTable!$1:$1,0),0),
  IF($B2221=1,
    IF($L2221=FALSE,
      VLOOKUP($A2221,ChapterTable!$1:$1048576,MATCH("최종"&amp;SUBSTITUTE(SUBSTITUTE(E$1,"standard",""),"|Float",""),ChapterTable!$1:$1,0),0),
      VLOOKUP($A2221-ChapterTable!$P$11,ChapterTable!$1:$1048576,MATCH("최종"&amp;SUBSTITUTE(SUBSTITUTE(E$1,"standard",""),"|Float",""),ChapterTable!$1:$1,0),0)*ChapterTable!$P$14
    ),
  OFFSET(E2221,-$B2221+IF($L2221,1,0),0)*IF($B2221&gt;OFFSET($B2221,1,0),ChapterTable!$R$17,1)*
    (VLOOKUP(SUBSTITUTE(SUBSTITUTE(E$1,"standard",""),"|Float","")&amp;IF(OR($L2221=TRUE,$A2221=0,MOD($A2221,ChapterTable!$R$20)&lt;&gt;0),"","보스")&amp;"인게임누적곱배수",ChapterTable!$R:$S,2,0)^C2221
    +VLOOKUP(SUBSTITUTE(SUBSTITUTE(E$1,"standard",""),"|Float","")&amp;IF(OR($L2221=TRUE,$A2221=0,MOD($A2221,ChapterTable!$R$20)&lt;&gt;0),"","보스")&amp;"인게임누적합배수",ChapterTable!$R:$S,2,0)*C2221)
  )
  )
  )
)</f>
        <v>734216.68600158684</v>
      </c>
      <c r="F2221" s="1">
        <f ca="1">IF(AND($A2221=0,$B2221=1),
    VLOOKUP(1,ChapterTable!$1:$1048576,MATCH("최종"&amp;SUBSTITUTE(SUBSTITUTE(F$1,"standard",""),"|Float",""),ChapterTable!$1:$1,0),0)*ChapterTable!$P$17,
  IF(AND($A2221=0,$B2221=0),
    F2222,
  IF($B2221=0,
    VLOOKUP($A2221,ChapterTable!$1:$1048576,MATCH("최종"&amp;SUBSTITUTE(SUBSTITUTE(F$1,"standard",""),"|Float",""),ChapterTable!$1:$1,0),0),
  IF($B2221=1,
    IF($L2221=FALSE,
      VLOOKUP($A2221,ChapterTable!$1:$1048576,MATCH("최종"&amp;SUBSTITUTE(SUBSTITUTE(F$1,"standard",""),"|Float",""),ChapterTable!$1:$1,0),0),
      VLOOKUP($A2221-ChapterTable!$P$11,ChapterTable!$1:$1048576,MATCH("최종"&amp;SUBSTITUTE(SUBSTITUTE(F$1,"standard",""),"|Float",""),ChapterTable!$1:$1,0),0)*ChapterTable!$P$14
    ),
  OFFSET(F2221,-$B2221+IF($L2221,1,0),0)*
    (VLOOKUP(SUBSTITUTE(SUBSTITUTE(F$1,"standard",""),"|Float","")&amp;IF(OR($L2221=TRUE,$A2221=0,MOD($A2221,ChapterTable!$R$20)&lt;&gt;0),"","보스")&amp;"인게임누적곱배수",ChapterTable!$R:$S,2,0)^D2221
    +VLOOKUP(SUBSTITUTE(SUBSTITUTE(F$1,"standard",""),"|Float","")&amp;IF(OR($L2221=TRUE,$A2221=0,MOD($A2221,ChapterTable!$R$20)&lt;&gt;0),"","보스")&amp;"인게임누적합배수",ChapterTable!$R:$S,2,0)*D2221)
  )
  )
  )
)</f>
        <v>219882.60127651686</v>
      </c>
      <c r="G2221" t="s">
        <v>719</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246"/>
        <v>23</v>
      </c>
      <c r="Q2221">
        <f t="shared" si="247"/>
        <v>23</v>
      </c>
      <c r="R2221" t="b">
        <f t="shared" ca="1" si="248"/>
        <v>1</v>
      </c>
      <c r="T2221" t="b">
        <f t="shared" ca="1" si="249"/>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252"/>
        <v>0.33333333333333331</v>
      </c>
      <c r="AJ2221">
        <f t="shared" si="250"/>
        <v>1</v>
      </c>
      <c r="AK2221">
        <f t="shared" si="251"/>
        <v>3</v>
      </c>
      <c r="AL2221">
        <f t="shared" si="253"/>
        <v>7</v>
      </c>
    </row>
    <row r="2222" spans="1:38" hidden="1" x14ac:dyDescent="0.3">
      <c r="A2222">
        <v>22</v>
      </c>
      <c r="B2222">
        <v>31</v>
      </c>
      <c r="C2222">
        <f>IF(OR($L2222=TRUE,$A2222=0,MOD($A2222,ChapterTable!$R$20)&lt;&gt;0),
MAX(0,INT(($B2222+ChapterTable!$P$26+VLOOKUP(SUBSTITUTE(C$1,"성장단계","")&amp;"단계오프셋",ChapterTable!$R:$S,2,0))/ChapterTable!$P$23)),
MAX(0,INT(($B2222+ChapterTable!$R$26+VLOOKUP(SUBSTITUTE(C$1,"성장단계","")&amp;"보스단계오프셋",ChapterTable!$R:$S,2,0))/ChapterTable!$R$23)))</f>
        <v>3</v>
      </c>
      <c r="D2222">
        <f>IF(OR($L2222=TRUE,$A2222=0,MOD($A2222,ChapterTable!$R$20)&lt;&gt;0),
MAX(0,INT(($B2222+ChapterTable!$P$26+VLOOKUP(SUBSTITUTE(D$1,"성장단계","")&amp;"단계오프셋",ChapterTable!$R:$S,2,0))/ChapterTable!$P$23)),
MAX(0,INT(($B2222+ChapterTable!$R$26+VLOOKUP(SUBSTITUTE(D$1,"성장단계","")&amp;"보스단계오프셋",ChapterTable!$R:$S,2,0))/ChapterTable!$R$23)))</f>
        <v>3</v>
      </c>
      <c r="E2222" s="1">
        <f ca="1">IF(AND($A2222=0,$B2222=1),
    VLOOKUP(1,ChapterTable!$1:$1048576,MATCH("최종"&amp;SUBSTITUTE(SUBSTITUTE(E$1,"standard",""),"|Float",""),ChapterTable!$1:$1,0),0)*ChapterTable!$P$17,
  IF(AND($A2222=0,$B2222=0),
    E2223,
  IF($B2222=0,
    VLOOKUP($A2222,ChapterTable!$1:$1048576,MATCH("최종"&amp;SUBSTITUTE(SUBSTITUTE(E$1,"standard",""),"|Float",""),ChapterTable!$1:$1,0),0),
  IF($B2222=1,
    IF($L2222=FALSE,
      VLOOKUP($A2222,ChapterTable!$1:$1048576,MATCH("최종"&amp;SUBSTITUTE(SUBSTITUTE(E$1,"standard",""),"|Float",""),ChapterTable!$1:$1,0),0),
      VLOOKUP($A2222-ChapterTable!$P$11,ChapterTable!$1:$1048576,MATCH("최종"&amp;SUBSTITUTE(SUBSTITUTE(E$1,"standard",""),"|Float",""),ChapterTable!$1:$1,0),0)*ChapterTable!$P$14
    ),
  OFFSET(E2222,-$B2222+IF($L2222,1,0),0)*IF($B2222&gt;OFFSET($B2222,1,0),ChapterTable!$R$17,1)*
    (VLOOKUP(SUBSTITUTE(SUBSTITUTE(E$1,"standard",""),"|Float","")&amp;IF(OR($L2222=TRUE,$A2222=0,MOD($A2222,ChapterTable!$R$20)&lt;&gt;0),"","보스")&amp;"인게임누적곱배수",ChapterTable!$R:$S,2,0)^C2222
    +VLOOKUP(SUBSTITUTE(SUBSTITUTE(E$1,"standard",""),"|Float","")&amp;IF(OR($L2222=TRUE,$A2222=0,MOD($A2222,ChapterTable!$R$20)&lt;&gt;0),"","보스")&amp;"인게임누적합배수",ChapterTable!$R:$S,2,0)*C2222)
  )
  )
  )
)</f>
        <v>734216.68600158684</v>
      </c>
      <c r="F2222" s="1">
        <f ca="1">IF(AND($A2222=0,$B2222=1),
    VLOOKUP(1,ChapterTable!$1:$1048576,MATCH("최종"&amp;SUBSTITUTE(SUBSTITUTE(F$1,"standard",""),"|Float",""),ChapterTable!$1:$1,0),0)*ChapterTable!$P$17,
  IF(AND($A2222=0,$B2222=0),
    F2223,
  IF($B2222=0,
    VLOOKUP($A2222,ChapterTable!$1:$1048576,MATCH("최종"&amp;SUBSTITUTE(SUBSTITUTE(F$1,"standard",""),"|Float",""),ChapterTable!$1:$1,0),0),
  IF($B2222=1,
    IF($L2222=FALSE,
      VLOOKUP($A2222,ChapterTable!$1:$1048576,MATCH("최종"&amp;SUBSTITUTE(SUBSTITUTE(F$1,"standard",""),"|Float",""),ChapterTable!$1:$1,0),0),
      VLOOKUP($A2222-ChapterTable!$P$11,ChapterTable!$1:$1048576,MATCH("최종"&amp;SUBSTITUTE(SUBSTITUTE(F$1,"standard",""),"|Float",""),ChapterTable!$1:$1,0),0)*ChapterTable!$P$14
    ),
  OFFSET(F2222,-$B2222+IF($L2222,1,0),0)*
    (VLOOKUP(SUBSTITUTE(SUBSTITUTE(F$1,"standard",""),"|Float","")&amp;IF(OR($L2222=TRUE,$A2222=0,MOD($A2222,ChapterTable!$R$20)&lt;&gt;0),"","보스")&amp;"인게임누적곱배수",ChapterTable!$R:$S,2,0)^D2222
    +VLOOKUP(SUBSTITUTE(SUBSTITUTE(F$1,"standard",""),"|Float","")&amp;IF(OR($L2222=TRUE,$A2222=0,MOD($A2222,ChapterTable!$R$20)&lt;&gt;0),"","보스")&amp;"인게임누적합배수",ChapterTable!$R:$S,2,0)*D2222)
  )
  )
  )
)</f>
        <v>234222.77092498538</v>
      </c>
      <c r="G2222" t="s">
        <v>719</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246"/>
        <v>4</v>
      </c>
      <c r="Q2222">
        <f t="shared" si="247"/>
        <v>4</v>
      </c>
      <c r="R2222" t="b">
        <f t="shared" ca="1" si="248"/>
        <v>1</v>
      </c>
      <c r="T2222" t="b">
        <f t="shared" ca="1" si="249"/>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252"/>
        <v>0.25</v>
      </c>
      <c r="AJ2222">
        <f t="shared" si="250"/>
        <v>0.32</v>
      </c>
      <c r="AK2222">
        <f t="shared" si="251"/>
        <v>1</v>
      </c>
      <c r="AL2222">
        <f t="shared" si="253"/>
        <v>7</v>
      </c>
    </row>
    <row r="2223" spans="1:38" hidden="1" x14ac:dyDescent="0.3">
      <c r="A2223">
        <v>22</v>
      </c>
      <c r="B2223">
        <v>32</v>
      </c>
      <c r="C2223">
        <f>IF(OR($L2223=TRUE,$A2223=0,MOD($A2223,ChapterTable!$R$20)&lt;&gt;0),
MAX(0,INT(($B2223+ChapterTable!$P$26+VLOOKUP(SUBSTITUTE(C$1,"성장단계","")&amp;"단계오프셋",ChapterTable!$R:$S,2,0))/ChapterTable!$P$23)),
MAX(0,INT(($B2223+ChapterTable!$R$26+VLOOKUP(SUBSTITUTE(C$1,"성장단계","")&amp;"보스단계오프셋",ChapterTable!$R:$S,2,0))/ChapterTable!$R$23)))</f>
        <v>3</v>
      </c>
      <c r="D2223">
        <f>IF(OR($L2223=TRUE,$A2223=0,MOD($A2223,ChapterTable!$R$20)&lt;&gt;0),
MAX(0,INT(($B2223+ChapterTable!$P$26+VLOOKUP(SUBSTITUTE(D$1,"성장단계","")&amp;"단계오프셋",ChapterTable!$R:$S,2,0))/ChapterTable!$P$23)),
MAX(0,INT(($B2223+ChapterTable!$R$26+VLOOKUP(SUBSTITUTE(D$1,"성장단계","")&amp;"보스단계오프셋",ChapterTable!$R:$S,2,0))/ChapterTable!$R$23)))</f>
        <v>3</v>
      </c>
      <c r="E2223" s="1">
        <f ca="1">IF(AND($A2223=0,$B2223=1),
    VLOOKUP(1,ChapterTable!$1:$1048576,MATCH("최종"&amp;SUBSTITUTE(SUBSTITUTE(E$1,"standard",""),"|Float",""),ChapterTable!$1:$1,0),0)*ChapterTable!$P$17,
  IF(AND($A2223=0,$B2223=0),
    E2224,
  IF($B2223=0,
    VLOOKUP($A2223,ChapterTable!$1:$1048576,MATCH("최종"&amp;SUBSTITUTE(SUBSTITUTE(E$1,"standard",""),"|Float",""),ChapterTable!$1:$1,0),0),
  IF($B2223=1,
    IF($L2223=FALSE,
      VLOOKUP($A2223,ChapterTable!$1:$1048576,MATCH("최종"&amp;SUBSTITUTE(SUBSTITUTE(E$1,"standard",""),"|Float",""),ChapterTable!$1:$1,0),0),
      VLOOKUP($A2223-ChapterTable!$P$11,ChapterTable!$1:$1048576,MATCH("최종"&amp;SUBSTITUTE(SUBSTITUTE(E$1,"standard",""),"|Float",""),ChapterTable!$1:$1,0),0)*ChapterTable!$P$14
    ),
  OFFSET(E2223,-$B2223+IF($L2223,1,0),0)*IF($B2223&gt;OFFSET($B2223,1,0),ChapterTable!$R$17,1)*
    (VLOOKUP(SUBSTITUTE(SUBSTITUTE(E$1,"standard",""),"|Float","")&amp;IF(OR($L2223=TRUE,$A2223=0,MOD($A2223,ChapterTable!$R$20)&lt;&gt;0),"","보스")&amp;"인게임누적곱배수",ChapterTable!$R:$S,2,0)^C2223
    +VLOOKUP(SUBSTITUTE(SUBSTITUTE(E$1,"standard",""),"|Float","")&amp;IF(OR($L2223=TRUE,$A2223=0,MOD($A2223,ChapterTable!$R$20)&lt;&gt;0),"","보스")&amp;"인게임누적합배수",ChapterTable!$R:$S,2,0)*C2223)
  )
  )
  )
)</f>
        <v>734216.68600158684</v>
      </c>
      <c r="F2223" s="1">
        <f ca="1">IF(AND($A2223=0,$B2223=1),
    VLOOKUP(1,ChapterTable!$1:$1048576,MATCH("최종"&amp;SUBSTITUTE(SUBSTITUTE(F$1,"standard",""),"|Float",""),ChapterTable!$1:$1,0),0)*ChapterTable!$P$17,
  IF(AND($A2223=0,$B2223=0),
    F2224,
  IF($B2223=0,
    VLOOKUP($A2223,ChapterTable!$1:$1048576,MATCH("최종"&amp;SUBSTITUTE(SUBSTITUTE(F$1,"standard",""),"|Float",""),ChapterTable!$1:$1,0),0),
  IF($B2223=1,
    IF($L2223=FALSE,
      VLOOKUP($A2223,ChapterTable!$1:$1048576,MATCH("최종"&amp;SUBSTITUTE(SUBSTITUTE(F$1,"standard",""),"|Float",""),ChapterTable!$1:$1,0),0),
      VLOOKUP($A2223-ChapterTable!$P$11,ChapterTable!$1:$1048576,MATCH("최종"&amp;SUBSTITUTE(SUBSTITUTE(F$1,"standard",""),"|Float",""),ChapterTable!$1:$1,0),0)*ChapterTable!$P$14
    ),
  OFFSET(F2223,-$B2223+IF($L2223,1,0),0)*
    (VLOOKUP(SUBSTITUTE(SUBSTITUTE(F$1,"standard",""),"|Float","")&amp;IF(OR($L2223=TRUE,$A2223=0,MOD($A2223,ChapterTable!$R$20)&lt;&gt;0),"","보스")&amp;"인게임누적곱배수",ChapterTable!$R:$S,2,0)^D2223
    +VLOOKUP(SUBSTITUTE(SUBSTITUTE(F$1,"standard",""),"|Float","")&amp;IF(OR($L2223=TRUE,$A2223=0,MOD($A2223,ChapterTable!$R$20)&lt;&gt;0),"","보스")&amp;"인게임누적합배수",ChapterTable!$R:$S,2,0)*D2223)
  )
  )
  )
)</f>
        <v>234222.77092498538</v>
      </c>
      <c r="G2223" t="s">
        <v>719</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246"/>
        <v>4</v>
      </c>
      <c r="Q2223">
        <f t="shared" si="247"/>
        <v>4</v>
      </c>
      <c r="R2223" t="b">
        <f t="shared" ca="1" si="248"/>
        <v>1</v>
      </c>
      <c r="T2223" t="b">
        <f t="shared" ca="1" si="249"/>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252"/>
        <v>0.25</v>
      </c>
      <c r="AJ2223">
        <f t="shared" si="250"/>
        <v>0.32</v>
      </c>
      <c r="AK2223">
        <f t="shared" si="251"/>
        <v>1</v>
      </c>
      <c r="AL2223">
        <f t="shared" si="253"/>
        <v>7</v>
      </c>
    </row>
    <row r="2224" spans="1:38" hidden="1" x14ac:dyDescent="0.3">
      <c r="A2224">
        <v>22</v>
      </c>
      <c r="B2224">
        <v>33</v>
      </c>
      <c r="C2224">
        <f>IF(OR($L2224=TRUE,$A2224=0,MOD($A2224,ChapterTable!$R$20)&lt;&gt;0),
MAX(0,INT(($B2224+ChapterTable!$P$26+VLOOKUP(SUBSTITUTE(C$1,"성장단계","")&amp;"단계오프셋",ChapterTable!$R:$S,2,0))/ChapterTable!$P$23)),
MAX(0,INT(($B2224+ChapterTable!$R$26+VLOOKUP(SUBSTITUTE(C$1,"성장단계","")&amp;"보스단계오프셋",ChapterTable!$R:$S,2,0))/ChapterTable!$R$23)))</f>
        <v>3</v>
      </c>
      <c r="D2224">
        <f>IF(OR($L2224=TRUE,$A2224=0,MOD($A2224,ChapterTable!$R$20)&lt;&gt;0),
MAX(0,INT(($B2224+ChapterTable!$P$26+VLOOKUP(SUBSTITUTE(D$1,"성장단계","")&amp;"단계오프셋",ChapterTable!$R:$S,2,0))/ChapterTable!$P$23)),
MAX(0,INT(($B2224+ChapterTable!$R$26+VLOOKUP(SUBSTITUTE(D$1,"성장단계","")&amp;"보스단계오프셋",ChapterTable!$R:$S,2,0))/ChapterTable!$R$23)))</f>
        <v>3</v>
      </c>
      <c r="E2224" s="1">
        <f ca="1">IF(AND($A2224=0,$B2224=1),
    VLOOKUP(1,ChapterTable!$1:$1048576,MATCH("최종"&amp;SUBSTITUTE(SUBSTITUTE(E$1,"standard",""),"|Float",""),ChapterTable!$1:$1,0),0)*ChapterTable!$P$17,
  IF(AND($A2224=0,$B2224=0),
    E2225,
  IF($B2224=0,
    VLOOKUP($A2224,ChapterTable!$1:$1048576,MATCH("최종"&amp;SUBSTITUTE(SUBSTITUTE(E$1,"standard",""),"|Float",""),ChapterTable!$1:$1,0),0),
  IF($B2224=1,
    IF($L2224=FALSE,
      VLOOKUP($A2224,ChapterTable!$1:$1048576,MATCH("최종"&amp;SUBSTITUTE(SUBSTITUTE(E$1,"standard",""),"|Float",""),ChapterTable!$1:$1,0),0),
      VLOOKUP($A2224-ChapterTable!$P$11,ChapterTable!$1:$1048576,MATCH("최종"&amp;SUBSTITUTE(SUBSTITUTE(E$1,"standard",""),"|Float",""),ChapterTable!$1:$1,0),0)*ChapterTable!$P$14
    ),
  OFFSET(E2224,-$B2224+IF($L2224,1,0),0)*IF($B2224&gt;OFFSET($B2224,1,0),ChapterTable!$R$17,1)*
    (VLOOKUP(SUBSTITUTE(SUBSTITUTE(E$1,"standard",""),"|Float","")&amp;IF(OR($L2224=TRUE,$A2224=0,MOD($A2224,ChapterTable!$R$20)&lt;&gt;0),"","보스")&amp;"인게임누적곱배수",ChapterTable!$R:$S,2,0)^C2224
    +VLOOKUP(SUBSTITUTE(SUBSTITUTE(E$1,"standard",""),"|Float","")&amp;IF(OR($L2224=TRUE,$A2224=0,MOD($A2224,ChapterTable!$R$20)&lt;&gt;0),"","보스")&amp;"인게임누적합배수",ChapterTable!$R:$S,2,0)*C2224)
  )
  )
  )
)</f>
        <v>734216.68600158684</v>
      </c>
      <c r="F2224" s="1">
        <f ca="1">IF(AND($A2224=0,$B2224=1),
    VLOOKUP(1,ChapterTable!$1:$1048576,MATCH("최종"&amp;SUBSTITUTE(SUBSTITUTE(F$1,"standard",""),"|Float",""),ChapterTable!$1:$1,0),0)*ChapterTable!$P$17,
  IF(AND($A2224=0,$B2224=0),
    F2225,
  IF($B2224=0,
    VLOOKUP($A2224,ChapterTable!$1:$1048576,MATCH("최종"&amp;SUBSTITUTE(SUBSTITUTE(F$1,"standard",""),"|Float",""),ChapterTable!$1:$1,0),0),
  IF($B2224=1,
    IF($L2224=FALSE,
      VLOOKUP($A2224,ChapterTable!$1:$1048576,MATCH("최종"&amp;SUBSTITUTE(SUBSTITUTE(F$1,"standard",""),"|Float",""),ChapterTable!$1:$1,0),0),
      VLOOKUP($A2224-ChapterTable!$P$11,ChapterTable!$1:$1048576,MATCH("최종"&amp;SUBSTITUTE(SUBSTITUTE(F$1,"standard",""),"|Float",""),ChapterTable!$1:$1,0),0)*ChapterTable!$P$14
    ),
  OFFSET(F2224,-$B2224+IF($L2224,1,0),0)*
    (VLOOKUP(SUBSTITUTE(SUBSTITUTE(F$1,"standard",""),"|Float","")&amp;IF(OR($L2224=TRUE,$A2224=0,MOD($A2224,ChapterTable!$R$20)&lt;&gt;0),"","보스")&amp;"인게임누적곱배수",ChapterTable!$R:$S,2,0)^D2224
    +VLOOKUP(SUBSTITUTE(SUBSTITUTE(F$1,"standard",""),"|Float","")&amp;IF(OR($L2224=TRUE,$A2224=0,MOD($A2224,ChapterTable!$R$20)&lt;&gt;0),"","보스")&amp;"인게임누적합배수",ChapterTable!$R:$S,2,0)*D2224)
  )
  )
  )
)</f>
        <v>234222.77092498538</v>
      </c>
      <c r="G2224" t="s">
        <v>719</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246"/>
        <v>4</v>
      </c>
      <c r="Q2224">
        <f t="shared" si="247"/>
        <v>4</v>
      </c>
      <c r="R2224" t="b">
        <f t="shared" ca="1" si="248"/>
        <v>1</v>
      </c>
      <c r="T2224" t="b">
        <f t="shared" ca="1" si="249"/>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252"/>
        <v>0.25</v>
      </c>
      <c r="AJ2224">
        <f t="shared" si="250"/>
        <v>0.32</v>
      </c>
      <c r="AK2224">
        <f t="shared" si="251"/>
        <v>1</v>
      </c>
      <c r="AL2224">
        <f t="shared" si="253"/>
        <v>7</v>
      </c>
    </row>
    <row r="2225" spans="1:38" hidden="1" x14ac:dyDescent="0.3">
      <c r="A2225">
        <v>22</v>
      </c>
      <c r="B2225">
        <v>34</v>
      </c>
      <c r="C2225">
        <f>IF(OR($L2225=TRUE,$A2225=0,MOD($A2225,ChapterTable!$R$20)&lt;&gt;0),
MAX(0,INT(($B2225+ChapterTable!$P$26+VLOOKUP(SUBSTITUTE(C$1,"성장단계","")&amp;"단계오프셋",ChapterTable!$R:$S,2,0))/ChapterTable!$P$23)),
MAX(0,INT(($B2225+ChapterTable!$R$26+VLOOKUP(SUBSTITUTE(C$1,"성장단계","")&amp;"보스단계오프셋",ChapterTable!$R:$S,2,0))/ChapterTable!$R$23)))</f>
        <v>3</v>
      </c>
      <c r="D2225">
        <f>IF(OR($L2225=TRUE,$A2225=0,MOD($A2225,ChapterTable!$R$20)&lt;&gt;0),
MAX(0,INT(($B2225+ChapterTable!$P$26+VLOOKUP(SUBSTITUTE(D$1,"성장단계","")&amp;"단계오프셋",ChapterTable!$R:$S,2,0))/ChapterTable!$P$23)),
MAX(0,INT(($B2225+ChapterTable!$R$26+VLOOKUP(SUBSTITUTE(D$1,"성장단계","")&amp;"보스단계오프셋",ChapterTable!$R:$S,2,0))/ChapterTable!$R$23)))</f>
        <v>3</v>
      </c>
      <c r="E2225" s="1">
        <f ca="1">IF(AND($A2225=0,$B2225=1),
    VLOOKUP(1,ChapterTable!$1:$1048576,MATCH("최종"&amp;SUBSTITUTE(SUBSTITUTE(E$1,"standard",""),"|Float",""),ChapterTable!$1:$1,0),0)*ChapterTable!$P$17,
  IF(AND($A2225=0,$B2225=0),
    E2226,
  IF($B2225=0,
    VLOOKUP($A2225,ChapterTable!$1:$1048576,MATCH("최종"&amp;SUBSTITUTE(SUBSTITUTE(E$1,"standard",""),"|Float",""),ChapterTable!$1:$1,0),0),
  IF($B2225=1,
    IF($L2225=FALSE,
      VLOOKUP($A2225,ChapterTable!$1:$1048576,MATCH("최종"&amp;SUBSTITUTE(SUBSTITUTE(E$1,"standard",""),"|Float",""),ChapterTable!$1:$1,0),0),
      VLOOKUP($A2225-ChapterTable!$P$11,ChapterTable!$1:$1048576,MATCH("최종"&amp;SUBSTITUTE(SUBSTITUTE(E$1,"standard",""),"|Float",""),ChapterTable!$1:$1,0),0)*ChapterTable!$P$14
    ),
  OFFSET(E2225,-$B2225+IF($L2225,1,0),0)*IF($B2225&gt;OFFSET($B2225,1,0),ChapterTable!$R$17,1)*
    (VLOOKUP(SUBSTITUTE(SUBSTITUTE(E$1,"standard",""),"|Float","")&amp;IF(OR($L2225=TRUE,$A2225=0,MOD($A2225,ChapterTable!$R$20)&lt;&gt;0),"","보스")&amp;"인게임누적곱배수",ChapterTable!$R:$S,2,0)^C2225
    +VLOOKUP(SUBSTITUTE(SUBSTITUTE(E$1,"standard",""),"|Float","")&amp;IF(OR($L2225=TRUE,$A2225=0,MOD($A2225,ChapterTable!$R$20)&lt;&gt;0),"","보스")&amp;"인게임누적합배수",ChapterTable!$R:$S,2,0)*C2225)
  )
  )
  )
)</f>
        <v>734216.68600158684</v>
      </c>
      <c r="F2225" s="1">
        <f ca="1">IF(AND($A2225=0,$B2225=1),
    VLOOKUP(1,ChapterTable!$1:$1048576,MATCH("최종"&amp;SUBSTITUTE(SUBSTITUTE(F$1,"standard",""),"|Float",""),ChapterTable!$1:$1,0),0)*ChapterTable!$P$17,
  IF(AND($A2225=0,$B2225=0),
    F2226,
  IF($B2225=0,
    VLOOKUP($A2225,ChapterTable!$1:$1048576,MATCH("최종"&amp;SUBSTITUTE(SUBSTITUTE(F$1,"standard",""),"|Float",""),ChapterTable!$1:$1,0),0),
  IF($B2225=1,
    IF($L2225=FALSE,
      VLOOKUP($A2225,ChapterTable!$1:$1048576,MATCH("최종"&amp;SUBSTITUTE(SUBSTITUTE(F$1,"standard",""),"|Float",""),ChapterTable!$1:$1,0),0),
      VLOOKUP($A2225-ChapterTable!$P$11,ChapterTable!$1:$1048576,MATCH("최종"&amp;SUBSTITUTE(SUBSTITUTE(F$1,"standard",""),"|Float",""),ChapterTable!$1:$1,0),0)*ChapterTable!$P$14
    ),
  OFFSET(F2225,-$B2225+IF($L2225,1,0),0)*
    (VLOOKUP(SUBSTITUTE(SUBSTITUTE(F$1,"standard",""),"|Float","")&amp;IF(OR($L2225=TRUE,$A2225=0,MOD($A2225,ChapterTable!$R$20)&lt;&gt;0),"","보스")&amp;"인게임누적곱배수",ChapterTable!$R:$S,2,0)^D2225
    +VLOOKUP(SUBSTITUTE(SUBSTITUTE(F$1,"standard",""),"|Float","")&amp;IF(OR($L2225=TRUE,$A2225=0,MOD($A2225,ChapterTable!$R$20)&lt;&gt;0),"","보스")&amp;"인게임누적합배수",ChapterTable!$R:$S,2,0)*D2225)
  )
  )
  )
)</f>
        <v>234222.77092498538</v>
      </c>
      <c r="G2225" t="s">
        <v>719</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246"/>
        <v>4</v>
      </c>
      <c r="Q2225">
        <f t="shared" si="247"/>
        <v>4</v>
      </c>
      <c r="R2225" t="b">
        <f t="shared" ca="1" si="248"/>
        <v>1</v>
      </c>
      <c r="T2225" t="b">
        <f t="shared" ca="1" si="249"/>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252"/>
        <v>0.25</v>
      </c>
      <c r="AJ2225">
        <f t="shared" si="250"/>
        <v>0.32</v>
      </c>
      <c r="AK2225">
        <f t="shared" si="251"/>
        <v>1</v>
      </c>
      <c r="AL2225">
        <f t="shared" si="253"/>
        <v>7</v>
      </c>
    </row>
    <row r="2226" spans="1:38" hidden="1" x14ac:dyDescent="0.3">
      <c r="A2226">
        <v>22</v>
      </c>
      <c r="B2226">
        <v>35</v>
      </c>
      <c r="C2226">
        <f>IF(OR($L2226=TRUE,$A2226=0,MOD($A2226,ChapterTable!$R$20)&lt;&gt;0),
MAX(0,INT(($B2226+ChapterTable!$P$26+VLOOKUP(SUBSTITUTE(C$1,"성장단계","")&amp;"단계오프셋",ChapterTable!$R:$S,2,0))/ChapterTable!$P$23)),
MAX(0,INT(($B2226+ChapterTable!$R$26+VLOOKUP(SUBSTITUTE(C$1,"성장단계","")&amp;"보스단계오프셋",ChapterTable!$R:$S,2,0))/ChapterTable!$R$23)))</f>
        <v>3</v>
      </c>
      <c r="D2226">
        <f>IF(OR($L2226=TRUE,$A2226=0,MOD($A2226,ChapterTable!$R$20)&lt;&gt;0),
MAX(0,INT(($B2226+ChapterTable!$P$26+VLOOKUP(SUBSTITUTE(D$1,"성장단계","")&amp;"단계오프셋",ChapterTable!$R:$S,2,0))/ChapterTable!$P$23)),
MAX(0,INT(($B2226+ChapterTable!$R$26+VLOOKUP(SUBSTITUTE(D$1,"성장단계","")&amp;"보스단계오프셋",ChapterTable!$R:$S,2,0))/ChapterTable!$R$23)))</f>
        <v>3</v>
      </c>
      <c r="E2226" s="1">
        <f ca="1">IF(AND($A2226=0,$B2226=1),
    VLOOKUP(1,ChapterTable!$1:$1048576,MATCH("최종"&amp;SUBSTITUTE(SUBSTITUTE(E$1,"standard",""),"|Float",""),ChapterTable!$1:$1,0),0)*ChapterTable!$P$17,
  IF(AND($A2226=0,$B2226=0),
    E2227,
  IF($B2226=0,
    VLOOKUP($A2226,ChapterTable!$1:$1048576,MATCH("최종"&amp;SUBSTITUTE(SUBSTITUTE(E$1,"standard",""),"|Float",""),ChapterTable!$1:$1,0),0),
  IF($B2226=1,
    IF($L2226=FALSE,
      VLOOKUP($A2226,ChapterTable!$1:$1048576,MATCH("최종"&amp;SUBSTITUTE(SUBSTITUTE(E$1,"standard",""),"|Float",""),ChapterTable!$1:$1,0),0),
      VLOOKUP($A2226-ChapterTable!$P$11,ChapterTable!$1:$1048576,MATCH("최종"&amp;SUBSTITUTE(SUBSTITUTE(E$1,"standard",""),"|Float",""),ChapterTable!$1:$1,0),0)*ChapterTable!$P$14
    ),
  OFFSET(E2226,-$B2226+IF($L2226,1,0),0)*IF($B2226&gt;OFFSET($B2226,1,0),ChapterTable!$R$17,1)*
    (VLOOKUP(SUBSTITUTE(SUBSTITUTE(E$1,"standard",""),"|Float","")&amp;IF(OR($L2226=TRUE,$A2226=0,MOD($A2226,ChapterTable!$R$20)&lt;&gt;0),"","보스")&amp;"인게임누적곱배수",ChapterTable!$R:$S,2,0)^C2226
    +VLOOKUP(SUBSTITUTE(SUBSTITUTE(E$1,"standard",""),"|Float","")&amp;IF(OR($L2226=TRUE,$A2226=0,MOD($A2226,ChapterTable!$R$20)&lt;&gt;0),"","보스")&amp;"인게임누적합배수",ChapterTable!$R:$S,2,0)*C2226)
  )
  )
  )
)</f>
        <v>734216.68600158684</v>
      </c>
      <c r="F2226" s="1">
        <f ca="1">IF(AND($A2226=0,$B2226=1),
    VLOOKUP(1,ChapterTable!$1:$1048576,MATCH("최종"&amp;SUBSTITUTE(SUBSTITUTE(F$1,"standard",""),"|Float",""),ChapterTable!$1:$1,0),0)*ChapterTable!$P$17,
  IF(AND($A2226=0,$B2226=0),
    F2227,
  IF($B2226=0,
    VLOOKUP($A2226,ChapterTable!$1:$1048576,MATCH("최종"&amp;SUBSTITUTE(SUBSTITUTE(F$1,"standard",""),"|Float",""),ChapterTable!$1:$1,0),0),
  IF($B2226=1,
    IF($L2226=FALSE,
      VLOOKUP($A2226,ChapterTable!$1:$1048576,MATCH("최종"&amp;SUBSTITUTE(SUBSTITUTE(F$1,"standard",""),"|Float",""),ChapterTable!$1:$1,0),0),
      VLOOKUP($A2226-ChapterTable!$P$11,ChapterTable!$1:$1048576,MATCH("최종"&amp;SUBSTITUTE(SUBSTITUTE(F$1,"standard",""),"|Float",""),ChapterTable!$1:$1,0),0)*ChapterTable!$P$14
    ),
  OFFSET(F2226,-$B2226+IF($L2226,1,0),0)*
    (VLOOKUP(SUBSTITUTE(SUBSTITUTE(F$1,"standard",""),"|Float","")&amp;IF(OR($L2226=TRUE,$A2226=0,MOD($A2226,ChapterTable!$R$20)&lt;&gt;0),"","보스")&amp;"인게임누적곱배수",ChapterTable!$R:$S,2,0)^D2226
    +VLOOKUP(SUBSTITUTE(SUBSTITUTE(F$1,"standard",""),"|Float","")&amp;IF(OR($L2226=TRUE,$A2226=0,MOD($A2226,ChapterTable!$R$20)&lt;&gt;0),"","보스")&amp;"인게임누적합배수",ChapterTable!$R:$S,2,0)*D2226)
  )
  )
  )
)</f>
        <v>234222.77092498538</v>
      </c>
      <c r="G2226" t="s">
        <v>719</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246"/>
        <v>11</v>
      </c>
      <c r="Q2226">
        <f t="shared" si="247"/>
        <v>11</v>
      </c>
      <c r="R2226" t="b">
        <f t="shared" ca="1" si="248"/>
        <v>1</v>
      </c>
      <c r="T2226" t="b">
        <f t="shared" ca="1" si="249"/>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252"/>
        <v>0.25</v>
      </c>
      <c r="AJ2226">
        <f t="shared" si="250"/>
        <v>0.32</v>
      </c>
      <c r="AK2226">
        <f t="shared" si="251"/>
        <v>1</v>
      </c>
      <c r="AL2226">
        <f t="shared" si="253"/>
        <v>7</v>
      </c>
    </row>
    <row r="2227" spans="1:38" hidden="1" x14ac:dyDescent="0.3">
      <c r="A2227">
        <v>22</v>
      </c>
      <c r="B2227">
        <v>36</v>
      </c>
      <c r="C2227">
        <f>IF(OR($L2227=TRUE,$A2227=0,MOD($A2227,ChapterTable!$R$20)&lt;&gt;0),
MAX(0,INT(($B2227+ChapterTable!$P$26+VLOOKUP(SUBSTITUTE(C$1,"성장단계","")&amp;"단계오프셋",ChapterTable!$R:$S,2,0))/ChapterTable!$P$23)),
MAX(0,INT(($B2227+ChapterTable!$R$26+VLOOKUP(SUBSTITUTE(C$1,"성장단계","")&amp;"보스단계오프셋",ChapterTable!$R:$S,2,0))/ChapterTable!$R$23)))</f>
        <v>4</v>
      </c>
      <c r="D2227">
        <f>IF(OR($L2227=TRUE,$A2227=0,MOD($A2227,ChapterTable!$R$20)&lt;&gt;0),
MAX(0,INT(($B2227+ChapterTable!$P$26+VLOOKUP(SUBSTITUTE(D$1,"성장단계","")&amp;"단계오프셋",ChapterTable!$R:$S,2,0))/ChapterTable!$P$23)),
MAX(0,INT(($B2227+ChapterTable!$R$26+VLOOKUP(SUBSTITUTE(D$1,"성장단계","")&amp;"보스단계오프셋",ChapterTable!$R:$S,2,0))/ChapterTable!$R$23)))</f>
        <v>3</v>
      </c>
      <c r="E2227" s="1">
        <f ca="1">IF(AND($A2227=0,$B2227=1),
    VLOOKUP(1,ChapterTable!$1:$1048576,MATCH("최종"&amp;SUBSTITUTE(SUBSTITUTE(E$1,"standard",""),"|Float",""),ChapterTable!$1:$1,0),0)*ChapterTable!$P$17,
  IF(AND($A2227=0,$B2227=0),
    E2228,
  IF($B2227=0,
    VLOOKUP($A2227,ChapterTable!$1:$1048576,MATCH("최종"&amp;SUBSTITUTE(SUBSTITUTE(E$1,"standard",""),"|Float",""),ChapterTable!$1:$1,0),0),
  IF($B2227=1,
    IF($L2227=FALSE,
      VLOOKUP($A2227,ChapterTable!$1:$1048576,MATCH("최종"&amp;SUBSTITUTE(SUBSTITUTE(E$1,"standard",""),"|Float",""),ChapterTable!$1:$1,0),0),
      VLOOKUP($A2227-ChapterTable!$P$11,ChapterTable!$1:$1048576,MATCH("최종"&amp;SUBSTITUTE(SUBSTITUTE(E$1,"standard",""),"|Float",""),ChapterTable!$1:$1,0),0)*ChapterTable!$P$14
    ),
  OFFSET(E2227,-$B2227+IF($L2227,1,0),0)*IF($B2227&gt;OFFSET($B2227,1,0),ChapterTable!$R$17,1)*
    (VLOOKUP(SUBSTITUTE(SUBSTITUTE(E$1,"standard",""),"|Float","")&amp;IF(OR($L2227=TRUE,$A2227=0,MOD($A2227,ChapterTable!$R$20)&lt;&gt;0),"","보스")&amp;"인게임누적곱배수",ChapterTable!$R:$S,2,0)^C2227
    +VLOOKUP(SUBSTITUTE(SUBSTITUTE(E$1,"standard",""),"|Float","")&amp;IF(OR($L2227=TRUE,$A2227=0,MOD($A2227,ChapterTable!$R$20)&lt;&gt;0),"","보스")&amp;"인게임누적합배수",ChapterTable!$R:$S,2,0)*C2227)
  )
  )
  )
)</f>
        <v>825993.77175178519</v>
      </c>
      <c r="F2227" s="1">
        <f ca="1">IF(AND($A2227=0,$B2227=1),
    VLOOKUP(1,ChapterTable!$1:$1048576,MATCH("최종"&amp;SUBSTITUTE(SUBSTITUTE(F$1,"standard",""),"|Float",""),ChapterTable!$1:$1,0),0)*ChapterTable!$P$17,
  IF(AND($A2227=0,$B2227=0),
    F2228,
  IF($B2227=0,
    VLOOKUP($A2227,ChapterTable!$1:$1048576,MATCH("최종"&amp;SUBSTITUTE(SUBSTITUTE(F$1,"standard",""),"|Float",""),ChapterTable!$1:$1,0),0),
  IF($B2227=1,
    IF($L2227=FALSE,
      VLOOKUP($A2227,ChapterTable!$1:$1048576,MATCH("최종"&amp;SUBSTITUTE(SUBSTITUTE(F$1,"standard",""),"|Float",""),ChapterTable!$1:$1,0),0),
      VLOOKUP($A2227-ChapterTable!$P$11,ChapterTable!$1:$1048576,MATCH("최종"&amp;SUBSTITUTE(SUBSTITUTE(F$1,"standard",""),"|Float",""),ChapterTable!$1:$1,0),0)*ChapterTable!$P$14
    ),
  OFFSET(F2227,-$B2227+IF($L2227,1,0),0)*
    (VLOOKUP(SUBSTITUTE(SUBSTITUTE(F$1,"standard",""),"|Float","")&amp;IF(OR($L2227=TRUE,$A2227=0,MOD($A2227,ChapterTable!$R$20)&lt;&gt;0),"","보스")&amp;"인게임누적곱배수",ChapterTable!$R:$S,2,0)^D2227
    +VLOOKUP(SUBSTITUTE(SUBSTITUTE(F$1,"standard",""),"|Float","")&amp;IF(OR($L2227=TRUE,$A2227=0,MOD($A2227,ChapterTable!$R$20)&lt;&gt;0),"","보스")&amp;"인게임누적합배수",ChapterTable!$R:$S,2,0)*D2227)
  )
  )
  )
)</f>
        <v>234222.77092498538</v>
      </c>
      <c r="G2227" t="s">
        <v>719</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246"/>
        <v>4</v>
      </c>
      <c r="Q2227">
        <f t="shared" si="247"/>
        <v>4</v>
      </c>
      <c r="R2227" t="b">
        <f t="shared" ca="1" si="248"/>
        <v>1</v>
      </c>
      <c r="T2227" t="b">
        <f t="shared" ca="1" si="249"/>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252"/>
        <v>0.25</v>
      </c>
      <c r="AJ2227">
        <f t="shared" si="250"/>
        <v>0.32</v>
      </c>
      <c r="AK2227">
        <f t="shared" si="251"/>
        <v>1</v>
      </c>
      <c r="AL2227">
        <f t="shared" si="253"/>
        <v>7</v>
      </c>
    </row>
    <row r="2228" spans="1:38" hidden="1" x14ac:dyDescent="0.3">
      <c r="A2228">
        <v>22</v>
      </c>
      <c r="B2228">
        <v>37</v>
      </c>
      <c r="C2228">
        <f>IF(OR($L2228=TRUE,$A2228=0,MOD($A2228,ChapterTable!$R$20)&lt;&gt;0),
MAX(0,INT(($B2228+ChapterTable!$P$26+VLOOKUP(SUBSTITUTE(C$1,"성장단계","")&amp;"단계오프셋",ChapterTable!$R:$S,2,0))/ChapterTable!$P$23)),
MAX(0,INT(($B2228+ChapterTable!$R$26+VLOOKUP(SUBSTITUTE(C$1,"성장단계","")&amp;"보스단계오프셋",ChapterTable!$R:$S,2,0))/ChapterTable!$R$23)))</f>
        <v>4</v>
      </c>
      <c r="D2228">
        <f>IF(OR($L2228=TRUE,$A2228=0,MOD($A2228,ChapterTable!$R$20)&lt;&gt;0),
MAX(0,INT(($B2228+ChapterTable!$P$26+VLOOKUP(SUBSTITUTE(D$1,"성장단계","")&amp;"단계오프셋",ChapterTable!$R:$S,2,0))/ChapterTable!$P$23)),
MAX(0,INT(($B2228+ChapterTable!$R$26+VLOOKUP(SUBSTITUTE(D$1,"성장단계","")&amp;"보스단계오프셋",ChapterTable!$R:$S,2,0))/ChapterTable!$R$23)))</f>
        <v>3</v>
      </c>
      <c r="E2228" s="1">
        <f ca="1">IF(AND($A2228=0,$B2228=1),
    VLOOKUP(1,ChapterTable!$1:$1048576,MATCH("최종"&amp;SUBSTITUTE(SUBSTITUTE(E$1,"standard",""),"|Float",""),ChapterTable!$1:$1,0),0)*ChapterTable!$P$17,
  IF(AND($A2228=0,$B2228=0),
    E2229,
  IF($B2228=0,
    VLOOKUP($A2228,ChapterTable!$1:$1048576,MATCH("최종"&amp;SUBSTITUTE(SUBSTITUTE(E$1,"standard",""),"|Float",""),ChapterTable!$1:$1,0),0),
  IF($B2228=1,
    IF($L2228=FALSE,
      VLOOKUP($A2228,ChapterTable!$1:$1048576,MATCH("최종"&amp;SUBSTITUTE(SUBSTITUTE(E$1,"standard",""),"|Float",""),ChapterTable!$1:$1,0),0),
      VLOOKUP($A2228-ChapterTable!$P$11,ChapterTable!$1:$1048576,MATCH("최종"&amp;SUBSTITUTE(SUBSTITUTE(E$1,"standard",""),"|Float",""),ChapterTable!$1:$1,0),0)*ChapterTable!$P$14
    ),
  OFFSET(E2228,-$B2228+IF($L2228,1,0),0)*IF($B2228&gt;OFFSET($B2228,1,0),ChapterTable!$R$17,1)*
    (VLOOKUP(SUBSTITUTE(SUBSTITUTE(E$1,"standard",""),"|Float","")&amp;IF(OR($L2228=TRUE,$A2228=0,MOD($A2228,ChapterTable!$R$20)&lt;&gt;0),"","보스")&amp;"인게임누적곱배수",ChapterTable!$R:$S,2,0)^C2228
    +VLOOKUP(SUBSTITUTE(SUBSTITUTE(E$1,"standard",""),"|Float","")&amp;IF(OR($L2228=TRUE,$A2228=0,MOD($A2228,ChapterTable!$R$20)&lt;&gt;0),"","보스")&amp;"인게임누적합배수",ChapterTable!$R:$S,2,0)*C2228)
  )
  )
  )
)</f>
        <v>825993.77175178519</v>
      </c>
      <c r="F2228" s="1">
        <f ca="1">IF(AND($A2228=0,$B2228=1),
    VLOOKUP(1,ChapterTable!$1:$1048576,MATCH("최종"&amp;SUBSTITUTE(SUBSTITUTE(F$1,"standard",""),"|Float",""),ChapterTable!$1:$1,0),0)*ChapterTable!$P$17,
  IF(AND($A2228=0,$B2228=0),
    F2229,
  IF($B2228=0,
    VLOOKUP($A2228,ChapterTable!$1:$1048576,MATCH("최종"&amp;SUBSTITUTE(SUBSTITUTE(F$1,"standard",""),"|Float",""),ChapterTable!$1:$1,0),0),
  IF($B2228=1,
    IF($L2228=FALSE,
      VLOOKUP($A2228,ChapterTable!$1:$1048576,MATCH("최종"&amp;SUBSTITUTE(SUBSTITUTE(F$1,"standard",""),"|Float",""),ChapterTable!$1:$1,0),0),
      VLOOKUP($A2228-ChapterTable!$P$11,ChapterTable!$1:$1048576,MATCH("최종"&amp;SUBSTITUTE(SUBSTITUTE(F$1,"standard",""),"|Float",""),ChapterTable!$1:$1,0),0)*ChapterTable!$P$14
    ),
  OFFSET(F2228,-$B2228+IF($L2228,1,0),0)*
    (VLOOKUP(SUBSTITUTE(SUBSTITUTE(F$1,"standard",""),"|Float","")&amp;IF(OR($L2228=TRUE,$A2228=0,MOD($A2228,ChapterTable!$R$20)&lt;&gt;0),"","보스")&amp;"인게임누적곱배수",ChapterTable!$R:$S,2,0)^D2228
    +VLOOKUP(SUBSTITUTE(SUBSTITUTE(F$1,"standard",""),"|Float","")&amp;IF(OR($L2228=TRUE,$A2228=0,MOD($A2228,ChapterTable!$R$20)&lt;&gt;0),"","보스")&amp;"인게임누적합배수",ChapterTable!$R:$S,2,0)*D2228)
  )
  )
  )
)</f>
        <v>234222.77092498538</v>
      </c>
      <c r="G2228" t="s">
        <v>719</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246"/>
        <v>4</v>
      </c>
      <c r="Q2228">
        <f t="shared" si="247"/>
        <v>4</v>
      </c>
      <c r="R2228" t="b">
        <f t="shared" ca="1" si="248"/>
        <v>1</v>
      </c>
      <c r="T2228" t="b">
        <f t="shared" ca="1" si="249"/>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252"/>
        <v>0.25</v>
      </c>
      <c r="AJ2228">
        <f t="shared" si="250"/>
        <v>0.32</v>
      </c>
      <c r="AK2228">
        <f t="shared" si="251"/>
        <v>1</v>
      </c>
      <c r="AL2228">
        <f t="shared" si="253"/>
        <v>7</v>
      </c>
    </row>
    <row r="2229" spans="1:38" hidden="1" x14ac:dyDescent="0.3">
      <c r="A2229">
        <v>22</v>
      </c>
      <c r="B2229">
        <v>38</v>
      </c>
      <c r="C2229">
        <f>IF(OR($L2229=TRUE,$A2229=0,MOD($A2229,ChapterTable!$R$20)&lt;&gt;0),
MAX(0,INT(($B2229+ChapterTable!$P$26+VLOOKUP(SUBSTITUTE(C$1,"성장단계","")&amp;"단계오프셋",ChapterTable!$R:$S,2,0))/ChapterTable!$P$23)),
MAX(0,INT(($B2229+ChapterTable!$R$26+VLOOKUP(SUBSTITUTE(C$1,"성장단계","")&amp;"보스단계오프셋",ChapterTable!$R:$S,2,0))/ChapterTable!$R$23)))</f>
        <v>4</v>
      </c>
      <c r="D2229">
        <f>IF(OR($L2229=TRUE,$A2229=0,MOD($A2229,ChapterTable!$R$20)&lt;&gt;0),
MAX(0,INT(($B2229+ChapterTable!$P$26+VLOOKUP(SUBSTITUTE(D$1,"성장단계","")&amp;"단계오프셋",ChapterTable!$R:$S,2,0))/ChapterTable!$P$23)),
MAX(0,INT(($B2229+ChapterTable!$R$26+VLOOKUP(SUBSTITUTE(D$1,"성장단계","")&amp;"보스단계오프셋",ChapterTable!$R:$S,2,0))/ChapterTable!$R$23)))</f>
        <v>3</v>
      </c>
      <c r="E2229" s="1">
        <f ca="1">IF(AND($A2229=0,$B2229=1),
    VLOOKUP(1,ChapterTable!$1:$1048576,MATCH("최종"&amp;SUBSTITUTE(SUBSTITUTE(E$1,"standard",""),"|Float",""),ChapterTable!$1:$1,0),0)*ChapterTable!$P$17,
  IF(AND($A2229=0,$B2229=0),
    E2230,
  IF($B2229=0,
    VLOOKUP($A2229,ChapterTable!$1:$1048576,MATCH("최종"&amp;SUBSTITUTE(SUBSTITUTE(E$1,"standard",""),"|Float",""),ChapterTable!$1:$1,0),0),
  IF($B2229=1,
    IF($L2229=FALSE,
      VLOOKUP($A2229,ChapterTable!$1:$1048576,MATCH("최종"&amp;SUBSTITUTE(SUBSTITUTE(E$1,"standard",""),"|Float",""),ChapterTable!$1:$1,0),0),
      VLOOKUP($A2229-ChapterTable!$P$11,ChapterTable!$1:$1048576,MATCH("최종"&amp;SUBSTITUTE(SUBSTITUTE(E$1,"standard",""),"|Float",""),ChapterTable!$1:$1,0),0)*ChapterTable!$P$14
    ),
  OFFSET(E2229,-$B2229+IF($L2229,1,0),0)*IF($B2229&gt;OFFSET($B2229,1,0),ChapterTable!$R$17,1)*
    (VLOOKUP(SUBSTITUTE(SUBSTITUTE(E$1,"standard",""),"|Float","")&amp;IF(OR($L2229=TRUE,$A2229=0,MOD($A2229,ChapterTable!$R$20)&lt;&gt;0),"","보스")&amp;"인게임누적곱배수",ChapterTable!$R:$S,2,0)^C2229
    +VLOOKUP(SUBSTITUTE(SUBSTITUTE(E$1,"standard",""),"|Float","")&amp;IF(OR($L2229=TRUE,$A2229=0,MOD($A2229,ChapterTable!$R$20)&lt;&gt;0),"","보스")&amp;"인게임누적합배수",ChapterTable!$R:$S,2,0)*C2229)
  )
  )
  )
)</f>
        <v>825993.77175178519</v>
      </c>
      <c r="F2229" s="1">
        <f ca="1">IF(AND($A2229=0,$B2229=1),
    VLOOKUP(1,ChapterTable!$1:$1048576,MATCH("최종"&amp;SUBSTITUTE(SUBSTITUTE(F$1,"standard",""),"|Float",""),ChapterTable!$1:$1,0),0)*ChapterTable!$P$17,
  IF(AND($A2229=0,$B2229=0),
    F2230,
  IF($B2229=0,
    VLOOKUP($A2229,ChapterTable!$1:$1048576,MATCH("최종"&amp;SUBSTITUTE(SUBSTITUTE(F$1,"standard",""),"|Float",""),ChapterTable!$1:$1,0),0),
  IF($B2229=1,
    IF($L2229=FALSE,
      VLOOKUP($A2229,ChapterTable!$1:$1048576,MATCH("최종"&amp;SUBSTITUTE(SUBSTITUTE(F$1,"standard",""),"|Float",""),ChapterTable!$1:$1,0),0),
      VLOOKUP($A2229-ChapterTable!$P$11,ChapterTable!$1:$1048576,MATCH("최종"&amp;SUBSTITUTE(SUBSTITUTE(F$1,"standard",""),"|Float",""),ChapterTable!$1:$1,0),0)*ChapterTable!$P$14
    ),
  OFFSET(F2229,-$B2229+IF($L2229,1,0),0)*
    (VLOOKUP(SUBSTITUTE(SUBSTITUTE(F$1,"standard",""),"|Float","")&amp;IF(OR($L2229=TRUE,$A2229=0,MOD($A2229,ChapterTable!$R$20)&lt;&gt;0),"","보스")&amp;"인게임누적곱배수",ChapterTable!$R:$S,2,0)^D2229
    +VLOOKUP(SUBSTITUTE(SUBSTITUTE(F$1,"standard",""),"|Float","")&amp;IF(OR($L2229=TRUE,$A2229=0,MOD($A2229,ChapterTable!$R$20)&lt;&gt;0),"","보스")&amp;"인게임누적합배수",ChapterTable!$R:$S,2,0)*D2229)
  )
  )
  )
)</f>
        <v>234222.77092498538</v>
      </c>
      <c r="G2229" t="s">
        <v>719</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246"/>
        <v>4</v>
      </c>
      <c r="Q2229">
        <f t="shared" si="247"/>
        <v>4</v>
      </c>
      <c r="R2229" t="b">
        <f t="shared" ca="1" si="248"/>
        <v>1</v>
      </c>
      <c r="T2229" t="b">
        <f t="shared" ca="1" si="249"/>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252"/>
        <v>0.25</v>
      </c>
      <c r="AJ2229">
        <f t="shared" si="250"/>
        <v>0.32</v>
      </c>
      <c r="AK2229">
        <f t="shared" si="251"/>
        <v>1</v>
      </c>
      <c r="AL2229">
        <f t="shared" si="253"/>
        <v>7</v>
      </c>
    </row>
    <row r="2230" spans="1:38" hidden="1" x14ac:dyDescent="0.3">
      <c r="A2230">
        <v>22</v>
      </c>
      <c r="B2230">
        <v>39</v>
      </c>
      <c r="C2230">
        <f>IF(OR($L2230=TRUE,$A2230=0,MOD($A2230,ChapterTable!$R$20)&lt;&gt;0),
MAX(0,INT(($B2230+ChapterTable!$P$26+VLOOKUP(SUBSTITUTE(C$1,"성장단계","")&amp;"단계오프셋",ChapterTable!$R:$S,2,0))/ChapterTable!$P$23)),
MAX(0,INT(($B2230+ChapterTable!$R$26+VLOOKUP(SUBSTITUTE(C$1,"성장단계","")&amp;"보스단계오프셋",ChapterTable!$R:$S,2,0))/ChapterTable!$R$23)))</f>
        <v>4</v>
      </c>
      <c r="D2230">
        <f>IF(OR($L2230=TRUE,$A2230=0,MOD($A2230,ChapterTable!$R$20)&lt;&gt;0),
MAX(0,INT(($B2230+ChapterTable!$P$26+VLOOKUP(SUBSTITUTE(D$1,"성장단계","")&amp;"단계오프셋",ChapterTable!$R:$S,2,0))/ChapterTable!$P$23)),
MAX(0,INT(($B2230+ChapterTable!$R$26+VLOOKUP(SUBSTITUTE(D$1,"성장단계","")&amp;"보스단계오프셋",ChapterTable!$R:$S,2,0))/ChapterTable!$R$23)))</f>
        <v>3</v>
      </c>
      <c r="E2230" s="1">
        <f ca="1">IF(AND($A2230=0,$B2230=1),
    VLOOKUP(1,ChapterTable!$1:$1048576,MATCH("최종"&amp;SUBSTITUTE(SUBSTITUTE(E$1,"standard",""),"|Float",""),ChapterTable!$1:$1,0),0)*ChapterTable!$P$17,
  IF(AND($A2230=0,$B2230=0),
    E2231,
  IF($B2230=0,
    VLOOKUP($A2230,ChapterTable!$1:$1048576,MATCH("최종"&amp;SUBSTITUTE(SUBSTITUTE(E$1,"standard",""),"|Float",""),ChapterTable!$1:$1,0),0),
  IF($B2230=1,
    IF($L2230=FALSE,
      VLOOKUP($A2230,ChapterTable!$1:$1048576,MATCH("최종"&amp;SUBSTITUTE(SUBSTITUTE(E$1,"standard",""),"|Float",""),ChapterTable!$1:$1,0),0),
      VLOOKUP($A2230-ChapterTable!$P$11,ChapterTable!$1:$1048576,MATCH("최종"&amp;SUBSTITUTE(SUBSTITUTE(E$1,"standard",""),"|Float",""),ChapterTable!$1:$1,0),0)*ChapterTable!$P$14
    ),
  OFFSET(E2230,-$B2230+IF($L2230,1,0),0)*IF($B2230&gt;OFFSET($B2230,1,0),ChapterTable!$R$17,1)*
    (VLOOKUP(SUBSTITUTE(SUBSTITUTE(E$1,"standard",""),"|Float","")&amp;IF(OR($L2230=TRUE,$A2230=0,MOD($A2230,ChapterTable!$R$20)&lt;&gt;0),"","보스")&amp;"인게임누적곱배수",ChapterTable!$R:$S,2,0)^C2230
    +VLOOKUP(SUBSTITUTE(SUBSTITUTE(E$1,"standard",""),"|Float","")&amp;IF(OR($L2230=TRUE,$A2230=0,MOD($A2230,ChapterTable!$R$20)&lt;&gt;0),"","보스")&amp;"인게임누적합배수",ChapterTable!$R:$S,2,0)*C2230)
  )
  )
  )
)</f>
        <v>825993.77175178519</v>
      </c>
      <c r="F2230" s="1">
        <f ca="1">IF(AND($A2230=0,$B2230=1),
    VLOOKUP(1,ChapterTable!$1:$1048576,MATCH("최종"&amp;SUBSTITUTE(SUBSTITUTE(F$1,"standard",""),"|Float",""),ChapterTable!$1:$1,0),0)*ChapterTable!$P$17,
  IF(AND($A2230=0,$B2230=0),
    F2231,
  IF($B2230=0,
    VLOOKUP($A2230,ChapterTable!$1:$1048576,MATCH("최종"&amp;SUBSTITUTE(SUBSTITUTE(F$1,"standard",""),"|Float",""),ChapterTable!$1:$1,0),0),
  IF($B2230=1,
    IF($L2230=FALSE,
      VLOOKUP($A2230,ChapterTable!$1:$1048576,MATCH("최종"&amp;SUBSTITUTE(SUBSTITUTE(F$1,"standard",""),"|Float",""),ChapterTable!$1:$1,0),0),
      VLOOKUP($A2230-ChapterTable!$P$11,ChapterTable!$1:$1048576,MATCH("최종"&amp;SUBSTITUTE(SUBSTITUTE(F$1,"standard",""),"|Float",""),ChapterTable!$1:$1,0),0)*ChapterTable!$P$14
    ),
  OFFSET(F2230,-$B2230+IF($L2230,1,0),0)*
    (VLOOKUP(SUBSTITUTE(SUBSTITUTE(F$1,"standard",""),"|Float","")&amp;IF(OR($L2230=TRUE,$A2230=0,MOD($A2230,ChapterTable!$R$20)&lt;&gt;0),"","보스")&amp;"인게임누적곱배수",ChapterTable!$R:$S,2,0)^D2230
    +VLOOKUP(SUBSTITUTE(SUBSTITUTE(F$1,"standard",""),"|Float","")&amp;IF(OR($L2230=TRUE,$A2230=0,MOD($A2230,ChapterTable!$R$20)&lt;&gt;0),"","보스")&amp;"인게임누적합배수",ChapterTable!$R:$S,2,0)*D2230)
  )
  )
  )
)</f>
        <v>234222.77092498538</v>
      </c>
      <c r="G2230" t="s">
        <v>719</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246"/>
        <v>94</v>
      </c>
      <c r="Q2230">
        <f t="shared" si="247"/>
        <v>94</v>
      </c>
      <c r="R2230" t="b">
        <f t="shared" ca="1" si="248"/>
        <v>1</v>
      </c>
      <c r="T2230" t="b">
        <f t="shared" ca="1" si="249"/>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252"/>
        <v>0.25</v>
      </c>
      <c r="AJ2230">
        <f t="shared" si="250"/>
        <v>0.32</v>
      </c>
      <c r="AK2230">
        <f t="shared" si="251"/>
        <v>1</v>
      </c>
      <c r="AL2230">
        <f t="shared" si="253"/>
        <v>7</v>
      </c>
    </row>
    <row r="2231" spans="1:38" hidden="1" x14ac:dyDescent="0.3">
      <c r="A2231">
        <v>22</v>
      </c>
      <c r="B2231">
        <v>40</v>
      </c>
      <c r="C2231">
        <f>IF(OR($L2231=TRUE,$A2231=0,MOD($A2231,ChapterTable!$R$20)&lt;&gt;0),
MAX(0,INT(($B2231+ChapterTable!$P$26+VLOOKUP(SUBSTITUTE(C$1,"성장단계","")&amp;"단계오프셋",ChapterTable!$R:$S,2,0))/ChapterTable!$P$23)),
MAX(0,INT(($B2231+ChapterTable!$R$26+VLOOKUP(SUBSTITUTE(C$1,"성장단계","")&amp;"보스단계오프셋",ChapterTable!$R:$S,2,0))/ChapterTable!$R$23)))</f>
        <v>4</v>
      </c>
      <c r="D2231">
        <f>IF(OR($L2231=TRUE,$A2231=0,MOD($A2231,ChapterTable!$R$20)&lt;&gt;0),
MAX(0,INT(($B2231+ChapterTable!$P$26+VLOOKUP(SUBSTITUTE(D$1,"성장단계","")&amp;"단계오프셋",ChapterTable!$R:$S,2,0))/ChapterTable!$P$23)),
MAX(0,INT(($B2231+ChapterTable!$R$26+VLOOKUP(SUBSTITUTE(D$1,"성장단계","")&amp;"보스단계오프셋",ChapterTable!$R:$S,2,0))/ChapterTable!$R$23)))</f>
        <v>3</v>
      </c>
      <c r="E2231" s="1">
        <f ca="1">IF(AND($A2231=0,$B2231=1),
    VLOOKUP(1,ChapterTable!$1:$1048576,MATCH("최종"&amp;SUBSTITUTE(SUBSTITUTE(E$1,"standard",""),"|Float",""),ChapterTable!$1:$1,0),0)*ChapterTable!$P$17,
  IF(AND($A2231=0,$B2231=0),
    E2232,
  IF($B2231=0,
    VLOOKUP($A2231,ChapterTable!$1:$1048576,MATCH("최종"&amp;SUBSTITUTE(SUBSTITUTE(E$1,"standard",""),"|Float",""),ChapterTable!$1:$1,0),0),
  IF($B2231=1,
    IF($L2231=FALSE,
      VLOOKUP($A2231,ChapterTable!$1:$1048576,MATCH("최종"&amp;SUBSTITUTE(SUBSTITUTE(E$1,"standard",""),"|Float",""),ChapterTable!$1:$1,0),0),
      VLOOKUP($A2231-ChapterTable!$P$11,ChapterTable!$1:$1048576,MATCH("최종"&amp;SUBSTITUTE(SUBSTITUTE(E$1,"standard",""),"|Float",""),ChapterTable!$1:$1,0),0)*ChapterTable!$P$14
    ),
  OFFSET(E2231,-$B2231+IF($L2231,1,0),0)*IF($B2231&gt;OFFSET($B2231,1,0),ChapterTable!$R$17,1)*
    (VLOOKUP(SUBSTITUTE(SUBSTITUTE(E$1,"standard",""),"|Float","")&amp;IF(OR($L2231=TRUE,$A2231=0,MOD($A2231,ChapterTable!$R$20)&lt;&gt;0),"","보스")&amp;"인게임누적곱배수",ChapterTable!$R:$S,2,0)^C2231
    +VLOOKUP(SUBSTITUTE(SUBSTITUTE(E$1,"standard",""),"|Float","")&amp;IF(OR($L2231=TRUE,$A2231=0,MOD($A2231,ChapterTable!$R$20)&lt;&gt;0),"","보스")&amp;"인게임누적합배수",ChapterTable!$R:$S,2,0)*C2231)
  )
  )
  )
)</f>
        <v>825993.77175178519</v>
      </c>
      <c r="F2231" s="1">
        <f ca="1">IF(AND($A2231=0,$B2231=1),
    VLOOKUP(1,ChapterTable!$1:$1048576,MATCH("최종"&amp;SUBSTITUTE(SUBSTITUTE(F$1,"standard",""),"|Float",""),ChapterTable!$1:$1,0),0)*ChapterTable!$P$17,
  IF(AND($A2231=0,$B2231=0),
    F2232,
  IF($B2231=0,
    VLOOKUP($A2231,ChapterTable!$1:$1048576,MATCH("최종"&amp;SUBSTITUTE(SUBSTITUTE(F$1,"standard",""),"|Float",""),ChapterTable!$1:$1,0),0),
  IF($B2231=1,
    IF($L2231=FALSE,
      VLOOKUP($A2231,ChapterTable!$1:$1048576,MATCH("최종"&amp;SUBSTITUTE(SUBSTITUTE(F$1,"standard",""),"|Float",""),ChapterTable!$1:$1,0),0),
      VLOOKUP($A2231-ChapterTable!$P$11,ChapterTable!$1:$1048576,MATCH("최종"&amp;SUBSTITUTE(SUBSTITUTE(F$1,"standard",""),"|Float",""),ChapterTable!$1:$1,0),0)*ChapterTable!$P$14
    ),
  OFFSET(F2231,-$B2231+IF($L2231,1,0),0)*
    (VLOOKUP(SUBSTITUTE(SUBSTITUTE(F$1,"standard",""),"|Float","")&amp;IF(OR($L2231=TRUE,$A2231=0,MOD($A2231,ChapterTable!$R$20)&lt;&gt;0),"","보스")&amp;"인게임누적곱배수",ChapterTable!$R:$S,2,0)^D2231
    +VLOOKUP(SUBSTITUTE(SUBSTITUTE(F$1,"standard",""),"|Float","")&amp;IF(OR($L2231=TRUE,$A2231=0,MOD($A2231,ChapterTable!$R$20)&lt;&gt;0),"","보스")&amp;"인게임누적합배수",ChapterTable!$R:$S,2,0)*D2231)
  )
  )
  )
)</f>
        <v>234222.77092498538</v>
      </c>
      <c r="G2231" t="s">
        <v>719</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246"/>
        <v>24</v>
      </c>
      <c r="Q2231">
        <f t="shared" si="247"/>
        <v>24</v>
      </c>
      <c r="R2231" t="b">
        <f t="shared" ca="1" si="248"/>
        <v>1</v>
      </c>
      <c r="T2231" t="b">
        <f t="shared" ca="1" si="249"/>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252"/>
        <v>0.25</v>
      </c>
      <c r="AJ2231">
        <f t="shared" si="250"/>
        <v>1</v>
      </c>
      <c r="AK2231">
        <f t="shared" si="251"/>
        <v>4</v>
      </c>
      <c r="AL2231">
        <f t="shared" si="253"/>
        <v>7</v>
      </c>
    </row>
    <row r="2232" spans="1:38" hidden="1" x14ac:dyDescent="0.3">
      <c r="A2232">
        <v>22</v>
      </c>
      <c r="B2232">
        <v>41</v>
      </c>
      <c r="C2232">
        <f>IF(OR($L2232=TRUE,$A2232=0,MOD($A2232,ChapterTable!$R$20)&lt;&gt;0),
MAX(0,INT(($B2232+ChapterTable!$P$26+VLOOKUP(SUBSTITUTE(C$1,"성장단계","")&amp;"단계오프셋",ChapterTable!$R:$S,2,0))/ChapterTable!$P$23)),
MAX(0,INT(($B2232+ChapterTable!$R$26+VLOOKUP(SUBSTITUTE(C$1,"성장단계","")&amp;"보스단계오프셋",ChapterTable!$R:$S,2,0))/ChapterTable!$R$23)))</f>
        <v>4</v>
      </c>
      <c r="D2232">
        <f>IF(OR($L2232=TRUE,$A2232=0,MOD($A2232,ChapterTable!$R$20)&lt;&gt;0),
MAX(0,INT(($B2232+ChapterTable!$P$26+VLOOKUP(SUBSTITUTE(D$1,"성장단계","")&amp;"단계오프셋",ChapterTable!$R:$S,2,0))/ChapterTable!$P$23)),
MAX(0,INT(($B2232+ChapterTable!$R$26+VLOOKUP(SUBSTITUTE(D$1,"성장단계","")&amp;"보스단계오프셋",ChapterTable!$R:$S,2,0))/ChapterTable!$R$23)))</f>
        <v>4</v>
      </c>
      <c r="E2232" s="1">
        <f ca="1">IF(AND($A2232=0,$B2232=1),
    VLOOKUP(1,ChapterTable!$1:$1048576,MATCH("최종"&amp;SUBSTITUTE(SUBSTITUTE(E$1,"standard",""),"|Float",""),ChapterTable!$1:$1,0),0)*ChapterTable!$P$17,
  IF(AND($A2232=0,$B2232=0),
    E2233,
  IF($B2232=0,
    VLOOKUP($A2232,ChapterTable!$1:$1048576,MATCH("최종"&amp;SUBSTITUTE(SUBSTITUTE(E$1,"standard",""),"|Float",""),ChapterTable!$1:$1,0),0),
  IF($B2232=1,
    IF($L2232=FALSE,
      VLOOKUP($A2232,ChapterTable!$1:$1048576,MATCH("최종"&amp;SUBSTITUTE(SUBSTITUTE(E$1,"standard",""),"|Float",""),ChapterTable!$1:$1,0),0),
      VLOOKUP($A2232-ChapterTable!$P$11,ChapterTable!$1:$1048576,MATCH("최종"&amp;SUBSTITUTE(SUBSTITUTE(E$1,"standard",""),"|Float",""),ChapterTable!$1:$1,0),0)*ChapterTable!$P$14
    ),
  OFFSET(E2232,-$B2232+IF($L2232,1,0),0)*IF($B2232&gt;OFFSET($B2232,1,0),ChapterTable!$R$17,1)*
    (VLOOKUP(SUBSTITUTE(SUBSTITUTE(E$1,"standard",""),"|Float","")&amp;IF(OR($L2232=TRUE,$A2232=0,MOD($A2232,ChapterTable!$R$20)&lt;&gt;0),"","보스")&amp;"인게임누적곱배수",ChapterTable!$R:$S,2,0)^C2232
    +VLOOKUP(SUBSTITUTE(SUBSTITUTE(E$1,"standard",""),"|Float","")&amp;IF(OR($L2232=TRUE,$A2232=0,MOD($A2232,ChapterTable!$R$20)&lt;&gt;0),"","보스")&amp;"인게임누적합배수",ChapterTable!$R:$S,2,0)*C2232)
  )
  )
  )
)</f>
        <v>825993.77175178519</v>
      </c>
      <c r="F2232" s="1">
        <f ca="1">IF(AND($A2232=0,$B2232=1),
    VLOOKUP(1,ChapterTable!$1:$1048576,MATCH("최종"&amp;SUBSTITUTE(SUBSTITUTE(F$1,"standard",""),"|Float",""),ChapterTable!$1:$1,0),0)*ChapterTable!$P$17,
  IF(AND($A2232=0,$B2232=0),
    F2233,
  IF($B2232=0,
    VLOOKUP($A2232,ChapterTable!$1:$1048576,MATCH("최종"&amp;SUBSTITUTE(SUBSTITUTE(F$1,"standard",""),"|Float",""),ChapterTable!$1:$1,0),0),
  IF($B2232=1,
    IF($L2232=FALSE,
      VLOOKUP($A2232,ChapterTable!$1:$1048576,MATCH("최종"&amp;SUBSTITUTE(SUBSTITUTE(F$1,"standard",""),"|Float",""),ChapterTable!$1:$1,0),0),
      VLOOKUP($A2232-ChapterTable!$P$11,ChapterTable!$1:$1048576,MATCH("최종"&amp;SUBSTITUTE(SUBSTITUTE(F$1,"standard",""),"|Float",""),ChapterTable!$1:$1,0),0)*ChapterTable!$P$14
    ),
  OFFSET(F2232,-$B2232+IF($L2232,1,0),0)*
    (VLOOKUP(SUBSTITUTE(SUBSTITUTE(F$1,"standard",""),"|Float","")&amp;IF(OR($L2232=TRUE,$A2232=0,MOD($A2232,ChapterTable!$R$20)&lt;&gt;0),"","보스")&amp;"인게임누적곱배수",ChapterTable!$R:$S,2,0)^D2232
    +VLOOKUP(SUBSTITUTE(SUBSTITUTE(F$1,"standard",""),"|Float","")&amp;IF(OR($L2232=TRUE,$A2232=0,MOD($A2232,ChapterTable!$R$20)&lt;&gt;0),"","보스")&amp;"인게임누적합배수",ChapterTable!$R:$S,2,0)*D2232)
  )
  )
  )
)</f>
        <v>248562.94057345387</v>
      </c>
      <c r="G2232" t="s">
        <v>719</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246"/>
        <v>5</v>
      </c>
      <c r="Q2232">
        <f t="shared" si="247"/>
        <v>5</v>
      </c>
      <c r="R2232" t="b">
        <f t="shared" ca="1" si="248"/>
        <v>1</v>
      </c>
      <c r="T2232" t="b">
        <f t="shared" ca="1" si="249"/>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252"/>
        <v>0.2</v>
      </c>
      <c r="AJ2232">
        <f t="shared" si="250"/>
        <v>0.27466666000000001</v>
      </c>
      <c r="AK2232">
        <f t="shared" si="251"/>
        <v>1</v>
      </c>
      <c r="AL2232">
        <f t="shared" si="253"/>
        <v>7</v>
      </c>
    </row>
    <row r="2233" spans="1:38" hidden="1" x14ac:dyDescent="0.3">
      <c r="A2233">
        <v>22</v>
      </c>
      <c r="B2233">
        <v>42</v>
      </c>
      <c r="C2233">
        <f>IF(OR($L2233=TRUE,$A2233=0,MOD($A2233,ChapterTable!$R$20)&lt;&gt;0),
MAX(0,INT(($B2233+ChapterTable!$P$26+VLOOKUP(SUBSTITUTE(C$1,"성장단계","")&amp;"단계오프셋",ChapterTable!$R:$S,2,0))/ChapterTable!$P$23)),
MAX(0,INT(($B2233+ChapterTable!$R$26+VLOOKUP(SUBSTITUTE(C$1,"성장단계","")&amp;"보스단계오프셋",ChapterTable!$R:$S,2,0))/ChapterTable!$R$23)))</f>
        <v>4</v>
      </c>
      <c r="D2233">
        <f>IF(OR($L2233=TRUE,$A2233=0,MOD($A2233,ChapterTable!$R$20)&lt;&gt;0),
MAX(0,INT(($B2233+ChapterTable!$P$26+VLOOKUP(SUBSTITUTE(D$1,"성장단계","")&amp;"단계오프셋",ChapterTable!$R:$S,2,0))/ChapterTable!$P$23)),
MAX(0,INT(($B2233+ChapterTable!$R$26+VLOOKUP(SUBSTITUTE(D$1,"성장단계","")&amp;"보스단계오프셋",ChapterTable!$R:$S,2,0))/ChapterTable!$R$23)))</f>
        <v>4</v>
      </c>
      <c r="E2233" s="1">
        <f ca="1">IF(AND($A2233=0,$B2233=1),
    VLOOKUP(1,ChapterTable!$1:$1048576,MATCH("최종"&amp;SUBSTITUTE(SUBSTITUTE(E$1,"standard",""),"|Float",""),ChapterTable!$1:$1,0),0)*ChapterTable!$P$17,
  IF(AND($A2233=0,$B2233=0),
    E2234,
  IF($B2233=0,
    VLOOKUP($A2233,ChapterTable!$1:$1048576,MATCH("최종"&amp;SUBSTITUTE(SUBSTITUTE(E$1,"standard",""),"|Float",""),ChapterTable!$1:$1,0),0),
  IF($B2233=1,
    IF($L2233=FALSE,
      VLOOKUP($A2233,ChapterTable!$1:$1048576,MATCH("최종"&amp;SUBSTITUTE(SUBSTITUTE(E$1,"standard",""),"|Float",""),ChapterTable!$1:$1,0),0),
      VLOOKUP($A2233-ChapterTable!$P$11,ChapterTable!$1:$1048576,MATCH("최종"&amp;SUBSTITUTE(SUBSTITUTE(E$1,"standard",""),"|Float",""),ChapterTable!$1:$1,0),0)*ChapterTable!$P$14
    ),
  OFFSET(E2233,-$B2233+IF($L2233,1,0),0)*IF($B2233&gt;OFFSET($B2233,1,0),ChapterTable!$R$17,1)*
    (VLOOKUP(SUBSTITUTE(SUBSTITUTE(E$1,"standard",""),"|Float","")&amp;IF(OR($L2233=TRUE,$A2233=0,MOD($A2233,ChapterTable!$R$20)&lt;&gt;0),"","보스")&amp;"인게임누적곱배수",ChapterTable!$R:$S,2,0)^C2233
    +VLOOKUP(SUBSTITUTE(SUBSTITUTE(E$1,"standard",""),"|Float","")&amp;IF(OR($L2233=TRUE,$A2233=0,MOD($A2233,ChapterTable!$R$20)&lt;&gt;0),"","보스")&amp;"인게임누적합배수",ChapterTable!$R:$S,2,0)*C2233)
  )
  )
  )
)</f>
        <v>825993.77175178519</v>
      </c>
      <c r="F2233" s="1">
        <f ca="1">IF(AND($A2233=0,$B2233=1),
    VLOOKUP(1,ChapterTable!$1:$1048576,MATCH("최종"&amp;SUBSTITUTE(SUBSTITUTE(F$1,"standard",""),"|Float",""),ChapterTable!$1:$1,0),0)*ChapterTable!$P$17,
  IF(AND($A2233=0,$B2233=0),
    F2234,
  IF($B2233=0,
    VLOOKUP($A2233,ChapterTable!$1:$1048576,MATCH("최종"&amp;SUBSTITUTE(SUBSTITUTE(F$1,"standard",""),"|Float",""),ChapterTable!$1:$1,0),0),
  IF($B2233=1,
    IF($L2233=FALSE,
      VLOOKUP($A2233,ChapterTable!$1:$1048576,MATCH("최종"&amp;SUBSTITUTE(SUBSTITUTE(F$1,"standard",""),"|Float",""),ChapterTable!$1:$1,0),0),
      VLOOKUP($A2233-ChapterTable!$P$11,ChapterTable!$1:$1048576,MATCH("최종"&amp;SUBSTITUTE(SUBSTITUTE(F$1,"standard",""),"|Float",""),ChapterTable!$1:$1,0),0)*ChapterTable!$P$14
    ),
  OFFSET(F2233,-$B2233+IF($L2233,1,0),0)*
    (VLOOKUP(SUBSTITUTE(SUBSTITUTE(F$1,"standard",""),"|Float","")&amp;IF(OR($L2233=TRUE,$A2233=0,MOD($A2233,ChapterTable!$R$20)&lt;&gt;0),"","보스")&amp;"인게임누적곱배수",ChapterTable!$R:$S,2,0)^D2233
    +VLOOKUP(SUBSTITUTE(SUBSTITUTE(F$1,"standard",""),"|Float","")&amp;IF(OR($L2233=TRUE,$A2233=0,MOD($A2233,ChapterTable!$R$20)&lt;&gt;0),"","보스")&amp;"인게임누적합배수",ChapterTable!$R:$S,2,0)*D2233)
  )
  )
  )
)</f>
        <v>248562.94057345387</v>
      </c>
      <c r="G2233" t="s">
        <v>719</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246"/>
        <v>5</v>
      </c>
      <c r="Q2233">
        <f t="shared" si="247"/>
        <v>5</v>
      </c>
      <c r="R2233" t="b">
        <f t="shared" ca="1" si="248"/>
        <v>1</v>
      </c>
      <c r="T2233" t="b">
        <f t="shared" ca="1" si="249"/>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252"/>
        <v>0.2</v>
      </c>
      <c r="AJ2233">
        <f t="shared" si="250"/>
        <v>0.27466666000000001</v>
      </c>
      <c r="AK2233">
        <f t="shared" si="251"/>
        <v>1</v>
      </c>
      <c r="AL2233">
        <f t="shared" si="253"/>
        <v>7</v>
      </c>
    </row>
    <row r="2234" spans="1:38" hidden="1" x14ac:dyDescent="0.3">
      <c r="A2234">
        <v>22</v>
      </c>
      <c r="B2234">
        <v>43</v>
      </c>
      <c r="C2234">
        <f>IF(OR($L2234=TRUE,$A2234=0,MOD($A2234,ChapterTable!$R$20)&lt;&gt;0),
MAX(0,INT(($B2234+ChapterTable!$P$26+VLOOKUP(SUBSTITUTE(C$1,"성장단계","")&amp;"단계오프셋",ChapterTable!$R:$S,2,0))/ChapterTable!$P$23)),
MAX(0,INT(($B2234+ChapterTable!$R$26+VLOOKUP(SUBSTITUTE(C$1,"성장단계","")&amp;"보스단계오프셋",ChapterTable!$R:$S,2,0))/ChapterTable!$R$23)))</f>
        <v>4</v>
      </c>
      <c r="D2234">
        <f>IF(OR($L2234=TRUE,$A2234=0,MOD($A2234,ChapterTable!$R$20)&lt;&gt;0),
MAX(0,INT(($B2234+ChapterTable!$P$26+VLOOKUP(SUBSTITUTE(D$1,"성장단계","")&amp;"단계오프셋",ChapterTable!$R:$S,2,0))/ChapterTable!$P$23)),
MAX(0,INT(($B2234+ChapterTable!$R$26+VLOOKUP(SUBSTITUTE(D$1,"성장단계","")&amp;"보스단계오프셋",ChapterTable!$R:$S,2,0))/ChapterTable!$R$23)))</f>
        <v>4</v>
      </c>
      <c r="E2234" s="1">
        <f ca="1">IF(AND($A2234=0,$B2234=1),
    VLOOKUP(1,ChapterTable!$1:$1048576,MATCH("최종"&amp;SUBSTITUTE(SUBSTITUTE(E$1,"standard",""),"|Float",""),ChapterTable!$1:$1,0),0)*ChapterTable!$P$17,
  IF(AND($A2234=0,$B2234=0),
    E2235,
  IF($B2234=0,
    VLOOKUP($A2234,ChapterTable!$1:$1048576,MATCH("최종"&amp;SUBSTITUTE(SUBSTITUTE(E$1,"standard",""),"|Float",""),ChapterTable!$1:$1,0),0),
  IF($B2234=1,
    IF($L2234=FALSE,
      VLOOKUP($A2234,ChapterTable!$1:$1048576,MATCH("최종"&amp;SUBSTITUTE(SUBSTITUTE(E$1,"standard",""),"|Float",""),ChapterTable!$1:$1,0),0),
      VLOOKUP($A2234-ChapterTable!$P$11,ChapterTable!$1:$1048576,MATCH("최종"&amp;SUBSTITUTE(SUBSTITUTE(E$1,"standard",""),"|Float",""),ChapterTable!$1:$1,0),0)*ChapterTable!$P$14
    ),
  OFFSET(E2234,-$B2234+IF($L2234,1,0),0)*IF($B2234&gt;OFFSET($B2234,1,0),ChapterTable!$R$17,1)*
    (VLOOKUP(SUBSTITUTE(SUBSTITUTE(E$1,"standard",""),"|Float","")&amp;IF(OR($L2234=TRUE,$A2234=0,MOD($A2234,ChapterTable!$R$20)&lt;&gt;0),"","보스")&amp;"인게임누적곱배수",ChapterTable!$R:$S,2,0)^C2234
    +VLOOKUP(SUBSTITUTE(SUBSTITUTE(E$1,"standard",""),"|Float","")&amp;IF(OR($L2234=TRUE,$A2234=0,MOD($A2234,ChapterTable!$R$20)&lt;&gt;0),"","보스")&amp;"인게임누적합배수",ChapterTable!$R:$S,2,0)*C2234)
  )
  )
  )
)</f>
        <v>825993.77175178519</v>
      </c>
      <c r="F2234" s="1">
        <f ca="1">IF(AND($A2234=0,$B2234=1),
    VLOOKUP(1,ChapterTable!$1:$1048576,MATCH("최종"&amp;SUBSTITUTE(SUBSTITUTE(F$1,"standard",""),"|Float",""),ChapterTable!$1:$1,0),0)*ChapterTable!$P$17,
  IF(AND($A2234=0,$B2234=0),
    F2235,
  IF($B2234=0,
    VLOOKUP($A2234,ChapterTable!$1:$1048576,MATCH("최종"&amp;SUBSTITUTE(SUBSTITUTE(F$1,"standard",""),"|Float",""),ChapterTable!$1:$1,0),0),
  IF($B2234=1,
    IF($L2234=FALSE,
      VLOOKUP($A2234,ChapterTable!$1:$1048576,MATCH("최종"&amp;SUBSTITUTE(SUBSTITUTE(F$1,"standard",""),"|Float",""),ChapterTable!$1:$1,0),0),
      VLOOKUP($A2234-ChapterTable!$P$11,ChapterTable!$1:$1048576,MATCH("최종"&amp;SUBSTITUTE(SUBSTITUTE(F$1,"standard",""),"|Float",""),ChapterTable!$1:$1,0),0)*ChapterTable!$P$14
    ),
  OFFSET(F2234,-$B2234+IF($L2234,1,0),0)*
    (VLOOKUP(SUBSTITUTE(SUBSTITUTE(F$1,"standard",""),"|Float","")&amp;IF(OR($L2234=TRUE,$A2234=0,MOD($A2234,ChapterTable!$R$20)&lt;&gt;0),"","보스")&amp;"인게임누적곱배수",ChapterTable!$R:$S,2,0)^D2234
    +VLOOKUP(SUBSTITUTE(SUBSTITUTE(F$1,"standard",""),"|Float","")&amp;IF(OR($L2234=TRUE,$A2234=0,MOD($A2234,ChapterTable!$R$20)&lt;&gt;0),"","보스")&amp;"인게임누적합배수",ChapterTable!$R:$S,2,0)*D2234)
  )
  )
  )
)</f>
        <v>248562.94057345387</v>
      </c>
      <c r="G2234" t="s">
        <v>719</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246"/>
        <v>5</v>
      </c>
      <c r="Q2234">
        <f t="shared" si="247"/>
        <v>5</v>
      </c>
      <c r="R2234" t="b">
        <f t="shared" ca="1" si="248"/>
        <v>1</v>
      </c>
      <c r="T2234" t="b">
        <f t="shared" ca="1" si="249"/>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252"/>
        <v>0.2</v>
      </c>
      <c r="AJ2234">
        <f t="shared" si="250"/>
        <v>0.27466666000000001</v>
      </c>
      <c r="AK2234">
        <f t="shared" si="251"/>
        <v>1</v>
      </c>
      <c r="AL2234">
        <f t="shared" si="253"/>
        <v>7</v>
      </c>
    </row>
    <row r="2235" spans="1:38" hidden="1" x14ac:dyDescent="0.3">
      <c r="A2235">
        <v>22</v>
      </c>
      <c r="B2235">
        <v>44</v>
      </c>
      <c r="C2235">
        <f>IF(OR($L2235=TRUE,$A2235=0,MOD($A2235,ChapterTable!$R$20)&lt;&gt;0),
MAX(0,INT(($B2235+ChapterTable!$P$26+VLOOKUP(SUBSTITUTE(C$1,"성장단계","")&amp;"단계오프셋",ChapterTable!$R:$S,2,0))/ChapterTable!$P$23)),
MAX(0,INT(($B2235+ChapterTable!$R$26+VLOOKUP(SUBSTITUTE(C$1,"성장단계","")&amp;"보스단계오프셋",ChapterTable!$R:$S,2,0))/ChapterTable!$R$23)))</f>
        <v>4</v>
      </c>
      <c r="D2235">
        <f>IF(OR($L2235=TRUE,$A2235=0,MOD($A2235,ChapterTable!$R$20)&lt;&gt;0),
MAX(0,INT(($B2235+ChapterTable!$P$26+VLOOKUP(SUBSTITUTE(D$1,"성장단계","")&amp;"단계오프셋",ChapterTable!$R:$S,2,0))/ChapterTable!$P$23)),
MAX(0,INT(($B2235+ChapterTable!$R$26+VLOOKUP(SUBSTITUTE(D$1,"성장단계","")&amp;"보스단계오프셋",ChapterTable!$R:$S,2,0))/ChapterTable!$R$23)))</f>
        <v>4</v>
      </c>
      <c r="E2235" s="1">
        <f ca="1">IF(AND($A2235=0,$B2235=1),
    VLOOKUP(1,ChapterTable!$1:$1048576,MATCH("최종"&amp;SUBSTITUTE(SUBSTITUTE(E$1,"standard",""),"|Float",""),ChapterTable!$1:$1,0),0)*ChapterTable!$P$17,
  IF(AND($A2235=0,$B2235=0),
    E2236,
  IF($B2235=0,
    VLOOKUP($A2235,ChapterTable!$1:$1048576,MATCH("최종"&amp;SUBSTITUTE(SUBSTITUTE(E$1,"standard",""),"|Float",""),ChapterTable!$1:$1,0),0),
  IF($B2235=1,
    IF($L2235=FALSE,
      VLOOKUP($A2235,ChapterTable!$1:$1048576,MATCH("최종"&amp;SUBSTITUTE(SUBSTITUTE(E$1,"standard",""),"|Float",""),ChapterTable!$1:$1,0),0),
      VLOOKUP($A2235-ChapterTable!$P$11,ChapterTable!$1:$1048576,MATCH("최종"&amp;SUBSTITUTE(SUBSTITUTE(E$1,"standard",""),"|Float",""),ChapterTable!$1:$1,0),0)*ChapterTable!$P$14
    ),
  OFFSET(E2235,-$B2235+IF($L2235,1,0),0)*IF($B2235&gt;OFFSET($B2235,1,0),ChapterTable!$R$17,1)*
    (VLOOKUP(SUBSTITUTE(SUBSTITUTE(E$1,"standard",""),"|Float","")&amp;IF(OR($L2235=TRUE,$A2235=0,MOD($A2235,ChapterTable!$R$20)&lt;&gt;0),"","보스")&amp;"인게임누적곱배수",ChapterTable!$R:$S,2,0)^C2235
    +VLOOKUP(SUBSTITUTE(SUBSTITUTE(E$1,"standard",""),"|Float","")&amp;IF(OR($L2235=TRUE,$A2235=0,MOD($A2235,ChapterTable!$R$20)&lt;&gt;0),"","보스")&amp;"인게임누적합배수",ChapterTable!$R:$S,2,0)*C2235)
  )
  )
  )
)</f>
        <v>825993.77175178519</v>
      </c>
      <c r="F2235" s="1">
        <f ca="1">IF(AND($A2235=0,$B2235=1),
    VLOOKUP(1,ChapterTable!$1:$1048576,MATCH("최종"&amp;SUBSTITUTE(SUBSTITUTE(F$1,"standard",""),"|Float",""),ChapterTable!$1:$1,0),0)*ChapterTable!$P$17,
  IF(AND($A2235=0,$B2235=0),
    F2236,
  IF($B2235=0,
    VLOOKUP($A2235,ChapterTable!$1:$1048576,MATCH("최종"&amp;SUBSTITUTE(SUBSTITUTE(F$1,"standard",""),"|Float",""),ChapterTable!$1:$1,0),0),
  IF($B2235=1,
    IF($L2235=FALSE,
      VLOOKUP($A2235,ChapterTable!$1:$1048576,MATCH("최종"&amp;SUBSTITUTE(SUBSTITUTE(F$1,"standard",""),"|Float",""),ChapterTable!$1:$1,0),0),
      VLOOKUP($A2235-ChapterTable!$P$11,ChapterTable!$1:$1048576,MATCH("최종"&amp;SUBSTITUTE(SUBSTITUTE(F$1,"standard",""),"|Float",""),ChapterTable!$1:$1,0),0)*ChapterTable!$P$14
    ),
  OFFSET(F2235,-$B2235+IF($L2235,1,0),0)*
    (VLOOKUP(SUBSTITUTE(SUBSTITUTE(F$1,"standard",""),"|Float","")&amp;IF(OR($L2235=TRUE,$A2235=0,MOD($A2235,ChapterTable!$R$20)&lt;&gt;0),"","보스")&amp;"인게임누적곱배수",ChapterTable!$R:$S,2,0)^D2235
    +VLOOKUP(SUBSTITUTE(SUBSTITUTE(F$1,"standard",""),"|Float","")&amp;IF(OR($L2235=TRUE,$A2235=0,MOD($A2235,ChapterTable!$R$20)&lt;&gt;0),"","보스")&amp;"인게임누적합배수",ChapterTable!$R:$S,2,0)*D2235)
  )
  )
  )
)</f>
        <v>248562.94057345387</v>
      </c>
      <c r="G2235" t="s">
        <v>719</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246"/>
        <v>5</v>
      </c>
      <c r="Q2235">
        <f t="shared" si="247"/>
        <v>5</v>
      </c>
      <c r="R2235" t="b">
        <f t="shared" ca="1" si="248"/>
        <v>1</v>
      </c>
      <c r="T2235" t="b">
        <f t="shared" ca="1" si="249"/>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252"/>
        <v>0.2</v>
      </c>
      <c r="AJ2235">
        <f t="shared" si="250"/>
        <v>0.27466666000000001</v>
      </c>
      <c r="AK2235">
        <f t="shared" si="251"/>
        <v>1</v>
      </c>
      <c r="AL2235">
        <f t="shared" si="253"/>
        <v>7</v>
      </c>
    </row>
    <row r="2236" spans="1:38" hidden="1" x14ac:dyDescent="0.3">
      <c r="A2236">
        <v>22</v>
      </c>
      <c r="B2236">
        <v>45</v>
      </c>
      <c r="C2236">
        <f>IF(OR($L2236=TRUE,$A2236=0,MOD($A2236,ChapterTable!$R$20)&lt;&gt;0),
MAX(0,INT(($B2236+ChapterTable!$P$26+VLOOKUP(SUBSTITUTE(C$1,"성장단계","")&amp;"단계오프셋",ChapterTable!$R:$S,2,0))/ChapterTable!$P$23)),
MAX(0,INT(($B2236+ChapterTable!$R$26+VLOOKUP(SUBSTITUTE(C$1,"성장단계","")&amp;"보스단계오프셋",ChapterTable!$R:$S,2,0))/ChapterTable!$R$23)))</f>
        <v>4</v>
      </c>
      <c r="D2236">
        <f>IF(OR($L2236=TRUE,$A2236=0,MOD($A2236,ChapterTable!$R$20)&lt;&gt;0),
MAX(0,INT(($B2236+ChapterTable!$P$26+VLOOKUP(SUBSTITUTE(D$1,"성장단계","")&amp;"단계오프셋",ChapterTable!$R:$S,2,0))/ChapterTable!$P$23)),
MAX(0,INT(($B2236+ChapterTable!$R$26+VLOOKUP(SUBSTITUTE(D$1,"성장단계","")&amp;"보스단계오프셋",ChapterTable!$R:$S,2,0))/ChapterTable!$R$23)))</f>
        <v>4</v>
      </c>
      <c r="E2236" s="1">
        <f ca="1">IF(AND($A2236=0,$B2236=1),
    VLOOKUP(1,ChapterTable!$1:$1048576,MATCH("최종"&amp;SUBSTITUTE(SUBSTITUTE(E$1,"standard",""),"|Float",""),ChapterTable!$1:$1,0),0)*ChapterTable!$P$17,
  IF(AND($A2236=0,$B2236=0),
    E2237,
  IF($B2236=0,
    VLOOKUP($A2236,ChapterTable!$1:$1048576,MATCH("최종"&amp;SUBSTITUTE(SUBSTITUTE(E$1,"standard",""),"|Float",""),ChapterTable!$1:$1,0),0),
  IF($B2236=1,
    IF($L2236=FALSE,
      VLOOKUP($A2236,ChapterTable!$1:$1048576,MATCH("최종"&amp;SUBSTITUTE(SUBSTITUTE(E$1,"standard",""),"|Float",""),ChapterTable!$1:$1,0),0),
      VLOOKUP($A2236-ChapterTable!$P$11,ChapterTable!$1:$1048576,MATCH("최종"&amp;SUBSTITUTE(SUBSTITUTE(E$1,"standard",""),"|Float",""),ChapterTable!$1:$1,0),0)*ChapterTable!$P$14
    ),
  OFFSET(E2236,-$B2236+IF($L2236,1,0),0)*IF($B2236&gt;OFFSET($B2236,1,0),ChapterTable!$R$17,1)*
    (VLOOKUP(SUBSTITUTE(SUBSTITUTE(E$1,"standard",""),"|Float","")&amp;IF(OR($L2236=TRUE,$A2236=0,MOD($A2236,ChapterTable!$R$20)&lt;&gt;0),"","보스")&amp;"인게임누적곱배수",ChapterTable!$R:$S,2,0)^C2236
    +VLOOKUP(SUBSTITUTE(SUBSTITUTE(E$1,"standard",""),"|Float","")&amp;IF(OR($L2236=TRUE,$A2236=0,MOD($A2236,ChapterTable!$R$20)&lt;&gt;0),"","보스")&amp;"인게임누적합배수",ChapterTable!$R:$S,2,0)*C2236)
  )
  )
  )
)</f>
        <v>825993.77175178519</v>
      </c>
      <c r="F2236" s="1">
        <f ca="1">IF(AND($A2236=0,$B2236=1),
    VLOOKUP(1,ChapterTable!$1:$1048576,MATCH("최종"&amp;SUBSTITUTE(SUBSTITUTE(F$1,"standard",""),"|Float",""),ChapterTable!$1:$1,0),0)*ChapterTable!$P$17,
  IF(AND($A2236=0,$B2236=0),
    F2237,
  IF($B2236=0,
    VLOOKUP($A2236,ChapterTable!$1:$1048576,MATCH("최종"&amp;SUBSTITUTE(SUBSTITUTE(F$1,"standard",""),"|Float",""),ChapterTable!$1:$1,0),0),
  IF($B2236=1,
    IF($L2236=FALSE,
      VLOOKUP($A2236,ChapterTable!$1:$1048576,MATCH("최종"&amp;SUBSTITUTE(SUBSTITUTE(F$1,"standard",""),"|Float",""),ChapterTable!$1:$1,0),0),
      VLOOKUP($A2236-ChapterTable!$P$11,ChapterTable!$1:$1048576,MATCH("최종"&amp;SUBSTITUTE(SUBSTITUTE(F$1,"standard",""),"|Float",""),ChapterTable!$1:$1,0),0)*ChapterTable!$P$14
    ),
  OFFSET(F2236,-$B2236+IF($L2236,1,0),0)*
    (VLOOKUP(SUBSTITUTE(SUBSTITUTE(F$1,"standard",""),"|Float","")&amp;IF(OR($L2236=TRUE,$A2236=0,MOD($A2236,ChapterTable!$R$20)&lt;&gt;0),"","보스")&amp;"인게임누적곱배수",ChapterTable!$R:$S,2,0)^D2236
    +VLOOKUP(SUBSTITUTE(SUBSTITUTE(F$1,"standard",""),"|Float","")&amp;IF(OR($L2236=TRUE,$A2236=0,MOD($A2236,ChapterTable!$R$20)&lt;&gt;0),"","보스")&amp;"인게임누적합배수",ChapterTable!$R:$S,2,0)*D2236)
  )
  )
  )
)</f>
        <v>248562.94057345387</v>
      </c>
      <c r="G2236" t="s">
        <v>719</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246"/>
        <v>11</v>
      </c>
      <c r="Q2236">
        <f t="shared" si="247"/>
        <v>11</v>
      </c>
      <c r="R2236" t="b">
        <f t="shared" ca="1" si="248"/>
        <v>1</v>
      </c>
      <c r="T2236" t="b">
        <f t="shared" ca="1" si="249"/>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252"/>
        <v>0.2</v>
      </c>
      <c r="AJ2236">
        <f t="shared" si="250"/>
        <v>0.27466666000000001</v>
      </c>
      <c r="AK2236">
        <f t="shared" si="251"/>
        <v>1</v>
      </c>
      <c r="AL2236">
        <f t="shared" si="253"/>
        <v>7</v>
      </c>
    </row>
    <row r="2237" spans="1:38" hidden="1" x14ac:dyDescent="0.3">
      <c r="A2237">
        <v>22</v>
      </c>
      <c r="B2237">
        <v>46</v>
      </c>
      <c r="C2237">
        <f>IF(OR($L2237=TRUE,$A2237=0,MOD($A2237,ChapterTable!$R$20)&lt;&gt;0),
MAX(0,INT(($B2237+ChapterTable!$P$26+VLOOKUP(SUBSTITUTE(C$1,"성장단계","")&amp;"단계오프셋",ChapterTable!$R:$S,2,0))/ChapterTable!$P$23)),
MAX(0,INT(($B2237+ChapterTable!$R$26+VLOOKUP(SUBSTITUTE(C$1,"성장단계","")&amp;"보스단계오프셋",ChapterTable!$R:$S,2,0))/ChapterTable!$R$23)))</f>
        <v>5</v>
      </c>
      <c r="D2237">
        <f>IF(OR($L2237=TRUE,$A2237=0,MOD($A2237,ChapterTable!$R$20)&lt;&gt;0),
MAX(0,INT(($B2237+ChapterTable!$P$26+VLOOKUP(SUBSTITUTE(D$1,"성장단계","")&amp;"단계오프셋",ChapterTable!$R:$S,2,0))/ChapterTable!$P$23)),
MAX(0,INT(($B2237+ChapterTable!$R$26+VLOOKUP(SUBSTITUTE(D$1,"성장단계","")&amp;"보스단계오프셋",ChapterTable!$R:$S,2,0))/ChapterTable!$R$23)))</f>
        <v>4</v>
      </c>
      <c r="E2237" s="1">
        <f ca="1">IF(AND($A2237=0,$B2237=1),
    VLOOKUP(1,ChapterTable!$1:$1048576,MATCH("최종"&amp;SUBSTITUTE(SUBSTITUTE(E$1,"standard",""),"|Float",""),ChapterTable!$1:$1,0),0)*ChapterTable!$P$17,
  IF(AND($A2237=0,$B2237=0),
    E2238,
  IF($B2237=0,
    VLOOKUP($A2237,ChapterTable!$1:$1048576,MATCH("최종"&amp;SUBSTITUTE(SUBSTITUTE(E$1,"standard",""),"|Float",""),ChapterTable!$1:$1,0),0),
  IF($B2237=1,
    IF($L2237=FALSE,
      VLOOKUP($A2237,ChapterTable!$1:$1048576,MATCH("최종"&amp;SUBSTITUTE(SUBSTITUTE(E$1,"standard",""),"|Float",""),ChapterTable!$1:$1,0),0),
      VLOOKUP($A2237-ChapterTable!$P$11,ChapterTable!$1:$1048576,MATCH("최종"&amp;SUBSTITUTE(SUBSTITUTE(E$1,"standard",""),"|Float",""),ChapterTable!$1:$1,0),0)*ChapterTable!$P$14
    ),
  OFFSET(E2237,-$B2237+IF($L2237,1,0),0)*IF($B2237&gt;OFFSET($B2237,1,0),ChapterTable!$R$17,1)*
    (VLOOKUP(SUBSTITUTE(SUBSTITUTE(E$1,"standard",""),"|Float","")&amp;IF(OR($L2237=TRUE,$A2237=0,MOD($A2237,ChapterTable!$R$20)&lt;&gt;0),"","보스")&amp;"인게임누적곱배수",ChapterTable!$R:$S,2,0)^C2237
    +VLOOKUP(SUBSTITUTE(SUBSTITUTE(E$1,"standard",""),"|Float","")&amp;IF(OR($L2237=TRUE,$A2237=0,MOD($A2237,ChapterTable!$R$20)&lt;&gt;0),"","보스")&amp;"인게임누적합배수",ChapterTable!$R:$S,2,0)*C2237)
  )
  )
  )
)</f>
        <v>917770.85750198353</v>
      </c>
      <c r="F2237" s="1">
        <f ca="1">IF(AND($A2237=0,$B2237=1),
    VLOOKUP(1,ChapterTable!$1:$1048576,MATCH("최종"&amp;SUBSTITUTE(SUBSTITUTE(F$1,"standard",""),"|Float",""),ChapterTable!$1:$1,0),0)*ChapterTable!$P$17,
  IF(AND($A2237=0,$B2237=0),
    F2238,
  IF($B2237=0,
    VLOOKUP($A2237,ChapterTable!$1:$1048576,MATCH("최종"&amp;SUBSTITUTE(SUBSTITUTE(F$1,"standard",""),"|Float",""),ChapterTable!$1:$1,0),0),
  IF($B2237=1,
    IF($L2237=FALSE,
      VLOOKUP($A2237,ChapterTable!$1:$1048576,MATCH("최종"&amp;SUBSTITUTE(SUBSTITUTE(F$1,"standard",""),"|Float",""),ChapterTable!$1:$1,0),0),
      VLOOKUP($A2237-ChapterTable!$P$11,ChapterTable!$1:$1048576,MATCH("최종"&amp;SUBSTITUTE(SUBSTITUTE(F$1,"standard",""),"|Float",""),ChapterTable!$1:$1,0),0)*ChapterTable!$P$14
    ),
  OFFSET(F2237,-$B2237+IF($L2237,1,0),0)*
    (VLOOKUP(SUBSTITUTE(SUBSTITUTE(F$1,"standard",""),"|Float","")&amp;IF(OR($L2237=TRUE,$A2237=0,MOD($A2237,ChapterTable!$R$20)&lt;&gt;0),"","보스")&amp;"인게임누적곱배수",ChapterTable!$R:$S,2,0)^D2237
    +VLOOKUP(SUBSTITUTE(SUBSTITUTE(F$1,"standard",""),"|Float","")&amp;IF(OR($L2237=TRUE,$A2237=0,MOD($A2237,ChapterTable!$R$20)&lt;&gt;0),"","보스")&amp;"인게임누적합배수",ChapterTable!$R:$S,2,0)*D2237)
  )
  )
  )
)</f>
        <v>248562.94057345387</v>
      </c>
      <c r="G2237" t="s">
        <v>719</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246"/>
        <v>5</v>
      </c>
      <c r="Q2237">
        <f t="shared" si="247"/>
        <v>5</v>
      </c>
      <c r="R2237" t="b">
        <f t="shared" ca="1" si="248"/>
        <v>1</v>
      </c>
      <c r="T2237" t="b">
        <f t="shared" ca="1" si="249"/>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252"/>
        <v>0.2</v>
      </c>
      <c r="AJ2237">
        <f t="shared" si="250"/>
        <v>0.27466666000000001</v>
      </c>
      <c r="AK2237">
        <f t="shared" si="251"/>
        <v>1</v>
      </c>
      <c r="AL2237">
        <f t="shared" si="253"/>
        <v>7</v>
      </c>
    </row>
    <row r="2238" spans="1:38" hidden="1" x14ac:dyDescent="0.3">
      <c r="A2238">
        <v>22</v>
      </c>
      <c r="B2238">
        <v>47</v>
      </c>
      <c r="C2238">
        <f>IF(OR($L2238=TRUE,$A2238=0,MOD($A2238,ChapterTable!$R$20)&lt;&gt;0),
MAX(0,INT(($B2238+ChapterTable!$P$26+VLOOKUP(SUBSTITUTE(C$1,"성장단계","")&amp;"단계오프셋",ChapterTable!$R:$S,2,0))/ChapterTable!$P$23)),
MAX(0,INT(($B2238+ChapterTable!$R$26+VLOOKUP(SUBSTITUTE(C$1,"성장단계","")&amp;"보스단계오프셋",ChapterTable!$R:$S,2,0))/ChapterTable!$R$23)))</f>
        <v>5</v>
      </c>
      <c r="D2238">
        <f>IF(OR($L2238=TRUE,$A2238=0,MOD($A2238,ChapterTable!$R$20)&lt;&gt;0),
MAX(0,INT(($B2238+ChapterTable!$P$26+VLOOKUP(SUBSTITUTE(D$1,"성장단계","")&amp;"단계오프셋",ChapterTable!$R:$S,2,0))/ChapterTable!$P$23)),
MAX(0,INT(($B2238+ChapterTable!$R$26+VLOOKUP(SUBSTITUTE(D$1,"성장단계","")&amp;"보스단계오프셋",ChapterTable!$R:$S,2,0))/ChapterTable!$R$23)))</f>
        <v>4</v>
      </c>
      <c r="E2238" s="1">
        <f ca="1">IF(AND($A2238=0,$B2238=1),
    VLOOKUP(1,ChapterTable!$1:$1048576,MATCH("최종"&amp;SUBSTITUTE(SUBSTITUTE(E$1,"standard",""),"|Float",""),ChapterTable!$1:$1,0),0)*ChapterTable!$P$17,
  IF(AND($A2238=0,$B2238=0),
    E2239,
  IF($B2238=0,
    VLOOKUP($A2238,ChapterTable!$1:$1048576,MATCH("최종"&amp;SUBSTITUTE(SUBSTITUTE(E$1,"standard",""),"|Float",""),ChapterTable!$1:$1,0),0),
  IF($B2238=1,
    IF($L2238=FALSE,
      VLOOKUP($A2238,ChapterTable!$1:$1048576,MATCH("최종"&amp;SUBSTITUTE(SUBSTITUTE(E$1,"standard",""),"|Float",""),ChapterTable!$1:$1,0),0),
      VLOOKUP($A2238-ChapterTable!$P$11,ChapterTable!$1:$1048576,MATCH("최종"&amp;SUBSTITUTE(SUBSTITUTE(E$1,"standard",""),"|Float",""),ChapterTable!$1:$1,0),0)*ChapterTable!$P$14
    ),
  OFFSET(E2238,-$B2238+IF($L2238,1,0),0)*IF($B2238&gt;OFFSET($B2238,1,0),ChapterTable!$R$17,1)*
    (VLOOKUP(SUBSTITUTE(SUBSTITUTE(E$1,"standard",""),"|Float","")&amp;IF(OR($L2238=TRUE,$A2238=0,MOD($A2238,ChapterTable!$R$20)&lt;&gt;0),"","보스")&amp;"인게임누적곱배수",ChapterTable!$R:$S,2,0)^C2238
    +VLOOKUP(SUBSTITUTE(SUBSTITUTE(E$1,"standard",""),"|Float","")&amp;IF(OR($L2238=TRUE,$A2238=0,MOD($A2238,ChapterTable!$R$20)&lt;&gt;0),"","보스")&amp;"인게임누적합배수",ChapterTable!$R:$S,2,0)*C2238)
  )
  )
  )
)</f>
        <v>917770.85750198353</v>
      </c>
      <c r="F2238" s="1">
        <f ca="1">IF(AND($A2238=0,$B2238=1),
    VLOOKUP(1,ChapterTable!$1:$1048576,MATCH("최종"&amp;SUBSTITUTE(SUBSTITUTE(F$1,"standard",""),"|Float",""),ChapterTable!$1:$1,0),0)*ChapterTable!$P$17,
  IF(AND($A2238=0,$B2238=0),
    F2239,
  IF($B2238=0,
    VLOOKUP($A2238,ChapterTable!$1:$1048576,MATCH("최종"&amp;SUBSTITUTE(SUBSTITUTE(F$1,"standard",""),"|Float",""),ChapterTable!$1:$1,0),0),
  IF($B2238=1,
    IF($L2238=FALSE,
      VLOOKUP($A2238,ChapterTable!$1:$1048576,MATCH("최종"&amp;SUBSTITUTE(SUBSTITUTE(F$1,"standard",""),"|Float",""),ChapterTable!$1:$1,0),0),
      VLOOKUP($A2238-ChapterTable!$P$11,ChapterTable!$1:$1048576,MATCH("최종"&amp;SUBSTITUTE(SUBSTITUTE(F$1,"standard",""),"|Float",""),ChapterTable!$1:$1,0),0)*ChapterTable!$P$14
    ),
  OFFSET(F2238,-$B2238+IF($L2238,1,0),0)*
    (VLOOKUP(SUBSTITUTE(SUBSTITUTE(F$1,"standard",""),"|Float","")&amp;IF(OR($L2238=TRUE,$A2238=0,MOD($A2238,ChapterTable!$R$20)&lt;&gt;0),"","보스")&amp;"인게임누적곱배수",ChapterTable!$R:$S,2,0)^D2238
    +VLOOKUP(SUBSTITUTE(SUBSTITUTE(F$1,"standard",""),"|Float","")&amp;IF(OR($L2238=TRUE,$A2238=0,MOD($A2238,ChapterTable!$R$20)&lt;&gt;0),"","보스")&amp;"인게임누적합배수",ChapterTable!$R:$S,2,0)*D2238)
  )
  )
  )
)</f>
        <v>248562.94057345387</v>
      </c>
      <c r="G2238" t="s">
        <v>719</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246"/>
        <v>5</v>
      </c>
      <c r="Q2238">
        <f t="shared" si="247"/>
        <v>5</v>
      </c>
      <c r="R2238" t="b">
        <f t="shared" ca="1" si="248"/>
        <v>1</v>
      </c>
      <c r="T2238" t="b">
        <f t="shared" ca="1" si="249"/>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252"/>
        <v>0.2</v>
      </c>
      <c r="AJ2238">
        <f t="shared" si="250"/>
        <v>0.27466666000000001</v>
      </c>
      <c r="AK2238">
        <f t="shared" si="251"/>
        <v>1</v>
      </c>
      <c r="AL2238">
        <f t="shared" si="253"/>
        <v>7</v>
      </c>
    </row>
    <row r="2239" spans="1:38" hidden="1" x14ac:dyDescent="0.3">
      <c r="A2239">
        <v>22</v>
      </c>
      <c r="B2239">
        <v>48</v>
      </c>
      <c r="C2239">
        <f>IF(OR($L2239=TRUE,$A2239=0,MOD($A2239,ChapterTable!$R$20)&lt;&gt;0),
MAX(0,INT(($B2239+ChapterTable!$P$26+VLOOKUP(SUBSTITUTE(C$1,"성장단계","")&amp;"단계오프셋",ChapterTable!$R:$S,2,0))/ChapterTable!$P$23)),
MAX(0,INT(($B2239+ChapterTable!$R$26+VLOOKUP(SUBSTITUTE(C$1,"성장단계","")&amp;"보스단계오프셋",ChapterTable!$R:$S,2,0))/ChapterTable!$R$23)))</f>
        <v>5</v>
      </c>
      <c r="D2239">
        <f>IF(OR($L2239=TRUE,$A2239=0,MOD($A2239,ChapterTable!$R$20)&lt;&gt;0),
MAX(0,INT(($B2239+ChapterTable!$P$26+VLOOKUP(SUBSTITUTE(D$1,"성장단계","")&amp;"단계오프셋",ChapterTable!$R:$S,2,0))/ChapterTable!$P$23)),
MAX(0,INT(($B2239+ChapterTable!$R$26+VLOOKUP(SUBSTITUTE(D$1,"성장단계","")&amp;"보스단계오프셋",ChapterTable!$R:$S,2,0))/ChapterTable!$R$23)))</f>
        <v>4</v>
      </c>
      <c r="E2239" s="1">
        <f ca="1">IF(AND($A2239=0,$B2239=1),
    VLOOKUP(1,ChapterTable!$1:$1048576,MATCH("최종"&amp;SUBSTITUTE(SUBSTITUTE(E$1,"standard",""),"|Float",""),ChapterTable!$1:$1,0),0)*ChapterTable!$P$17,
  IF(AND($A2239=0,$B2239=0),
    E2240,
  IF($B2239=0,
    VLOOKUP($A2239,ChapterTable!$1:$1048576,MATCH("최종"&amp;SUBSTITUTE(SUBSTITUTE(E$1,"standard",""),"|Float",""),ChapterTable!$1:$1,0),0),
  IF($B2239=1,
    IF($L2239=FALSE,
      VLOOKUP($A2239,ChapterTable!$1:$1048576,MATCH("최종"&amp;SUBSTITUTE(SUBSTITUTE(E$1,"standard",""),"|Float",""),ChapterTable!$1:$1,0),0),
      VLOOKUP($A2239-ChapterTable!$P$11,ChapterTable!$1:$1048576,MATCH("최종"&amp;SUBSTITUTE(SUBSTITUTE(E$1,"standard",""),"|Float",""),ChapterTable!$1:$1,0),0)*ChapterTable!$P$14
    ),
  OFFSET(E2239,-$B2239+IF($L2239,1,0),0)*IF($B2239&gt;OFFSET($B2239,1,0),ChapterTable!$R$17,1)*
    (VLOOKUP(SUBSTITUTE(SUBSTITUTE(E$1,"standard",""),"|Float","")&amp;IF(OR($L2239=TRUE,$A2239=0,MOD($A2239,ChapterTable!$R$20)&lt;&gt;0),"","보스")&amp;"인게임누적곱배수",ChapterTable!$R:$S,2,0)^C2239
    +VLOOKUP(SUBSTITUTE(SUBSTITUTE(E$1,"standard",""),"|Float","")&amp;IF(OR($L2239=TRUE,$A2239=0,MOD($A2239,ChapterTable!$R$20)&lt;&gt;0),"","보스")&amp;"인게임누적합배수",ChapterTable!$R:$S,2,0)*C2239)
  )
  )
  )
)</f>
        <v>917770.85750198353</v>
      </c>
      <c r="F2239" s="1">
        <f ca="1">IF(AND($A2239=0,$B2239=1),
    VLOOKUP(1,ChapterTable!$1:$1048576,MATCH("최종"&amp;SUBSTITUTE(SUBSTITUTE(F$1,"standard",""),"|Float",""),ChapterTable!$1:$1,0),0)*ChapterTable!$P$17,
  IF(AND($A2239=0,$B2239=0),
    F2240,
  IF($B2239=0,
    VLOOKUP($A2239,ChapterTable!$1:$1048576,MATCH("최종"&amp;SUBSTITUTE(SUBSTITUTE(F$1,"standard",""),"|Float",""),ChapterTable!$1:$1,0),0),
  IF($B2239=1,
    IF($L2239=FALSE,
      VLOOKUP($A2239,ChapterTable!$1:$1048576,MATCH("최종"&amp;SUBSTITUTE(SUBSTITUTE(F$1,"standard",""),"|Float",""),ChapterTable!$1:$1,0),0),
      VLOOKUP($A2239-ChapterTable!$P$11,ChapterTable!$1:$1048576,MATCH("최종"&amp;SUBSTITUTE(SUBSTITUTE(F$1,"standard",""),"|Float",""),ChapterTable!$1:$1,0),0)*ChapterTable!$P$14
    ),
  OFFSET(F2239,-$B2239+IF($L2239,1,0),0)*
    (VLOOKUP(SUBSTITUTE(SUBSTITUTE(F$1,"standard",""),"|Float","")&amp;IF(OR($L2239=TRUE,$A2239=0,MOD($A2239,ChapterTable!$R$20)&lt;&gt;0),"","보스")&amp;"인게임누적곱배수",ChapterTable!$R:$S,2,0)^D2239
    +VLOOKUP(SUBSTITUTE(SUBSTITUTE(F$1,"standard",""),"|Float","")&amp;IF(OR($L2239=TRUE,$A2239=0,MOD($A2239,ChapterTable!$R$20)&lt;&gt;0),"","보스")&amp;"인게임누적합배수",ChapterTable!$R:$S,2,0)*D2239)
  )
  )
  )
)</f>
        <v>248562.94057345387</v>
      </c>
      <c r="G2239" t="s">
        <v>719</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246"/>
        <v>5</v>
      </c>
      <c r="Q2239">
        <f t="shared" si="247"/>
        <v>5</v>
      </c>
      <c r="R2239" t="b">
        <f t="shared" ca="1" si="248"/>
        <v>1</v>
      </c>
      <c r="T2239" t="b">
        <f t="shared" ca="1" si="249"/>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252"/>
        <v>0.2</v>
      </c>
      <c r="AJ2239">
        <f t="shared" si="250"/>
        <v>0.27466666000000001</v>
      </c>
      <c r="AK2239">
        <f t="shared" si="251"/>
        <v>1</v>
      </c>
      <c r="AL2239">
        <f t="shared" si="253"/>
        <v>7</v>
      </c>
    </row>
    <row r="2240" spans="1:38" hidden="1" x14ac:dyDescent="0.3">
      <c r="A2240">
        <v>22</v>
      </c>
      <c r="B2240">
        <v>49</v>
      </c>
      <c r="C2240">
        <f>IF(OR($L2240=TRUE,$A2240=0,MOD($A2240,ChapterTable!$R$20)&lt;&gt;0),
MAX(0,INT(($B2240+ChapterTable!$P$26+VLOOKUP(SUBSTITUTE(C$1,"성장단계","")&amp;"단계오프셋",ChapterTable!$R:$S,2,0))/ChapterTable!$P$23)),
MAX(0,INT(($B2240+ChapterTable!$R$26+VLOOKUP(SUBSTITUTE(C$1,"성장단계","")&amp;"보스단계오프셋",ChapterTable!$R:$S,2,0))/ChapterTable!$R$23)))</f>
        <v>5</v>
      </c>
      <c r="D2240">
        <f>IF(OR($L2240=TRUE,$A2240=0,MOD($A2240,ChapterTable!$R$20)&lt;&gt;0),
MAX(0,INT(($B2240+ChapterTable!$P$26+VLOOKUP(SUBSTITUTE(D$1,"성장단계","")&amp;"단계오프셋",ChapterTable!$R:$S,2,0))/ChapterTable!$P$23)),
MAX(0,INT(($B2240+ChapterTable!$R$26+VLOOKUP(SUBSTITUTE(D$1,"성장단계","")&amp;"보스단계오프셋",ChapterTable!$R:$S,2,0))/ChapterTable!$R$23)))</f>
        <v>4</v>
      </c>
      <c r="E2240" s="1">
        <f ca="1">IF(AND($A2240=0,$B2240=1),
    VLOOKUP(1,ChapterTable!$1:$1048576,MATCH("최종"&amp;SUBSTITUTE(SUBSTITUTE(E$1,"standard",""),"|Float",""),ChapterTable!$1:$1,0),0)*ChapterTable!$P$17,
  IF(AND($A2240=0,$B2240=0),
    E2241,
  IF($B2240=0,
    VLOOKUP($A2240,ChapterTable!$1:$1048576,MATCH("최종"&amp;SUBSTITUTE(SUBSTITUTE(E$1,"standard",""),"|Float",""),ChapterTable!$1:$1,0),0),
  IF($B2240=1,
    IF($L2240=FALSE,
      VLOOKUP($A2240,ChapterTable!$1:$1048576,MATCH("최종"&amp;SUBSTITUTE(SUBSTITUTE(E$1,"standard",""),"|Float",""),ChapterTable!$1:$1,0),0),
      VLOOKUP($A2240-ChapterTable!$P$11,ChapterTable!$1:$1048576,MATCH("최종"&amp;SUBSTITUTE(SUBSTITUTE(E$1,"standard",""),"|Float",""),ChapterTable!$1:$1,0),0)*ChapterTable!$P$14
    ),
  OFFSET(E2240,-$B2240+IF($L2240,1,0),0)*IF($B2240&gt;OFFSET($B2240,1,0),ChapterTable!$R$17,1)*
    (VLOOKUP(SUBSTITUTE(SUBSTITUTE(E$1,"standard",""),"|Float","")&amp;IF(OR($L2240=TRUE,$A2240=0,MOD($A2240,ChapterTable!$R$20)&lt;&gt;0),"","보스")&amp;"인게임누적곱배수",ChapterTable!$R:$S,2,0)^C2240
    +VLOOKUP(SUBSTITUTE(SUBSTITUTE(E$1,"standard",""),"|Float","")&amp;IF(OR($L2240=TRUE,$A2240=0,MOD($A2240,ChapterTable!$R$20)&lt;&gt;0),"","보스")&amp;"인게임누적합배수",ChapterTable!$R:$S,2,0)*C2240)
  )
  )
  )
)</f>
        <v>917770.85750198353</v>
      </c>
      <c r="F2240" s="1">
        <f ca="1">IF(AND($A2240=0,$B2240=1),
    VLOOKUP(1,ChapterTable!$1:$1048576,MATCH("최종"&amp;SUBSTITUTE(SUBSTITUTE(F$1,"standard",""),"|Float",""),ChapterTable!$1:$1,0),0)*ChapterTable!$P$17,
  IF(AND($A2240=0,$B2240=0),
    F2241,
  IF($B2240=0,
    VLOOKUP($A2240,ChapterTable!$1:$1048576,MATCH("최종"&amp;SUBSTITUTE(SUBSTITUTE(F$1,"standard",""),"|Float",""),ChapterTable!$1:$1,0),0),
  IF($B2240=1,
    IF($L2240=FALSE,
      VLOOKUP($A2240,ChapterTable!$1:$1048576,MATCH("최종"&amp;SUBSTITUTE(SUBSTITUTE(F$1,"standard",""),"|Float",""),ChapterTable!$1:$1,0),0),
      VLOOKUP($A2240-ChapterTable!$P$11,ChapterTable!$1:$1048576,MATCH("최종"&amp;SUBSTITUTE(SUBSTITUTE(F$1,"standard",""),"|Float",""),ChapterTable!$1:$1,0),0)*ChapterTable!$P$14
    ),
  OFFSET(F2240,-$B2240+IF($L2240,1,0),0)*
    (VLOOKUP(SUBSTITUTE(SUBSTITUTE(F$1,"standard",""),"|Float","")&amp;IF(OR($L2240=TRUE,$A2240=0,MOD($A2240,ChapterTable!$R$20)&lt;&gt;0),"","보스")&amp;"인게임누적곱배수",ChapterTable!$R:$S,2,0)^D2240
    +VLOOKUP(SUBSTITUTE(SUBSTITUTE(F$1,"standard",""),"|Float","")&amp;IF(OR($L2240=TRUE,$A2240=0,MOD($A2240,ChapterTable!$R$20)&lt;&gt;0),"","보스")&amp;"인게임누적합배수",ChapterTable!$R:$S,2,0)*D2240)
  )
  )
  )
)</f>
        <v>248562.94057345387</v>
      </c>
      <c r="G2240" t="s">
        <v>719</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246"/>
        <v>95</v>
      </c>
      <c r="Q2240">
        <f t="shared" si="247"/>
        <v>95</v>
      </c>
      <c r="R2240" t="b">
        <f t="shared" ca="1" si="248"/>
        <v>1</v>
      </c>
      <c r="T2240" t="b">
        <f t="shared" ca="1" si="249"/>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252"/>
        <v>0.2</v>
      </c>
      <c r="AJ2240">
        <f t="shared" si="250"/>
        <v>0.27466666000000001</v>
      </c>
      <c r="AK2240">
        <f t="shared" si="251"/>
        <v>1</v>
      </c>
      <c r="AL2240">
        <f t="shared" si="253"/>
        <v>7</v>
      </c>
    </row>
    <row r="2241" spans="1:38" hidden="1" x14ac:dyDescent="0.3">
      <c r="A2241">
        <v>22</v>
      </c>
      <c r="B2241">
        <v>50</v>
      </c>
      <c r="C2241">
        <f>IF(OR($L2241=TRUE,$A2241=0,MOD($A2241,ChapterTable!$R$20)&lt;&gt;0),
MAX(0,INT(($B2241+ChapterTable!$P$26+VLOOKUP(SUBSTITUTE(C$1,"성장단계","")&amp;"단계오프셋",ChapterTable!$R:$S,2,0))/ChapterTable!$P$23)),
MAX(0,INT(($B2241+ChapterTable!$R$26+VLOOKUP(SUBSTITUTE(C$1,"성장단계","")&amp;"보스단계오프셋",ChapterTable!$R:$S,2,0))/ChapterTable!$R$23)))</f>
        <v>5</v>
      </c>
      <c r="D2241">
        <f>IF(OR($L2241=TRUE,$A2241=0,MOD($A2241,ChapterTable!$R$20)&lt;&gt;0),
MAX(0,INT(($B2241+ChapterTable!$P$26+VLOOKUP(SUBSTITUTE(D$1,"성장단계","")&amp;"단계오프셋",ChapterTable!$R:$S,2,0))/ChapterTable!$P$23)),
MAX(0,INT(($B2241+ChapterTable!$R$26+VLOOKUP(SUBSTITUTE(D$1,"성장단계","")&amp;"보스단계오프셋",ChapterTable!$R:$S,2,0))/ChapterTable!$R$23)))</f>
        <v>4</v>
      </c>
      <c r="E2241" s="1">
        <f ca="1">IF(AND($A2241=0,$B2241=1),
    VLOOKUP(1,ChapterTable!$1:$1048576,MATCH("최종"&amp;SUBSTITUTE(SUBSTITUTE(E$1,"standard",""),"|Float",""),ChapterTable!$1:$1,0),0)*ChapterTable!$P$17,
  IF(AND($A2241=0,$B2241=0),
    E2242,
  IF($B2241=0,
    VLOOKUP($A2241,ChapterTable!$1:$1048576,MATCH("최종"&amp;SUBSTITUTE(SUBSTITUTE(E$1,"standard",""),"|Float",""),ChapterTable!$1:$1,0),0),
  IF($B2241=1,
    IF($L2241=FALSE,
      VLOOKUP($A2241,ChapterTable!$1:$1048576,MATCH("최종"&amp;SUBSTITUTE(SUBSTITUTE(E$1,"standard",""),"|Float",""),ChapterTable!$1:$1,0),0),
      VLOOKUP($A2241-ChapterTable!$P$11,ChapterTable!$1:$1048576,MATCH("최종"&amp;SUBSTITUTE(SUBSTITUTE(E$1,"standard",""),"|Float",""),ChapterTable!$1:$1,0),0)*ChapterTable!$P$14
    ),
  OFFSET(E2241,-$B2241+IF($L2241,1,0),0)*IF($B2241&gt;OFFSET($B2241,1,0),ChapterTable!$R$17,1)*
    (VLOOKUP(SUBSTITUTE(SUBSTITUTE(E$1,"standard",""),"|Float","")&amp;IF(OR($L2241=TRUE,$A2241=0,MOD($A2241,ChapterTable!$R$20)&lt;&gt;0),"","보스")&amp;"인게임누적곱배수",ChapterTable!$R:$S,2,0)^C2241
    +VLOOKUP(SUBSTITUTE(SUBSTITUTE(E$1,"standard",""),"|Float","")&amp;IF(OR($L2241=TRUE,$A2241=0,MOD($A2241,ChapterTable!$R$20)&lt;&gt;0),"","보스")&amp;"인게임누적합배수",ChapterTable!$R:$S,2,0)*C2241)
  )
  )
  )
)</f>
        <v>1193102.1147525785</v>
      </c>
      <c r="F2241" s="1">
        <f ca="1">IF(AND($A2241=0,$B2241=1),
    VLOOKUP(1,ChapterTable!$1:$1048576,MATCH("최종"&amp;SUBSTITUTE(SUBSTITUTE(F$1,"standard",""),"|Float",""),ChapterTable!$1:$1,0),0)*ChapterTable!$P$17,
  IF(AND($A2241=0,$B2241=0),
    F2242,
  IF($B2241=0,
    VLOOKUP($A2241,ChapterTable!$1:$1048576,MATCH("최종"&amp;SUBSTITUTE(SUBSTITUTE(F$1,"standard",""),"|Float",""),ChapterTable!$1:$1,0),0),
  IF($B2241=1,
    IF($L2241=FALSE,
      VLOOKUP($A2241,ChapterTable!$1:$1048576,MATCH("최종"&amp;SUBSTITUTE(SUBSTITUTE(F$1,"standard",""),"|Float",""),ChapterTable!$1:$1,0),0),
      VLOOKUP($A2241-ChapterTable!$P$11,ChapterTable!$1:$1048576,MATCH("최종"&amp;SUBSTITUTE(SUBSTITUTE(F$1,"standard",""),"|Float",""),ChapterTable!$1:$1,0),0)*ChapterTable!$P$14
    ),
  OFFSET(F2241,-$B2241+IF($L2241,1,0),0)*
    (VLOOKUP(SUBSTITUTE(SUBSTITUTE(F$1,"standard",""),"|Float","")&amp;IF(OR($L2241=TRUE,$A2241=0,MOD($A2241,ChapterTable!$R$20)&lt;&gt;0),"","보스")&amp;"인게임누적곱배수",ChapterTable!$R:$S,2,0)^D2241
    +VLOOKUP(SUBSTITUTE(SUBSTITUTE(F$1,"standard",""),"|Float","")&amp;IF(OR($L2241=TRUE,$A2241=0,MOD($A2241,ChapterTable!$R$20)&lt;&gt;0),"","보스")&amp;"인게임누적합배수",ChapterTable!$R:$S,2,0)*D2241)
  )
  )
  )
)</f>
        <v>248562.94057345387</v>
      </c>
      <c r="G2241" t="s">
        <v>719</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246"/>
        <v>25</v>
      </c>
      <c r="Q2241">
        <f t="shared" si="247"/>
        <v>25</v>
      </c>
      <c r="R2241" t="b">
        <f t="shared" ca="1" si="248"/>
        <v>0</v>
      </c>
      <c r="T2241" t="b">
        <f t="shared" ca="1" si="249"/>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252"/>
        <v>0.2</v>
      </c>
      <c r="AJ2241">
        <f t="shared" si="250"/>
        <v>1</v>
      </c>
      <c r="AK2241">
        <f t="shared" si="251"/>
        <v>1</v>
      </c>
      <c r="AL2241">
        <f t="shared" si="253"/>
        <v>7</v>
      </c>
    </row>
    <row r="2242" spans="1:38" hidden="1" x14ac:dyDescent="0.3">
      <c r="A2242">
        <v>23</v>
      </c>
      <c r="B2242">
        <v>1</v>
      </c>
      <c r="C2242">
        <f>IF(OR($L2242=TRUE,$A2242=0,MOD($A2242,ChapterTable!$R$20)&lt;&gt;0),
MAX(0,INT(($B2242+ChapterTable!$P$26+VLOOKUP(SUBSTITUTE(C$1,"성장단계","")&amp;"단계오프셋",ChapterTable!$R:$S,2,0))/ChapterTable!$P$23)),
MAX(0,INT(($B2242+ChapterTable!$R$26+VLOOKUP(SUBSTITUTE(C$1,"성장단계","")&amp;"보스단계오프셋",ChapterTable!$R:$S,2,0))/ChapterTable!$R$23)))</f>
        <v>0</v>
      </c>
      <c r="D2242">
        <f>IF(OR($L2242=TRUE,$A2242=0,MOD($A2242,ChapterTable!$R$20)&lt;&gt;0),
MAX(0,INT(($B2242+ChapterTable!$P$26+VLOOKUP(SUBSTITUTE(D$1,"성장단계","")&amp;"단계오프셋",ChapterTable!$R:$S,2,0))/ChapterTable!$P$23)),
MAX(0,INT(($B2242+ChapterTable!$R$26+VLOOKUP(SUBSTITUTE(D$1,"성장단계","")&amp;"보스단계오프셋",ChapterTable!$R:$S,2,0))/ChapterTable!$R$23)))</f>
        <v>0</v>
      </c>
      <c r="E2242" s="1">
        <f ca="1">IF(AND($A2242=0,$B2242=1),
    VLOOKUP(1,ChapterTable!$1:$1048576,MATCH("최종"&amp;SUBSTITUTE(SUBSTITUTE(E$1,"standard",""),"|Float",""),ChapterTable!$1:$1,0),0)*ChapterTable!$P$17,
  IF(AND($A2242=0,$B2242=0),
    E2243,
  IF($B2242=0,
    VLOOKUP($A2242,ChapterTable!$1:$1048576,MATCH("최종"&amp;SUBSTITUTE(SUBSTITUTE(E$1,"standard",""),"|Float",""),ChapterTable!$1:$1,0),0),
  IF($B2242=1,
    IF($L2242=FALSE,
      VLOOKUP($A2242,ChapterTable!$1:$1048576,MATCH("최종"&amp;SUBSTITUTE(SUBSTITUTE(E$1,"standard",""),"|Float",""),ChapterTable!$1:$1,0),0),
      VLOOKUP($A2242-ChapterTable!$P$11,ChapterTable!$1:$1048576,MATCH("최종"&amp;SUBSTITUTE(SUBSTITUTE(E$1,"standard",""),"|Float",""),ChapterTable!$1:$1,0),0)*ChapterTable!$P$14
    ),
  OFFSET(E2242,-$B2242+IF($L2242,1,0),0)*IF($B2242&gt;OFFSET($B2242,1,0),ChapterTable!$R$17,1)*
    (VLOOKUP(SUBSTITUTE(SUBSTITUTE(E$1,"standard",""),"|Float","")&amp;IF(OR($L2242=TRUE,$A2242=0,MOD($A2242,ChapterTable!$R$20)&lt;&gt;0),"","보스")&amp;"인게임누적곱배수",ChapterTable!$R:$S,2,0)^C2242
    +VLOOKUP(SUBSTITUTE(SUBSTITUTE(E$1,"standard",""),"|Float","")&amp;IF(OR($L2242=TRUE,$A2242=0,MOD($A2242,ChapterTable!$R$20)&lt;&gt;0),"","보스")&amp;"인게임누적합배수",ChapterTable!$R:$S,2,0)*C2242)
  )
  )
  )
)</f>
        <v>688328.14312648773</v>
      </c>
      <c r="F2242" s="1">
        <f ca="1">IF(AND($A2242=0,$B2242=1),
    VLOOKUP(1,ChapterTable!$1:$1048576,MATCH("최종"&amp;SUBSTITUTE(SUBSTITUTE(F$1,"standard",""),"|Float",""),ChapterTable!$1:$1,0),0)*ChapterTable!$P$17,
  IF(AND($A2242=0,$B2242=0),
    F2243,
  IF($B2242=0,
    VLOOKUP($A2242,ChapterTable!$1:$1048576,MATCH("최종"&amp;SUBSTITUTE(SUBSTITUTE(F$1,"standard",""),"|Float",""),ChapterTable!$1:$1,0),0),
  IF($B2242=1,
    IF($L2242=FALSE,
      VLOOKUP($A2242,ChapterTable!$1:$1048576,MATCH("최종"&amp;SUBSTITUTE(SUBSTITUTE(F$1,"standard",""),"|Float",""),ChapterTable!$1:$1,0),0),
      VLOOKUP($A2242-ChapterTable!$P$11,ChapterTable!$1:$1048576,MATCH("최종"&amp;SUBSTITUTE(SUBSTITUTE(F$1,"standard",""),"|Float",""),ChapterTable!$1:$1,0),0)*ChapterTable!$P$14
    ),
  OFFSET(F2242,-$B2242+IF($L2242,1,0),0)*
    (VLOOKUP(SUBSTITUTE(SUBSTITUTE(F$1,"standard",""),"|Float","")&amp;IF(OR($L2242=TRUE,$A2242=0,MOD($A2242,ChapterTable!$R$20)&lt;&gt;0),"","보스")&amp;"인게임누적곱배수",ChapterTable!$R:$S,2,0)^D2242
    +VLOOKUP(SUBSTITUTE(SUBSTITUTE(F$1,"standard",""),"|Float","")&amp;IF(OR($L2242=TRUE,$A2242=0,MOD($A2242,ChapterTable!$R$20)&lt;&gt;0),"","보스")&amp;"인게임누적합배수",ChapterTable!$R:$S,2,0)*D2242)
  )
  )
  )
)</f>
        <v>286803.39296936989</v>
      </c>
      <c r="G2242" t="s">
        <v>719</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246"/>
        <v>1</v>
      </c>
      <c r="Q2242">
        <f t="shared" si="247"/>
        <v>1</v>
      </c>
      <c r="R2242" t="b">
        <f t="shared" ca="1" si="248"/>
        <v>1</v>
      </c>
      <c r="T2242" t="b">
        <f t="shared" ca="1" si="249"/>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252"/>
        <v>1</v>
      </c>
      <c r="AJ2242">
        <f t="shared" si="250"/>
        <v>1</v>
      </c>
      <c r="AK2242">
        <f t="shared" si="251"/>
        <v>1</v>
      </c>
      <c r="AL2242">
        <f t="shared" si="253"/>
        <v>8</v>
      </c>
    </row>
    <row r="2243" spans="1:38" hidden="1" x14ac:dyDescent="0.3">
      <c r="A2243">
        <v>23</v>
      </c>
      <c r="B2243">
        <v>2</v>
      </c>
      <c r="C2243">
        <f>IF(OR($L2243=TRUE,$A2243=0,MOD($A2243,ChapterTable!$R$20)&lt;&gt;0),
MAX(0,INT(($B2243+ChapterTable!$P$26+VLOOKUP(SUBSTITUTE(C$1,"성장단계","")&amp;"단계오프셋",ChapterTable!$R:$S,2,0))/ChapterTable!$P$23)),
MAX(0,INT(($B2243+ChapterTable!$R$26+VLOOKUP(SUBSTITUTE(C$1,"성장단계","")&amp;"보스단계오프셋",ChapterTable!$R:$S,2,0))/ChapterTable!$R$23)))</f>
        <v>0</v>
      </c>
      <c r="D2243">
        <f>IF(OR($L2243=TRUE,$A2243=0,MOD($A2243,ChapterTable!$R$20)&lt;&gt;0),
MAX(0,INT(($B2243+ChapterTable!$P$26+VLOOKUP(SUBSTITUTE(D$1,"성장단계","")&amp;"단계오프셋",ChapterTable!$R:$S,2,0))/ChapterTable!$P$23)),
MAX(0,INT(($B2243+ChapterTable!$R$26+VLOOKUP(SUBSTITUTE(D$1,"성장단계","")&amp;"보스단계오프셋",ChapterTable!$R:$S,2,0))/ChapterTable!$R$23)))</f>
        <v>0</v>
      </c>
      <c r="E2243" s="1">
        <f ca="1">IF(AND($A2243=0,$B2243=1),
    VLOOKUP(1,ChapterTable!$1:$1048576,MATCH("최종"&amp;SUBSTITUTE(SUBSTITUTE(E$1,"standard",""),"|Float",""),ChapterTable!$1:$1,0),0)*ChapterTable!$P$17,
  IF(AND($A2243=0,$B2243=0),
    E2244,
  IF($B2243=0,
    VLOOKUP($A2243,ChapterTable!$1:$1048576,MATCH("최종"&amp;SUBSTITUTE(SUBSTITUTE(E$1,"standard",""),"|Float",""),ChapterTable!$1:$1,0),0),
  IF($B2243=1,
    IF($L2243=FALSE,
      VLOOKUP($A2243,ChapterTable!$1:$1048576,MATCH("최종"&amp;SUBSTITUTE(SUBSTITUTE(E$1,"standard",""),"|Float",""),ChapterTable!$1:$1,0),0),
      VLOOKUP($A2243-ChapterTable!$P$11,ChapterTable!$1:$1048576,MATCH("최종"&amp;SUBSTITUTE(SUBSTITUTE(E$1,"standard",""),"|Float",""),ChapterTable!$1:$1,0),0)*ChapterTable!$P$14
    ),
  OFFSET(E2243,-$B2243+IF($L2243,1,0),0)*IF($B2243&gt;OFFSET($B2243,1,0),ChapterTable!$R$17,1)*
    (VLOOKUP(SUBSTITUTE(SUBSTITUTE(E$1,"standard",""),"|Float","")&amp;IF(OR($L2243=TRUE,$A2243=0,MOD($A2243,ChapterTable!$R$20)&lt;&gt;0),"","보스")&amp;"인게임누적곱배수",ChapterTable!$R:$S,2,0)^C2243
    +VLOOKUP(SUBSTITUTE(SUBSTITUTE(E$1,"standard",""),"|Float","")&amp;IF(OR($L2243=TRUE,$A2243=0,MOD($A2243,ChapterTable!$R$20)&lt;&gt;0),"","보스")&amp;"인게임누적합배수",ChapterTable!$R:$S,2,0)*C2243)
  )
  )
  )
)</f>
        <v>688328.14312648773</v>
      </c>
      <c r="F2243" s="1">
        <f ca="1">IF(AND($A2243=0,$B2243=1),
    VLOOKUP(1,ChapterTable!$1:$1048576,MATCH("최종"&amp;SUBSTITUTE(SUBSTITUTE(F$1,"standard",""),"|Float",""),ChapterTable!$1:$1,0),0)*ChapterTable!$P$17,
  IF(AND($A2243=0,$B2243=0),
    F2244,
  IF($B2243=0,
    VLOOKUP($A2243,ChapterTable!$1:$1048576,MATCH("최종"&amp;SUBSTITUTE(SUBSTITUTE(F$1,"standard",""),"|Float",""),ChapterTable!$1:$1,0),0),
  IF($B2243=1,
    IF($L2243=FALSE,
      VLOOKUP($A2243,ChapterTable!$1:$1048576,MATCH("최종"&amp;SUBSTITUTE(SUBSTITUTE(F$1,"standard",""),"|Float",""),ChapterTable!$1:$1,0),0),
      VLOOKUP($A2243-ChapterTable!$P$11,ChapterTable!$1:$1048576,MATCH("최종"&amp;SUBSTITUTE(SUBSTITUTE(F$1,"standard",""),"|Float",""),ChapterTable!$1:$1,0),0)*ChapterTable!$P$14
    ),
  OFFSET(F2243,-$B2243+IF($L2243,1,0),0)*
    (VLOOKUP(SUBSTITUTE(SUBSTITUTE(F$1,"standard",""),"|Float","")&amp;IF(OR($L2243=TRUE,$A2243=0,MOD($A2243,ChapterTable!$R$20)&lt;&gt;0),"","보스")&amp;"인게임누적곱배수",ChapterTable!$R:$S,2,0)^D2243
    +VLOOKUP(SUBSTITUTE(SUBSTITUTE(F$1,"standard",""),"|Float","")&amp;IF(OR($L2243=TRUE,$A2243=0,MOD($A2243,ChapterTable!$R$20)&lt;&gt;0),"","보스")&amp;"인게임누적합배수",ChapterTable!$R:$S,2,0)*D2243)
  )
  )
  )
)</f>
        <v>286803.39296936989</v>
      </c>
      <c r="G2243" t="s">
        <v>719</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254">IF(B2243=0,0,
  IF(AND(L2243=FALSE,A2243&lt;&gt;0,MOD(A2243,7)=0),21,
  IF(MOD(B2243,10)=0,INT(B2243/10)-1+21,
  IF(MOD(B2243,10)=5,11,
  IF(MOD(B2243,10)=9,INT(B2243/10)+91,
  INT(B2243/10+1))))))</f>
        <v>1</v>
      </c>
      <c r="Q2243">
        <f t="shared" ref="Q2243:Q2306" si="255">IF(ISBLANK(P2243),O2243,P2243)</f>
        <v>1</v>
      </c>
      <c r="R2243" t="b">
        <f t="shared" ref="R2243:R2306" ca="1" si="256">IF(OR(B2243=0,OFFSET(B2243,1,0)=0),FALSE,
IF(AND(L2243,B2243&lt;OFFSET(B2243,1,0)),TRUE,
IF(AND(OFFSET(O2243,1,0)&gt;=21,OFFSET(O2243,1,0)&lt;=25),TRUE,FALSE)))</f>
        <v>1</v>
      </c>
      <c r="T2243" t="b">
        <f t="shared" ref="T2243:T2306" ca="1" si="257">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252"/>
        <v>1</v>
      </c>
      <c r="AJ2243">
        <f t="shared" ref="AJ2243:AJ2306" si="258">IF(B2243=0,0,
IF(MOD(B2243,10)=0,1,
IF(INT((B2243-1)/10)+1=1,1,
IF(INT((B2243-1)/10)+1=2,0.546666666,
IF(INT((B2243-1)/10)+1=3,0.395555555,
IF(INT((B2243-1)/10)+1=4,0.32,
IF(INT((B2243-1)/10)+1=5,0.27466666,
"이상")))))))</f>
        <v>1</v>
      </c>
      <c r="AK2243">
        <f t="shared" ref="AK2243:AK2306" si="259">IF(B2243=0,0,
IF(B2243=20,2,
IF(B2243=30,3,
IF(B2243=40,4,
1))))</f>
        <v>1</v>
      </c>
      <c r="AL2243">
        <f t="shared" si="253"/>
        <v>8</v>
      </c>
    </row>
    <row r="2244" spans="1:38" hidden="1" x14ac:dyDescent="0.3">
      <c r="A2244">
        <v>23</v>
      </c>
      <c r="B2244">
        <v>3</v>
      </c>
      <c r="C2244">
        <f>IF(OR($L2244=TRUE,$A2244=0,MOD($A2244,ChapterTable!$R$20)&lt;&gt;0),
MAX(0,INT(($B2244+ChapterTable!$P$26+VLOOKUP(SUBSTITUTE(C$1,"성장단계","")&amp;"단계오프셋",ChapterTable!$R:$S,2,0))/ChapterTable!$P$23)),
MAX(0,INT(($B2244+ChapterTable!$R$26+VLOOKUP(SUBSTITUTE(C$1,"성장단계","")&amp;"보스단계오프셋",ChapterTable!$R:$S,2,0))/ChapterTable!$R$23)))</f>
        <v>0</v>
      </c>
      <c r="D2244">
        <f>IF(OR($L2244=TRUE,$A2244=0,MOD($A2244,ChapterTable!$R$20)&lt;&gt;0),
MAX(0,INT(($B2244+ChapterTable!$P$26+VLOOKUP(SUBSTITUTE(D$1,"성장단계","")&amp;"단계오프셋",ChapterTable!$R:$S,2,0))/ChapterTable!$P$23)),
MAX(0,INT(($B2244+ChapterTable!$R$26+VLOOKUP(SUBSTITUTE(D$1,"성장단계","")&amp;"보스단계오프셋",ChapterTable!$R:$S,2,0))/ChapterTable!$R$23)))</f>
        <v>0</v>
      </c>
      <c r="E2244" s="1">
        <f ca="1">IF(AND($A2244=0,$B2244=1),
    VLOOKUP(1,ChapterTable!$1:$1048576,MATCH("최종"&amp;SUBSTITUTE(SUBSTITUTE(E$1,"standard",""),"|Float",""),ChapterTable!$1:$1,0),0)*ChapterTable!$P$17,
  IF(AND($A2244=0,$B2244=0),
    E2245,
  IF($B2244=0,
    VLOOKUP($A2244,ChapterTable!$1:$1048576,MATCH("최종"&amp;SUBSTITUTE(SUBSTITUTE(E$1,"standard",""),"|Float",""),ChapterTable!$1:$1,0),0),
  IF($B2244=1,
    IF($L2244=FALSE,
      VLOOKUP($A2244,ChapterTable!$1:$1048576,MATCH("최종"&amp;SUBSTITUTE(SUBSTITUTE(E$1,"standard",""),"|Float",""),ChapterTable!$1:$1,0),0),
      VLOOKUP($A2244-ChapterTable!$P$11,ChapterTable!$1:$1048576,MATCH("최종"&amp;SUBSTITUTE(SUBSTITUTE(E$1,"standard",""),"|Float",""),ChapterTable!$1:$1,0),0)*ChapterTable!$P$14
    ),
  OFFSET(E2244,-$B2244+IF($L2244,1,0),0)*IF($B2244&gt;OFFSET($B2244,1,0),ChapterTable!$R$17,1)*
    (VLOOKUP(SUBSTITUTE(SUBSTITUTE(E$1,"standard",""),"|Float","")&amp;IF(OR($L2244=TRUE,$A2244=0,MOD($A2244,ChapterTable!$R$20)&lt;&gt;0),"","보스")&amp;"인게임누적곱배수",ChapterTable!$R:$S,2,0)^C2244
    +VLOOKUP(SUBSTITUTE(SUBSTITUTE(E$1,"standard",""),"|Float","")&amp;IF(OR($L2244=TRUE,$A2244=0,MOD($A2244,ChapterTable!$R$20)&lt;&gt;0),"","보스")&amp;"인게임누적합배수",ChapterTable!$R:$S,2,0)*C2244)
  )
  )
  )
)</f>
        <v>688328.14312648773</v>
      </c>
      <c r="F2244" s="1">
        <f ca="1">IF(AND($A2244=0,$B2244=1),
    VLOOKUP(1,ChapterTable!$1:$1048576,MATCH("최종"&amp;SUBSTITUTE(SUBSTITUTE(F$1,"standard",""),"|Float",""),ChapterTable!$1:$1,0),0)*ChapterTable!$P$17,
  IF(AND($A2244=0,$B2244=0),
    F2245,
  IF($B2244=0,
    VLOOKUP($A2244,ChapterTable!$1:$1048576,MATCH("최종"&amp;SUBSTITUTE(SUBSTITUTE(F$1,"standard",""),"|Float",""),ChapterTable!$1:$1,0),0),
  IF($B2244=1,
    IF($L2244=FALSE,
      VLOOKUP($A2244,ChapterTable!$1:$1048576,MATCH("최종"&amp;SUBSTITUTE(SUBSTITUTE(F$1,"standard",""),"|Float",""),ChapterTable!$1:$1,0),0),
      VLOOKUP($A2244-ChapterTable!$P$11,ChapterTable!$1:$1048576,MATCH("최종"&amp;SUBSTITUTE(SUBSTITUTE(F$1,"standard",""),"|Float",""),ChapterTable!$1:$1,0),0)*ChapterTable!$P$14
    ),
  OFFSET(F2244,-$B2244+IF($L2244,1,0),0)*
    (VLOOKUP(SUBSTITUTE(SUBSTITUTE(F$1,"standard",""),"|Float","")&amp;IF(OR($L2244=TRUE,$A2244=0,MOD($A2244,ChapterTable!$R$20)&lt;&gt;0),"","보스")&amp;"인게임누적곱배수",ChapterTable!$R:$S,2,0)^D2244
    +VLOOKUP(SUBSTITUTE(SUBSTITUTE(F$1,"standard",""),"|Float","")&amp;IF(OR($L2244=TRUE,$A2244=0,MOD($A2244,ChapterTable!$R$20)&lt;&gt;0),"","보스")&amp;"인게임누적합배수",ChapterTable!$R:$S,2,0)*D2244)
  )
  )
  )
)</f>
        <v>286803.39296936989</v>
      </c>
      <c r="G2244" t="s">
        <v>719</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254"/>
        <v>1</v>
      </c>
      <c r="Q2244">
        <f t="shared" si="255"/>
        <v>1</v>
      </c>
      <c r="R2244" t="b">
        <f t="shared" ca="1" si="256"/>
        <v>1</v>
      </c>
      <c r="T2244" t="b">
        <f t="shared" ca="1" si="257"/>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260">IF(B2244=0,0,1/(INT((B2244-1)/10)+1))</f>
        <v>1</v>
      </c>
      <c r="AJ2244">
        <f t="shared" si="258"/>
        <v>1</v>
      </c>
      <c r="AK2244">
        <f t="shared" si="259"/>
        <v>1</v>
      </c>
      <c r="AL2244">
        <f t="shared" si="253"/>
        <v>8</v>
      </c>
    </row>
    <row r="2245" spans="1:38" hidden="1" x14ac:dyDescent="0.3">
      <c r="A2245">
        <v>23</v>
      </c>
      <c r="B2245">
        <v>4</v>
      </c>
      <c r="C2245">
        <f>IF(OR($L2245=TRUE,$A2245=0,MOD($A2245,ChapterTable!$R$20)&lt;&gt;0),
MAX(0,INT(($B2245+ChapterTable!$P$26+VLOOKUP(SUBSTITUTE(C$1,"성장단계","")&amp;"단계오프셋",ChapterTable!$R:$S,2,0))/ChapterTable!$P$23)),
MAX(0,INT(($B2245+ChapterTable!$R$26+VLOOKUP(SUBSTITUTE(C$1,"성장단계","")&amp;"보스단계오프셋",ChapterTable!$R:$S,2,0))/ChapterTable!$R$23)))</f>
        <v>0</v>
      </c>
      <c r="D2245">
        <f>IF(OR($L2245=TRUE,$A2245=0,MOD($A2245,ChapterTable!$R$20)&lt;&gt;0),
MAX(0,INT(($B2245+ChapterTable!$P$26+VLOOKUP(SUBSTITUTE(D$1,"성장단계","")&amp;"단계오프셋",ChapterTable!$R:$S,2,0))/ChapterTable!$P$23)),
MAX(0,INT(($B2245+ChapterTable!$R$26+VLOOKUP(SUBSTITUTE(D$1,"성장단계","")&amp;"보스단계오프셋",ChapterTable!$R:$S,2,0))/ChapterTable!$R$23)))</f>
        <v>0</v>
      </c>
      <c r="E2245" s="1">
        <f ca="1">IF(AND($A2245=0,$B2245=1),
    VLOOKUP(1,ChapterTable!$1:$1048576,MATCH("최종"&amp;SUBSTITUTE(SUBSTITUTE(E$1,"standard",""),"|Float",""),ChapterTable!$1:$1,0),0)*ChapterTable!$P$17,
  IF(AND($A2245=0,$B2245=0),
    E2246,
  IF($B2245=0,
    VLOOKUP($A2245,ChapterTable!$1:$1048576,MATCH("최종"&amp;SUBSTITUTE(SUBSTITUTE(E$1,"standard",""),"|Float",""),ChapterTable!$1:$1,0),0),
  IF($B2245=1,
    IF($L2245=FALSE,
      VLOOKUP($A2245,ChapterTable!$1:$1048576,MATCH("최종"&amp;SUBSTITUTE(SUBSTITUTE(E$1,"standard",""),"|Float",""),ChapterTable!$1:$1,0),0),
      VLOOKUP($A2245-ChapterTable!$P$11,ChapterTable!$1:$1048576,MATCH("최종"&amp;SUBSTITUTE(SUBSTITUTE(E$1,"standard",""),"|Float",""),ChapterTable!$1:$1,0),0)*ChapterTable!$P$14
    ),
  OFFSET(E2245,-$B2245+IF($L2245,1,0),0)*IF($B2245&gt;OFFSET($B2245,1,0),ChapterTable!$R$17,1)*
    (VLOOKUP(SUBSTITUTE(SUBSTITUTE(E$1,"standard",""),"|Float","")&amp;IF(OR($L2245=TRUE,$A2245=0,MOD($A2245,ChapterTable!$R$20)&lt;&gt;0),"","보스")&amp;"인게임누적곱배수",ChapterTable!$R:$S,2,0)^C2245
    +VLOOKUP(SUBSTITUTE(SUBSTITUTE(E$1,"standard",""),"|Float","")&amp;IF(OR($L2245=TRUE,$A2245=0,MOD($A2245,ChapterTable!$R$20)&lt;&gt;0),"","보스")&amp;"인게임누적합배수",ChapterTable!$R:$S,2,0)*C2245)
  )
  )
  )
)</f>
        <v>688328.14312648773</v>
      </c>
      <c r="F2245" s="1">
        <f ca="1">IF(AND($A2245=0,$B2245=1),
    VLOOKUP(1,ChapterTable!$1:$1048576,MATCH("최종"&amp;SUBSTITUTE(SUBSTITUTE(F$1,"standard",""),"|Float",""),ChapterTable!$1:$1,0),0)*ChapterTable!$P$17,
  IF(AND($A2245=0,$B2245=0),
    F2246,
  IF($B2245=0,
    VLOOKUP($A2245,ChapterTable!$1:$1048576,MATCH("최종"&amp;SUBSTITUTE(SUBSTITUTE(F$1,"standard",""),"|Float",""),ChapterTable!$1:$1,0),0),
  IF($B2245=1,
    IF($L2245=FALSE,
      VLOOKUP($A2245,ChapterTable!$1:$1048576,MATCH("최종"&amp;SUBSTITUTE(SUBSTITUTE(F$1,"standard",""),"|Float",""),ChapterTable!$1:$1,0),0),
      VLOOKUP($A2245-ChapterTable!$P$11,ChapterTable!$1:$1048576,MATCH("최종"&amp;SUBSTITUTE(SUBSTITUTE(F$1,"standard",""),"|Float",""),ChapterTable!$1:$1,0),0)*ChapterTable!$P$14
    ),
  OFFSET(F2245,-$B2245+IF($L2245,1,0),0)*
    (VLOOKUP(SUBSTITUTE(SUBSTITUTE(F$1,"standard",""),"|Float","")&amp;IF(OR($L2245=TRUE,$A2245=0,MOD($A2245,ChapterTable!$R$20)&lt;&gt;0),"","보스")&amp;"인게임누적곱배수",ChapterTable!$R:$S,2,0)^D2245
    +VLOOKUP(SUBSTITUTE(SUBSTITUTE(F$1,"standard",""),"|Float","")&amp;IF(OR($L2245=TRUE,$A2245=0,MOD($A2245,ChapterTable!$R$20)&lt;&gt;0),"","보스")&amp;"인게임누적합배수",ChapterTable!$R:$S,2,0)*D2245)
  )
  )
  )
)</f>
        <v>286803.39296936989</v>
      </c>
      <c r="G2245" t="s">
        <v>719</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254"/>
        <v>1</v>
      </c>
      <c r="Q2245">
        <f t="shared" si="255"/>
        <v>1</v>
      </c>
      <c r="R2245" t="b">
        <f t="shared" ca="1" si="256"/>
        <v>1</v>
      </c>
      <c r="T2245" t="b">
        <f t="shared" ca="1" si="257"/>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260"/>
        <v>1</v>
      </c>
      <c r="AJ2245">
        <f t="shared" si="258"/>
        <v>1</v>
      </c>
      <c r="AK2245">
        <f t="shared" si="259"/>
        <v>1</v>
      </c>
      <c r="AL2245">
        <f t="shared" si="253"/>
        <v>8</v>
      </c>
    </row>
    <row r="2246" spans="1:38" hidden="1" x14ac:dyDescent="0.3">
      <c r="A2246">
        <v>23</v>
      </c>
      <c r="B2246">
        <v>5</v>
      </c>
      <c r="C2246">
        <f>IF(OR($L2246=TRUE,$A2246=0,MOD($A2246,ChapterTable!$R$20)&lt;&gt;0),
MAX(0,INT(($B2246+ChapterTable!$P$26+VLOOKUP(SUBSTITUTE(C$1,"성장단계","")&amp;"단계오프셋",ChapterTable!$R:$S,2,0))/ChapterTable!$P$23)),
MAX(0,INT(($B2246+ChapterTable!$R$26+VLOOKUP(SUBSTITUTE(C$1,"성장단계","")&amp;"보스단계오프셋",ChapterTable!$R:$S,2,0))/ChapterTable!$R$23)))</f>
        <v>0</v>
      </c>
      <c r="D2246">
        <f>IF(OR($L2246=TRUE,$A2246=0,MOD($A2246,ChapterTable!$R$20)&lt;&gt;0),
MAX(0,INT(($B2246+ChapterTable!$P$26+VLOOKUP(SUBSTITUTE(D$1,"성장단계","")&amp;"단계오프셋",ChapterTable!$R:$S,2,0))/ChapterTable!$P$23)),
MAX(0,INT(($B2246+ChapterTable!$R$26+VLOOKUP(SUBSTITUTE(D$1,"성장단계","")&amp;"보스단계오프셋",ChapterTable!$R:$S,2,0))/ChapterTable!$R$23)))</f>
        <v>0</v>
      </c>
      <c r="E2246" s="1">
        <f ca="1">IF(AND($A2246=0,$B2246=1),
    VLOOKUP(1,ChapterTable!$1:$1048576,MATCH("최종"&amp;SUBSTITUTE(SUBSTITUTE(E$1,"standard",""),"|Float",""),ChapterTable!$1:$1,0),0)*ChapterTable!$P$17,
  IF(AND($A2246=0,$B2246=0),
    E2247,
  IF($B2246=0,
    VLOOKUP($A2246,ChapterTable!$1:$1048576,MATCH("최종"&amp;SUBSTITUTE(SUBSTITUTE(E$1,"standard",""),"|Float",""),ChapterTable!$1:$1,0),0),
  IF($B2246=1,
    IF($L2246=FALSE,
      VLOOKUP($A2246,ChapterTable!$1:$1048576,MATCH("최종"&amp;SUBSTITUTE(SUBSTITUTE(E$1,"standard",""),"|Float",""),ChapterTable!$1:$1,0),0),
      VLOOKUP($A2246-ChapterTable!$P$11,ChapterTable!$1:$1048576,MATCH("최종"&amp;SUBSTITUTE(SUBSTITUTE(E$1,"standard",""),"|Float",""),ChapterTable!$1:$1,0),0)*ChapterTable!$P$14
    ),
  OFFSET(E2246,-$B2246+IF($L2246,1,0),0)*IF($B2246&gt;OFFSET($B2246,1,0),ChapterTable!$R$17,1)*
    (VLOOKUP(SUBSTITUTE(SUBSTITUTE(E$1,"standard",""),"|Float","")&amp;IF(OR($L2246=TRUE,$A2246=0,MOD($A2246,ChapterTable!$R$20)&lt;&gt;0),"","보스")&amp;"인게임누적곱배수",ChapterTable!$R:$S,2,0)^C2246
    +VLOOKUP(SUBSTITUTE(SUBSTITUTE(E$1,"standard",""),"|Float","")&amp;IF(OR($L2246=TRUE,$A2246=0,MOD($A2246,ChapterTable!$R$20)&lt;&gt;0),"","보스")&amp;"인게임누적합배수",ChapterTable!$R:$S,2,0)*C2246)
  )
  )
  )
)</f>
        <v>688328.14312648773</v>
      </c>
      <c r="F2246" s="1">
        <f ca="1">IF(AND($A2246=0,$B2246=1),
    VLOOKUP(1,ChapterTable!$1:$1048576,MATCH("최종"&amp;SUBSTITUTE(SUBSTITUTE(F$1,"standard",""),"|Float",""),ChapterTable!$1:$1,0),0)*ChapterTable!$P$17,
  IF(AND($A2246=0,$B2246=0),
    F2247,
  IF($B2246=0,
    VLOOKUP($A2246,ChapterTable!$1:$1048576,MATCH("최종"&amp;SUBSTITUTE(SUBSTITUTE(F$1,"standard",""),"|Float",""),ChapterTable!$1:$1,0),0),
  IF($B2246=1,
    IF($L2246=FALSE,
      VLOOKUP($A2246,ChapterTable!$1:$1048576,MATCH("최종"&amp;SUBSTITUTE(SUBSTITUTE(F$1,"standard",""),"|Float",""),ChapterTable!$1:$1,0),0),
      VLOOKUP($A2246-ChapterTable!$P$11,ChapterTable!$1:$1048576,MATCH("최종"&amp;SUBSTITUTE(SUBSTITUTE(F$1,"standard",""),"|Float",""),ChapterTable!$1:$1,0),0)*ChapterTable!$P$14
    ),
  OFFSET(F2246,-$B2246+IF($L2246,1,0),0)*
    (VLOOKUP(SUBSTITUTE(SUBSTITUTE(F$1,"standard",""),"|Float","")&amp;IF(OR($L2246=TRUE,$A2246=0,MOD($A2246,ChapterTable!$R$20)&lt;&gt;0),"","보스")&amp;"인게임누적곱배수",ChapterTable!$R:$S,2,0)^D2246
    +VLOOKUP(SUBSTITUTE(SUBSTITUTE(F$1,"standard",""),"|Float","")&amp;IF(OR($L2246=TRUE,$A2246=0,MOD($A2246,ChapterTable!$R$20)&lt;&gt;0),"","보스")&amp;"인게임누적합배수",ChapterTable!$R:$S,2,0)*D2246)
  )
  )
  )
)</f>
        <v>286803.39296936989</v>
      </c>
      <c r="G2246" t="s">
        <v>719</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254"/>
        <v>11</v>
      </c>
      <c r="Q2246">
        <f t="shared" si="255"/>
        <v>11</v>
      </c>
      <c r="R2246" t="b">
        <f t="shared" ca="1" si="256"/>
        <v>1</v>
      </c>
      <c r="T2246" t="b">
        <f t="shared" ca="1" si="257"/>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260"/>
        <v>1</v>
      </c>
      <c r="AJ2246">
        <f t="shared" si="258"/>
        <v>1</v>
      </c>
      <c r="AK2246">
        <f t="shared" si="259"/>
        <v>1</v>
      </c>
      <c r="AL2246">
        <f t="shared" si="253"/>
        <v>8</v>
      </c>
    </row>
    <row r="2247" spans="1:38" hidden="1" x14ac:dyDescent="0.3">
      <c r="A2247">
        <v>23</v>
      </c>
      <c r="B2247">
        <v>6</v>
      </c>
      <c r="C2247">
        <f>IF(OR($L2247=TRUE,$A2247=0,MOD($A2247,ChapterTable!$R$20)&lt;&gt;0),
MAX(0,INT(($B2247+ChapterTable!$P$26+VLOOKUP(SUBSTITUTE(C$1,"성장단계","")&amp;"단계오프셋",ChapterTable!$R:$S,2,0))/ChapterTable!$P$23)),
MAX(0,INT(($B2247+ChapterTable!$R$26+VLOOKUP(SUBSTITUTE(C$1,"성장단계","")&amp;"보스단계오프셋",ChapterTable!$R:$S,2,0))/ChapterTable!$R$23)))</f>
        <v>1</v>
      </c>
      <c r="D2247">
        <f>IF(OR($L2247=TRUE,$A2247=0,MOD($A2247,ChapterTable!$R$20)&lt;&gt;0),
MAX(0,INT(($B2247+ChapterTable!$P$26+VLOOKUP(SUBSTITUTE(D$1,"성장단계","")&amp;"단계오프셋",ChapterTable!$R:$S,2,0))/ChapterTable!$P$23)),
MAX(0,INT(($B2247+ChapterTable!$R$26+VLOOKUP(SUBSTITUTE(D$1,"성장단계","")&amp;"보스단계오프셋",ChapterTable!$R:$S,2,0))/ChapterTable!$R$23)))</f>
        <v>0</v>
      </c>
      <c r="E2247" s="1">
        <f ca="1">IF(AND($A2247=0,$B2247=1),
    VLOOKUP(1,ChapterTable!$1:$1048576,MATCH("최종"&amp;SUBSTITUTE(SUBSTITUTE(E$1,"standard",""),"|Float",""),ChapterTable!$1:$1,0),0)*ChapterTable!$P$17,
  IF(AND($A2247=0,$B2247=0),
    E2248,
  IF($B2247=0,
    VLOOKUP($A2247,ChapterTable!$1:$1048576,MATCH("최종"&amp;SUBSTITUTE(SUBSTITUTE(E$1,"standard",""),"|Float",""),ChapterTable!$1:$1,0),0),
  IF($B2247=1,
    IF($L2247=FALSE,
      VLOOKUP($A2247,ChapterTable!$1:$1048576,MATCH("최종"&amp;SUBSTITUTE(SUBSTITUTE(E$1,"standard",""),"|Float",""),ChapterTable!$1:$1,0),0),
      VLOOKUP($A2247-ChapterTable!$P$11,ChapterTable!$1:$1048576,MATCH("최종"&amp;SUBSTITUTE(SUBSTITUTE(E$1,"standard",""),"|Float",""),ChapterTable!$1:$1,0),0)*ChapterTable!$P$14
    ),
  OFFSET(E2247,-$B2247+IF($L2247,1,0),0)*IF($B2247&gt;OFFSET($B2247,1,0),ChapterTable!$R$17,1)*
    (VLOOKUP(SUBSTITUTE(SUBSTITUTE(E$1,"standard",""),"|Float","")&amp;IF(OR($L2247=TRUE,$A2247=0,MOD($A2247,ChapterTable!$R$20)&lt;&gt;0),"","보스")&amp;"인게임누적곱배수",ChapterTable!$R:$S,2,0)^C2247
    +VLOOKUP(SUBSTITUTE(SUBSTITUTE(E$1,"standard",""),"|Float","")&amp;IF(OR($L2247=TRUE,$A2247=0,MOD($A2247,ChapterTable!$R$20)&lt;&gt;0),"","보스")&amp;"인게임누적합배수",ChapterTable!$R:$S,2,0)*C2247)
  )
  )
  )
)</f>
        <v>825993.7717517853</v>
      </c>
      <c r="F2247" s="1">
        <f ca="1">IF(AND($A2247=0,$B2247=1),
    VLOOKUP(1,ChapterTable!$1:$1048576,MATCH("최종"&amp;SUBSTITUTE(SUBSTITUTE(F$1,"standard",""),"|Float",""),ChapterTable!$1:$1,0),0)*ChapterTable!$P$17,
  IF(AND($A2247=0,$B2247=0),
    F2248,
  IF($B2247=0,
    VLOOKUP($A2247,ChapterTable!$1:$1048576,MATCH("최종"&amp;SUBSTITUTE(SUBSTITUTE(F$1,"standard",""),"|Float",""),ChapterTable!$1:$1,0),0),
  IF($B2247=1,
    IF($L2247=FALSE,
      VLOOKUP($A2247,ChapterTable!$1:$1048576,MATCH("최종"&amp;SUBSTITUTE(SUBSTITUTE(F$1,"standard",""),"|Float",""),ChapterTable!$1:$1,0),0),
      VLOOKUP($A2247-ChapterTable!$P$11,ChapterTable!$1:$1048576,MATCH("최종"&amp;SUBSTITUTE(SUBSTITUTE(F$1,"standard",""),"|Float",""),ChapterTable!$1:$1,0),0)*ChapterTable!$P$14
    ),
  OFFSET(F2247,-$B2247+IF($L2247,1,0),0)*
    (VLOOKUP(SUBSTITUTE(SUBSTITUTE(F$1,"standard",""),"|Float","")&amp;IF(OR($L2247=TRUE,$A2247=0,MOD($A2247,ChapterTable!$R$20)&lt;&gt;0),"","보스")&amp;"인게임누적곱배수",ChapterTable!$R:$S,2,0)^D2247
    +VLOOKUP(SUBSTITUTE(SUBSTITUTE(F$1,"standard",""),"|Float","")&amp;IF(OR($L2247=TRUE,$A2247=0,MOD($A2247,ChapterTable!$R$20)&lt;&gt;0),"","보스")&amp;"인게임누적합배수",ChapterTable!$R:$S,2,0)*D2247)
  )
  )
  )
)</f>
        <v>286803.39296936989</v>
      </c>
      <c r="G2247" t="s">
        <v>719</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254"/>
        <v>1</v>
      </c>
      <c r="Q2247">
        <f t="shared" si="255"/>
        <v>1</v>
      </c>
      <c r="R2247" t="b">
        <f t="shared" ca="1" si="256"/>
        <v>1</v>
      </c>
      <c r="T2247" t="b">
        <f t="shared" ca="1" si="257"/>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260"/>
        <v>1</v>
      </c>
      <c r="AJ2247">
        <f t="shared" si="258"/>
        <v>1</v>
      </c>
      <c r="AK2247">
        <f t="shared" si="259"/>
        <v>1</v>
      </c>
      <c r="AL2247">
        <f t="shared" si="253"/>
        <v>8</v>
      </c>
    </row>
    <row r="2248" spans="1:38" hidden="1" x14ac:dyDescent="0.3">
      <c r="A2248">
        <v>23</v>
      </c>
      <c r="B2248">
        <v>7</v>
      </c>
      <c r="C2248">
        <f>IF(OR($L2248=TRUE,$A2248=0,MOD($A2248,ChapterTable!$R$20)&lt;&gt;0),
MAX(0,INT(($B2248+ChapterTable!$P$26+VLOOKUP(SUBSTITUTE(C$1,"성장단계","")&amp;"단계오프셋",ChapterTable!$R:$S,2,0))/ChapterTable!$P$23)),
MAX(0,INT(($B2248+ChapterTable!$R$26+VLOOKUP(SUBSTITUTE(C$1,"성장단계","")&amp;"보스단계오프셋",ChapterTable!$R:$S,2,0))/ChapterTable!$R$23)))</f>
        <v>1</v>
      </c>
      <c r="D2248">
        <f>IF(OR($L2248=TRUE,$A2248=0,MOD($A2248,ChapterTable!$R$20)&lt;&gt;0),
MAX(0,INT(($B2248+ChapterTable!$P$26+VLOOKUP(SUBSTITUTE(D$1,"성장단계","")&amp;"단계오프셋",ChapterTable!$R:$S,2,0))/ChapterTable!$P$23)),
MAX(0,INT(($B2248+ChapterTable!$R$26+VLOOKUP(SUBSTITUTE(D$1,"성장단계","")&amp;"보스단계오프셋",ChapterTable!$R:$S,2,0))/ChapterTable!$R$23)))</f>
        <v>0</v>
      </c>
      <c r="E2248" s="1">
        <f ca="1">IF(AND($A2248=0,$B2248=1),
    VLOOKUP(1,ChapterTable!$1:$1048576,MATCH("최종"&amp;SUBSTITUTE(SUBSTITUTE(E$1,"standard",""),"|Float",""),ChapterTable!$1:$1,0),0)*ChapterTable!$P$17,
  IF(AND($A2248=0,$B2248=0),
    E2249,
  IF($B2248=0,
    VLOOKUP($A2248,ChapterTable!$1:$1048576,MATCH("최종"&amp;SUBSTITUTE(SUBSTITUTE(E$1,"standard",""),"|Float",""),ChapterTable!$1:$1,0),0),
  IF($B2248=1,
    IF($L2248=FALSE,
      VLOOKUP($A2248,ChapterTable!$1:$1048576,MATCH("최종"&amp;SUBSTITUTE(SUBSTITUTE(E$1,"standard",""),"|Float",""),ChapterTable!$1:$1,0),0),
      VLOOKUP($A2248-ChapterTable!$P$11,ChapterTable!$1:$1048576,MATCH("최종"&amp;SUBSTITUTE(SUBSTITUTE(E$1,"standard",""),"|Float",""),ChapterTable!$1:$1,0),0)*ChapterTable!$P$14
    ),
  OFFSET(E2248,-$B2248+IF($L2248,1,0),0)*IF($B2248&gt;OFFSET($B2248,1,0),ChapterTable!$R$17,1)*
    (VLOOKUP(SUBSTITUTE(SUBSTITUTE(E$1,"standard",""),"|Float","")&amp;IF(OR($L2248=TRUE,$A2248=0,MOD($A2248,ChapterTable!$R$20)&lt;&gt;0),"","보스")&amp;"인게임누적곱배수",ChapterTable!$R:$S,2,0)^C2248
    +VLOOKUP(SUBSTITUTE(SUBSTITUTE(E$1,"standard",""),"|Float","")&amp;IF(OR($L2248=TRUE,$A2248=0,MOD($A2248,ChapterTable!$R$20)&lt;&gt;0),"","보스")&amp;"인게임누적합배수",ChapterTable!$R:$S,2,0)*C2248)
  )
  )
  )
)</f>
        <v>825993.7717517853</v>
      </c>
      <c r="F2248" s="1">
        <f ca="1">IF(AND($A2248=0,$B2248=1),
    VLOOKUP(1,ChapterTable!$1:$1048576,MATCH("최종"&amp;SUBSTITUTE(SUBSTITUTE(F$1,"standard",""),"|Float",""),ChapterTable!$1:$1,0),0)*ChapterTable!$P$17,
  IF(AND($A2248=0,$B2248=0),
    F2249,
  IF($B2248=0,
    VLOOKUP($A2248,ChapterTable!$1:$1048576,MATCH("최종"&amp;SUBSTITUTE(SUBSTITUTE(F$1,"standard",""),"|Float",""),ChapterTable!$1:$1,0),0),
  IF($B2248=1,
    IF($L2248=FALSE,
      VLOOKUP($A2248,ChapterTable!$1:$1048576,MATCH("최종"&amp;SUBSTITUTE(SUBSTITUTE(F$1,"standard",""),"|Float",""),ChapterTable!$1:$1,0),0),
      VLOOKUP($A2248-ChapterTable!$P$11,ChapterTable!$1:$1048576,MATCH("최종"&amp;SUBSTITUTE(SUBSTITUTE(F$1,"standard",""),"|Float",""),ChapterTable!$1:$1,0),0)*ChapterTable!$P$14
    ),
  OFFSET(F2248,-$B2248+IF($L2248,1,0),0)*
    (VLOOKUP(SUBSTITUTE(SUBSTITUTE(F$1,"standard",""),"|Float","")&amp;IF(OR($L2248=TRUE,$A2248=0,MOD($A2248,ChapterTable!$R$20)&lt;&gt;0),"","보스")&amp;"인게임누적곱배수",ChapterTable!$R:$S,2,0)^D2248
    +VLOOKUP(SUBSTITUTE(SUBSTITUTE(F$1,"standard",""),"|Float","")&amp;IF(OR($L2248=TRUE,$A2248=0,MOD($A2248,ChapterTable!$R$20)&lt;&gt;0),"","보스")&amp;"인게임누적합배수",ChapterTable!$R:$S,2,0)*D2248)
  )
  )
  )
)</f>
        <v>286803.39296936989</v>
      </c>
      <c r="G2248" t="s">
        <v>719</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254"/>
        <v>1</v>
      </c>
      <c r="Q2248">
        <f t="shared" si="255"/>
        <v>1</v>
      </c>
      <c r="R2248" t="b">
        <f t="shared" ca="1" si="256"/>
        <v>1</v>
      </c>
      <c r="T2248" t="b">
        <f t="shared" ca="1" si="257"/>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260"/>
        <v>1</v>
      </c>
      <c r="AJ2248">
        <f t="shared" si="258"/>
        <v>1</v>
      </c>
      <c r="AK2248">
        <f t="shared" si="259"/>
        <v>1</v>
      </c>
      <c r="AL2248">
        <f t="shared" si="253"/>
        <v>8</v>
      </c>
    </row>
    <row r="2249" spans="1:38" hidden="1" x14ac:dyDescent="0.3">
      <c r="A2249">
        <v>23</v>
      </c>
      <c r="B2249">
        <v>8</v>
      </c>
      <c r="C2249">
        <f>IF(OR($L2249=TRUE,$A2249=0,MOD($A2249,ChapterTable!$R$20)&lt;&gt;0),
MAX(0,INT(($B2249+ChapterTable!$P$26+VLOOKUP(SUBSTITUTE(C$1,"성장단계","")&amp;"단계오프셋",ChapterTable!$R:$S,2,0))/ChapterTable!$P$23)),
MAX(0,INT(($B2249+ChapterTable!$R$26+VLOOKUP(SUBSTITUTE(C$1,"성장단계","")&amp;"보스단계오프셋",ChapterTable!$R:$S,2,0))/ChapterTable!$R$23)))</f>
        <v>1</v>
      </c>
      <c r="D2249">
        <f>IF(OR($L2249=TRUE,$A2249=0,MOD($A2249,ChapterTable!$R$20)&lt;&gt;0),
MAX(0,INT(($B2249+ChapterTable!$P$26+VLOOKUP(SUBSTITUTE(D$1,"성장단계","")&amp;"단계오프셋",ChapterTable!$R:$S,2,0))/ChapterTable!$P$23)),
MAX(0,INT(($B2249+ChapterTable!$R$26+VLOOKUP(SUBSTITUTE(D$1,"성장단계","")&amp;"보스단계오프셋",ChapterTable!$R:$S,2,0))/ChapterTable!$R$23)))</f>
        <v>0</v>
      </c>
      <c r="E2249" s="1">
        <f ca="1">IF(AND($A2249=0,$B2249=1),
    VLOOKUP(1,ChapterTable!$1:$1048576,MATCH("최종"&amp;SUBSTITUTE(SUBSTITUTE(E$1,"standard",""),"|Float",""),ChapterTable!$1:$1,0),0)*ChapterTable!$P$17,
  IF(AND($A2249=0,$B2249=0),
    E2250,
  IF($B2249=0,
    VLOOKUP($A2249,ChapterTable!$1:$1048576,MATCH("최종"&amp;SUBSTITUTE(SUBSTITUTE(E$1,"standard",""),"|Float",""),ChapterTable!$1:$1,0),0),
  IF($B2249=1,
    IF($L2249=FALSE,
      VLOOKUP($A2249,ChapterTable!$1:$1048576,MATCH("최종"&amp;SUBSTITUTE(SUBSTITUTE(E$1,"standard",""),"|Float",""),ChapterTable!$1:$1,0),0),
      VLOOKUP($A2249-ChapterTable!$P$11,ChapterTable!$1:$1048576,MATCH("최종"&amp;SUBSTITUTE(SUBSTITUTE(E$1,"standard",""),"|Float",""),ChapterTable!$1:$1,0),0)*ChapterTable!$P$14
    ),
  OFFSET(E2249,-$B2249+IF($L2249,1,0),0)*IF($B2249&gt;OFFSET($B2249,1,0),ChapterTable!$R$17,1)*
    (VLOOKUP(SUBSTITUTE(SUBSTITUTE(E$1,"standard",""),"|Float","")&amp;IF(OR($L2249=TRUE,$A2249=0,MOD($A2249,ChapterTable!$R$20)&lt;&gt;0),"","보스")&amp;"인게임누적곱배수",ChapterTable!$R:$S,2,0)^C2249
    +VLOOKUP(SUBSTITUTE(SUBSTITUTE(E$1,"standard",""),"|Float","")&amp;IF(OR($L2249=TRUE,$A2249=0,MOD($A2249,ChapterTable!$R$20)&lt;&gt;0),"","보스")&amp;"인게임누적합배수",ChapterTable!$R:$S,2,0)*C2249)
  )
  )
  )
)</f>
        <v>825993.7717517853</v>
      </c>
      <c r="F2249" s="1">
        <f ca="1">IF(AND($A2249=0,$B2249=1),
    VLOOKUP(1,ChapterTable!$1:$1048576,MATCH("최종"&amp;SUBSTITUTE(SUBSTITUTE(F$1,"standard",""),"|Float",""),ChapterTable!$1:$1,0),0)*ChapterTable!$P$17,
  IF(AND($A2249=0,$B2249=0),
    F2250,
  IF($B2249=0,
    VLOOKUP($A2249,ChapterTable!$1:$1048576,MATCH("최종"&amp;SUBSTITUTE(SUBSTITUTE(F$1,"standard",""),"|Float",""),ChapterTable!$1:$1,0),0),
  IF($B2249=1,
    IF($L2249=FALSE,
      VLOOKUP($A2249,ChapterTable!$1:$1048576,MATCH("최종"&amp;SUBSTITUTE(SUBSTITUTE(F$1,"standard",""),"|Float",""),ChapterTable!$1:$1,0),0),
      VLOOKUP($A2249-ChapterTable!$P$11,ChapterTable!$1:$1048576,MATCH("최종"&amp;SUBSTITUTE(SUBSTITUTE(F$1,"standard",""),"|Float",""),ChapterTable!$1:$1,0),0)*ChapterTable!$P$14
    ),
  OFFSET(F2249,-$B2249+IF($L2249,1,0),0)*
    (VLOOKUP(SUBSTITUTE(SUBSTITUTE(F$1,"standard",""),"|Float","")&amp;IF(OR($L2249=TRUE,$A2249=0,MOD($A2249,ChapterTable!$R$20)&lt;&gt;0),"","보스")&amp;"인게임누적곱배수",ChapterTable!$R:$S,2,0)^D2249
    +VLOOKUP(SUBSTITUTE(SUBSTITUTE(F$1,"standard",""),"|Float","")&amp;IF(OR($L2249=TRUE,$A2249=0,MOD($A2249,ChapterTable!$R$20)&lt;&gt;0),"","보스")&amp;"인게임누적합배수",ChapterTable!$R:$S,2,0)*D2249)
  )
  )
  )
)</f>
        <v>286803.39296936989</v>
      </c>
      <c r="G2249" t="s">
        <v>719</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254"/>
        <v>1</v>
      </c>
      <c r="Q2249">
        <f t="shared" si="255"/>
        <v>1</v>
      </c>
      <c r="R2249" t="b">
        <f t="shared" ca="1" si="256"/>
        <v>1</v>
      </c>
      <c r="T2249" t="b">
        <f t="shared" ca="1" si="257"/>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260"/>
        <v>1</v>
      </c>
      <c r="AJ2249">
        <f t="shared" si="258"/>
        <v>1</v>
      </c>
      <c r="AK2249">
        <f t="shared" si="259"/>
        <v>1</v>
      </c>
      <c r="AL2249">
        <f t="shared" si="253"/>
        <v>8</v>
      </c>
    </row>
    <row r="2250" spans="1:38" hidden="1" x14ac:dyDescent="0.3">
      <c r="A2250">
        <v>23</v>
      </c>
      <c r="B2250">
        <v>9</v>
      </c>
      <c r="C2250">
        <f>IF(OR($L2250=TRUE,$A2250=0,MOD($A2250,ChapterTable!$R$20)&lt;&gt;0),
MAX(0,INT(($B2250+ChapterTable!$P$26+VLOOKUP(SUBSTITUTE(C$1,"성장단계","")&amp;"단계오프셋",ChapterTable!$R:$S,2,0))/ChapterTable!$P$23)),
MAX(0,INT(($B2250+ChapterTable!$R$26+VLOOKUP(SUBSTITUTE(C$1,"성장단계","")&amp;"보스단계오프셋",ChapterTable!$R:$S,2,0))/ChapterTable!$R$23)))</f>
        <v>1</v>
      </c>
      <c r="D2250">
        <f>IF(OR($L2250=TRUE,$A2250=0,MOD($A2250,ChapterTable!$R$20)&lt;&gt;0),
MAX(0,INT(($B2250+ChapterTable!$P$26+VLOOKUP(SUBSTITUTE(D$1,"성장단계","")&amp;"단계오프셋",ChapterTable!$R:$S,2,0))/ChapterTable!$P$23)),
MAX(0,INT(($B2250+ChapterTable!$R$26+VLOOKUP(SUBSTITUTE(D$1,"성장단계","")&amp;"보스단계오프셋",ChapterTable!$R:$S,2,0))/ChapterTable!$R$23)))</f>
        <v>0</v>
      </c>
      <c r="E2250" s="1">
        <f ca="1">IF(AND($A2250=0,$B2250=1),
    VLOOKUP(1,ChapterTable!$1:$1048576,MATCH("최종"&amp;SUBSTITUTE(SUBSTITUTE(E$1,"standard",""),"|Float",""),ChapterTable!$1:$1,0),0)*ChapterTable!$P$17,
  IF(AND($A2250=0,$B2250=0),
    E2251,
  IF($B2250=0,
    VLOOKUP($A2250,ChapterTable!$1:$1048576,MATCH("최종"&amp;SUBSTITUTE(SUBSTITUTE(E$1,"standard",""),"|Float",""),ChapterTable!$1:$1,0),0),
  IF($B2250=1,
    IF($L2250=FALSE,
      VLOOKUP($A2250,ChapterTable!$1:$1048576,MATCH("최종"&amp;SUBSTITUTE(SUBSTITUTE(E$1,"standard",""),"|Float",""),ChapterTable!$1:$1,0),0),
      VLOOKUP($A2250-ChapterTable!$P$11,ChapterTable!$1:$1048576,MATCH("최종"&amp;SUBSTITUTE(SUBSTITUTE(E$1,"standard",""),"|Float",""),ChapterTable!$1:$1,0),0)*ChapterTable!$P$14
    ),
  OFFSET(E2250,-$B2250+IF($L2250,1,0),0)*IF($B2250&gt;OFFSET($B2250,1,0),ChapterTable!$R$17,1)*
    (VLOOKUP(SUBSTITUTE(SUBSTITUTE(E$1,"standard",""),"|Float","")&amp;IF(OR($L2250=TRUE,$A2250=0,MOD($A2250,ChapterTable!$R$20)&lt;&gt;0),"","보스")&amp;"인게임누적곱배수",ChapterTable!$R:$S,2,0)^C2250
    +VLOOKUP(SUBSTITUTE(SUBSTITUTE(E$1,"standard",""),"|Float","")&amp;IF(OR($L2250=TRUE,$A2250=0,MOD($A2250,ChapterTable!$R$20)&lt;&gt;0),"","보스")&amp;"인게임누적합배수",ChapterTable!$R:$S,2,0)*C2250)
  )
  )
  )
)</f>
        <v>825993.7717517853</v>
      </c>
      <c r="F2250" s="1">
        <f ca="1">IF(AND($A2250=0,$B2250=1),
    VLOOKUP(1,ChapterTable!$1:$1048576,MATCH("최종"&amp;SUBSTITUTE(SUBSTITUTE(F$1,"standard",""),"|Float",""),ChapterTable!$1:$1,0),0)*ChapterTable!$P$17,
  IF(AND($A2250=0,$B2250=0),
    F2251,
  IF($B2250=0,
    VLOOKUP($A2250,ChapterTable!$1:$1048576,MATCH("최종"&amp;SUBSTITUTE(SUBSTITUTE(F$1,"standard",""),"|Float",""),ChapterTable!$1:$1,0),0),
  IF($B2250=1,
    IF($L2250=FALSE,
      VLOOKUP($A2250,ChapterTable!$1:$1048576,MATCH("최종"&amp;SUBSTITUTE(SUBSTITUTE(F$1,"standard",""),"|Float",""),ChapterTable!$1:$1,0),0),
      VLOOKUP($A2250-ChapterTable!$P$11,ChapterTable!$1:$1048576,MATCH("최종"&amp;SUBSTITUTE(SUBSTITUTE(F$1,"standard",""),"|Float",""),ChapterTable!$1:$1,0),0)*ChapterTable!$P$14
    ),
  OFFSET(F2250,-$B2250+IF($L2250,1,0),0)*
    (VLOOKUP(SUBSTITUTE(SUBSTITUTE(F$1,"standard",""),"|Float","")&amp;IF(OR($L2250=TRUE,$A2250=0,MOD($A2250,ChapterTable!$R$20)&lt;&gt;0),"","보스")&amp;"인게임누적곱배수",ChapterTable!$R:$S,2,0)^D2250
    +VLOOKUP(SUBSTITUTE(SUBSTITUTE(F$1,"standard",""),"|Float","")&amp;IF(OR($L2250=TRUE,$A2250=0,MOD($A2250,ChapterTable!$R$20)&lt;&gt;0),"","보스")&amp;"인게임누적합배수",ChapterTable!$R:$S,2,0)*D2250)
  )
  )
  )
)</f>
        <v>286803.39296936989</v>
      </c>
      <c r="G2250" t="s">
        <v>719</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254"/>
        <v>91</v>
      </c>
      <c r="Q2250">
        <f t="shared" si="255"/>
        <v>91</v>
      </c>
      <c r="R2250" t="b">
        <f t="shared" ca="1" si="256"/>
        <v>1</v>
      </c>
      <c r="T2250" t="b">
        <f t="shared" ca="1" si="257"/>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260"/>
        <v>1</v>
      </c>
      <c r="AJ2250">
        <f t="shared" si="258"/>
        <v>1</v>
      </c>
      <c r="AK2250">
        <f t="shared" si="259"/>
        <v>1</v>
      </c>
      <c r="AL2250">
        <f t="shared" si="253"/>
        <v>8</v>
      </c>
    </row>
    <row r="2251" spans="1:38" hidden="1" x14ac:dyDescent="0.3">
      <c r="A2251">
        <v>23</v>
      </c>
      <c r="B2251">
        <v>10</v>
      </c>
      <c r="C2251">
        <f>IF(OR($L2251=TRUE,$A2251=0,MOD($A2251,ChapterTable!$R$20)&lt;&gt;0),
MAX(0,INT(($B2251+ChapterTable!$P$26+VLOOKUP(SUBSTITUTE(C$1,"성장단계","")&amp;"단계오프셋",ChapterTable!$R:$S,2,0))/ChapterTable!$P$23)),
MAX(0,INT(($B2251+ChapterTable!$R$26+VLOOKUP(SUBSTITUTE(C$1,"성장단계","")&amp;"보스단계오프셋",ChapterTable!$R:$S,2,0))/ChapterTable!$R$23)))</f>
        <v>1</v>
      </c>
      <c r="D2251">
        <f>IF(OR($L2251=TRUE,$A2251=0,MOD($A2251,ChapterTable!$R$20)&lt;&gt;0),
MAX(0,INT(($B2251+ChapterTable!$P$26+VLOOKUP(SUBSTITUTE(D$1,"성장단계","")&amp;"단계오프셋",ChapterTable!$R:$S,2,0))/ChapterTable!$P$23)),
MAX(0,INT(($B2251+ChapterTable!$R$26+VLOOKUP(SUBSTITUTE(D$1,"성장단계","")&amp;"보스단계오프셋",ChapterTable!$R:$S,2,0))/ChapterTable!$R$23)))</f>
        <v>0</v>
      </c>
      <c r="E2251" s="1">
        <f ca="1">IF(AND($A2251=0,$B2251=1),
    VLOOKUP(1,ChapterTable!$1:$1048576,MATCH("최종"&amp;SUBSTITUTE(SUBSTITUTE(E$1,"standard",""),"|Float",""),ChapterTable!$1:$1,0),0)*ChapterTable!$P$17,
  IF(AND($A2251=0,$B2251=0),
    E2252,
  IF($B2251=0,
    VLOOKUP($A2251,ChapterTable!$1:$1048576,MATCH("최종"&amp;SUBSTITUTE(SUBSTITUTE(E$1,"standard",""),"|Float",""),ChapterTable!$1:$1,0),0),
  IF($B2251=1,
    IF($L2251=FALSE,
      VLOOKUP($A2251,ChapterTable!$1:$1048576,MATCH("최종"&amp;SUBSTITUTE(SUBSTITUTE(E$1,"standard",""),"|Float",""),ChapterTable!$1:$1,0),0),
      VLOOKUP($A2251-ChapterTable!$P$11,ChapterTable!$1:$1048576,MATCH("최종"&amp;SUBSTITUTE(SUBSTITUTE(E$1,"standard",""),"|Float",""),ChapterTable!$1:$1,0),0)*ChapterTable!$P$14
    ),
  OFFSET(E2251,-$B2251+IF($L2251,1,0),0)*IF($B2251&gt;OFFSET($B2251,1,0),ChapterTable!$R$17,1)*
    (VLOOKUP(SUBSTITUTE(SUBSTITUTE(E$1,"standard",""),"|Float","")&amp;IF(OR($L2251=TRUE,$A2251=0,MOD($A2251,ChapterTable!$R$20)&lt;&gt;0),"","보스")&amp;"인게임누적곱배수",ChapterTable!$R:$S,2,0)^C2251
    +VLOOKUP(SUBSTITUTE(SUBSTITUTE(E$1,"standard",""),"|Float","")&amp;IF(OR($L2251=TRUE,$A2251=0,MOD($A2251,ChapterTable!$R$20)&lt;&gt;0),"","보스")&amp;"인게임누적합배수",ChapterTable!$R:$S,2,0)*C2251)
  )
  )
  )
)</f>
        <v>825993.7717517853</v>
      </c>
      <c r="F2251" s="1">
        <f ca="1">IF(AND($A2251=0,$B2251=1),
    VLOOKUP(1,ChapterTable!$1:$1048576,MATCH("최종"&amp;SUBSTITUTE(SUBSTITUTE(F$1,"standard",""),"|Float",""),ChapterTable!$1:$1,0),0)*ChapterTable!$P$17,
  IF(AND($A2251=0,$B2251=0),
    F2252,
  IF($B2251=0,
    VLOOKUP($A2251,ChapterTable!$1:$1048576,MATCH("최종"&amp;SUBSTITUTE(SUBSTITUTE(F$1,"standard",""),"|Float",""),ChapterTable!$1:$1,0),0),
  IF($B2251=1,
    IF($L2251=FALSE,
      VLOOKUP($A2251,ChapterTable!$1:$1048576,MATCH("최종"&amp;SUBSTITUTE(SUBSTITUTE(F$1,"standard",""),"|Float",""),ChapterTable!$1:$1,0),0),
      VLOOKUP($A2251-ChapterTable!$P$11,ChapterTable!$1:$1048576,MATCH("최종"&amp;SUBSTITUTE(SUBSTITUTE(F$1,"standard",""),"|Float",""),ChapterTable!$1:$1,0),0)*ChapterTable!$P$14
    ),
  OFFSET(F2251,-$B2251+IF($L2251,1,0),0)*
    (VLOOKUP(SUBSTITUTE(SUBSTITUTE(F$1,"standard",""),"|Float","")&amp;IF(OR($L2251=TRUE,$A2251=0,MOD($A2251,ChapterTable!$R$20)&lt;&gt;0),"","보스")&amp;"인게임누적곱배수",ChapterTable!$R:$S,2,0)^D2251
    +VLOOKUP(SUBSTITUTE(SUBSTITUTE(F$1,"standard",""),"|Float","")&amp;IF(OR($L2251=TRUE,$A2251=0,MOD($A2251,ChapterTable!$R$20)&lt;&gt;0),"","보스")&amp;"인게임누적합배수",ChapterTable!$R:$S,2,0)*D2251)
  )
  )
  )
)</f>
        <v>286803.39296936989</v>
      </c>
      <c r="G2251" t="s">
        <v>719</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254"/>
        <v>21</v>
      </c>
      <c r="Q2251">
        <f t="shared" si="255"/>
        <v>21</v>
      </c>
      <c r="R2251" t="b">
        <f t="shared" ca="1" si="256"/>
        <v>1</v>
      </c>
      <c r="T2251" t="b">
        <f t="shared" ca="1" si="257"/>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260"/>
        <v>1</v>
      </c>
      <c r="AJ2251">
        <f t="shared" si="258"/>
        <v>1</v>
      </c>
      <c r="AK2251">
        <f t="shared" si="259"/>
        <v>1</v>
      </c>
      <c r="AL2251">
        <f t="shared" si="253"/>
        <v>8</v>
      </c>
    </row>
    <row r="2252" spans="1:38" hidden="1" x14ac:dyDescent="0.3">
      <c r="A2252">
        <v>23</v>
      </c>
      <c r="B2252">
        <v>11</v>
      </c>
      <c r="C2252">
        <f>IF(OR($L2252=TRUE,$A2252=0,MOD($A2252,ChapterTable!$R$20)&lt;&gt;0),
MAX(0,INT(($B2252+ChapterTable!$P$26+VLOOKUP(SUBSTITUTE(C$1,"성장단계","")&amp;"단계오프셋",ChapterTable!$R:$S,2,0))/ChapterTable!$P$23)),
MAX(0,INT(($B2252+ChapterTable!$R$26+VLOOKUP(SUBSTITUTE(C$1,"성장단계","")&amp;"보스단계오프셋",ChapterTable!$R:$S,2,0))/ChapterTable!$R$23)))</f>
        <v>1</v>
      </c>
      <c r="D2252">
        <f>IF(OR($L2252=TRUE,$A2252=0,MOD($A2252,ChapterTable!$R$20)&lt;&gt;0),
MAX(0,INT(($B2252+ChapterTable!$P$26+VLOOKUP(SUBSTITUTE(D$1,"성장단계","")&amp;"단계오프셋",ChapterTable!$R:$S,2,0))/ChapterTable!$P$23)),
MAX(0,INT(($B2252+ChapterTable!$R$26+VLOOKUP(SUBSTITUTE(D$1,"성장단계","")&amp;"보스단계오프셋",ChapterTable!$R:$S,2,0))/ChapterTable!$R$23)))</f>
        <v>1</v>
      </c>
      <c r="E2252" s="1">
        <f ca="1">IF(AND($A2252=0,$B2252=1),
    VLOOKUP(1,ChapterTable!$1:$1048576,MATCH("최종"&amp;SUBSTITUTE(SUBSTITUTE(E$1,"standard",""),"|Float",""),ChapterTable!$1:$1,0),0)*ChapterTable!$P$17,
  IF(AND($A2252=0,$B2252=0),
    E2253,
  IF($B2252=0,
    VLOOKUP($A2252,ChapterTable!$1:$1048576,MATCH("최종"&amp;SUBSTITUTE(SUBSTITUTE(E$1,"standard",""),"|Float",""),ChapterTable!$1:$1,0),0),
  IF($B2252=1,
    IF($L2252=FALSE,
      VLOOKUP($A2252,ChapterTable!$1:$1048576,MATCH("최종"&amp;SUBSTITUTE(SUBSTITUTE(E$1,"standard",""),"|Float",""),ChapterTable!$1:$1,0),0),
      VLOOKUP($A2252-ChapterTable!$P$11,ChapterTable!$1:$1048576,MATCH("최종"&amp;SUBSTITUTE(SUBSTITUTE(E$1,"standard",""),"|Float",""),ChapterTable!$1:$1,0),0)*ChapterTable!$P$14
    ),
  OFFSET(E2252,-$B2252+IF($L2252,1,0),0)*IF($B2252&gt;OFFSET($B2252,1,0),ChapterTable!$R$17,1)*
    (VLOOKUP(SUBSTITUTE(SUBSTITUTE(E$1,"standard",""),"|Float","")&amp;IF(OR($L2252=TRUE,$A2252=0,MOD($A2252,ChapterTable!$R$20)&lt;&gt;0),"","보스")&amp;"인게임누적곱배수",ChapterTable!$R:$S,2,0)^C2252
    +VLOOKUP(SUBSTITUTE(SUBSTITUTE(E$1,"standard",""),"|Float","")&amp;IF(OR($L2252=TRUE,$A2252=0,MOD($A2252,ChapterTable!$R$20)&lt;&gt;0),"","보스")&amp;"인게임누적합배수",ChapterTable!$R:$S,2,0)*C2252)
  )
  )
  )
)</f>
        <v>825993.7717517853</v>
      </c>
      <c r="F2252" s="1">
        <f ca="1">IF(AND($A2252=0,$B2252=1),
    VLOOKUP(1,ChapterTable!$1:$1048576,MATCH("최종"&amp;SUBSTITUTE(SUBSTITUTE(F$1,"standard",""),"|Float",""),ChapterTable!$1:$1,0),0)*ChapterTable!$P$17,
  IF(AND($A2252=0,$B2252=0),
    F2253,
  IF($B2252=0,
    VLOOKUP($A2252,ChapterTable!$1:$1048576,MATCH("최종"&amp;SUBSTITUTE(SUBSTITUTE(F$1,"standard",""),"|Float",""),ChapterTable!$1:$1,0),0),
  IF($B2252=1,
    IF($L2252=FALSE,
      VLOOKUP($A2252,ChapterTable!$1:$1048576,MATCH("최종"&amp;SUBSTITUTE(SUBSTITUTE(F$1,"standard",""),"|Float",""),ChapterTable!$1:$1,0),0),
      VLOOKUP($A2252-ChapterTable!$P$11,ChapterTable!$1:$1048576,MATCH("최종"&amp;SUBSTITUTE(SUBSTITUTE(F$1,"standard",""),"|Float",""),ChapterTable!$1:$1,0),0)*ChapterTable!$P$14
    ),
  OFFSET(F2252,-$B2252+IF($L2252,1,0),0)*
    (VLOOKUP(SUBSTITUTE(SUBSTITUTE(F$1,"standard",""),"|Float","")&amp;IF(OR($L2252=TRUE,$A2252=0,MOD($A2252,ChapterTable!$R$20)&lt;&gt;0),"","보스")&amp;"인게임누적곱배수",ChapterTable!$R:$S,2,0)^D2252
    +VLOOKUP(SUBSTITUTE(SUBSTITUTE(F$1,"standard",""),"|Float","")&amp;IF(OR($L2252=TRUE,$A2252=0,MOD($A2252,ChapterTable!$R$20)&lt;&gt;0),"","보스")&amp;"인게임누적합배수",ChapterTable!$R:$S,2,0)*D2252)
  )
  )
  )
)</f>
        <v>308313.64744207263</v>
      </c>
      <c r="G2252" t="s">
        <v>719</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254"/>
        <v>2</v>
      </c>
      <c r="Q2252">
        <f t="shared" si="255"/>
        <v>2</v>
      </c>
      <c r="R2252" t="b">
        <f t="shared" ca="1" si="256"/>
        <v>1</v>
      </c>
      <c r="T2252" t="b">
        <f t="shared" ca="1" si="257"/>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260"/>
        <v>0.5</v>
      </c>
      <c r="AJ2252">
        <f t="shared" si="258"/>
        <v>0.54666666600000002</v>
      </c>
      <c r="AK2252">
        <f t="shared" si="259"/>
        <v>1</v>
      </c>
      <c r="AL2252">
        <f t="shared" si="253"/>
        <v>8</v>
      </c>
    </row>
    <row r="2253" spans="1:38" hidden="1" x14ac:dyDescent="0.3">
      <c r="A2253">
        <v>23</v>
      </c>
      <c r="B2253">
        <v>12</v>
      </c>
      <c r="C2253">
        <f>IF(OR($L2253=TRUE,$A2253=0,MOD($A2253,ChapterTable!$R$20)&lt;&gt;0),
MAX(0,INT(($B2253+ChapterTable!$P$26+VLOOKUP(SUBSTITUTE(C$1,"성장단계","")&amp;"단계오프셋",ChapterTable!$R:$S,2,0))/ChapterTable!$P$23)),
MAX(0,INT(($B2253+ChapterTable!$R$26+VLOOKUP(SUBSTITUTE(C$1,"성장단계","")&amp;"보스단계오프셋",ChapterTable!$R:$S,2,0))/ChapterTable!$R$23)))</f>
        <v>1</v>
      </c>
      <c r="D2253">
        <f>IF(OR($L2253=TRUE,$A2253=0,MOD($A2253,ChapterTable!$R$20)&lt;&gt;0),
MAX(0,INT(($B2253+ChapterTable!$P$26+VLOOKUP(SUBSTITUTE(D$1,"성장단계","")&amp;"단계오프셋",ChapterTable!$R:$S,2,0))/ChapterTable!$P$23)),
MAX(0,INT(($B2253+ChapterTable!$R$26+VLOOKUP(SUBSTITUTE(D$1,"성장단계","")&amp;"보스단계오프셋",ChapterTable!$R:$S,2,0))/ChapterTable!$R$23)))</f>
        <v>1</v>
      </c>
      <c r="E2253" s="1">
        <f ca="1">IF(AND($A2253=0,$B2253=1),
    VLOOKUP(1,ChapterTable!$1:$1048576,MATCH("최종"&amp;SUBSTITUTE(SUBSTITUTE(E$1,"standard",""),"|Float",""),ChapterTable!$1:$1,0),0)*ChapterTable!$P$17,
  IF(AND($A2253=0,$B2253=0),
    E2254,
  IF($B2253=0,
    VLOOKUP($A2253,ChapterTable!$1:$1048576,MATCH("최종"&amp;SUBSTITUTE(SUBSTITUTE(E$1,"standard",""),"|Float",""),ChapterTable!$1:$1,0),0),
  IF($B2253=1,
    IF($L2253=FALSE,
      VLOOKUP($A2253,ChapterTable!$1:$1048576,MATCH("최종"&amp;SUBSTITUTE(SUBSTITUTE(E$1,"standard",""),"|Float",""),ChapterTable!$1:$1,0),0),
      VLOOKUP($A2253-ChapterTable!$P$11,ChapterTable!$1:$1048576,MATCH("최종"&amp;SUBSTITUTE(SUBSTITUTE(E$1,"standard",""),"|Float",""),ChapterTable!$1:$1,0),0)*ChapterTable!$P$14
    ),
  OFFSET(E2253,-$B2253+IF($L2253,1,0),0)*IF($B2253&gt;OFFSET($B2253,1,0),ChapterTable!$R$17,1)*
    (VLOOKUP(SUBSTITUTE(SUBSTITUTE(E$1,"standard",""),"|Float","")&amp;IF(OR($L2253=TRUE,$A2253=0,MOD($A2253,ChapterTable!$R$20)&lt;&gt;0),"","보스")&amp;"인게임누적곱배수",ChapterTable!$R:$S,2,0)^C2253
    +VLOOKUP(SUBSTITUTE(SUBSTITUTE(E$1,"standard",""),"|Float","")&amp;IF(OR($L2253=TRUE,$A2253=0,MOD($A2253,ChapterTable!$R$20)&lt;&gt;0),"","보스")&amp;"인게임누적합배수",ChapterTable!$R:$S,2,0)*C2253)
  )
  )
  )
)</f>
        <v>825993.7717517853</v>
      </c>
      <c r="F2253" s="1">
        <f ca="1">IF(AND($A2253=0,$B2253=1),
    VLOOKUP(1,ChapterTable!$1:$1048576,MATCH("최종"&amp;SUBSTITUTE(SUBSTITUTE(F$1,"standard",""),"|Float",""),ChapterTable!$1:$1,0),0)*ChapterTable!$P$17,
  IF(AND($A2253=0,$B2253=0),
    F2254,
  IF($B2253=0,
    VLOOKUP($A2253,ChapterTable!$1:$1048576,MATCH("최종"&amp;SUBSTITUTE(SUBSTITUTE(F$1,"standard",""),"|Float",""),ChapterTable!$1:$1,0),0),
  IF($B2253=1,
    IF($L2253=FALSE,
      VLOOKUP($A2253,ChapterTable!$1:$1048576,MATCH("최종"&amp;SUBSTITUTE(SUBSTITUTE(F$1,"standard",""),"|Float",""),ChapterTable!$1:$1,0),0),
      VLOOKUP($A2253-ChapterTable!$P$11,ChapterTable!$1:$1048576,MATCH("최종"&amp;SUBSTITUTE(SUBSTITUTE(F$1,"standard",""),"|Float",""),ChapterTable!$1:$1,0),0)*ChapterTable!$P$14
    ),
  OFFSET(F2253,-$B2253+IF($L2253,1,0),0)*
    (VLOOKUP(SUBSTITUTE(SUBSTITUTE(F$1,"standard",""),"|Float","")&amp;IF(OR($L2253=TRUE,$A2253=0,MOD($A2253,ChapterTable!$R$20)&lt;&gt;0),"","보스")&amp;"인게임누적곱배수",ChapterTable!$R:$S,2,0)^D2253
    +VLOOKUP(SUBSTITUTE(SUBSTITUTE(F$1,"standard",""),"|Float","")&amp;IF(OR($L2253=TRUE,$A2253=0,MOD($A2253,ChapterTable!$R$20)&lt;&gt;0),"","보스")&amp;"인게임누적합배수",ChapterTable!$R:$S,2,0)*D2253)
  )
  )
  )
)</f>
        <v>308313.64744207263</v>
      </c>
      <c r="G2253" t="s">
        <v>719</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254"/>
        <v>2</v>
      </c>
      <c r="Q2253">
        <f t="shared" si="255"/>
        <v>2</v>
      </c>
      <c r="R2253" t="b">
        <f t="shared" ca="1" si="256"/>
        <v>1</v>
      </c>
      <c r="T2253" t="b">
        <f t="shared" ca="1" si="257"/>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260"/>
        <v>0.5</v>
      </c>
      <c r="AJ2253">
        <f t="shared" si="258"/>
        <v>0.54666666600000002</v>
      </c>
      <c r="AK2253">
        <f t="shared" si="259"/>
        <v>1</v>
      </c>
      <c r="AL2253">
        <f t="shared" si="253"/>
        <v>8</v>
      </c>
    </row>
    <row r="2254" spans="1:38" hidden="1" x14ac:dyDescent="0.3">
      <c r="A2254">
        <v>23</v>
      </c>
      <c r="B2254">
        <v>13</v>
      </c>
      <c r="C2254">
        <f>IF(OR($L2254=TRUE,$A2254=0,MOD($A2254,ChapterTable!$R$20)&lt;&gt;0),
MAX(0,INT(($B2254+ChapterTable!$P$26+VLOOKUP(SUBSTITUTE(C$1,"성장단계","")&amp;"단계오프셋",ChapterTable!$R:$S,2,0))/ChapterTable!$P$23)),
MAX(0,INT(($B2254+ChapterTable!$R$26+VLOOKUP(SUBSTITUTE(C$1,"성장단계","")&amp;"보스단계오프셋",ChapterTable!$R:$S,2,0))/ChapterTable!$R$23)))</f>
        <v>1</v>
      </c>
      <c r="D2254">
        <f>IF(OR($L2254=TRUE,$A2254=0,MOD($A2254,ChapterTable!$R$20)&lt;&gt;0),
MAX(0,INT(($B2254+ChapterTable!$P$26+VLOOKUP(SUBSTITUTE(D$1,"성장단계","")&amp;"단계오프셋",ChapterTable!$R:$S,2,0))/ChapterTable!$P$23)),
MAX(0,INT(($B2254+ChapterTable!$R$26+VLOOKUP(SUBSTITUTE(D$1,"성장단계","")&amp;"보스단계오프셋",ChapterTable!$R:$S,2,0))/ChapterTable!$R$23)))</f>
        <v>1</v>
      </c>
      <c r="E2254" s="1">
        <f ca="1">IF(AND($A2254=0,$B2254=1),
    VLOOKUP(1,ChapterTable!$1:$1048576,MATCH("최종"&amp;SUBSTITUTE(SUBSTITUTE(E$1,"standard",""),"|Float",""),ChapterTable!$1:$1,0),0)*ChapterTable!$P$17,
  IF(AND($A2254=0,$B2254=0),
    E2255,
  IF($B2254=0,
    VLOOKUP($A2254,ChapterTable!$1:$1048576,MATCH("최종"&amp;SUBSTITUTE(SUBSTITUTE(E$1,"standard",""),"|Float",""),ChapterTable!$1:$1,0),0),
  IF($B2254=1,
    IF($L2254=FALSE,
      VLOOKUP($A2254,ChapterTable!$1:$1048576,MATCH("최종"&amp;SUBSTITUTE(SUBSTITUTE(E$1,"standard",""),"|Float",""),ChapterTable!$1:$1,0),0),
      VLOOKUP($A2254-ChapterTable!$P$11,ChapterTable!$1:$1048576,MATCH("최종"&amp;SUBSTITUTE(SUBSTITUTE(E$1,"standard",""),"|Float",""),ChapterTable!$1:$1,0),0)*ChapterTable!$P$14
    ),
  OFFSET(E2254,-$B2254+IF($L2254,1,0),0)*IF($B2254&gt;OFFSET($B2254,1,0),ChapterTable!$R$17,1)*
    (VLOOKUP(SUBSTITUTE(SUBSTITUTE(E$1,"standard",""),"|Float","")&amp;IF(OR($L2254=TRUE,$A2254=0,MOD($A2254,ChapterTable!$R$20)&lt;&gt;0),"","보스")&amp;"인게임누적곱배수",ChapterTable!$R:$S,2,0)^C2254
    +VLOOKUP(SUBSTITUTE(SUBSTITUTE(E$1,"standard",""),"|Float","")&amp;IF(OR($L2254=TRUE,$A2254=0,MOD($A2254,ChapterTable!$R$20)&lt;&gt;0),"","보스")&amp;"인게임누적합배수",ChapterTable!$R:$S,2,0)*C2254)
  )
  )
  )
)</f>
        <v>825993.7717517853</v>
      </c>
      <c r="F2254" s="1">
        <f ca="1">IF(AND($A2254=0,$B2254=1),
    VLOOKUP(1,ChapterTable!$1:$1048576,MATCH("최종"&amp;SUBSTITUTE(SUBSTITUTE(F$1,"standard",""),"|Float",""),ChapterTable!$1:$1,0),0)*ChapterTable!$P$17,
  IF(AND($A2254=0,$B2254=0),
    F2255,
  IF($B2254=0,
    VLOOKUP($A2254,ChapterTable!$1:$1048576,MATCH("최종"&amp;SUBSTITUTE(SUBSTITUTE(F$1,"standard",""),"|Float",""),ChapterTable!$1:$1,0),0),
  IF($B2254=1,
    IF($L2254=FALSE,
      VLOOKUP($A2254,ChapterTable!$1:$1048576,MATCH("최종"&amp;SUBSTITUTE(SUBSTITUTE(F$1,"standard",""),"|Float",""),ChapterTable!$1:$1,0),0),
      VLOOKUP($A2254-ChapterTable!$P$11,ChapterTable!$1:$1048576,MATCH("최종"&amp;SUBSTITUTE(SUBSTITUTE(F$1,"standard",""),"|Float",""),ChapterTable!$1:$1,0),0)*ChapterTable!$P$14
    ),
  OFFSET(F2254,-$B2254+IF($L2254,1,0),0)*
    (VLOOKUP(SUBSTITUTE(SUBSTITUTE(F$1,"standard",""),"|Float","")&amp;IF(OR($L2254=TRUE,$A2254=0,MOD($A2254,ChapterTable!$R$20)&lt;&gt;0),"","보스")&amp;"인게임누적곱배수",ChapterTable!$R:$S,2,0)^D2254
    +VLOOKUP(SUBSTITUTE(SUBSTITUTE(F$1,"standard",""),"|Float","")&amp;IF(OR($L2254=TRUE,$A2254=0,MOD($A2254,ChapterTable!$R$20)&lt;&gt;0),"","보스")&amp;"인게임누적합배수",ChapterTable!$R:$S,2,0)*D2254)
  )
  )
  )
)</f>
        <v>308313.64744207263</v>
      </c>
      <c r="G2254" t="s">
        <v>719</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254"/>
        <v>2</v>
      </c>
      <c r="Q2254">
        <f t="shared" si="255"/>
        <v>2</v>
      </c>
      <c r="R2254" t="b">
        <f t="shared" ca="1" si="256"/>
        <v>1</v>
      </c>
      <c r="T2254" t="b">
        <f t="shared" ca="1" si="257"/>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260"/>
        <v>0.5</v>
      </c>
      <c r="AJ2254">
        <f t="shared" si="258"/>
        <v>0.54666666600000002</v>
      </c>
      <c r="AK2254">
        <f t="shared" si="259"/>
        <v>1</v>
      </c>
      <c r="AL2254">
        <f t="shared" si="253"/>
        <v>8</v>
      </c>
    </row>
    <row r="2255" spans="1:38" hidden="1" x14ac:dyDescent="0.3">
      <c r="A2255">
        <v>23</v>
      </c>
      <c r="B2255">
        <v>14</v>
      </c>
      <c r="C2255">
        <f>IF(OR($L2255=TRUE,$A2255=0,MOD($A2255,ChapterTable!$R$20)&lt;&gt;0),
MAX(0,INT(($B2255+ChapterTable!$P$26+VLOOKUP(SUBSTITUTE(C$1,"성장단계","")&amp;"단계오프셋",ChapterTable!$R:$S,2,0))/ChapterTable!$P$23)),
MAX(0,INT(($B2255+ChapterTable!$R$26+VLOOKUP(SUBSTITUTE(C$1,"성장단계","")&amp;"보스단계오프셋",ChapterTable!$R:$S,2,0))/ChapterTable!$R$23)))</f>
        <v>1</v>
      </c>
      <c r="D2255">
        <f>IF(OR($L2255=TRUE,$A2255=0,MOD($A2255,ChapterTable!$R$20)&lt;&gt;0),
MAX(0,INT(($B2255+ChapterTable!$P$26+VLOOKUP(SUBSTITUTE(D$1,"성장단계","")&amp;"단계오프셋",ChapterTable!$R:$S,2,0))/ChapterTable!$P$23)),
MAX(0,INT(($B2255+ChapterTable!$R$26+VLOOKUP(SUBSTITUTE(D$1,"성장단계","")&amp;"보스단계오프셋",ChapterTable!$R:$S,2,0))/ChapterTable!$R$23)))</f>
        <v>1</v>
      </c>
      <c r="E2255" s="1">
        <f ca="1">IF(AND($A2255=0,$B2255=1),
    VLOOKUP(1,ChapterTable!$1:$1048576,MATCH("최종"&amp;SUBSTITUTE(SUBSTITUTE(E$1,"standard",""),"|Float",""),ChapterTable!$1:$1,0),0)*ChapterTable!$P$17,
  IF(AND($A2255=0,$B2255=0),
    E2256,
  IF($B2255=0,
    VLOOKUP($A2255,ChapterTable!$1:$1048576,MATCH("최종"&amp;SUBSTITUTE(SUBSTITUTE(E$1,"standard",""),"|Float",""),ChapterTable!$1:$1,0),0),
  IF($B2255=1,
    IF($L2255=FALSE,
      VLOOKUP($A2255,ChapterTable!$1:$1048576,MATCH("최종"&amp;SUBSTITUTE(SUBSTITUTE(E$1,"standard",""),"|Float",""),ChapterTable!$1:$1,0),0),
      VLOOKUP($A2255-ChapterTable!$P$11,ChapterTable!$1:$1048576,MATCH("최종"&amp;SUBSTITUTE(SUBSTITUTE(E$1,"standard",""),"|Float",""),ChapterTable!$1:$1,0),0)*ChapterTable!$P$14
    ),
  OFFSET(E2255,-$B2255+IF($L2255,1,0),0)*IF($B2255&gt;OFFSET($B2255,1,0),ChapterTable!$R$17,1)*
    (VLOOKUP(SUBSTITUTE(SUBSTITUTE(E$1,"standard",""),"|Float","")&amp;IF(OR($L2255=TRUE,$A2255=0,MOD($A2255,ChapterTable!$R$20)&lt;&gt;0),"","보스")&amp;"인게임누적곱배수",ChapterTable!$R:$S,2,0)^C2255
    +VLOOKUP(SUBSTITUTE(SUBSTITUTE(E$1,"standard",""),"|Float","")&amp;IF(OR($L2255=TRUE,$A2255=0,MOD($A2255,ChapterTable!$R$20)&lt;&gt;0),"","보스")&amp;"인게임누적합배수",ChapterTable!$R:$S,2,0)*C2255)
  )
  )
  )
)</f>
        <v>825993.7717517853</v>
      </c>
      <c r="F2255" s="1">
        <f ca="1">IF(AND($A2255=0,$B2255=1),
    VLOOKUP(1,ChapterTable!$1:$1048576,MATCH("최종"&amp;SUBSTITUTE(SUBSTITUTE(F$1,"standard",""),"|Float",""),ChapterTable!$1:$1,0),0)*ChapterTable!$P$17,
  IF(AND($A2255=0,$B2255=0),
    F2256,
  IF($B2255=0,
    VLOOKUP($A2255,ChapterTable!$1:$1048576,MATCH("최종"&amp;SUBSTITUTE(SUBSTITUTE(F$1,"standard",""),"|Float",""),ChapterTable!$1:$1,0),0),
  IF($B2255=1,
    IF($L2255=FALSE,
      VLOOKUP($A2255,ChapterTable!$1:$1048576,MATCH("최종"&amp;SUBSTITUTE(SUBSTITUTE(F$1,"standard",""),"|Float",""),ChapterTable!$1:$1,0),0),
      VLOOKUP($A2255-ChapterTable!$P$11,ChapterTable!$1:$1048576,MATCH("최종"&amp;SUBSTITUTE(SUBSTITUTE(F$1,"standard",""),"|Float",""),ChapterTable!$1:$1,0),0)*ChapterTable!$P$14
    ),
  OFFSET(F2255,-$B2255+IF($L2255,1,0),0)*
    (VLOOKUP(SUBSTITUTE(SUBSTITUTE(F$1,"standard",""),"|Float","")&amp;IF(OR($L2255=TRUE,$A2255=0,MOD($A2255,ChapterTable!$R$20)&lt;&gt;0),"","보스")&amp;"인게임누적곱배수",ChapterTable!$R:$S,2,0)^D2255
    +VLOOKUP(SUBSTITUTE(SUBSTITUTE(F$1,"standard",""),"|Float","")&amp;IF(OR($L2255=TRUE,$A2255=0,MOD($A2255,ChapterTable!$R$20)&lt;&gt;0),"","보스")&amp;"인게임누적합배수",ChapterTable!$R:$S,2,0)*D2255)
  )
  )
  )
)</f>
        <v>308313.64744207263</v>
      </c>
      <c r="G2255" t="s">
        <v>719</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254"/>
        <v>2</v>
      </c>
      <c r="Q2255">
        <f t="shared" si="255"/>
        <v>2</v>
      </c>
      <c r="R2255" t="b">
        <f t="shared" ca="1" si="256"/>
        <v>1</v>
      </c>
      <c r="T2255" t="b">
        <f t="shared" ca="1" si="257"/>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260"/>
        <v>0.5</v>
      </c>
      <c r="AJ2255">
        <f t="shared" si="258"/>
        <v>0.54666666600000002</v>
      </c>
      <c r="AK2255">
        <f t="shared" si="259"/>
        <v>1</v>
      </c>
      <c r="AL2255">
        <f t="shared" si="253"/>
        <v>8</v>
      </c>
    </row>
    <row r="2256" spans="1:38" hidden="1" x14ac:dyDescent="0.3">
      <c r="A2256">
        <v>23</v>
      </c>
      <c r="B2256">
        <v>15</v>
      </c>
      <c r="C2256">
        <f>IF(OR($L2256=TRUE,$A2256=0,MOD($A2256,ChapterTable!$R$20)&lt;&gt;0),
MAX(0,INT(($B2256+ChapterTable!$P$26+VLOOKUP(SUBSTITUTE(C$1,"성장단계","")&amp;"단계오프셋",ChapterTable!$R:$S,2,0))/ChapterTable!$P$23)),
MAX(0,INT(($B2256+ChapterTable!$R$26+VLOOKUP(SUBSTITUTE(C$1,"성장단계","")&amp;"보스단계오프셋",ChapterTable!$R:$S,2,0))/ChapterTable!$R$23)))</f>
        <v>1</v>
      </c>
      <c r="D2256">
        <f>IF(OR($L2256=TRUE,$A2256=0,MOD($A2256,ChapterTable!$R$20)&lt;&gt;0),
MAX(0,INT(($B2256+ChapterTable!$P$26+VLOOKUP(SUBSTITUTE(D$1,"성장단계","")&amp;"단계오프셋",ChapterTable!$R:$S,2,0))/ChapterTable!$P$23)),
MAX(0,INT(($B2256+ChapterTable!$R$26+VLOOKUP(SUBSTITUTE(D$1,"성장단계","")&amp;"보스단계오프셋",ChapterTable!$R:$S,2,0))/ChapterTable!$R$23)))</f>
        <v>1</v>
      </c>
      <c r="E2256" s="1">
        <f ca="1">IF(AND($A2256=0,$B2256=1),
    VLOOKUP(1,ChapterTable!$1:$1048576,MATCH("최종"&amp;SUBSTITUTE(SUBSTITUTE(E$1,"standard",""),"|Float",""),ChapterTable!$1:$1,0),0)*ChapterTable!$P$17,
  IF(AND($A2256=0,$B2256=0),
    E2257,
  IF($B2256=0,
    VLOOKUP($A2256,ChapterTable!$1:$1048576,MATCH("최종"&amp;SUBSTITUTE(SUBSTITUTE(E$1,"standard",""),"|Float",""),ChapterTable!$1:$1,0),0),
  IF($B2256=1,
    IF($L2256=FALSE,
      VLOOKUP($A2256,ChapterTable!$1:$1048576,MATCH("최종"&amp;SUBSTITUTE(SUBSTITUTE(E$1,"standard",""),"|Float",""),ChapterTable!$1:$1,0),0),
      VLOOKUP($A2256-ChapterTable!$P$11,ChapterTable!$1:$1048576,MATCH("최종"&amp;SUBSTITUTE(SUBSTITUTE(E$1,"standard",""),"|Float",""),ChapterTable!$1:$1,0),0)*ChapterTable!$P$14
    ),
  OFFSET(E2256,-$B2256+IF($L2256,1,0),0)*IF($B2256&gt;OFFSET($B2256,1,0),ChapterTable!$R$17,1)*
    (VLOOKUP(SUBSTITUTE(SUBSTITUTE(E$1,"standard",""),"|Float","")&amp;IF(OR($L2256=TRUE,$A2256=0,MOD($A2256,ChapterTable!$R$20)&lt;&gt;0),"","보스")&amp;"인게임누적곱배수",ChapterTable!$R:$S,2,0)^C2256
    +VLOOKUP(SUBSTITUTE(SUBSTITUTE(E$1,"standard",""),"|Float","")&amp;IF(OR($L2256=TRUE,$A2256=0,MOD($A2256,ChapterTable!$R$20)&lt;&gt;0),"","보스")&amp;"인게임누적합배수",ChapterTable!$R:$S,2,0)*C2256)
  )
  )
  )
)</f>
        <v>825993.7717517853</v>
      </c>
      <c r="F2256" s="1">
        <f ca="1">IF(AND($A2256=0,$B2256=1),
    VLOOKUP(1,ChapterTable!$1:$1048576,MATCH("최종"&amp;SUBSTITUTE(SUBSTITUTE(F$1,"standard",""),"|Float",""),ChapterTable!$1:$1,0),0)*ChapterTable!$P$17,
  IF(AND($A2256=0,$B2256=0),
    F2257,
  IF($B2256=0,
    VLOOKUP($A2256,ChapterTable!$1:$1048576,MATCH("최종"&amp;SUBSTITUTE(SUBSTITUTE(F$1,"standard",""),"|Float",""),ChapterTable!$1:$1,0),0),
  IF($B2256=1,
    IF($L2256=FALSE,
      VLOOKUP($A2256,ChapterTable!$1:$1048576,MATCH("최종"&amp;SUBSTITUTE(SUBSTITUTE(F$1,"standard",""),"|Float",""),ChapterTable!$1:$1,0),0),
      VLOOKUP($A2256-ChapterTable!$P$11,ChapterTable!$1:$1048576,MATCH("최종"&amp;SUBSTITUTE(SUBSTITUTE(F$1,"standard",""),"|Float",""),ChapterTable!$1:$1,0),0)*ChapterTable!$P$14
    ),
  OFFSET(F2256,-$B2256+IF($L2256,1,0),0)*
    (VLOOKUP(SUBSTITUTE(SUBSTITUTE(F$1,"standard",""),"|Float","")&amp;IF(OR($L2256=TRUE,$A2256=0,MOD($A2256,ChapterTable!$R$20)&lt;&gt;0),"","보스")&amp;"인게임누적곱배수",ChapterTable!$R:$S,2,0)^D2256
    +VLOOKUP(SUBSTITUTE(SUBSTITUTE(F$1,"standard",""),"|Float","")&amp;IF(OR($L2256=TRUE,$A2256=0,MOD($A2256,ChapterTable!$R$20)&lt;&gt;0),"","보스")&amp;"인게임누적합배수",ChapterTable!$R:$S,2,0)*D2256)
  )
  )
  )
)</f>
        <v>308313.64744207263</v>
      </c>
      <c r="G2256" t="s">
        <v>719</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254"/>
        <v>11</v>
      </c>
      <c r="Q2256">
        <f t="shared" si="255"/>
        <v>11</v>
      </c>
      <c r="R2256" t="b">
        <f t="shared" ca="1" si="256"/>
        <v>1</v>
      </c>
      <c r="T2256" t="b">
        <f t="shared" ca="1" si="257"/>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260"/>
        <v>0.5</v>
      </c>
      <c r="AJ2256">
        <f t="shared" si="258"/>
        <v>0.54666666600000002</v>
      </c>
      <c r="AK2256">
        <f t="shared" si="259"/>
        <v>1</v>
      </c>
      <c r="AL2256">
        <f t="shared" si="253"/>
        <v>8</v>
      </c>
    </row>
    <row r="2257" spans="1:38" hidden="1" x14ac:dyDescent="0.3">
      <c r="A2257">
        <v>23</v>
      </c>
      <c r="B2257">
        <v>16</v>
      </c>
      <c r="C2257">
        <f>IF(OR($L2257=TRUE,$A2257=0,MOD($A2257,ChapterTable!$R$20)&lt;&gt;0),
MAX(0,INT(($B2257+ChapterTable!$P$26+VLOOKUP(SUBSTITUTE(C$1,"성장단계","")&amp;"단계오프셋",ChapterTable!$R:$S,2,0))/ChapterTable!$P$23)),
MAX(0,INT(($B2257+ChapterTable!$R$26+VLOOKUP(SUBSTITUTE(C$1,"성장단계","")&amp;"보스단계오프셋",ChapterTable!$R:$S,2,0))/ChapterTable!$R$23)))</f>
        <v>2</v>
      </c>
      <c r="D2257">
        <f>IF(OR($L2257=TRUE,$A2257=0,MOD($A2257,ChapterTable!$R$20)&lt;&gt;0),
MAX(0,INT(($B2257+ChapterTable!$P$26+VLOOKUP(SUBSTITUTE(D$1,"성장단계","")&amp;"단계오프셋",ChapterTable!$R:$S,2,0))/ChapterTable!$P$23)),
MAX(0,INT(($B2257+ChapterTable!$R$26+VLOOKUP(SUBSTITUTE(D$1,"성장단계","")&amp;"보스단계오프셋",ChapterTable!$R:$S,2,0))/ChapterTable!$R$23)))</f>
        <v>1</v>
      </c>
      <c r="E2257" s="1">
        <f ca="1">IF(AND($A2257=0,$B2257=1),
    VLOOKUP(1,ChapterTable!$1:$1048576,MATCH("최종"&amp;SUBSTITUTE(SUBSTITUTE(E$1,"standard",""),"|Float",""),ChapterTable!$1:$1,0),0)*ChapterTable!$P$17,
  IF(AND($A2257=0,$B2257=0),
    E2258,
  IF($B2257=0,
    VLOOKUP($A2257,ChapterTable!$1:$1048576,MATCH("최종"&amp;SUBSTITUTE(SUBSTITUTE(E$1,"standard",""),"|Float",""),ChapterTable!$1:$1,0),0),
  IF($B2257=1,
    IF($L2257=FALSE,
      VLOOKUP($A2257,ChapterTable!$1:$1048576,MATCH("최종"&amp;SUBSTITUTE(SUBSTITUTE(E$1,"standard",""),"|Float",""),ChapterTable!$1:$1,0),0),
      VLOOKUP($A2257-ChapterTable!$P$11,ChapterTable!$1:$1048576,MATCH("최종"&amp;SUBSTITUTE(SUBSTITUTE(E$1,"standard",""),"|Float",""),ChapterTable!$1:$1,0),0)*ChapterTable!$P$14
    ),
  OFFSET(E2257,-$B2257+IF($L2257,1,0),0)*IF($B2257&gt;OFFSET($B2257,1,0),ChapterTable!$R$17,1)*
    (VLOOKUP(SUBSTITUTE(SUBSTITUTE(E$1,"standard",""),"|Float","")&amp;IF(OR($L2257=TRUE,$A2257=0,MOD($A2257,ChapterTable!$R$20)&lt;&gt;0),"","보스")&amp;"인게임누적곱배수",ChapterTable!$R:$S,2,0)^C2257
    +VLOOKUP(SUBSTITUTE(SUBSTITUTE(E$1,"standard",""),"|Float","")&amp;IF(OR($L2257=TRUE,$A2257=0,MOD($A2257,ChapterTable!$R$20)&lt;&gt;0),"","보스")&amp;"인게임누적합배수",ChapterTable!$R:$S,2,0)*C2257)
  )
  )
  )
)</f>
        <v>963659.40037708275</v>
      </c>
      <c r="F2257" s="1">
        <f ca="1">IF(AND($A2257=0,$B2257=1),
    VLOOKUP(1,ChapterTable!$1:$1048576,MATCH("최종"&amp;SUBSTITUTE(SUBSTITUTE(F$1,"standard",""),"|Float",""),ChapterTable!$1:$1,0),0)*ChapterTable!$P$17,
  IF(AND($A2257=0,$B2257=0),
    F2258,
  IF($B2257=0,
    VLOOKUP($A2257,ChapterTable!$1:$1048576,MATCH("최종"&amp;SUBSTITUTE(SUBSTITUTE(F$1,"standard",""),"|Float",""),ChapterTable!$1:$1,0),0),
  IF($B2257=1,
    IF($L2257=FALSE,
      VLOOKUP($A2257,ChapterTable!$1:$1048576,MATCH("최종"&amp;SUBSTITUTE(SUBSTITUTE(F$1,"standard",""),"|Float",""),ChapterTable!$1:$1,0),0),
      VLOOKUP($A2257-ChapterTable!$P$11,ChapterTable!$1:$1048576,MATCH("최종"&amp;SUBSTITUTE(SUBSTITUTE(F$1,"standard",""),"|Float",""),ChapterTable!$1:$1,0),0)*ChapterTable!$P$14
    ),
  OFFSET(F2257,-$B2257+IF($L2257,1,0),0)*
    (VLOOKUP(SUBSTITUTE(SUBSTITUTE(F$1,"standard",""),"|Float","")&amp;IF(OR($L2257=TRUE,$A2257=0,MOD($A2257,ChapterTable!$R$20)&lt;&gt;0),"","보스")&amp;"인게임누적곱배수",ChapterTable!$R:$S,2,0)^D2257
    +VLOOKUP(SUBSTITUTE(SUBSTITUTE(F$1,"standard",""),"|Float","")&amp;IF(OR($L2257=TRUE,$A2257=0,MOD($A2257,ChapterTable!$R$20)&lt;&gt;0),"","보스")&amp;"인게임누적합배수",ChapterTable!$R:$S,2,0)*D2257)
  )
  )
  )
)</f>
        <v>308313.64744207263</v>
      </c>
      <c r="G2257" t="s">
        <v>719</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254"/>
        <v>2</v>
      </c>
      <c r="Q2257">
        <f t="shared" si="255"/>
        <v>2</v>
      </c>
      <c r="R2257" t="b">
        <f t="shared" ca="1" si="256"/>
        <v>1</v>
      </c>
      <c r="T2257" t="b">
        <f t="shared" ca="1" si="257"/>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260"/>
        <v>0.5</v>
      </c>
      <c r="AJ2257">
        <f t="shared" si="258"/>
        <v>0.54666666600000002</v>
      </c>
      <c r="AK2257">
        <f t="shared" si="259"/>
        <v>1</v>
      </c>
      <c r="AL2257">
        <f t="shared" si="253"/>
        <v>8</v>
      </c>
    </row>
    <row r="2258" spans="1:38" hidden="1" x14ac:dyDescent="0.3">
      <c r="A2258">
        <v>23</v>
      </c>
      <c r="B2258">
        <v>17</v>
      </c>
      <c r="C2258">
        <f>IF(OR($L2258=TRUE,$A2258=0,MOD($A2258,ChapterTable!$R$20)&lt;&gt;0),
MAX(0,INT(($B2258+ChapterTable!$P$26+VLOOKUP(SUBSTITUTE(C$1,"성장단계","")&amp;"단계오프셋",ChapterTable!$R:$S,2,0))/ChapterTable!$P$23)),
MAX(0,INT(($B2258+ChapterTable!$R$26+VLOOKUP(SUBSTITUTE(C$1,"성장단계","")&amp;"보스단계오프셋",ChapterTable!$R:$S,2,0))/ChapterTable!$R$23)))</f>
        <v>2</v>
      </c>
      <c r="D2258">
        <f>IF(OR($L2258=TRUE,$A2258=0,MOD($A2258,ChapterTable!$R$20)&lt;&gt;0),
MAX(0,INT(($B2258+ChapterTable!$P$26+VLOOKUP(SUBSTITUTE(D$1,"성장단계","")&amp;"단계오프셋",ChapterTable!$R:$S,2,0))/ChapterTable!$P$23)),
MAX(0,INT(($B2258+ChapterTable!$R$26+VLOOKUP(SUBSTITUTE(D$1,"성장단계","")&amp;"보스단계오프셋",ChapterTable!$R:$S,2,0))/ChapterTable!$R$23)))</f>
        <v>1</v>
      </c>
      <c r="E2258" s="1">
        <f ca="1">IF(AND($A2258=0,$B2258=1),
    VLOOKUP(1,ChapterTable!$1:$1048576,MATCH("최종"&amp;SUBSTITUTE(SUBSTITUTE(E$1,"standard",""),"|Float",""),ChapterTable!$1:$1,0),0)*ChapterTable!$P$17,
  IF(AND($A2258=0,$B2258=0),
    E2259,
  IF($B2258=0,
    VLOOKUP($A2258,ChapterTable!$1:$1048576,MATCH("최종"&amp;SUBSTITUTE(SUBSTITUTE(E$1,"standard",""),"|Float",""),ChapterTable!$1:$1,0),0),
  IF($B2258=1,
    IF($L2258=FALSE,
      VLOOKUP($A2258,ChapterTable!$1:$1048576,MATCH("최종"&amp;SUBSTITUTE(SUBSTITUTE(E$1,"standard",""),"|Float",""),ChapterTable!$1:$1,0),0),
      VLOOKUP($A2258-ChapterTable!$P$11,ChapterTable!$1:$1048576,MATCH("최종"&amp;SUBSTITUTE(SUBSTITUTE(E$1,"standard",""),"|Float",""),ChapterTable!$1:$1,0),0)*ChapterTable!$P$14
    ),
  OFFSET(E2258,-$B2258+IF($L2258,1,0),0)*IF($B2258&gt;OFFSET($B2258,1,0),ChapterTable!$R$17,1)*
    (VLOOKUP(SUBSTITUTE(SUBSTITUTE(E$1,"standard",""),"|Float","")&amp;IF(OR($L2258=TRUE,$A2258=0,MOD($A2258,ChapterTable!$R$20)&lt;&gt;0),"","보스")&amp;"인게임누적곱배수",ChapterTable!$R:$S,2,0)^C2258
    +VLOOKUP(SUBSTITUTE(SUBSTITUTE(E$1,"standard",""),"|Float","")&amp;IF(OR($L2258=TRUE,$A2258=0,MOD($A2258,ChapterTable!$R$20)&lt;&gt;0),"","보스")&amp;"인게임누적합배수",ChapterTable!$R:$S,2,0)*C2258)
  )
  )
  )
)</f>
        <v>963659.40037708275</v>
      </c>
      <c r="F2258" s="1">
        <f ca="1">IF(AND($A2258=0,$B2258=1),
    VLOOKUP(1,ChapterTable!$1:$1048576,MATCH("최종"&amp;SUBSTITUTE(SUBSTITUTE(F$1,"standard",""),"|Float",""),ChapterTable!$1:$1,0),0)*ChapterTable!$P$17,
  IF(AND($A2258=0,$B2258=0),
    F2259,
  IF($B2258=0,
    VLOOKUP($A2258,ChapterTable!$1:$1048576,MATCH("최종"&amp;SUBSTITUTE(SUBSTITUTE(F$1,"standard",""),"|Float",""),ChapterTable!$1:$1,0),0),
  IF($B2258=1,
    IF($L2258=FALSE,
      VLOOKUP($A2258,ChapterTable!$1:$1048576,MATCH("최종"&amp;SUBSTITUTE(SUBSTITUTE(F$1,"standard",""),"|Float",""),ChapterTable!$1:$1,0),0),
      VLOOKUP($A2258-ChapterTable!$P$11,ChapterTable!$1:$1048576,MATCH("최종"&amp;SUBSTITUTE(SUBSTITUTE(F$1,"standard",""),"|Float",""),ChapterTable!$1:$1,0),0)*ChapterTable!$P$14
    ),
  OFFSET(F2258,-$B2258+IF($L2258,1,0),0)*
    (VLOOKUP(SUBSTITUTE(SUBSTITUTE(F$1,"standard",""),"|Float","")&amp;IF(OR($L2258=TRUE,$A2258=0,MOD($A2258,ChapterTable!$R$20)&lt;&gt;0),"","보스")&amp;"인게임누적곱배수",ChapterTable!$R:$S,2,0)^D2258
    +VLOOKUP(SUBSTITUTE(SUBSTITUTE(F$1,"standard",""),"|Float","")&amp;IF(OR($L2258=TRUE,$A2258=0,MOD($A2258,ChapterTable!$R$20)&lt;&gt;0),"","보스")&amp;"인게임누적합배수",ChapterTable!$R:$S,2,0)*D2258)
  )
  )
  )
)</f>
        <v>308313.64744207263</v>
      </c>
      <c r="G2258" t="s">
        <v>719</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254"/>
        <v>2</v>
      </c>
      <c r="Q2258">
        <f t="shared" si="255"/>
        <v>2</v>
      </c>
      <c r="R2258" t="b">
        <f t="shared" ca="1" si="256"/>
        <v>1</v>
      </c>
      <c r="T2258" t="b">
        <f t="shared" ca="1" si="257"/>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260"/>
        <v>0.5</v>
      </c>
      <c r="AJ2258">
        <f t="shared" si="258"/>
        <v>0.54666666600000002</v>
      </c>
      <c r="AK2258">
        <f t="shared" si="259"/>
        <v>1</v>
      </c>
      <c r="AL2258">
        <f t="shared" si="253"/>
        <v>8</v>
      </c>
    </row>
    <row r="2259" spans="1:38" hidden="1" x14ac:dyDescent="0.3">
      <c r="A2259">
        <v>23</v>
      </c>
      <c r="B2259">
        <v>18</v>
      </c>
      <c r="C2259">
        <f>IF(OR($L2259=TRUE,$A2259=0,MOD($A2259,ChapterTable!$R$20)&lt;&gt;0),
MAX(0,INT(($B2259+ChapterTable!$P$26+VLOOKUP(SUBSTITUTE(C$1,"성장단계","")&amp;"단계오프셋",ChapterTable!$R:$S,2,0))/ChapterTable!$P$23)),
MAX(0,INT(($B2259+ChapterTable!$R$26+VLOOKUP(SUBSTITUTE(C$1,"성장단계","")&amp;"보스단계오프셋",ChapterTable!$R:$S,2,0))/ChapterTable!$R$23)))</f>
        <v>2</v>
      </c>
      <c r="D2259">
        <f>IF(OR($L2259=TRUE,$A2259=0,MOD($A2259,ChapterTable!$R$20)&lt;&gt;0),
MAX(0,INT(($B2259+ChapterTable!$P$26+VLOOKUP(SUBSTITUTE(D$1,"성장단계","")&amp;"단계오프셋",ChapterTable!$R:$S,2,0))/ChapterTable!$P$23)),
MAX(0,INT(($B2259+ChapterTable!$R$26+VLOOKUP(SUBSTITUTE(D$1,"성장단계","")&amp;"보스단계오프셋",ChapterTable!$R:$S,2,0))/ChapterTable!$R$23)))</f>
        <v>1</v>
      </c>
      <c r="E2259" s="1">
        <f ca="1">IF(AND($A2259=0,$B2259=1),
    VLOOKUP(1,ChapterTable!$1:$1048576,MATCH("최종"&amp;SUBSTITUTE(SUBSTITUTE(E$1,"standard",""),"|Float",""),ChapterTable!$1:$1,0),0)*ChapterTable!$P$17,
  IF(AND($A2259=0,$B2259=0),
    E2260,
  IF($B2259=0,
    VLOOKUP($A2259,ChapterTable!$1:$1048576,MATCH("최종"&amp;SUBSTITUTE(SUBSTITUTE(E$1,"standard",""),"|Float",""),ChapterTable!$1:$1,0),0),
  IF($B2259=1,
    IF($L2259=FALSE,
      VLOOKUP($A2259,ChapterTable!$1:$1048576,MATCH("최종"&amp;SUBSTITUTE(SUBSTITUTE(E$1,"standard",""),"|Float",""),ChapterTable!$1:$1,0),0),
      VLOOKUP($A2259-ChapterTable!$P$11,ChapterTable!$1:$1048576,MATCH("최종"&amp;SUBSTITUTE(SUBSTITUTE(E$1,"standard",""),"|Float",""),ChapterTable!$1:$1,0),0)*ChapterTable!$P$14
    ),
  OFFSET(E2259,-$B2259+IF($L2259,1,0),0)*IF($B2259&gt;OFFSET($B2259,1,0),ChapterTable!$R$17,1)*
    (VLOOKUP(SUBSTITUTE(SUBSTITUTE(E$1,"standard",""),"|Float","")&amp;IF(OR($L2259=TRUE,$A2259=0,MOD($A2259,ChapterTable!$R$20)&lt;&gt;0),"","보스")&amp;"인게임누적곱배수",ChapterTable!$R:$S,2,0)^C2259
    +VLOOKUP(SUBSTITUTE(SUBSTITUTE(E$1,"standard",""),"|Float","")&amp;IF(OR($L2259=TRUE,$A2259=0,MOD($A2259,ChapterTable!$R$20)&lt;&gt;0),"","보스")&amp;"인게임누적합배수",ChapterTable!$R:$S,2,0)*C2259)
  )
  )
  )
)</f>
        <v>963659.40037708275</v>
      </c>
      <c r="F2259" s="1">
        <f ca="1">IF(AND($A2259=0,$B2259=1),
    VLOOKUP(1,ChapterTable!$1:$1048576,MATCH("최종"&amp;SUBSTITUTE(SUBSTITUTE(F$1,"standard",""),"|Float",""),ChapterTable!$1:$1,0),0)*ChapterTable!$P$17,
  IF(AND($A2259=0,$B2259=0),
    F2260,
  IF($B2259=0,
    VLOOKUP($A2259,ChapterTable!$1:$1048576,MATCH("최종"&amp;SUBSTITUTE(SUBSTITUTE(F$1,"standard",""),"|Float",""),ChapterTable!$1:$1,0),0),
  IF($B2259=1,
    IF($L2259=FALSE,
      VLOOKUP($A2259,ChapterTable!$1:$1048576,MATCH("최종"&amp;SUBSTITUTE(SUBSTITUTE(F$1,"standard",""),"|Float",""),ChapterTable!$1:$1,0),0),
      VLOOKUP($A2259-ChapterTable!$P$11,ChapterTable!$1:$1048576,MATCH("최종"&amp;SUBSTITUTE(SUBSTITUTE(F$1,"standard",""),"|Float",""),ChapterTable!$1:$1,0),0)*ChapterTable!$P$14
    ),
  OFFSET(F2259,-$B2259+IF($L2259,1,0),0)*
    (VLOOKUP(SUBSTITUTE(SUBSTITUTE(F$1,"standard",""),"|Float","")&amp;IF(OR($L2259=TRUE,$A2259=0,MOD($A2259,ChapterTable!$R$20)&lt;&gt;0),"","보스")&amp;"인게임누적곱배수",ChapterTable!$R:$S,2,0)^D2259
    +VLOOKUP(SUBSTITUTE(SUBSTITUTE(F$1,"standard",""),"|Float","")&amp;IF(OR($L2259=TRUE,$A2259=0,MOD($A2259,ChapterTable!$R$20)&lt;&gt;0),"","보스")&amp;"인게임누적합배수",ChapterTable!$R:$S,2,0)*D2259)
  )
  )
  )
)</f>
        <v>308313.64744207263</v>
      </c>
      <c r="G2259" t="s">
        <v>719</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254"/>
        <v>2</v>
      </c>
      <c r="Q2259">
        <f t="shared" si="255"/>
        <v>2</v>
      </c>
      <c r="R2259" t="b">
        <f t="shared" ca="1" si="256"/>
        <v>1</v>
      </c>
      <c r="T2259" t="b">
        <f t="shared" ca="1" si="257"/>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260"/>
        <v>0.5</v>
      </c>
      <c r="AJ2259">
        <f t="shared" si="258"/>
        <v>0.54666666600000002</v>
      </c>
      <c r="AK2259">
        <f t="shared" si="259"/>
        <v>1</v>
      </c>
      <c r="AL2259">
        <f t="shared" si="253"/>
        <v>8</v>
      </c>
    </row>
    <row r="2260" spans="1:38" hidden="1" x14ac:dyDescent="0.3">
      <c r="A2260">
        <v>23</v>
      </c>
      <c r="B2260">
        <v>19</v>
      </c>
      <c r="C2260">
        <f>IF(OR($L2260=TRUE,$A2260=0,MOD($A2260,ChapterTable!$R$20)&lt;&gt;0),
MAX(0,INT(($B2260+ChapterTable!$P$26+VLOOKUP(SUBSTITUTE(C$1,"성장단계","")&amp;"단계오프셋",ChapterTable!$R:$S,2,0))/ChapterTable!$P$23)),
MAX(0,INT(($B2260+ChapterTable!$R$26+VLOOKUP(SUBSTITUTE(C$1,"성장단계","")&amp;"보스단계오프셋",ChapterTable!$R:$S,2,0))/ChapterTable!$R$23)))</f>
        <v>2</v>
      </c>
      <c r="D2260">
        <f>IF(OR($L2260=TRUE,$A2260=0,MOD($A2260,ChapterTable!$R$20)&lt;&gt;0),
MAX(0,INT(($B2260+ChapterTable!$P$26+VLOOKUP(SUBSTITUTE(D$1,"성장단계","")&amp;"단계오프셋",ChapterTable!$R:$S,2,0))/ChapterTable!$P$23)),
MAX(0,INT(($B2260+ChapterTable!$R$26+VLOOKUP(SUBSTITUTE(D$1,"성장단계","")&amp;"보스단계오프셋",ChapterTable!$R:$S,2,0))/ChapterTable!$R$23)))</f>
        <v>1</v>
      </c>
      <c r="E2260" s="1">
        <f ca="1">IF(AND($A2260=0,$B2260=1),
    VLOOKUP(1,ChapterTable!$1:$1048576,MATCH("최종"&amp;SUBSTITUTE(SUBSTITUTE(E$1,"standard",""),"|Float",""),ChapterTable!$1:$1,0),0)*ChapterTable!$P$17,
  IF(AND($A2260=0,$B2260=0),
    E2261,
  IF($B2260=0,
    VLOOKUP($A2260,ChapterTable!$1:$1048576,MATCH("최종"&amp;SUBSTITUTE(SUBSTITUTE(E$1,"standard",""),"|Float",""),ChapterTable!$1:$1,0),0),
  IF($B2260=1,
    IF($L2260=FALSE,
      VLOOKUP($A2260,ChapterTable!$1:$1048576,MATCH("최종"&amp;SUBSTITUTE(SUBSTITUTE(E$1,"standard",""),"|Float",""),ChapterTable!$1:$1,0),0),
      VLOOKUP($A2260-ChapterTable!$P$11,ChapterTable!$1:$1048576,MATCH("최종"&amp;SUBSTITUTE(SUBSTITUTE(E$1,"standard",""),"|Float",""),ChapterTable!$1:$1,0),0)*ChapterTable!$P$14
    ),
  OFFSET(E2260,-$B2260+IF($L2260,1,0),0)*IF($B2260&gt;OFFSET($B2260,1,0),ChapterTable!$R$17,1)*
    (VLOOKUP(SUBSTITUTE(SUBSTITUTE(E$1,"standard",""),"|Float","")&amp;IF(OR($L2260=TRUE,$A2260=0,MOD($A2260,ChapterTable!$R$20)&lt;&gt;0),"","보스")&amp;"인게임누적곱배수",ChapterTable!$R:$S,2,0)^C2260
    +VLOOKUP(SUBSTITUTE(SUBSTITUTE(E$1,"standard",""),"|Float","")&amp;IF(OR($L2260=TRUE,$A2260=0,MOD($A2260,ChapterTable!$R$20)&lt;&gt;0),"","보스")&amp;"인게임누적합배수",ChapterTable!$R:$S,2,0)*C2260)
  )
  )
  )
)</f>
        <v>963659.40037708275</v>
      </c>
      <c r="F2260" s="1">
        <f ca="1">IF(AND($A2260=0,$B2260=1),
    VLOOKUP(1,ChapterTable!$1:$1048576,MATCH("최종"&amp;SUBSTITUTE(SUBSTITUTE(F$1,"standard",""),"|Float",""),ChapterTable!$1:$1,0),0)*ChapterTable!$P$17,
  IF(AND($A2260=0,$B2260=0),
    F2261,
  IF($B2260=0,
    VLOOKUP($A2260,ChapterTable!$1:$1048576,MATCH("최종"&amp;SUBSTITUTE(SUBSTITUTE(F$1,"standard",""),"|Float",""),ChapterTable!$1:$1,0),0),
  IF($B2260=1,
    IF($L2260=FALSE,
      VLOOKUP($A2260,ChapterTable!$1:$1048576,MATCH("최종"&amp;SUBSTITUTE(SUBSTITUTE(F$1,"standard",""),"|Float",""),ChapterTable!$1:$1,0),0),
      VLOOKUP($A2260-ChapterTable!$P$11,ChapterTable!$1:$1048576,MATCH("최종"&amp;SUBSTITUTE(SUBSTITUTE(F$1,"standard",""),"|Float",""),ChapterTable!$1:$1,0),0)*ChapterTable!$P$14
    ),
  OFFSET(F2260,-$B2260+IF($L2260,1,0),0)*
    (VLOOKUP(SUBSTITUTE(SUBSTITUTE(F$1,"standard",""),"|Float","")&amp;IF(OR($L2260=TRUE,$A2260=0,MOD($A2260,ChapterTable!$R$20)&lt;&gt;0),"","보스")&amp;"인게임누적곱배수",ChapterTable!$R:$S,2,0)^D2260
    +VLOOKUP(SUBSTITUTE(SUBSTITUTE(F$1,"standard",""),"|Float","")&amp;IF(OR($L2260=TRUE,$A2260=0,MOD($A2260,ChapterTable!$R$20)&lt;&gt;0),"","보스")&amp;"인게임누적합배수",ChapterTable!$R:$S,2,0)*D2260)
  )
  )
  )
)</f>
        <v>308313.64744207263</v>
      </c>
      <c r="G2260" t="s">
        <v>719</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254"/>
        <v>92</v>
      </c>
      <c r="Q2260">
        <f t="shared" si="255"/>
        <v>92</v>
      </c>
      <c r="R2260" t="b">
        <f t="shared" ca="1" si="256"/>
        <v>1</v>
      </c>
      <c r="T2260" t="b">
        <f t="shared" ca="1" si="257"/>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260"/>
        <v>0.5</v>
      </c>
      <c r="AJ2260">
        <f t="shared" si="258"/>
        <v>0.54666666600000002</v>
      </c>
      <c r="AK2260">
        <f t="shared" si="259"/>
        <v>1</v>
      </c>
      <c r="AL2260">
        <f t="shared" si="253"/>
        <v>8</v>
      </c>
    </row>
    <row r="2261" spans="1:38" hidden="1" x14ac:dyDescent="0.3">
      <c r="A2261">
        <v>23</v>
      </c>
      <c r="B2261">
        <v>20</v>
      </c>
      <c r="C2261">
        <f>IF(OR($L2261=TRUE,$A2261=0,MOD($A2261,ChapterTable!$R$20)&lt;&gt;0),
MAX(0,INT(($B2261+ChapterTable!$P$26+VLOOKUP(SUBSTITUTE(C$1,"성장단계","")&amp;"단계오프셋",ChapterTable!$R:$S,2,0))/ChapterTable!$P$23)),
MAX(0,INT(($B2261+ChapterTable!$R$26+VLOOKUP(SUBSTITUTE(C$1,"성장단계","")&amp;"보스단계오프셋",ChapterTable!$R:$S,2,0))/ChapterTable!$R$23)))</f>
        <v>2</v>
      </c>
      <c r="D2261">
        <f>IF(OR($L2261=TRUE,$A2261=0,MOD($A2261,ChapterTable!$R$20)&lt;&gt;0),
MAX(0,INT(($B2261+ChapterTable!$P$26+VLOOKUP(SUBSTITUTE(D$1,"성장단계","")&amp;"단계오프셋",ChapterTable!$R:$S,2,0))/ChapterTable!$P$23)),
MAX(0,INT(($B2261+ChapterTable!$R$26+VLOOKUP(SUBSTITUTE(D$1,"성장단계","")&amp;"보스단계오프셋",ChapterTable!$R:$S,2,0))/ChapterTable!$R$23)))</f>
        <v>1</v>
      </c>
      <c r="E2261" s="1">
        <f ca="1">IF(AND($A2261=0,$B2261=1),
    VLOOKUP(1,ChapterTable!$1:$1048576,MATCH("최종"&amp;SUBSTITUTE(SUBSTITUTE(E$1,"standard",""),"|Float",""),ChapterTable!$1:$1,0),0)*ChapterTable!$P$17,
  IF(AND($A2261=0,$B2261=0),
    E2262,
  IF($B2261=0,
    VLOOKUP($A2261,ChapterTable!$1:$1048576,MATCH("최종"&amp;SUBSTITUTE(SUBSTITUTE(E$1,"standard",""),"|Float",""),ChapterTable!$1:$1,0),0),
  IF($B2261=1,
    IF($L2261=FALSE,
      VLOOKUP($A2261,ChapterTable!$1:$1048576,MATCH("최종"&amp;SUBSTITUTE(SUBSTITUTE(E$1,"standard",""),"|Float",""),ChapterTable!$1:$1,0),0),
      VLOOKUP($A2261-ChapterTable!$P$11,ChapterTable!$1:$1048576,MATCH("최종"&amp;SUBSTITUTE(SUBSTITUTE(E$1,"standard",""),"|Float",""),ChapterTable!$1:$1,0),0)*ChapterTable!$P$14
    ),
  OFFSET(E2261,-$B2261+IF($L2261,1,0),0)*IF($B2261&gt;OFFSET($B2261,1,0),ChapterTable!$R$17,1)*
    (VLOOKUP(SUBSTITUTE(SUBSTITUTE(E$1,"standard",""),"|Float","")&amp;IF(OR($L2261=TRUE,$A2261=0,MOD($A2261,ChapterTable!$R$20)&lt;&gt;0),"","보스")&amp;"인게임누적곱배수",ChapterTable!$R:$S,2,0)^C2261
    +VLOOKUP(SUBSTITUTE(SUBSTITUTE(E$1,"standard",""),"|Float","")&amp;IF(OR($L2261=TRUE,$A2261=0,MOD($A2261,ChapterTable!$R$20)&lt;&gt;0),"","보스")&amp;"인게임누적합배수",ChapterTable!$R:$S,2,0)*C2261)
  )
  )
  )
)</f>
        <v>963659.40037708275</v>
      </c>
      <c r="F2261" s="1">
        <f ca="1">IF(AND($A2261=0,$B2261=1),
    VLOOKUP(1,ChapterTable!$1:$1048576,MATCH("최종"&amp;SUBSTITUTE(SUBSTITUTE(F$1,"standard",""),"|Float",""),ChapterTable!$1:$1,0),0)*ChapterTable!$P$17,
  IF(AND($A2261=0,$B2261=0),
    F2262,
  IF($B2261=0,
    VLOOKUP($A2261,ChapterTable!$1:$1048576,MATCH("최종"&amp;SUBSTITUTE(SUBSTITUTE(F$1,"standard",""),"|Float",""),ChapterTable!$1:$1,0),0),
  IF($B2261=1,
    IF($L2261=FALSE,
      VLOOKUP($A2261,ChapterTable!$1:$1048576,MATCH("최종"&amp;SUBSTITUTE(SUBSTITUTE(F$1,"standard",""),"|Float",""),ChapterTable!$1:$1,0),0),
      VLOOKUP($A2261-ChapterTable!$P$11,ChapterTable!$1:$1048576,MATCH("최종"&amp;SUBSTITUTE(SUBSTITUTE(F$1,"standard",""),"|Float",""),ChapterTable!$1:$1,0),0)*ChapterTable!$P$14
    ),
  OFFSET(F2261,-$B2261+IF($L2261,1,0),0)*
    (VLOOKUP(SUBSTITUTE(SUBSTITUTE(F$1,"standard",""),"|Float","")&amp;IF(OR($L2261=TRUE,$A2261=0,MOD($A2261,ChapterTable!$R$20)&lt;&gt;0),"","보스")&amp;"인게임누적곱배수",ChapterTable!$R:$S,2,0)^D2261
    +VLOOKUP(SUBSTITUTE(SUBSTITUTE(F$1,"standard",""),"|Float","")&amp;IF(OR($L2261=TRUE,$A2261=0,MOD($A2261,ChapterTable!$R$20)&lt;&gt;0),"","보스")&amp;"인게임누적합배수",ChapterTable!$R:$S,2,0)*D2261)
  )
  )
  )
)</f>
        <v>308313.64744207263</v>
      </c>
      <c r="G2261" t="s">
        <v>719</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254"/>
        <v>22</v>
      </c>
      <c r="Q2261">
        <f t="shared" si="255"/>
        <v>22</v>
      </c>
      <c r="R2261" t="b">
        <f t="shared" ca="1" si="256"/>
        <v>1</v>
      </c>
      <c r="T2261" t="b">
        <f t="shared" ca="1" si="257"/>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260"/>
        <v>0.5</v>
      </c>
      <c r="AJ2261">
        <f t="shared" si="258"/>
        <v>1</v>
      </c>
      <c r="AK2261">
        <f t="shared" si="259"/>
        <v>2</v>
      </c>
      <c r="AL2261">
        <f t="shared" si="253"/>
        <v>8</v>
      </c>
    </row>
    <row r="2262" spans="1:38" hidden="1" x14ac:dyDescent="0.3">
      <c r="A2262">
        <v>23</v>
      </c>
      <c r="B2262">
        <v>21</v>
      </c>
      <c r="C2262">
        <f>IF(OR($L2262=TRUE,$A2262=0,MOD($A2262,ChapterTable!$R$20)&lt;&gt;0),
MAX(0,INT(($B2262+ChapterTable!$P$26+VLOOKUP(SUBSTITUTE(C$1,"성장단계","")&amp;"단계오프셋",ChapterTable!$R:$S,2,0))/ChapterTable!$P$23)),
MAX(0,INT(($B2262+ChapterTable!$R$26+VLOOKUP(SUBSTITUTE(C$1,"성장단계","")&amp;"보스단계오프셋",ChapterTable!$R:$S,2,0))/ChapterTable!$R$23)))</f>
        <v>2</v>
      </c>
      <c r="D2262">
        <f>IF(OR($L2262=TRUE,$A2262=0,MOD($A2262,ChapterTable!$R$20)&lt;&gt;0),
MAX(0,INT(($B2262+ChapterTable!$P$26+VLOOKUP(SUBSTITUTE(D$1,"성장단계","")&amp;"단계오프셋",ChapterTable!$R:$S,2,0))/ChapterTable!$P$23)),
MAX(0,INT(($B2262+ChapterTable!$R$26+VLOOKUP(SUBSTITUTE(D$1,"성장단계","")&amp;"보스단계오프셋",ChapterTable!$R:$S,2,0))/ChapterTable!$R$23)))</f>
        <v>2</v>
      </c>
      <c r="E2262" s="1">
        <f ca="1">IF(AND($A2262=0,$B2262=1),
    VLOOKUP(1,ChapterTable!$1:$1048576,MATCH("최종"&amp;SUBSTITUTE(SUBSTITUTE(E$1,"standard",""),"|Float",""),ChapterTable!$1:$1,0),0)*ChapterTable!$P$17,
  IF(AND($A2262=0,$B2262=0),
    E2263,
  IF($B2262=0,
    VLOOKUP($A2262,ChapterTable!$1:$1048576,MATCH("최종"&amp;SUBSTITUTE(SUBSTITUTE(E$1,"standard",""),"|Float",""),ChapterTable!$1:$1,0),0),
  IF($B2262=1,
    IF($L2262=FALSE,
      VLOOKUP($A2262,ChapterTable!$1:$1048576,MATCH("최종"&amp;SUBSTITUTE(SUBSTITUTE(E$1,"standard",""),"|Float",""),ChapterTable!$1:$1,0),0),
      VLOOKUP($A2262-ChapterTable!$P$11,ChapterTable!$1:$1048576,MATCH("최종"&amp;SUBSTITUTE(SUBSTITUTE(E$1,"standard",""),"|Float",""),ChapterTable!$1:$1,0),0)*ChapterTable!$P$14
    ),
  OFFSET(E2262,-$B2262+IF($L2262,1,0),0)*IF($B2262&gt;OFFSET($B2262,1,0),ChapterTable!$R$17,1)*
    (VLOOKUP(SUBSTITUTE(SUBSTITUTE(E$1,"standard",""),"|Float","")&amp;IF(OR($L2262=TRUE,$A2262=0,MOD($A2262,ChapterTable!$R$20)&lt;&gt;0),"","보스")&amp;"인게임누적곱배수",ChapterTable!$R:$S,2,0)^C2262
    +VLOOKUP(SUBSTITUTE(SUBSTITUTE(E$1,"standard",""),"|Float","")&amp;IF(OR($L2262=TRUE,$A2262=0,MOD($A2262,ChapterTable!$R$20)&lt;&gt;0),"","보스")&amp;"인게임누적합배수",ChapterTable!$R:$S,2,0)*C2262)
  )
  )
  )
)</f>
        <v>963659.40037708275</v>
      </c>
      <c r="F2262" s="1">
        <f ca="1">IF(AND($A2262=0,$B2262=1),
    VLOOKUP(1,ChapterTable!$1:$1048576,MATCH("최종"&amp;SUBSTITUTE(SUBSTITUTE(F$1,"standard",""),"|Float",""),ChapterTable!$1:$1,0),0)*ChapterTable!$P$17,
  IF(AND($A2262=0,$B2262=0),
    F2263,
  IF($B2262=0,
    VLOOKUP($A2262,ChapterTable!$1:$1048576,MATCH("최종"&amp;SUBSTITUTE(SUBSTITUTE(F$1,"standard",""),"|Float",""),ChapterTable!$1:$1,0),0),
  IF($B2262=1,
    IF($L2262=FALSE,
      VLOOKUP($A2262,ChapterTable!$1:$1048576,MATCH("최종"&amp;SUBSTITUTE(SUBSTITUTE(F$1,"standard",""),"|Float",""),ChapterTable!$1:$1,0),0),
      VLOOKUP($A2262-ChapterTable!$P$11,ChapterTable!$1:$1048576,MATCH("최종"&amp;SUBSTITUTE(SUBSTITUTE(F$1,"standard",""),"|Float",""),ChapterTable!$1:$1,0),0)*ChapterTable!$P$14
    ),
  OFFSET(F2262,-$B2262+IF($L2262,1,0),0)*
    (VLOOKUP(SUBSTITUTE(SUBSTITUTE(F$1,"standard",""),"|Float","")&amp;IF(OR($L2262=TRUE,$A2262=0,MOD($A2262,ChapterTable!$R$20)&lt;&gt;0),"","보스")&amp;"인게임누적곱배수",ChapterTable!$R:$S,2,0)^D2262
    +VLOOKUP(SUBSTITUTE(SUBSTITUTE(F$1,"standard",""),"|Float","")&amp;IF(OR($L2262=TRUE,$A2262=0,MOD($A2262,ChapterTable!$R$20)&lt;&gt;0),"","보스")&amp;"인게임누적합배수",ChapterTable!$R:$S,2,0)*D2262)
  )
  )
  )
)</f>
        <v>329823.90191477537</v>
      </c>
      <c r="G2262" t="s">
        <v>719</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254"/>
        <v>3</v>
      </c>
      <c r="Q2262">
        <f t="shared" si="255"/>
        <v>3</v>
      </c>
      <c r="R2262" t="b">
        <f t="shared" ca="1" si="256"/>
        <v>1</v>
      </c>
      <c r="T2262" t="b">
        <f t="shared" ca="1" si="257"/>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260"/>
        <v>0.33333333333333331</v>
      </c>
      <c r="AJ2262">
        <f t="shared" si="258"/>
        <v>0.395555555</v>
      </c>
      <c r="AK2262">
        <f t="shared" si="259"/>
        <v>1</v>
      </c>
      <c r="AL2262">
        <f t="shared" si="253"/>
        <v>8</v>
      </c>
    </row>
    <row r="2263" spans="1:38" hidden="1" x14ac:dyDescent="0.3">
      <c r="A2263">
        <v>23</v>
      </c>
      <c r="B2263">
        <v>22</v>
      </c>
      <c r="C2263">
        <f>IF(OR($L2263=TRUE,$A2263=0,MOD($A2263,ChapterTable!$R$20)&lt;&gt;0),
MAX(0,INT(($B2263+ChapterTable!$P$26+VLOOKUP(SUBSTITUTE(C$1,"성장단계","")&amp;"단계오프셋",ChapterTable!$R:$S,2,0))/ChapterTable!$P$23)),
MAX(0,INT(($B2263+ChapterTable!$R$26+VLOOKUP(SUBSTITUTE(C$1,"성장단계","")&amp;"보스단계오프셋",ChapterTable!$R:$S,2,0))/ChapterTable!$R$23)))</f>
        <v>2</v>
      </c>
      <c r="D2263">
        <f>IF(OR($L2263=TRUE,$A2263=0,MOD($A2263,ChapterTable!$R$20)&lt;&gt;0),
MAX(0,INT(($B2263+ChapterTable!$P$26+VLOOKUP(SUBSTITUTE(D$1,"성장단계","")&amp;"단계오프셋",ChapterTable!$R:$S,2,0))/ChapterTable!$P$23)),
MAX(0,INT(($B2263+ChapterTable!$R$26+VLOOKUP(SUBSTITUTE(D$1,"성장단계","")&amp;"보스단계오프셋",ChapterTable!$R:$S,2,0))/ChapterTable!$R$23)))</f>
        <v>2</v>
      </c>
      <c r="E2263" s="1">
        <f ca="1">IF(AND($A2263=0,$B2263=1),
    VLOOKUP(1,ChapterTable!$1:$1048576,MATCH("최종"&amp;SUBSTITUTE(SUBSTITUTE(E$1,"standard",""),"|Float",""),ChapterTable!$1:$1,0),0)*ChapterTable!$P$17,
  IF(AND($A2263=0,$B2263=0),
    E2264,
  IF($B2263=0,
    VLOOKUP($A2263,ChapterTable!$1:$1048576,MATCH("최종"&amp;SUBSTITUTE(SUBSTITUTE(E$1,"standard",""),"|Float",""),ChapterTable!$1:$1,0),0),
  IF($B2263=1,
    IF($L2263=FALSE,
      VLOOKUP($A2263,ChapterTable!$1:$1048576,MATCH("최종"&amp;SUBSTITUTE(SUBSTITUTE(E$1,"standard",""),"|Float",""),ChapterTable!$1:$1,0),0),
      VLOOKUP($A2263-ChapterTable!$P$11,ChapterTable!$1:$1048576,MATCH("최종"&amp;SUBSTITUTE(SUBSTITUTE(E$1,"standard",""),"|Float",""),ChapterTable!$1:$1,0),0)*ChapterTable!$P$14
    ),
  OFFSET(E2263,-$B2263+IF($L2263,1,0),0)*IF($B2263&gt;OFFSET($B2263,1,0),ChapterTable!$R$17,1)*
    (VLOOKUP(SUBSTITUTE(SUBSTITUTE(E$1,"standard",""),"|Float","")&amp;IF(OR($L2263=TRUE,$A2263=0,MOD($A2263,ChapterTable!$R$20)&lt;&gt;0),"","보스")&amp;"인게임누적곱배수",ChapterTable!$R:$S,2,0)^C2263
    +VLOOKUP(SUBSTITUTE(SUBSTITUTE(E$1,"standard",""),"|Float","")&amp;IF(OR($L2263=TRUE,$A2263=0,MOD($A2263,ChapterTable!$R$20)&lt;&gt;0),"","보스")&amp;"인게임누적합배수",ChapterTable!$R:$S,2,0)*C2263)
  )
  )
  )
)</f>
        <v>963659.40037708275</v>
      </c>
      <c r="F2263" s="1">
        <f ca="1">IF(AND($A2263=0,$B2263=1),
    VLOOKUP(1,ChapterTable!$1:$1048576,MATCH("최종"&amp;SUBSTITUTE(SUBSTITUTE(F$1,"standard",""),"|Float",""),ChapterTable!$1:$1,0),0)*ChapterTable!$P$17,
  IF(AND($A2263=0,$B2263=0),
    F2264,
  IF($B2263=0,
    VLOOKUP($A2263,ChapterTable!$1:$1048576,MATCH("최종"&amp;SUBSTITUTE(SUBSTITUTE(F$1,"standard",""),"|Float",""),ChapterTable!$1:$1,0),0),
  IF($B2263=1,
    IF($L2263=FALSE,
      VLOOKUP($A2263,ChapterTable!$1:$1048576,MATCH("최종"&amp;SUBSTITUTE(SUBSTITUTE(F$1,"standard",""),"|Float",""),ChapterTable!$1:$1,0),0),
      VLOOKUP($A2263-ChapterTable!$P$11,ChapterTable!$1:$1048576,MATCH("최종"&amp;SUBSTITUTE(SUBSTITUTE(F$1,"standard",""),"|Float",""),ChapterTable!$1:$1,0),0)*ChapterTable!$P$14
    ),
  OFFSET(F2263,-$B2263+IF($L2263,1,0),0)*
    (VLOOKUP(SUBSTITUTE(SUBSTITUTE(F$1,"standard",""),"|Float","")&amp;IF(OR($L2263=TRUE,$A2263=0,MOD($A2263,ChapterTable!$R$20)&lt;&gt;0),"","보스")&amp;"인게임누적곱배수",ChapterTable!$R:$S,2,0)^D2263
    +VLOOKUP(SUBSTITUTE(SUBSTITUTE(F$1,"standard",""),"|Float","")&amp;IF(OR($L2263=TRUE,$A2263=0,MOD($A2263,ChapterTable!$R$20)&lt;&gt;0),"","보스")&amp;"인게임누적합배수",ChapterTable!$R:$S,2,0)*D2263)
  )
  )
  )
)</f>
        <v>329823.90191477537</v>
      </c>
      <c r="G2263" t="s">
        <v>719</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254"/>
        <v>3</v>
      </c>
      <c r="Q2263">
        <f t="shared" si="255"/>
        <v>3</v>
      </c>
      <c r="R2263" t="b">
        <f t="shared" ca="1" si="256"/>
        <v>1</v>
      </c>
      <c r="T2263" t="b">
        <f t="shared" ca="1" si="257"/>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260"/>
        <v>0.33333333333333331</v>
      </c>
      <c r="AJ2263">
        <f t="shared" si="258"/>
        <v>0.395555555</v>
      </c>
      <c r="AK2263">
        <f t="shared" si="259"/>
        <v>1</v>
      </c>
      <c r="AL2263">
        <f t="shared" si="253"/>
        <v>8</v>
      </c>
    </row>
    <row r="2264" spans="1:38" hidden="1" x14ac:dyDescent="0.3">
      <c r="A2264">
        <v>23</v>
      </c>
      <c r="B2264">
        <v>23</v>
      </c>
      <c r="C2264">
        <f>IF(OR($L2264=TRUE,$A2264=0,MOD($A2264,ChapterTable!$R$20)&lt;&gt;0),
MAX(0,INT(($B2264+ChapterTable!$P$26+VLOOKUP(SUBSTITUTE(C$1,"성장단계","")&amp;"단계오프셋",ChapterTable!$R:$S,2,0))/ChapterTable!$P$23)),
MAX(0,INT(($B2264+ChapterTable!$R$26+VLOOKUP(SUBSTITUTE(C$1,"성장단계","")&amp;"보스단계오프셋",ChapterTable!$R:$S,2,0))/ChapterTable!$R$23)))</f>
        <v>2</v>
      </c>
      <c r="D2264">
        <f>IF(OR($L2264=TRUE,$A2264=0,MOD($A2264,ChapterTable!$R$20)&lt;&gt;0),
MAX(0,INT(($B2264+ChapterTable!$P$26+VLOOKUP(SUBSTITUTE(D$1,"성장단계","")&amp;"단계오프셋",ChapterTable!$R:$S,2,0))/ChapterTable!$P$23)),
MAX(0,INT(($B2264+ChapterTable!$R$26+VLOOKUP(SUBSTITUTE(D$1,"성장단계","")&amp;"보스단계오프셋",ChapterTable!$R:$S,2,0))/ChapterTable!$R$23)))</f>
        <v>2</v>
      </c>
      <c r="E2264" s="1">
        <f ca="1">IF(AND($A2264=0,$B2264=1),
    VLOOKUP(1,ChapterTable!$1:$1048576,MATCH("최종"&amp;SUBSTITUTE(SUBSTITUTE(E$1,"standard",""),"|Float",""),ChapterTable!$1:$1,0),0)*ChapterTable!$P$17,
  IF(AND($A2264=0,$B2264=0),
    E2265,
  IF($B2264=0,
    VLOOKUP($A2264,ChapterTable!$1:$1048576,MATCH("최종"&amp;SUBSTITUTE(SUBSTITUTE(E$1,"standard",""),"|Float",""),ChapterTable!$1:$1,0),0),
  IF($B2264=1,
    IF($L2264=FALSE,
      VLOOKUP($A2264,ChapterTable!$1:$1048576,MATCH("최종"&amp;SUBSTITUTE(SUBSTITUTE(E$1,"standard",""),"|Float",""),ChapterTable!$1:$1,0),0),
      VLOOKUP($A2264-ChapterTable!$P$11,ChapterTable!$1:$1048576,MATCH("최종"&amp;SUBSTITUTE(SUBSTITUTE(E$1,"standard",""),"|Float",""),ChapterTable!$1:$1,0),0)*ChapterTable!$P$14
    ),
  OFFSET(E2264,-$B2264+IF($L2264,1,0),0)*IF($B2264&gt;OFFSET($B2264,1,0),ChapterTable!$R$17,1)*
    (VLOOKUP(SUBSTITUTE(SUBSTITUTE(E$1,"standard",""),"|Float","")&amp;IF(OR($L2264=TRUE,$A2264=0,MOD($A2264,ChapterTable!$R$20)&lt;&gt;0),"","보스")&amp;"인게임누적곱배수",ChapterTable!$R:$S,2,0)^C2264
    +VLOOKUP(SUBSTITUTE(SUBSTITUTE(E$1,"standard",""),"|Float","")&amp;IF(OR($L2264=TRUE,$A2264=0,MOD($A2264,ChapterTable!$R$20)&lt;&gt;0),"","보스")&amp;"인게임누적합배수",ChapterTable!$R:$S,2,0)*C2264)
  )
  )
  )
)</f>
        <v>963659.40037708275</v>
      </c>
      <c r="F2264" s="1">
        <f ca="1">IF(AND($A2264=0,$B2264=1),
    VLOOKUP(1,ChapterTable!$1:$1048576,MATCH("최종"&amp;SUBSTITUTE(SUBSTITUTE(F$1,"standard",""),"|Float",""),ChapterTable!$1:$1,0),0)*ChapterTable!$P$17,
  IF(AND($A2264=0,$B2264=0),
    F2265,
  IF($B2264=0,
    VLOOKUP($A2264,ChapterTable!$1:$1048576,MATCH("최종"&amp;SUBSTITUTE(SUBSTITUTE(F$1,"standard",""),"|Float",""),ChapterTable!$1:$1,0),0),
  IF($B2264=1,
    IF($L2264=FALSE,
      VLOOKUP($A2264,ChapterTable!$1:$1048576,MATCH("최종"&amp;SUBSTITUTE(SUBSTITUTE(F$1,"standard",""),"|Float",""),ChapterTable!$1:$1,0),0),
      VLOOKUP($A2264-ChapterTable!$P$11,ChapterTable!$1:$1048576,MATCH("최종"&amp;SUBSTITUTE(SUBSTITUTE(F$1,"standard",""),"|Float",""),ChapterTable!$1:$1,0),0)*ChapterTable!$P$14
    ),
  OFFSET(F2264,-$B2264+IF($L2264,1,0),0)*
    (VLOOKUP(SUBSTITUTE(SUBSTITUTE(F$1,"standard",""),"|Float","")&amp;IF(OR($L2264=TRUE,$A2264=0,MOD($A2264,ChapterTable!$R$20)&lt;&gt;0),"","보스")&amp;"인게임누적곱배수",ChapterTable!$R:$S,2,0)^D2264
    +VLOOKUP(SUBSTITUTE(SUBSTITUTE(F$1,"standard",""),"|Float","")&amp;IF(OR($L2264=TRUE,$A2264=0,MOD($A2264,ChapterTable!$R$20)&lt;&gt;0),"","보스")&amp;"인게임누적합배수",ChapterTable!$R:$S,2,0)*D2264)
  )
  )
  )
)</f>
        <v>329823.90191477537</v>
      </c>
      <c r="G2264" t="s">
        <v>719</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254"/>
        <v>3</v>
      </c>
      <c r="Q2264">
        <f t="shared" si="255"/>
        <v>3</v>
      </c>
      <c r="R2264" t="b">
        <f t="shared" ca="1" si="256"/>
        <v>1</v>
      </c>
      <c r="T2264" t="b">
        <f t="shared" ca="1" si="257"/>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260"/>
        <v>0.33333333333333331</v>
      </c>
      <c r="AJ2264">
        <f t="shared" si="258"/>
        <v>0.395555555</v>
      </c>
      <c r="AK2264">
        <f t="shared" si="259"/>
        <v>1</v>
      </c>
      <c r="AL2264">
        <f t="shared" si="253"/>
        <v>8</v>
      </c>
    </row>
    <row r="2265" spans="1:38" hidden="1" x14ac:dyDescent="0.3">
      <c r="A2265">
        <v>23</v>
      </c>
      <c r="B2265">
        <v>24</v>
      </c>
      <c r="C2265">
        <f>IF(OR($L2265=TRUE,$A2265=0,MOD($A2265,ChapterTable!$R$20)&lt;&gt;0),
MAX(0,INT(($B2265+ChapterTable!$P$26+VLOOKUP(SUBSTITUTE(C$1,"성장단계","")&amp;"단계오프셋",ChapterTable!$R:$S,2,0))/ChapterTable!$P$23)),
MAX(0,INT(($B2265+ChapterTable!$R$26+VLOOKUP(SUBSTITUTE(C$1,"성장단계","")&amp;"보스단계오프셋",ChapterTable!$R:$S,2,0))/ChapterTable!$R$23)))</f>
        <v>2</v>
      </c>
      <c r="D2265">
        <f>IF(OR($L2265=TRUE,$A2265=0,MOD($A2265,ChapterTable!$R$20)&lt;&gt;0),
MAX(0,INT(($B2265+ChapterTable!$P$26+VLOOKUP(SUBSTITUTE(D$1,"성장단계","")&amp;"단계오프셋",ChapterTable!$R:$S,2,0))/ChapterTable!$P$23)),
MAX(0,INT(($B2265+ChapterTable!$R$26+VLOOKUP(SUBSTITUTE(D$1,"성장단계","")&amp;"보스단계오프셋",ChapterTable!$R:$S,2,0))/ChapterTable!$R$23)))</f>
        <v>2</v>
      </c>
      <c r="E2265" s="1">
        <f ca="1">IF(AND($A2265=0,$B2265=1),
    VLOOKUP(1,ChapterTable!$1:$1048576,MATCH("최종"&amp;SUBSTITUTE(SUBSTITUTE(E$1,"standard",""),"|Float",""),ChapterTable!$1:$1,0),0)*ChapterTable!$P$17,
  IF(AND($A2265=0,$B2265=0),
    E2266,
  IF($B2265=0,
    VLOOKUP($A2265,ChapterTable!$1:$1048576,MATCH("최종"&amp;SUBSTITUTE(SUBSTITUTE(E$1,"standard",""),"|Float",""),ChapterTable!$1:$1,0),0),
  IF($B2265=1,
    IF($L2265=FALSE,
      VLOOKUP($A2265,ChapterTable!$1:$1048576,MATCH("최종"&amp;SUBSTITUTE(SUBSTITUTE(E$1,"standard",""),"|Float",""),ChapterTable!$1:$1,0),0),
      VLOOKUP($A2265-ChapterTable!$P$11,ChapterTable!$1:$1048576,MATCH("최종"&amp;SUBSTITUTE(SUBSTITUTE(E$1,"standard",""),"|Float",""),ChapterTable!$1:$1,0),0)*ChapterTable!$P$14
    ),
  OFFSET(E2265,-$B2265+IF($L2265,1,0),0)*IF($B2265&gt;OFFSET($B2265,1,0),ChapterTable!$R$17,1)*
    (VLOOKUP(SUBSTITUTE(SUBSTITUTE(E$1,"standard",""),"|Float","")&amp;IF(OR($L2265=TRUE,$A2265=0,MOD($A2265,ChapterTable!$R$20)&lt;&gt;0),"","보스")&amp;"인게임누적곱배수",ChapterTable!$R:$S,2,0)^C2265
    +VLOOKUP(SUBSTITUTE(SUBSTITUTE(E$1,"standard",""),"|Float","")&amp;IF(OR($L2265=TRUE,$A2265=0,MOD($A2265,ChapterTable!$R$20)&lt;&gt;0),"","보스")&amp;"인게임누적합배수",ChapterTable!$R:$S,2,0)*C2265)
  )
  )
  )
)</f>
        <v>963659.40037708275</v>
      </c>
      <c r="F2265" s="1">
        <f ca="1">IF(AND($A2265=0,$B2265=1),
    VLOOKUP(1,ChapterTable!$1:$1048576,MATCH("최종"&amp;SUBSTITUTE(SUBSTITUTE(F$1,"standard",""),"|Float",""),ChapterTable!$1:$1,0),0)*ChapterTable!$P$17,
  IF(AND($A2265=0,$B2265=0),
    F2266,
  IF($B2265=0,
    VLOOKUP($A2265,ChapterTable!$1:$1048576,MATCH("최종"&amp;SUBSTITUTE(SUBSTITUTE(F$1,"standard",""),"|Float",""),ChapterTable!$1:$1,0),0),
  IF($B2265=1,
    IF($L2265=FALSE,
      VLOOKUP($A2265,ChapterTable!$1:$1048576,MATCH("최종"&amp;SUBSTITUTE(SUBSTITUTE(F$1,"standard",""),"|Float",""),ChapterTable!$1:$1,0),0),
      VLOOKUP($A2265-ChapterTable!$P$11,ChapterTable!$1:$1048576,MATCH("최종"&amp;SUBSTITUTE(SUBSTITUTE(F$1,"standard",""),"|Float",""),ChapterTable!$1:$1,0),0)*ChapterTable!$P$14
    ),
  OFFSET(F2265,-$B2265+IF($L2265,1,0),0)*
    (VLOOKUP(SUBSTITUTE(SUBSTITUTE(F$1,"standard",""),"|Float","")&amp;IF(OR($L2265=TRUE,$A2265=0,MOD($A2265,ChapterTable!$R$20)&lt;&gt;0),"","보스")&amp;"인게임누적곱배수",ChapterTable!$R:$S,2,0)^D2265
    +VLOOKUP(SUBSTITUTE(SUBSTITUTE(F$1,"standard",""),"|Float","")&amp;IF(OR($L2265=TRUE,$A2265=0,MOD($A2265,ChapterTable!$R$20)&lt;&gt;0),"","보스")&amp;"인게임누적합배수",ChapterTable!$R:$S,2,0)*D2265)
  )
  )
  )
)</f>
        <v>329823.90191477537</v>
      </c>
      <c r="G2265" t="s">
        <v>719</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254"/>
        <v>3</v>
      </c>
      <c r="Q2265">
        <f t="shared" si="255"/>
        <v>3</v>
      </c>
      <c r="R2265" t="b">
        <f t="shared" ca="1" si="256"/>
        <v>1</v>
      </c>
      <c r="T2265" t="b">
        <f t="shared" ca="1" si="257"/>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260"/>
        <v>0.33333333333333331</v>
      </c>
      <c r="AJ2265">
        <f t="shared" si="258"/>
        <v>0.395555555</v>
      </c>
      <c r="AK2265">
        <f t="shared" si="259"/>
        <v>1</v>
      </c>
      <c r="AL2265">
        <f t="shared" si="253"/>
        <v>8</v>
      </c>
    </row>
    <row r="2266" spans="1:38" hidden="1" x14ac:dyDescent="0.3">
      <c r="A2266">
        <v>23</v>
      </c>
      <c r="B2266">
        <v>25</v>
      </c>
      <c r="C2266">
        <f>IF(OR($L2266=TRUE,$A2266=0,MOD($A2266,ChapterTable!$R$20)&lt;&gt;0),
MAX(0,INT(($B2266+ChapterTable!$P$26+VLOOKUP(SUBSTITUTE(C$1,"성장단계","")&amp;"단계오프셋",ChapterTable!$R:$S,2,0))/ChapterTable!$P$23)),
MAX(0,INT(($B2266+ChapterTable!$R$26+VLOOKUP(SUBSTITUTE(C$1,"성장단계","")&amp;"보스단계오프셋",ChapterTable!$R:$S,2,0))/ChapterTable!$R$23)))</f>
        <v>2</v>
      </c>
      <c r="D2266">
        <f>IF(OR($L2266=TRUE,$A2266=0,MOD($A2266,ChapterTable!$R$20)&lt;&gt;0),
MAX(0,INT(($B2266+ChapterTable!$P$26+VLOOKUP(SUBSTITUTE(D$1,"성장단계","")&amp;"단계오프셋",ChapterTable!$R:$S,2,0))/ChapterTable!$P$23)),
MAX(0,INT(($B2266+ChapterTable!$R$26+VLOOKUP(SUBSTITUTE(D$1,"성장단계","")&amp;"보스단계오프셋",ChapterTable!$R:$S,2,0))/ChapterTable!$R$23)))</f>
        <v>2</v>
      </c>
      <c r="E2266" s="1">
        <f ca="1">IF(AND($A2266=0,$B2266=1),
    VLOOKUP(1,ChapterTable!$1:$1048576,MATCH("최종"&amp;SUBSTITUTE(SUBSTITUTE(E$1,"standard",""),"|Float",""),ChapterTable!$1:$1,0),0)*ChapterTable!$P$17,
  IF(AND($A2266=0,$B2266=0),
    E2267,
  IF($B2266=0,
    VLOOKUP($A2266,ChapterTable!$1:$1048576,MATCH("최종"&amp;SUBSTITUTE(SUBSTITUTE(E$1,"standard",""),"|Float",""),ChapterTable!$1:$1,0),0),
  IF($B2266=1,
    IF($L2266=FALSE,
      VLOOKUP($A2266,ChapterTable!$1:$1048576,MATCH("최종"&amp;SUBSTITUTE(SUBSTITUTE(E$1,"standard",""),"|Float",""),ChapterTable!$1:$1,0),0),
      VLOOKUP($A2266-ChapterTable!$P$11,ChapterTable!$1:$1048576,MATCH("최종"&amp;SUBSTITUTE(SUBSTITUTE(E$1,"standard",""),"|Float",""),ChapterTable!$1:$1,0),0)*ChapterTable!$P$14
    ),
  OFFSET(E2266,-$B2266+IF($L2266,1,0),0)*IF($B2266&gt;OFFSET($B2266,1,0),ChapterTable!$R$17,1)*
    (VLOOKUP(SUBSTITUTE(SUBSTITUTE(E$1,"standard",""),"|Float","")&amp;IF(OR($L2266=TRUE,$A2266=0,MOD($A2266,ChapterTable!$R$20)&lt;&gt;0),"","보스")&amp;"인게임누적곱배수",ChapterTable!$R:$S,2,0)^C2266
    +VLOOKUP(SUBSTITUTE(SUBSTITUTE(E$1,"standard",""),"|Float","")&amp;IF(OR($L2266=TRUE,$A2266=0,MOD($A2266,ChapterTable!$R$20)&lt;&gt;0),"","보스")&amp;"인게임누적합배수",ChapterTable!$R:$S,2,0)*C2266)
  )
  )
  )
)</f>
        <v>963659.40037708275</v>
      </c>
      <c r="F2266" s="1">
        <f ca="1">IF(AND($A2266=0,$B2266=1),
    VLOOKUP(1,ChapterTable!$1:$1048576,MATCH("최종"&amp;SUBSTITUTE(SUBSTITUTE(F$1,"standard",""),"|Float",""),ChapterTable!$1:$1,0),0)*ChapterTable!$P$17,
  IF(AND($A2266=0,$B2266=0),
    F2267,
  IF($B2266=0,
    VLOOKUP($A2266,ChapterTable!$1:$1048576,MATCH("최종"&amp;SUBSTITUTE(SUBSTITUTE(F$1,"standard",""),"|Float",""),ChapterTable!$1:$1,0),0),
  IF($B2266=1,
    IF($L2266=FALSE,
      VLOOKUP($A2266,ChapterTable!$1:$1048576,MATCH("최종"&amp;SUBSTITUTE(SUBSTITUTE(F$1,"standard",""),"|Float",""),ChapterTable!$1:$1,0),0),
      VLOOKUP($A2266-ChapterTable!$P$11,ChapterTable!$1:$1048576,MATCH("최종"&amp;SUBSTITUTE(SUBSTITUTE(F$1,"standard",""),"|Float",""),ChapterTable!$1:$1,0),0)*ChapterTable!$P$14
    ),
  OFFSET(F2266,-$B2266+IF($L2266,1,0),0)*
    (VLOOKUP(SUBSTITUTE(SUBSTITUTE(F$1,"standard",""),"|Float","")&amp;IF(OR($L2266=TRUE,$A2266=0,MOD($A2266,ChapterTable!$R$20)&lt;&gt;0),"","보스")&amp;"인게임누적곱배수",ChapterTable!$R:$S,2,0)^D2266
    +VLOOKUP(SUBSTITUTE(SUBSTITUTE(F$1,"standard",""),"|Float","")&amp;IF(OR($L2266=TRUE,$A2266=0,MOD($A2266,ChapterTable!$R$20)&lt;&gt;0),"","보스")&amp;"인게임누적합배수",ChapterTable!$R:$S,2,0)*D2266)
  )
  )
  )
)</f>
        <v>329823.90191477537</v>
      </c>
      <c r="G2266" t="s">
        <v>719</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254"/>
        <v>11</v>
      </c>
      <c r="Q2266">
        <f t="shared" si="255"/>
        <v>11</v>
      </c>
      <c r="R2266" t="b">
        <f t="shared" ca="1" si="256"/>
        <v>1</v>
      </c>
      <c r="T2266" t="b">
        <f t="shared" ca="1" si="257"/>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260"/>
        <v>0.33333333333333331</v>
      </c>
      <c r="AJ2266">
        <f t="shared" si="258"/>
        <v>0.395555555</v>
      </c>
      <c r="AK2266">
        <f t="shared" si="259"/>
        <v>1</v>
      </c>
      <c r="AL2266">
        <f t="shared" si="253"/>
        <v>8</v>
      </c>
    </row>
    <row r="2267" spans="1:38" hidden="1" x14ac:dyDescent="0.3">
      <c r="A2267">
        <v>23</v>
      </c>
      <c r="B2267">
        <v>26</v>
      </c>
      <c r="C2267">
        <f>IF(OR($L2267=TRUE,$A2267=0,MOD($A2267,ChapterTable!$R$20)&lt;&gt;0),
MAX(0,INT(($B2267+ChapterTable!$P$26+VLOOKUP(SUBSTITUTE(C$1,"성장단계","")&amp;"단계오프셋",ChapterTable!$R:$S,2,0))/ChapterTable!$P$23)),
MAX(0,INT(($B2267+ChapterTable!$R$26+VLOOKUP(SUBSTITUTE(C$1,"성장단계","")&amp;"보스단계오프셋",ChapterTable!$R:$S,2,0))/ChapterTable!$R$23)))</f>
        <v>3</v>
      </c>
      <c r="D2267">
        <f>IF(OR($L2267=TRUE,$A2267=0,MOD($A2267,ChapterTable!$R$20)&lt;&gt;0),
MAX(0,INT(($B2267+ChapterTable!$P$26+VLOOKUP(SUBSTITUTE(D$1,"성장단계","")&amp;"단계오프셋",ChapterTable!$R:$S,2,0))/ChapterTable!$P$23)),
MAX(0,INT(($B2267+ChapterTable!$R$26+VLOOKUP(SUBSTITUTE(D$1,"성장단계","")&amp;"보스단계오프셋",ChapterTable!$R:$S,2,0))/ChapterTable!$R$23)))</f>
        <v>2</v>
      </c>
      <c r="E2267" s="1">
        <f ca="1">IF(AND($A2267=0,$B2267=1),
    VLOOKUP(1,ChapterTable!$1:$1048576,MATCH("최종"&amp;SUBSTITUTE(SUBSTITUTE(E$1,"standard",""),"|Float",""),ChapterTable!$1:$1,0),0)*ChapterTable!$P$17,
  IF(AND($A2267=0,$B2267=0),
    E2268,
  IF($B2267=0,
    VLOOKUP($A2267,ChapterTable!$1:$1048576,MATCH("최종"&amp;SUBSTITUTE(SUBSTITUTE(E$1,"standard",""),"|Float",""),ChapterTable!$1:$1,0),0),
  IF($B2267=1,
    IF($L2267=FALSE,
      VLOOKUP($A2267,ChapterTable!$1:$1048576,MATCH("최종"&amp;SUBSTITUTE(SUBSTITUTE(E$1,"standard",""),"|Float",""),ChapterTable!$1:$1,0),0),
      VLOOKUP($A2267-ChapterTable!$P$11,ChapterTable!$1:$1048576,MATCH("최종"&amp;SUBSTITUTE(SUBSTITUTE(E$1,"standard",""),"|Float",""),ChapterTable!$1:$1,0),0)*ChapterTable!$P$14
    ),
  OFFSET(E2267,-$B2267+IF($L2267,1,0),0)*IF($B2267&gt;OFFSET($B2267,1,0),ChapterTable!$R$17,1)*
    (VLOOKUP(SUBSTITUTE(SUBSTITUTE(E$1,"standard",""),"|Float","")&amp;IF(OR($L2267=TRUE,$A2267=0,MOD($A2267,ChapterTable!$R$20)&lt;&gt;0),"","보스")&amp;"인게임누적곱배수",ChapterTable!$R:$S,2,0)^C2267
    +VLOOKUP(SUBSTITUTE(SUBSTITUTE(E$1,"standard",""),"|Float","")&amp;IF(OR($L2267=TRUE,$A2267=0,MOD($A2267,ChapterTable!$R$20)&lt;&gt;0),"","보스")&amp;"인게임누적합배수",ChapterTable!$R:$S,2,0)*C2267)
  )
  )
  )
)</f>
        <v>1101325.0290023803</v>
      </c>
      <c r="F2267" s="1">
        <f ca="1">IF(AND($A2267=0,$B2267=1),
    VLOOKUP(1,ChapterTable!$1:$1048576,MATCH("최종"&amp;SUBSTITUTE(SUBSTITUTE(F$1,"standard",""),"|Float",""),ChapterTable!$1:$1,0),0)*ChapterTable!$P$17,
  IF(AND($A2267=0,$B2267=0),
    F2268,
  IF($B2267=0,
    VLOOKUP($A2267,ChapterTable!$1:$1048576,MATCH("최종"&amp;SUBSTITUTE(SUBSTITUTE(F$1,"standard",""),"|Float",""),ChapterTable!$1:$1,0),0),
  IF($B2267=1,
    IF($L2267=FALSE,
      VLOOKUP($A2267,ChapterTable!$1:$1048576,MATCH("최종"&amp;SUBSTITUTE(SUBSTITUTE(F$1,"standard",""),"|Float",""),ChapterTable!$1:$1,0),0),
      VLOOKUP($A2267-ChapterTable!$P$11,ChapterTable!$1:$1048576,MATCH("최종"&amp;SUBSTITUTE(SUBSTITUTE(F$1,"standard",""),"|Float",""),ChapterTable!$1:$1,0),0)*ChapterTable!$P$14
    ),
  OFFSET(F2267,-$B2267+IF($L2267,1,0),0)*
    (VLOOKUP(SUBSTITUTE(SUBSTITUTE(F$1,"standard",""),"|Float","")&amp;IF(OR($L2267=TRUE,$A2267=0,MOD($A2267,ChapterTable!$R$20)&lt;&gt;0),"","보스")&amp;"인게임누적곱배수",ChapterTable!$R:$S,2,0)^D2267
    +VLOOKUP(SUBSTITUTE(SUBSTITUTE(F$1,"standard",""),"|Float","")&amp;IF(OR($L2267=TRUE,$A2267=0,MOD($A2267,ChapterTable!$R$20)&lt;&gt;0),"","보스")&amp;"인게임누적합배수",ChapterTable!$R:$S,2,0)*D2267)
  )
  )
  )
)</f>
        <v>329823.90191477537</v>
      </c>
      <c r="G2267" t="s">
        <v>719</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254"/>
        <v>3</v>
      </c>
      <c r="Q2267">
        <f t="shared" si="255"/>
        <v>3</v>
      </c>
      <c r="R2267" t="b">
        <f t="shared" ca="1" si="256"/>
        <v>1</v>
      </c>
      <c r="T2267" t="b">
        <f t="shared" ca="1" si="257"/>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260"/>
        <v>0.33333333333333331</v>
      </c>
      <c r="AJ2267">
        <f t="shared" si="258"/>
        <v>0.395555555</v>
      </c>
      <c r="AK2267">
        <f t="shared" si="259"/>
        <v>1</v>
      </c>
      <c r="AL2267">
        <f t="shared" si="253"/>
        <v>8</v>
      </c>
    </row>
    <row r="2268" spans="1:38" hidden="1" x14ac:dyDescent="0.3">
      <c r="A2268">
        <v>23</v>
      </c>
      <c r="B2268">
        <v>27</v>
      </c>
      <c r="C2268">
        <f>IF(OR($L2268=TRUE,$A2268=0,MOD($A2268,ChapterTable!$R$20)&lt;&gt;0),
MAX(0,INT(($B2268+ChapterTable!$P$26+VLOOKUP(SUBSTITUTE(C$1,"성장단계","")&amp;"단계오프셋",ChapterTable!$R:$S,2,0))/ChapterTable!$P$23)),
MAX(0,INT(($B2268+ChapterTable!$R$26+VLOOKUP(SUBSTITUTE(C$1,"성장단계","")&amp;"보스단계오프셋",ChapterTable!$R:$S,2,0))/ChapterTable!$R$23)))</f>
        <v>3</v>
      </c>
      <c r="D2268">
        <f>IF(OR($L2268=TRUE,$A2268=0,MOD($A2268,ChapterTable!$R$20)&lt;&gt;0),
MAX(0,INT(($B2268+ChapterTable!$P$26+VLOOKUP(SUBSTITUTE(D$1,"성장단계","")&amp;"단계오프셋",ChapterTable!$R:$S,2,0))/ChapterTable!$P$23)),
MAX(0,INT(($B2268+ChapterTable!$R$26+VLOOKUP(SUBSTITUTE(D$1,"성장단계","")&amp;"보스단계오프셋",ChapterTable!$R:$S,2,0))/ChapterTable!$R$23)))</f>
        <v>2</v>
      </c>
      <c r="E2268" s="1">
        <f ca="1">IF(AND($A2268=0,$B2268=1),
    VLOOKUP(1,ChapterTable!$1:$1048576,MATCH("최종"&amp;SUBSTITUTE(SUBSTITUTE(E$1,"standard",""),"|Float",""),ChapterTable!$1:$1,0),0)*ChapterTable!$P$17,
  IF(AND($A2268=0,$B2268=0),
    E2269,
  IF($B2268=0,
    VLOOKUP($A2268,ChapterTable!$1:$1048576,MATCH("최종"&amp;SUBSTITUTE(SUBSTITUTE(E$1,"standard",""),"|Float",""),ChapterTable!$1:$1,0),0),
  IF($B2268=1,
    IF($L2268=FALSE,
      VLOOKUP($A2268,ChapterTable!$1:$1048576,MATCH("최종"&amp;SUBSTITUTE(SUBSTITUTE(E$1,"standard",""),"|Float",""),ChapterTable!$1:$1,0),0),
      VLOOKUP($A2268-ChapterTable!$P$11,ChapterTable!$1:$1048576,MATCH("최종"&amp;SUBSTITUTE(SUBSTITUTE(E$1,"standard",""),"|Float",""),ChapterTable!$1:$1,0),0)*ChapterTable!$P$14
    ),
  OFFSET(E2268,-$B2268+IF($L2268,1,0),0)*IF($B2268&gt;OFFSET($B2268,1,0),ChapterTable!$R$17,1)*
    (VLOOKUP(SUBSTITUTE(SUBSTITUTE(E$1,"standard",""),"|Float","")&amp;IF(OR($L2268=TRUE,$A2268=0,MOD($A2268,ChapterTable!$R$20)&lt;&gt;0),"","보스")&amp;"인게임누적곱배수",ChapterTable!$R:$S,2,0)^C2268
    +VLOOKUP(SUBSTITUTE(SUBSTITUTE(E$1,"standard",""),"|Float","")&amp;IF(OR($L2268=TRUE,$A2268=0,MOD($A2268,ChapterTable!$R$20)&lt;&gt;0),"","보스")&amp;"인게임누적합배수",ChapterTable!$R:$S,2,0)*C2268)
  )
  )
  )
)</f>
        <v>1101325.0290023803</v>
      </c>
      <c r="F2268" s="1">
        <f ca="1">IF(AND($A2268=0,$B2268=1),
    VLOOKUP(1,ChapterTable!$1:$1048576,MATCH("최종"&amp;SUBSTITUTE(SUBSTITUTE(F$1,"standard",""),"|Float",""),ChapterTable!$1:$1,0),0)*ChapterTable!$P$17,
  IF(AND($A2268=0,$B2268=0),
    F2269,
  IF($B2268=0,
    VLOOKUP($A2268,ChapterTable!$1:$1048576,MATCH("최종"&amp;SUBSTITUTE(SUBSTITUTE(F$1,"standard",""),"|Float",""),ChapterTable!$1:$1,0),0),
  IF($B2268=1,
    IF($L2268=FALSE,
      VLOOKUP($A2268,ChapterTable!$1:$1048576,MATCH("최종"&amp;SUBSTITUTE(SUBSTITUTE(F$1,"standard",""),"|Float",""),ChapterTable!$1:$1,0),0),
      VLOOKUP($A2268-ChapterTable!$P$11,ChapterTable!$1:$1048576,MATCH("최종"&amp;SUBSTITUTE(SUBSTITUTE(F$1,"standard",""),"|Float",""),ChapterTable!$1:$1,0),0)*ChapterTable!$P$14
    ),
  OFFSET(F2268,-$B2268+IF($L2268,1,0),0)*
    (VLOOKUP(SUBSTITUTE(SUBSTITUTE(F$1,"standard",""),"|Float","")&amp;IF(OR($L2268=TRUE,$A2268=0,MOD($A2268,ChapterTable!$R$20)&lt;&gt;0),"","보스")&amp;"인게임누적곱배수",ChapterTable!$R:$S,2,0)^D2268
    +VLOOKUP(SUBSTITUTE(SUBSTITUTE(F$1,"standard",""),"|Float","")&amp;IF(OR($L2268=TRUE,$A2268=0,MOD($A2268,ChapterTable!$R$20)&lt;&gt;0),"","보스")&amp;"인게임누적합배수",ChapterTable!$R:$S,2,0)*D2268)
  )
  )
  )
)</f>
        <v>329823.90191477537</v>
      </c>
      <c r="G2268" t="s">
        <v>719</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254"/>
        <v>3</v>
      </c>
      <c r="Q2268">
        <f t="shared" si="255"/>
        <v>3</v>
      </c>
      <c r="R2268" t="b">
        <f t="shared" ca="1" si="256"/>
        <v>1</v>
      </c>
      <c r="T2268" t="b">
        <f t="shared" ca="1" si="257"/>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260"/>
        <v>0.33333333333333331</v>
      </c>
      <c r="AJ2268">
        <f t="shared" si="258"/>
        <v>0.395555555</v>
      </c>
      <c r="AK2268">
        <f t="shared" si="259"/>
        <v>1</v>
      </c>
      <c r="AL2268">
        <f t="shared" si="253"/>
        <v>8</v>
      </c>
    </row>
    <row r="2269" spans="1:38" hidden="1" x14ac:dyDescent="0.3">
      <c r="A2269">
        <v>23</v>
      </c>
      <c r="B2269">
        <v>28</v>
      </c>
      <c r="C2269">
        <f>IF(OR($L2269=TRUE,$A2269=0,MOD($A2269,ChapterTable!$R$20)&lt;&gt;0),
MAX(0,INT(($B2269+ChapterTable!$P$26+VLOOKUP(SUBSTITUTE(C$1,"성장단계","")&amp;"단계오프셋",ChapterTable!$R:$S,2,0))/ChapterTable!$P$23)),
MAX(0,INT(($B2269+ChapterTable!$R$26+VLOOKUP(SUBSTITUTE(C$1,"성장단계","")&amp;"보스단계오프셋",ChapterTable!$R:$S,2,0))/ChapterTable!$R$23)))</f>
        <v>3</v>
      </c>
      <c r="D2269">
        <f>IF(OR($L2269=TRUE,$A2269=0,MOD($A2269,ChapterTable!$R$20)&lt;&gt;0),
MAX(0,INT(($B2269+ChapterTable!$P$26+VLOOKUP(SUBSTITUTE(D$1,"성장단계","")&amp;"단계오프셋",ChapterTable!$R:$S,2,0))/ChapterTable!$P$23)),
MAX(0,INT(($B2269+ChapterTable!$R$26+VLOOKUP(SUBSTITUTE(D$1,"성장단계","")&amp;"보스단계오프셋",ChapterTable!$R:$S,2,0))/ChapterTable!$R$23)))</f>
        <v>2</v>
      </c>
      <c r="E2269" s="1">
        <f ca="1">IF(AND($A2269=0,$B2269=1),
    VLOOKUP(1,ChapterTable!$1:$1048576,MATCH("최종"&amp;SUBSTITUTE(SUBSTITUTE(E$1,"standard",""),"|Float",""),ChapterTable!$1:$1,0),0)*ChapterTable!$P$17,
  IF(AND($A2269=0,$B2269=0),
    E2270,
  IF($B2269=0,
    VLOOKUP($A2269,ChapterTable!$1:$1048576,MATCH("최종"&amp;SUBSTITUTE(SUBSTITUTE(E$1,"standard",""),"|Float",""),ChapterTable!$1:$1,0),0),
  IF($B2269=1,
    IF($L2269=FALSE,
      VLOOKUP($A2269,ChapterTable!$1:$1048576,MATCH("최종"&amp;SUBSTITUTE(SUBSTITUTE(E$1,"standard",""),"|Float",""),ChapterTable!$1:$1,0),0),
      VLOOKUP($A2269-ChapterTable!$P$11,ChapterTable!$1:$1048576,MATCH("최종"&amp;SUBSTITUTE(SUBSTITUTE(E$1,"standard",""),"|Float",""),ChapterTable!$1:$1,0),0)*ChapterTable!$P$14
    ),
  OFFSET(E2269,-$B2269+IF($L2269,1,0),0)*IF($B2269&gt;OFFSET($B2269,1,0),ChapterTable!$R$17,1)*
    (VLOOKUP(SUBSTITUTE(SUBSTITUTE(E$1,"standard",""),"|Float","")&amp;IF(OR($L2269=TRUE,$A2269=0,MOD($A2269,ChapterTable!$R$20)&lt;&gt;0),"","보스")&amp;"인게임누적곱배수",ChapterTable!$R:$S,2,0)^C2269
    +VLOOKUP(SUBSTITUTE(SUBSTITUTE(E$1,"standard",""),"|Float","")&amp;IF(OR($L2269=TRUE,$A2269=0,MOD($A2269,ChapterTable!$R$20)&lt;&gt;0),"","보스")&amp;"인게임누적합배수",ChapterTable!$R:$S,2,0)*C2269)
  )
  )
  )
)</f>
        <v>1101325.0290023803</v>
      </c>
      <c r="F2269" s="1">
        <f ca="1">IF(AND($A2269=0,$B2269=1),
    VLOOKUP(1,ChapterTable!$1:$1048576,MATCH("최종"&amp;SUBSTITUTE(SUBSTITUTE(F$1,"standard",""),"|Float",""),ChapterTable!$1:$1,0),0)*ChapterTable!$P$17,
  IF(AND($A2269=0,$B2269=0),
    F2270,
  IF($B2269=0,
    VLOOKUP($A2269,ChapterTable!$1:$1048576,MATCH("최종"&amp;SUBSTITUTE(SUBSTITUTE(F$1,"standard",""),"|Float",""),ChapterTable!$1:$1,0),0),
  IF($B2269=1,
    IF($L2269=FALSE,
      VLOOKUP($A2269,ChapterTable!$1:$1048576,MATCH("최종"&amp;SUBSTITUTE(SUBSTITUTE(F$1,"standard",""),"|Float",""),ChapterTable!$1:$1,0),0),
      VLOOKUP($A2269-ChapterTable!$P$11,ChapterTable!$1:$1048576,MATCH("최종"&amp;SUBSTITUTE(SUBSTITUTE(F$1,"standard",""),"|Float",""),ChapterTable!$1:$1,0),0)*ChapterTable!$P$14
    ),
  OFFSET(F2269,-$B2269+IF($L2269,1,0),0)*
    (VLOOKUP(SUBSTITUTE(SUBSTITUTE(F$1,"standard",""),"|Float","")&amp;IF(OR($L2269=TRUE,$A2269=0,MOD($A2269,ChapterTable!$R$20)&lt;&gt;0),"","보스")&amp;"인게임누적곱배수",ChapterTable!$R:$S,2,0)^D2269
    +VLOOKUP(SUBSTITUTE(SUBSTITUTE(F$1,"standard",""),"|Float","")&amp;IF(OR($L2269=TRUE,$A2269=0,MOD($A2269,ChapterTable!$R$20)&lt;&gt;0),"","보스")&amp;"인게임누적합배수",ChapterTable!$R:$S,2,0)*D2269)
  )
  )
  )
)</f>
        <v>329823.90191477537</v>
      </c>
      <c r="G2269" t="s">
        <v>719</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254"/>
        <v>3</v>
      </c>
      <c r="Q2269">
        <f t="shared" si="255"/>
        <v>3</v>
      </c>
      <c r="R2269" t="b">
        <f t="shared" ca="1" si="256"/>
        <v>1</v>
      </c>
      <c r="T2269" t="b">
        <f t="shared" ca="1" si="257"/>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260"/>
        <v>0.33333333333333331</v>
      </c>
      <c r="AJ2269">
        <f t="shared" si="258"/>
        <v>0.395555555</v>
      </c>
      <c r="AK2269">
        <f t="shared" si="259"/>
        <v>1</v>
      </c>
      <c r="AL2269">
        <f t="shared" si="253"/>
        <v>8</v>
      </c>
    </row>
    <row r="2270" spans="1:38" hidden="1" x14ac:dyDescent="0.3">
      <c r="A2270">
        <v>23</v>
      </c>
      <c r="B2270">
        <v>29</v>
      </c>
      <c r="C2270">
        <f>IF(OR($L2270=TRUE,$A2270=0,MOD($A2270,ChapterTable!$R$20)&lt;&gt;0),
MAX(0,INT(($B2270+ChapterTable!$P$26+VLOOKUP(SUBSTITUTE(C$1,"성장단계","")&amp;"단계오프셋",ChapterTable!$R:$S,2,0))/ChapterTable!$P$23)),
MAX(0,INT(($B2270+ChapterTable!$R$26+VLOOKUP(SUBSTITUTE(C$1,"성장단계","")&amp;"보스단계오프셋",ChapterTable!$R:$S,2,0))/ChapterTable!$R$23)))</f>
        <v>3</v>
      </c>
      <c r="D2270">
        <f>IF(OR($L2270=TRUE,$A2270=0,MOD($A2270,ChapterTable!$R$20)&lt;&gt;0),
MAX(0,INT(($B2270+ChapterTable!$P$26+VLOOKUP(SUBSTITUTE(D$1,"성장단계","")&amp;"단계오프셋",ChapterTable!$R:$S,2,0))/ChapterTable!$P$23)),
MAX(0,INT(($B2270+ChapterTable!$R$26+VLOOKUP(SUBSTITUTE(D$1,"성장단계","")&amp;"보스단계오프셋",ChapterTable!$R:$S,2,0))/ChapterTable!$R$23)))</f>
        <v>2</v>
      </c>
      <c r="E2270" s="1">
        <f ca="1">IF(AND($A2270=0,$B2270=1),
    VLOOKUP(1,ChapterTable!$1:$1048576,MATCH("최종"&amp;SUBSTITUTE(SUBSTITUTE(E$1,"standard",""),"|Float",""),ChapterTable!$1:$1,0),0)*ChapterTable!$P$17,
  IF(AND($A2270=0,$B2270=0),
    E2271,
  IF($B2270=0,
    VLOOKUP($A2270,ChapterTable!$1:$1048576,MATCH("최종"&amp;SUBSTITUTE(SUBSTITUTE(E$1,"standard",""),"|Float",""),ChapterTable!$1:$1,0),0),
  IF($B2270=1,
    IF($L2270=FALSE,
      VLOOKUP($A2270,ChapterTable!$1:$1048576,MATCH("최종"&amp;SUBSTITUTE(SUBSTITUTE(E$1,"standard",""),"|Float",""),ChapterTable!$1:$1,0),0),
      VLOOKUP($A2270-ChapterTable!$P$11,ChapterTable!$1:$1048576,MATCH("최종"&amp;SUBSTITUTE(SUBSTITUTE(E$1,"standard",""),"|Float",""),ChapterTable!$1:$1,0),0)*ChapterTable!$P$14
    ),
  OFFSET(E2270,-$B2270+IF($L2270,1,0),0)*IF($B2270&gt;OFFSET($B2270,1,0),ChapterTable!$R$17,1)*
    (VLOOKUP(SUBSTITUTE(SUBSTITUTE(E$1,"standard",""),"|Float","")&amp;IF(OR($L2270=TRUE,$A2270=0,MOD($A2270,ChapterTable!$R$20)&lt;&gt;0),"","보스")&amp;"인게임누적곱배수",ChapterTable!$R:$S,2,0)^C2270
    +VLOOKUP(SUBSTITUTE(SUBSTITUTE(E$1,"standard",""),"|Float","")&amp;IF(OR($L2270=TRUE,$A2270=0,MOD($A2270,ChapterTable!$R$20)&lt;&gt;0),"","보스")&amp;"인게임누적합배수",ChapterTable!$R:$S,2,0)*C2270)
  )
  )
  )
)</f>
        <v>1101325.0290023803</v>
      </c>
      <c r="F2270" s="1">
        <f ca="1">IF(AND($A2270=0,$B2270=1),
    VLOOKUP(1,ChapterTable!$1:$1048576,MATCH("최종"&amp;SUBSTITUTE(SUBSTITUTE(F$1,"standard",""),"|Float",""),ChapterTable!$1:$1,0),0)*ChapterTable!$P$17,
  IF(AND($A2270=0,$B2270=0),
    F2271,
  IF($B2270=0,
    VLOOKUP($A2270,ChapterTable!$1:$1048576,MATCH("최종"&amp;SUBSTITUTE(SUBSTITUTE(F$1,"standard",""),"|Float",""),ChapterTable!$1:$1,0),0),
  IF($B2270=1,
    IF($L2270=FALSE,
      VLOOKUP($A2270,ChapterTable!$1:$1048576,MATCH("최종"&amp;SUBSTITUTE(SUBSTITUTE(F$1,"standard",""),"|Float",""),ChapterTable!$1:$1,0),0),
      VLOOKUP($A2270-ChapterTable!$P$11,ChapterTable!$1:$1048576,MATCH("최종"&amp;SUBSTITUTE(SUBSTITUTE(F$1,"standard",""),"|Float",""),ChapterTable!$1:$1,0),0)*ChapterTable!$P$14
    ),
  OFFSET(F2270,-$B2270+IF($L2270,1,0),0)*
    (VLOOKUP(SUBSTITUTE(SUBSTITUTE(F$1,"standard",""),"|Float","")&amp;IF(OR($L2270=TRUE,$A2270=0,MOD($A2270,ChapterTable!$R$20)&lt;&gt;0),"","보스")&amp;"인게임누적곱배수",ChapterTable!$R:$S,2,0)^D2270
    +VLOOKUP(SUBSTITUTE(SUBSTITUTE(F$1,"standard",""),"|Float","")&amp;IF(OR($L2270=TRUE,$A2270=0,MOD($A2270,ChapterTable!$R$20)&lt;&gt;0),"","보스")&amp;"인게임누적합배수",ChapterTable!$R:$S,2,0)*D2270)
  )
  )
  )
)</f>
        <v>329823.90191477537</v>
      </c>
      <c r="G2270" t="s">
        <v>719</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254"/>
        <v>93</v>
      </c>
      <c r="Q2270">
        <f t="shared" si="255"/>
        <v>93</v>
      </c>
      <c r="R2270" t="b">
        <f t="shared" ca="1" si="256"/>
        <v>1</v>
      </c>
      <c r="T2270" t="b">
        <f t="shared" ca="1" si="257"/>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260"/>
        <v>0.33333333333333331</v>
      </c>
      <c r="AJ2270">
        <f t="shared" si="258"/>
        <v>0.395555555</v>
      </c>
      <c r="AK2270">
        <f t="shared" si="259"/>
        <v>1</v>
      </c>
      <c r="AL2270">
        <f t="shared" si="253"/>
        <v>8</v>
      </c>
    </row>
    <row r="2271" spans="1:38" hidden="1" x14ac:dyDescent="0.3">
      <c r="A2271">
        <v>23</v>
      </c>
      <c r="B2271">
        <v>30</v>
      </c>
      <c r="C2271">
        <f>IF(OR($L2271=TRUE,$A2271=0,MOD($A2271,ChapterTable!$R$20)&lt;&gt;0),
MAX(0,INT(($B2271+ChapterTable!$P$26+VLOOKUP(SUBSTITUTE(C$1,"성장단계","")&amp;"단계오프셋",ChapterTable!$R:$S,2,0))/ChapterTable!$P$23)),
MAX(0,INT(($B2271+ChapterTable!$R$26+VLOOKUP(SUBSTITUTE(C$1,"성장단계","")&amp;"보스단계오프셋",ChapterTable!$R:$S,2,0))/ChapterTable!$R$23)))</f>
        <v>3</v>
      </c>
      <c r="D2271">
        <f>IF(OR($L2271=TRUE,$A2271=0,MOD($A2271,ChapterTable!$R$20)&lt;&gt;0),
MAX(0,INT(($B2271+ChapterTable!$P$26+VLOOKUP(SUBSTITUTE(D$1,"성장단계","")&amp;"단계오프셋",ChapterTable!$R:$S,2,0))/ChapterTable!$P$23)),
MAX(0,INT(($B2271+ChapterTable!$R$26+VLOOKUP(SUBSTITUTE(D$1,"성장단계","")&amp;"보스단계오프셋",ChapterTable!$R:$S,2,0))/ChapterTable!$R$23)))</f>
        <v>2</v>
      </c>
      <c r="E2271" s="1">
        <f ca="1">IF(AND($A2271=0,$B2271=1),
    VLOOKUP(1,ChapterTable!$1:$1048576,MATCH("최종"&amp;SUBSTITUTE(SUBSTITUTE(E$1,"standard",""),"|Float",""),ChapterTable!$1:$1,0),0)*ChapterTable!$P$17,
  IF(AND($A2271=0,$B2271=0),
    E2272,
  IF($B2271=0,
    VLOOKUP($A2271,ChapterTable!$1:$1048576,MATCH("최종"&amp;SUBSTITUTE(SUBSTITUTE(E$1,"standard",""),"|Float",""),ChapterTable!$1:$1,0),0),
  IF($B2271=1,
    IF($L2271=FALSE,
      VLOOKUP($A2271,ChapterTable!$1:$1048576,MATCH("최종"&amp;SUBSTITUTE(SUBSTITUTE(E$1,"standard",""),"|Float",""),ChapterTable!$1:$1,0),0),
      VLOOKUP($A2271-ChapterTable!$P$11,ChapterTable!$1:$1048576,MATCH("최종"&amp;SUBSTITUTE(SUBSTITUTE(E$1,"standard",""),"|Float",""),ChapterTable!$1:$1,0),0)*ChapterTable!$P$14
    ),
  OFFSET(E2271,-$B2271+IF($L2271,1,0),0)*IF($B2271&gt;OFFSET($B2271,1,0),ChapterTable!$R$17,1)*
    (VLOOKUP(SUBSTITUTE(SUBSTITUTE(E$1,"standard",""),"|Float","")&amp;IF(OR($L2271=TRUE,$A2271=0,MOD($A2271,ChapterTable!$R$20)&lt;&gt;0),"","보스")&amp;"인게임누적곱배수",ChapterTable!$R:$S,2,0)^C2271
    +VLOOKUP(SUBSTITUTE(SUBSTITUTE(E$1,"standard",""),"|Float","")&amp;IF(OR($L2271=TRUE,$A2271=0,MOD($A2271,ChapterTable!$R$20)&lt;&gt;0),"","보스")&amp;"인게임누적합배수",ChapterTable!$R:$S,2,0)*C2271)
  )
  )
  )
)</f>
        <v>1101325.0290023803</v>
      </c>
      <c r="F2271" s="1">
        <f ca="1">IF(AND($A2271=0,$B2271=1),
    VLOOKUP(1,ChapterTable!$1:$1048576,MATCH("최종"&amp;SUBSTITUTE(SUBSTITUTE(F$1,"standard",""),"|Float",""),ChapterTable!$1:$1,0),0)*ChapterTable!$P$17,
  IF(AND($A2271=0,$B2271=0),
    F2272,
  IF($B2271=0,
    VLOOKUP($A2271,ChapterTable!$1:$1048576,MATCH("최종"&amp;SUBSTITUTE(SUBSTITUTE(F$1,"standard",""),"|Float",""),ChapterTable!$1:$1,0),0),
  IF($B2271=1,
    IF($L2271=FALSE,
      VLOOKUP($A2271,ChapterTable!$1:$1048576,MATCH("최종"&amp;SUBSTITUTE(SUBSTITUTE(F$1,"standard",""),"|Float",""),ChapterTable!$1:$1,0),0),
      VLOOKUP($A2271-ChapterTable!$P$11,ChapterTable!$1:$1048576,MATCH("최종"&amp;SUBSTITUTE(SUBSTITUTE(F$1,"standard",""),"|Float",""),ChapterTable!$1:$1,0),0)*ChapterTable!$P$14
    ),
  OFFSET(F2271,-$B2271+IF($L2271,1,0),0)*
    (VLOOKUP(SUBSTITUTE(SUBSTITUTE(F$1,"standard",""),"|Float","")&amp;IF(OR($L2271=TRUE,$A2271=0,MOD($A2271,ChapterTable!$R$20)&lt;&gt;0),"","보스")&amp;"인게임누적곱배수",ChapterTable!$R:$S,2,0)^D2271
    +VLOOKUP(SUBSTITUTE(SUBSTITUTE(F$1,"standard",""),"|Float","")&amp;IF(OR($L2271=TRUE,$A2271=0,MOD($A2271,ChapterTable!$R$20)&lt;&gt;0),"","보스")&amp;"인게임누적합배수",ChapterTable!$R:$S,2,0)*D2271)
  )
  )
  )
)</f>
        <v>329823.90191477537</v>
      </c>
      <c r="G2271" t="s">
        <v>719</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254"/>
        <v>23</v>
      </c>
      <c r="Q2271">
        <f t="shared" si="255"/>
        <v>23</v>
      </c>
      <c r="R2271" t="b">
        <f t="shared" ca="1" si="256"/>
        <v>1</v>
      </c>
      <c r="T2271" t="b">
        <f t="shared" ca="1" si="257"/>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260"/>
        <v>0.33333333333333331</v>
      </c>
      <c r="AJ2271">
        <f t="shared" si="258"/>
        <v>1</v>
      </c>
      <c r="AK2271">
        <f t="shared" si="259"/>
        <v>3</v>
      </c>
      <c r="AL2271">
        <f t="shared" si="253"/>
        <v>8</v>
      </c>
    </row>
    <row r="2272" spans="1:38" hidden="1" x14ac:dyDescent="0.3">
      <c r="A2272">
        <v>23</v>
      </c>
      <c r="B2272">
        <v>31</v>
      </c>
      <c r="C2272">
        <f>IF(OR($L2272=TRUE,$A2272=0,MOD($A2272,ChapterTable!$R$20)&lt;&gt;0),
MAX(0,INT(($B2272+ChapterTable!$P$26+VLOOKUP(SUBSTITUTE(C$1,"성장단계","")&amp;"단계오프셋",ChapterTable!$R:$S,2,0))/ChapterTable!$P$23)),
MAX(0,INT(($B2272+ChapterTable!$R$26+VLOOKUP(SUBSTITUTE(C$1,"성장단계","")&amp;"보스단계오프셋",ChapterTable!$R:$S,2,0))/ChapterTable!$R$23)))</f>
        <v>3</v>
      </c>
      <c r="D2272">
        <f>IF(OR($L2272=TRUE,$A2272=0,MOD($A2272,ChapterTable!$R$20)&lt;&gt;0),
MAX(0,INT(($B2272+ChapterTable!$P$26+VLOOKUP(SUBSTITUTE(D$1,"성장단계","")&amp;"단계오프셋",ChapterTable!$R:$S,2,0))/ChapterTable!$P$23)),
MAX(0,INT(($B2272+ChapterTable!$R$26+VLOOKUP(SUBSTITUTE(D$1,"성장단계","")&amp;"보스단계오프셋",ChapterTable!$R:$S,2,0))/ChapterTable!$R$23)))</f>
        <v>3</v>
      </c>
      <c r="E2272" s="1">
        <f ca="1">IF(AND($A2272=0,$B2272=1),
    VLOOKUP(1,ChapterTable!$1:$1048576,MATCH("최종"&amp;SUBSTITUTE(SUBSTITUTE(E$1,"standard",""),"|Float",""),ChapterTable!$1:$1,0),0)*ChapterTable!$P$17,
  IF(AND($A2272=0,$B2272=0),
    E2273,
  IF($B2272=0,
    VLOOKUP($A2272,ChapterTable!$1:$1048576,MATCH("최종"&amp;SUBSTITUTE(SUBSTITUTE(E$1,"standard",""),"|Float",""),ChapterTable!$1:$1,0),0),
  IF($B2272=1,
    IF($L2272=FALSE,
      VLOOKUP($A2272,ChapterTable!$1:$1048576,MATCH("최종"&amp;SUBSTITUTE(SUBSTITUTE(E$1,"standard",""),"|Float",""),ChapterTable!$1:$1,0),0),
      VLOOKUP($A2272-ChapterTable!$P$11,ChapterTable!$1:$1048576,MATCH("최종"&amp;SUBSTITUTE(SUBSTITUTE(E$1,"standard",""),"|Float",""),ChapterTable!$1:$1,0),0)*ChapterTable!$P$14
    ),
  OFFSET(E2272,-$B2272+IF($L2272,1,0),0)*IF($B2272&gt;OFFSET($B2272,1,0),ChapterTable!$R$17,1)*
    (VLOOKUP(SUBSTITUTE(SUBSTITUTE(E$1,"standard",""),"|Float","")&amp;IF(OR($L2272=TRUE,$A2272=0,MOD($A2272,ChapterTable!$R$20)&lt;&gt;0),"","보스")&amp;"인게임누적곱배수",ChapterTable!$R:$S,2,0)^C2272
    +VLOOKUP(SUBSTITUTE(SUBSTITUTE(E$1,"standard",""),"|Float","")&amp;IF(OR($L2272=TRUE,$A2272=0,MOD($A2272,ChapterTable!$R$20)&lt;&gt;0),"","보스")&amp;"인게임누적합배수",ChapterTable!$R:$S,2,0)*C2272)
  )
  )
  )
)</f>
        <v>1101325.0290023803</v>
      </c>
      <c r="F2272" s="1">
        <f ca="1">IF(AND($A2272=0,$B2272=1),
    VLOOKUP(1,ChapterTable!$1:$1048576,MATCH("최종"&amp;SUBSTITUTE(SUBSTITUTE(F$1,"standard",""),"|Float",""),ChapterTable!$1:$1,0),0)*ChapterTable!$P$17,
  IF(AND($A2272=0,$B2272=0),
    F2273,
  IF($B2272=0,
    VLOOKUP($A2272,ChapterTable!$1:$1048576,MATCH("최종"&amp;SUBSTITUTE(SUBSTITUTE(F$1,"standard",""),"|Float",""),ChapterTable!$1:$1,0),0),
  IF($B2272=1,
    IF($L2272=FALSE,
      VLOOKUP($A2272,ChapterTable!$1:$1048576,MATCH("최종"&amp;SUBSTITUTE(SUBSTITUTE(F$1,"standard",""),"|Float",""),ChapterTable!$1:$1,0),0),
      VLOOKUP($A2272-ChapterTable!$P$11,ChapterTable!$1:$1048576,MATCH("최종"&amp;SUBSTITUTE(SUBSTITUTE(F$1,"standard",""),"|Float",""),ChapterTable!$1:$1,0),0)*ChapterTable!$P$14
    ),
  OFFSET(F2272,-$B2272+IF($L2272,1,0),0)*
    (VLOOKUP(SUBSTITUTE(SUBSTITUTE(F$1,"standard",""),"|Float","")&amp;IF(OR($L2272=TRUE,$A2272=0,MOD($A2272,ChapterTable!$R$20)&lt;&gt;0),"","보스")&amp;"인게임누적곱배수",ChapterTable!$R:$S,2,0)^D2272
    +VLOOKUP(SUBSTITUTE(SUBSTITUTE(F$1,"standard",""),"|Float","")&amp;IF(OR($L2272=TRUE,$A2272=0,MOD($A2272,ChapterTable!$R$20)&lt;&gt;0),"","보스")&amp;"인게임누적합배수",ChapterTable!$R:$S,2,0)*D2272)
  )
  )
  )
)</f>
        <v>351334.15638747811</v>
      </c>
      <c r="G2272" t="s">
        <v>719</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254"/>
        <v>4</v>
      </c>
      <c r="Q2272">
        <f t="shared" si="255"/>
        <v>4</v>
      </c>
      <c r="R2272" t="b">
        <f t="shared" ca="1" si="256"/>
        <v>1</v>
      </c>
      <c r="T2272" t="b">
        <f t="shared" ca="1" si="257"/>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260"/>
        <v>0.25</v>
      </c>
      <c r="AJ2272">
        <f t="shared" si="258"/>
        <v>0.32</v>
      </c>
      <c r="AK2272">
        <f t="shared" si="259"/>
        <v>1</v>
      </c>
      <c r="AL2272">
        <f t="shared" si="253"/>
        <v>8</v>
      </c>
    </row>
    <row r="2273" spans="1:38" hidden="1" x14ac:dyDescent="0.3">
      <c r="A2273">
        <v>23</v>
      </c>
      <c r="B2273">
        <v>32</v>
      </c>
      <c r="C2273">
        <f>IF(OR($L2273=TRUE,$A2273=0,MOD($A2273,ChapterTable!$R$20)&lt;&gt;0),
MAX(0,INT(($B2273+ChapterTable!$P$26+VLOOKUP(SUBSTITUTE(C$1,"성장단계","")&amp;"단계오프셋",ChapterTable!$R:$S,2,0))/ChapterTable!$P$23)),
MAX(0,INT(($B2273+ChapterTable!$R$26+VLOOKUP(SUBSTITUTE(C$1,"성장단계","")&amp;"보스단계오프셋",ChapterTable!$R:$S,2,0))/ChapterTable!$R$23)))</f>
        <v>3</v>
      </c>
      <c r="D2273">
        <f>IF(OR($L2273=TRUE,$A2273=0,MOD($A2273,ChapterTable!$R$20)&lt;&gt;0),
MAX(0,INT(($B2273+ChapterTable!$P$26+VLOOKUP(SUBSTITUTE(D$1,"성장단계","")&amp;"단계오프셋",ChapterTable!$R:$S,2,0))/ChapterTable!$P$23)),
MAX(0,INT(($B2273+ChapterTable!$R$26+VLOOKUP(SUBSTITUTE(D$1,"성장단계","")&amp;"보스단계오프셋",ChapterTable!$R:$S,2,0))/ChapterTable!$R$23)))</f>
        <v>3</v>
      </c>
      <c r="E2273" s="1">
        <f ca="1">IF(AND($A2273=0,$B2273=1),
    VLOOKUP(1,ChapterTable!$1:$1048576,MATCH("최종"&amp;SUBSTITUTE(SUBSTITUTE(E$1,"standard",""),"|Float",""),ChapterTable!$1:$1,0),0)*ChapterTable!$P$17,
  IF(AND($A2273=0,$B2273=0),
    E2274,
  IF($B2273=0,
    VLOOKUP($A2273,ChapterTable!$1:$1048576,MATCH("최종"&amp;SUBSTITUTE(SUBSTITUTE(E$1,"standard",""),"|Float",""),ChapterTable!$1:$1,0),0),
  IF($B2273=1,
    IF($L2273=FALSE,
      VLOOKUP($A2273,ChapterTable!$1:$1048576,MATCH("최종"&amp;SUBSTITUTE(SUBSTITUTE(E$1,"standard",""),"|Float",""),ChapterTable!$1:$1,0),0),
      VLOOKUP($A2273-ChapterTable!$P$11,ChapterTable!$1:$1048576,MATCH("최종"&amp;SUBSTITUTE(SUBSTITUTE(E$1,"standard",""),"|Float",""),ChapterTable!$1:$1,0),0)*ChapterTable!$P$14
    ),
  OFFSET(E2273,-$B2273+IF($L2273,1,0),0)*IF($B2273&gt;OFFSET($B2273,1,0),ChapterTable!$R$17,1)*
    (VLOOKUP(SUBSTITUTE(SUBSTITUTE(E$1,"standard",""),"|Float","")&amp;IF(OR($L2273=TRUE,$A2273=0,MOD($A2273,ChapterTable!$R$20)&lt;&gt;0),"","보스")&amp;"인게임누적곱배수",ChapterTable!$R:$S,2,0)^C2273
    +VLOOKUP(SUBSTITUTE(SUBSTITUTE(E$1,"standard",""),"|Float","")&amp;IF(OR($L2273=TRUE,$A2273=0,MOD($A2273,ChapterTable!$R$20)&lt;&gt;0),"","보스")&amp;"인게임누적합배수",ChapterTable!$R:$S,2,0)*C2273)
  )
  )
  )
)</f>
        <v>1101325.0290023803</v>
      </c>
      <c r="F2273" s="1">
        <f ca="1">IF(AND($A2273=0,$B2273=1),
    VLOOKUP(1,ChapterTable!$1:$1048576,MATCH("최종"&amp;SUBSTITUTE(SUBSTITUTE(F$1,"standard",""),"|Float",""),ChapterTable!$1:$1,0),0)*ChapterTable!$P$17,
  IF(AND($A2273=0,$B2273=0),
    F2274,
  IF($B2273=0,
    VLOOKUP($A2273,ChapterTable!$1:$1048576,MATCH("최종"&amp;SUBSTITUTE(SUBSTITUTE(F$1,"standard",""),"|Float",""),ChapterTable!$1:$1,0),0),
  IF($B2273=1,
    IF($L2273=FALSE,
      VLOOKUP($A2273,ChapterTable!$1:$1048576,MATCH("최종"&amp;SUBSTITUTE(SUBSTITUTE(F$1,"standard",""),"|Float",""),ChapterTable!$1:$1,0),0),
      VLOOKUP($A2273-ChapterTable!$P$11,ChapterTable!$1:$1048576,MATCH("최종"&amp;SUBSTITUTE(SUBSTITUTE(F$1,"standard",""),"|Float",""),ChapterTable!$1:$1,0),0)*ChapterTable!$P$14
    ),
  OFFSET(F2273,-$B2273+IF($L2273,1,0),0)*
    (VLOOKUP(SUBSTITUTE(SUBSTITUTE(F$1,"standard",""),"|Float","")&amp;IF(OR($L2273=TRUE,$A2273=0,MOD($A2273,ChapterTable!$R$20)&lt;&gt;0),"","보스")&amp;"인게임누적곱배수",ChapterTable!$R:$S,2,0)^D2273
    +VLOOKUP(SUBSTITUTE(SUBSTITUTE(F$1,"standard",""),"|Float","")&amp;IF(OR($L2273=TRUE,$A2273=0,MOD($A2273,ChapterTable!$R$20)&lt;&gt;0),"","보스")&amp;"인게임누적합배수",ChapterTable!$R:$S,2,0)*D2273)
  )
  )
  )
)</f>
        <v>351334.15638747811</v>
      </c>
      <c r="G2273" t="s">
        <v>719</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254"/>
        <v>4</v>
      </c>
      <c r="Q2273">
        <f t="shared" si="255"/>
        <v>4</v>
      </c>
      <c r="R2273" t="b">
        <f t="shared" ca="1" si="256"/>
        <v>1</v>
      </c>
      <c r="T2273" t="b">
        <f t="shared" ca="1" si="257"/>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260"/>
        <v>0.25</v>
      </c>
      <c r="AJ2273">
        <f t="shared" si="258"/>
        <v>0.32</v>
      </c>
      <c r="AK2273">
        <f t="shared" si="259"/>
        <v>1</v>
      </c>
      <c r="AL2273">
        <f t="shared" si="253"/>
        <v>8</v>
      </c>
    </row>
    <row r="2274" spans="1:38" hidden="1" x14ac:dyDescent="0.3">
      <c r="A2274">
        <v>23</v>
      </c>
      <c r="B2274">
        <v>33</v>
      </c>
      <c r="C2274">
        <f>IF(OR($L2274=TRUE,$A2274=0,MOD($A2274,ChapterTable!$R$20)&lt;&gt;0),
MAX(0,INT(($B2274+ChapterTable!$P$26+VLOOKUP(SUBSTITUTE(C$1,"성장단계","")&amp;"단계오프셋",ChapterTable!$R:$S,2,0))/ChapterTable!$P$23)),
MAX(0,INT(($B2274+ChapterTable!$R$26+VLOOKUP(SUBSTITUTE(C$1,"성장단계","")&amp;"보스단계오프셋",ChapterTable!$R:$S,2,0))/ChapterTable!$R$23)))</f>
        <v>3</v>
      </c>
      <c r="D2274">
        <f>IF(OR($L2274=TRUE,$A2274=0,MOD($A2274,ChapterTable!$R$20)&lt;&gt;0),
MAX(0,INT(($B2274+ChapterTable!$P$26+VLOOKUP(SUBSTITUTE(D$1,"성장단계","")&amp;"단계오프셋",ChapterTable!$R:$S,2,0))/ChapterTable!$P$23)),
MAX(0,INT(($B2274+ChapterTable!$R$26+VLOOKUP(SUBSTITUTE(D$1,"성장단계","")&amp;"보스단계오프셋",ChapterTable!$R:$S,2,0))/ChapterTable!$R$23)))</f>
        <v>3</v>
      </c>
      <c r="E2274" s="1">
        <f ca="1">IF(AND($A2274=0,$B2274=1),
    VLOOKUP(1,ChapterTable!$1:$1048576,MATCH("최종"&amp;SUBSTITUTE(SUBSTITUTE(E$1,"standard",""),"|Float",""),ChapterTable!$1:$1,0),0)*ChapterTable!$P$17,
  IF(AND($A2274=0,$B2274=0),
    E2275,
  IF($B2274=0,
    VLOOKUP($A2274,ChapterTable!$1:$1048576,MATCH("최종"&amp;SUBSTITUTE(SUBSTITUTE(E$1,"standard",""),"|Float",""),ChapterTable!$1:$1,0),0),
  IF($B2274=1,
    IF($L2274=FALSE,
      VLOOKUP($A2274,ChapterTable!$1:$1048576,MATCH("최종"&amp;SUBSTITUTE(SUBSTITUTE(E$1,"standard",""),"|Float",""),ChapterTable!$1:$1,0),0),
      VLOOKUP($A2274-ChapterTable!$P$11,ChapterTable!$1:$1048576,MATCH("최종"&amp;SUBSTITUTE(SUBSTITUTE(E$1,"standard",""),"|Float",""),ChapterTable!$1:$1,0),0)*ChapterTable!$P$14
    ),
  OFFSET(E2274,-$B2274+IF($L2274,1,0),0)*IF($B2274&gt;OFFSET($B2274,1,0),ChapterTable!$R$17,1)*
    (VLOOKUP(SUBSTITUTE(SUBSTITUTE(E$1,"standard",""),"|Float","")&amp;IF(OR($L2274=TRUE,$A2274=0,MOD($A2274,ChapterTable!$R$20)&lt;&gt;0),"","보스")&amp;"인게임누적곱배수",ChapterTable!$R:$S,2,0)^C2274
    +VLOOKUP(SUBSTITUTE(SUBSTITUTE(E$1,"standard",""),"|Float","")&amp;IF(OR($L2274=TRUE,$A2274=0,MOD($A2274,ChapterTable!$R$20)&lt;&gt;0),"","보스")&amp;"인게임누적합배수",ChapterTable!$R:$S,2,0)*C2274)
  )
  )
  )
)</f>
        <v>1101325.0290023803</v>
      </c>
      <c r="F2274" s="1">
        <f ca="1">IF(AND($A2274=0,$B2274=1),
    VLOOKUP(1,ChapterTable!$1:$1048576,MATCH("최종"&amp;SUBSTITUTE(SUBSTITUTE(F$1,"standard",""),"|Float",""),ChapterTable!$1:$1,0),0)*ChapterTable!$P$17,
  IF(AND($A2274=0,$B2274=0),
    F2275,
  IF($B2274=0,
    VLOOKUP($A2274,ChapterTable!$1:$1048576,MATCH("최종"&amp;SUBSTITUTE(SUBSTITUTE(F$1,"standard",""),"|Float",""),ChapterTable!$1:$1,0),0),
  IF($B2274=1,
    IF($L2274=FALSE,
      VLOOKUP($A2274,ChapterTable!$1:$1048576,MATCH("최종"&amp;SUBSTITUTE(SUBSTITUTE(F$1,"standard",""),"|Float",""),ChapterTable!$1:$1,0),0),
      VLOOKUP($A2274-ChapterTable!$P$11,ChapterTable!$1:$1048576,MATCH("최종"&amp;SUBSTITUTE(SUBSTITUTE(F$1,"standard",""),"|Float",""),ChapterTable!$1:$1,0),0)*ChapterTable!$P$14
    ),
  OFFSET(F2274,-$B2274+IF($L2274,1,0),0)*
    (VLOOKUP(SUBSTITUTE(SUBSTITUTE(F$1,"standard",""),"|Float","")&amp;IF(OR($L2274=TRUE,$A2274=0,MOD($A2274,ChapterTable!$R$20)&lt;&gt;0),"","보스")&amp;"인게임누적곱배수",ChapterTable!$R:$S,2,0)^D2274
    +VLOOKUP(SUBSTITUTE(SUBSTITUTE(F$1,"standard",""),"|Float","")&amp;IF(OR($L2274=TRUE,$A2274=0,MOD($A2274,ChapterTable!$R$20)&lt;&gt;0),"","보스")&amp;"인게임누적합배수",ChapterTable!$R:$S,2,0)*D2274)
  )
  )
  )
)</f>
        <v>351334.15638747811</v>
      </c>
      <c r="G2274" t="s">
        <v>719</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254"/>
        <v>4</v>
      </c>
      <c r="Q2274">
        <f t="shared" si="255"/>
        <v>4</v>
      </c>
      <c r="R2274" t="b">
        <f t="shared" ca="1" si="256"/>
        <v>1</v>
      </c>
      <c r="T2274" t="b">
        <f t="shared" ca="1" si="257"/>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260"/>
        <v>0.25</v>
      </c>
      <c r="AJ2274">
        <f t="shared" si="258"/>
        <v>0.32</v>
      </c>
      <c r="AK2274">
        <f t="shared" si="259"/>
        <v>1</v>
      </c>
      <c r="AL2274">
        <f t="shared" si="253"/>
        <v>8</v>
      </c>
    </row>
    <row r="2275" spans="1:38" hidden="1" x14ac:dyDescent="0.3">
      <c r="A2275">
        <v>23</v>
      </c>
      <c r="B2275">
        <v>34</v>
      </c>
      <c r="C2275">
        <f>IF(OR($L2275=TRUE,$A2275=0,MOD($A2275,ChapterTable!$R$20)&lt;&gt;0),
MAX(0,INT(($B2275+ChapterTable!$P$26+VLOOKUP(SUBSTITUTE(C$1,"성장단계","")&amp;"단계오프셋",ChapterTable!$R:$S,2,0))/ChapterTable!$P$23)),
MAX(0,INT(($B2275+ChapterTable!$R$26+VLOOKUP(SUBSTITUTE(C$1,"성장단계","")&amp;"보스단계오프셋",ChapterTable!$R:$S,2,0))/ChapterTable!$R$23)))</f>
        <v>3</v>
      </c>
      <c r="D2275">
        <f>IF(OR($L2275=TRUE,$A2275=0,MOD($A2275,ChapterTable!$R$20)&lt;&gt;0),
MAX(0,INT(($B2275+ChapterTable!$P$26+VLOOKUP(SUBSTITUTE(D$1,"성장단계","")&amp;"단계오프셋",ChapterTable!$R:$S,2,0))/ChapterTable!$P$23)),
MAX(0,INT(($B2275+ChapterTable!$R$26+VLOOKUP(SUBSTITUTE(D$1,"성장단계","")&amp;"보스단계오프셋",ChapterTable!$R:$S,2,0))/ChapterTable!$R$23)))</f>
        <v>3</v>
      </c>
      <c r="E2275" s="1">
        <f ca="1">IF(AND($A2275=0,$B2275=1),
    VLOOKUP(1,ChapterTable!$1:$1048576,MATCH("최종"&amp;SUBSTITUTE(SUBSTITUTE(E$1,"standard",""),"|Float",""),ChapterTable!$1:$1,0),0)*ChapterTable!$P$17,
  IF(AND($A2275=0,$B2275=0),
    E2276,
  IF($B2275=0,
    VLOOKUP($A2275,ChapterTable!$1:$1048576,MATCH("최종"&amp;SUBSTITUTE(SUBSTITUTE(E$1,"standard",""),"|Float",""),ChapterTable!$1:$1,0),0),
  IF($B2275=1,
    IF($L2275=FALSE,
      VLOOKUP($A2275,ChapterTable!$1:$1048576,MATCH("최종"&amp;SUBSTITUTE(SUBSTITUTE(E$1,"standard",""),"|Float",""),ChapterTable!$1:$1,0),0),
      VLOOKUP($A2275-ChapterTable!$P$11,ChapterTable!$1:$1048576,MATCH("최종"&amp;SUBSTITUTE(SUBSTITUTE(E$1,"standard",""),"|Float",""),ChapterTable!$1:$1,0),0)*ChapterTable!$P$14
    ),
  OFFSET(E2275,-$B2275+IF($L2275,1,0),0)*IF($B2275&gt;OFFSET($B2275,1,0),ChapterTable!$R$17,1)*
    (VLOOKUP(SUBSTITUTE(SUBSTITUTE(E$1,"standard",""),"|Float","")&amp;IF(OR($L2275=TRUE,$A2275=0,MOD($A2275,ChapterTable!$R$20)&lt;&gt;0),"","보스")&amp;"인게임누적곱배수",ChapterTable!$R:$S,2,0)^C2275
    +VLOOKUP(SUBSTITUTE(SUBSTITUTE(E$1,"standard",""),"|Float","")&amp;IF(OR($L2275=TRUE,$A2275=0,MOD($A2275,ChapterTable!$R$20)&lt;&gt;0),"","보스")&amp;"인게임누적합배수",ChapterTable!$R:$S,2,0)*C2275)
  )
  )
  )
)</f>
        <v>1101325.0290023803</v>
      </c>
      <c r="F2275" s="1">
        <f ca="1">IF(AND($A2275=0,$B2275=1),
    VLOOKUP(1,ChapterTable!$1:$1048576,MATCH("최종"&amp;SUBSTITUTE(SUBSTITUTE(F$1,"standard",""),"|Float",""),ChapterTable!$1:$1,0),0)*ChapterTable!$P$17,
  IF(AND($A2275=0,$B2275=0),
    F2276,
  IF($B2275=0,
    VLOOKUP($A2275,ChapterTable!$1:$1048576,MATCH("최종"&amp;SUBSTITUTE(SUBSTITUTE(F$1,"standard",""),"|Float",""),ChapterTable!$1:$1,0),0),
  IF($B2275=1,
    IF($L2275=FALSE,
      VLOOKUP($A2275,ChapterTable!$1:$1048576,MATCH("최종"&amp;SUBSTITUTE(SUBSTITUTE(F$1,"standard",""),"|Float",""),ChapterTable!$1:$1,0),0),
      VLOOKUP($A2275-ChapterTable!$P$11,ChapterTable!$1:$1048576,MATCH("최종"&amp;SUBSTITUTE(SUBSTITUTE(F$1,"standard",""),"|Float",""),ChapterTable!$1:$1,0),0)*ChapterTable!$P$14
    ),
  OFFSET(F2275,-$B2275+IF($L2275,1,0),0)*
    (VLOOKUP(SUBSTITUTE(SUBSTITUTE(F$1,"standard",""),"|Float","")&amp;IF(OR($L2275=TRUE,$A2275=0,MOD($A2275,ChapterTable!$R$20)&lt;&gt;0),"","보스")&amp;"인게임누적곱배수",ChapterTable!$R:$S,2,0)^D2275
    +VLOOKUP(SUBSTITUTE(SUBSTITUTE(F$1,"standard",""),"|Float","")&amp;IF(OR($L2275=TRUE,$A2275=0,MOD($A2275,ChapterTable!$R$20)&lt;&gt;0),"","보스")&amp;"인게임누적합배수",ChapterTable!$R:$S,2,0)*D2275)
  )
  )
  )
)</f>
        <v>351334.15638747811</v>
      </c>
      <c r="G2275" t="s">
        <v>719</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254"/>
        <v>4</v>
      </c>
      <c r="Q2275">
        <f t="shared" si="255"/>
        <v>4</v>
      </c>
      <c r="R2275" t="b">
        <f t="shared" ca="1" si="256"/>
        <v>1</v>
      </c>
      <c r="T2275" t="b">
        <f t="shared" ca="1" si="257"/>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260"/>
        <v>0.25</v>
      </c>
      <c r="AJ2275">
        <f t="shared" si="258"/>
        <v>0.32</v>
      </c>
      <c r="AK2275">
        <f t="shared" si="259"/>
        <v>1</v>
      </c>
      <c r="AL2275">
        <f t="shared" si="253"/>
        <v>8</v>
      </c>
    </row>
    <row r="2276" spans="1:38" hidden="1" x14ac:dyDescent="0.3">
      <c r="A2276">
        <v>23</v>
      </c>
      <c r="B2276">
        <v>35</v>
      </c>
      <c r="C2276">
        <f>IF(OR($L2276=TRUE,$A2276=0,MOD($A2276,ChapterTable!$R$20)&lt;&gt;0),
MAX(0,INT(($B2276+ChapterTable!$P$26+VLOOKUP(SUBSTITUTE(C$1,"성장단계","")&amp;"단계오프셋",ChapterTable!$R:$S,2,0))/ChapterTable!$P$23)),
MAX(0,INT(($B2276+ChapterTable!$R$26+VLOOKUP(SUBSTITUTE(C$1,"성장단계","")&amp;"보스단계오프셋",ChapterTable!$R:$S,2,0))/ChapterTable!$R$23)))</f>
        <v>3</v>
      </c>
      <c r="D2276">
        <f>IF(OR($L2276=TRUE,$A2276=0,MOD($A2276,ChapterTable!$R$20)&lt;&gt;0),
MAX(0,INT(($B2276+ChapterTable!$P$26+VLOOKUP(SUBSTITUTE(D$1,"성장단계","")&amp;"단계오프셋",ChapterTable!$R:$S,2,0))/ChapterTable!$P$23)),
MAX(0,INT(($B2276+ChapterTable!$R$26+VLOOKUP(SUBSTITUTE(D$1,"성장단계","")&amp;"보스단계오프셋",ChapterTable!$R:$S,2,0))/ChapterTable!$R$23)))</f>
        <v>3</v>
      </c>
      <c r="E2276" s="1">
        <f ca="1">IF(AND($A2276=0,$B2276=1),
    VLOOKUP(1,ChapterTable!$1:$1048576,MATCH("최종"&amp;SUBSTITUTE(SUBSTITUTE(E$1,"standard",""),"|Float",""),ChapterTable!$1:$1,0),0)*ChapterTable!$P$17,
  IF(AND($A2276=0,$B2276=0),
    E2277,
  IF($B2276=0,
    VLOOKUP($A2276,ChapterTable!$1:$1048576,MATCH("최종"&amp;SUBSTITUTE(SUBSTITUTE(E$1,"standard",""),"|Float",""),ChapterTable!$1:$1,0),0),
  IF($B2276=1,
    IF($L2276=FALSE,
      VLOOKUP($A2276,ChapterTable!$1:$1048576,MATCH("최종"&amp;SUBSTITUTE(SUBSTITUTE(E$1,"standard",""),"|Float",""),ChapterTable!$1:$1,0),0),
      VLOOKUP($A2276-ChapterTable!$P$11,ChapterTable!$1:$1048576,MATCH("최종"&amp;SUBSTITUTE(SUBSTITUTE(E$1,"standard",""),"|Float",""),ChapterTable!$1:$1,0),0)*ChapterTable!$P$14
    ),
  OFFSET(E2276,-$B2276+IF($L2276,1,0),0)*IF($B2276&gt;OFFSET($B2276,1,0),ChapterTable!$R$17,1)*
    (VLOOKUP(SUBSTITUTE(SUBSTITUTE(E$1,"standard",""),"|Float","")&amp;IF(OR($L2276=TRUE,$A2276=0,MOD($A2276,ChapterTable!$R$20)&lt;&gt;0),"","보스")&amp;"인게임누적곱배수",ChapterTable!$R:$S,2,0)^C2276
    +VLOOKUP(SUBSTITUTE(SUBSTITUTE(E$1,"standard",""),"|Float","")&amp;IF(OR($L2276=TRUE,$A2276=0,MOD($A2276,ChapterTable!$R$20)&lt;&gt;0),"","보스")&amp;"인게임누적합배수",ChapterTable!$R:$S,2,0)*C2276)
  )
  )
  )
)</f>
        <v>1101325.0290023803</v>
      </c>
      <c r="F2276" s="1">
        <f ca="1">IF(AND($A2276=0,$B2276=1),
    VLOOKUP(1,ChapterTable!$1:$1048576,MATCH("최종"&amp;SUBSTITUTE(SUBSTITUTE(F$1,"standard",""),"|Float",""),ChapterTable!$1:$1,0),0)*ChapterTable!$P$17,
  IF(AND($A2276=0,$B2276=0),
    F2277,
  IF($B2276=0,
    VLOOKUP($A2276,ChapterTable!$1:$1048576,MATCH("최종"&amp;SUBSTITUTE(SUBSTITUTE(F$1,"standard",""),"|Float",""),ChapterTable!$1:$1,0),0),
  IF($B2276=1,
    IF($L2276=FALSE,
      VLOOKUP($A2276,ChapterTable!$1:$1048576,MATCH("최종"&amp;SUBSTITUTE(SUBSTITUTE(F$1,"standard",""),"|Float",""),ChapterTable!$1:$1,0),0),
      VLOOKUP($A2276-ChapterTable!$P$11,ChapterTable!$1:$1048576,MATCH("최종"&amp;SUBSTITUTE(SUBSTITUTE(F$1,"standard",""),"|Float",""),ChapterTable!$1:$1,0),0)*ChapterTable!$P$14
    ),
  OFFSET(F2276,-$B2276+IF($L2276,1,0),0)*
    (VLOOKUP(SUBSTITUTE(SUBSTITUTE(F$1,"standard",""),"|Float","")&amp;IF(OR($L2276=TRUE,$A2276=0,MOD($A2276,ChapterTable!$R$20)&lt;&gt;0),"","보스")&amp;"인게임누적곱배수",ChapterTable!$R:$S,2,0)^D2276
    +VLOOKUP(SUBSTITUTE(SUBSTITUTE(F$1,"standard",""),"|Float","")&amp;IF(OR($L2276=TRUE,$A2276=0,MOD($A2276,ChapterTable!$R$20)&lt;&gt;0),"","보스")&amp;"인게임누적합배수",ChapterTable!$R:$S,2,0)*D2276)
  )
  )
  )
)</f>
        <v>351334.15638747811</v>
      </c>
      <c r="G2276" t="s">
        <v>719</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254"/>
        <v>11</v>
      </c>
      <c r="Q2276">
        <f t="shared" si="255"/>
        <v>11</v>
      </c>
      <c r="R2276" t="b">
        <f t="shared" ca="1" si="256"/>
        <v>1</v>
      </c>
      <c r="T2276" t="b">
        <f t="shared" ca="1" si="257"/>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260"/>
        <v>0.25</v>
      </c>
      <c r="AJ2276">
        <f t="shared" si="258"/>
        <v>0.32</v>
      </c>
      <c r="AK2276">
        <f t="shared" si="259"/>
        <v>1</v>
      </c>
      <c r="AL2276">
        <f t="shared" si="253"/>
        <v>8</v>
      </c>
    </row>
    <row r="2277" spans="1:38" hidden="1" x14ac:dyDescent="0.3">
      <c r="A2277">
        <v>23</v>
      </c>
      <c r="B2277">
        <v>36</v>
      </c>
      <c r="C2277">
        <f>IF(OR($L2277=TRUE,$A2277=0,MOD($A2277,ChapterTable!$R$20)&lt;&gt;0),
MAX(0,INT(($B2277+ChapterTable!$P$26+VLOOKUP(SUBSTITUTE(C$1,"성장단계","")&amp;"단계오프셋",ChapterTable!$R:$S,2,0))/ChapterTable!$P$23)),
MAX(0,INT(($B2277+ChapterTable!$R$26+VLOOKUP(SUBSTITUTE(C$1,"성장단계","")&amp;"보스단계오프셋",ChapterTable!$R:$S,2,0))/ChapterTable!$R$23)))</f>
        <v>4</v>
      </c>
      <c r="D2277">
        <f>IF(OR($L2277=TRUE,$A2277=0,MOD($A2277,ChapterTable!$R$20)&lt;&gt;0),
MAX(0,INT(($B2277+ChapterTable!$P$26+VLOOKUP(SUBSTITUTE(D$1,"성장단계","")&amp;"단계오프셋",ChapterTable!$R:$S,2,0))/ChapterTable!$P$23)),
MAX(0,INT(($B2277+ChapterTable!$R$26+VLOOKUP(SUBSTITUTE(D$1,"성장단계","")&amp;"보스단계오프셋",ChapterTable!$R:$S,2,0))/ChapterTable!$R$23)))</f>
        <v>3</v>
      </c>
      <c r="E2277" s="1">
        <f ca="1">IF(AND($A2277=0,$B2277=1),
    VLOOKUP(1,ChapterTable!$1:$1048576,MATCH("최종"&amp;SUBSTITUTE(SUBSTITUTE(E$1,"standard",""),"|Float",""),ChapterTable!$1:$1,0),0)*ChapterTable!$P$17,
  IF(AND($A2277=0,$B2277=0),
    E2278,
  IF($B2277=0,
    VLOOKUP($A2277,ChapterTable!$1:$1048576,MATCH("최종"&amp;SUBSTITUTE(SUBSTITUTE(E$1,"standard",""),"|Float",""),ChapterTable!$1:$1,0),0),
  IF($B2277=1,
    IF($L2277=FALSE,
      VLOOKUP($A2277,ChapterTable!$1:$1048576,MATCH("최종"&amp;SUBSTITUTE(SUBSTITUTE(E$1,"standard",""),"|Float",""),ChapterTable!$1:$1,0),0),
      VLOOKUP($A2277-ChapterTable!$P$11,ChapterTable!$1:$1048576,MATCH("최종"&amp;SUBSTITUTE(SUBSTITUTE(E$1,"standard",""),"|Float",""),ChapterTable!$1:$1,0),0)*ChapterTable!$P$14
    ),
  OFFSET(E2277,-$B2277+IF($L2277,1,0),0)*IF($B2277&gt;OFFSET($B2277,1,0),ChapterTable!$R$17,1)*
    (VLOOKUP(SUBSTITUTE(SUBSTITUTE(E$1,"standard",""),"|Float","")&amp;IF(OR($L2277=TRUE,$A2277=0,MOD($A2277,ChapterTable!$R$20)&lt;&gt;0),"","보스")&amp;"인게임누적곱배수",ChapterTable!$R:$S,2,0)^C2277
    +VLOOKUP(SUBSTITUTE(SUBSTITUTE(E$1,"standard",""),"|Float","")&amp;IF(OR($L2277=TRUE,$A2277=0,MOD($A2277,ChapterTable!$R$20)&lt;&gt;0),"","보스")&amp;"인게임누적합배수",ChapterTable!$R:$S,2,0)*C2277)
  )
  )
  )
)</f>
        <v>1238990.657627678</v>
      </c>
      <c r="F2277" s="1">
        <f ca="1">IF(AND($A2277=0,$B2277=1),
    VLOOKUP(1,ChapterTable!$1:$1048576,MATCH("최종"&amp;SUBSTITUTE(SUBSTITUTE(F$1,"standard",""),"|Float",""),ChapterTable!$1:$1,0),0)*ChapterTable!$P$17,
  IF(AND($A2277=0,$B2277=0),
    F2278,
  IF($B2277=0,
    VLOOKUP($A2277,ChapterTable!$1:$1048576,MATCH("최종"&amp;SUBSTITUTE(SUBSTITUTE(F$1,"standard",""),"|Float",""),ChapterTable!$1:$1,0),0),
  IF($B2277=1,
    IF($L2277=FALSE,
      VLOOKUP($A2277,ChapterTable!$1:$1048576,MATCH("최종"&amp;SUBSTITUTE(SUBSTITUTE(F$1,"standard",""),"|Float",""),ChapterTable!$1:$1,0),0),
      VLOOKUP($A2277-ChapterTable!$P$11,ChapterTable!$1:$1048576,MATCH("최종"&amp;SUBSTITUTE(SUBSTITUTE(F$1,"standard",""),"|Float",""),ChapterTable!$1:$1,0),0)*ChapterTable!$P$14
    ),
  OFFSET(F2277,-$B2277+IF($L2277,1,0),0)*
    (VLOOKUP(SUBSTITUTE(SUBSTITUTE(F$1,"standard",""),"|Float","")&amp;IF(OR($L2277=TRUE,$A2277=0,MOD($A2277,ChapterTable!$R$20)&lt;&gt;0),"","보스")&amp;"인게임누적곱배수",ChapterTable!$R:$S,2,0)^D2277
    +VLOOKUP(SUBSTITUTE(SUBSTITUTE(F$1,"standard",""),"|Float","")&amp;IF(OR($L2277=TRUE,$A2277=0,MOD($A2277,ChapterTable!$R$20)&lt;&gt;0),"","보스")&amp;"인게임누적합배수",ChapterTable!$R:$S,2,0)*D2277)
  )
  )
  )
)</f>
        <v>351334.15638747811</v>
      </c>
      <c r="G2277" t="s">
        <v>719</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254"/>
        <v>4</v>
      </c>
      <c r="Q2277">
        <f t="shared" si="255"/>
        <v>4</v>
      </c>
      <c r="R2277" t="b">
        <f t="shared" ca="1" si="256"/>
        <v>1</v>
      </c>
      <c r="T2277" t="b">
        <f t="shared" ca="1" si="257"/>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260"/>
        <v>0.25</v>
      </c>
      <c r="AJ2277">
        <f t="shared" si="258"/>
        <v>0.32</v>
      </c>
      <c r="AK2277">
        <f t="shared" si="259"/>
        <v>1</v>
      </c>
      <c r="AL2277">
        <f t="shared" ref="AL2277:AL2340" si="261">AL2227+1</f>
        <v>8</v>
      </c>
    </row>
    <row r="2278" spans="1:38" hidden="1" x14ac:dyDescent="0.3">
      <c r="A2278">
        <v>23</v>
      </c>
      <c r="B2278">
        <v>37</v>
      </c>
      <c r="C2278">
        <f>IF(OR($L2278=TRUE,$A2278=0,MOD($A2278,ChapterTable!$R$20)&lt;&gt;0),
MAX(0,INT(($B2278+ChapterTable!$P$26+VLOOKUP(SUBSTITUTE(C$1,"성장단계","")&amp;"단계오프셋",ChapterTable!$R:$S,2,0))/ChapterTable!$P$23)),
MAX(0,INT(($B2278+ChapterTable!$R$26+VLOOKUP(SUBSTITUTE(C$1,"성장단계","")&amp;"보스단계오프셋",ChapterTable!$R:$S,2,0))/ChapterTable!$R$23)))</f>
        <v>4</v>
      </c>
      <c r="D2278">
        <f>IF(OR($L2278=TRUE,$A2278=0,MOD($A2278,ChapterTable!$R$20)&lt;&gt;0),
MAX(0,INT(($B2278+ChapterTable!$P$26+VLOOKUP(SUBSTITUTE(D$1,"성장단계","")&amp;"단계오프셋",ChapterTable!$R:$S,2,0))/ChapterTable!$P$23)),
MAX(0,INT(($B2278+ChapterTable!$R$26+VLOOKUP(SUBSTITUTE(D$1,"성장단계","")&amp;"보스단계오프셋",ChapterTable!$R:$S,2,0))/ChapterTable!$R$23)))</f>
        <v>3</v>
      </c>
      <c r="E2278" s="1">
        <f ca="1">IF(AND($A2278=0,$B2278=1),
    VLOOKUP(1,ChapterTable!$1:$1048576,MATCH("최종"&amp;SUBSTITUTE(SUBSTITUTE(E$1,"standard",""),"|Float",""),ChapterTable!$1:$1,0),0)*ChapterTable!$P$17,
  IF(AND($A2278=0,$B2278=0),
    E2279,
  IF($B2278=0,
    VLOOKUP($A2278,ChapterTable!$1:$1048576,MATCH("최종"&amp;SUBSTITUTE(SUBSTITUTE(E$1,"standard",""),"|Float",""),ChapterTable!$1:$1,0),0),
  IF($B2278=1,
    IF($L2278=FALSE,
      VLOOKUP($A2278,ChapterTable!$1:$1048576,MATCH("최종"&amp;SUBSTITUTE(SUBSTITUTE(E$1,"standard",""),"|Float",""),ChapterTable!$1:$1,0),0),
      VLOOKUP($A2278-ChapterTable!$P$11,ChapterTable!$1:$1048576,MATCH("최종"&amp;SUBSTITUTE(SUBSTITUTE(E$1,"standard",""),"|Float",""),ChapterTable!$1:$1,0),0)*ChapterTable!$P$14
    ),
  OFFSET(E2278,-$B2278+IF($L2278,1,0),0)*IF($B2278&gt;OFFSET($B2278,1,0),ChapterTable!$R$17,1)*
    (VLOOKUP(SUBSTITUTE(SUBSTITUTE(E$1,"standard",""),"|Float","")&amp;IF(OR($L2278=TRUE,$A2278=0,MOD($A2278,ChapterTable!$R$20)&lt;&gt;0),"","보스")&amp;"인게임누적곱배수",ChapterTable!$R:$S,2,0)^C2278
    +VLOOKUP(SUBSTITUTE(SUBSTITUTE(E$1,"standard",""),"|Float","")&amp;IF(OR($L2278=TRUE,$A2278=0,MOD($A2278,ChapterTable!$R$20)&lt;&gt;0),"","보스")&amp;"인게임누적합배수",ChapterTable!$R:$S,2,0)*C2278)
  )
  )
  )
)</f>
        <v>1238990.657627678</v>
      </c>
      <c r="F2278" s="1">
        <f ca="1">IF(AND($A2278=0,$B2278=1),
    VLOOKUP(1,ChapterTable!$1:$1048576,MATCH("최종"&amp;SUBSTITUTE(SUBSTITUTE(F$1,"standard",""),"|Float",""),ChapterTable!$1:$1,0),0)*ChapterTable!$P$17,
  IF(AND($A2278=0,$B2278=0),
    F2279,
  IF($B2278=0,
    VLOOKUP($A2278,ChapterTable!$1:$1048576,MATCH("최종"&amp;SUBSTITUTE(SUBSTITUTE(F$1,"standard",""),"|Float",""),ChapterTable!$1:$1,0),0),
  IF($B2278=1,
    IF($L2278=FALSE,
      VLOOKUP($A2278,ChapterTable!$1:$1048576,MATCH("최종"&amp;SUBSTITUTE(SUBSTITUTE(F$1,"standard",""),"|Float",""),ChapterTable!$1:$1,0),0),
      VLOOKUP($A2278-ChapterTable!$P$11,ChapterTable!$1:$1048576,MATCH("최종"&amp;SUBSTITUTE(SUBSTITUTE(F$1,"standard",""),"|Float",""),ChapterTable!$1:$1,0),0)*ChapterTable!$P$14
    ),
  OFFSET(F2278,-$B2278+IF($L2278,1,0),0)*
    (VLOOKUP(SUBSTITUTE(SUBSTITUTE(F$1,"standard",""),"|Float","")&amp;IF(OR($L2278=TRUE,$A2278=0,MOD($A2278,ChapterTable!$R$20)&lt;&gt;0),"","보스")&amp;"인게임누적곱배수",ChapterTable!$R:$S,2,0)^D2278
    +VLOOKUP(SUBSTITUTE(SUBSTITUTE(F$1,"standard",""),"|Float","")&amp;IF(OR($L2278=TRUE,$A2278=0,MOD($A2278,ChapterTable!$R$20)&lt;&gt;0),"","보스")&amp;"인게임누적합배수",ChapterTable!$R:$S,2,0)*D2278)
  )
  )
  )
)</f>
        <v>351334.15638747811</v>
      </c>
      <c r="G2278" t="s">
        <v>719</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254"/>
        <v>4</v>
      </c>
      <c r="Q2278">
        <f t="shared" si="255"/>
        <v>4</v>
      </c>
      <c r="R2278" t="b">
        <f t="shared" ca="1" si="256"/>
        <v>1</v>
      </c>
      <c r="T2278" t="b">
        <f t="shared" ca="1" si="257"/>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260"/>
        <v>0.25</v>
      </c>
      <c r="AJ2278">
        <f t="shared" si="258"/>
        <v>0.32</v>
      </c>
      <c r="AK2278">
        <f t="shared" si="259"/>
        <v>1</v>
      </c>
      <c r="AL2278">
        <f t="shared" si="261"/>
        <v>8</v>
      </c>
    </row>
    <row r="2279" spans="1:38" hidden="1" x14ac:dyDescent="0.3">
      <c r="A2279">
        <v>23</v>
      </c>
      <c r="B2279">
        <v>38</v>
      </c>
      <c r="C2279">
        <f>IF(OR($L2279=TRUE,$A2279=0,MOD($A2279,ChapterTable!$R$20)&lt;&gt;0),
MAX(0,INT(($B2279+ChapterTable!$P$26+VLOOKUP(SUBSTITUTE(C$1,"성장단계","")&amp;"단계오프셋",ChapterTable!$R:$S,2,0))/ChapterTable!$P$23)),
MAX(0,INT(($B2279+ChapterTable!$R$26+VLOOKUP(SUBSTITUTE(C$1,"성장단계","")&amp;"보스단계오프셋",ChapterTable!$R:$S,2,0))/ChapterTable!$R$23)))</f>
        <v>4</v>
      </c>
      <c r="D2279">
        <f>IF(OR($L2279=TRUE,$A2279=0,MOD($A2279,ChapterTable!$R$20)&lt;&gt;0),
MAX(0,INT(($B2279+ChapterTable!$P$26+VLOOKUP(SUBSTITUTE(D$1,"성장단계","")&amp;"단계오프셋",ChapterTable!$R:$S,2,0))/ChapterTable!$P$23)),
MAX(0,INT(($B2279+ChapterTable!$R$26+VLOOKUP(SUBSTITUTE(D$1,"성장단계","")&amp;"보스단계오프셋",ChapterTable!$R:$S,2,0))/ChapterTable!$R$23)))</f>
        <v>3</v>
      </c>
      <c r="E2279" s="1">
        <f ca="1">IF(AND($A2279=0,$B2279=1),
    VLOOKUP(1,ChapterTable!$1:$1048576,MATCH("최종"&amp;SUBSTITUTE(SUBSTITUTE(E$1,"standard",""),"|Float",""),ChapterTable!$1:$1,0),0)*ChapterTable!$P$17,
  IF(AND($A2279=0,$B2279=0),
    E2280,
  IF($B2279=0,
    VLOOKUP($A2279,ChapterTable!$1:$1048576,MATCH("최종"&amp;SUBSTITUTE(SUBSTITUTE(E$1,"standard",""),"|Float",""),ChapterTable!$1:$1,0),0),
  IF($B2279=1,
    IF($L2279=FALSE,
      VLOOKUP($A2279,ChapterTable!$1:$1048576,MATCH("최종"&amp;SUBSTITUTE(SUBSTITUTE(E$1,"standard",""),"|Float",""),ChapterTable!$1:$1,0),0),
      VLOOKUP($A2279-ChapterTable!$P$11,ChapterTable!$1:$1048576,MATCH("최종"&amp;SUBSTITUTE(SUBSTITUTE(E$1,"standard",""),"|Float",""),ChapterTable!$1:$1,0),0)*ChapterTable!$P$14
    ),
  OFFSET(E2279,-$B2279+IF($L2279,1,0),0)*IF($B2279&gt;OFFSET($B2279,1,0),ChapterTable!$R$17,1)*
    (VLOOKUP(SUBSTITUTE(SUBSTITUTE(E$1,"standard",""),"|Float","")&amp;IF(OR($L2279=TRUE,$A2279=0,MOD($A2279,ChapterTable!$R$20)&lt;&gt;0),"","보스")&amp;"인게임누적곱배수",ChapterTable!$R:$S,2,0)^C2279
    +VLOOKUP(SUBSTITUTE(SUBSTITUTE(E$1,"standard",""),"|Float","")&amp;IF(OR($L2279=TRUE,$A2279=0,MOD($A2279,ChapterTable!$R$20)&lt;&gt;0),"","보스")&amp;"인게임누적합배수",ChapterTable!$R:$S,2,0)*C2279)
  )
  )
  )
)</f>
        <v>1238990.657627678</v>
      </c>
      <c r="F2279" s="1">
        <f ca="1">IF(AND($A2279=0,$B2279=1),
    VLOOKUP(1,ChapterTable!$1:$1048576,MATCH("최종"&amp;SUBSTITUTE(SUBSTITUTE(F$1,"standard",""),"|Float",""),ChapterTable!$1:$1,0),0)*ChapterTable!$P$17,
  IF(AND($A2279=0,$B2279=0),
    F2280,
  IF($B2279=0,
    VLOOKUP($A2279,ChapterTable!$1:$1048576,MATCH("최종"&amp;SUBSTITUTE(SUBSTITUTE(F$1,"standard",""),"|Float",""),ChapterTable!$1:$1,0),0),
  IF($B2279=1,
    IF($L2279=FALSE,
      VLOOKUP($A2279,ChapterTable!$1:$1048576,MATCH("최종"&amp;SUBSTITUTE(SUBSTITUTE(F$1,"standard",""),"|Float",""),ChapterTable!$1:$1,0),0),
      VLOOKUP($A2279-ChapterTable!$P$11,ChapterTable!$1:$1048576,MATCH("최종"&amp;SUBSTITUTE(SUBSTITUTE(F$1,"standard",""),"|Float",""),ChapterTable!$1:$1,0),0)*ChapterTable!$P$14
    ),
  OFFSET(F2279,-$B2279+IF($L2279,1,0),0)*
    (VLOOKUP(SUBSTITUTE(SUBSTITUTE(F$1,"standard",""),"|Float","")&amp;IF(OR($L2279=TRUE,$A2279=0,MOD($A2279,ChapterTable!$R$20)&lt;&gt;0),"","보스")&amp;"인게임누적곱배수",ChapterTable!$R:$S,2,0)^D2279
    +VLOOKUP(SUBSTITUTE(SUBSTITUTE(F$1,"standard",""),"|Float","")&amp;IF(OR($L2279=TRUE,$A2279=0,MOD($A2279,ChapterTable!$R$20)&lt;&gt;0),"","보스")&amp;"인게임누적합배수",ChapterTable!$R:$S,2,0)*D2279)
  )
  )
  )
)</f>
        <v>351334.15638747811</v>
      </c>
      <c r="G2279" t="s">
        <v>719</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254"/>
        <v>4</v>
      </c>
      <c r="Q2279">
        <f t="shared" si="255"/>
        <v>4</v>
      </c>
      <c r="R2279" t="b">
        <f t="shared" ca="1" si="256"/>
        <v>1</v>
      </c>
      <c r="T2279" t="b">
        <f t="shared" ca="1" si="257"/>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260"/>
        <v>0.25</v>
      </c>
      <c r="AJ2279">
        <f t="shared" si="258"/>
        <v>0.32</v>
      </c>
      <c r="AK2279">
        <f t="shared" si="259"/>
        <v>1</v>
      </c>
      <c r="AL2279">
        <f t="shared" si="261"/>
        <v>8</v>
      </c>
    </row>
    <row r="2280" spans="1:38" hidden="1" x14ac:dyDescent="0.3">
      <c r="A2280">
        <v>23</v>
      </c>
      <c r="B2280">
        <v>39</v>
      </c>
      <c r="C2280">
        <f>IF(OR($L2280=TRUE,$A2280=0,MOD($A2280,ChapterTable!$R$20)&lt;&gt;0),
MAX(0,INT(($B2280+ChapterTable!$P$26+VLOOKUP(SUBSTITUTE(C$1,"성장단계","")&amp;"단계오프셋",ChapterTable!$R:$S,2,0))/ChapterTable!$P$23)),
MAX(0,INT(($B2280+ChapterTable!$R$26+VLOOKUP(SUBSTITUTE(C$1,"성장단계","")&amp;"보스단계오프셋",ChapterTable!$R:$S,2,0))/ChapterTable!$R$23)))</f>
        <v>4</v>
      </c>
      <c r="D2280">
        <f>IF(OR($L2280=TRUE,$A2280=0,MOD($A2280,ChapterTable!$R$20)&lt;&gt;0),
MAX(0,INT(($B2280+ChapterTable!$P$26+VLOOKUP(SUBSTITUTE(D$1,"성장단계","")&amp;"단계오프셋",ChapterTable!$R:$S,2,0))/ChapterTable!$P$23)),
MAX(0,INT(($B2280+ChapterTable!$R$26+VLOOKUP(SUBSTITUTE(D$1,"성장단계","")&amp;"보스단계오프셋",ChapterTable!$R:$S,2,0))/ChapterTable!$R$23)))</f>
        <v>3</v>
      </c>
      <c r="E2280" s="1">
        <f ca="1">IF(AND($A2280=0,$B2280=1),
    VLOOKUP(1,ChapterTable!$1:$1048576,MATCH("최종"&amp;SUBSTITUTE(SUBSTITUTE(E$1,"standard",""),"|Float",""),ChapterTable!$1:$1,0),0)*ChapterTable!$P$17,
  IF(AND($A2280=0,$B2280=0),
    E2281,
  IF($B2280=0,
    VLOOKUP($A2280,ChapterTable!$1:$1048576,MATCH("최종"&amp;SUBSTITUTE(SUBSTITUTE(E$1,"standard",""),"|Float",""),ChapterTable!$1:$1,0),0),
  IF($B2280=1,
    IF($L2280=FALSE,
      VLOOKUP($A2280,ChapterTable!$1:$1048576,MATCH("최종"&amp;SUBSTITUTE(SUBSTITUTE(E$1,"standard",""),"|Float",""),ChapterTable!$1:$1,0),0),
      VLOOKUP($A2280-ChapterTable!$P$11,ChapterTable!$1:$1048576,MATCH("최종"&amp;SUBSTITUTE(SUBSTITUTE(E$1,"standard",""),"|Float",""),ChapterTable!$1:$1,0),0)*ChapterTable!$P$14
    ),
  OFFSET(E2280,-$B2280+IF($L2280,1,0),0)*IF($B2280&gt;OFFSET($B2280,1,0),ChapterTable!$R$17,1)*
    (VLOOKUP(SUBSTITUTE(SUBSTITUTE(E$1,"standard",""),"|Float","")&amp;IF(OR($L2280=TRUE,$A2280=0,MOD($A2280,ChapterTable!$R$20)&lt;&gt;0),"","보스")&amp;"인게임누적곱배수",ChapterTable!$R:$S,2,0)^C2280
    +VLOOKUP(SUBSTITUTE(SUBSTITUTE(E$1,"standard",""),"|Float","")&amp;IF(OR($L2280=TRUE,$A2280=0,MOD($A2280,ChapterTable!$R$20)&lt;&gt;0),"","보스")&amp;"인게임누적합배수",ChapterTable!$R:$S,2,0)*C2280)
  )
  )
  )
)</f>
        <v>1238990.657627678</v>
      </c>
      <c r="F2280" s="1">
        <f ca="1">IF(AND($A2280=0,$B2280=1),
    VLOOKUP(1,ChapterTable!$1:$1048576,MATCH("최종"&amp;SUBSTITUTE(SUBSTITUTE(F$1,"standard",""),"|Float",""),ChapterTable!$1:$1,0),0)*ChapterTable!$P$17,
  IF(AND($A2280=0,$B2280=0),
    F2281,
  IF($B2280=0,
    VLOOKUP($A2280,ChapterTable!$1:$1048576,MATCH("최종"&amp;SUBSTITUTE(SUBSTITUTE(F$1,"standard",""),"|Float",""),ChapterTable!$1:$1,0),0),
  IF($B2280=1,
    IF($L2280=FALSE,
      VLOOKUP($A2280,ChapterTable!$1:$1048576,MATCH("최종"&amp;SUBSTITUTE(SUBSTITUTE(F$1,"standard",""),"|Float",""),ChapterTable!$1:$1,0),0),
      VLOOKUP($A2280-ChapterTable!$P$11,ChapterTable!$1:$1048576,MATCH("최종"&amp;SUBSTITUTE(SUBSTITUTE(F$1,"standard",""),"|Float",""),ChapterTable!$1:$1,0),0)*ChapterTable!$P$14
    ),
  OFFSET(F2280,-$B2280+IF($L2280,1,0),0)*
    (VLOOKUP(SUBSTITUTE(SUBSTITUTE(F$1,"standard",""),"|Float","")&amp;IF(OR($L2280=TRUE,$A2280=0,MOD($A2280,ChapterTable!$R$20)&lt;&gt;0),"","보스")&amp;"인게임누적곱배수",ChapterTable!$R:$S,2,0)^D2280
    +VLOOKUP(SUBSTITUTE(SUBSTITUTE(F$1,"standard",""),"|Float","")&amp;IF(OR($L2280=TRUE,$A2280=0,MOD($A2280,ChapterTable!$R$20)&lt;&gt;0),"","보스")&amp;"인게임누적합배수",ChapterTable!$R:$S,2,0)*D2280)
  )
  )
  )
)</f>
        <v>351334.15638747811</v>
      </c>
      <c r="G2280" t="s">
        <v>719</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254"/>
        <v>94</v>
      </c>
      <c r="Q2280">
        <f t="shared" si="255"/>
        <v>94</v>
      </c>
      <c r="R2280" t="b">
        <f t="shared" ca="1" si="256"/>
        <v>1</v>
      </c>
      <c r="T2280" t="b">
        <f t="shared" ca="1" si="257"/>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260"/>
        <v>0.25</v>
      </c>
      <c r="AJ2280">
        <f t="shared" si="258"/>
        <v>0.32</v>
      </c>
      <c r="AK2280">
        <f t="shared" si="259"/>
        <v>1</v>
      </c>
      <c r="AL2280">
        <f t="shared" si="261"/>
        <v>8</v>
      </c>
    </row>
    <row r="2281" spans="1:38" hidden="1" x14ac:dyDescent="0.3">
      <c r="A2281">
        <v>23</v>
      </c>
      <c r="B2281">
        <v>40</v>
      </c>
      <c r="C2281">
        <f>IF(OR($L2281=TRUE,$A2281=0,MOD($A2281,ChapterTable!$R$20)&lt;&gt;0),
MAX(0,INT(($B2281+ChapterTable!$P$26+VLOOKUP(SUBSTITUTE(C$1,"성장단계","")&amp;"단계오프셋",ChapterTable!$R:$S,2,0))/ChapterTable!$P$23)),
MAX(0,INT(($B2281+ChapterTable!$R$26+VLOOKUP(SUBSTITUTE(C$1,"성장단계","")&amp;"보스단계오프셋",ChapterTable!$R:$S,2,0))/ChapterTable!$R$23)))</f>
        <v>4</v>
      </c>
      <c r="D2281">
        <f>IF(OR($L2281=TRUE,$A2281=0,MOD($A2281,ChapterTable!$R$20)&lt;&gt;0),
MAX(0,INT(($B2281+ChapterTable!$P$26+VLOOKUP(SUBSTITUTE(D$1,"성장단계","")&amp;"단계오프셋",ChapterTable!$R:$S,2,0))/ChapterTable!$P$23)),
MAX(0,INT(($B2281+ChapterTable!$R$26+VLOOKUP(SUBSTITUTE(D$1,"성장단계","")&amp;"보스단계오프셋",ChapterTable!$R:$S,2,0))/ChapterTable!$R$23)))</f>
        <v>3</v>
      </c>
      <c r="E2281" s="1">
        <f ca="1">IF(AND($A2281=0,$B2281=1),
    VLOOKUP(1,ChapterTable!$1:$1048576,MATCH("최종"&amp;SUBSTITUTE(SUBSTITUTE(E$1,"standard",""),"|Float",""),ChapterTable!$1:$1,0),0)*ChapterTable!$P$17,
  IF(AND($A2281=0,$B2281=0),
    E2282,
  IF($B2281=0,
    VLOOKUP($A2281,ChapterTable!$1:$1048576,MATCH("최종"&amp;SUBSTITUTE(SUBSTITUTE(E$1,"standard",""),"|Float",""),ChapterTable!$1:$1,0),0),
  IF($B2281=1,
    IF($L2281=FALSE,
      VLOOKUP($A2281,ChapterTable!$1:$1048576,MATCH("최종"&amp;SUBSTITUTE(SUBSTITUTE(E$1,"standard",""),"|Float",""),ChapterTable!$1:$1,0),0),
      VLOOKUP($A2281-ChapterTable!$P$11,ChapterTable!$1:$1048576,MATCH("최종"&amp;SUBSTITUTE(SUBSTITUTE(E$1,"standard",""),"|Float",""),ChapterTable!$1:$1,0),0)*ChapterTable!$P$14
    ),
  OFFSET(E2281,-$B2281+IF($L2281,1,0),0)*IF($B2281&gt;OFFSET($B2281,1,0),ChapterTable!$R$17,1)*
    (VLOOKUP(SUBSTITUTE(SUBSTITUTE(E$1,"standard",""),"|Float","")&amp;IF(OR($L2281=TRUE,$A2281=0,MOD($A2281,ChapterTable!$R$20)&lt;&gt;0),"","보스")&amp;"인게임누적곱배수",ChapterTable!$R:$S,2,0)^C2281
    +VLOOKUP(SUBSTITUTE(SUBSTITUTE(E$1,"standard",""),"|Float","")&amp;IF(OR($L2281=TRUE,$A2281=0,MOD($A2281,ChapterTable!$R$20)&lt;&gt;0),"","보스")&amp;"인게임누적합배수",ChapterTable!$R:$S,2,0)*C2281)
  )
  )
  )
)</f>
        <v>1238990.657627678</v>
      </c>
      <c r="F2281" s="1">
        <f ca="1">IF(AND($A2281=0,$B2281=1),
    VLOOKUP(1,ChapterTable!$1:$1048576,MATCH("최종"&amp;SUBSTITUTE(SUBSTITUTE(F$1,"standard",""),"|Float",""),ChapterTable!$1:$1,0),0)*ChapterTable!$P$17,
  IF(AND($A2281=0,$B2281=0),
    F2282,
  IF($B2281=0,
    VLOOKUP($A2281,ChapterTable!$1:$1048576,MATCH("최종"&amp;SUBSTITUTE(SUBSTITUTE(F$1,"standard",""),"|Float",""),ChapterTable!$1:$1,0),0),
  IF($B2281=1,
    IF($L2281=FALSE,
      VLOOKUP($A2281,ChapterTable!$1:$1048576,MATCH("최종"&amp;SUBSTITUTE(SUBSTITUTE(F$1,"standard",""),"|Float",""),ChapterTable!$1:$1,0),0),
      VLOOKUP($A2281-ChapterTable!$P$11,ChapterTable!$1:$1048576,MATCH("최종"&amp;SUBSTITUTE(SUBSTITUTE(F$1,"standard",""),"|Float",""),ChapterTable!$1:$1,0),0)*ChapterTable!$P$14
    ),
  OFFSET(F2281,-$B2281+IF($L2281,1,0),0)*
    (VLOOKUP(SUBSTITUTE(SUBSTITUTE(F$1,"standard",""),"|Float","")&amp;IF(OR($L2281=TRUE,$A2281=0,MOD($A2281,ChapterTable!$R$20)&lt;&gt;0),"","보스")&amp;"인게임누적곱배수",ChapterTable!$R:$S,2,0)^D2281
    +VLOOKUP(SUBSTITUTE(SUBSTITUTE(F$1,"standard",""),"|Float","")&amp;IF(OR($L2281=TRUE,$A2281=0,MOD($A2281,ChapterTable!$R$20)&lt;&gt;0),"","보스")&amp;"인게임누적합배수",ChapterTable!$R:$S,2,0)*D2281)
  )
  )
  )
)</f>
        <v>351334.15638747811</v>
      </c>
      <c r="G2281" t="s">
        <v>719</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254"/>
        <v>24</v>
      </c>
      <c r="Q2281">
        <f t="shared" si="255"/>
        <v>24</v>
      </c>
      <c r="R2281" t="b">
        <f t="shared" ca="1" si="256"/>
        <v>1</v>
      </c>
      <c r="T2281" t="b">
        <f t="shared" ca="1" si="257"/>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260"/>
        <v>0.25</v>
      </c>
      <c r="AJ2281">
        <f t="shared" si="258"/>
        <v>1</v>
      </c>
      <c r="AK2281">
        <f t="shared" si="259"/>
        <v>4</v>
      </c>
      <c r="AL2281">
        <f t="shared" si="261"/>
        <v>8</v>
      </c>
    </row>
    <row r="2282" spans="1:38" hidden="1" x14ac:dyDescent="0.3">
      <c r="A2282">
        <v>23</v>
      </c>
      <c r="B2282">
        <v>41</v>
      </c>
      <c r="C2282">
        <f>IF(OR($L2282=TRUE,$A2282=0,MOD($A2282,ChapterTable!$R$20)&lt;&gt;0),
MAX(0,INT(($B2282+ChapterTable!$P$26+VLOOKUP(SUBSTITUTE(C$1,"성장단계","")&amp;"단계오프셋",ChapterTable!$R:$S,2,0))/ChapterTable!$P$23)),
MAX(0,INT(($B2282+ChapterTable!$R$26+VLOOKUP(SUBSTITUTE(C$1,"성장단계","")&amp;"보스단계오프셋",ChapterTable!$R:$S,2,0))/ChapterTable!$R$23)))</f>
        <v>4</v>
      </c>
      <c r="D2282">
        <f>IF(OR($L2282=TRUE,$A2282=0,MOD($A2282,ChapterTable!$R$20)&lt;&gt;0),
MAX(0,INT(($B2282+ChapterTable!$P$26+VLOOKUP(SUBSTITUTE(D$1,"성장단계","")&amp;"단계오프셋",ChapterTable!$R:$S,2,0))/ChapterTable!$P$23)),
MAX(0,INT(($B2282+ChapterTable!$R$26+VLOOKUP(SUBSTITUTE(D$1,"성장단계","")&amp;"보스단계오프셋",ChapterTable!$R:$S,2,0))/ChapterTable!$R$23)))</f>
        <v>4</v>
      </c>
      <c r="E2282" s="1">
        <f ca="1">IF(AND($A2282=0,$B2282=1),
    VLOOKUP(1,ChapterTable!$1:$1048576,MATCH("최종"&amp;SUBSTITUTE(SUBSTITUTE(E$1,"standard",""),"|Float",""),ChapterTable!$1:$1,0),0)*ChapterTable!$P$17,
  IF(AND($A2282=0,$B2282=0),
    E2283,
  IF($B2282=0,
    VLOOKUP($A2282,ChapterTable!$1:$1048576,MATCH("최종"&amp;SUBSTITUTE(SUBSTITUTE(E$1,"standard",""),"|Float",""),ChapterTable!$1:$1,0),0),
  IF($B2282=1,
    IF($L2282=FALSE,
      VLOOKUP($A2282,ChapterTable!$1:$1048576,MATCH("최종"&amp;SUBSTITUTE(SUBSTITUTE(E$1,"standard",""),"|Float",""),ChapterTable!$1:$1,0),0),
      VLOOKUP($A2282-ChapterTable!$P$11,ChapterTable!$1:$1048576,MATCH("최종"&amp;SUBSTITUTE(SUBSTITUTE(E$1,"standard",""),"|Float",""),ChapterTable!$1:$1,0),0)*ChapterTable!$P$14
    ),
  OFFSET(E2282,-$B2282+IF($L2282,1,0),0)*IF($B2282&gt;OFFSET($B2282,1,0),ChapterTable!$R$17,1)*
    (VLOOKUP(SUBSTITUTE(SUBSTITUTE(E$1,"standard",""),"|Float","")&amp;IF(OR($L2282=TRUE,$A2282=0,MOD($A2282,ChapterTable!$R$20)&lt;&gt;0),"","보스")&amp;"인게임누적곱배수",ChapterTable!$R:$S,2,0)^C2282
    +VLOOKUP(SUBSTITUTE(SUBSTITUTE(E$1,"standard",""),"|Float","")&amp;IF(OR($L2282=TRUE,$A2282=0,MOD($A2282,ChapterTable!$R$20)&lt;&gt;0),"","보스")&amp;"인게임누적합배수",ChapterTable!$R:$S,2,0)*C2282)
  )
  )
  )
)</f>
        <v>1238990.657627678</v>
      </c>
      <c r="F2282" s="1">
        <f ca="1">IF(AND($A2282=0,$B2282=1),
    VLOOKUP(1,ChapterTable!$1:$1048576,MATCH("최종"&amp;SUBSTITUTE(SUBSTITUTE(F$1,"standard",""),"|Float",""),ChapterTable!$1:$1,0),0)*ChapterTable!$P$17,
  IF(AND($A2282=0,$B2282=0),
    F2283,
  IF($B2282=0,
    VLOOKUP($A2282,ChapterTable!$1:$1048576,MATCH("최종"&amp;SUBSTITUTE(SUBSTITUTE(F$1,"standard",""),"|Float",""),ChapterTable!$1:$1,0),0),
  IF($B2282=1,
    IF($L2282=FALSE,
      VLOOKUP($A2282,ChapterTable!$1:$1048576,MATCH("최종"&amp;SUBSTITUTE(SUBSTITUTE(F$1,"standard",""),"|Float",""),ChapterTable!$1:$1,0),0),
      VLOOKUP($A2282-ChapterTable!$P$11,ChapterTable!$1:$1048576,MATCH("최종"&amp;SUBSTITUTE(SUBSTITUTE(F$1,"standard",""),"|Float",""),ChapterTable!$1:$1,0),0)*ChapterTable!$P$14
    ),
  OFFSET(F2282,-$B2282+IF($L2282,1,0),0)*
    (VLOOKUP(SUBSTITUTE(SUBSTITUTE(F$1,"standard",""),"|Float","")&amp;IF(OR($L2282=TRUE,$A2282=0,MOD($A2282,ChapterTable!$R$20)&lt;&gt;0),"","보스")&amp;"인게임누적곱배수",ChapterTable!$R:$S,2,0)^D2282
    +VLOOKUP(SUBSTITUTE(SUBSTITUTE(F$1,"standard",""),"|Float","")&amp;IF(OR($L2282=TRUE,$A2282=0,MOD($A2282,ChapterTable!$R$20)&lt;&gt;0),"","보스")&amp;"인게임누적합배수",ChapterTable!$R:$S,2,0)*D2282)
  )
  )
  )
)</f>
        <v>372844.41086018085</v>
      </c>
      <c r="G2282" t="s">
        <v>719</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254"/>
        <v>5</v>
      </c>
      <c r="Q2282">
        <f t="shared" si="255"/>
        <v>5</v>
      </c>
      <c r="R2282" t="b">
        <f t="shared" ca="1" si="256"/>
        <v>1</v>
      </c>
      <c r="T2282" t="b">
        <f t="shared" ca="1" si="257"/>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260"/>
        <v>0.2</v>
      </c>
      <c r="AJ2282">
        <f t="shared" si="258"/>
        <v>0.27466666000000001</v>
      </c>
      <c r="AK2282">
        <f t="shared" si="259"/>
        <v>1</v>
      </c>
      <c r="AL2282">
        <f t="shared" si="261"/>
        <v>8</v>
      </c>
    </row>
    <row r="2283" spans="1:38" hidden="1" x14ac:dyDescent="0.3">
      <c r="A2283">
        <v>23</v>
      </c>
      <c r="B2283">
        <v>42</v>
      </c>
      <c r="C2283">
        <f>IF(OR($L2283=TRUE,$A2283=0,MOD($A2283,ChapterTable!$R$20)&lt;&gt;0),
MAX(0,INT(($B2283+ChapterTable!$P$26+VLOOKUP(SUBSTITUTE(C$1,"성장단계","")&amp;"단계오프셋",ChapterTable!$R:$S,2,0))/ChapterTable!$P$23)),
MAX(0,INT(($B2283+ChapterTable!$R$26+VLOOKUP(SUBSTITUTE(C$1,"성장단계","")&amp;"보스단계오프셋",ChapterTable!$R:$S,2,0))/ChapterTable!$R$23)))</f>
        <v>4</v>
      </c>
      <c r="D2283">
        <f>IF(OR($L2283=TRUE,$A2283=0,MOD($A2283,ChapterTable!$R$20)&lt;&gt;0),
MAX(0,INT(($B2283+ChapterTable!$P$26+VLOOKUP(SUBSTITUTE(D$1,"성장단계","")&amp;"단계오프셋",ChapterTable!$R:$S,2,0))/ChapterTable!$P$23)),
MAX(0,INT(($B2283+ChapterTable!$R$26+VLOOKUP(SUBSTITUTE(D$1,"성장단계","")&amp;"보스단계오프셋",ChapterTable!$R:$S,2,0))/ChapterTable!$R$23)))</f>
        <v>4</v>
      </c>
      <c r="E2283" s="1">
        <f ca="1">IF(AND($A2283=0,$B2283=1),
    VLOOKUP(1,ChapterTable!$1:$1048576,MATCH("최종"&amp;SUBSTITUTE(SUBSTITUTE(E$1,"standard",""),"|Float",""),ChapterTable!$1:$1,0),0)*ChapterTable!$P$17,
  IF(AND($A2283=0,$B2283=0),
    E2284,
  IF($B2283=0,
    VLOOKUP($A2283,ChapterTable!$1:$1048576,MATCH("최종"&amp;SUBSTITUTE(SUBSTITUTE(E$1,"standard",""),"|Float",""),ChapterTable!$1:$1,0),0),
  IF($B2283=1,
    IF($L2283=FALSE,
      VLOOKUP($A2283,ChapterTable!$1:$1048576,MATCH("최종"&amp;SUBSTITUTE(SUBSTITUTE(E$1,"standard",""),"|Float",""),ChapterTable!$1:$1,0),0),
      VLOOKUP($A2283-ChapterTable!$P$11,ChapterTable!$1:$1048576,MATCH("최종"&amp;SUBSTITUTE(SUBSTITUTE(E$1,"standard",""),"|Float",""),ChapterTable!$1:$1,0),0)*ChapterTable!$P$14
    ),
  OFFSET(E2283,-$B2283+IF($L2283,1,0),0)*IF($B2283&gt;OFFSET($B2283,1,0),ChapterTable!$R$17,1)*
    (VLOOKUP(SUBSTITUTE(SUBSTITUTE(E$1,"standard",""),"|Float","")&amp;IF(OR($L2283=TRUE,$A2283=0,MOD($A2283,ChapterTable!$R$20)&lt;&gt;0),"","보스")&amp;"인게임누적곱배수",ChapterTable!$R:$S,2,0)^C2283
    +VLOOKUP(SUBSTITUTE(SUBSTITUTE(E$1,"standard",""),"|Float","")&amp;IF(OR($L2283=TRUE,$A2283=0,MOD($A2283,ChapterTable!$R$20)&lt;&gt;0),"","보스")&amp;"인게임누적합배수",ChapterTable!$R:$S,2,0)*C2283)
  )
  )
  )
)</f>
        <v>1238990.657627678</v>
      </c>
      <c r="F2283" s="1">
        <f ca="1">IF(AND($A2283=0,$B2283=1),
    VLOOKUP(1,ChapterTable!$1:$1048576,MATCH("최종"&amp;SUBSTITUTE(SUBSTITUTE(F$1,"standard",""),"|Float",""),ChapterTable!$1:$1,0),0)*ChapterTable!$P$17,
  IF(AND($A2283=0,$B2283=0),
    F2284,
  IF($B2283=0,
    VLOOKUP($A2283,ChapterTable!$1:$1048576,MATCH("최종"&amp;SUBSTITUTE(SUBSTITUTE(F$1,"standard",""),"|Float",""),ChapterTable!$1:$1,0),0),
  IF($B2283=1,
    IF($L2283=FALSE,
      VLOOKUP($A2283,ChapterTable!$1:$1048576,MATCH("최종"&amp;SUBSTITUTE(SUBSTITUTE(F$1,"standard",""),"|Float",""),ChapterTable!$1:$1,0),0),
      VLOOKUP($A2283-ChapterTable!$P$11,ChapterTable!$1:$1048576,MATCH("최종"&amp;SUBSTITUTE(SUBSTITUTE(F$1,"standard",""),"|Float",""),ChapterTable!$1:$1,0),0)*ChapterTable!$P$14
    ),
  OFFSET(F2283,-$B2283+IF($L2283,1,0),0)*
    (VLOOKUP(SUBSTITUTE(SUBSTITUTE(F$1,"standard",""),"|Float","")&amp;IF(OR($L2283=TRUE,$A2283=0,MOD($A2283,ChapterTable!$R$20)&lt;&gt;0),"","보스")&amp;"인게임누적곱배수",ChapterTable!$R:$S,2,0)^D2283
    +VLOOKUP(SUBSTITUTE(SUBSTITUTE(F$1,"standard",""),"|Float","")&amp;IF(OR($L2283=TRUE,$A2283=0,MOD($A2283,ChapterTable!$R$20)&lt;&gt;0),"","보스")&amp;"인게임누적합배수",ChapterTable!$R:$S,2,0)*D2283)
  )
  )
  )
)</f>
        <v>372844.41086018085</v>
      </c>
      <c r="G2283" t="s">
        <v>719</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254"/>
        <v>5</v>
      </c>
      <c r="Q2283">
        <f t="shared" si="255"/>
        <v>5</v>
      </c>
      <c r="R2283" t="b">
        <f t="shared" ca="1" si="256"/>
        <v>1</v>
      </c>
      <c r="T2283" t="b">
        <f t="shared" ca="1" si="257"/>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260"/>
        <v>0.2</v>
      </c>
      <c r="AJ2283">
        <f t="shared" si="258"/>
        <v>0.27466666000000001</v>
      </c>
      <c r="AK2283">
        <f t="shared" si="259"/>
        <v>1</v>
      </c>
      <c r="AL2283">
        <f t="shared" si="261"/>
        <v>8</v>
      </c>
    </row>
    <row r="2284" spans="1:38" hidden="1" x14ac:dyDescent="0.3">
      <c r="A2284">
        <v>23</v>
      </c>
      <c r="B2284">
        <v>43</v>
      </c>
      <c r="C2284">
        <f>IF(OR($L2284=TRUE,$A2284=0,MOD($A2284,ChapterTable!$R$20)&lt;&gt;0),
MAX(0,INT(($B2284+ChapterTable!$P$26+VLOOKUP(SUBSTITUTE(C$1,"성장단계","")&amp;"단계오프셋",ChapterTable!$R:$S,2,0))/ChapterTable!$P$23)),
MAX(0,INT(($B2284+ChapterTable!$R$26+VLOOKUP(SUBSTITUTE(C$1,"성장단계","")&amp;"보스단계오프셋",ChapterTable!$R:$S,2,0))/ChapterTable!$R$23)))</f>
        <v>4</v>
      </c>
      <c r="D2284">
        <f>IF(OR($L2284=TRUE,$A2284=0,MOD($A2284,ChapterTable!$R$20)&lt;&gt;0),
MAX(0,INT(($B2284+ChapterTable!$P$26+VLOOKUP(SUBSTITUTE(D$1,"성장단계","")&amp;"단계오프셋",ChapterTable!$R:$S,2,0))/ChapterTable!$P$23)),
MAX(0,INT(($B2284+ChapterTable!$R$26+VLOOKUP(SUBSTITUTE(D$1,"성장단계","")&amp;"보스단계오프셋",ChapterTable!$R:$S,2,0))/ChapterTable!$R$23)))</f>
        <v>4</v>
      </c>
      <c r="E2284" s="1">
        <f ca="1">IF(AND($A2284=0,$B2284=1),
    VLOOKUP(1,ChapterTable!$1:$1048576,MATCH("최종"&amp;SUBSTITUTE(SUBSTITUTE(E$1,"standard",""),"|Float",""),ChapterTable!$1:$1,0),0)*ChapterTable!$P$17,
  IF(AND($A2284=0,$B2284=0),
    E2285,
  IF($B2284=0,
    VLOOKUP($A2284,ChapterTable!$1:$1048576,MATCH("최종"&amp;SUBSTITUTE(SUBSTITUTE(E$1,"standard",""),"|Float",""),ChapterTable!$1:$1,0),0),
  IF($B2284=1,
    IF($L2284=FALSE,
      VLOOKUP($A2284,ChapterTable!$1:$1048576,MATCH("최종"&amp;SUBSTITUTE(SUBSTITUTE(E$1,"standard",""),"|Float",""),ChapterTable!$1:$1,0),0),
      VLOOKUP($A2284-ChapterTable!$P$11,ChapterTable!$1:$1048576,MATCH("최종"&amp;SUBSTITUTE(SUBSTITUTE(E$1,"standard",""),"|Float",""),ChapterTable!$1:$1,0),0)*ChapterTable!$P$14
    ),
  OFFSET(E2284,-$B2284+IF($L2284,1,0),0)*IF($B2284&gt;OFFSET($B2284,1,0),ChapterTable!$R$17,1)*
    (VLOOKUP(SUBSTITUTE(SUBSTITUTE(E$1,"standard",""),"|Float","")&amp;IF(OR($L2284=TRUE,$A2284=0,MOD($A2284,ChapterTable!$R$20)&lt;&gt;0),"","보스")&amp;"인게임누적곱배수",ChapterTable!$R:$S,2,0)^C2284
    +VLOOKUP(SUBSTITUTE(SUBSTITUTE(E$1,"standard",""),"|Float","")&amp;IF(OR($L2284=TRUE,$A2284=0,MOD($A2284,ChapterTable!$R$20)&lt;&gt;0),"","보스")&amp;"인게임누적합배수",ChapterTable!$R:$S,2,0)*C2284)
  )
  )
  )
)</f>
        <v>1238990.657627678</v>
      </c>
      <c r="F2284" s="1">
        <f ca="1">IF(AND($A2284=0,$B2284=1),
    VLOOKUP(1,ChapterTable!$1:$1048576,MATCH("최종"&amp;SUBSTITUTE(SUBSTITUTE(F$1,"standard",""),"|Float",""),ChapterTable!$1:$1,0),0)*ChapterTable!$P$17,
  IF(AND($A2284=0,$B2284=0),
    F2285,
  IF($B2284=0,
    VLOOKUP($A2284,ChapterTable!$1:$1048576,MATCH("최종"&amp;SUBSTITUTE(SUBSTITUTE(F$1,"standard",""),"|Float",""),ChapterTable!$1:$1,0),0),
  IF($B2284=1,
    IF($L2284=FALSE,
      VLOOKUP($A2284,ChapterTable!$1:$1048576,MATCH("최종"&amp;SUBSTITUTE(SUBSTITUTE(F$1,"standard",""),"|Float",""),ChapterTable!$1:$1,0),0),
      VLOOKUP($A2284-ChapterTable!$P$11,ChapterTable!$1:$1048576,MATCH("최종"&amp;SUBSTITUTE(SUBSTITUTE(F$1,"standard",""),"|Float",""),ChapterTable!$1:$1,0),0)*ChapterTable!$P$14
    ),
  OFFSET(F2284,-$B2284+IF($L2284,1,0),0)*
    (VLOOKUP(SUBSTITUTE(SUBSTITUTE(F$1,"standard",""),"|Float","")&amp;IF(OR($L2284=TRUE,$A2284=0,MOD($A2284,ChapterTable!$R$20)&lt;&gt;0),"","보스")&amp;"인게임누적곱배수",ChapterTable!$R:$S,2,0)^D2284
    +VLOOKUP(SUBSTITUTE(SUBSTITUTE(F$1,"standard",""),"|Float","")&amp;IF(OR($L2284=TRUE,$A2284=0,MOD($A2284,ChapterTable!$R$20)&lt;&gt;0),"","보스")&amp;"인게임누적합배수",ChapterTable!$R:$S,2,0)*D2284)
  )
  )
  )
)</f>
        <v>372844.41086018085</v>
      </c>
      <c r="G2284" t="s">
        <v>719</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254"/>
        <v>5</v>
      </c>
      <c r="Q2284">
        <f t="shared" si="255"/>
        <v>5</v>
      </c>
      <c r="R2284" t="b">
        <f t="shared" ca="1" si="256"/>
        <v>1</v>
      </c>
      <c r="T2284" t="b">
        <f t="shared" ca="1" si="257"/>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260"/>
        <v>0.2</v>
      </c>
      <c r="AJ2284">
        <f t="shared" si="258"/>
        <v>0.27466666000000001</v>
      </c>
      <c r="AK2284">
        <f t="shared" si="259"/>
        <v>1</v>
      </c>
      <c r="AL2284">
        <f t="shared" si="261"/>
        <v>8</v>
      </c>
    </row>
    <row r="2285" spans="1:38" hidden="1" x14ac:dyDescent="0.3">
      <c r="A2285">
        <v>23</v>
      </c>
      <c r="B2285">
        <v>44</v>
      </c>
      <c r="C2285">
        <f>IF(OR($L2285=TRUE,$A2285=0,MOD($A2285,ChapterTable!$R$20)&lt;&gt;0),
MAX(0,INT(($B2285+ChapterTable!$P$26+VLOOKUP(SUBSTITUTE(C$1,"성장단계","")&amp;"단계오프셋",ChapterTable!$R:$S,2,0))/ChapterTable!$P$23)),
MAX(0,INT(($B2285+ChapterTable!$R$26+VLOOKUP(SUBSTITUTE(C$1,"성장단계","")&amp;"보스단계오프셋",ChapterTable!$R:$S,2,0))/ChapterTable!$R$23)))</f>
        <v>4</v>
      </c>
      <c r="D2285">
        <f>IF(OR($L2285=TRUE,$A2285=0,MOD($A2285,ChapterTable!$R$20)&lt;&gt;0),
MAX(0,INT(($B2285+ChapterTable!$P$26+VLOOKUP(SUBSTITUTE(D$1,"성장단계","")&amp;"단계오프셋",ChapterTable!$R:$S,2,0))/ChapterTable!$P$23)),
MAX(0,INT(($B2285+ChapterTable!$R$26+VLOOKUP(SUBSTITUTE(D$1,"성장단계","")&amp;"보스단계오프셋",ChapterTable!$R:$S,2,0))/ChapterTable!$R$23)))</f>
        <v>4</v>
      </c>
      <c r="E2285" s="1">
        <f ca="1">IF(AND($A2285=0,$B2285=1),
    VLOOKUP(1,ChapterTable!$1:$1048576,MATCH("최종"&amp;SUBSTITUTE(SUBSTITUTE(E$1,"standard",""),"|Float",""),ChapterTable!$1:$1,0),0)*ChapterTable!$P$17,
  IF(AND($A2285=0,$B2285=0),
    E2286,
  IF($B2285=0,
    VLOOKUP($A2285,ChapterTable!$1:$1048576,MATCH("최종"&amp;SUBSTITUTE(SUBSTITUTE(E$1,"standard",""),"|Float",""),ChapterTable!$1:$1,0),0),
  IF($B2285=1,
    IF($L2285=FALSE,
      VLOOKUP($A2285,ChapterTable!$1:$1048576,MATCH("최종"&amp;SUBSTITUTE(SUBSTITUTE(E$1,"standard",""),"|Float",""),ChapterTable!$1:$1,0),0),
      VLOOKUP($A2285-ChapterTable!$P$11,ChapterTable!$1:$1048576,MATCH("최종"&amp;SUBSTITUTE(SUBSTITUTE(E$1,"standard",""),"|Float",""),ChapterTable!$1:$1,0),0)*ChapterTable!$P$14
    ),
  OFFSET(E2285,-$B2285+IF($L2285,1,0),0)*IF($B2285&gt;OFFSET($B2285,1,0),ChapterTable!$R$17,1)*
    (VLOOKUP(SUBSTITUTE(SUBSTITUTE(E$1,"standard",""),"|Float","")&amp;IF(OR($L2285=TRUE,$A2285=0,MOD($A2285,ChapterTable!$R$20)&lt;&gt;0),"","보스")&amp;"인게임누적곱배수",ChapterTable!$R:$S,2,0)^C2285
    +VLOOKUP(SUBSTITUTE(SUBSTITUTE(E$1,"standard",""),"|Float","")&amp;IF(OR($L2285=TRUE,$A2285=0,MOD($A2285,ChapterTable!$R$20)&lt;&gt;0),"","보스")&amp;"인게임누적합배수",ChapterTable!$R:$S,2,0)*C2285)
  )
  )
  )
)</f>
        <v>1238990.657627678</v>
      </c>
      <c r="F2285" s="1">
        <f ca="1">IF(AND($A2285=0,$B2285=1),
    VLOOKUP(1,ChapterTable!$1:$1048576,MATCH("최종"&amp;SUBSTITUTE(SUBSTITUTE(F$1,"standard",""),"|Float",""),ChapterTable!$1:$1,0),0)*ChapterTable!$P$17,
  IF(AND($A2285=0,$B2285=0),
    F2286,
  IF($B2285=0,
    VLOOKUP($A2285,ChapterTable!$1:$1048576,MATCH("최종"&amp;SUBSTITUTE(SUBSTITUTE(F$1,"standard",""),"|Float",""),ChapterTable!$1:$1,0),0),
  IF($B2285=1,
    IF($L2285=FALSE,
      VLOOKUP($A2285,ChapterTable!$1:$1048576,MATCH("최종"&amp;SUBSTITUTE(SUBSTITUTE(F$1,"standard",""),"|Float",""),ChapterTable!$1:$1,0),0),
      VLOOKUP($A2285-ChapterTable!$P$11,ChapterTable!$1:$1048576,MATCH("최종"&amp;SUBSTITUTE(SUBSTITUTE(F$1,"standard",""),"|Float",""),ChapterTable!$1:$1,0),0)*ChapterTable!$P$14
    ),
  OFFSET(F2285,-$B2285+IF($L2285,1,0),0)*
    (VLOOKUP(SUBSTITUTE(SUBSTITUTE(F$1,"standard",""),"|Float","")&amp;IF(OR($L2285=TRUE,$A2285=0,MOD($A2285,ChapterTable!$R$20)&lt;&gt;0),"","보스")&amp;"인게임누적곱배수",ChapterTable!$R:$S,2,0)^D2285
    +VLOOKUP(SUBSTITUTE(SUBSTITUTE(F$1,"standard",""),"|Float","")&amp;IF(OR($L2285=TRUE,$A2285=0,MOD($A2285,ChapterTable!$R$20)&lt;&gt;0),"","보스")&amp;"인게임누적합배수",ChapterTable!$R:$S,2,0)*D2285)
  )
  )
  )
)</f>
        <v>372844.41086018085</v>
      </c>
      <c r="G2285" t="s">
        <v>719</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254"/>
        <v>5</v>
      </c>
      <c r="Q2285">
        <f t="shared" si="255"/>
        <v>5</v>
      </c>
      <c r="R2285" t="b">
        <f t="shared" ca="1" si="256"/>
        <v>1</v>
      </c>
      <c r="T2285" t="b">
        <f t="shared" ca="1" si="257"/>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260"/>
        <v>0.2</v>
      </c>
      <c r="AJ2285">
        <f t="shared" si="258"/>
        <v>0.27466666000000001</v>
      </c>
      <c r="AK2285">
        <f t="shared" si="259"/>
        <v>1</v>
      </c>
      <c r="AL2285">
        <f t="shared" si="261"/>
        <v>8</v>
      </c>
    </row>
    <row r="2286" spans="1:38" hidden="1" x14ac:dyDescent="0.3">
      <c r="A2286">
        <v>23</v>
      </c>
      <c r="B2286">
        <v>45</v>
      </c>
      <c r="C2286">
        <f>IF(OR($L2286=TRUE,$A2286=0,MOD($A2286,ChapterTable!$R$20)&lt;&gt;0),
MAX(0,INT(($B2286+ChapterTable!$P$26+VLOOKUP(SUBSTITUTE(C$1,"성장단계","")&amp;"단계오프셋",ChapterTable!$R:$S,2,0))/ChapterTable!$P$23)),
MAX(0,INT(($B2286+ChapterTable!$R$26+VLOOKUP(SUBSTITUTE(C$1,"성장단계","")&amp;"보스단계오프셋",ChapterTable!$R:$S,2,0))/ChapterTable!$R$23)))</f>
        <v>4</v>
      </c>
      <c r="D2286">
        <f>IF(OR($L2286=TRUE,$A2286=0,MOD($A2286,ChapterTable!$R$20)&lt;&gt;0),
MAX(0,INT(($B2286+ChapterTable!$P$26+VLOOKUP(SUBSTITUTE(D$1,"성장단계","")&amp;"단계오프셋",ChapterTable!$R:$S,2,0))/ChapterTable!$P$23)),
MAX(0,INT(($B2286+ChapterTable!$R$26+VLOOKUP(SUBSTITUTE(D$1,"성장단계","")&amp;"보스단계오프셋",ChapterTable!$R:$S,2,0))/ChapterTable!$R$23)))</f>
        <v>4</v>
      </c>
      <c r="E2286" s="1">
        <f ca="1">IF(AND($A2286=0,$B2286=1),
    VLOOKUP(1,ChapterTable!$1:$1048576,MATCH("최종"&amp;SUBSTITUTE(SUBSTITUTE(E$1,"standard",""),"|Float",""),ChapterTable!$1:$1,0),0)*ChapterTable!$P$17,
  IF(AND($A2286=0,$B2286=0),
    E2287,
  IF($B2286=0,
    VLOOKUP($A2286,ChapterTable!$1:$1048576,MATCH("최종"&amp;SUBSTITUTE(SUBSTITUTE(E$1,"standard",""),"|Float",""),ChapterTable!$1:$1,0),0),
  IF($B2286=1,
    IF($L2286=FALSE,
      VLOOKUP($A2286,ChapterTable!$1:$1048576,MATCH("최종"&amp;SUBSTITUTE(SUBSTITUTE(E$1,"standard",""),"|Float",""),ChapterTable!$1:$1,0),0),
      VLOOKUP($A2286-ChapterTable!$P$11,ChapterTable!$1:$1048576,MATCH("최종"&amp;SUBSTITUTE(SUBSTITUTE(E$1,"standard",""),"|Float",""),ChapterTable!$1:$1,0),0)*ChapterTable!$P$14
    ),
  OFFSET(E2286,-$B2286+IF($L2286,1,0),0)*IF($B2286&gt;OFFSET($B2286,1,0),ChapterTable!$R$17,1)*
    (VLOOKUP(SUBSTITUTE(SUBSTITUTE(E$1,"standard",""),"|Float","")&amp;IF(OR($L2286=TRUE,$A2286=0,MOD($A2286,ChapterTable!$R$20)&lt;&gt;0),"","보스")&amp;"인게임누적곱배수",ChapterTable!$R:$S,2,0)^C2286
    +VLOOKUP(SUBSTITUTE(SUBSTITUTE(E$1,"standard",""),"|Float","")&amp;IF(OR($L2286=TRUE,$A2286=0,MOD($A2286,ChapterTable!$R$20)&lt;&gt;0),"","보스")&amp;"인게임누적합배수",ChapterTable!$R:$S,2,0)*C2286)
  )
  )
  )
)</f>
        <v>1238990.657627678</v>
      </c>
      <c r="F2286" s="1">
        <f ca="1">IF(AND($A2286=0,$B2286=1),
    VLOOKUP(1,ChapterTable!$1:$1048576,MATCH("최종"&amp;SUBSTITUTE(SUBSTITUTE(F$1,"standard",""),"|Float",""),ChapterTable!$1:$1,0),0)*ChapterTable!$P$17,
  IF(AND($A2286=0,$B2286=0),
    F2287,
  IF($B2286=0,
    VLOOKUP($A2286,ChapterTable!$1:$1048576,MATCH("최종"&amp;SUBSTITUTE(SUBSTITUTE(F$1,"standard",""),"|Float",""),ChapterTable!$1:$1,0),0),
  IF($B2286=1,
    IF($L2286=FALSE,
      VLOOKUP($A2286,ChapterTable!$1:$1048576,MATCH("최종"&amp;SUBSTITUTE(SUBSTITUTE(F$1,"standard",""),"|Float",""),ChapterTable!$1:$1,0),0),
      VLOOKUP($A2286-ChapterTable!$P$11,ChapterTable!$1:$1048576,MATCH("최종"&amp;SUBSTITUTE(SUBSTITUTE(F$1,"standard",""),"|Float",""),ChapterTable!$1:$1,0),0)*ChapterTable!$P$14
    ),
  OFFSET(F2286,-$B2286+IF($L2286,1,0),0)*
    (VLOOKUP(SUBSTITUTE(SUBSTITUTE(F$1,"standard",""),"|Float","")&amp;IF(OR($L2286=TRUE,$A2286=0,MOD($A2286,ChapterTable!$R$20)&lt;&gt;0),"","보스")&amp;"인게임누적곱배수",ChapterTable!$R:$S,2,0)^D2286
    +VLOOKUP(SUBSTITUTE(SUBSTITUTE(F$1,"standard",""),"|Float","")&amp;IF(OR($L2286=TRUE,$A2286=0,MOD($A2286,ChapterTable!$R$20)&lt;&gt;0),"","보스")&amp;"인게임누적합배수",ChapterTable!$R:$S,2,0)*D2286)
  )
  )
  )
)</f>
        <v>372844.41086018085</v>
      </c>
      <c r="G2286" t="s">
        <v>719</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254"/>
        <v>11</v>
      </c>
      <c r="Q2286">
        <f t="shared" si="255"/>
        <v>11</v>
      </c>
      <c r="R2286" t="b">
        <f t="shared" ca="1" si="256"/>
        <v>1</v>
      </c>
      <c r="T2286" t="b">
        <f t="shared" ca="1" si="257"/>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260"/>
        <v>0.2</v>
      </c>
      <c r="AJ2286">
        <f t="shared" si="258"/>
        <v>0.27466666000000001</v>
      </c>
      <c r="AK2286">
        <f t="shared" si="259"/>
        <v>1</v>
      </c>
      <c r="AL2286">
        <f t="shared" si="261"/>
        <v>8</v>
      </c>
    </row>
    <row r="2287" spans="1:38" hidden="1" x14ac:dyDescent="0.3">
      <c r="A2287">
        <v>23</v>
      </c>
      <c r="B2287">
        <v>46</v>
      </c>
      <c r="C2287">
        <f>IF(OR($L2287=TRUE,$A2287=0,MOD($A2287,ChapterTable!$R$20)&lt;&gt;0),
MAX(0,INT(($B2287+ChapterTable!$P$26+VLOOKUP(SUBSTITUTE(C$1,"성장단계","")&amp;"단계오프셋",ChapterTable!$R:$S,2,0))/ChapterTable!$P$23)),
MAX(0,INT(($B2287+ChapterTable!$R$26+VLOOKUP(SUBSTITUTE(C$1,"성장단계","")&amp;"보스단계오프셋",ChapterTable!$R:$S,2,0))/ChapterTable!$R$23)))</f>
        <v>5</v>
      </c>
      <c r="D2287">
        <f>IF(OR($L2287=TRUE,$A2287=0,MOD($A2287,ChapterTable!$R$20)&lt;&gt;0),
MAX(0,INT(($B2287+ChapterTable!$P$26+VLOOKUP(SUBSTITUTE(D$1,"성장단계","")&amp;"단계오프셋",ChapterTable!$R:$S,2,0))/ChapterTable!$P$23)),
MAX(0,INT(($B2287+ChapterTable!$R$26+VLOOKUP(SUBSTITUTE(D$1,"성장단계","")&amp;"보스단계오프셋",ChapterTable!$R:$S,2,0))/ChapterTable!$R$23)))</f>
        <v>4</v>
      </c>
      <c r="E2287" s="1">
        <f ca="1">IF(AND($A2287=0,$B2287=1),
    VLOOKUP(1,ChapterTable!$1:$1048576,MATCH("최종"&amp;SUBSTITUTE(SUBSTITUTE(E$1,"standard",""),"|Float",""),ChapterTable!$1:$1,0),0)*ChapterTable!$P$17,
  IF(AND($A2287=0,$B2287=0),
    E2288,
  IF($B2287=0,
    VLOOKUP($A2287,ChapterTable!$1:$1048576,MATCH("최종"&amp;SUBSTITUTE(SUBSTITUTE(E$1,"standard",""),"|Float",""),ChapterTable!$1:$1,0),0),
  IF($B2287=1,
    IF($L2287=FALSE,
      VLOOKUP($A2287,ChapterTable!$1:$1048576,MATCH("최종"&amp;SUBSTITUTE(SUBSTITUTE(E$1,"standard",""),"|Float",""),ChapterTable!$1:$1,0),0),
      VLOOKUP($A2287-ChapterTable!$P$11,ChapterTable!$1:$1048576,MATCH("최종"&amp;SUBSTITUTE(SUBSTITUTE(E$1,"standard",""),"|Float",""),ChapterTable!$1:$1,0),0)*ChapterTable!$P$14
    ),
  OFFSET(E2287,-$B2287+IF($L2287,1,0),0)*IF($B2287&gt;OFFSET($B2287,1,0),ChapterTable!$R$17,1)*
    (VLOOKUP(SUBSTITUTE(SUBSTITUTE(E$1,"standard",""),"|Float","")&amp;IF(OR($L2287=TRUE,$A2287=0,MOD($A2287,ChapterTable!$R$20)&lt;&gt;0),"","보스")&amp;"인게임누적곱배수",ChapterTable!$R:$S,2,0)^C2287
    +VLOOKUP(SUBSTITUTE(SUBSTITUTE(E$1,"standard",""),"|Float","")&amp;IF(OR($L2287=TRUE,$A2287=0,MOD($A2287,ChapterTable!$R$20)&lt;&gt;0),"","보스")&amp;"인게임누적합배수",ChapterTable!$R:$S,2,0)*C2287)
  )
  )
  )
)</f>
        <v>1376656.2862529755</v>
      </c>
      <c r="F2287" s="1">
        <f ca="1">IF(AND($A2287=0,$B2287=1),
    VLOOKUP(1,ChapterTable!$1:$1048576,MATCH("최종"&amp;SUBSTITUTE(SUBSTITUTE(F$1,"standard",""),"|Float",""),ChapterTable!$1:$1,0),0)*ChapterTable!$P$17,
  IF(AND($A2287=0,$B2287=0),
    F2288,
  IF($B2287=0,
    VLOOKUP($A2287,ChapterTable!$1:$1048576,MATCH("최종"&amp;SUBSTITUTE(SUBSTITUTE(F$1,"standard",""),"|Float",""),ChapterTable!$1:$1,0),0),
  IF($B2287=1,
    IF($L2287=FALSE,
      VLOOKUP($A2287,ChapterTable!$1:$1048576,MATCH("최종"&amp;SUBSTITUTE(SUBSTITUTE(F$1,"standard",""),"|Float",""),ChapterTable!$1:$1,0),0),
      VLOOKUP($A2287-ChapterTable!$P$11,ChapterTable!$1:$1048576,MATCH("최종"&amp;SUBSTITUTE(SUBSTITUTE(F$1,"standard",""),"|Float",""),ChapterTable!$1:$1,0),0)*ChapterTable!$P$14
    ),
  OFFSET(F2287,-$B2287+IF($L2287,1,0),0)*
    (VLOOKUP(SUBSTITUTE(SUBSTITUTE(F$1,"standard",""),"|Float","")&amp;IF(OR($L2287=TRUE,$A2287=0,MOD($A2287,ChapterTable!$R$20)&lt;&gt;0),"","보스")&amp;"인게임누적곱배수",ChapterTable!$R:$S,2,0)^D2287
    +VLOOKUP(SUBSTITUTE(SUBSTITUTE(F$1,"standard",""),"|Float","")&amp;IF(OR($L2287=TRUE,$A2287=0,MOD($A2287,ChapterTable!$R$20)&lt;&gt;0),"","보스")&amp;"인게임누적합배수",ChapterTable!$R:$S,2,0)*D2287)
  )
  )
  )
)</f>
        <v>372844.41086018085</v>
      </c>
      <c r="G2287" t="s">
        <v>719</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254"/>
        <v>5</v>
      </c>
      <c r="Q2287">
        <f t="shared" si="255"/>
        <v>5</v>
      </c>
      <c r="R2287" t="b">
        <f t="shared" ca="1" si="256"/>
        <v>1</v>
      </c>
      <c r="T2287" t="b">
        <f t="shared" ca="1" si="257"/>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260"/>
        <v>0.2</v>
      </c>
      <c r="AJ2287">
        <f t="shared" si="258"/>
        <v>0.27466666000000001</v>
      </c>
      <c r="AK2287">
        <f t="shared" si="259"/>
        <v>1</v>
      </c>
      <c r="AL2287">
        <f t="shared" si="261"/>
        <v>8</v>
      </c>
    </row>
    <row r="2288" spans="1:38" hidden="1" x14ac:dyDescent="0.3">
      <c r="A2288">
        <v>23</v>
      </c>
      <c r="B2288">
        <v>47</v>
      </c>
      <c r="C2288">
        <f>IF(OR($L2288=TRUE,$A2288=0,MOD($A2288,ChapterTable!$R$20)&lt;&gt;0),
MAX(0,INT(($B2288+ChapterTable!$P$26+VLOOKUP(SUBSTITUTE(C$1,"성장단계","")&amp;"단계오프셋",ChapterTable!$R:$S,2,0))/ChapterTable!$P$23)),
MAX(0,INT(($B2288+ChapterTable!$R$26+VLOOKUP(SUBSTITUTE(C$1,"성장단계","")&amp;"보스단계오프셋",ChapterTable!$R:$S,2,0))/ChapterTable!$R$23)))</f>
        <v>5</v>
      </c>
      <c r="D2288">
        <f>IF(OR($L2288=TRUE,$A2288=0,MOD($A2288,ChapterTable!$R$20)&lt;&gt;0),
MAX(0,INT(($B2288+ChapterTable!$P$26+VLOOKUP(SUBSTITUTE(D$1,"성장단계","")&amp;"단계오프셋",ChapterTable!$R:$S,2,0))/ChapterTable!$P$23)),
MAX(0,INT(($B2288+ChapterTable!$R$26+VLOOKUP(SUBSTITUTE(D$1,"성장단계","")&amp;"보스단계오프셋",ChapterTable!$R:$S,2,0))/ChapterTable!$R$23)))</f>
        <v>4</v>
      </c>
      <c r="E2288" s="1">
        <f ca="1">IF(AND($A2288=0,$B2288=1),
    VLOOKUP(1,ChapterTable!$1:$1048576,MATCH("최종"&amp;SUBSTITUTE(SUBSTITUTE(E$1,"standard",""),"|Float",""),ChapterTable!$1:$1,0),0)*ChapterTable!$P$17,
  IF(AND($A2288=0,$B2288=0),
    E2289,
  IF($B2288=0,
    VLOOKUP($A2288,ChapterTable!$1:$1048576,MATCH("최종"&amp;SUBSTITUTE(SUBSTITUTE(E$1,"standard",""),"|Float",""),ChapterTable!$1:$1,0),0),
  IF($B2288=1,
    IF($L2288=FALSE,
      VLOOKUP($A2288,ChapterTable!$1:$1048576,MATCH("최종"&amp;SUBSTITUTE(SUBSTITUTE(E$1,"standard",""),"|Float",""),ChapterTable!$1:$1,0),0),
      VLOOKUP($A2288-ChapterTable!$P$11,ChapterTable!$1:$1048576,MATCH("최종"&amp;SUBSTITUTE(SUBSTITUTE(E$1,"standard",""),"|Float",""),ChapterTable!$1:$1,0),0)*ChapterTable!$P$14
    ),
  OFFSET(E2288,-$B2288+IF($L2288,1,0),0)*IF($B2288&gt;OFFSET($B2288,1,0),ChapterTable!$R$17,1)*
    (VLOOKUP(SUBSTITUTE(SUBSTITUTE(E$1,"standard",""),"|Float","")&amp;IF(OR($L2288=TRUE,$A2288=0,MOD($A2288,ChapterTable!$R$20)&lt;&gt;0),"","보스")&amp;"인게임누적곱배수",ChapterTable!$R:$S,2,0)^C2288
    +VLOOKUP(SUBSTITUTE(SUBSTITUTE(E$1,"standard",""),"|Float","")&amp;IF(OR($L2288=TRUE,$A2288=0,MOD($A2288,ChapterTable!$R$20)&lt;&gt;0),"","보스")&amp;"인게임누적합배수",ChapterTable!$R:$S,2,0)*C2288)
  )
  )
  )
)</f>
        <v>1376656.2862529755</v>
      </c>
      <c r="F2288" s="1">
        <f ca="1">IF(AND($A2288=0,$B2288=1),
    VLOOKUP(1,ChapterTable!$1:$1048576,MATCH("최종"&amp;SUBSTITUTE(SUBSTITUTE(F$1,"standard",""),"|Float",""),ChapterTable!$1:$1,0),0)*ChapterTable!$P$17,
  IF(AND($A2288=0,$B2288=0),
    F2289,
  IF($B2288=0,
    VLOOKUP($A2288,ChapterTable!$1:$1048576,MATCH("최종"&amp;SUBSTITUTE(SUBSTITUTE(F$1,"standard",""),"|Float",""),ChapterTable!$1:$1,0),0),
  IF($B2288=1,
    IF($L2288=FALSE,
      VLOOKUP($A2288,ChapterTable!$1:$1048576,MATCH("최종"&amp;SUBSTITUTE(SUBSTITUTE(F$1,"standard",""),"|Float",""),ChapterTable!$1:$1,0),0),
      VLOOKUP($A2288-ChapterTable!$P$11,ChapterTable!$1:$1048576,MATCH("최종"&amp;SUBSTITUTE(SUBSTITUTE(F$1,"standard",""),"|Float",""),ChapterTable!$1:$1,0),0)*ChapterTable!$P$14
    ),
  OFFSET(F2288,-$B2288+IF($L2288,1,0),0)*
    (VLOOKUP(SUBSTITUTE(SUBSTITUTE(F$1,"standard",""),"|Float","")&amp;IF(OR($L2288=TRUE,$A2288=0,MOD($A2288,ChapterTable!$R$20)&lt;&gt;0),"","보스")&amp;"인게임누적곱배수",ChapterTable!$R:$S,2,0)^D2288
    +VLOOKUP(SUBSTITUTE(SUBSTITUTE(F$1,"standard",""),"|Float","")&amp;IF(OR($L2288=TRUE,$A2288=0,MOD($A2288,ChapterTable!$R$20)&lt;&gt;0),"","보스")&amp;"인게임누적합배수",ChapterTable!$R:$S,2,0)*D2288)
  )
  )
  )
)</f>
        <v>372844.41086018085</v>
      </c>
      <c r="G2288" t="s">
        <v>719</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254"/>
        <v>5</v>
      </c>
      <c r="Q2288">
        <f t="shared" si="255"/>
        <v>5</v>
      </c>
      <c r="R2288" t="b">
        <f t="shared" ca="1" si="256"/>
        <v>1</v>
      </c>
      <c r="T2288" t="b">
        <f t="shared" ca="1" si="257"/>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260"/>
        <v>0.2</v>
      </c>
      <c r="AJ2288">
        <f t="shared" si="258"/>
        <v>0.27466666000000001</v>
      </c>
      <c r="AK2288">
        <f t="shared" si="259"/>
        <v>1</v>
      </c>
      <c r="AL2288">
        <f t="shared" si="261"/>
        <v>8</v>
      </c>
    </row>
    <row r="2289" spans="1:38" hidden="1" x14ac:dyDescent="0.3">
      <c r="A2289">
        <v>23</v>
      </c>
      <c r="B2289">
        <v>48</v>
      </c>
      <c r="C2289">
        <f>IF(OR($L2289=TRUE,$A2289=0,MOD($A2289,ChapterTable!$R$20)&lt;&gt;0),
MAX(0,INT(($B2289+ChapterTable!$P$26+VLOOKUP(SUBSTITUTE(C$1,"성장단계","")&amp;"단계오프셋",ChapterTable!$R:$S,2,0))/ChapterTable!$P$23)),
MAX(0,INT(($B2289+ChapterTable!$R$26+VLOOKUP(SUBSTITUTE(C$1,"성장단계","")&amp;"보스단계오프셋",ChapterTable!$R:$S,2,0))/ChapterTable!$R$23)))</f>
        <v>5</v>
      </c>
      <c r="D2289">
        <f>IF(OR($L2289=TRUE,$A2289=0,MOD($A2289,ChapterTable!$R$20)&lt;&gt;0),
MAX(0,INT(($B2289+ChapterTable!$P$26+VLOOKUP(SUBSTITUTE(D$1,"성장단계","")&amp;"단계오프셋",ChapterTable!$R:$S,2,0))/ChapterTable!$P$23)),
MAX(0,INT(($B2289+ChapterTable!$R$26+VLOOKUP(SUBSTITUTE(D$1,"성장단계","")&amp;"보스단계오프셋",ChapterTable!$R:$S,2,0))/ChapterTable!$R$23)))</f>
        <v>4</v>
      </c>
      <c r="E2289" s="1">
        <f ca="1">IF(AND($A2289=0,$B2289=1),
    VLOOKUP(1,ChapterTable!$1:$1048576,MATCH("최종"&amp;SUBSTITUTE(SUBSTITUTE(E$1,"standard",""),"|Float",""),ChapterTable!$1:$1,0),0)*ChapterTable!$P$17,
  IF(AND($A2289=0,$B2289=0),
    E2290,
  IF($B2289=0,
    VLOOKUP($A2289,ChapterTable!$1:$1048576,MATCH("최종"&amp;SUBSTITUTE(SUBSTITUTE(E$1,"standard",""),"|Float",""),ChapterTable!$1:$1,0),0),
  IF($B2289=1,
    IF($L2289=FALSE,
      VLOOKUP($A2289,ChapterTable!$1:$1048576,MATCH("최종"&amp;SUBSTITUTE(SUBSTITUTE(E$1,"standard",""),"|Float",""),ChapterTable!$1:$1,0),0),
      VLOOKUP($A2289-ChapterTable!$P$11,ChapterTable!$1:$1048576,MATCH("최종"&amp;SUBSTITUTE(SUBSTITUTE(E$1,"standard",""),"|Float",""),ChapterTable!$1:$1,0),0)*ChapterTable!$P$14
    ),
  OFFSET(E2289,-$B2289+IF($L2289,1,0),0)*IF($B2289&gt;OFFSET($B2289,1,0),ChapterTable!$R$17,1)*
    (VLOOKUP(SUBSTITUTE(SUBSTITUTE(E$1,"standard",""),"|Float","")&amp;IF(OR($L2289=TRUE,$A2289=0,MOD($A2289,ChapterTable!$R$20)&lt;&gt;0),"","보스")&amp;"인게임누적곱배수",ChapterTable!$R:$S,2,0)^C2289
    +VLOOKUP(SUBSTITUTE(SUBSTITUTE(E$1,"standard",""),"|Float","")&amp;IF(OR($L2289=TRUE,$A2289=0,MOD($A2289,ChapterTable!$R$20)&lt;&gt;0),"","보스")&amp;"인게임누적합배수",ChapterTable!$R:$S,2,0)*C2289)
  )
  )
  )
)</f>
        <v>1376656.2862529755</v>
      </c>
      <c r="F2289" s="1">
        <f ca="1">IF(AND($A2289=0,$B2289=1),
    VLOOKUP(1,ChapterTable!$1:$1048576,MATCH("최종"&amp;SUBSTITUTE(SUBSTITUTE(F$1,"standard",""),"|Float",""),ChapterTable!$1:$1,0),0)*ChapterTable!$P$17,
  IF(AND($A2289=0,$B2289=0),
    F2290,
  IF($B2289=0,
    VLOOKUP($A2289,ChapterTable!$1:$1048576,MATCH("최종"&amp;SUBSTITUTE(SUBSTITUTE(F$1,"standard",""),"|Float",""),ChapterTable!$1:$1,0),0),
  IF($B2289=1,
    IF($L2289=FALSE,
      VLOOKUP($A2289,ChapterTable!$1:$1048576,MATCH("최종"&amp;SUBSTITUTE(SUBSTITUTE(F$1,"standard",""),"|Float",""),ChapterTable!$1:$1,0),0),
      VLOOKUP($A2289-ChapterTable!$P$11,ChapterTable!$1:$1048576,MATCH("최종"&amp;SUBSTITUTE(SUBSTITUTE(F$1,"standard",""),"|Float",""),ChapterTable!$1:$1,0),0)*ChapterTable!$P$14
    ),
  OFFSET(F2289,-$B2289+IF($L2289,1,0),0)*
    (VLOOKUP(SUBSTITUTE(SUBSTITUTE(F$1,"standard",""),"|Float","")&amp;IF(OR($L2289=TRUE,$A2289=0,MOD($A2289,ChapterTable!$R$20)&lt;&gt;0),"","보스")&amp;"인게임누적곱배수",ChapterTable!$R:$S,2,0)^D2289
    +VLOOKUP(SUBSTITUTE(SUBSTITUTE(F$1,"standard",""),"|Float","")&amp;IF(OR($L2289=TRUE,$A2289=0,MOD($A2289,ChapterTable!$R$20)&lt;&gt;0),"","보스")&amp;"인게임누적합배수",ChapterTable!$R:$S,2,0)*D2289)
  )
  )
  )
)</f>
        <v>372844.41086018085</v>
      </c>
      <c r="G2289" t="s">
        <v>719</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254"/>
        <v>5</v>
      </c>
      <c r="Q2289">
        <f t="shared" si="255"/>
        <v>5</v>
      </c>
      <c r="R2289" t="b">
        <f t="shared" ca="1" si="256"/>
        <v>1</v>
      </c>
      <c r="T2289" t="b">
        <f t="shared" ca="1" si="257"/>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260"/>
        <v>0.2</v>
      </c>
      <c r="AJ2289">
        <f t="shared" si="258"/>
        <v>0.27466666000000001</v>
      </c>
      <c r="AK2289">
        <f t="shared" si="259"/>
        <v>1</v>
      </c>
      <c r="AL2289">
        <f t="shared" si="261"/>
        <v>8</v>
      </c>
    </row>
    <row r="2290" spans="1:38" hidden="1" x14ac:dyDescent="0.3">
      <c r="A2290">
        <v>23</v>
      </c>
      <c r="B2290">
        <v>49</v>
      </c>
      <c r="C2290">
        <f>IF(OR($L2290=TRUE,$A2290=0,MOD($A2290,ChapterTable!$R$20)&lt;&gt;0),
MAX(0,INT(($B2290+ChapterTable!$P$26+VLOOKUP(SUBSTITUTE(C$1,"성장단계","")&amp;"단계오프셋",ChapterTable!$R:$S,2,0))/ChapterTable!$P$23)),
MAX(0,INT(($B2290+ChapterTable!$R$26+VLOOKUP(SUBSTITUTE(C$1,"성장단계","")&amp;"보스단계오프셋",ChapterTable!$R:$S,2,0))/ChapterTable!$R$23)))</f>
        <v>5</v>
      </c>
      <c r="D2290">
        <f>IF(OR($L2290=TRUE,$A2290=0,MOD($A2290,ChapterTable!$R$20)&lt;&gt;0),
MAX(0,INT(($B2290+ChapterTable!$P$26+VLOOKUP(SUBSTITUTE(D$1,"성장단계","")&amp;"단계오프셋",ChapterTable!$R:$S,2,0))/ChapterTable!$P$23)),
MAX(0,INT(($B2290+ChapterTable!$R$26+VLOOKUP(SUBSTITUTE(D$1,"성장단계","")&amp;"보스단계오프셋",ChapterTable!$R:$S,2,0))/ChapterTable!$R$23)))</f>
        <v>4</v>
      </c>
      <c r="E2290" s="1">
        <f ca="1">IF(AND($A2290=0,$B2290=1),
    VLOOKUP(1,ChapterTable!$1:$1048576,MATCH("최종"&amp;SUBSTITUTE(SUBSTITUTE(E$1,"standard",""),"|Float",""),ChapterTable!$1:$1,0),0)*ChapterTable!$P$17,
  IF(AND($A2290=0,$B2290=0),
    E2291,
  IF($B2290=0,
    VLOOKUP($A2290,ChapterTable!$1:$1048576,MATCH("최종"&amp;SUBSTITUTE(SUBSTITUTE(E$1,"standard",""),"|Float",""),ChapterTable!$1:$1,0),0),
  IF($B2290=1,
    IF($L2290=FALSE,
      VLOOKUP($A2290,ChapterTable!$1:$1048576,MATCH("최종"&amp;SUBSTITUTE(SUBSTITUTE(E$1,"standard",""),"|Float",""),ChapterTable!$1:$1,0),0),
      VLOOKUP($A2290-ChapterTable!$P$11,ChapterTable!$1:$1048576,MATCH("최종"&amp;SUBSTITUTE(SUBSTITUTE(E$1,"standard",""),"|Float",""),ChapterTable!$1:$1,0),0)*ChapterTable!$P$14
    ),
  OFFSET(E2290,-$B2290+IF($L2290,1,0),0)*IF($B2290&gt;OFFSET($B2290,1,0),ChapterTable!$R$17,1)*
    (VLOOKUP(SUBSTITUTE(SUBSTITUTE(E$1,"standard",""),"|Float","")&amp;IF(OR($L2290=TRUE,$A2290=0,MOD($A2290,ChapterTable!$R$20)&lt;&gt;0),"","보스")&amp;"인게임누적곱배수",ChapterTable!$R:$S,2,0)^C2290
    +VLOOKUP(SUBSTITUTE(SUBSTITUTE(E$1,"standard",""),"|Float","")&amp;IF(OR($L2290=TRUE,$A2290=0,MOD($A2290,ChapterTable!$R$20)&lt;&gt;0),"","보스")&amp;"인게임누적합배수",ChapterTable!$R:$S,2,0)*C2290)
  )
  )
  )
)</f>
        <v>1376656.2862529755</v>
      </c>
      <c r="F2290" s="1">
        <f ca="1">IF(AND($A2290=0,$B2290=1),
    VLOOKUP(1,ChapterTable!$1:$1048576,MATCH("최종"&amp;SUBSTITUTE(SUBSTITUTE(F$1,"standard",""),"|Float",""),ChapterTable!$1:$1,0),0)*ChapterTable!$P$17,
  IF(AND($A2290=0,$B2290=0),
    F2291,
  IF($B2290=0,
    VLOOKUP($A2290,ChapterTable!$1:$1048576,MATCH("최종"&amp;SUBSTITUTE(SUBSTITUTE(F$1,"standard",""),"|Float",""),ChapterTable!$1:$1,0),0),
  IF($B2290=1,
    IF($L2290=FALSE,
      VLOOKUP($A2290,ChapterTable!$1:$1048576,MATCH("최종"&amp;SUBSTITUTE(SUBSTITUTE(F$1,"standard",""),"|Float",""),ChapterTable!$1:$1,0),0),
      VLOOKUP($A2290-ChapterTable!$P$11,ChapterTable!$1:$1048576,MATCH("최종"&amp;SUBSTITUTE(SUBSTITUTE(F$1,"standard",""),"|Float",""),ChapterTable!$1:$1,0),0)*ChapterTable!$P$14
    ),
  OFFSET(F2290,-$B2290+IF($L2290,1,0),0)*
    (VLOOKUP(SUBSTITUTE(SUBSTITUTE(F$1,"standard",""),"|Float","")&amp;IF(OR($L2290=TRUE,$A2290=0,MOD($A2290,ChapterTable!$R$20)&lt;&gt;0),"","보스")&amp;"인게임누적곱배수",ChapterTable!$R:$S,2,0)^D2290
    +VLOOKUP(SUBSTITUTE(SUBSTITUTE(F$1,"standard",""),"|Float","")&amp;IF(OR($L2290=TRUE,$A2290=0,MOD($A2290,ChapterTable!$R$20)&lt;&gt;0),"","보스")&amp;"인게임누적합배수",ChapterTable!$R:$S,2,0)*D2290)
  )
  )
  )
)</f>
        <v>372844.41086018085</v>
      </c>
      <c r="G2290" t="s">
        <v>719</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254"/>
        <v>95</v>
      </c>
      <c r="Q2290">
        <f t="shared" si="255"/>
        <v>95</v>
      </c>
      <c r="R2290" t="b">
        <f t="shared" ca="1" si="256"/>
        <v>1</v>
      </c>
      <c r="T2290" t="b">
        <f t="shared" ca="1" si="257"/>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260"/>
        <v>0.2</v>
      </c>
      <c r="AJ2290">
        <f t="shared" si="258"/>
        <v>0.27466666000000001</v>
      </c>
      <c r="AK2290">
        <f t="shared" si="259"/>
        <v>1</v>
      </c>
      <c r="AL2290">
        <f t="shared" si="261"/>
        <v>8</v>
      </c>
    </row>
    <row r="2291" spans="1:38" hidden="1" x14ac:dyDescent="0.3">
      <c r="A2291">
        <v>23</v>
      </c>
      <c r="B2291">
        <v>50</v>
      </c>
      <c r="C2291">
        <f>IF(OR($L2291=TRUE,$A2291=0,MOD($A2291,ChapterTable!$R$20)&lt;&gt;0),
MAX(0,INT(($B2291+ChapterTable!$P$26+VLOOKUP(SUBSTITUTE(C$1,"성장단계","")&amp;"단계오프셋",ChapterTable!$R:$S,2,0))/ChapterTable!$P$23)),
MAX(0,INT(($B2291+ChapterTable!$R$26+VLOOKUP(SUBSTITUTE(C$1,"성장단계","")&amp;"보스단계오프셋",ChapterTable!$R:$S,2,0))/ChapterTable!$R$23)))</f>
        <v>5</v>
      </c>
      <c r="D2291">
        <f>IF(OR($L2291=TRUE,$A2291=0,MOD($A2291,ChapterTable!$R$20)&lt;&gt;0),
MAX(0,INT(($B2291+ChapterTable!$P$26+VLOOKUP(SUBSTITUTE(D$1,"성장단계","")&amp;"단계오프셋",ChapterTable!$R:$S,2,0))/ChapterTable!$P$23)),
MAX(0,INT(($B2291+ChapterTable!$R$26+VLOOKUP(SUBSTITUTE(D$1,"성장단계","")&amp;"보스단계오프셋",ChapterTable!$R:$S,2,0))/ChapterTable!$R$23)))</f>
        <v>4</v>
      </c>
      <c r="E2291" s="1">
        <f ca="1">IF(AND($A2291=0,$B2291=1),
    VLOOKUP(1,ChapterTable!$1:$1048576,MATCH("최종"&amp;SUBSTITUTE(SUBSTITUTE(E$1,"standard",""),"|Float",""),ChapterTable!$1:$1,0),0)*ChapterTable!$P$17,
  IF(AND($A2291=0,$B2291=0),
    E2292,
  IF($B2291=0,
    VLOOKUP($A2291,ChapterTable!$1:$1048576,MATCH("최종"&amp;SUBSTITUTE(SUBSTITUTE(E$1,"standard",""),"|Float",""),ChapterTable!$1:$1,0),0),
  IF($B2291=1,
    IF($L2291=FALSE,
      VLOOKUP($A2291,ChapterTable!$1:$1048576,MATCH("최종"&amp;SUBSTITUTE(SUBSTITUTE(E$1,"standard",""),"|Float",""),ChapterTable!$1:$1,0),0),
      VLOOKUP($A2291-ChapterTable!$P$11,ChapterTable!$1:$1048576,MATCH("최종"&amp;SUBSTITUTE(SUBSTITUTE(E$1,"standard",""),"|Float",""),ChapterTable!$1:$1,0),0)*ChapterTable!$P$14
    ),
  OFFSET(E2291,-$B2291+IF($L2291,1,0),0)*IF($B2291&gt;OFFSET($B2291,1,0),ChapterTable!$R$17,1)*
    (VLOOKUP(SUBSTITUTE(SUBSTITUTE(E$1,"standard",""),"|Float","")&amp;IF(OR($L2291=TRUE,$A2291=0,MOD($A2291,ChapterTable!$R$20)&lt;&gt;0),"","보스")&amp;"인게임누적곱배수",ChapterTable!$R:$S,2,0)^C2291
    +VLOOKUP(SUBSTITUTE(SUBSTITUTE(E$1,"standard",""),"|Float","")&amp;IF(OR($L2291=TRUE,$A2291=0,MOD($A2291,ChapterTable!$R$20)&lt;&gt;0),"","보스")&amp;"인게임누적합배수",ChapterTable!$R:$S,2,0)*C2291)
  )
  )
  )
)</f>
        <v>1789653.1721288681</v>
      </c>
      <c r="F2291" s="1">
        <f ca="1">IF(AND($A2291=0,$B2291=1),
    VLOOKUP(1,ChapterTable!$1:$1048576,MATCH("최종"&amp;SUBSTITUTE(SUBSTITUTE(F$1,"standard",""),"|Float",""),ChapterTable!$1:$1,0),0)*ChapterTable!$P$17,
  IF(AND($A2291=0,$B2291=0),
    F2292,
  IF($B2291=0,
    VLOOKUP($A2291,ChapterTable!$1:$1048576,MATCH("최종"&amp;SUBSTITUTE(SUBSTITUTE(F$1,"standard",""),"|Float",""),ChapterTable!$1:$1,0),0),
  IF($B2291=1,
    IF($L2291=FALSE,
      VLOOKUP($A2291,ChapterTable!$1:$1048576,MATCH("최종"&amp;SUBSTITUTE(SUBSTITUTE(F$1,"standard",""),"|Float",""),ChapterTable!$1:$1,0),0),
      VLOOKUP($A2291-ChapterTable!$P$11,ChapterTable!$1:$1048576,MATCH("최종"&amp;SUBSTITUTE(SUBSTITUTE(F$1,"standard",""),"|Float",""),ChapterTable!$1:$1,0),0)*ChapterTable!$P$14
    ),
  OFFSET(F2291,-$B2291+IF($L2291,1,0),0)*
    (VLOOKUP(SUBSTITUTE(SUBSTITUTE(F$1,"standard",""),"|Float","")&amp;IF(OR($L2291=TRUE,$A2291=0,MOD($A2291,ChapterTable!$R$20)&lt;&gt;0),"","보스")&amp;"인게임누적곱배수",ChapterTable!$R:$S,2,0)^D2291
    +VLOOKUP(SUBSTITUTE(SUBSTITUTE(F$1,"standard",""),"|Float","")&amp;IF(OR($L2291=TRUE,$A2291=0,MOD($A2291,ChapterTable!$R$20)&lt;&gt;0),"","보스")&amp;"인게임누적합배수",ChapterTable!$R:$S,2,0)*D2291)
  )
  )
  )
)</f>
        <v>372844.41086018085</v>
      </c>
      <c r="G2291" t="s">
        <v>719</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254"/>
        <v>25</v>
      </c>
      <c r="Q2291">
        <f t="shared" si="255"/>
        <v>25</v>
      </c>
      <c r="R2291" t="b">
        <f t="shared" ca="1" si="256"/>
        <v>0</v>
      </c>
      <c r="T2291" t="b">
        <f t="shared" ca="1" si="257"/>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260"/>
        <v>0.2</v>
      </c>
      <c r="AJ2291">
        <f t="shared" si="258"/>
        <v>1</v>
      </c>
      <c r="AK2291">
        <f t="shared" si="259"/>
        <v>1</v>
      </c>
      <c r="AL2291">
        <f t="shared" si="261"/>
        <v>8</v>
      </c>
    </row>
    <row r="2292" spans="1:38" hidden="1" x14ac:dyDescent="0.3">
      <c r="A2292">
        <v>24</v>
      </c>
      <c r="B2292">
        <v>1</v>
      </c>
      <c r="C2292">
        <f>IF(OR($L2292=TRUE,$A2292=0,MOD($A2292,ChapterTable!$R$20)&lt;&gt;0),
MAX(0,INT(($B2292+ChapterTable!$P$26+VLOOKUP(SUBSTITUTE(C$1,"성장단계","")&amp;"단계오프셋",ChapterTable!$R:$S,2,0))/ChapterTable!$P$23)),
MAX(0,INT(($B2292+ChapterTable!$R$26+VLOOKUP(SUBSTITUTE(C$1,"성장단계","")&amp;"보스단계오프셋",ChapterTable!$R:$S,2,0))/ChapterTable!$R$23)))</f>
        <v>0</v>
      </c>
      <c r="D2292">
        <f>IF(OR($L2292=TRUE,$A2292=0,MOD($A2292,ChapterTable!$R$20)&lt;&gt;0),
MAX(0,INT(($B2292+ChapterTable!$P$26+VLOOKUP(SUBSTITUTE(D$1,"성장단계","")&amp;"단계오프셋",ChapterTable!$R:$S,2,0))/ChapterTable!$P$23)),
MAX(0,INT(($B2292+ChapterTable!$R$26+VLOOKUP(SUBSTITUTE(D$1,"성장단계","")&amp;"보스단계오프셋",ChapterTable!$R:$S,2,0))/ChapterTable!$R$23)))</f>
        <v>0</v>
      </c>
      <c r="E2292" s="1">
        <f ca="1">IF(AND($A2292=0,$B2292=1),
    VLOOKUP(1,ChapterTable!$1:$1048576,MATCH("최종"&amp;SUBSTITUTE(SUBSTITUTE(E$1,"standard",""),"|Float",""),ChapterTable!$1:$1,0),0)*ChapterTable!$P$17,
  IF(AND($A2292=0,$B2292=0),
    E2293,
  IF($B2292=0,
    VLOOKUP($A2292,ChapterTable!$1:$1048576,MATCH("최종"&amp;SUBSTITUTE(SUBSTITUTE(E$1,"standard",""),"|Float",""),ChapterTable!$1:$1,0),0),
  IF($B2292=1,
    IF($L2292=FALSE,
      VLOOKUP($A2292,ChapterTable!$1:$1048576,MATCH("최종"&amp;SUBSTITUTE(SUBSTITUTE(E$1,"standard",""),"|Float",""),ChapterTable!$1:$1,0),0),
      VLOOKUP($A2292-ChapterTable!$P$11,ChapterTable!$1:$1048576,MATCH("최종"&amp;SUBSTITUTE(SUBSTITUTE(E$1,"standard",""),"|Float",""),ChapterTable!$1:$1,0),0)*ChapterTable!$P$14
    ),
  OFFSET(E2292,-$B2292+IF($L2292,1,0),0)*IF($B2292&gt;OFFSET($B2292,1,0),ChapterTable!$R$17,1)*
    (VLOOKUP(SUBSTITUTE(SUBSTITUTE(E$1,"standard",""),"|Float","")&amp;IF(OR($L2292=TRUE,$A2292=0,MOD($A2292,ChapterTable!$R$20)&lt;&gt;0),"","보스")&amp;"인게임누적곱배수",ChapterTable!$R:$S,2,0)^C2292
    +VLOOKUP(SUBSTITUTE(SUBSTITUTE(E$1,"standard",""),"|Float","")&amp;IF(OR($L2292=TRUE,$A2292=0,MOD($A2292,ChapterTable!$R$20)&lt;&gt;0),"","보스")&amp;"인게임누적합배수",ChapterTable!$R:$S,2,0)*C2292)
  )
  )
  )
)</f>
        <v>1032492.2146897315</v>
      </c>
      <c r="F2292" s="1">
        <f ca="1">IF(AND($A2292=0,$B2292=1),
    VLOOKUP(1,ChapterTable!$1:$1048576,MATCH("최종"&amp;SUBSTITUTE(SUBSTITUTE(F$1,"standard",""),"|Float",""),ChapterTable!$1:$1,0),0)*ChapterTable!$P$17,
  IF(AND($A2292=0,$B2292=0),
    F2293,
  IF($B2292=0,
    VLOOKUP($A2292,ChapterTable!$1:$1048576,MATCH("최종"&amp;SUBSTITUTE(SUBSTITUTE(F$1,"standard",""),"|Float",""),ChapterTable!$1:$1,0),0),
  IF($B2292=1,
    IF($L2292=FALSE,
      VLOOKUP($A2292,ChapterTable!$1:$1048576,MATCH("최종"&amp;SUBSTITUTE(SUBSTITUTE(F$1,"standard",""),"|Float",""),ChapterTable!$1:$1,0),0),
      VLOOKUP($A2292-ChapterTable!$P$11,ChapterTable!$1:$1048576,MATCH("최종"&amp;SUBSTITUTE(SUBSTITUTE(F$1,"standard",""),"|Float",""),ChapterTable!$1:$1,0),0)*ChapterTable!$P$14
    ),
  OFFSET(F2292,-$B2292+IF($L2292,1,0),0)*
    (VLOOKUP(SUBSTITUTE(SUBSTITUTE(F$1,"standard",""),"|Float","")&amp;IF(OR($L2292=TRUE,$A2292=0,MOD($A2292,ChapterTable!$R$20)&lt;&gt;0),"","보스")&amp;"인게임누적곱배수",ChapterTable!$R:$S,2,0)^D2292
    +VLOOKUP(SUBSTITUTE(SUBSTITUTE(F$1,"standard",""),"|Float","")&amp;IF(OR($L2292=TRUE,$A2292=0,MOD($A2292,ChapterTable!$R$20)&lt;&gt;0),"","보스")&amp;"인게임누적합배수",ChapterTable!$R:$S,2,0)*D2292)
  )
  )
  )
)</f>
        <v>430205.08945405477</v>
      </c>
      <c r="G2292" t="s">
        <v>719</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254"/>
        <v>1</v>
      </c>
      <c r="Q2292">
        <f t="shared" si="255"/>
        <v>1</v>
      </c>
      <c r="R2292" t="b">
        <f t="shared" ca="1" si="256"/>
        <v>1</v>
      </c>
      <c r="T2292" t="b">
        <f t="shared" ca="1" si="257"/>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260"/>
        <v>1</v>
      </c>
      <c r="AJ2292">
        <f t="shared" si="258"/>
        <v>1</v>
      </c>
      <c r="AK2292">
        <f t="shared" si="259"/>
        <v>1</v>
      </c>
      <c r="AL2292">
        <f t="shared" si="261"/>
        <v>9</v>
      </c>
    </row>
    <row r="2293" spans="1:38" hidden="1" x14ac:dyDescent="0.3">
      <c r="A2293">
        <v>24</v>
      </c>
      <c r="B2293">
        <v>2</v>
      </c>
      <c r="C2293">
        <f>IF(OR($L2293=TRUE,$A2293=0,MOD($A2293,ChapterTable!$R$20)&lt;&gt;0),
MAX(0,INT(($B2293+ChapterTable!$P$26+VLOOKUP(SUBSTITUTE(C$1,"성장단계","")&amp;"단계오프셋",ChapterTable!$R:$S,2,0))/ChapterTable!$P$23)),
MAX(0,INT(($B2293+ChapterTable!$R$26+VLOOKUP(SUBSTITUTE(C$1,"성장단계","")&amp;"보스단계오프셋",ChapterTable!$R:$S,2,0))/ChapterTable!$R$23)))</f>
        <v>0</v>
      </c>
      <c r="D2293">
        <f>IF(OR($L2293=TRUE,$A2293=0,MOD($A2293,ChapterTable!$R$20)&lt;&gt;0),
MAX(0,INT(($B2293+ChapterTable!$P$26+VLOOKUP(SUBSTITUTE(D$1,"성장단계","")&amp;"단계오프셋",ChapterTable!$R:$S,2,0))/ChapterTable!$P$23)),
MAX(0,INT(($B2293+ChapterTable!$R$26+VLOOKUP(SUBSTITUTE(D$1,"성장단계","")&amp;"보스단계오프셋",ChapterTable!$R:$S,2,0))/ChapterTable!$R$23)))</f>
        <v>0</v>
      </c>
      <c r="E2293" s="1">
        <f ca="1">IF(AND($A2293=0,$B2293=1),
    VLOOKUP(1,ChapterTable!$1:$1048576,MATCH("최종"&amp;SUBSTITUTE(SUBSTITUTE(E$1,"standard",""),"|Float",""),ChapterTable!$1:$1,0),0)*ChapterTable!$P$17,
  IF(AND($A2293=0,$B2293=0),
    E2294,
  IF($B2293=0,
    VLOOKUP($A2293,ChapterTable!$1:$1048576,MATCH("최종"&amp;SUBSTITUTE(SUBSTITUTE(E$1,"standard",""),"|Float",""),ChapterTable!$1:$1,0),0),
  IF($B2293=1,
    IF($L2293=FALSE,
      VLOOKUP($A2293,ChapterTable!$1:$1048576,MATCH("최종"&amp;SUBSTITUTE(SUBSTITUTE(E$1,"standard",""),"|Float",""),ChapterTable!$1:$1,0),0),
      VLOOKUP($A2293-ChapterTable!$P$11,ChapterTable!$1:$1048576,MATCH("최종"&amp;SUBSTITUTE(SUBSTITUTE(E$1,"standard",""),"|Float",""),ChapterTable!$1:$1,0),0)*ChapterTable!$P$14
    ),
  OFFSET(E2293,-$B2293+IF($L2293,1,0),0)*IF($B2293&gt;OFFSET($B2293,1,0),ChapterTable!$R$17,1)*
    (VLOOKUP(SUBSTITUTE(SUBSTITUTE(E$1,"standard",""),"|Float","")&amp;IF(OR($L2293=TRUE,$A2293=0,MOD($A2293,ChapterTable!$R$20)&lt;&gt;0),"","보스")&amp;"인게임누적곱배수",ChapterTable!$R:$S,2,0)^C2293
    +VLOOKUP(SUBSTITUTE(SUBSTITUTE(E$1,"standard",""),"|Float","")&amp;IF(OR($L2293=TRUE,$A2293=0,MOD($A2293,ChapterTable!$R$20)&lt;&gt;0),"","보스")&amp;"인게임누적합배수",ChapterTable!$R:$S,2,0)*C2293)
  )
  )
  )
)</f>
        <v>1032492.2146897315</v>
      </c>
      <c r="F2293" s="1">
        <f ca="1">IF(AND($A2293=0,$B2293=1),
    VLOOKUP(1,ChapterTable!$1:$1048576,MATCH("최종"&amp;SUBSTITUTE(SUBSTITUTE(F$1,"standard",""),"|Float",""),ChapterTable!$1:$1,0),0)*ChapterTable!$P$17,
  IF(AND($A2293=0,$B2293=0),
    F2294,
  IF($B2293=0,
    VLOOKUP($A2293,ChapterTable!$1:$1048576,MATCH("최종"&amp;SUBSTITUTE(SUBSTITUTE(F$1,"standard",""),"|Float",""),ChapterTable!$1:$1,0),0),
  IF($B2293=1,
    IF($L2293=FALSE,
      VLOOKUP($A2293,ChapterTable!$1:$1048576,MATCH("최종"&amp;SUBSTITUTE(SUBSTITUTE(F$1,"standard",""),"|Float",""),ChapterTable!$1:$1,0),0),
      VLOOKUP($A2293-ChapterTable!$P$11,ChapterTable!$1:$1048576,MATCH("최종"&amp;SUBSTITUTE(SUBSTITUTE(F$1,"standard",""),"|Float",""),ChapterTable!$1:$1,0),0)*ChapterTable!$P$14
    ),
  OFFSET(F2293,-$B2293+IF($L2293,1,0),0)*
    (VLOOKUP(SUBSTITUTE(SUBSTITUTE(F$1,"standard",""),"|Float","")&amp;IF(OR($L2293=TRUE,$A2293=0,MOD($A2293,ChapterTable!$R$20)&lt;&gt;0),"","보스")&amp;"인게임누적곱배수",ChapterTable!$R:$S,2,0)^D2293
    +VLOOKUP(SUBSTITUTE(SUBSTITUTE(F$1,"standard",""),"|Float","")&amp;IF(OR($L2293=TRUE,$A2293=0,MOD($A2293,ChapterTable!$R$20)&lt;&gt;0),"","보스")&amp;"인게임누적합배수",ChapterTable!$R:$S,2,0)*D2293)
  )
  )
  )
)</f>
        <v>430205.08945405477</v>
      </c>
      <c r="G2293" t="s">
        <v>719</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254"/>
        <v>1</v>
      </c>
      <c r="Q2293">
        <f t="shared" si="255"/>
        <v>1</v>
      </c>
      <c r="R2293" t="b">
        <f t="shared" ca="1" si="256"/>
        <v>1</v>
      </c>
      <c r="T2293" t="b">
        <f t="shared" ca="1" si="257"/>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260"/>
        <v>1</v>
      </c>
      <c r="AJ2293">
        <f t="shared" si="258"/>
        <v>1</v>
      </c>
      <c r="AK2293">
        <f t="shared" si="259"/>
        <v>1</v>
      </c>
      <c r="AL2293">
        <f t="shared" si="261"/>
        <v>9</v>
      </c>
    </row>
    <row r="2294" spans="1:38" hidden="1" x14ac:dyDescent="0.3">
      <c r="A2294">
        <v>24</v>
      </c>
      <c r="B2294">
        <v>3</v>
      </c>
      <c r="C2294">
        <f>IF(OR($L2294=TRUE,$A2294=0,MOD($A2294,ChapterTable!$R$20)&lt;&gt;0),
MAX(0,INT(($B2294+ChapterTable!$P$26+VLOOKUP(SUBSTITUTE(C$1,"성장단계","")&amp;"단계오프셋",ChapterTable!$R:$S,2,0))/ChapterTable!$P$23)),
MAX(0,INT(($B2294+ChapterTable!$R$26+VLOOKUP(SUBSTITUTE(C$1,"성장단계","")&amp;"보스단계오프셋",ChapterTable!$R:$S,2,0))/ChapterTable!$R$23)))</f>
        <v>0</v>
      </c>
      <c r="D2294">
        <f>IF(OR($L2294=TRUE,$A2294=0,MOD($A2294,ChapterTable!$R$20)&lt;&gt;0),
MAX(0,INT(($B2294+ChapterTable!$P$26+VLOOKUP(SUBSTITUTE(D$1,"성장단계","")&amp;"단계오프셋",ChapterTable!$R:$S,2,0))/ChapterTable!$P$23)),
MAX(0,INT(($B2294+ChapterTable!$R$26+VLOOKUP(SUBSTITUTE(D$1,"성장단계","")&amp;"보스단계오프셋",ChapterTable!$R:$S,2,0))/ChapterTable!$R$23)))</f>
        <v>0</v>
      </c>
      <c r="E2294" s="1">
        <f ca="1">IF(AND($A2294=0,$B2294=1),
    VLOOKUP(1,ChapterTable!$1:$1048576,MATCH("최종"&amp;SUBSTITUTE(SUBSTITUTE(E$1,"standard",""),"|Float",""),ChapterTable!$1:$1,0),0)*ChapterTable!$P$17,
  IF(AND($A2294=0,$B2294=0),
    E2295,
  IF($B2294=0,
    VLOOKUP($A2294,ChapterTable!$1:$1048576,MATCH("최종"&amp;SUBSTITUTE(SUBSTITUTE(E$1,"standard",""),"|Float",""),ChapterTable!$1:$1,0),0),
  IF($B2294=1,
    IF($L2294=FALSE,
      VLOOKUP($A2294,ChapterTable!$1:$1048576,MATCH("최종"&amp;SUBSTITUTE(SUBSTITUTE(E$1,"standard",""),"|Float",""),ChapterTable!$1:$1,0),0),
      VLOOKUP($A2294-ChapterTable!$P$11,ChapterTable!$1:$1048576,MATCH("최종"&amp;SUBSTITUTE(SUBSTITUTE(E$1,"standard",""),"|Float",""),ChapterTable!$1:$1,0),0)*ChapterTable!$P$14
    ),
  OFFSET(E2294,-$B2294+IF($L2294,1,0),0)*IF($B2294&gt;OFFSET($B2294,1,0),ChapterTable!$R$17,1)*
    (VLOOKUP(SUBSTITUTE(SUBSTITUTE(E$1,"standard",""),"|Float","")&amp;IF(OR($L2294=TRUE,$A2294=0,MOD($A2294,ChapterTable!$R$20)&lt;&gt;0),"","보스")&amp;"인게임누적곱배수",ChapterTable!$R:$S,2,0)^C2294
    +VLOOKUP(SUBSTITUTE(SUBSTITUTE(E$1,"standard",""),"|Float","")&amp;IF(OR($L2294=TRUE,$A2294=0,MOD($A2294,ChapterTable!$R$20)&lt;&gt;0),"","보스")&amp;"인게임누적합배수",ChapterTable!$R:$S,2,0)*C2294)
  )
  )
  )
)</f>
        <v>1032492.2146897315</v>
      </c>
      <c r="F2294" s="1">
        <f ca="1">IF(AND($A2294=0,$B2294=1),
    VLOOKUP(1,ChapterTable!$1:$1048576,MATCH("최종"&amp;SUBSTITUTE(SUBSTITUTE(F$1,"standard",""),"|Float",""),ChapterTable!$1:$1,0),0)*ChapterTable!$P$17,
  IF(AND($A2294=0,$B2294=0),
    F2295,
  IF($B2294=0,
    VLOOKUP($A2294,ChapterTable!$1:$1048576,MATCH("최종"&amp;SUBSTITUTE(SUBSTITUTE(F$1,"standard",""),"|Float",""),ChapterTable!$1:$1,0),0),
  IF($B2294=1,
    IF($L2294=FALSE,
      VLOOKUP($A2294,ChapterTable!$1:$1048576,MATCH("최종"&amp;SUBSTITUTE(SUBSTITUTE(F$1,"standard",""),"|Float",""),ChapterTable!$1:$1,0),0),
      VLOOKUP($A2294-ChapterTable!$P$11,ChapterTable!$1:$1048576,MATCH("최종"&amp;SUBSTITUTE(SUBSTITUTE(F$1,"standard",""),"|Float",""),ChapterTable!$1:$1,0),0)*ChapterTable!$P$14
    ),
  OFFSET(F2294,-$B2294+IF($L2294,1,0),0)*
    (VLOOKUP(SUBSTITUTE(SUBSTITUTE(F$1,"standard",""),"|Float","")&amp;IF(OR($L2294=TRUE,$A2294=0,MOD($A2294,ChapterTable!$R$20)&lt;&gt;0),"","보스")&amp;"인게임누적곱배수",ChapterTable!$R:$S,2,0)^D2294
    +VLOOKUP(SUBSTITUTE(SUBSTITUTE(F$1,"standard",""),"|Float","")&amp;IF(OR($L2294=TRUE,$A2294=0,MOD($A2294,ChapterTable!$R$20)&lt;&gt;0),"","보스")&amp;"인게임누적합배수",ChapterTable!$R:$S,2,0)*D2294)
  )
  )
  )
)</f>
        <v>430205.08945405477</v>
      </c>
      <c r="G2294" t="s">
        <v>719</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254"/>
        <v>1</v>
      </c>
      <c r="Q2294">
        <f t="shared" si="255"/>
        <v>1</v>
      </c>
      <c r="R2294" t="b">
        <f t="shared" ca="1" si="256"/>
        <v>1</v>
      </c>
      <c r="T2294" t="b">
        <f t="shared" ca="1" si="257"/>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260"/>
        <v>1</v>
      </c>
      <c r="AJ2294">
        <f t="shared" si="258"/>
        <v>1</v>
      </c>
      <c r="AK2294">
        <f t="shared" si="259"/>
        <v>1</v>
      </c>
      <c r="AL2294">
        <f t="shared" si="261"/>
        <v>9</v>
      </c>
    </row>
    <row r="2295" spans="1:38" hidden="1" x14ac:dyDescent="0.3">
      <c r="A2295">
        <v>24</v>
      </c>
      <c r="B2295">
        <v>4</v>
      </c>
      <c r="C2295">
        <f>IF(OR($L2295=TRUE,$A2295=0,MOD($A2295,ChapterTable!$R$20)&lt;&gt;0),
MAX(0,INT(($B2295+ChapterTable!$P$26+VLOOKUP(SUBSTITUTE(C$1,"성장단계","")&amp;"단계오프셋",ChapterTable!$R:$S,2,0))/ChapterTable!$P$23)),
MAX(0,INT(($B2295+ChapterTable!$R$26+VLOOKUP(SUBSTITUTE(C$1,"성장단계","")&amp;"보스단계오프셋",ChapterTable!$R:$S,2,0))/ChapterTable!$R$23)))</f>
        <v>0</v>
      </c>
      <c r="D2295">
        <f>IF(OR($L2295=TRUE,$A2295=0,MOD($A2295,ChapterTable!$R$20)&lt;&gt;0),
MAX(0,INT(($B2295+ChapterTable!$P$26+VLOOKUP(SUBSTITUTE(D$1,"성장단계","")&amp;"단계오프셋",ChapterTable!$R:$S,2,0))/ChapterTable!$P$23)),
MAX(0,INT(($B2295+ChapterTable!$R$26+VLOOKUP(SUBSTITUTE(D$1,"성장단계","")&amp;"보스단계오프셋",ChapterTable!$R:$S,2,0))/ChapterTable!$R$23)))</f>
        <v>0</v>
      </c>
      <c r="E2295" s="1">
        <f ca="1">IF(AND($A2295=0,$B2295=1),
    VLOOKUP(1,ChapterTable!$1:$1048576,MATCH("최종"&amp;SUBSTITUTE(SUBSTITUTE(E$1,"standard",""),"|Float",""),ChapterTable!$1:$1,0),0)*ChapterTable!$P$17,
  IF(AND($A2295=0,$B2295=0),
    E2296,
  IF($B2295=0,
    VLOOKUP($A2295,ChapterTable!$1:$1048576,MATCH("최종"&amp;SUBSTITUTE(SUBSTITUTE(E$1,"standard",""),"|Float",""),ChapterTable!$1:$1,0),0),
  IF($B2295=1,
    IF($L2295=FALSE,
      VLOOKUP($A2295,ChapterTable!$1:$1048576,MATCH("최종"&amp;SUBSTITUTE(SUBSTITUTE(E$1,"standard",""),"|Float",""),ChapterTable!$1:$1,0),0),
      VLOOKUP($A2295-ChapterTable!$P$11,ChapterTable!$1:$1048576,MATCH("최종"&amp;SUBSTITUTE(SUBSTITUTE(E$1,"standard",""),"|Float",""),ChapterTable!$1:$1,0),0)*ChapterTable!$P$14
    ),
  OFFSET(E2295,-$B2295+IF($L2295,1,0),0)*IF($B2295&gt;OFFSET($B2295,1,0),ChapterTable!$R$17,1)*
    (VLOOKUP(SUBSTITUTE(SUBSTITUTE(E$1,"standard",""),"|Float","")&amp;IF(OR($L2295=TRUE,$A2295=0,MOD($A2295,ChapterTable!$R$20)&lt;&gt;0),"","보스")&amp;"인게임누적곱배수",ChapterTable!$R:$S,2,0)^C2295
    +VLOOKUP(SUBSTITUTE(SUBSTITUTE(E$1,"standard",""),"|Float","")&amp;IF(OR($L2295=TRUE,$A2295=0,MOD($A2295,ChapterTable!$R$20)&lt;&gt;0),"","보스")&amp;"인게임누적합배수",ChapterTable!$R:$S,2,0)*C2295)
  )
  )
  )
)</f>
        <v>1032492.2146897315</v>
      </c>
      <c r="F2295" s="1">
        <f ca="1">IF(AND($A2295=0,$B2295=1),
    VLOOKUP(1,ChapterTable!$1:$1048576,MATCH("최종"&amp;SUBSTITUTE(SUBSTITUTE(F$1,"standard",""),"|Float",""),ChapterTable!$1:$1,0),0)*ChapterTable!$P$17,
  IF(AND($A2295=0,$B2295=0),
    F2296,
  IF($B2295=0,
    VLOOKUP($A2295,ChapterTable!$1:$1048576,MATCH("최종"&amp;SUBSTITUTE(SUBSTITUTE(F$1,"standard",""),"|Float",""),ChapterTable!$1:$1,0),0),
  IF($B2295=1,
    IF($L2295=FALSE,
      VLOOKUP($A2295,ChapterTable!$1:$1048576,MATCH("최종"&amp;SUBSTITUTE(SUBSTITUTE(F$1,"standard",""),"|Float",""),ChapterTable!$1:$1,0),0),
      VLOOKUP($A2295-ChapterTable!$P$11,ChapterTable!$1:$1048576,MATCH("최종"&amp;SUBSTITUTE(SUBSTITUTE(F$1,"standard",""),"|Float",""),ChapterTable!$1:$1,0),0)*ChapterTable!$P$14
    ),
  OFFSET(F2295,-$B2295+IF($L2295,1,0),0)*
    (VLOOKUP(SUBSTITUTE(SUBSTITUTE(F$1,"standard",""),"|Float","")&amp;IF(OR($L2295=TRUE,$A2295=0,MOD($A2295,ChapterTable!$R$20)&lt;&gt;0),"","보스")&amp;"인게임누적곱배수",ChapterTable!$R:$S,2,0)^D2295
    +VLOOKUP(SUBSTITUTE(SUBSTITUTE(F$1,"standard",""),"|Float","")&amp;IF(OR($L2295=TRUE,$A2295=0,MOD($A2295,ChapterTable!$R$20)&lt;&gt;0),"","보스")&amp;"인게임누적합배수",ChapterTable!$R:$S,2,0)*D2295)
  )
  )
  )
)</f>
        <v>430205.08945405477</v>
      </c>
      <c r="G2295" t="s">
        <v>719</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254"/>
        <v>1</v>
      </c>
      <c r="Q2295">
        <f t="shared" si="255"/>
        <v>1</v>
      </c>
      <c r="R2295" t="b">
        <f t="shared" ca="1" si="256"/>
        <v>1</v>
      </c>
      <c r="T2295" t="b">
        <f t="shared" ca="1" si="257"/>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260"/>
        <v>1</v>
      </c>
      <c r="AJ2295">
        <f t="shared" si="258"/>
        <v>1</v>
      </c>
      <c r="AK2295">
        <f t="shared" si="259"/>
        <v>1</v>
      </c>
      <c r="AL2295">
        <f t="shared" si="261"/>
        <v>9</v>
      </c>
    </row>
    <row r="2296" spans="1:38" hidden="1" x14ac:dyDescent="0.3">
      <c r="A2296">
        <v>24</v>
      </c>
      <c r="B2296">
        <v>5</v>
      </c>
      <c r="C2296">
        <f>IF(OR($L2296=TRUE,$A2296=0,MOD($A2296,ChapterTable!$R$20)&lt;&gt;0),
MAX(0,INT(($B2296+ChapterTable!$P$26+VLOOKUP(SUBSTITUTE(C$1,"성장단계","")&amp;"단계오프셋",ChapterTable!$R:$S,2,0))/ChapterTable!$P$23)),
MAX(0,INT(($B2296+ChapterTable!$R$26+VLOOKUP(SUBSTITUTE(C$1,"성장단계","")&amp;"보스단계오프셋",ChapterTable!$R:$S,2,0))/ChapterTable!$R$23)))</f>
        <v>0</v>
      </c>
      <c r="D2296">
        <f>IF(OR($L2296=TRUE,$A2296=0,MOD($A2296,ChapterTable!$R$20)&lt;&gt;0),
MAX(0,INT(($B2296+ChapterTable!$P$26+VLOOKUP(SUBSTITUTE(D$1,"성장단계","")&amp;"단계오프셋",ChapterTable!$R:$S,2,0))/ChapterTable!$P$23)),
MAX(0,INT(($B2296+ChapterTable!$R$26+VLOOKUP(SUBSTITUTE(D$1,"성장단계","")&amp;"보스단계오프셋",ChapterTable!$R:$S,2,0))/ChapterTable!$R$23)))</f>
        <v>0</v>
      </c>
      <c r="E2296" s="1">
        <f ca="1">IF(AND($A2296=0,$B2296=1),
    VLOOKUP(1,ChapterTable!$1:$1048576,MATCH("최종"&amp;SUBSTITUTE(SUBSTITUTE(E$1,"standard",""),"|Float",""),ChapterTable!$1:$1,0),0)*ChapterTable!$P$17,
  IF(AND($A2296=0,$B2296=0),
    E2297,
  IF($B2296=0,
    VLOOKUP($A2296,ChapterTable!$1:$1048576,MATCH("최종"&amp;SUBSTITUTE(SUBSTITUTE(E$1,"standard",""),"|Float",""),ChapterTable!$1:$1,0),0),
  IF($B2296=1,
    IF($L2296=FALSE,
      VLOOKUP($A2296,ChapterTable!$1:$1048576,MATCH("최종"&amp;SUBSTITUTE(SUBSTITUTE(E$1,"standard",""),"|Float",""),ChapterTable!$1:$1,0),0),
      VLOOKUP($A2296-ChapterTable!$P$11,ChapterTable!$1:$1048576,MATCH("최종"&amp;SUBSTITUTE(SUBSTITUTE(E$1,"standard",""),"|Float",""),ChapterTable!$1:$1,0),0)*ChapterTable!$P$14
    ),
  OFFSET(E2296,-$B2296+IF($L2296,1,0),0)*IF($B2296&gt;OFFSET($B2296,1,0),ChapterTable!$R$17,1)*
    (VLOOKUP(SUBSTITUTE(SUBSTITUTE(E$1,"standard",""),"|Float","")&amp;IF(OR($L2296=TRUE,$A2296=0,MOD($A2296,ChapterTable!$R$20)&lt;&gt;0),"","보스")&amp;"인게임누적곱배수",ChapterTable!$R:$S,2,0)^C2296
    +VLOOKUP(SUBSTITUTE(SUBSTITUTE(E$1,"standard",""),"|Float","")&amp;IF(OR($L2296=TRUE,$A2296=0,MOD($A2296,ChapterTable!$R$20)&lt;&gt;0),"","보스")&amp;"인게임누적합배수",ChapterTable!$R:$S,2,0)*C2296)
  )
  )
  )
)</f>
        <v>1032492.2146897315</v>
      </c>
      <c r="F2296" s="1">
        <f ca="1">IF(AND($A2296=0,$B2296=1),
    VLOOKUP(1,ChapterTable!$1:$1048576,MATCH("최종"&amp;SUBSTITUTE(SUBSTITUTE(F$1,"standard",""),"|Float",""),ChapterTable!$1:$1,0),0)*ChapterTable!$P$17,
  IF(AND($A2296=0,$B2296=0),
    F2297,
  IF($B2296=0,
    VLOOKUP($A2296,ChapterTable!$1:$1048576,MATCH("최종"&amp;SUBSTITUTE(SUBSTITUTE(F$1,"standard",""),"|Float",""),ChapterTable!$1:$1,0),0),
  IF($B2296=1,
    IF($L2296=FALSE,
      VLOOKUP($A2296,ChapterTable!$1:$1048576,MATCH("최종"&amp;SUBSTITUTE(SUBSTITUTE(F$1,"standard",""),"|Float",""),ChapterTable!$1:$1,0),0),
      VLOOKUP($A2296-ChapterTable!$P$11,ChapterTable!$1:$1048576,MATCH("최종"&amp;SUBSTITUTE(SUBSTITUTE(F$1,"standard",""),"|Float",""),ChapterTable!$1:$1,0),0)*ChapterTable!$P$14
    ),
  OFFSET(F2296,-$B2296+IF($L2296,1,0),0)*
    (VLOOKUP(SUBSTITUTE(SUBSTITUTE(F$1,"standard",""),"|Float","")&amp;IF(OR($L2296=TRUE,$A2296=0,MOD($A2296,ChapterTable!$R$20)&lt;&gt;0),"","보스")&amp;"인게임누적곱배수",ChapterTable!$R:$S,2,0)^D2296
    +VLOOKUP(SUBSTITUTE(SUBSTITUTE(F$1,"standard",""),"|Float","")&amp;IF(OR($L2296=TRUE,$A2296=0,MOD($A2296,ChapterTable!$R$20)&lt;&gt;0),"","보스")&amp;"인게임누적합배수",ChapterTable!$R:$S,2,0)*D2296)
  )
  )
  )
)</f>
        <v>430205.08945405477</v>
      </c>
      <c r="G2296" t="s">
        <v>719</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254"/>
        <v>11</v>
      </c>
      <c r="Q2296">
        <f t="shared" si="255"/>
        <v>11</v>
      </c>
      <c r="R2296" t="b">
        <f t="shared" ca="1" si="256"/>
        <v>1</v>
      </c>
      <c r="T2296" t="b">
        <f t="shared" ca="1" si="257"/>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260"/>
        <v>1</v>
      </c>
      <c r="AJ2296">
        <f t="shared" si="258"/>
        <v>1</v>
      </c>
      <c r="AK2296">
        <f t="shared" si="259"/>
        <v>1</v>
      </c>
      <c r="AL2296">
        <f t="shared" si="261"/>
        <v>9</v>
      </c>
    </row>
    <row r="2297" spans="1:38" hidden="1" x14ac:dyDescent="0.3">
      <c r="A2297">
        <v>24</v>
      </c>
      <c r="B2297">
        <v>6</v>
      </c>
      <c r="C2297">
        <f>IF(OR($L2297=TRUE,$A2297=0,MOD($A2297,ChapterTable!$R$20)&lt;&gt;0),
MAX(0,INT(($B2297+ChapterTable!$P$26+VLOOKUP(SUBSTITUTE(C$1,"성장단계","")&amp;"단계오프셋",ChapterTable!$R:$S,2,0))/ChapterTable!$P$23)),
MAX(0,INT(($B2297+ChapterTable!$R$26+VLOOKUP(SUBSTITUTE(C$1,"성장단계","")&amp;"보스단계오프셋",ChapterTable!$R:$S,2,0))/ChapterTable!$R$23)))</f>
        <v>1</v>
      </c>
      <c r="D2297">
        <f>IF(OR($L2297=TRUE,$A2297=0,MOD($A2297,ChapterTable!$R$20)&lt;&gt;0),
MAX(0,INT(($B2297+ChapterTable!$P$26+VLOOKUP(SUBSTITUTE(D$1,"성장단계","")&amp;"단계오프셋",ChapterTable!$R:$S,2,0))/ChapterTable!$P$23)),
MAX(0,INT(($B2297+ChapterTable!$R$26+VLOOKUP(SUBSTITUTE(D$1,"성장단계","")&amp;"보스단계오프셋",ChapterTable!$R:$S,2,0))/ChapterTable!$R$23)))</f>
        <v>0</v>
      </c>
      <c r="E2297" s="1">
        <f ca="1">IF(AND($A2297=0,$B2297=1),
    VLOOKUP(1,ChapterTable!$1:$1048576,MATCH("최종"&amp;SUBSTITUTE(SUBSTITUTE(E$1,"standard",""),"|Float",""),ChapterTable!$1:$1,0),0)*ChapterTable!$P$17,
  IF(AND($A2297=0,$B2297=0),
    E2298,
  IF($B2297=0,
    VLOOKUP($A2297,ChapterTable!$1:$1048576,MATCH("최종"&amp;SUBSTITUTE(SUBSTITUTE(E$1,"standard",""),"|Float",""),ChapterTable!$1:$1,0),0),
  IF($B2297=1,
    IF($L2297=FALSE,
      VLOOKUP($A2297,ChapterTable!$1:$1048576,MATCH("최종"&amp;SUBSTITUTE(SUBSTITUTE(E$1,"standard",""),"|Float",""),ChapterTable!$1:$1,0),0),
      VLOOKUP($A2297-ChapterTable!$P$11,ChapterTable!$1:$1048576,MATCH("최종"&amp;SUBSTITUTE(SUBSTITUTE(E$1,"standard",""),"|Float",""),ChapterTable!$1:$1,0),0)*ChapterTable!$P$14
    ),
  OFFSET(E2297,-$B2297+IF($L2297,1,0),0)*IF($B2297&gt;OFFSET($B2297,1,0),ChapterTable!$R$17,1)*
    (VLOOKUP(SUBSTITUTE(SUBSTITUTE(E$1,"standard",""),"|Float","")&amp;IF(OR($L2297=TRUE,$A2297=0,MOD($A2297,ChapterTable!$R$20)&lt;&gt;0),"","보스")&amp;"인게임누적곱배수",ChapterTable!$R:$S,2,0)^C2297
    +VLOOKUP(SUBSTITUTE(SUBSTITUTE(E$1,"standard",""),"|Float","")&amp;IF(OR($L2297=TRUE,$A2297=0,MOD($A2297,ChapterTable!$R$20)&lt;&gt;0),"","보스")&amp;"인게임누적합배수",ChapterTable!$R:$S,2,0)*C2297)
  )
  )
  )
)</f>
        <v>1238990.6576276778</v>
      </c>
      <c r="F2297" s="1">
        <f ca="1">IF(AND($A2297=0,$B2297=1),
    VLOOKUP(1,ChapterTable!$1:$1048576,MATCH("최종"&amp;SUBSTITUTE(SUBSTITUTE(F$1,"standard",""),"|Float",""),ChapterTable!$1:$1,0),0)*ChapterTable!$P$17,
  IF(AND($A2297=0,$B2297=0),
    F2298,
  IF($B2297=0,
    VLOOKUP($A2297,ChapterTable!$1:$1048576,MATCH("최종"&amp;SUBSTITUTE(SUBSTITUTE(F$1,"standard",""),"|Float",""),ChapterTable!$1:$1,0),0),
  IF($B2297=1,
    IF($L2297=FALSE,
      VLOOKUP($A2297,ChapterTable!$1:$1048576,MATCH("최종"&amp;SUBSTITUTE(SUBSTITUTE(F$1,"standard",""),"|Float",""),ChapterTable!$1:$1,0),0),
      VLOOKUP($A2297-ChapterTable!$P$11,ChapterTable!$1:$1048576,MATCH("최종"&amp;SUBSTITUTE(SUBSTITUTE(F$1,"standard",""),"|Float",""),ChapterTable!$1:$1,0),0)*ChapterTable!$P$14
    ),
  OFFSET(F2297,-$B2297+IF($L2297,1,0),0)*
    (VLOOKUP(SUBSTITUTE(SUBSTITUTE(F$1,"standard",""),"|Float","")&amp;IF(OR($L2297=TRUE,$A2297=0,MOD($A2297,ChapterTable!$R$20)&lt;&gt;0),"","보스")&amp;"인게임누적곱배수",ChapterTable!$R:$S,2,0)^D2297
    +VLOOKUP(SUBSTITUTE(SUBSTITUTE(F$1,"standard",""),"|Float","")&amp;IF(OR($L2297=TRUE,$A2297=0,MOD($A2297,ChapterTable!$R$20)&lt;&gt;0),"","보스")&amp;"인게임누적합배수",ChapterTable!$R:$S,2,0)*D2297)
  )
  )
  )
)</f>
        <v>430205.08945405477</v>
      </c>
      <c r="G2297" t="s">
        <v>719</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254"/>
        <v>1</v>
      </c>
      <c r="Q2297">
        <f t="shared" si="255"/>
        <v>1</v>
      </c>
      <c r="R2297" t="b">
        <f t="shared" ca="1" si="256"/>
        <v>1</v>
      </c>
      <c r="T2297" t="b">
        <f t="shared" ca="1" si="257"/>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260"/>
        <v>1</v>
      </c>
      <c r="AJ2297">
        <f t="shared" si="258"/>
        <v>1</v>
      </c>
      <c r="AK2297">
        <f t="shared" si="259"/>
        <v>1</v>
      </c>
      <c r="AL2297">
        <f t="shared" si="261"/>
        <v>9</v>
      </c>
    </row>
    <row r="2298" spans="1:38" hidden="1" x14ac:dyDescent="0.3">
      <c r="A2298">
        <v>24</v>
      </c>
      <c r="B2298">
        <v>7</v>
      </c>
      <c r="C2298">
        <f>IF(OR($L2298=TRUE,$A2298=0,MOD($A2298,ChapterTable!$R$20)&lt;&gt;0),
MAX(0,INT(($B2298+ChapterTable!$P$26+VLOOKUP(SUBSTITUTE(C$1,"성장단계","")&amp;"단계오프셋",ChapterTable!$R:$S,2,0))/ChapterTable!$P$23)),
MAX(0,INT(($B2298+ChapterTable!$R$26+VLOOKUP(SUBSTITUTE(C$1,"성장단계","")&amp;"보스단계오프셋",ChapterTable!$R:$S,2,0))/ChapterTable!$R$23)))</f>
        <v>1</v>
      </c>
      <c r="D2298">
        <f>IF(OR($L2298=TRUE,$A2298=0,MOD($A2298,ChapterTable!$R$20)&lt;&gt;0),
MAX(0,INT(($B2298+ChapterTable!$P$26+VLOOKUP(SUBSTITUTE(D$1,"성장단계","")&amp;"단계오프셋",ChapterTable!$R:$S,2,0))/ChapterTable!$P$23)),
MAX(0,INT(($B2298+ChapterTable!$R$26+VLOOKUP(SUBSTITUTE(D$1,"성장단계","")&amp;"보스단계오프셋",ChapterTable!$R:$S,2,0))/ChapterTable!$R$23)))</f>
        <v>0</v>
      </c>
      <c r="E2298" s="1">
        <f ca="1">IF(AND($A2298=0,$B2298=1),
    VLOOKUP(1,ChapterTable!$1:$1048576,MATCH("최종"&amp;SUBSTITUTE(SUBSTITUTE(E$1,"standard",""),"|Float",""),ChapterTable!$1:$1,0),0)*ChapterTable!$P$17,
  IF(AND($A2298=0,$B2298=0),
    E2299,
  IF($B2298=0,
    VLOOKUP($A2298,ChapterTable!$1:$1048576,MATCH("최종"&amp;SUBSTITUTE(SUBSTITUTE(E$1,"standard",""),"|Float",""),ChapterTable!$1:$1,0),0),
  IF($B2298=1,
    IF($L2298=FALSE,
      VLOOKUP($A2298,ChapterTable!$1:$1048576,MATCH("최종"&amp;SUBSTITUTE(SUBSTITUTE(E$1,"standard",""),"|Float",""),ChapterTable!$1:$1,0),0),
      VLOOKUP($A2298-ChapterTable!$P$11,ChapterTable!$1:$1048576,MATCH("최종"&amp;SUBSTITUTE(SUBSTITUTE(E$1,"standard",""),"|Float",""),ChapterTable!$1:$1,0),0)*ChapterTable!$P$14
    ),
  OFFSET(E2298,-$B2298+IF($L2298,1,0),0)*IF($B2298&gt;OFFSET($B2298,1,0),ChapterTable!$R$17,1)*
    (VLOOKUP(SUBSTITUTE(SUBSTITUTE(E$1,"standard",""),"|Float","")&amp;IF(OR($L2298=TRUE,$A2298=0,MOD($A2298,ChapterTable!$R$20)&lt;&gt;0),"","보스")&amp;"인게임누적곱배수",ChapterTable!$R:$S,2,0)^C2298
    +VLOOKUP(SUBSTITUTE(SUBSTITUTE(E$1,"standard",""),"|Float","")&amp;IF(OR($L2298=TRUE,$A2298=0,MOD($A2298,ChapterTable!$R$20)&lt;&gt;0),"","보스")&amp;"인게임누적합배수",ChapterTable!$R:$S,2,0)*C2298)
  )
  )
  )
)</f>
        <v>1238990.6576276778</v>
      </c>
      <c r="F2298" s="1">
        <f ca="1">IF(AND($A2298=0,$B2298=1),
    VLOOKUP(1,ChapterTable!$1:$1048576,MATCH("최종"&amp;SUBSTITUTE(SUBSTITUTE(F$1,"standard",""),"|Float",""),ChapterTable!$1:$1,0),0)*ChapterTable!$P$17,
  IF(AND($A2298=0,$B2298=0),
    F2299,
  IF($B2298=0,
    VLOOKUP($A2298,ChapterTable!$1:$1048576,MATCH("최종"&amp;SUBSTITUTE(SUBSTITUTE(F$1,"standard",""),"|Float",""),ChapterTable!$1:$1,0),0),
  IF($B2298=1,
    IF($L2298=FALSE,
      VLOOKUP($A2298,ChapterTable!$1:$1048576,MATCH("최종"&amp;SUBSTITUTE(SUBSTITUTE(F$1,"standard",""),"|Float",""),ChapterTable!$1:$1,0),0),
      VLOOKUP($A2298-ChapterTable!$P$11,ChapterTable!$1:$1048576,MATCH("최종"&amp;SUBSTITUTE(SUBSTITUTE(F$1,"standard",""),"|Float",""),ChapterTable!$1:$1,0),0)*ChapterTable!$P$14
    ),
  OFFSET(F2298,-$B2298+IF($L2298,1,0),0)*
    (VLOOKUP(SUBSTITUTE(SUBSTITUTE(F$1,"standard",""),"|Float","")&amp;IF(OR($L2298=TRUE,$A2298=0,MOD($A2298,ChapterTable!$R$20)&lt;&gt;0),"","보스")&amp;"인게임누적곱배수",ChapterTable!$R:$S,2,0)^D2298
    +VLOOKUP(SUBSTITUTE(SUBSTITUTE(F$1,"standard",""),"|Float","")&amp;IF(OR($L2298=TRUE,$A2298=0,MOD($A2298,ChapterTable!$R$20)&lt;&gt;0),"","보스")&amp;"인게임누적합배수",ChapterTable!$R:$S,2,0)*D2298)
  )
  )
  )
)</f>
        <v>430205.08945405477</v>
      </c>
      <c r="G2298" t="s">
        <v>719</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254"/>
        <v>1</v>
      </c>
      <c r="Q2298">
        <f t="shared" si="255"/>
        <v>1</v>
      </c>
      <c r="R2298" t="b">
        <f t="shared" ca="1" si="256"/>
        <v>1</v>
      </c>
      <c r="T2298" t="b">
        <f t="shared" ca="1" si="257"/>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260"/>
        <v>1</v>
      </c>
      <c r="AJ2298">
        <f t="shared" si="258"/>
        <v>1</v>
      </c>
      <c r="AK2298">
        <f t="shared" si="259"/>
        <v>1</v>
      </c>
      <c r="AL2298">
        <f t="shared" si="261"/>
        <v>9</v>
      </c>
    </row>
    <row r="2299" spans="1:38" hidden="1" x14ac:dyDescent="0.3">
      <c r="A2299">
        <v>24</v>
      </c>
      <c r="B2299">
        <v>8</v>
      </c>
      <c r="C2299">
        <f>IF(OR($L2299=TRUE,$A2299=0,MOD($A2299,ChapterTable!$R$20)&lt;&gt;0),
MAX(0,INT(($B2299+ChapterTable!$P$26+VLOOKUP(SUBSTITUTE(C$1,"성장단계","")&amp;"단계오프셋",ChapterTable!$R:$S,2,0))/ChapterTable!$P$23)),
MAX(0,INT(($B2299+ChapterTable!$R$26+VLOOKUP(SUBSTITUTE(C$1,"성장단계","")&amp;"보스단계오프셋",ChapterTable!$R:$S,2,0))/ChapterTable!$R$23)))</f>
        <v>1</v>
      </c>
      <c r="D2299">
        <f>IF(OR($L2299=TRUE,$A2299=0,MOD($A2299,ChapterTable!$R$20)&lt;&gt;0),
MAX(0,INT(($B2299+ChapterTable!$P$26+VLOOKUP(SUBSTITUTE(D$1,"성장단계","")&amp;"단계오프셋",ChapterTable!$R:$S,2,0))/ChapterTable!$P$23)),
MAX(0,INT(($B2299+ChapterTable!$R$26+VLOOKUP(SUBSTITUTE(D$1,"성장단계","")&amp;"보스단계오프셋",ChapterTable!$R:$S,2,0))/ChapterTable!$R$23)))</f>
        <v>0</v>
      </c>
      <c r="E2299" s="1">
        <f ca="1">IF(AND($A2299=0,$B2299=1),
    VLOOKUP(1,ChapterTable!$1:$1048576,MATCH("최종"&amp;SUBSTITUTE(SUBSTITUTE(E$1,"standard",""),"|Float",""),ChapterTable!$1:$1,0),0)*ChapterTable!$P$17,
  IF(AND($A2299=0,$B2299=0),
    E2300,
  IF($B2299=0,
    VLOOKUP($A2299,ChapterTable!$1:$1048576,MATCH("최종"&amp;SUBSTITUTE(SUBSTITUTE(E$1,"standard",""),"|Float",""),ChapterTable!$1:$1,0),0),
  IF($B2299=1,
    IF($L2299=FALSE,
      VLOOKUP($A2299,ChapterTable!$1:$1048576,MATCH("최종"&amp;SUBSTITUTE(SUBSTITUTE(E$1,"standard",""),"|Float",""),ChapterTable!$1:$1,0),0),
      VLOOKUP($A2299-ChapterTable!$P$11,ChapterTable!$1:$1048576,MATCH("최종"&amp;SUBSTITUTE(SUBSTITUTE(E$1,"standard",""),"|Float",""),ChapterTable!$1:$1,0),0)*ChapterTable!$P$14
    ),
  OFFSET(E2299,-$B2299+IF($L2299,1,0),0)*IF($B2299&gt;OFFSET($B2299,1,0),ChapterTable!$R$17,1)*
    (VLOOKUP(SUBSTITUTE(SUBSTITUTE(E$1,"standard",""),"|Float","")&amp;IF(OR($L2299=TRUE,$A2299=0,MOD($A2299,ChapterTable!$R$20)&lt;&gt;0),"","보스")&amp;"인게임누적곱배수",ChapterTable!$R:$S,2,0)^C2299
    +VLOOKUP(SUBSTITUTE(SUBSTITUTE(E$1,"standard",""),"|Float","")&amp;IF(OR($L2299=TRUE,$A2299=0,MOD($A2299,ChapterTable!$R$20)&lt;&gt;0),"","보스")&amp;"인게임누적합배수",ChapterTable!$R:$S,2,0)*C2299)
  )
  )
  )
)</f>
        <v>1238990.6576276778</v>
      </c>
      <c r="F2299" s="1">
        <f ca="1">IF(AND($A2299=0,$B2299=1),
    VLOOKUP(1,ChapterTable!$1:$1048576,MATCH("최종"&amp;SUBSTITUTE(SUBSTITUTE(F$1,"standard",""),"|Float",""),ChapterTable!$1:$1,0),0)*ChapterTable!$P$17,
  IF(AND($A2299=0,$B2299=0),
    F2300,
  IF($B2299=0,
    VLOOKUP($A2299,ChapterTable!$1:$1048576,MATCH("최종"&amp;SUBSTITUTE(SUBSTITUTE(F$1,"standard",""),"|Float",""),ChapterTable!$1:$1,0),0),
  IF($B2299=1,
    IF($L2299=FALSE,
      VLOOKUP($A2299,ChapterTable!$1:$1048576,MATCH("최종"&amp;SUBSTITUTE(SUBSTITUTE(F$1,"standard",""),"|Float",""),ChapterTable!$1:$1,0),0),
      VLOOKUP($A2299-ChapterTable!$P$11,ChapterTable!$1:$1048576,MATCH("최종"&amp;SUBSTITUTE(SUBSTITUTE(F$1,"standard",""),"|Float",""),ChapterTable!$1:$1,0),0)*ChapterTable!$P$14
    ),
  OFFSET(F2299,-$B2299+IF($L2299,1,0),0)*
    (VLOOKUP(SUBSTITUTE(SUBSTITUTE(F$1,"standard",""),"|Float","")&amp;IF(OR($L2299=TRUE,$A2299=0,MOD($A2299,ChapterTable!$R$20)&lt;&gt;0),"","보스")&amp;"인게임누적곱배수",ChapterTable!$R:$S,2,0)^D2299
    +VLOOKUP(SUBSTITUTE(SUBSTITUTE(F$1,"standard",""),"|Float","")&amp;IF(OR($L2299=TRUE,$A2299=0,MOD($A2299,ChapterTable!$R$20)&lt;&gt;0),"","보스")&amp;"인게임누적합배수",ChapterTable!$R:$S,2,0)*D2299)
  )
  )
  )
)</f>
        <v>430205.08945405477</v>
      </c>
      <c r="G2299" t="s">
        <v>719</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254"/>
        <v>1</v>
      </c>
      <c r="Q2299">
        <f t="shared" si="255"/>
        <v>1</v>
      </c>
      <c r="R2299" t="b">
        <f t="shared" ca="1" si="256"/>
        <v>1</v>
      </c>
      <c r="T2299" t="b">
        <f t="shared" ca="1" si="257"/>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260"/>
        <v>1</v>
      </c>
      <c r="AJ2299">
        <f t="shared" si="258"/>
        <v>1</v>
      </c>
      <c r="AK2299">
        <f t="shared" si="259"/>
        <v>1</v>
      </c>
      <c r="AL2299">
        <f t="shared" si="261"/>
        <v>9</v>
      </c>
    </row>
    <row r="2300" spans="1:38" hidden="1" x14ac:dyDescent="0.3">
      <c r="A2300">
        <v>24</v>
      </c>
      <c r="B2300">
        <v>9</v>
      </c>
      <c r="C2300">
        <f>IF(OR($L2300=TRUE,$A2300=0,MOD($A2300,ChapterTable!$R$20)&lt;&gt;0),
MAX(0,INT(($B2300+ChapterTable!$P$26+VLOOKUP(SUBSTITUTE(C$1,"성장단계","")&amp;"단계오프셋",ChapterTable!$R:$S,2,0))/ChapterTable!$P$23)),
MAX(0,INT(($B2300+ChapterTable!$R$26+VLOOKUP(SUBSTITUTE(C$1,"성장단계","")&amp;"보스단계오프셋",ChapterTable!$R:$S,2,0))/ChapterTable!$R$23)))</f>
        <v>1</v>
      </c>
      <c r="D2300">
        <f>IF(OR($L2300=TRUE,$A2300=0,MOD($A2300,ChapterTable!$R$20)&lt;&gt;0),
MAX(0,INT(($B2300+ChapterTable!$P$26+VLOOKUP(SUBSTITUTE(D$1,"성장단계","")&amp;"단계오프셋",ChapterTable!$R:$S,2,0))/ChapterTable!$P$23)),
MAX(0,INT(($B2300+ChapterTable!$R$26+VLOOKUP(SUBSTITUTE(D$1,"성장단계","")&amp;"보스단계오프셋",ChapterTable!$R:$S,2,0))/ChapterTable!$R$23)))</f>
        <v>0</v>
      </c>
      <c r="E2300" s="1">
        <f ca="1">IF(AND($A2300=0,$B2300=1),
    VLOOKUP(1,ChapterTable!$1:$1048576,MATCH("최종"&amp;SUBSTITUTE(SUBSTITUTE(E$1,"standard",""),"|Float",""),ChapterTable!$1:$1,0),0)*ChapterTable!$P$17,
  IF(AND($A2300=0,$B2300=0),
    E2301,
  IF($B2300=0,
    VLOOKUP($A2300,ChapterTable!$1:$1048576,MATCH("최종"&amp;SUBSTITUTE(SUBSTITUTE(E$1,"standard",""),"|Float",""),ChapterTable!$1:$1,0),0),
  IF($B2300=1,
    IF($L2300=FALSE,
      VLOOKUP($A2300,ChapterTable!$1:$1048576,MATCH("최종"&amp;SUBSTITUTE(SUBSTITUTE(E$1,"standard",""),"|Float",""),ChapterTable!$1:$1,0),0),
      VLOOKUP($A2300-ChapterTable!$P$11,ChapterTable!$1:$1048576,MATCH("최종"&amp;SUBSTITUTE(SUBSTITUTE(E$1,"standard",""),"|Float",""),ChapterTable!$1:$1,0),0)*ChapterTable!$P$14
    ),
  OFFSET(E2300,-$B2300+IF($L2300,1,0),0)*IF($B2300&gt;OFFSET($B2300,1,0),ChapterTable!$R$17,1)*
    (VLOOKUP(SUBSTITUTE(SUBSTITUTE(E$1,"standard",""),"|Float","")&amp;IF(OR($L2300=TRUE,$A2300=0,MOD($A2300,ChapterTable!$R$20)&lt;&gt;0),"","보스")&amp;"인게임누적곱배수",ChapterTable!$R:$S,2,0)^C2300
    +VLOOKUP(SUBSTITUTE(SUBSTITUTE(E$1,"standard",""),"|Float","")&amp;IF(OR($L2300=TRUE,$A2300=0,MOD($A2300,ChapterTable!$R$20)&lt;&gt;0),"","보스")&amp;"인게임누적합배수",ChapterTable!$R:$S,2,0)*C2300)
  )
  )
  )
)</f>
        <v>1238990.6576276778</v>
      </c>
      <c r="F2300" s="1">
        <f ca="1">IF(AND($A2300=0,$B2300=1),
    VLOOKUP(1,ChapterTable!$1:$1048576,MATCH("최종"&amp;SUBSTITUTE(SUBSTITUTE(F$1,"standard",""),"|Float",""),ChapterTable!$1:$1,0),0)*ChapterTable!$P$17,
  IF(AND($A2300=0,$B2300=0),
    F2301,
  IF($B2300=0,
    VLOOKUP($A2300,ChapterTable!$1:$1048576,MATCH("최종"&amp;SUBSTITUTE(SUBSTITUTE(F$1,"standard",""),"|Float",""),ChapterTable!$1:$1,0),0),
  IF($B2300=1,
    IF($L2300=FALSE,
      VLOOKUP($A2300,ChapterTable!$1:$1048576,MATCH("최종"&amp;SUBSTITUTE(SUBSTITUTE(F$1,"standard",""),"|Float",""),ChapterTable!$1:$1,0),0),
      VLOOKUP($A2300-ChapterTable!$P$11,ChapterTable!$1:$1048576,MATCH("최종"&amp;SUBSTITUTE(SUBSTITUTE(F$1,"standard",""),"|Float",""),ChapterTable!$1:$1,0),0)*ChapterTable!$P$14
    ),
  OFFSET(F2300,-$B2300+IF($L2300,1,0),0)*
    (VLOOKUP(SUBSTITUTE(SUBSTITUTE(F$1,"standard",""),"|Float","")&amp;IF(OR($L2300=TRUE,$A2300=0,MOD($A2300,ChapterTable!$R$20)&lt;&gt;0),"","보스")&amp;"인게임누적곱배수",ChapterTable!$R:$S,2,0)^D2300
    +VLOOKUP(SUBSTITUTE(SUBSTITUTE(F$1,"standard",""),"|Float","")&amp;IF(OR($L2300=TRUE,$A2300=0,MOD($A2300,ChapterTable!$R$20)&lt;&gt;0),"","보스")&amp;"인게임누적합배수",ChapterTable!$R:$S,2,0)*D2300)
  )
  )
  )
)</f>
        <v>430205.08945405477</v>
      </c>
      <c r="G2300" t="s">
        <v>719</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254"/>
        <v>91</v>
      </c>
      <c r="Q2300">
        <f t="shared" si="255"/>
        <v>91</v>
      </c>
      <c r="R2300" t="b">
        <f t="shared" ca="1" si="256"/>
        <v>1</v>
      </c>
      <c r="T2300" t="b">
        <f t="shared" ca="1" si="257"/>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260"/>
        <v>1</v>
      </c>
      <c r="AJ2300">
        <f t="shared" si="258"/>
        <v>1</v>
      </c>
      <c r="AK2300">
        <f t="shared" si="259"/>
        <v>1</v>
      </c>
      <c r="AL2300">
        <f t="shared" si="261"/>
        <v>9</v>
      </c>
    </row>
    <row r="2301" spans="1:38" hidden="1" x14ac:dyDescent="0.3">
      <c r="A2301">
        <v>24</v>
      </c>
      <c r="B2301">
        <v>10</v>
      </c>
      <c r="C2301">
        <f>IF(OR($L2301=TRUE,$A2301=0,MOD($A2301,ChapterTable!$R$20)&lt;&gt;0),
MAX(0,INT(($B2301+ChapterTable!$P$26+VLOOKUP(SUBSTITUTE(C$1,"성장단계","")&amp;"단계오프셋",ChapterTable!$R:$S,2,0))/ChapterTable!$P$23)),
MAX(0,INT(($B2301+ChapterTable!$R$26+VLOOKUP(SUBSTITUTE(C$1,"성장단계","")&amp;"보스단계오프셋",ChapterTable!$R:$S,2,0))/ChapterTable!$R$23)))</f>
        <v>1</v>
      </c>
      <c r="D2301">
        <f>IF(OR($L2301=TRUE,$A2301=0,MOD($A2301,ChapterTable!$R$20)&lt;&gt;0),
MAX(0,INT(($B2301+ChapterTable!$P$26+VLOOKUP(SUBSTITUTE(D$1,"성장단계","")&amp;"단계오프셋",ChapterTable!$R:$S,2,0))/ChapterTable!$P$23)),
MAX(0,INT(($B2301+ChapterTable!$R$26+VLOOKUP(SUBSTITUTE(D$1,"성장단계","")&amp;"보스단계오프셋",ChapterTable!$R:$S,2,0))/ChapterTable!$R$23)))</f>
        <v>0</v>
      </c>
      <c r="E2301" s="1">
        <f ca="1">IF(AND($A2301=0,$B2301=1),
    VLOOKUP(1,ChapterTable!$1:$1048576,MATCH("최종"&amp;SUBSTITUTE(SUBSTITUTE(E$1,"standard",""),"|Float",""),ChapterTable!$1:$1,0),0)*ChapterTable!$P$17,
  IF(AND($A2301=0,$B2301=0),
    E2302,
  IF($B2301=0,
    VLOOKUP($A2301,ChapterTable!$1:$1048576,MATCH("최종"&amp;SUBSTITUTE(SUBSTITUTE(E$1,"standard",""),"|Float",""),ChapterTable!$1:$1,0),0),
  IF($B2301=1,
    IF($L2301=FALSE,
      VLOOKUP($A2301,ChapterTable!$1:$1048576,MATCH("최종"&amp;SUBSTITUTE(SUBSTITUTE(E$1,"standard",""),"|Float",""),ChapterTable!$1:$1,0),0),
      VLOOKUP($A2301-ChapterTable!$P$11,ChapterTable!$1:$1048576,MATCH("최종"&amp;SUBSTITUTE(SUBSTITUTE(E$1,"standard",""),"|Float",""),ChapterTable!$1:$1,0),0)*ChapterTable!$P$14
    ),
  OFFSET(E2301,-$B2301+IF($L2301,1,0),0)*IF($B2301&gt;OFFSET($B2301,1,0),ChapterTable!$R$17,1)*
    (VLOOKUP(SUBSTITUTE(SUBSTITUTE(E$1,"standard",""),"|Float","")&amp;IF(OR($L2301=TRUE,$A2301=0,MOD($A2301,ChapterTable!$R$20)&lt;&gt;0),"","보스")&amp;"인게임누적곱배수",ChapterTable!$R:$S,2,0)^C2301
    +VLOOKUP(SUBSTITUTE(SUBSTITUTE(E$1,"standard",""),"|Float","")&amp;IF(OR($L2301=TRUE,$A2301=0,MOD($A2301,ChapterTable!$R$20)&lt;&gt;0),"","보스")&amp;"인게임누적합배수",ChapterTable!$R:$S,2,0)*C2301)
  )
  )
  )
)</f>
        <v>1238990.6576276778</v>
      </c>
      <c r="F2301" s="1">
        <f ca="1">IF(AND($A2301=0,$B2301=1),
    VLOOKUP(1,ChapterTable!$1:$1048576,MATCH("최종"&amp;SUBSTITUTE(SUBSTITUTE(F$1,"standard",""),"|Float",""),ChapterTable!$1:$1,0),0)*ChapterTable!$P$17,
  IF(AND($A2301=0,$B2301=0),
    F2302,
  IF($B2301=0,
    VLOOKUP($A2301,ChapterTable!$1:$1048576,MATCH("최종"&amp;SUBSTITUTE(SUBSTITUTE(F$1,"standard",""),"|Float",""),ChapterTable!$1:$1,0),0),
  IF($B2301=1,
    IF($L2301=FALSE,
      VLOOKUP($A2301,ChapterTable!$1:$1048576,MATCH("최종"&amp;SUBSTITUTE(SUBSTITUTE(F$1,"standard",""),"|Float",""),ChapterTable!$1:$1,0),0),
      VLOOKUP($A2301-ChapterTable!$P$11,ChapterTable!$1:$1048576,MATCH("최종"&amp;SUBSTITUTE(SUBSTITUTE(F$1,"standard",""),"|Float",""),ChapterTable!$1:$1,0),0)*ChapterTable!$P$14
    ),
  OFFSET(F2301,-$B2301+IF($L2301,1,0),0)*
    (VLOOKUP(SUBSTITUTE(SUBSTITUTE(F$1,"standard",""),"|Float","")&amp;IF(OR($L2301=TRUE,$A2301=0,MOD($A2301,ChapterTable!$R$20)&lt;&gt;0),"","보스")&amp;"인게임누적곱배수",ChapterTable!$R:$S,2,0)^D2301
    +VLOOKUP(SUBSTITUTE(SUBSTITUTE(F$1,"standard",""),"|Float","")&amp;IF(OR($L2301=TRUE,$A2301=0,MOD($A2301,ChapterTable!$R$20)&lt;&gt;0),"","보스")&amp;"인게임누적합배수",ChapterTable!$R:$S,2,0)*D2301)
  )
  )
  )
)</f>
        <v>430205.08945405477</v>
      </c>
      <c r="G2301" t="s">
        <v>719</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254"/>
        <v>21</v>
      </c>
      <c r="Q2301">
        <f t="shared" si="255"/>
        <v>21</v>
      </c>
      <c r="R2301" t="b">
        <f t="shared" ca="1" si="256"/>
        <v>1</v>
      </c>
      <c r="T2301" t="b">
        <f t="shared" ca="1" si="257"/>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260"/>
        <v>1</v>
      </c>
      <c r="AJ2301">
        <f t="shared" si="258"/>
        <v>1</v>
      </c>
      <c r="AK2301">
        <f t="shared" si="259"/>
        <v>1</v>
      </c>
      <c r="AL2301">
        <f t="shared" si="261"/>
        <v>9</v>
      </c>
    </row>
    <row r="2302" spans="1:38" hidden="1" x14ac:dyDescent="0.3">
      <c r="A2302">
        <v>24</v>
      </c>
      <c r="B2302">
        <v>11</v>
      </c>
      <c r="C2302">
        <f>IF(OR($L2302=TRUE,$A2302=0,MOD($A2302,ChapterTable!$R$20)&lt;&gt;0),
MAX(0,INT(($B2302+ChapterTable!$P$26+VLOOKUP(SUBSTITUTE(C$1,"성장단계","")&amp;"단계오프셋",ChapterTable!$R:$S,2,0))/ChapterTable!$P$23)),
MAX(0,INT(($B2302+ChapterTable!$R$26+VLOOKUP(SUBSTITUTE(C$1,"성장단계","")&amp;"보스단계오프셋",ChapterTable!$R:$S,2,0))/ChapterTable!$R$23)))</f>
        <v>1</v>
      </c>
      <c r="D2302">
        <f>IF(OR($L2302=TRUE,$A2302=0,MOD($A2302,ChapterTable!$R$20)&lt;&gt;0),
MAX(0,INT(($B2302+ChapterTable!$P$26+VLOOKUP(SUBSTITUTE(D$1,"성장단계","")&amp;"단계오프셋",ChapterTable!$R:$S,2,0))/ChapterTable!$P$23)),
MAX(0,INT(($B2302+ChapterTable!$R$26+VLOOKUP(SUBSTITUTE(D$1,"성장단계","")&amp;"보스단계오프셋",ChapterTable!$R:$S,2,0))/ChapterTable!$R$23)))</f>
        <v>1</v>
      </c>
      <c r="E2302" s="1">
        <f ca="1">IF(AND($A2302=0,$B2302=1),
    VLOOKUP(1,ChapterTable!$1:$1048576,MATCH("최종"&amp;SUBSTITUTE(SUBSTITUTE(E$1,"standard",""),"|Float",""),ChapterTable!$1:$1,0),0)*ChapterTable!$P$17,
  IF(AND($A2302=0,$B2302=0),
    E2303,
  IF($B2302=0,
    VLOOKUP($A2302,ChapterTable!$1:$1048576,MATCH("최종"&amp;SUBSTITUTE(SUBSTITUTE(E$1,"standard",""),"|Float",""),ChapterTable!$1:$1,0),0),
  IF($B2302=1,
    IF($L2302=FALSE,
      VLOOKUP($A2302,ChapterTable!$1:$1048576,MATCH("최종"&amp;SUBSTITUTE(SUBSTITUTE(E$1,"standard",""),"|Float",""),ChapterTable!$1:$1,0),0),
      VLOOKUP($A2302-ChapterTable!$P$11,ChapterTable!$1:$1048576,MATCH("최종"&amp;SUBSTITUTE(SUBSTITUTE(E$1,"standard",""),"|Float",""),ChapterTable!$1:$1,0),0)*ChapterTable!$P$14
    ),
  OFFSET(E2302,-$B2302+IF($L2302,1,0),0)*IF($B2302&gt;OFFSET($B2302,1,0),ChapterTable!$R$17,1)*
    (VLOOKUP(SUBSTITUTE(SUBSTITUTE(E$1,"standard",""),"|Float","")&amp;IF(OR($L2302=TRUE,$A2302=0,MOD($A2302,ChapterTable!$R$20)&lt;&gt;0),"","보스")&amp;"인게임누적곱배수",ChapterTable!$R:$S,2,0)^C2302
    +VLOOKUP(SUBSTITUTE(SUBSTITUTE(E$1,"standard",""),"|Float","")&amp;IF(OR($L2302=TRUE,$A2302=0,MOD($A2302,ChapterTable!$R$20)&lt;&gt;0),"","보스")&amp;"인게임누적합배수",ChapterTable!$R:$S,2,0)*C2302)
  )
  )
  )
)</f>
        <v>1238990.6576276778</v>
      </c>
      <c r="F2302" s="1">
        <f ca="1">IF(AND($A2302=0,$B2302=1),
    VLOOKUP(1,ChapterTable!$1:$1048576,MATCH("최종"&amp;SUBSTITUTE(SUBSTITUTE(F$1,"standard",""),"|Float",""),ChapterTable!$1:$1,0),0)*ChapterTable!$P$17,
  IF(AND($A2302=0,$B2302=0),
    F2303,
  IF($B2302=0,
    VLOOKUP($A2302,ChapterTable!$1:$1048576,MATCH("최종"&amp;SUBSTITUTE(SUBSTITUTE(F$1,"standard",""),"|Float",""),ChapterTable!$1:$1,0),0),
  IF($B2302=1,
    IF($L2302=FALSE,
      VLOOKUP($A2302,ChapterTable!$1:$1048576,MATCH("최종"&amp;SUBSTITUTE(SUBSTITUTE(F$1,"standard",""),"|Float",""),ChapterTable!$1:$1,0),0),
      VLOOKUP($A2302-ChapterTable!$P$11,ChapterTable!$1:$1048576,MATCH("최종"&amp;SUBSTITUTE(SUBSTITUTE(F$1,"standard",""),"|Float",""),ChapterTable!$1:$1,0),0)*ChapterTable!$P$14
    ),
  OFFSET(F2302,-$B2302+IF($L2302,1,0),0)*
    (VLOOKUP(SUBSTITUTE(SUBSTITUTE(F$1,"standard",""),"|Float","")&amp;IF(OR($L2302=TRUE,$A2302=0,MOD($A2302,ChapterTable!$R$20)&lt;&gt;0),"","보스")&amp;"인게임누적곱배수",ChapterTable!$R:$S,2,0)^D2302
    +VLOOKUP(SUBSTITUTE(SUBSTITUTE(F$1,"standard",""),"|Float","")&amp;IF(OR($L2302=TRUE,$A2302=0,MOD($A2302,ChapterTable!$R$20)&lt;&gt;0),"","보스")&amp;"인게임누적합배수",ChapterTable!$R:$S,2,0)*D2302)
  )
  )
  )
)</f>
        <v>462470.47116310889</v>
      </c>
      <c r="G2302" t="s">
        <v>719</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254"/>
        <v>2</v>
      </c>
      <c r="Q2302">
        <f t="shared" si="255"/>
        <v>2</v>
      </c>
      <c r="R2302" t="b">
        <f t="shared" ca="1" si="256"/>
        <v>1</v>
      </c>
      <c r="T2302" t="b">
        <f t="shared" ca="1" si="257"/>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260"/>
        <v>0.5</v>
      </c>
      <c r="AJ2302">
        <f t="shared" si="258"/>
        <v>0.54666666600000002</v>
      </c>
      <c r="AK2302">
        <f t="shared" si="259"/>
        <v>1</v>
      </c>
      <c r="AL2302">
        <f t="shared" si="261"/>
        <v>9</v>
      </c>
    </row>
    <row r="2303" spans="1:38" hidden="1" x14ac:dyDescent="0.3">
      <c r="A2303">
        <v>24</v>
      </c>
      <c r="B2303">
        <v>12</v>
      </c>
      <c r="C2303">
        <f>IF(OR($L2303=TRUE,$A2303=0,MOD($A2303,ChapterTable!$R$20)&lt;&gt;0),
MAX(0,INT(($B2303+ChapterTable!$P$26+VLOOKUP(SUBSTITUTE(C$1,"성장단계","")&amp;"단계오프셋",ChapterTable!$R:$S,2,0))/ChapterTable!$P$23)),
MAX(0,INT(($B2303+ChapterTable!$R$26+VLOOKUP(SUBSTITUTE(C$1,"성장단계","")&amp;"보스단계오프셋",ChapterTable!$R:$S,2,0))/ChapterTable!$R$23)))</f>
        <v>1</v>
      </c>
      <c r="D2303">
        <f>IF(OR($L2303=TRUE,$A2303=0,MOD($A2303,ChapterTable!$R$20)&lt;&gt;0),
MAX(0,INT(($B2303+ChapterTable!$P$26+VLOOKUP(SUBSTITUTE(D$1,"성장단계","")&amp;"단계오프셋",ChapterTable!$R:$S,2,0))/ChapterTable!$P$23)),
MAX(0,INT(($B2303+ChapterTable!$R$26+VLOOKUP(SUBSTITUTE(D$1,"성장단계","")&amp;"보스단계오프셋",ChapterTable!$R:$S,2,0))/ChapterTable!$R$23)))</f>
        <v>1</v>
      </c>
      <c r="E2303" s="1">
        <f ca="1">IF(AND($A2303=0,$B2303=1),
    VLOOKUP(1,ChapterTable!$1:$1048576,MATCH("최종"&amp;SUBSTITUTE(SUBSTITUTE(E$1,"standard",""),"|Float",""),ChapterTable!$1:$1,0),0)*ChapterTable!$P$17,
  IF(AND($A2303=0,$B2303=0),
    E2304,
  IF($B2303=0,
    VLOOKUP($A2303,ChapterTable!$1:$1048576,MATCH("최종"&amp;SUBSTITUTE(SUBSTITUTE(E$1,"standard",""),"|Float",""),ChapterTable!$1:$1,0),0),
  IF($B2303=1,
    IF($L2303=FALSE,
      VLOOKUP($A2303,ChapterTable!$1:$1048576,MATCH("최종"&amp;SUBSTITUTE(SUBSTITUTE(E$1,"standard",""),"|Float",""),ChapterTable!$1:$1,0),0),
      VLOOKUP($A2303-ChapterTable!$P$11,ChapterTable!$1:$1048576,MATCH("최종"&amp;SUBSTITUTE(SUBSTITUTE(E$1,"standard",""),"|Float",""),ChapterTable!$1:$1,0),0)*ChapterTable!$P$14
    ),
  OFFSET(E2303,-$B2303+IF($L2303,1,0),0)*IF($B2303&gt;OFFSET($B2303,1,0),ChapterTable!$R$17,1)*
    (VLOOKUP(SUBSTITUTE(SUBSTITUTE(E$1,"standard",""),"|Float","")&amp;IF(OR($L2303=TRUE,$A2303=0,MOD($A2303,ChapterTable!$R$20)&lt;&gt;0),"","보스")&amp;"인게임누적곱배수",ChapterTable!$R:$S,2,0)^C2303
    +VLOOKUP(SUBSTITUTE(SUBSTITUTE(E$1,"standard",""),"|Float","")&amp;IF(OR($L2303=TRUE,$A2303=0,MOD($A2303,ChapterTable!$R$20)&lt;&gt;0),"","보스")&amp;"인게임누적합배수",ChapterTable!$R:$S,2,0)*C2303)
  )
  )
  )
)</f>
        <v>1238990.6576276778</v>
      </c>
      <c r="F2303" s="1">
        <f ca="1">IF(AND($A2303=0,$B2303=1),
    VLOOKUP(1,ChapterTable!$1:$1048576,MATCH("최종"&amp;SUBSTITUTE(SUBSTITUTE(F$1,"standard",""),"|Float",""),ChapterTable!$1:$1,0),0)*ChapterTable!$P$17,
  IF(AND($A2303=0,$B2303=0),
    F2304,
  IF($B2303=0,
    VLOOKUP($A2303,ChapterTable!$1:$1048576,MATCH("최종"&amp;SUBSTITUTE(SUBSTITUTE(F$1,"standard",""),"|Float",""),ChapterTable!$1:$1,0),0),
  IF($B2303=1,
    IF($L2303=FALSE,
      VLOOKUP($A2303,ChapterTable!$1:$1048576,MATCH("최종"&amp;SUBSTITUTE(SUBSTITUTE(F$1,"standard",""),"|Float",""),ChapterTable!$1:$1,0),0),
      VLOOKUP($A2303-ChapterTable!$P$11,ChapterTable!$1:$1048576,MATCH("최종"&amp;SUBSTITUTE(SUBSTITUTE(F$1,"standard",""),"|Float",""),ChapterTable!$1:$1,0),0)*ChapterTable!$P$14
    ),
  OFFSET(F2303,-$B2303+IF($L2303,1,0),0)*
    (VLOOKUP(SUBSTITUTE(SUBSTITUTE(F$1,"standard",""),"|Float","")&amp;IF(OR($L2303=TRUE,$A2303=0,MOD($A2303,ChapterTable!$R$20)&lt;&gt;0),"","보스")&amp;"인게임누적곱배수",ChapterTable!$R:$S,2,0)^D2303
    +VLOOKUP(SUBSTITUTE(SUBSTITUTE(F$1,"standard",""),"|Float","")&amp;IF(OR($L2303=TRUE,$A2303=0,MOD($A2303,ChapterTable!$R$20)&lt;&gt;0),"","보스")&amp;"인게임누적합배수",ChapterTable!$R:$S,2,0)*D2303)
  )
  )
  )
)</f>
        <v>462470.47116310889</v>
      </c>
      <c r="G2303" t="s">
        <v>719</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254"/>
        <v>2</v>
      </c>
      <c r="Q2303">
        <f t="shared" si="255"/>
        <v>2</v>
      </c>
      <c r="R2303" t="b">
        <f t="shared" ca="1" si="256"/>
        <v>1</v>
      </c>
      <c r="T2303" t="b">
        <f t="shared" ca="1" si="257"/>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260"/>
        <v>0.5</v>
      </c>
      <c r="AJ2303">
        <f t="shared" si="258"/>
        <v>0.54666666600000002</v>
      </c>
      <c r="AK2303">
        <f t="shared" si="259"/>
        <v>1</v>
      </c>
      <c r="AL2303">
        <f t="shared" si="261"/>
        <v>9</v>
      </c>
    </row>
    <row r="2304" spans="1:38" hidden="1" x14ac:dyDescent="0.3">
      <c r="A2304">
        <v>24</v>
      </c>
      <c r="B2304">
        <v>13</v>
      </c>
      <c r="C2304">
        <f>IF(OR($L2304=TRUE,$A2304=0,MOD($A2304,ChapterTable!$R$20)&lt;&gt;0),
MAX(0,INT(($B2304+ChapterTable!$P$26+VLOOKUP(SUBSTITUTE(C$1,"성장단계","")&amp;"단계오프셋",ChapterTable!$R:$S,2,0))/ChapterTable!$P$23)),
MAX(0,INT(($B2304+ChapterTable!$R$26+VLOOKUP(SUBSTITUTE(C$1,"성장단계","")&amp;"보스단계오프셋",ChapterTable!$R:$S,2,0))/ChapterTable!$R$23)))</f>
        <v>1</v>
      </c>
      <c r="D2304">
        <f>IF(OR($L2304=TRUE,$A2304=0,MOD($A2304,ChapterTable!$R$20)&lt;&gt;0),
MAX(0,INT(($B2304+ChapterTable!$P$26+VLOOKUP(SUBSTITUTE(D$1,"성장단계","")&amp;"단계오프셋",ChapterTable!$R:$S,2,0))/ChapterTable!$P$23)),
MAX(0,INT(($B2304+ChapterTable!$R$26+VLOOKUP(SUBSTITUTE(D$1,"성장단계","")&amp;"보스단계오프셋",ChapterTable!$R:$S,2,0))/ChapterTable!$R$23)))</f>
        <v>1</v>
      </c>
      <c r="E2304" s="1">
        <f ca="1">IF(AND($A2304=0,$B2304=1),
    VLOOKUP(1,ChapterTable!$1:$1048576,MATCH("최종"&amp;SUBSTITUTE(SUBSTITUTE(E$1,"standard",""),"|Float",""),ChapterTable!$1:$1,0),0)*ChapterTable!$P$17,
  IF(AND($A2304=0,$B2304=0),
    E2305,
  IF($B2304=0,
    VLOOKUP($A2304,ChapterTable!$1:$1048576,MATCH("최종"&amp;SUBSTITUTE(SUBSTITUTE(E$1,"standard",""),"|Float",""),ChapterTable!$1:$1,0),0),
  IF($B2304=1,
    IF($L2304=FALSE,
      VLOOKUP($A2304,ChapterTable!$1:$1048576,MATCH("최종"&amp;SUBSTITUTE(SUBSTITUTE(E$1,"standard",""),"|Float",""),ChapterTable!$1:$1,0),0),
      VLOOKUP($A2304-ChapterTable!$P$11,ChapterTable!$1:$1048576,MATCH("최종"&amp;SUBSTITUTE(SUBSTITUTE(E$1,"standard",""),"|Float",""),ChapterTable!$1:$1,0),0)*ChapterTable!$P$14
    ),
  OFFSET(E2304,-$B2304+IF($L2304,1,0),0)*IF($B2304&gt;OFFSET($B2304,1,0),ChapterTable!$R$17,1)*
    (VLOOKUP(SUBSTITUTE(SUBSTITUTE(E$1,"standard",""),"|Float","")&amp;IF(OR($L2304=TRUE,$A2304=0,MOD($A2304,ChapterTable!$R$20)&lt;&gt;0),"","보스")&amp;"인게임누적곱배수",ChapterTable!$R:$S,2,0)^C2304
    +VLOOKUP(SUBSTITUTE(SUBSTITUTE(E$1,"standard",""),"|Float","")&amp;IF(OR($L2304=TRUE,$A2304=0,MOD($A2304,ChapterTable!$R$20)&lt;&gt;0),"","보스")&amp;"인게임누적합배수",ChapterTable!$R:$S,2,0)*C2304)
  )
  )
  )
)</f>
        <v>1238990.6576276778</v>
      </c>
      <c r="F2304" s="1">
        <f ca="1">IF(AND($A2304=0,$B2304=1),
    VLOOKUP(1,ChapterTable!$1:$1048576,MATCH("최종"&amp;SUBSTITUTE(SUBSTITUTE(F$1,"standard",""),"|Float",""),ChapterTable!$1:$1,0),0)*ChapterTable!$P$17,
  IF(AND($A2304=0,$B2304=0),
    F2305,
  IF($B2304=0,
    VLOOKUP($A2304,ChapterTable!$1:$1048576,MATCH("최종"&amp;SUBSTITUTE(SUBSTITUTE(F$1,"standard",""),"|Float",""),ChapterTable!$1:$1,0),0),
  IF($B2304=1,
    IF($L2304=FALSE,
      VLOOKUP($A2304,ChapterTable!$1:$1048576,MATCH("최종"&amp;SUBSTITUTE(SUBSTITUTE(F$1,"standard",""),"|Float",""),ChapterTable!$1:$1,0),0),
      VLOOKUP($A2304-ChapterTable!$P$11,ChapterTable!$1:$1048576,MATCH("최종"&amp;SUBSTITUTE(SUBSTITUTE(F$1,"standard",""),"|Float",""),ChapterTable!$1:$1,0),0)*ChapterTable!$P$14
    ),
  OFFSET(F2304,-$B2304+IF($L2304,1,0),0)*
    (VLOOKUP(SUBSTITUTE(SUBSTITUTE(F$1,"standard",""),"|Float","")&amp;IF(OR($L2304=TRUE,$A2304=0,MOD($A2304,ChapterTable!$R$20)&lt;&gt;0),"","보스")&amp;"인게임누적곱배수",ChapterTable!$R:$S,2,0)^D2304
    +VLOOKUP(SUBSTITUTE(SUBSTITUTE(F$1,"standard",""),"|Float","")&amp;IF(OR($L2304=TRUE,$A2304=0,MOD($A2304,ChapterTable!$R$20)&lt;&gt;0),"","보스")&amp;"인게임누적합배수",ChapterTable!$R:$S,2,0)*D2304)
  )
  )
  )
)</f>
        <v>462470.47116310889</v>
      </c>
      <c r="G2304" t="s">
        <v>719</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254"/>
        <v>2</v>
      </c>
      <c r="Q2304">
        <f t="shared" si="255"/>
        <v>2</v>
      </c>
      <c r="R2304" t="b">
        <f t="shared" ca="1" si="256"/>
        <v>1</v>
      </c>
      <c r="T2304" t="b">
        <f t="shared" ca="1" si="257"/>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260"/>
        <v>0.5</v>
      </c>
      <c r="AJ2304">
        <f t="shared" si="258"/>
        <v>0.54666666600000002</v>
      </c>
      <c r="AK2304">
        <f t="shared" si="259"/>
        <v>1</v>
      </c>
      <c r="AL2304">
        <f t="shared" si="261"/>
        <v>9</v>
      </c>
    </row>
    <row r="2305" spans="1:38" hidden="1" x14ac:dyDescent="0.3">
      <c r="A2305">
        <v>24</v>
      </c>
      <c r="B2305">
        <v>14</v>
      </c>
      <c r="C2305">
        <f>IF(OR($L2305=TRUE,$A2305=0,MOD($A2305,ChapterTable!$R$20)&lt;&gt;0),
MAX(0,INT(($B2305+ChapterTable!$P$26+VLOOKUP(SUBSTITUTE(C$1,"성장단계","")&amp;"단계오프셋",ChapterTable!$R:$S,2,0))/ChapterTable!$P$23)),
MAX(0,INT(($B2305+ChapterTable!$R$26+VLOOKUP(SUBSTITUTE(C$1,"성장단계","")&amp;"보스단계오프셋",ChapterTable!$R:$S,2,0))/ChapterTable!$R$23)))</f>
        <v>1</v>
      </c>
      <c r="D2305">
        <f>IF(OR($L2305=TRUE,$A2305=0,MOD($A2305,ChapterTable!$R$20)&lt;&gt;0),
MAX(0,INT(($B2305+ChapterTable!$P$26+VLOOKUP(SUBSTITUTE(D$1,"성장단계","")&amp;"단계오프셋",ChapterTable!$R:$S,2,0))/ChapterTable!$P$23)),
MAX(0,INT(($B2305+ChapterTable!$R$26+VLOOKUP(SUBSTITUTE(D$1,"성장단계","")&amp;"보스단계오프셋",ChapterTable!$R:$S,2,0))/ChapterTable!$R$23)))</f>
        <v>1</v>
      </c>
      <c r="E2305" s="1">
        <f ca="1">IF(AND($A2305=0,$B2305=1),
    VLOOKUP(1,ChapterTable!$1:$1048576,MATCH("최종"&amp;SUBSTITUTE(SUBSTITUTE(E$1,"standard",""),"|Float",""),ChapterTable!$1:$1,0),0)*ChapterTable!$P$17,
  IF(AND($A2305=0,$B2305=0),
    E2306,
  IF($B2305=0,
    VLOOKUP($A2305,ChapterTable!$1:$1048576,MATCH("최종"&amp;SUBSTITUTE(SUBSTITUTE(E$1,"standard",""),"|Float",""),ChapterTable!$1:$1,0),0),
  IF($B2305=1,
    IF($L2305=FALSE,
      VLOOKUP($A2305,ChapterTable!$1:$1048576,MATCH("최종"&amp;SUBSTITUTE(SUBSTITUTE(E$1,"standard",""),"|Float",""),ChapterTable!$1:$1,0),0),
      VLOOKUP($A2305-ChapterTable!$P$11,ChapterTable!$1:$1048576,MATCH("최종"&amp;SUBSTITUTE(SUBSTITUTE(E$1,"standard",""),"|Float",""),ChapterTable!$1:$1,0),0)*ChapterTable!$P$14
    ),
  OFFSET(E2305,-$B2305+IF($L2305,1,0),0)*IF($B2305&gt;OFFSET($B2305,1,0),ChapterTable!$R$17,1)*
    (VLOOKUP(SUBSTITUTE(SUBSTITUTE(E$1,"standard",""),"|Float","")&amp;IF(OR($L2305=TRUE,$A2305=0,MOD($A2305,ChapterTable!$R$20)&lt;&gt;0),"","보스")&amp;"인게임누적곱배수",ChapterTable!$R:$S,2,0)^C2305
    +VLOOKUP(SUBSTITUTE(SUBSTITUTE(E$1,"standard",""),"|Float","")&amp;IF(OR($L2305=TRUE,$A2305=0,MOD($A2305,ChapterTable!$R$20)&lt;&gt;0),"","보스")&amp;"인게임누적합배수",ChapterTable!$R:$S,2,0)*C2305)
  )
  )
  )
)</f>
        <v>1238990.6576276778</v>
      </c>
      <c r="F2305" s="1">
        <f ca="1">IF(AND($A2305=0,$B2305=1),
    VLOOKUP(1,ChapterTable!$1:$1048576,MATCH("최종"&amp;SUBSTITUTE(SUBSTITUTE(F$1,"standard",""),"|Float",""),ChapterTable!$1:$1,0),0)*ChapterTable!$P$17,
  IF(AND($A2305=0,$B2305=0),
    F2306,
  IF($B2305=0,
    VLOOKUP($A2305,ChapterTable!$1:$1048576,MATCH("최종"&amp;SUBSTITUTE(SUBSTITUTE(F$1,"standard",""),"|Float",""),ChapterTable!$1:$1,0),0),
  IF($B2305=1,
    IF($L2305=FALSE,
      VLOOKUP($A2305,ChapterTable!$1:$1048576,MATCH("최종"&amp;SUBSTITUTE(SUBSTITUTE(F$1,"standard",""),"|Float",""),ChapterTable!$1:$1,0),0),
      VLOOKUP($A2305-ChapterTable!$P$11,ChapterTable!$1:$1048576,MATCH("최종"&amp;SUBSTITUTE(SUBSTITUTE(F$1,"standard",""),"|Float",""),ChapterTable!$1:$1,0),0)*ChapterTable!$P$14
    ),
  OFFSET(F2305,-$B2305+IF($L2305,1,0),0)*
    (VLOOKUP(SUBSTITUTE(SUBSTITUTE(F$1,"standard",""),"|Float","")&amp;IF(OR($L2305=TRUE,$A2305=0,MOD($A2305,ChapterTable!$R$20)&lt;&gt;0),"","보스")&amp;"인게임누적곱배수",ChapterTable!$R:$S,2,0)^D2305
    +VLOOKUP(SUBSTITUTE(SUBSTITUTE(F$1,"standard",""),"|Float","")&amp;IF(OR($L2305=TRUE,$A2305=0,MOD($A2305,ChapterTable!$R$20)&lt;&gt;0),"","보스")&amp;"인게임누적합배수",ChapterTable!$R:$S,2,0)*D2305)
  )
  )
  )
)</f>
        <v>462470.47116310889</v>
      </c>
      <c r="G2305" t="s">
        <v>719</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254"/>
        <v>2</v>
      </c>
      <c r="Q2305">
        <f t="shared" si="255"/>
        <v>2</v>
      </c>
      <c r="R2305" t="b">
        <f t="shared" ca="1" si="256"/>
        <v>1</v>
      </c>
      <c r="T2305" t="b">
        <f t="shared" ca="1" si="257"/>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260"/>
        <v>0.5</v>
      </c>
      <c r="AJ2305">
        <f t="shared" si="258"/>
        <v>0.54666666600000002</v>
      </c>
      <c r="AK2305">
        <f t="shared" si="259"/>
        <v>1</v>
      </c>
      <c r="AL2305">
        <f t="shared" si="261"/>
        <v>9</v>
      </c>
    </row>
    <row r="2306" spans="1:38" hidden="1" x14ac:dyDescent="0.3">
      <c r="A2306">
        <v>24</v>
      </c>
      <c r="B2306">
        <v>15</v>
      </c>
      <c r="C2306">
        <f>IF(OR($L2306=TRUE,$A2306=0,MOD($A2306,ChapterTable!$R$20)&lt;&gt;0),
MAX(0,INT(($B2306+ChapterTable!$P$26+VLOOKUP(SUBSTITUTE(C$1,"성장단계","")&amp;"단계오프셋",ChapterTable!$R:$S,2,0))/ChapterTable!$P$23)),
MAX(0,INT(($B2306+ChapterTable!$R$26+VLOOKUP(SUBSTITUTE(C$1,"성장단계","")&amp;"보스단계오프셋",ChapterTable!$R:$S,2,0))/ChapterTable!$R$23)))</f>
        <v>1</v>
      </c>
      <c r="D2306">
        <f>IF(OR($L2306=TRUE,$A2306=0,MOD($A2306,ChapterTable!$R$20)&lt;&gt;0),
MAX(0,INT(($B2306+ChapterTable!$P$26+VLOOKUP(SUBSTITUTE(D$1,"성장단계","")&amp;"단계오프셋",ChapterTable!$R:$S,2,0))/ChapterTable!$P$23)),
MAX(0,INT(($B2306+ChapterTable!$R$26+VLOOKUP(SUBSTITUTE(D$1,"성장단계","")&amp;"보스단계오프셋",ChapterTable!$R:$S,2,0))/ChapterTable!$R$23)))</f>
        <v>1</v>
      </c>
      <c r="E2306" s="1">
        <f ca="1">IF(AND($A2306=0,$B2306=1),
    VLOOKUP(1,ChapterTable!$1:$1048576,MATCH("최종"&amp;SUBSTITUTE(SUBSTITUTE(E$1,"standard",""),"|Float",""),ChapterTable!$1:$1,0),0)*ChapterTable!$P$17,
  IF(AND($A2306=0,$B2306=0),
    E2307,
  IF($B2306=0,
    VLOOKUP($A2306,ChapterTable!$1:$1048576,MATCH("최종"&amp;SUBSTITUTE(SUBSTITUTE(E$1,"standard",""),"|Float",""),ChapterTable!$1:$1,0),0),
  IF($B2306=1,
    IF($L2306=FALSE,
      VLOOKUP($A2306,ChapterTable!$1:$1048576,MATCH("최종"&amp;SUBSTITUTE(SUBSTITUTE(E$1,"standard",""),"|Float",""),ChapterTable!$1:$1,0),0),
      VLOOKUP($A2306-ChapterTable!$P$11,ChapterTable!$1:$1048576,MATCH("최종"&amp;SUBSTITUTE(SUBSTITUTE(E$1,"standard",""),"|Float",""),ChapterTable!$1:$1,0),0)*ChapterTable!$P$14
    ),
  OFFSET(E2306,-$B2306+IF($L2306,1,0),0)*IF($B2306&gt;OFFSET($B2306,1,0),ChapterTable!$R$17,1)*
    (VLOOKUP(SUBSTITUTE(SUBSTITUTE(E$1,"standard",""),"|Float","")&amp;IF(OR($L2306=TRUE,$A2306=0,MOD($A2306,ChapterTable!$R$20)&lt;&gt;0),"","보스")&amp;"인게임누적곱배수",ChapterTable!$R:$S,2,0)^C2306
    +VLOOKUP(SUBSTITUTE(SUBSTITUTE(E$1,"standard",""),"|Float","")&amp;IF(OR($L2306=TRUE,$A2306=0,MOD($A2306,ChapterTable!$R$20)&lt;&gt;0),"","보스")&amp;"인게임누적합배수",ChapterTable!$R:$S,2,0)*C2306)
  )
  )
  )
)</f>
        <v>1238990.6576276778</v>
      </c>
      <c r="F2306" s="1">
        <f ca="1">IF(AND($A2306=0,$B2306=1),
    VLOOKUP(1,ChapterTable!$1:$1048576,MATCH("최종"&amp;SUBSTITUTE(SUBSTITUTE(F$1,"standard",""),"|Float",""),ChapterTable!$1:$1,0),0)*ChapterTable!$P$17,
  IF(AND($A2306=0,$B2306=0),
    F2307,
  IF($B2306=0,
    VLOOKUP($A2306,ChapterTable!$1:$1048576,MATCH("최종"&amp;SUBSTITUTE(SUBSTITUTE(F$1,"standard",""),"|Float",""),ChapterTable!$1:$1,0),0),
  IF($B2306=1,
    IF($L2306=FALSE,
      VLOOKUP($A2306,ChapterTable!$1:$1048576,MATCH("최종"&amp;SUBSTITUTE(SUBSTITUTE(F$1,"standard",""),"|Float",""),ChapterTable!$1:$1,0),0),
      VLOOKUP($A2306-ChapterTable!$P$11,ChapterTable!$1:$1048576,MATCH("최종"&amp;SUBSTITUTE(SUBSTITUTE(F$1,"standard",""),"|Float",""),ChapterTable!$1:$1,0),0)*ChapterTable!$P$14
    ),
  OFFSET(F2306,-$B2306+IF($L2306,1,0),0)*
    (VLOOKUP(SUBSTITUTE(SUBSTITUTE(F$1,"standard",""),"|Float","")&amp;IF(OR($L2306=TRUE,$A2306=0,MOD($A2306,ChapterTable!$R$20)&lt;&gt;0),"","보스")&amp;"인게임누적곱배수",ChapterTable!$R:$S,2,0)^D2306
    +VLOOKUP(SUBSTITUTE(SUBSTITUTE(F$1,"standard",""),"|Float","")&amp;IF(OR($L2306=TRUE,$A2306=0,MOD($A2306,ChapterTable!$R$20)&lt;&gt;0),"","보스")&amp;"인게임누적합배수",ChapterTable!$R:$S,2,0)*D2306)
  )
  )
  )
)</f>
        <v>462470.47116310889</v>
      </c>
      <c r="G2306" t="s">
        <v>719</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254"/>
        <v>11</v>
      </c>
      <c r="Q2306">
        <f t="shared" si="255"/>
        <v>11</v>
      </c>
      <c r="R2306" t="b">
        <f t="shared" ca="1" si="256"/>
        <v>1</v>
      </c>
      <c r="T2306" t="b">
        <f t="shared" ca="1" si="257"/>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260"/>
        <v>0.5</v>
      </c>
      <c r="AJ2306">
        <f t="shared" si="258"/>
        <v>0.54666666600000002</v>
      </c>
      <c r="AK2306">
        <f t="shared" si="259"/>
        <v>1</v>
      </c>
      <c r="AL2306">
        <f t="shared" si="261"/>
        <v>9</v>
      </c>
    </row>
    <row r="2307" spans="1:38" hidden="1" x14ac:dyDescent="0.3">
      <c r="A2307">
        <v>24</v>
      </c>
      <c r="B2307">
        <v>16</v>
      </c>
      <c r="C2307">
        <f>IF(OR($L2307=TRUE,$A2307=0,MOD($A2307,ChapterTable!$R$20)&lt;&gt;0),
MAX(0,INT(($B2307+ChapterTable!$P$26+VLOOKUP(SUBSTITUTE(C$1,"성장단계","")&amp;"단계오프셋",ChapterTable!$R:$S,2,0))/ChapterTable!$P$23)),
MAX(0,INT(($B2307+ChapterTable!$R$26+VLOOKUP(SUBSTITUTE(C$1,"성장단계","")&amp;"보스단계오프셋",ChapterTable!$R:$S,2,0))/ChapterTable!$R$23)))</f>
        <v>2</v>
      </c>
      <c r="D2307">
        <f>IF(OR($L2307=TRUE,$A2307=0,MOD($A2307,ChapterTable!$R$20)&lt;&gt;0),
MAX(0,INT(($B2307+ChapterTable!$P$26+VLOOKUP(SUBSTITUTE(D$1,"성장단계","")&amp;"단계오프셋",ChapterTable!$R:$S,2,0))/ChapterTable!$P$23)),
MAX(0,INT(($B2307+ChapterTable!$R$26+VLOOKUP(SUBSTITUTE(D$1,"성장단계","")&amp;"보스단계오프셋",ChapterTable!$R:$S,2,0))/ChapterTable!$R$23)))</f>
        <v>1</v>
      </c>
      <c r="E2307" s="1">
        <f ca="1">IF(AND($A2307=0,$B2307=1),
    VLOOKUP(1,ChapterTable!$1:$1048576,MATCH("최종"&amp;SUBSTITUTE(SUBSTITUTE(E$1,"standard",""),"|Float",""),ChapterTable!$1:$1,0),0)*ChapterTable!$P$17,
  IF(AND($A2307=0,$B2307=0),
    E2308,
  IF($B2307=0,
    VLOOKUP($A2307,ChapterTable!$1:$1048576,MATCH("최종"&amp;SUBSTITUTE(SUBSTITUTE(E$1,"standard",""),"|Float",""),ChapterTable!$1:$1,0),0),
  IF($B2307=1,
    IF($L2307=FALSE,
      VLOOKUP($A2307,ChapterTable!$1:$1048576,MATCH("최종"&amp;SUBSTITUTE(SUBSTITUTE(E$1,"standard",""),"|Float",""),ChapterTable!$1:$1,0),0),
      VLOOKUP($A2307-ChapterTable!$P$11,ChapterTable!$1:$1048576,MATCH("최종"&amp;SUBSTITUTE(SUBSTITUTE(E$1,"standard",""),"|Float",""),ChapterTable!$1:$1,0),0)*ChapterTable!$P$14
    ),
  OFFSET(E2307,-$B2307+IF($L2307,1,0),0)*IF($B2307&gt;OFFSET($B2307,1,0),ChapterTable!$R$17,1)*
    (VLOOKUP(SUBSTITUTE(SUBSTITUTE(E$1,"standard",""),"|Float","")&amp;IF(OR($L2307=TRUE,$A2307=0,MOD($A2307,ChapterTable!$R$20)&lt;&gt;0),"","보스")&amp;"인게임누적곱배수",ChapterTable!$R:$S,2,0)^C2307
    +VLOOKUP(SUBSTITUTE(SUBSTITUTE(E$1,"standard",""),"|Float","")&amp;IF(OR($L2307=TRUE,$A2307=0,MOD($A2307,ChapterTable!$R$20)&lt;&gt;0),"","보스")&amp;"인게임누적합배수",ChapterTable!$R:$S,2,0)*C2307)
  )
  )
  )
)</f>
        <v>1445489.100565624</v>
      </c>
      <c r="F2307" s="1">
        <f ca="1">IF(AND($A2307=0,$B2307=1),
    VLOOKUP(1,ChapterTable!$1:$1048576,MATCH("최종"&amp;SUBSTITUTE(SUBSTITUTE(F$1,"standard",""),"|Float",""),ChapterTable!$1:$1,0),0)*ChapterTable!$P$17,
  IF(AND($A2307=0,$B2307=0),
    F2308,
  IF($B2307=0,
    VLOOKUP($A2307,ChapterTable!$1:$1048576,MATCH("최종"&amp;SUBSTITUTE(SUBSTITUTE(F$1,"standard",""),"|Float",""),ChapterTable!$1:$1,0),0),
  IF($B2307=1,
    IF($L2307=FALSE,
      VLOOKUP($A2307,ChapterTable!$1:$1048576,MATCH("최종"&amp;SUBSTITUTE(SUBSTITUTE(F$1,"standard",""),"|Float",""),ChapterTable!$1:$1,0),0),
      VLOOKUP($A2307-ChapterTable!$P$11,ChapterTable!$1:$1048576,MATCH("최종"&amp;SUBSTITUTE(SUBSTITUTE(F$1,"standard",""),"|Float",""),ChapterTable!$1:$1,0),0)*ChapterTable!$P$14
    ),
  OFFSET(F2307,-$B2307+IF($L2307,1,0),0)*
    (VLOOKUP(SUBSTITUTE(SUBSTITUTE(F$1,"standard",""),"|Float","")&amp;IF(OR($L2307=TRUE,$A2307=0,MOD($A2307,ChapterTable!$R$20)&lt;&gt;0),"","보스")&amp;"인게임누적곱배수",ChapterTable!$R:$S,2,0)^D2307
    +VLOOKUP(SUBSTITUTE(SUBSTITUTE(F$1,"standard",""),"|Float","")&amp;IF(OR($L2307=TRUE,$A2307=0,MOD($A2307,ChapterTable!$R$20)&lt;&gt;0),"","보스")&amp;"인게임누적합배수",ChapterTable!$R:$S,2,0)*D2307)
  )
  )
  )
)</f>
        <v>462470.47116310889</v>
      </c>
      <c r="G2307" t="s">
        <v>719</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262">IF(B2307=0,0,
  IF(AND(L2307=FALSE,A2307&lt;&gt;0,MOD(A2307,7)=0),21,
  IF(MOD(B2307,10)=0,INT(B2307/10)-1+21,
  IF(MOD(B2307,10)=5,11,
  IF(MOD(B2307,10)=9,INT(B2307/10)+91,
  INT(B2307/10+1))))))</f>
        <v>2</v>
      </c>
      <c r="Q2307">
        <f t="shared" ref="Q2307:Q2370" si="263">IF(ISBLANK(P2307),O2307,P2307)</f>
        <v>2</v>
      </c>
      <c r="R2307" t="b">
        <f t="shared" ref="R2307:R2370" ca="1" si="264">IF(OR(B2307=0,OFFSET(B2307,1,0)=0),FALSE,
IF(AND(L2307,B2307&lt;OFFSET(B2307,1,0)),TRUE,
IF(AND(OFFSET(O2307,1,0)&gt;=21,OFFSET(O2307,1,0)&lt;=25),TRUE,FALSE)))</f>
        <v>1</v>
      </c>
      <c r="T2307" t="b">
        <f t="shared" ref="T2307:T2370" ca="1" si="265">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260"/>
        <v>0.5</v>
      </c>
      <c r="AJ2307">
        <f t="shared" ref="AJ2307:AJ2370" si="266">IF(B2307=0,0,
IF(MOD(B2307,10)=0,1,
IF(INT((B2307-1)/10)+1=1,1,
IF(INT((B2307-1)/10)+1=2,0.546666666,
IF(INT((B2307-1)/10)+1=3,0.395555555,
IF(INT((B2307-1)/10)+1=4,0.32,
IF(INT((B2307-1)/10)+1=5,0.27466666,
"이상")))))))</f>
        <v>0.54666666600000002</v>
      </c>
      <c r="AK2307">
        <f t="shared" ref="AK2307:AK2370" si="267">IF(B2307=0,0,
IF(B2307=20,2,
IF(B2307=30,3,
IF(B2307=40,4,
1))))</f>
        <v>1</v>
      </c>
      <c r="AL2307">
        <f t="shared" si="261"/>
        <v>9</v>
      </c>
    </row>
    <row r="2308" spans="1:38" hidden="1" x14ac:dyDescent="0.3">
      <c r="A2308">
        <v>24</v>
      </c>
      <c r="B2308">
        <v>17</v>
      </c>
      <c r="C2308">
        <f>IF(OR($L2308=TRUE,$A2308=0,MOD($A2308,ChapterTable!$R$20)&lt;&gt;0),
MAX(0,INT(($B2308+ChapterTable!$P$26+VLOOKUP(SUBSTITUTE(C$1,"성장단계","")&amp;"단계오프셋",ChapterTable!$R:$S,2,0))/ChapterTable!$P$23)),
MAX(0,INT(($B2308+ChapterTable!$R$26+VLOOKUP(SUBSTITUTE(C$1,"성장단계","")&amp;"보스단계오프셋",ChapterTable!$R:$S,2,0))/ChapterTable!$R$23)))</f>
        <v>2</v>
      </c>
      <c r="D2308">
        <f>IF(OR($L2308=TRUE,$A2308=0,MOD($A2308,ChapterTable!$R$20)&lt;&gt;0),
MAX(0,INT(($B2308+ChapterTable!$P$26+VLOOKUP(SUBSTITUTE(D$1,"성장단계","")&amp;"단계오프셋",ChapterTable!$R:$S,2,0))/ChapterTable!$P$23)),
MAX(0,INT(($B2308+ChapterTable!$R$26+VLOOKUP(SUBSTITUTE(D$1,"성장단계","")&amp;"보스단계오프셋",ChapterTable!$R:$S,2,0))/ChapterTable!$R$23)))</f>
        <v>1</v>
      </c>
      <c r="E2308" s="1">
        <f ca="1">IF(AND($A2308=0,$B2308=1),
    VLOOKUP(1,ChapterTable!$1:$1048576,MATCH("최종"&amp;SUBSTITUTE(SUBSTITUTE(E$1,"standard",""),"|Float",""),ChapterTable!$1:$1,0),0)*ChapterTable!$P$17,
  IF(AND($A2308=0,$B2308=0),
    E2309,
  IF($B2308=0,
    VLOOKUP($A2308,ChapterTable!$1:$1048576,MATCH("최종"&amp;SUBSTITUTE(SUBSTITUTE(E$1,"standard",""),"|Float",""),ChapterTable!$1:$1,0),0),
  IF($B2308=1,
    IF($L2308=FALSE,
      VLOOKUP($A2308,ChapterTable!$1:$1048576,MATCH("최종"&amp;SUBSTITUTE(SUBSTITUTE(E$1,"standard",""),"|Float",""),ChapterTable!$1:$1,0),0),
      VLOOKUP($A2308-ChapterTable!$P$11,ChapterTable!$1:$1048576,MATCH("최종"&amp;SUBSTITUTE(SUBSTITUTE(E$1,"standard",""),"|Float",""),ChapterTable!$1:$1,0),0)*ChapterTable!$P$14
    ),
  OFFSET(E2308,-$B2308+IF($L2308,1,0),0)*IF($B2308&gt;OFFSET($B2308,1,0),ChapterTable!$R$17,1)*
    (VLOOKUP(SUBSTITUTE(SUBSTITUTE(E$1,"standard",""),"|Float","")&amp;IF(OR($L2308=TRUE,$A2308=0,MOD($A2308,ChapterTable!$R$20)&lt;&gt;0),"","보스")&amp;"인게임누적곱배수",ChapterTable!$R:$S,2,0)^C2308
    +VLOOKUP(SUBSTITUTE(SUBSTITUTE(E$1,"standard",""),"|Float","")&amp;IF(OR($L2308=TRUE,$A2308=0,MOD($A2308,ChapterTable!$R$20)&lt;&gt;0),"","보스")&amp;"인게임누적합배수",ChapterTable!$R:$S,2,0)*C2308)
  )
  )
  )
)</f>
        <v>1445489.100565624</v>
      </c>
      <c r="F2308" s="1">
        <f ca="1">IF(AND($A2308=0,$B2308=1),
    VLOOKUP(1,ChapterTable!$1:$1048576,MATCH("최종"&amp;SUBSTITUTE(SUBSTITUTE(F$1,"standard",""),"|Float",""),ChapterTable!$1:$1,0),0)*ChapterTable!$P$17,
  IF(AND($A2308=0,$B2308=0),
    F2309,
  IF($B2308=0,
    VLOOKUP($A2308,ChapterTable!$1:$1048576,MATCH("최종"&amp;SUBSTITUTE(SUBSTITUTE(F$1,"standard",""),"|Float",""),ChapterTable!$1:$1,0),0),
  IF($B2308=1,
    IF($L2308=FALSE,
      VLOOKUP($A2308,ChapterTable!$1:$1048576,MATCH("최종"&amp;SUBSTITUTE(SUBSTITUTE(F$1,"standard",""),"|Float",""),ChapterTable!$1:$1,0),0),
      VLOOKUP($A2308-ChapterTable!$P$11,ChapterTable!$1:$1048576,MATCH("최종"&amp;SUBSTITUTE(SUBSTITUTE(F$1,"standard",""),"|Float",""),ChapterTable!$1:$1,0),0)*ChapterTable!$P$14
    ),
  OFFSET(F2308,-$B2308+IF($L2308,1,0),0)*
    (VLOOKUP(SUBSTITUTE(SUBSTITUTE(F$1,"standard",""),"|Float","")&amp;IF(OR($L2308=TRUE,$A2308=0,MOD($A2308,ChapterTable!$R$20)&lt;&gt;0),"","보스")&amp;"인게임누적곱배수",ChapterTable!$R:$S,2,0)^D2308
    +VLOOKUP(SUBSTITUTE(SUBSTITUTE(F$1,"standard",""),"|Float","")&amp;IF(OR($L2308=TRUE,$A2308=0,MOD($A2308,ChapterTable!$R$20)&lt;&gt;0),"","보스")&amp;"인게임누적합배수",ChapterTable!$R:$S,2,0)*D2308)
  )
  )
  )
)</f>
        <v>462470.47116310889</v>
      </c>
      <c r="G2308" t="s">
        <v>719</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262"/>
        <v>2</v>
      </c>
      <c r="Q2308">
        <f t="shared" si="263"/>
        <v>2</v>
      </c>
      <c r="R2308" t="b">
        <f t="shared" ca="1" si="264"/>
        <v>1</v>
      </c>
      <c r="T2308" t="b">
        <f t="shared" ca="1" si="265"/>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268">IF(B2308=0,0,1/(INT((B2308-1)/10)+1))</f>
        <v>0.5</v>
      </c>
      <c r="AJ2308">
        <f t="shared" si="266"/>
        <v>0.54666666600000002</v>
      </c>
      <c r="AK2308">
        <f t="shared" si="267"/>
        <v>1</v>
      </c>
      <c r="AL2308">
        <f t="shared" si="261"/>
        <v>9</v>
      </c>
    </row>
    <row r="2309" spans="1:38" hidden="1" x14ac:dyDescent="0.3">
      <c r="A2309">
        <v>24</v>
      </c>
      <c r="B2309">
        <v>18</v>
      </c>
      <c r="C2309">
        <f>IF(OR($L2309=TRUE,$A2309=0,MOD($A2309,ChapterTable!$R$20)&lt;&gt;0),
MAX(0,INT(($B2309+ChapterTable!$P$26+VLOOKUP(SUBSTITUTE(C$1,"성장단계","")&amp;"단계오프셋",ChapterTable!$R:$S,2,0))/ChapterTable!$P$23)),
MAX(0,INT(($B2309+ChapterTable!$R$26+VLOOKUP(SUBSTITUTE(C$1,"성장단계","")&amp;"보스단계오프셋",ChapterTable!$R:$S,2,0))/ChapterTable!$R$23)))</f>
        <v>2</v>
      </c>
      <c r="D2309">
        <f>IF(OR($L2309=TRUE,$A2309=0,MOD($A2309,ChapterTable!$R$20)&lt;&gt;0),
MAX(0,INT(($B2309+ChapterTable!$P$26+VLOOKUP(SUBSTITUTE(D$1,"성장단계","")&amp;"단계오프셋",ChapterTable!$R:$S,2,0))/ChapterTable!$P$23)),
MAX(0,INT(($B2309+ChapterTable!$R$26+VLOOKUP(SUBSTITUTE(D$1,"성장단계","")&amp;"보스단계오프셋",ChapterTable!$R:$S,2,0))/ChapterTable!$R$23)))</f>
        <v>1</v>
      </c>
      <c r="E2309" s="1">
        <f ca="1">IF(AND($A2309=0,$B2309=1),
    VLOOKUP(1,ChapterTable!$1:$1048576,MATCH("최종"&amp;SUBSTITUTE(SUBSTITUTE(E$1,"standard",""),"|Float",""),ChapterTable!$1:$1,0),0)*ChapterTable!$P$17,
  IF(AND($A2309=0,$B2309=0),
    E2310,
  IF($B2309=0,
    VLOOKUP($A2309,ChapterTable!$1:$1048576,MATCH("최종"&amp;SUBSTITUTE(SUBSTITUTE(E$1,"standard",""),"|Float",""),ChapterTable!$1:$1,0),0),
  IF($B2309=1,
    IF($L2309=FALSE,
      VLOOKUP($A2309,ChapterTable!$1:$1048576,MATCH("최종"&amp;SUBSTITUTE(SUBSTITUTE(E$1,"standard",""),"|Float",""),ChapterTable!$1:$1,0),0),
      VLOOKUP($A2309-ChapterTable!$P$11,ChapterTable!$1:$1048576,MATCH("최종"&amp;SUBSTITUTE(SUBSTITUTE(E$1,"standard",""),"|Float",""),ChapterTable!$1:$1,0),0)*ChapterTable!$P$14
    ),
  OFFSET(E2309,-$B2309+IF($L2309,1,0),0)*IF($B2309&gt;OFFSET($B2309,1,0),ChapterTable!$R$17,1)*
    (VLOOKUP(SUBSTITUTE(SUBSTITUTE(E$1,"standard",""),"|Float","")&amp;IF(OR($L2309=TRUE,$A2309=0,MOD($A2309,ChapterTable!$R$20)&lt;&gt;0),"","보스")&amp;"인게임누적곱배수",ChapterTable!$R:$S,2,0)^C2309
    +VLOOKUP(SUBSTITUTE(SUBSTITUTE(E$1,"standard",""),"|Float","")&amp;IF(OR($L2309=TRUE,$A2309=0,MOD($A2309,ChapterTable!$R$20)&lt;&gt;0),"","보스")&amp;"인게임누적합배수",ChapterTable!$R:$S,2,0)*C2309)
  )
  )
  )
)</f>
        <v>1445489.100565624</v>
      </c>
      <c r="F2309" s="1">
        <f ca="1">IF(AND($A2309=0,$B2309=1),
    VLOOKUP(1,ChapterTable!$1:$1048576,MATCH("최종"&amp;SUBSTITUTE(SUBSTITUTE(F$1,"standard",""),"|Float",""),ChapterTable!$1:$1,0),0)*ChapterTable!$P$17,
  IF(AND($A2309=0,$B2309=0),
    F2310,
  IF($B2309=0,
    VLOOKUP($A2309,ChapterTable!$1:$1048576,MATCH("최종"&amp;SUBSTITUTE(SUBSTITUTE(F$1,"standard",""),"|Float",""),ChapterTable!$1:$1,0),0),
  IF($B2309=1,
    IF($L2309=FALSE,
      VLOOKUP($A2309,ChapterTable!$1:$1048576,MATCH("최종"&amp;SUBSTITUTE(SUBSTITUTE(F$1,"standard",""),"|Float",""),ChapterTable!$1:$1,0),0),
      VLOOKUP($A2309-ChapterTable!$P$11,ChapterTable!$1:$1048576,MATCH("최종"&amp;SUBSTITUTE(SUBSTITUTE(F$1,"standard",""),"|Float",""),ChapterTable!$1:$1,0),0)*ChapterTable!$P$14
    ),
  OFFSET(F2309,-$B2309+IF($L2309,1,0),0)*
    (VLOOKUP(SUBSTITUTE(SUBSTITUTE(F$1,"standard",""),"|Float","")&amp;IF(OR($L2309=TRUE,$A2309=0,MOD($A2309,ChapterTable!$R$20)&lt;&gt;0),"","보스")&amp;"인게임누적곱배수",ChapterTable!$R:$S,2,0)^D2309
    +VLOOKUP(SUBSTITUTE(SUBSTITUTE(F$1,"standard",""),"|Float","")&amp;IF(OR($L2309=TRUE,$A2309=0,MOD($A2309,ChapterTable!$R$20)&lt;&gt;0),"","보스")&amp;"인게임누적합배수",ChapterTable!$R:$S,2,0)*D2309)
  )
  )
  )
)</f>
        <v>462470.47116310889</v>
      </c>
      <c r="G2309" t="s">
        <v>719</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262"/>
        <v>2</v>
      </c>
      <c r="Q2309">
        <f t="shared" si="263"/>
        <v>2</v>
      </c>
      <c r="R2309" t="b">
        <f t="shared" ca="1" si="264"/>
        <v>1</v>
      </c>
      <c r="T2309" t="b">
        <f t="shared" ca="1" si="265"/>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268"/>
        <v>0.5</v>
      </c>
      <c r="AJ2309">
        <f t="shared" si="266"/>
        <v>0.54666666600000002</v>
      </c>
      <c r="AK2309">
        <f t="shared" si="267"/>
        <v>1</v>
      </c>
      <c r="AL2309">
        <f t="shared" si="261"/>
        <v>9</v>
      </c>
    </row>
    <row r="2310" spans="1:38" hidden="1" x14ac:dyDescent="0.3">
      <c r="A2310">
        <v>24</v>
      </c>
      <c r="B2310">
        <v>19</v>
      </c>
      <c r="C2310">
        <f>IF(OR($L2310=TRUE,$A2310=0,MOD($A2310,ChapterTable!$R$20)&lt;&gt;0),
MAX(0,INT(($B2310+ChapterTable!$P$26+VLOOKUP(SUBSTITUTE(C$1,"성장단계","")&amp;"단계오프셋",ChapterTable!$R:$S,2,0))/ChapterTable!$P$23)),
MAX(0,INT(($B2310+ChapterTable!$R$26+VLOOKUP(SUBSTITUTE(C$1,"성장단계","")&amp;"보스단계오프셋",ChapterTable!$R:$S,2,0))/ChapterTable!$R$23)))</f>
        <v>2</v>
      </c>
      <c r="D2310">
        <f>IF(OR($L2310=TRUE,$A2310=0,MOD($A2310,ChapterTable!$R$20)&lt;&gt;0),
MAX(0,INT(($B2310+ChapterTable!$P$26+VLOOKUP(SUBSTITUTE(D$1,"성장단계","")&amp;"단계오프셋",ChapterTable!$R:$S,2,0))/ChapterTable!$P$23)),
MAX(0,INT(($B2310+ChapterTable!$R$26+VLOOKUP(SUBSTITUTE(D$1,"성장단계","")&amp;"보스단계오프셋",ChapterTable!$R:$S,2,0))/ChapterTable!$R$23)))</f>
        <v>1</v>
      </c>
      <c r="E2310" s="1">
        <f ca="1">IF(AND($A2310=0,$B2310=1),
    VLOOKUP(1,ChapterTable!$1:$1048576,MATCH("최종"&amp;SUBSTITUTE(SUBSTITUTE(E$1,"standard",""),"|Float",""),ChapterTable!$1:$1,0),0)*ChapterTable!$P$17,
  IF(AND($A2310=0,$B2310=0),
    E2311,
  IF($B2310=0,
    VLOOKUP($A2310,ChapterTable!$1:$1048576,MATCH("최종"&amp;SUBSTITUTE(SUBSTITUTE(E$1,"standard",""),"|Float",""),ChapterTable!$1:$1,0),0),
  IF($B2310=1,
    IF($L2310=FALSE,
      VLOOKUP($A2310,ChapterTable!$1:$1048576,MATCH("최종"&amp;SUBSTITUTE(SUBSTITUTE(E$1,"standard",""),"|Float",""),ChapterTable!$1:$1,0),0),
      VLOOKUP($A2310-ChapterTable!$P$11,ChapterTable!$1:$1048576,MATCH("최종"&amp;SUBSTITUTE(SUBSTITUTE(E$1,"standard",""),"|Float",""),ChapterTable!$1:$1,0),0)*ChapterTable!$P$14
    ),
  OFFSET(E2310,-$B2310+IF($L2310,1,0),0)*IF($B2310&gt;OFFSET($B2310,1,0),ChapterTable!$R$17,1)*
    (VLOOKUP(SUBSTITUTE(SUBSTITUTE(E$1,"standard",""),"|Float","")&amp;IF(OR($L2310=TRUE,$A2310=0,MOD($A2310,ChapterTable!$R$20)&lt;&gt;0),"","보스")&amp;"인게임누적곱배수",ChapterTable!$R:$S,2,0)^C2310
    +VLOOKUP(SUBSTITUTE(SUBSTITUTE(E$1,"standard",""),"|Float","")&amp;IF(OR($L2310=TRUE,$A2310=0,MOD($A2310,ChapterTable!$R$20)&lt;&gt;0),"","보스")&amp;"인게임누적합배수",ChapterTable!$R:$S,2,0)*C2310)
  )
  )
  )
)</f>
        <v>1445489.100565624</v>
      </c>
      <c r="F2310" s="1">
        <f ca="1">IF(AND($A2310=0,$B2310=1),
    VLOOKUP(1,ChapterTable!$1:$1048576,MATCH("최종"&amp;SUBSTITUTE(SUBSTITUTE(F$1,"standard",""),"|Float",""),ChapterTable!$1:$1,0),0)*ChapterTable!$P$17,
  IF(AND($A2310=0,$B2310=0),
    F2311,
  IF($B2310=0,
    VLOOKUP($A2310,ChapterTable!$1:$1048576,MATCH("최종"&amp;SUBSTITUTE(SUBSTITUTE(F$1,"standard",""),"|Float",""),ChapterTable!$1:$1,0),0),
  IF($B2310=1,
    IF($L2310=FALSE,
      VLOOKUP($A2310,ChapterTable!$1:$1048576,MATCH("최종"&amp;SUBSTITUTE(SUBSTITUTE(F$1,"standard",""),"|Float",""),ChapterTable!$1:$1,0),0),
      VLOOKUP($A2310-ChapterTable!$P$11,ChapterTable!$1:$1048576,MATCH("최종"&amp;SUBSTITUTE(SUBSTITUTE(F$1,"standard",""),"|Float",""),ChapterTable!$1:$1,0),0)*ChapterTable!$P$14
    ),
  OFFSET(F2310,-$B2310+IF($L2310,1,0),0)*
    (VLOOKUP(SUBSTITUTE(SUBSTITUTE(F$1,"standard",""),"|Float","")&amp;IF(OR($L2310=TRUE,$A2310=0,MOD($A2310,ChapterTable!$R$20)&lt;&gt;0),"","보스")&amp;"인게임누적곱배수",ChapterTable!$R:$S,2,0)^D2310
    +VLOOKUP(SUBSTITUTE(SUBSTITUTE(F$1,"standard",""),"|Float","")&amp;IF(OR($L2310=TRUE,$A2310=0,MOD($A2310,ChapterTable!$R$20)&lt;&gt;0),"","보스")&amp;"인게임누적합배수",ChapterTable!$R:$S,2,0)*D2310)
  )
  )
  )
)</f>
        <v>462470.47116310889</v>
      </c>
      <c r="G2310" t="s">
        <v>719</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262"/>
        <v>92</v>
      </c>
      <c r="Q2310">
        <f t="shared" si="263"/>
        <v>92</v>
      </c>
      <c r="R2310" t="b">
        <f t="shared" ca="1" si="264"/>
        <v>1</v>
      </c>
      <c r="T2310" t="b">
        <f t="shared" ca="1" si="265"/>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268"/>
        <v>0.5</v>
      </c>
      <c r="AJ2310">
        <f t="shared" si="266"/>
        <v>0.54666666600000002</v>
      </c>
      <c r="AK2310">
        <f t="shared" si="267"/>
        <v>1</v>
      </c>
      <c r="AL2310">
        <f t="shared" si="261"/>
        <v>9</v>
      </c>
    </row>
    <row r="2311" spans="1:38" hidden="1" x14ac:dyDescent="0.3">
      <c r="A2311">
        <v>24</v>
      </c>
      <c r="B2311">
        <v>20</v>
      </c>
      <c r="C2311">
        <f>IF(OR($L2311=TRUE,$A2311=0,MOD($A2311,ChapterTable!$R$20)&lt;&gt;0),
MAX(0,INT(($B2311+ChapterTable!$P$26+VLOOKUP(SUBSTITUTE(C$1,"성장단계","")&amp;"단계오프셋",ChapterTable!$R:$S,2,0))/ChapterTable!$P$23)),
MAX(0,INT(($B2311+ChapterTable!$R$26+VLOOKUP(SUBSTITUTE(C$1,"성장단계","")&amp;"보스단계오프셋",ChapterTable!$R:$S,2,0))/ChapterTable!$R$23)))</f>
        <v>2</v>
      </c>
      <c r="D2311">
        <f>IF(OR($L2311=TRUE,$A2311=0,MOD($A2311,ChapterTable!$R$20)&lt;&gt;0),
MAX(0,INT(($B2311+ChapterTable!$P$26+VLOOKUP(SUBSTITUTE(D$1,"성장단계","")&amp;"단계오프셋",ChapterTable!$R:$S,2,0))/ChapterTable!$P$23)),
MAX(0,INT(($B2311+ChapterTable!$R$26+VLOOKUP(SUBSTITUTE(D$1,"성장단계","")&amp;"보스단계오프셋",ChapterTable!$R:$S,2,0))/ChapterTable!$R$23)))</f>
        <v>1</v>
      </c>
      <c r="E2311" s="1">
        <f ca="1">IF(AND($A2311=0,$B2311=1),
    VLOOKUP(1,ChapterTable!$1:$1048576,MATCH("최종"&amp;SUBSTITUTE(SUBSTITUTE(E$1,"standard",""),"|Float",""),ChapterTable!$1:$1,0),0)*ChapterTable!$P$17,
  IF(AND($A2311=0,$B2311=0),
    E2312,
  IF($B2311=0,
    VLOOKUP($A2311,ChapterTable!$1:$1048576,MATCH("최종"&amp;SUBSTITUTE(SUBSTITUTE(E$1,"standard",""),"|Float",""),ChapterTable!$1:$1,0),0),
  IF($B2311=1,
    IF($L2311=FALSE,
      VLOOKUP($A2311,ChapterTable!$1:$1048576,MATCH("최종"&amp;SUBSTITUTE(SUBSTITUTE(E$1,"standard",""),"|Float",""),ChapterTable!$1:$1,0),0),
      VLOOKUP($A2311-ChapterTable!$P$11,ChapterTable!$1:$1048576,MATCH("최종"&amp;SUBSTITUTE(SUBSTITUTE(E$1,"standard",""),"|Float",""),ChapterTable!$1:$1,0),0)*ChapterTable!$P$14
    ),
  OFFSET(E2311,-$B2311+IF($L2311,1,0),0)*IF($B2311&gt;OFFSET($B2311,1,0),ChapterTable!$R$17,1)*
    (VLOOKUP(SUBSTITUTE(SUBSTITUTE(E$1,"standard",""),"|Float","")&amp;IF(OR($L2311=TRUE,$A2311=0,MOD($A2311,ChapterTable!$R$20)&lt;&gt;0),"","보스")&amp;"인게임누적곱배수",ChapterTable!$R:$S,2,0)^C2311
    +VLOOKUP(SUBSTITUTE(SUBSTITUTE(E$1,"standard",""),"|Float","")&amp;IF(OR($L2311=TRUE,$A2311=0,MOD($A2311,ChapterTable!$R$20)&lt;&gt;0),"","보스")&amp;"인게임누적합배수",ChapterTable!$R:$S,2,0)*C2311)
  )
  )
  )
)</f>
        <v>1445489.100565624</v>
      </c>
      <c r="F2311" s="1">
        <f ca="1">IF(AND($A2311=0,$B2311=1),
    VLOOKUP(1,ChapterTable!$1:$1048576,MATCH("최종"&amp;SUBSTITUTE(SUBSTITUTE(F$1,"standard",""),"|Float",""),ChapterTable!$1:$1,0),0)*ChapterTable!$P$17,
  IF(AND($A2311=0,$B2311=0),
    F2312,
  IF($B2311=0,
    VLOOKUP($A2311,ChapterTable!$1:$1048576,MATCH("최종"&amp;SUBSTITUTE(SUBSTITUTE(F$1,"standard",""),"|Float",""),ChapterTable!$1:$1,0),0),
  IF($B2311=1,
    IF($L2311=FALSE,
      VLOOKUP($A2311,ChapterTable!$1:$1048576,MATCH("최종"&amp;SUBSTITUTE(SUBSTITUTE(F$1,"standard",""),"|Float",""),ChapterTable!$1:$1,0),0),
      VLOOKUP($A2311-ChapterTable!$P$11,ChapterTable!$1:$1048576,MATCH("최종"&amp;SUBSTITUTE(SUBSTITUTE(F$1,"standard",""),"|Float",""),ChapterTable!$1:$1,0),0)*ChapterTable!$P$14
    ),
  OFFSET(F2311,-$B2311+IF($L2311,1,0),0)*
    (VLOOKUP(SUBSTITUTE(SUBSTITUTE(F$1,"standard",""),"|Float","")&amp;IF(OR($L2311=TRUE,$A2311=0,MOD($A2311,ChapterTable!$R$20)&lt;&gt;0),"","보스")&amp;"인게임누적곱배수",ChapterTable!$R:$S,2,0)^D2311
    +VLOOKUP(SUBSTITUTE(SUBSTITUTE(F$1,"standard",""),"|Float","")&amp;IF(OR($L2311=TRUE,$A2311=0,MOD($A2311,ChapterTable!$R$20)&lt;&gt;0),"","보스")&amp;"인게임누적합배수",ChapterTable!$R:$S,2,0)*D2311)
  )
  )
  )
)</f>
        <v>462470.47116310889</v>
      </c>
      <c r="G2311" t="s">
        <v>719</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262"/>
        <v>22</v>
      </c>
      <c r="Q2311">
        <f t="shared" si="263"/>
        <v>22</v>
      </c>
      <c r="R2311" t="b">
        <f t="shared" ca="1" si="264"/>
        <v>1</v>
      </c>
      <c r="T2311" t="b">
        <f t="shared" ca="1" si="265"/>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268"/>
        <v>0.5</v>
      </c>
      <c r="AJ2311">
        <f t="shared" si="266"/>
        <v>1</v>
      </c>
      <c r="AK2311">
        <f t="shared" si="267"/>
        <v>2</v>
      </c>
      <c r="AL2311">
        <f t="shared" si="261"/>
        <v>9</v>
      </c>
    </row>
    <row r="2312" spans="1:38" hidden="1" x14ac:dyDescent="0.3">
      <c r="A2312">
        <v>24</v>
      </c>
      <c r="B2312">
        <v>21</v>
      </c>
      <c r="C2312">
        <f>IF(OR($L2312=TRUE,$A2312=0,MOD($A2312,ChapterTable!$R$20)&lt;&gt;0),
MAX(0,INT(($B2312+ChapterTable!$P$26+VLOOKUP(SUBSTITUTE(C$1,"성장단계","")&amp;"단계오프셋",ChapterTable!$R:$S,2,0))/ChapterTable!$P$23)),
MAX(0,INT(($B2312+ChapterTable!$R$26+VLOOKUP(SUBSTITUTE(C$1,"성장단계","")&amp;"보스단계오프셋",ChapterTable!$R:$S,2,0))/ChapterTable!$R$23)))</f>
        <v>2</v>
      </c>
      <c r="D2312">
        <f>IF(OR($L2312=TRUE,$A2312=0,MOD($A2312,ChapterTable!$R$20)&lt;&gt;0),
MAX(0,INT(($B2312+ChapterTable!$P$26+VLOOKUP(SUBSTITUTE(D$1,"성장단계","")&amp;"단계오프셋",ChapterTable!$R:$S,2,0))/ChapterTable!$P$23)),
MAX(0,INT(($B2312+ChapterTable!$R$26+VLOOKUP(SUBSTITUTE(D$1,"성장단계","")&amp;"보스단계오프셋",ChapterTable!$R:$S,2,0))/ChapterTable!$R$23)))</f>
        <v>2</v>
      </c>
      <c r="E2312" s="1">
        <f ca="1">IF(AND($A2312=0,$B2312=1),
    VLOOKUP(1,ChapterTable!$1:$1048576,MATCH("최종"&amp;SUBSTITUTE(SUBSTITUTE(E$1,"standard",""),"|Float",""),ChapterTable!$1:$1,0),0)*ChapterTable!$P$17,
  IF(AND($A2312=0,$B2312=0),
    E2313,
  IF($B2312=0,
    VLOOKUP($A2312,ChapterTable!$1:$1048576,MATCH("최종"&amp;SUBSTITUTE(SUBSTITUTE(E$1,"standard",""),"|Float",""),ChapterTable!$1:$1,0),0),
  IF($B2312=1,
    IF($L2312=FALSE,
      VLOOKUP($A2312,ChapterTable!$1:$1048576,MATCH("최종"&amp;SUBSTITUTE(SUBSTITUTE(E$1,"standard",""),"|Float",""),ChapterTable!$1:$1,0),0),
      VLOOKUP($A2312-ChapterTable!$P$11,ChapterTable!$1:$1048576,MATCH("최종"&amp;SUBSTITUTE(SUBSTITUTE(E$1,"standard",""),"|Float",""),ChapterTable!$1:$1,0),0)*ChapterTable!$P$14
    ),
  OFFSET(E2312,-$B2312+IF($L2312,1,0),0)*IF($B2312&gt;OFFSET($B2312,1,0),ChapterTable!$R$17,1)*
    (VLOOKUP(SUBSTITUTE(SUBSTITUTE(E$1,"standard",""),"|Float","")&amp;IF(OR($L2312=TRUE,$A2312=0,MOD($A2312,ChapterTable!$R$20)&lt;&gt;0),"","보스")&amp;"인게임누적곱배수",ChapterTable!$R:$S,2,0)^C2312
    +VLOOKUP(SUBSTITUTE(SUBSTITUTE(E$1,"standard",""),"|Float","")&amp;IF(OR($L2312=TRUE,$A2312=0,MOD($A2312,ChapterTable!$R$20)&lt;&gt;0),"","보스")&amp;"인게임누적합배수",ChapterTable!$R:$S,2,0)*C2312)
  )
  )
  )
)</f>
        <v>1445489.100565624</v>
      </c>
      <c r="F2312" s="1">
        <f ca="1">IF(AND($A2312=0,$B2312=1),
    VLOOKUP(1,ChapterTable!$1:$1048576,MATCH("최종"&amp;SUBSTITUTE(SUBSTITUTE(F$1,"standard",""),"|Float",""),ChapterTable!$1:$1,0),0)*ChapterTable!$P$17,
  IF(AND($A2312=0,$B2312=0),
    F2313,
  IF($B2312=0,
    VLOOKUP($A2312,ChapterTable!$1:$1048576,MATCH("최종"&amp;SUBSTITUTE(SUBSTITUTE(F$1,"standard",""),"|Float",""),ChapterTable!$1:$1,0),0),
  IF($B2312=1,
    IF($L2312=FALSE,
      VLOOKUP($A2312,ChapterTable!$1:$1048576,MATCH("최종"&amp;SUBSTITUTE(SUBSTITUTE(F$1,"standard",""),"|Float",""),ChapterTable!$1:$1,0),0),
      VLOOKUP($A2312-ChapterTable!$P$11,ChapterTable!$1:$1048576,MATCH("최종"&amp;SUBSTITUTE(SUBSTITUTE(F$1,"standard",""),"|Float",""),ChapterTable!$1:$1,0),0)*ChapterTable!$P$14
    ),
  OFFSET(F2312,-$B2312+IF($L2312,1,0),0)*
    (VLOOKUP(SUBSTITUTE(SUBSTITUTE(F$1,"standard",""),"|Float","")&amp;IF(OR($L2312=TRUE,$A2312=0,MOD($A2312,ChapterTable!$R$20)&lt;&gt;0),"","보스")&amp;"인게임누적곱배수",ChapterTable!$R:$S,2,0)^D2312
    +VLOOKUP(SUBSTITUTE(SUBSTITUTE(F$1,"standard",""),"|Float","")&amp;IF(OR($L2312=TRUE,$A2312=0,MOD($A2312,ChapterTable!$R$20)&lt;&gt;0),"","보스")&amp;"인게임누적합배수",ChapterTable!$R:$S,2,0)*D2312)
  )
  )
  )
)</f>
        <v>494735.85287216294</v>
      </c>
      <c r="G2312" t="s">
        <v>719</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262"/>
        <v>3</v>
      </c>
      <c r="Q2312">
        <f t="shared" si="263"/>
        <v>3</v>
      </c>
      <c r="R2312" t="b">
        <f t="shared" ca="1" si="264"/>
        <v>1</v>
      </c>
      <c r="T2312" t="b">
        <f t="shared" ca="1" si="265"/>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268"/>
        <v>0.33333333333333331</v>
      </c>
      <c r="AJ2312">
        <f t="shared" si="266"/>
        <v>0.395555555</v>
      </c>
      <c r="AK2312">
        <f t="shared" si="267"/>
        <v>1</v>
      </c>
      <c r="AL2312">
        <f t="shared" si="261"/>
        <v>9</v>
      </c>
    </row>
    <row r="2313" spans="1:38" hidden="1" x14ac:dyDescent="0.3">
      <c r="A2313">
        <v>24</v>
      </c>
      <c r="B2313">
        <v>22</v>
      </c>
      <c r="C2313">
        <f>IF(OR($L2313=TRUE,$A2313=0,MOD($A2313,ChapterTable!$R$20)&lt;&gt;0),
MAX(0,INT(($B2313+ChapterTable!$P$26+VLOOKUP(SUBSTITUTE(C$1,"성장단계","")&amp;"단계오프셋",ChapterTable!$R:$S,2,0))/ChapterTable!$P$23)),
MAX(0,INT(($B2313+ChapterTable!$R$26+VLOOKUP(SUBSTITUTE(C$1,"성장단계","")&amp;"보스단계오프셋",ChapterTable!$R:$S,2,0))/ChapterTable!$R$23)))</f>
        <v>2</v>
      </c>
      <c r="D2313">
        <f>IF(OR($L2313=TRUE,$A2313=0,MOD($A2313,ChapterTable!$R$20)&lt;&gt;0),
MAX(0,INT(($B2313+ChapterTable!$P$26+VLOOKUP(SUBSTITUTE(D$1,"성장단계","")&amp;"단계오프셋",ChapterTable!$R:$S,2,0))/ChapterTable!$P$23)),
MAX(0,INT(($B2313+ChapterTable!$R$26+VLOOKUP(SUBSTITUTE(D$1,"성장단계","")&amp;"보스단계오프셋",ChapterTable!$R:$S,2,0))/ChapterTable!$R$23)))</f>
        <v>2</v>
      </c>
      <c r="E2313" s="1">
        <f ca="1">IF(AND($A2313=0,$B2313=1),
    VLOOKUP(1,ChapterTable!$1:$1048576,MATCH("최종"&amp;SUBSTITUTE(SUBSTITUTE(E$1,"standard",""),"|Float",""),ChapterTable!$1:$1,0),0)*ChapterTable!$P$17,
  IF(AND($A2313=0,$B2313=0),
    E2314,
  IF($B2313=0,
    VLOOKUP($A2313,ChapterTable!$1:$1048576,MATCH("최종"&amp;SUBSTITUTE(SUBSTITUTE(E$1,"standard",""),"|Float",""),ChapterTable!$1:$1,0),0),
  IF($B2313=1,
    IF($L2313=FALSE,
      VLOOKUP($A2313,ChapterTable!$1:$1048576,MATCH("최종"&amp;SUBSTITUTE(SUBSTITUTE(E$1,"standard",""),"|Float",""),ChapterTable!$1:$1,0),0),
      VLOOKUP($A2313-ChapterTable!$P$11,ChapterTable!$1:$1048576,MATCH("최종"&amp;SUBSTITUTE(SUBSTITUTE(E$1,"standard",""),"|Float",""),ChapterTable!$1:$1,0),0)*ChapterTable!$P$14
    ),
  OFFSET(E2313,-$B2313+IF($L2313,1,0),0)*IF($B2313&gt;OFFSET($B2313,1,0),ChapterTable!$R$17,1)*
    (VLOOKUP(SUBSTITUTE(SUBSTITUTE(E$1,"standard",""),"|Float","")&amp;IF(OR($L2313=TRUE,$A2313=0,MOD($A2313,ChapterTable!$R$20)&lt;&gt;0),"","보스")&amp;"인게임누적곱배수",ChapterTable!$R:$S,2,0)^C2313
    +VLOOKUP(SUBSTITUTE(SUBSTITUTE(E$1,"standard",""),"|Float","")&amp;IF(OR($L2313=TRUE,$A2313=0,MOD($A2313,ChapterTable!$R$20)&lt;&gt;0),"","보스")&amp;"인게임누적합배수",ChapterTable!$R:$S,2,0)*C2313)
  )
  )
  )
)</f>
        <v>1445489.100565624</v>
      </c>
      <c r="F2313" s="1">
        <f ca="1">IF(AND($A2313=0,$B2313=1),
    VLOOKUP(1,ChapterTable!$1:$1048576,MATCH("최종"&amp;SUBSTITUTE(SUBSTITUTE(F$1,"standard",""),"|Float",""),ChapterTable!$1:$1,0),0)*ChapterTable!$P$17,
  IF(AND($A2313=0,$B2313=0),
    F2314,
  IF($B2313=0,
    VLOOKUP($A2313,ChapterTable!$1:$1048576,MATCH("최종"&amp;SUBSTITUTE(SUBSTITUTE(F$1,"standard",""),"|Float",""),ChapterTable!$1:$1,0),0),
  IF($B2313=1,
    IF($L2313=FALSE,
      VLOOKUP($A2313,ChapterTable!$1:$1048576,MATCH("최종"&amp;SUBSTITUTE(SUBSTITUTE(F$1,"standard",""),"|Float",""),ChapterTable!$1:$1,0),0),
      VLOOKUP($A2313-ChapterTable!$P$11,ChapterTable!$1:$1048576,MATCH("최종"&amp;SUBSTITUTE(SUBSTITUTE(F$1,"standard",""),"|Float",""),ChapterTable!$1:$1,0),0)*ChapterTable!$P$14
    ),
  OFFSET(F2313,-$B2313+IF($L2313,1,0),0)*
    (VLOOKUP(SUBSTITUTE(SUBSTITUTE(F$1,"standard",""),"|Float","")&amp;IF(OR($L2313=TRUE,$A2313=0,MOD($A2313,ChapterTable!$R$20)&lt;&gt;0),"","보스")&amp;"인게임누적곱배수",ChapterTable!$R:$S,2,0)^D2313
    +VLOOKUP(SUBSTITUTE(SUBSTITUTE(F$1,"standard",""),"|Float","")&amp;IF(OR($L2313=TRUE,$A2313=0,MOD($A2313,ChapterTable!$R$20)&lt;&gt;0),"","보스")&amp;"인게임누적합배수",ChapterTable!$R:$S,2,0)*D2313)
  )
  )
  )
)</f>
        <v>494735.85287216294</v>
      </c>
      <c r="G2313" t="s">
        <v>719</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262"/>
        <v>3</v>
      </c>
      <c r="Q2313">
        <f t="shared" si="263"/>
        <v>3</v>
      </c>
      <c r="R2313" t="b">
        <f t="shared" ca="1" si="264"/>
        <v>1</v>
      </c>
      <c r="T2313" t="b">
        <f t="shared" ca="1" si="265"/>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268"/>
        <v>0.33333333333333331</v>
      </c>
      <c r="AJ2313">
        <f t="shared" si="266"/>
        <v>0.395555555</v>
      </c>
      <c r="AK2313">
        <f t="shared" si="267"/>
        <v>1</v>
      </c>
      <c r="AL2313">
        <f t="shared" si="261"/>
        <v>9</v>
      </c>
    </row>
    <row r="2314" spans="1:38" hidden="1" x14ac:dyDescent="0.3">
      <c r="A2314">
        <v>24</v>
      </c>
      <c r="B2314">
        <v>23</v>
      </c>
      <c r="C2314">
        <f>IF(OR($L2314=TRUE,$A2314=0,MOD($A2314,ChapterTable!$R$20)&lt;&gt;0),
MAX(0,INT(($B2314+ChapterTable!$P$26+VLOOKUP(SUBSTITUTE(C$1,"성장단계","")&amp;"단계오프셋",ChapterTable!$R:$S,2,0))/ChapterTable!$P$23)),
MAX(0,INT(($B2314+ChapterTable!$R$26+VLOOKUP(SUBSTITUTE(C$1,"성장단계","")&amp;"보스단계오프셋",ChapterTable!$R:$S,2,0))/ChapterTable!$R$23)))</f>
        <v>2</v>
      </c>
      <c r="D2314">
        <f>IF(OR($L2314=TRUE,$A2314=0,MOD($A2314,ChapterTable!$R$20)&lt;&gt;0),
MAX(0,INT(($B2314+ChapterTable!$P$26+VLOOKUP(SUBSTITUTE(D$1,"성장단계","")&amp;"단계오프셋",ChapterTable!$R:$S,2,0))/ChapterTable!$P$23)),
MAX(0,INT(($B2314+ChapterTable!$R$26+VLOOKUP(SUBSTITUTE(D$1,"성장단계","")&amp;"보스단계오프셋",ChapterTable!$R:$S,2,0))/ChapterTable!$R$23)))</f>
        <v>2</v>
      </c>
      <c r="E2314" s="1">
        <f ca="1">IF(AND($A2314=0,$B2314=1),
    VLOOKUP(1,ChapterTable!$1:$1048576,MATCH("최종"&amp;SUBSTITUTE(SUBSTITUTE(E$1,"standard",""),"|Float",""),ChapterTable!$1:$1,0),0)*ChapterTable!$P$17,
  IF(AND($A2314=0,$B2314=0),
    E2315,
  IF($B2314=0,
    VLOOKUP($A2314,ChapterTable!$1:$1048576,MATCH("최종"&amp;SUBSTITUTE(SUBSTITUTE(E$1,"standard",""),"|Float",""),ChapterTable!$1:$1,0),0),
  IF($B2314=1,
    IF($L2314=FALSE,
      VLOOKUP($A2314,ChapterTable!$1:$1048576,MATCH("최종"&amp;SUBSTITUTE(SUBSTITUTE(E$1,"standard",""),"|Float",""),ChapterTable!$1:$1,0),0),
      VLOOKUP($A2314-ChapterTable!$P$11,ChapterTable!$1:$1048576,MATCH("최종"&amp;SUBSTITUTE(SUBSTITUTE(E$1,"standard",""),"|Float",""),ChapterTable!$1:$1,0),0)*ChapterTable!$P$14
    ),
  OFFSET(E2314,-$B2314+IF($L2314,1,0),0)*IF($B2314&gt;OFFSET($B2314,1,0),ChapterTable!$R$17,1)*
    (VLOOKUP(SUBSTITUTE(SUBSTITUTE(E$1,"standard",""),"|Float","")&amp;IF(OR($L2314=TRUE,$A2314=0,MOD($A2314,ChapterTable!$R$20)&lt;&gt;0),"","보스")&amp;"인게임누적곱배수",ChapterTable!$R:$S,2,0)^C2314
    +VLOOKUP(SUBSTITUTE(SUBSTITUTE(E$1,"standard",""),"|Float","")&amp;IF(OR($L2314=TRUE,$A2314=0,MOD($A2314,ChapterTable!$R$20)&lt;&gt;0),"","보스")&amp;"인게임누적합배수",ChapterTable!$R:$S,2,0)*C2314)
  )
  )
  )
)</f>
        <v>1445489.100565624</v>
      </c>
      <c r="F2314" s="1">
        <f ca="1">IF(AND($A2314=0,$B2314=1),
    VLOOKUP(1,ChapterTable!$1:$1048576,MATCH("최종"&amp;SUBSTITUTE(SUBSTITUTE(F$1,"standard",""),"|Float",""),ChapterTable!$1:$1,0),0)*ChapterTable!$P$17,
  IF(AND($A2314=0,$B2314=0),
    F2315,
  IF($B2314=0,
    VLOOKUP($A2314,ChapterTable!$1:$1048576,MATCH("최종"&amp;SUBSTITUTE(SUBSTITUTE(F$1,"standard",""),"|Float",""),ChapterTable!$1:$1,0),0),
  IF($B2314=1,
    IF($L2314=FALSE,
      VLOOKUP($A2314,ChapterTable!$1:$1048576,MATCH("최종"&amp;SUBSTITUTE(SUBSTITUTE(F$1,"standard",""),"|Float",""),ChapterTable!$1:$1,0),0),
      VLOOKUP($A2314-ChapterTable!$P$11,ChapterTable!$1:$1048576,MATCH("최종"&amp;SUBSTITUTE(SUBSTITUTE(F$1,"standard",""),"|Float",""),ChapterTable!$1:$1,0),0)*ChapterTable!$P$14
    ),
  OFFSET(F2314,-$B2314+IF($L2314,1,0),0)*
    (VLOOKUP(SUBSTITUTE(SUBSTITUTE(F$1,"standard",""),"|Float","")&amp;IF(OR($L2314=TRUE,$A2314=0,MOD($A2314,ChapterTable!$R$20)&lt;&gt;0),"","보스")&amp;"인게임누적곱배수",ChapterTable!$R:$S,2,0)^D2314
    +VLOOKUP(SUBSTITUTE(SUBSTITUTE(F$1,"standard",""),"|Float","")&amp;IF(OR($L2314=TRUE,$A2314=0,MOD($A2314,ChapterTable!$R$20)&lt;&gt;0),"","보스")&amp;"인게임누적합배수",ChapterTable!$R:$S,2,0)*D2314)
  )
  )
  )
)</f>
        <v>494735.85287216294</v>
      </c>
      <c r="G2314" t="s">
        <v>719</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262"/>
        <v>3</v>
      </c>
      <c r="Q2314">
        <f t="shared" si="263"/>
        <v>3</v>
      </c>
      <c r="R2314" t="b">
        <f t="shared" ca="1" si="264"/>
        <v>1</v>
      </c>
      <c r="T2314" t="b">
        <f t="shared" ca="1" si="265"/>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268"/>
        <v>0.33333333333333331</v>
      </c>
      <c r="AJ2314">
        <f t="shared" si="266"/>
        <v>0.395555555</v>
      </c>
      <c r="AK2314">
        <f t="shared" si="267"/>
        <v>1</v>
      </c>
      <c r="AL2314">
        <f t="shared" si="261"/>
        <v>9</v>
      </c>
    </row>
    <row r="2315" spans="1:38" hidden="1" x14ac:dyDescent="0.3">
      <c r="A2315">
        <v>24</v>
      </c>
      <c r="B2315">
        <v>24</v>
      </c>
      <c r="C2315">
        <f>IF(OR($L2315=TRUE,$A2315=0,MOD($A2315,ChapterTable!$R$20)&lt;&gt;0),
MAX(0,INT(($B2315+ChapterTable!$P$26+VLOOKUP(SUBSTITUTE(C$1,"성장단계","")&amp;"단계오프셋",ChapterTable!$R:$S,2,0))/ChapterTable!$P$23)),
MAX(0,INT(($B2315+ChapterTable!$R$26+VLOOKUP(SUBSTITUTE(C$1,"성장단계","")&amp;"보스단계오프셋",ChapterTable!$R:$S,2,0))/ChapterTable!$R$23)))</f>
        <v>2</v>
      </c>
      <c r="D2315">
        <f>IF(OR($L2315=TRUE,$A2315=0,MOD($A2315,ChapterTable!$R$20)&lt;&gt;0),
MAX(0,INT(($B2315+ChapterTable!$P$26+VLOOKUP(SUBSTITUTE(D$1,"성장단계","")&amp;"단계오프셋",ChapterTable!$R:$S,2,0))/ChapterTable!$P$23)),
MAX(0,INT(($B2315+ChapterTable!$R$26+VLOOKUP(SUBSTITUTE(D$1,"성장단계","")&amp;"보스단계오프셋",ChapterTable!$R:$S,2,0))/ChapterTable!$R$23)))</f>
        <v>2</v>
      </c>
      <c r="E2315" s="1">
        <f ca="1">IF(AND($A2315=0,$B2315=1),
    VLOOKUP(1,ChapterTable!$1:$1048576,MATCH("최종"&amp;SUBSTITUTE(SUBSTITUTE(E$1,"standard",""),"|Float",""),ChapterTable!$1:$1,0),0)*ChapterTable!$P$17,
  IF(AND($A2315=0,$B2315=0),
    E2316,
  IF($B2315=0,
    VLOOKUP($A2315,ChapterTable!$1:$1048576,MATCH("최종"&amp;SUBSTITUTE(SUBSTITUTE(E$1,"standard",""),"|Float",""),ChapterTable!$1:$1,0),0),
  IF($B2315=1,
    IF($L2315=FALSE,
      VLOOKUP($A2315,ChapterTable!$1:$1048576,MATCH("최종"&amp;SUBSTITUTE(SUBSTITUTE(E$1,"standard",""),"|Float",""),ChapterTable!$1:$1,0),0),
      VLOOKUP($A2315-ChapterTable!$P$11,ChapterTable!$1:$1048576,MATCH("최종"&amp;SUBSTITUTE(SUBSTITUTE(E$1,"standard",""),"|Float",""),ChapterTable!$1:$1,0),0)*ChapterTable!$P$14
    ),
  OFFSET(E2315,-$B2315+IF($L2315,1,0),0)*IF($B2315&gt;OFFSET($B2315,1,0),ChapterTable!$R$17,1)*
    (VLOOKUP(SUBSTITUTE(SUBSTITUTE(E$1,"standard",""),"|Float","")&amp;IF(OR($L2315=TRUE,$A2315=0,MOD($A2315,ChapterTable!$R$20)&lt;&gt;0),"","보스")&amp;"인게임누적곱배수",ChapterTable!$R:$S,2,0)^C2315
    +VLOOKUP(SUBSTITUTE(SUBSTITUTE(E$1,"standard",""),"|Float","")&amp;IF(OR($L2315=TRUE,$A2315=0,MOD($A2315,ChapterTable!$R$20)&lt;&gt;0),"","보스")&amp;"인게임누적합배수",ChapterTable!$R:$S,2,0)*C2315)
  )
  )
  )
)</f>
        <v>1445489.100565624</v>
      </c>
      <c r="F2315" s="1">
        <f ca="1">IF(AND($A2315=0,$B2315=1),
    VLOOKUP(1,ChapterTable!$1:$1048576,MATCH("최종"&amp;SUBSTITUTE(SUBSTITUTE(F$1,"standard",""),"|Float",""),ChapterTable!$1:$1,0),0)*ChapterTable!$P$17,
  IF(AND($A2315=0,$B2315=0),
    F2316,
  IF($B2315=0,
    VLOOKUP($A2315,ChapterTable!$1:$1048576,MATCH("최종"&amp;SUBSTITUTE(SUBSTITUTE(F$1,"standard",""),"|Float",""),ChapterTable!$1:$1,0),0),
  IF($B2315=1,
    IF($L2315=FALSE,
      VLOOKUP($A2315,ChapterTable!$1:$1048576,MATCH("최종"&amp;SUBSTITUTE(SUBSTITUTE(F$1,"standard",""),"|Float",""),ChapterTable!$1:$1,0),0),
      VLOOKUP($A2315-ChapterTable!$P$11,ChapterTable!$1:$1048576,MATCH("최종"&amp;SUBSTITUTE(SUBSTITUTE(F$1,"standard",""),"|Float",""),ChapterTable!$1:$1,0),0)*ChapterTable!$P$14
    ),
  OFFSET(F2315,-$B2315+IF($L2315,1,0),0)*
    (VLOOKUP(SUBSTITUTE(SUBSTITUTE(F$1,"standard",""),"|Float","")&amp;IF(OR($L2315=TRUE,$A2315=0,MOD($A2315,ChapterTable!$R$20)&lt;&gt;0),"","보스")&amp;"인게임누적곱배수",ChapterTable!$R:$S,2,0)^D2315
    +VLOOKUP(SUBSTITUTE(SUBSTITUTE(F$1,"standard",""),"|Float","")&amp;IF(OR($L2315=TRUE,$A2315=0,MOD($A2315,ChapterTable!$R$20)&lt;&gt;0),"","보스")&amp;"인게임누적합배수",ChapterTable!$R:$S,2,0)*D2315)
  )
  )
  )
)</f>
        <v>494735.85287216294</v>
      </c>
      <c r="G2315" t="s">
        <v>719</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262"/>
        <v>3</v>
      </c>
      <c r="Q2315">
        <f t="shared" si="263"/>
        <v>3</v>
      </c>
      <c r="R2315" t="b">
        <f t="shared" ca="1" si="264"/>
        <v>1</v>
      </c>
      <c r="T2315" t="b">
        <f t="shared" ca="1" si="265"/>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268"/>
        <v>0.33333333333333331</v>
      </c>
      <c r="AJ2315">
        <f t="shared" si="266"/>
        <v>0.395555555</v>
      </c>
      <c r="AK2315">
        <f t="shared" si="267"/>
        <v>1</v>
      </c>
      <c r="AL2315">
        <f t="shared" si="261"/>
        <v>9</v>
      </c>
    </row>
    <row r="2316" spans="1:38" hidden="1" x14ac:dyDescent="0.3">
      <c r="A2316">
        <v>24</v>
      </c>
      <c r="B2316">
        <v>25</v>
      </c>
      <c r="C2316">
        <f>IF(OR($L2316=TRUE,$A2316=0,MOD($A2316,ChapterTable!$R$20)&lt;&gt;0),
MAX(0,INT(($B2316+ChapterTable!$P$26+VLOOKUP(SUBSTITUTE(C$1,"성장단계","")&amp;"단계오프셋",ChapterTable!$R:$S,2,0))/ChapterTable!$P$23)),
MAX(0,INT(($B2316+ChapterTable!$R$26+VLOOKUP(SUBSTITUTE(C$1,"성장단계","")&amp;"보스단계오프셋",ChapterTable!$R:$S,2,0))/ChapterTable!$R$23)))</f>
        <v>2</v>
      </c>
      <c r="D2316">
        <f>IF(OR($L2316=TRUE,$A2316=0,MOD($A2316,ChapterTable!$R$20)&lt;&gt;0),
MAX(0,INT(($B2316+ChapterTable!$P$26+VLOOKUP(SUBSTITUTE(D$1,"성장단계","")&amp;"단계오프셋",ChapterTable!$R:$S,2,0))/ChapterTable!$P$23)),
MAX(0,INT(($B2316+ChapterTable!$R$26+VLOOKUP(SUBSTITUTE(D$1,"성장단계","")&amp;"보스단계오프셋",ChapterTable!$R:$S,2,0))/ChapterTable!$R$23)))</f>
        <v>2</v>
      </c>
      <c r="E2316" s="1">
        <f ca="1">IF(AND($A2316=0,$B2316=1),
    VLOOKUP(1,ChapterTable!$1:$1048576,MATCH("최종"&amp;SUBSTITUTE(SUBSTITUTE(E$1,"standard",""),"|Float",""),ChapterTable!$1:$1,0),0)*ChapterTable!$P$17,
  IF(AND($A2316=0,$B2316=0),
    E2317,
  IF($B2316=0,
    VLOOKUP($A2316,ChapterTable!$1:$1048576,MATCH("최종"&amp;SUBSTITUTE(SUBSTITUTE(E$1,"standard",""),"|Float",""),ChapterTable!$1:$1,0),0),
  IF($B2316=1,
    IF($L2316=FALSE,
      VLOOKUP($A2316,ChapterTable!$1:$1048576,MATCH("최종"&amp;SUBSTITUTE(SUBSTITUTE(E$1,"standard",""),"|Float",""),ChapterTable!$1:$1,0),0),
      VLOOKUP($A2316-ChapterTable!$P$11,ChapterTable!$1:$1048576,MATCH("최종"&amp;SUBSTITUTE(SUBSTITUTE(E$1,"standard",""),"|Float",""),ChapterTable!$1:$1,0),0)*ChapterTable!$P$14
    ),
  OFFSET(E2316,-$B2316+IF($L2316,1,0),0)*IF($B2316&gt;OFFSET($B2316,1,0),ChapterTable!$R$17,1)*
    (VLOOKUP(SUBSTITUTE(SUBSTITUTE(E$1,"standard",""),"|Float","")&amp;IF(OR($L2316=TRUE,$A2316=0,MOD($A2316,ChapterTable!$R$20)&lt;&gt;0),"","보스")&amp;"인게임누적곱배수",ChapterTable!$R:$S,2,0)^C2316
    +VLOOKUP(SUBSTITUTE(SUBSTITUTE(E$1,"standard",""),"|Float","")&amp;IF(OR($L2316=TRUE,$A2316=0,MOD($A2316,ChapterTable!$R$20)&lt;&gt;0),"","보스")&amp;"인게임누적합배수",ChapterTable!$R:$S,2,0)*C2316)
  )
  )
  )
)</f>
        <v>1445489.100565624</v>
      </c>
      <c r="F2316" s="1">
        <f ca="1">IF(AND($A2316=0,$B2316=1),
    VLOOKUP(1,ChapterTable!$1:$1048576,MATCH("최종"&amp;SUBSTITUTE(SUBSTITUTE(F$1,"standard",""),"|Float",""),ChapterTable!$1:$1,0),0)*ChapterTable!$P$17,
  IF(AND($A2316=0,$B2316=0),
    F2317,
  IF($B2316=0,
    VLOOKUP($A2316,ChapterTable!$1:$1048576,MATCH("최종"&amp;SUBSTITUTE(SUBSTITUTE(F$1,"standard",""),"|Float",""),ChapterTable!$1:$1,0),0),
  IF($B2316=1,
    IF($L2316=FALSE,
      VLOOKUP($A2316,ChapterTable!$1:$1048576,MATCH("최종"&amp;SUBSTITUTE(SUBSTITUTE(F$1,"standard",""),"|Float",""),ChapterTable!$1:$1,0),0),
      VLOOKUP($A2316-ChapterTable!$P$11,ChapterTable!$1:$1048576,MATCH("최종"&amp;SUBSTITUTE(SUBSTITUTE(F$1,"standard",""),"|Float",""),ChapterTable!$1:$1,0),0)*ChapterTable!$P$14
    ),
  OFFSET(F2316,-$B2316+IF($L2316,1,0),0)*
    (VLOOKUP(SUBSTITUTE(SUBSTITUTE(F$1,"standard",""),"|Float","")&amp;IF(OR($L2316=TRUE,$A2316=0,MOD($A2316,ChapterTable!$R$20)&lt;&gt;0),"","보스")&amp;"인게임누적곱배수",ChapterTable!$R:$S,2,0)^D2316
    +VLOOKUP(SUBSTITUTE(SUBSTITUTE(F$1,"standard",""),"|Float","")&amp;IF(OR($L2316=TRUE,$A2316=0,MOD($A2316,ChapterTable!$R$20)&lt;&gt;0),"","보스")&amp;"인게임누적합배수",ChapterTable!$R:$S,2,0)*D2316)
  )
  )
  )
)</f>
        <v>494735.85287216294</v>
      </c>
      <c r="G2316" t="s">
        <v>719</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262"/>
        <v>11</v>
      </c>
      <c r="Q2316">
        <f t="shared" si="263"/>
        <v>11</v>
      </c>
      <c r="R2316" t="b">
        <f t="shared" ca="1" si="264"/>
        <v>1</v>
      </c>
      <c r="T2316" t="b">
        <f t="shared" ca="1" si="265"/>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268"/>
        <v>0.33333333333333331</v>
      </c>
      <c r="AJ2316">
        <f t="shared" si="266"/>
        <v>0.395555555</v>
      </c>
      <c r="AK2316">
        <f t="shared" si="267"/>
        <v>1</v>
      </c>
      <c r="AL2316">
        <f t="shared" si="261"/>
        <v>9</v>
      </c>
    </row>
    <row r="2317" spans="1:38" hidden="1" x14ac:dyDescent="0.3">
      <c r="A2317">
        <v>24</v>
      </c>
      <c r="B2317">
        <v>26</v>
      </c>
      <c r="C2317">
        <f>IF(OR($L2317=TRUE,$A2317=0,MOD($A2317,ChapterTable!$R$20)&lt;&gt;0),
MAX(0,INT(($B2317+ChapterTable!$P$26+VLOOKUP(SUBSTITUTE(C$1,"성장단계","")&amp;"단계오프셋",ChapterTable!$R:$S,2,0))/ChapterTable!$P$23)),
MAX(0,INT(($B2317+ChapterTable!$R$26+VLOOKUP(SUBSTITUTE(C$1,"성장단계","")&amp;"보스단계오프셋",ChapterTable!$R:$S,2,0))/ChapterTable!$R$23)))</f>
        <v>3</v>
      </c>
      <c r="D2317">
        <f>IF(OR($L2317=TRUE,$A2317=0,MOD($A2317,ChapterTable!$R$20)&lt;&gt;0),
MAX(0,INT(($B2317+ChapterTable!$P$26+VLOOKUP(SUBSTITUTE(D$1,"성장단계","")&amp;"단계오프셋",ChapterTable!$R:$S,2,0))/ChapterTable!$P$23)),
MAX(0,INT(($B2317+ChapterTable!$R$26+VLOOKUP(SUBSTITUTE(D$1,"성장단계","")&amp;"보스단계오프셋",ChapterTable!$R:$S,2,0))/ChapterTable!$R$23)))</f>
        <v>2</v>
      </c>
      <c r="E2317" s="1">
        <f ca="1">IF(AND($A2317=0,$B2317=1),
    VLOOKUP(1,ChapterTable!$1:$1048576,MATCH("최종"&amp;SUBSTITUTE(SUBSTITUTE(E$1,"standard",""),"|Float",""),ChapterTable!$1:$1,0),0)*ChapterTable!$P$17,
  IF(AND($A2317=0,$B2317=0),
    E2318,
  IF($B2317=0,
    VLOOKUP($A2317,ChapterTable!$1:$1048576,MATCH("최종"&amp;SUBSTITUTE(SUBSTITUTE(E$1,"standard",""),"|Float",""),ChapterTable!$1:$1,0),0),
  IF($B2317=1,
    IF($L2317=FALSE,
      VLOOKUP($A2317,ChapterTable!$1:$1048576,MATCH("최종"&amp;SUBSTITUTE(SUBSTITUTE(E$1,"standard",""),"|Float",""),ChapterTable!$1:$1,0),0),
      VLOOKUP($A2317-ChapterTable!$P$11,ChapterTable!$1:$1048576,MATCH("최종"&amp;SUBSTITUTE(SUBSTITUTE(E$1,"standard",""),"|Float",""),ChapterTable!$1:$1,0),0)*ChapterTable!$P$14
    ),
  OFFSET(E2317,-$B2317+IF($L2317,1,0),0)*IF($B2317&gt;OFFSET($B2317,1,0),ChapterTable!$R$17,1)*
    (VLOOKUP(SUBSTITUTE(SUBSTITUTE(E$1,"standard",""),"|Float","")&amp;IF(OR($L2317=TRUE,$A2317=0,MOD($A2317,ChapterTable!$R$20)&lt;&gt;0),"","보스")&amp;"인게임누적곱배수",ChapterTable!$R:$S,2,0)^C2317
    +VLOOKUP(SUBSTITUTE(SUBSTITUTE(E$1,"standard",""),"|Float","")&amp;IF(OR($L2317=TRUE,$A2317=0,MOD($A2317,ChapterTable!$R$20)&lt;&gt;0),"","보스")&amp;"인게임누적합배수",ChapterTable!$R:$S,2,0)*C2317)
  )
  )
  )
)</f>
        <v>1651987.5435035704</v>
      </c>
      <c r="F2317" s="1">
        <f ca="1">IF(AND($A2317=0,$B2317=1),
    VLOOKUP(1,ChapterTable!$1:$1048576,MATCH("최종"&amp;SUBSTITUTE(SUBSTITUTE(F$1,"standard",""),"|Float",""),ChapterTable!$1:$1,0),0)*ChapterTable!$P$17,
  IF(AND($A2317=0,$B2317=0),
    F2318,
  IF($B2317=0,
    VLOOKUP($A2317,ChapterTable!$1:$1048576,MATCH("최종"&amp;SUBSTITUTE(SUBSTITUTE(F$1,"standard",""),"|Float",""),ChapterTable!$1:$1,0),0),
  IF($B2317=1,
    IF($L2317=FALSE,
      VLOOKUP($A2317,ChapterTable!$1:$1048576,MATCH("최종"&amp;SUBSTITUTE(SUBSTITUTE(F$1,"standard",""),"|Float",""),ChapterTable!$1:$1,0),0),
      VLOOKUP($A2317-ChapterTable!$P$11,ChapterTable!$1:$1048576,MATCH("최종"&amp;SUBSTITUTE(SUBSTITUTE(F$1,"standard",""),"|Float",""),ChapterTable!$1:$1,0),0)*ChapterTable!$P$14
    ),
  OFFSET(F2317,-$B2317+IF($L2317,1,0),0)*
    (VLOOKUP(SUBSTITUTE(SUBSTITUTE(F$1,"standard",""),"|Float","")&amp;IF(OR($L2317=TRUE,$A2317=0,MOD($A2317,ChapterTable!$R$20)&lt;&gt;0),"","보스")&amp;"인게임누적곱배수",ChapterTable!$R:$S,2,0)^D2317
    +VLOOKUP(SUBSTITUTE(SUBSTITUTE(F$1,"standard",""),"|Float","")&amp;IF(OR($L2317=TRUE,$A2317=0,MOD($A2317,ChapterTable!$R$20)&lt;&gt;0),"","보스")&amp;"인게임누적합배수",ChapterTable!$R:$S,2,0)*D2317)
  )
  )
  )
)</f>
        <v>494735.85287216294</v>
      </c>
      <c r="G2317" t="s">
        <v>719</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262"/>
        <v>3</v>
      </c>
      <c r="Q2317">
        <f t="shared" si="263"/>
        <v>3</v>
      </c>
      <c r="R2317" t="b">
        <f t="shared" ca="1" si="264"/>
        <v>1</v>
      </c>
      <c r="T2317" t="b">
        <f t="shared" ca="1" si="265"/>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268"/>
        <v>0.33333333333333331</v>
      </c>
      <c r="AJ2317">
        <f t="shared" si="266"/>
        <v>0.395555555</v>
      </c>
      <c r="AK2317">
        <f t="shared" si="267"/>
        <v>1</v>
      </c>
      <c r="AL2317">
        <f t="shared" si="261"/>
        <v>9</v>
      </c>
    </row>
    <row r="2318" spans="1:38" hidden="1" x14ac:dyDescent="0.3">
      <c r="A2318">
        <v>24</v>
      </c>
      <c r="B2318">
        <v>27</v>
      </c>
      <c r="C2318">
        <f>IF(OR($L2318=TRUE,$A2318=0,MOD($A2318,ChapterTable!$R$20)&lt;&gt;0),
MAX(0,INT(($B2318+ChapterTable!$P$26+VLOOKUP(SUBSTITUTE(C$1,"성장단계","")&amp;"단계오프셋",ChapterTable!$R:$S,2,0))/ChapterTable!$P$23)),
MAX(0,INT(($B2318+ChapterTable!$R$26+VLOOKUP(SUBSTITUTE(C$1,"성장단계","")&amp;"보스단계오프셋",ChapterTable!$R:$S,2,0))/ChapterTable!$R$23)))</f>
        <v>3</v>
      </c>
      <c r="D2318">
        <f>IF(OR($L2318=TRUE,$A2318=0,MOD($A2318,ChapterTable!$R$20)&lt;&gt;0),
MAX(0,INT(($B2318+ChapterTable!$P$26+VLOOKUP(SUBSTITUTE(D$1,"성장단계","")&amp;"단계오프셋",ChapterTable!$R:$S,2,0))/ChapterTable!$P$23)),
MAX(0,INT(($B2318+ChapterTable!$R$26+VLOOKUP(SUBSTITUTE(D$1,"성장단계","")&amp;"보스단계오프셋",ChapterTable!$R:$S,2,0))/ChapterTable!$R$23)))</f>
        <v>2</v>
      </c>
      <c r="E2318" s="1">
        <f ca="1">IF(AND($A2318=0,$B2318=1),
    VLOOKUP(1,ChapterTable!$1:$1048576,MATCH("최종"&amp;SUBSTITUTE(SUBSTITUTE(E$1,"standard",""),"|Float",""),ChapterTable!$1:$1,0),0)*ChapterTable!$P$17,
  IF(AND($A2318=0,$B2318=0),
    E2319,
  IF($B2318=0,
    VLOOKUP($A2318,ChapterTable!$1:$1048576,MATCH("최종"&amp;SUBSTITUTE(SUBSTITUTE(E$1,"standard",""),"|Float",""),ChapterTable!$1:$1,0),0),
  IF($B2318=1,
    IF($L2318=FALSE,
      VLOOKUP($A2318,ChapterTable!$1:$1048576,MATCH("최종"&amp;SUBSTITUTE(SUBSTITUTE(E$1,"standard",""),"|Float",""),ChapterTable!$1:$1,0),0),
      VLOOKUP($A2318-ChapterTable!$P$11,ChapterTable!$1:$1048576,MATCH("최종"&amp;SUBSTITUTE(SUBSTITUTE(E$1,"standard",""),"|Float",""),ChapterTable!$1:$1,0),0)*ChapterTable!$P$14
    ),
  OFFSET(E2318,-$B2318+IF($L2318,1,0),0)*IF($B2318&gt;OFFSET($B2318,1,0),ChapterTable!$R$17,1)*
    (VLOOKUP(SUBSTITUTE(SUBSTITUTE(E$1,"standard",""),"|Float","")&amp;IF(OR($L2318=TRUE,$A2318=0,MOD($A2318,ChapterTable!$R$20)&lt;&gt;0),"","보스")&amp;"인게임누적곱배수",ChapterTable!$R:$S,2,0)^C2318
    +VLOOKUP(SUBSTITUTE(SUBSTITUTE(E$1,"standard",""),"|Float","")&amp;IF(OR($L2318=TRUE,$A2318=0,MOD($A2318,ChapterTable!$R$20)&lt;&gt;0),"","보스")&amp;"인게임누적합배수",ChapterTable!$R:$S,2,0)*C2318)
  )
  )
  )
)</f>
        <v>1651987.5435035704</v>
      </c>
      <c r="F2318" s="1">
        <f ca="1">IF(AND($A2318=0,$B2318=1),
    VLOOKUP(1,ChapterTable!$1:$1048576,MATCH("최종"&amp;SUBSTITUTE(SUBSTITUTE(F$1,"standard",""),"|Float",""),ChapterTable!$1:$1,0),0)*ChapterTable!$P$17,
  IF(AND($A2318=0,$B2318=0),
    F2319,
  IF($B2318=0,
    VLOOKUP($A2318,ChapterTable!$1:$1048576,MATCH("최종"&amp;SUBSTITUTE(SUBSTITUTE(F$1,"standard",""),"|Float",""),ChapterTable!$1:$1,0),0),
  IF($B2318=1,
    IF($L2318=FALSE,
      VLOOKUP($A2318,ChapterTable!$1:$1048576,MATCH("최종"&amp;SUBSTITUTE(SUBSTITUTE(F$1,"standard",""),"|Float",""),ChapterTable!$1:$1,0),0),
      VLOOKUP($A2318-ChapterTable!$P$11,ChapterTable!$1:$1048576,MATCH("최종"&amp;SUBSTITUTE(SUBSTITUTE(F$1,"standard",""),"|Float",""),ChapterTable!$1:$1,0),0)*ChapterTable!$P$14
    ),
  OFFSET(F2318,-$B2318+IF($L2318,1,0),0)*
    (VLOOKUP(SUBSTITUTE(SUBSTITUTE(F$1,"standard",""),"|Float","")&amp;IF(OR($L2318=TRUE,$A2318=0,MOD($A2318,ChapterTable!$R$20)&lt;&gt;0),"","보스")&amp;"인게임누적곱배수",ChapterTable!$R:$S,2,0)^D2318
    +VLOOKUP(SUBSTITUTE(SUBSTITUTE(F$1,"standard",""),"|Float","")&amp;IF(OR($L2318=TRUE,$A2318=0,MOD($A2318,ChapterTable!$R$20)&lt;&gt;0),"","보스")&amp;"인게임누적합배수",ChapterTable!$R:$S,2,0)*D2318)
  )
  )
  )
)</f>
        <v>494735.85287216294</v>
      </c>
      <c r="G2318" t="s">
        <v>719</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262"/>
        <v>3</v>
      </c>
      <c r="Q2318">
        <f t="shared" si="263"/>
        <v>3</v>
      </c>
      <c r="R2318" t="b">
        <f t="shared" ca="1" si="264"/>
        <v>1</v>
      </c>
      <c r="T2318" t="b">
        <f t="shared" ca="1" si="265"/>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268"/>
        <v>0.33333333333333331</v>
      </c>
      <c r="AJ2318">
        <f t="shared" si="266"/>
        <v>0.395555555</v>
      </c>
      <c r="AK2318">
        <f t="shared" si="267"/>
        <v>1</v>
      </c>
      <c r="AL2318">
        <f t="shared" si="261"/>
        <v>9</v>
      </c>
    </row>
    <row r="2319" spans="1:38" hidden="1" x14ac:dyDescent="0.3">
      <c r="A2319">
        <v>24</v>
      </c>
      <c r="B2319">
        <v>28</v>
      </c>
      <c r="C2319">
        <f>IF(OR($L2319=TRUE,$A2319=0,MOD($A2319,ChapterTable!$R$20)&lt;&gt;0),
MAX(0,INT(($B2319+ChapterTable!$P$26+VLOOKUP(SUBSTITUTE(C$1,"성장단계","")&amp;"단계오프셋",ChapterTable!$R:$S,2,0))/ChapterTable!$P$23)),
MAX(0,INT(($B2319+ChapterTable!$R$26+VLOOKUP(SUBSTITUTE(C$1,"성장단계","")&amp;"보스단계오프셋",ChapterTable!$R:$S,2,0))/ChapterTable!$R$23)))</f>
        <v>3</v>
      </c>
      <c r="D2319">
        <f>IF(OR($L2319=TRUE,$A2319=0,MOD($A2319,ChapterTable!$R$20)&lt;&gt;0),
MAX(0,INT(($B2319+ChapterTable!$P$26+VLOOKUP(SUBSTITUTE(D$1,"성장단계","")&amp;"단계오프셋",ChapterTable!$R:$S,2,0))/ChapterTable!$P$23)),
MAX(0,INT(($B2319+ChapterTable!$R$26+VLOOKUP(SUBSTITUTE(D$1,"성장단계","")&amp;"보스단계오프셋",ChapterTable!$R:$S,2,0))/ChapterTable!$R$23)))</f>
        <v>2</v>
      </c>
      <c r="E2319" s="1">
        <f ca="1">IF(AND($A2319=0,$B2319=1),
    VLOOKUP(1,ChapterTable!$1:$1048576,MATCH("최종"&amp;SUBSTITUTE(SUBSTITUTE(E$1,"standard",""),"|Float",""),ChapterTable!$1:$1,0),0)*ChapterTable!$P$17,
  IF(AND($A2319=0,$B2319=0),
    E2320,
  IF($B2319=0,
    VLOOKUP($A2319,ChapterTable!$1:$1048576,MATCH("최종"&amp;SUBSTITUTE(SUBSTITUTE(E$1,"standard",""),"|Float",""),ChapterTable!$1:$1,0),0),
  IF($B2319=1,
    IF($L2319=FALSE,
      VLOOKUP($A2319,ChapterTable!$1:$1048576,MATCH("최종"&amp;SUBSTITUTE(SUBSTITUTE(E$1,"standard",""),"|Float",""),ChapterTable!$1:$1,0),0),
      VLOOKUP($A2319-ChapterTable!$P$11,ChapterTable!$1:$1048576,MATCH("최종"&amp;SUBSTITUTE(SUBSTITUTE(E$1,"standard",""),"|Float",""),ChapterTable!$1:$1,0),0)*ChapterTable!$P$14
    ),
  OFFSET(E2319,-$B2319+IF($L2319,1,0),0)*IF($B2319&gt;OFFSET($B2319,1,0),ChapterTable!$R$17,1)*
    (VLOOKUP(SUBSTITUTE(SUBSTITUTE(E$1,"standard",""),"|Float","")&amp;IF(OR($L2319=TRUE,$A2319=0,MOD($A2319,ChapterTable!$R$20)&lt;&gt;0),"","보스")&amp;"인게임누적곱배수",ChapterTable!$R:$S,2,0)^C2319
    +VLOOKUP(SUBSTITUTE(SUBSTITUTE(E$1,"standard",""),"|Float","")&amp;IF(OR($L2319=TRUE,$A2319=0,MOD($A2319,ChapterTable!$R$20)&lt;&gt;0),"","보스")&amp;"인게임누적합배수",ChapterTable!$R:$S,2,0)*C2319)
  )
  )
  )
)</f>
        <v>1651987.5435035704</v>
      </c>
      <c r="F2319" s="1">
        <f ca="1">IF(AND($A2319=0,$B2319=1),
    VLOOKUP(1,ChapterTable!$1:$1048576,MATCH("최종"&amp;SUBSTITUTE(SUBSTITUTE(F$1,"standard",""),"|Float",""),ChapterTable!$1:$1,0),0)*ChapterTable!$P$17,
  IF(AND($A2319=0,$B2319=0),
    F2320,
  IF($B2319=0,
    VLOOKUP($A2319,ChapterTable!$1:$1048576,MATCH("최종"&amp;SUBSTITUTE(SUBSTITUTE(F$1,"standard",""),"|Float",""),ChapterTable!$1:$1,0),0),
  IF($B2319=1,
    IF($L2319=FALSE,
      VLOOKUP($A2319,ChapterTable!$1:$1048576,MATCH("최종"&amp;SUBSTITUTE(SUBSTITUTE(F$1,"standard",""),"|Float",""),ChapterTable!$1:$1,0),0),
      VLOOKUP($A2319-ChapterTable!$P$11,ChapterTable!$1:$1048576,MATCH("최종"&amp;SUBSTITUTE(SUBSTITUTE(F$1,"standard",""),"|Float",""),ChapterTable!$1:$1,0),0)*ChapterTable!$P$14
    ),
  OFFSET(F2319,-$B2319+IF($L2319,1,0),0)*
    (VLOOKUP(SUBSTITUTE(SUBSTITUTE(F$1,"standard",""),"|Float","")&amp;IF(OR($L2319=TRUE,$A2319=0,MOD($A2319,ChapterTable!$R$20)&lt;&gt;0),"","보스")&amp;"인게임누적곱배수",ChapterTable!$R:$S,2,0)^D2319
    +VLOOKUP(SUBSTITUTE(SUBSTITUTE(F$1,"standard",""),"|Float","")&amp;IF(OR($L2319=TRUE,$A2319=0,MOD($A2319,ChapterTable!$R$20)&lt;&gt;0),"","보스")&amp;"인게임누적합배수",ChapterTable!$R:$S,2,0)*D2319)
  )
  )
  )
)</f>
        <v>494735.85287216294</v>
      </c>
      <c r="G2319" t="s">
        <v>719</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262"/>
        <v>3</v>
      </c>
      <c r="Q2319">
        <f t="shared" si="263"/>
        <v>3</v>
      </c>
      <c r="R2319" t="b">
        <f t="shared" ca="1" si="264"/>
        <v>1</v>
      </c>
      <c r="T2319" t="b">
        <f t="shared" ca="1" si="265"/>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268"/>
        <v>0.33333333333333331</v>
      </c>
      <c r="AJ2319">
        <f t="shared" si="266"/>
        <v>0.395555555</v>
      </c>
      <c r="AK2319">
        <f t="shared" si="267"/>
        <v>1</v>
      </c>
      <c r="AL2319">
        <f t="shared" si="261"/>
        <v>9</v>
      </c>
    </row>
    <row r="2320" spans="1:38" hidden="1" x14ac:dyDescent="0.3">
      <c r="A2320">
        <v>24</v>
      </c>
      <c r="B2320">
        <v>29</v>
      </c>
      <c r="C2320">
        <f>IF(OR($L2320=TRUE,$A2320=0,MOD($A2320,ChapterTable!$R$20)&lt;&gt;0),
MAX(0,INT(($B2320+ChapterTable!$P$26+VLOOKUP(SUBSTITUTE(C$1,"성장단계","")&amp;"단계오프셋",ChapterTable!$R:$S,2,0))/ChapterTable!$P$23)),
MAX(0,INT(($B2320+ChapterTable!$R$26+VLOOKUP(SUBSTITUTE(C$1,"성장단계","")&amp;"보스단계오프셋",ChapterTable!$R:$S,2,0))/ChapterTable!$R$23)))</f>
        <v>3</v>
      </c>
      <c r="D2320">
        <f>IF(OR($L2320=TRUE,$A2320=0,MOD($A2320,ChapterTable!$R$20)&lt;&gt;0),
MAX(0,INT(($B2320+ChapterTable!$P$26+VLOOKUP(SUBSTITUTE(D$1,"성장단계","")&amp;"단계오프셋",ChapterTable!$R:$S,2,0))/ChapterTable!$P$23)),
MAX(0,INT(($B2320+ChapterTable!$R$26+VLOOKUP(SUBSTITUTE(D$1,"성장단계","")&amp;"보스단계오프셋",ChapterTable!$R:$S,2,0))/ChapterTable!$R$23)))</f>
        <v>2</v>
      </c>
      <c r="E2320" s="1">
        <f ca="1">IF(AND($A2320=0,$B2320=1),
    VLOOKUP(1,ChapterTable!$1:$1048576,MATCH("최종"&amp;SUBSTITUTE(SUBSTITUTE(E$1,"standard",""),"|Float",""),ChapterTable!$1:$1,0),0)*ChapterTable!$P$17,
  IF(AND($A2320=0,$B2320=0),
    E2321,
  IF($B2320=0,
    VLOOKUP($A2320,ChapterTable!$1:$1048576,MATCH("최종"&amp;SUBSTITUTE(SUBSTITUTE(E$1,"standard",""),"|Float",""),ChapterTable!$1:$1,0),0),
  IF($B2320=1,
    IF($L2320=FALSE,
      VLOOKUP($A2320,ChapterTable!$1:$1048576,MATCH("최종"&amp;SUBSTITUTE(SUBSTITUTE(E$1,"standard",""),"|Float",""),ChapterTable!$1:$1,0),0),
      VLOOKUP($A2320-ChapterTable!$P$11,ChapterTable!$1:$1048576,MATCH("최종"&amp;SUBSTITUTE(SUBSTITUTE(E$1,"standard",""),"|Float",""),ChapterTable!$1:$1,0),0)*ChapterTable!$P$14
    ),
  OFFSET(E2320,-$B2320+IF($L2320,1,0),0)*IF($B2320&gt;OFFSET($B2320,1,0),ChapterTable!$R$17,1)*
    (VLOOKUP(SUBSTITUTE(SUBSTITUTE(E$1,"standard",""),"|Float","")&amp;IF(OR($L2320=TRUE,$A2320=0,MOD($A2320,ChapterTable!$R$20)&lt;&gt;0),"","보스")&amp;"인게임누적곱배수",ChapterTable!$R:$S,2,0)^C2320
    +VLOOKUP(SUBSTITUTE(SUBSTITUTE(E$1,"standard",""),"|Float","")&amp;IF(OR($L2320=TRUE,$A2320=0,MOD($A2320,ChapterTable!$R$20)&lt;&gt;0),"","보스")&amp;"인게임누적합배수",ChapterTable!$R:$S,2,0)*C2320)
  )
  )
  )
)</f>
        <v>1651987.5435035704</v>
      </c>
      <c r="F2320" s="1">
        <f ca="1">IF(AND($A2320=0,$B2320=1),
    VLOOKUP(1,ChapterTable!$1:$1048576,MATCH("최종"&amp;SUBSTITUTE(SUBSTITUTE(F$1,"standard",""),"|Float",""),ChapterTable!$1:$1,0),0)*ChapterTable!$P$17,
  IF(AND($A2320=0,$B2320=0),
    F2321,
  IF($B2320=0,
    VLOOKUP($A2320,ChapterTable!$1:$1048576,MATCH("최종"&amp;SUBSTITUTE(SUBSTITUTE(F$1,"standard",""),"|Float",""),ChapterTable!$1:$1,0),0),
  IF($B2320=1,
    IF($L2320=FALSE,
      VLOOKUP($A2320,ChapterTable!$1:$1048576,MATCH("최종"&amp;SUBSTITUTE(SUBSTITUTE(F$1,"standard",""),"|Float",""),ChapterTable!$1:$1,0),0),
      VLOOKUP($A2320-ChapterTable!$P$11,ChapterTable!$1:$1048576,MATCH("최종"&amp;SUBSTITUTE(SUBSTITUTE(F$1,"standard",""),"|Float",""),ChapterTable!$1:$1,0),0)*ChapterTable!$P$14
    ),
  OFFSET(F2320,-$B2320+IF($L2320,1,0),0)*
    (VLOOKUP(SUBSTITUTE(SUBSTITUTE(F$1,"standard",""),"|Float","")&amp;IF(OR($L2320=TRUE,$A2320=0,MOD($A2320,ChapterTable!$R$20)&lt;&gt;0),"","보스")&amp;"인게임누적곱배수",ChapterTable!$R:$S,2,0)^D2320
    +VLOOKUP(SUBSTITUTE(SUBSTITUTE(F$1,"standard",""),"|Float","")&amp;IF(OR($L2320=TRUE,$A2320=0,MOD($A2320,ChapterTable!$R$20)&lt;&gt;0),"","보스")&amp;"인게임누적합배수",ChapterTable!$R:$S,2,0)*D2320)
  )
  )
  )
)</f>
        <v>494735.85287216294</v>
      </c>
      <c r="G2320" t="s">
        <v>719</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262"/>
        <v>93</v>
      </c>
      <c r="Q2320">
        <f t="shared" si="263"/>
        <v>93</v>
      </c>
      <c r="R2320" t="b">
        <f t="shared" ca="1" si="264"/>
        <v>1</v>
      </c>
      <c r="T2320" t="b">
        <f t="shared" ca="1" si="265"/>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268"/>
        <v>0.33333333333333331</v>
      </c>
      <c r="AJ2320">
        <f t="shared" si="266"/>
        <v>0.395555555</v>
      </c>
      <c r="AK2320">
        <f t="shared" si="267"/>
        <v>1</v>
      </c>
      <c r="AL2320">
        <f t="shared" si="261"/>
        <v>9</v>
      </c>
    </row>
    <row r="2321" spans="1:38" hidden="1" x14ac:dyDescent="0.3">
      <c r="A2321">
        <v>24</v>
      </c>
      <c r="B2321">
        <v>30</v>
      </c>
      <c r="C2321">
        <f>IF(OR($L2321=TRUE,$A2321=0,MOD($A2321,ChapterTable!$R$20)&lt;&gt;0),
MAX(0,INT(($B2321+ChapterTable!$P$26+VLOOKUP(SUBSTITUTE(C$1,"성장단계","")&amp;"단계오프셋",ChapterTable!$R:$S,2,0))/ChapterTable!$P$23)),
MAX(0,INT(($B2321+ChapterTable!$R$26+VLOOKUP(SUBSTITUTE(C$1,"성장단계","")&amp;"보스단계오프셋",ChapterTable!$R:$S,2,0))/ChapterTable!$R$23)))</f>
        <v>3</v>
      </c>
      <c r="D2321">
        <f>IF(OR($L2321=TRUE,$A2321=0,MOD($A2321,ChapterTable!$R$20)&lt;&gt;0),
MAX(0,INT(($B2321+ChapterTable!$P$26+VLOOKUP(SUBSTITUTE(D$1,"성장단계","")&amp;"단계오프셋",ChapterTable!$R:$S,2,0))/ChapterTable!$P$23)),
MAX(0,INT(($B2321+ChapterTable!$R$26+VLOOKUP(SUBSTITUTE(D$1,"성장단계","")&amp;"보스단계오프셋",ChapterTable!$R:$S,2,0))/ChapterTable!$R$23)))</f>
        <v>2</v>
      </c>
      <c r="E2321" s="1">
        <f ca="1">IF(AND($A2321=0,$B2321=1),
    VLOOKUP(1,ChapterTable!$1:$1048576,MATCH("최종"&amp;SUBSTITUTE(SUBSTITUTE(E$1,"standard",""),"|Float",""),ChapterTable!$1:$1,0),0)*ChapterTable!$P$17,
  IF(AND($A2321=0,$B2321=0),
    E2322,
  IF($B2321=0,
    VLOOKUP($A2321,ChapterTable!$1:$1048576,MATCH("최종"&amp;SUBSTITUTE(SUBSTITUTE(E$1,"standard",""),"|Float",""),ChapterTable!$1:$1,0),0),
  IF($B2321=1,
    IF($L2321=FALSE,
      VLOOKUP($A2321,ChapterTable!$1:$1048576,MATCH("최종"&amp;SUBSTITUTE(SUBSTITUTE(E$1,"standard",""),"|Float",""),ChapterTable!$1:$1,0),0),
      VLOOKUP($A2321-ChapterTable!$P$11,ChapterTable!$1:$1048576,MATCH("최종"&amp;SUBSTITUTE(SUBSTITUTE(E$1,"standard",""),"|Float",""),ChapterTable!$1:$1,0),0)*ChapterTable!$P$14
    ),
  OFFSET(E2321,-$B2321+IF($L2321,1,0),0)*IF($B2321&gt;OFFSET($B2321,1,0),ChapterTable!$R$17,1)*
    (VLOOKUP(SUBSTITUTE(SUBSTITUTE(E$1,"standard",""),"|Float","")&amp;IF(OR($L2321=TRUE,$A2321=0,MOD($A2321,ChapterTable!$R$20)&lt;&gt;0),"","보스")&amp;"인게임누적곱배수",ChapterTable!$R:$S,2,0)^C2321
    +VLOOKUP(SUBSTITUTE(SUBSTITUTE(E$1,"standard",""),"|Float","")&amp;IF(OR($L2321=TRUE,$A2321=0,MOD($A2321,ChapterTable!$R$20)&lt;&gt;0),"","보스")&amp;"인게임누적합배수",ChapterTable!$R:$S,2,0)*C2321)
  )
  )
  )
)</f>
        <v>1651987.5435035704</v>
      </c>
      <c r="F2321" s="1">
        <f ca="1">IF(AND($A2321=0,$B2321=1),
    VLOOKUP(1,ChapterTable!$1:$1048576,MATCH("최종"&amp;SUBSTITUTE(SUBSTITUTE(F$1,"standard",""),"|Float",""),ChapterTable!$1:$1,0),0)*ChapterTable!$P$17,
  IF(AND($A2321=0,$B2321=0),
    F2322,
  IF($B2321=0,
    VLOOKUP($A2321,ChapterTable!$1:$1048576,MATCH("최종"&amp;SUBSTITUTE(SUBSTITUTE(F$1,"standard",""),"|Float",""),ChapterTable!$1:$1,0),0),
  IF($B2321=1,
    IF($L2321=FALSE,
      VLOOKUP($A2321,ChapterTable!$1:$1048576,MATCH("최종"&amp;SUBSTITUTE(SUBSTITUTE(F$1,"standard",""),"|Float",""),ChapterTable!$1:$1,0),0),
      VLOOKUP($A2321-ChapterTable!$P$11,ChapterTable!$1:$1048576,MATCH("최종"&amp;SUBSTITUTE(SUBSTITUTE(F$1,"standard",""),"|Float",""),ChapterTable!$1:$1,0),0)*ChapterTable!$P$14
    ),
  OFFSET(F2321,-$B2321+IF($L2321,1,0),0)*
    (VLOOKUP(SUBSTITUTE(SUBSTITUTE(F$1,"standard",""),"|Float","")&amp;IF(OR($L2321=TRUE,$A2321=0,MOD($A2321,ChapterTable!$R$20)&lt;&gt;0),"","보스")&amp;"인게임누적곱배수",ChapterTable!$R:$S,2,0)^D2321
    +VLOOKUP(SUBSTITUTE(SUBSTITUTE(F$1,"standard",""),"|Float","")&amp;IF(OR($L2321=TRUE,$A2321=0,MOD($A2321,ChapterTable!$R$20)&lt;&gt;0),"","보스")&amp;"인게임누적합배수",ChapterTable!$R:$S,2,0)*D2321)
  )
  )
  )
)</f>
        <v>494735.85287216294</v>
      </c>
      <c r="G2321" t="s">
        <v>719</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262"/>
        <v>23</v>
      </c>
      <c r="Q2321">
        <f t="shared" si="263"/>
        <v>23</v>
      </c>
      <c r="R2321" t="b">
        <f t="shared" ca="1" si="264"/>
        <v>1</v>
      </c>
      <c r="T2321" t="b">
        <f t="shared" ca="1" si="265"/>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268"/>
        <v>0.33333333333333331</v>
      </c>
      <c r="AJ2321">
        <f t="shared" si="266"/>
        <v>1</v>
      </c>
      <c r="AK2321">
        <f t="shared" si="267"/>
        <v>3</v>
      </c>
      <c r="AL2321">
        <f t="shared" si="261"/>
        <v>9</v>
      </c>
    </row>
    <row r="2322" spans="1:38" hidden="1" x14ac:dyDescent="0.3">
      <c r="A2322">
        <v>24</v>
      </c>
      <c r="B2322">
        <v>31</v>
      </c>
      <c r="C2322">
        <f>IF(OR($L2322=TRUE,$A2322=0,MOD($A2322,ChapterTable!$R$20)&lt;&gt;0),
MAX(0,INT(($B2322+ChapterTable!$P$26+VLOOKUP(SUBSTITUTE(C$1,"성장단계","")&amp;"단계오프셋",ChapterTable!$R:$S,2,0))/ChapterTable!$P$23)),
MAX(0,INT(($B2322+ChapterTable!$R$26+VLOOKUP(SUBSTITUTE(C$1,"성장단계","")&amp;"보스단계오프셋",ChapterTable!$R:$S,2,0))/ChapterTable!$R$23)))</f>
        <v>3</v>
      </c>
      <c r="D2322">
        <f>IF(OR($L2322=TRUE,$A2322=0,MOD($A2322,ChapterTable!$R$20)&lt;&gt;0),
MAX(0,INT(($B2322+ChapterTable!$P$26+VLOOKUP(SUBSTITUTE(D$1,"성장단계","")&amp;"단계오프셋",ChapterTable!$R:$S,2,0))/ChapterTable!$P$23)),
MAX(0,INT(($B2322+ChapterTable!$R$26+VLOOKUP(SUBSTITUTE(D$1,"성장단계","")&amp;"보스단계오프셋",ChapterTable!$R:$S,2,0))/ChapterTable!$R$23)))</f>
        <v>3</v>
      </c>
      <c r="E2322" s="1">
        <f ca="1">IF(AND($A2322=0,$B2322=1),
    VLOOKUP(1,ChapterTable!$1:$1048576,MATCH("최종"&amp;SUBSTITUTE(SUBSTITUTE(E$1,"standard",""),"|Float",""),ChapterTable!$1:$1,0),0)*ChapterTable!$P$17,
  IF(AND($A2322=0,$B2322=0),
    E2323,
  IF($B2322=0,
    VLOOKUP($A2322,ChapterTable!$1:$1048576,MATCH("최종"&amp;SUBSTITUTE(SUBSTITUTE(E$1,"standard",""),"|Float",""),ChapterTable!$1:$1,0),0),
  IF($B2322=1,
    IF($L2322=FALSE,
      VLOOKUP($A2322,ChapterTable!$1:$1048576,MATCH("최종"&amp;SUBSTITUTE(SUBSTITUTE(E$1,"standard",""),"|Float",""),ChapterTable!$1:$1,0),0),
      VLOOKUP($A2322-ChapterTable!$P$11,ChapterTable!$1:$1048576,MATCH("최종"&amp;SUBSTITUTE(SUBSTITUTE(E$1,"standard",""),"|Float",""),ChapterTable!$1:$1,0),0)*ChapterTable!$P$14
    ),
  OFFSET(E2322,-$B2322+IF($L2322,1,0),0)*IF($B2322&gt;OFFSET($B2322,1,0),ChapterTable!$R$17,1)*
    (VLOOKUP(SUBSTITUTE(SUBSTITUTE(E$1,"standard",""),"|Float","")&amp;IF(OR($L2322=TRUE,$A2322=0,MOD($A2322,ChapterTable!$R$20)&lt;&gt;0),"","보스")&amp;"인게임누적곱배수",ChapterTable!$R:$S,2,0)^C2322
    +VLOOKUP(SUBSTITUTE(SUBSTITUTE(E$1,"standard",""),"|Float","")&amp;IF(OR($L2322=TRUE,$A2322=0,MOD($A2322,ChapterTable!$R$20)&lt;&gt;0),"","보스")&amp;"인게임누적합배수",ChapterTable!$R:$S,2,0)*C2322)
  )
  )
  )
)</f>
        <v>1651987.5435035704</v>
      </c>
      <c r="F2322" s="1">
        <f ca="1">IF(AND($A2322=0,$B2322=1),
    VLOOKUP(1,ChapterTable!$1:$1048576,MATCH("최종"&amp;SUBSTITUTE(SUBSTITUTE(F$1,"standard",""),"|Float",""),ChapterTable!$1:$1,0),0)*ChapterTable!$P$17,
  IF(AND($A2322=0,$B2322=0),
    F2323,
  IF($B2322=0,
    VLOOKUP($A2322,ChapterTable!$1:$1048576,MATCH("최종"&amp;SUBSTITUTE(SUBSTITUTE(F$1,"standard",""),"|Float",""),ChapterTable!$1:$1,0),0),
  IF($B2322=1,
    IF($L2322=FALSE,
      VLOOKUP($A2322,ChapterTable!$1:$1048576,MATCH("최종"&amp;SUBSTITUTE(SUBSTITUTE(F$1,"standard",""),"|Float",""),ChapterTable!$1:$1,0),0),
      VLOOKUP($A2322-ChapterTable!$P$11,ChapterTable!$1:$1048576,MATCH("최종"&amp;SUBSTITUTE(SUBSTITUTE(F$1,"standard",""),"|Float",""),ChapterTable!$1:$1,0),0)*ChapterTable!$P$14
    ),
  OFFSET(F2322,-$B2322+IF($L2322,1,0),0)*
    (VLOOKUP(SUBSTITUTE(SUBSTITUTE(F$1,"standard",""),"|Float","")&amp;IF(OR($L2322=TRUE,$A2322=0,MOD($A2322,ChapterTable!$R$20)&lt;&gt;0),"","보스")&amp;"인게임누적곱배수",ChapterTable!$R:$S,2,0)^D2322
    +VLOOKUP(SUBSTITUTE(SUBSTITUTE(F$1,"standard",""),"|Float","")&amp;IF(OR($L2322=TRUE,$A2322=0,MOD($A2322,ChapterTable!$R$20)&lt;&gt;0),"","보스")&amp;"인게임누적합배수",ChapterTable!$R:$S,2,0)*D2322)
  )
  )
  )
)</f>
        <v>527001.23458121717</v>
      </c>
      <c r="G2322" t="s">
        <v>719</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262"/>
        <v>4</v>
      </c>
      <c r="Q2322">
        <f t="shared" si="263"/>
        <v>4</v>
      </c>
      <c r="R2322" t="b">
        <f t="shared" ca="1" si="264"/>
        <v>1</v>
      </c>
      <c r="T2322" t="b">
        <f t="shared" ca="1" si="265"/>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268"/>
        <v>0.25</v>
      </c>
      <c r="AJ2322">
        <f t="shared" si="266"/>
        <v>0.32</v>
      </c>
      <c r="AK2322">
        <f t="shared" si="267"/>
        <v>1</v>
      </c>
      <c r="AL2322">
        <f t="shared" si="261"/>
        <v>9</v>
      </c>
    </row>
    <row r="2323" spans="1:38" hidden="1" x14ac:dyDescent="0.3">
      <c r="A2323">
        <v>24</v>
      </c>
      <c r="B2323">
        <v>32</v>
      </c>
      <c r="C2323">
        <f>IF(OR($L2323=TRUE,$A2323=0,MOD($A2323,ChapterTable!$R$20)&lt;&gt;0),
MAX(0,INT(($B2323+ChapterTable!$P$26+VLOOKUP(SUBSTITUTE(C$1,"성장단계","")&amp;"단계오프셋",ChapterTable!$R:$S,2,0))/ChapterTable!$P$23)),
MAX(0,INT(($B2323+ChapterTable!$R$26+VLOOKUP(SUBSTITUTE(C$1,"성장단계","")&amp;"보스단계오프셋",ChapterTable!$R:$S,2,0))/ChapterTable!$R$23)))</f>
        <v>3</v>
      </c>
      <c r="D2323">
        <f>IF(OR($L2323=TRUE,$A2323=0,MOD($A2323,ChapterTable!$R$20)&lt;&gt;0),
MAX(0,INT(($B2323+ChapterTable!$P$26+VLOOKUP(SUBSTITUTE(D$1,"성장단계","")&amp;"단계오프셋",ChapterTable!$R:$S,2,0))/ChapterTable!$P$23)),
MAX(0,INT(($B2323+ChapterTable!$R$26+VLOOKUP(SUBSTITUTE(D$1,"성장단계","")&amp;"보스단계오프셋",ChapterTable!$R:$S,2,0))/ChapterTable!$R$23)))</f>
        <v>3</v>
      </c>
      <c r="E2323" s="1">
        <f ca="1">IF(AND($A2323=0,$B2323=1),
    VLOOKUP(1,ChapterTable!$1:$1048576,MATCH("최종"&amp;SUBSTITUTE(SUBSTITUTE(E$1,"standard",""),"|Float",""),ChapterTable!$1:$1,0),0)*ChapterTable!$P$17,
  IF(AND($A2323=0,$B2323=0),
    E2324,
  IF($B2323=0,
    VLOOKUP($A2323,ChapterTable!$1:$1048576,MATCH("최종"&amp;SUBSTITUTE(SUBSTITUTE(E$1,"standard",""),"|Float",""),ChapterTable!$1:$1,0),0),
  IF($B2323=1,
    IF($L2323=FALSE,
      VLOOKUP($A2323,ChapterTable!$1:$1048576,MATCH("최종"&amp;SUBSTITUTE(SUBSTITUTE(E$1,"standard",""),"|Float",""),ChapterTable!$1:$1,0),0),
      VLOOKUP($A2323-ChapterTable!$P$11,ChapterTable!$1:$1048576,MATCH("최종"&amp;SUBSTITUTE(SUBSTITUTE(E$1,"standard",""),"|Float",""),ChapterTable!$1:$1,0),0)*ChapterTable!$P$14
    ),
  OFFSET(E2323,-$B2323+IF($L2323,1,0),0)*IF($B2323&gt;OFFSET($B2323,1,0),ChapterTable!$R$17,1)*
    (VLOOKUP(SUBSTITUTE(SUBSTITUTE(E$1,"standard",""),"|Float","")&amp;IF(OR($L2323=TRUE,$A2323=0,MOD($A2323,ChapterTable!$R$20)&lt;&gt;0),"","보스")&amp;"인게임누적곱배수",ChapterTable!$R:$S,2,0)^C2323
    +VLOOKUP(SUBSTITUTE(SUBSTITUTE(E$1,"standard",""),"|Float","")&amp;IF(OR($L2323=TRUE,$A2323=0,MOD($A2323,ChapterTable!$R$20)&lt;&gt;0),"","보스")&amp;"인게임누적합배수",ChapterTable!$R:$S,2,0)*C2323)
  )
  )
  )
)</f>
        <v>1651987.5435035704</v>
      </c>
      <c r="F2323" s="1">
        <f ca="1">IF(AND($A2323=0,$B2323=1),
    VLOOKUP(1,ChapterTable!$1:$1048576,MATCH("최종"&amp;SUBSTITUTE(SUBSTITUTE(F$1,"standard",""),"|Float",""),ChapterTable!$1:$1,0),0)*ChapterTable!$P$17,
  IF(AND($A2323=0,$B2323=0),
    F2324,
  IF($B2323=0,
    VLOOKUP($A2323,ChapterTable!$1:$1048576,MATCH("최종"&amp;SUBSTITUTE(SUBSTITUTE(F$1,"standard",""),"|Float",""),ChapterTable!$1:$1,0),0),
  IF($B2323=1,
    IF($L2323=FALSE,
      VLOOKUP($A2323,ChapterTable!$1:$1048576,MATCH("최종"&amp;SUBSTITUTE(SUBSTITUTE(F$1,"standard",""),"|Float",""),ChapterTable!$1:$1,0),0),
      VLOOKUP($A2323-ChapterTable!$P$11,ChapterTable!$1:$1048576,MATCH("최종"&amp;SUBSTITUTE(SUBSTITUTE(F$1,"standard",""),"|Float",""),ChapterTable!$1:$1,0),0)*ChapterTable!$P$14
    ),
  OFFSET(F2323,-$B2323+IF($L2323,1,0),0)*
    (VLOOKUP(SUBSTITUTE(SUBSTITUTE(F$1,"standard",""),"|Float","")&amp;IF(OR($L2323=TRUE,$A2323=0,MOD($A2323,ChapterTable!$R$20)&lt;&gt;0),"","보스")&amp;"인게임누적곱배수",ChapterTable!$R:$S,2,0)^D2323
    +VLOOKUP(SUBSTITUTE(SUBSTITUTE(F$1,"standard",""),"|Float","")&amp;IF(OR($L2323=TRUE,$A2323=0,MOD($A2323,ChapterTable!$R$20)&lt;&gt;0),"","보스")&amp;"인게임누적합배수",ChapterTable!$R:$S,2,0)*D2323)
  )
  )
  )
)</f>
        <v>527001.23458121717</v>
      </c>
      <c r="G2323" t="s">
        <v>719</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262"/>
        <v>4</v>
      </c>
      <c r="Q2323">
        <f t="shared" si="263"/>
        <v>4</v>
      </c>
      <c r="R2323" t="b">
        <f t="shared" ca="1" si="264"/>
        <v>1</v>
      </c>
      <c r="T2323" t="b">
        <f t="shared" ca="1" si="265"/>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268"/>
        <v>0.25</v>
      </c>
      <c r="AJ2323">
        <f t="shared" si="266"/>
        <v>0.32</v>
      </c>
      <c r="AK2323">
        <f t="shared" si="267"/>
        <v>1</v>
      </c>
      <c r="AL2323">
        <f t="shared" si="261"/>
        <v>9</v>
      </c>
    </row>
    <row r="2324" spans="1:38" hidden="1" x14ac:dyDescent="0.3">
      <c r="A2324">
        <v>24</v>
      </c>
      <c r="B2324">
        <v>33</v>
      </c>
      <c r="C2324">
        <f>IF(OR($L2324=TRUE,$A2324=0,MOD($A2324,ChapterTable!$R$20)&lt;&gt;0),
MAX(0,INT(($B2324+ChapterTable!$P$26+VLOOKUP(SUBSTITUTE(C$1,"성장단계","")&amp;"단계오프셋",ChapterTable!$R:$S,2,0))/ChapterTable!$P$23)),
MAX(0,INT(($B2324+ChapterTable!$R$26+VLOOKUP(SUBSTITUTE(C$1,"성장단계","")&amp;"보스단계오프셋",ChapterTable!$R:$S,2,0))/ChapterTable!$R$23)))</f>
        <v>3</v>
      </c>
      <c r="D2324">
        <f>IF(OR($L2324=TRUE,$A2324=0,MOD($A2324,ChapterTable!$R$20)&lt;&gt;0),
MAX(0,INT(($B2324+ChapterTable!$P$26+VLOOKUP(SUBSTITUTE(D$1,"성장단계","")&amp;"단계오프셋",ChapterTable!$R:$S,2,0))/ChapterTable!$P$23)),
MAX(0,INT(($B2324+ChapterTable!$R$26+VLOOKUP(SUBSTITUTE(D$1,"성장단계","")&amp;"보스단계오프셋",ChapterTable!$R:$S,2,0))/ChapterTable!$R$23)))</f>
        <v>3</v>
      </c>
      <c r="E2324" s="1">
        <f ca="1">IF(AND($A2324=0,$B2324=1),
    VLOOKUP(1,ChapterTable!$1:$1048576,MATCH("최종"&amp;SUBSTITUTE(SUBSTITUTE(E$1,"standard",""),"|Float",""),ChapterTable!$1:$1,0),0)*ChapterTable!$P$17,
  IF(AND($A2324=0,$B2324=0),
    E2325,
  IF($B2324=0,
    VLOOKUP($A2324,ChapterTable!$1:$1048576,MATCH("최종"&amp;SUBSTITUTE(SUBSTITUTE(E$1,"standard",""),"|Float",""),ChapterTable!$1:$1,0),0),
  IF($B2324=1,
    IF($L2324=FALSE,
      VLOOKUP($A2324,ChapterTable!$1:$1048576,MATCH("최종"&amp;SUBSTITUTE(SUBSTITUTE(E$1,"standard",""),"|Float",""),ChapterTable!$1:$1,0),0),
      VLOOKUP($A2324-ChapterTable!$P$11,ChapterTable!$1:$1048576,MATCH("최종"&amp;SUBSTITUTE(SUBSTITUTE(E$1,"standard",""),"|Float",""),ChapterTable!$1:$1,0),0)*ChapterTable!$P$14
    ),
  OFFSET(E2324,-$B2324+IF($L2324,1,0),0)*IF($B2324&gt;OFFSET($B2324,1,0),ChapterTable!$R$17,1)*
    (VLOOKUP(SUBSTITUTE(SUBSTITUTE(E$1,"standard",""),"|Float","")&amp;IF(OR($L2324=TRUE,$A2324=0,MOD($A2324,ChapterTable!$R$20)&lt;&gt;0),"","보스")&amp;"인게임누적곱배수",ChapterTable!$R:$S,2,0)^C2324
    +VLOOKUP(SUBSTITUTE(SUBSTITUTE(E$1,"standard",""),"|Float","")&amp;IF(OR($L2324=TRUE,$A2324=0,MOD($A2324,ChapterTable!$R$20)&lt;&gt;0),"","보스")&amp;"인게임누적합배수",ChapterTable!$R:$S,2,0)*C2324)
  )
  )
  )
)</f>
        <v>1651987.5435035704</v>
      </c>
      <c r="F2324" s="1">
        <f ca="1">IF(AND($A2324=0,$B2324=1),
    VLOOKUP(1,ChapterTable!$1:$1048576,MATCH("최종"&amp;SUBSTITUTE(SUBSTITUTE(F$1,"standard",""),"|Float",""),ChapterTable!$1:$1,0),0)*ChapterTable!$P$17,
  IF(AND($A2324=0,$B2324=0),
    F2325,
  IF($B2324=0,
    VLOOKUP($A2324,ChapterTable!$1:$1048576,MATCH("최종"&amp;SUBSTITUTE(SUBSTITUTE(F$1,"standard",""),"|Float",""),ChapterTable!$1:$1,0),0),
  IF($B2324=1,
    IF($L2324=FALSE,
      VLOOKUP($A2324,ChapterTable!$1:$1048576,MATCH("최종"&amp;SUBSTITUTE(SUBSTITUTE(F$1,"standard",""),"|Float",""),ChapterTable!$1:$1,0),0),
      VLOOKUP($A2324-ChapterTable!$P$11,ChapterTable!$1:$1048576,MATCH("최종"&amp;SUBSTITUTE(SUBSTITUTE(F$1,"standard",""),"|Float",""),ChapterTable!$1:$1,0),0)*ChapterTable!$P$14
    ),
  OFFSET(F2324,-$B2324+IF($L2324,1,0),0)*
    (VLOOKUP(SUBSTITUTE(SUBSTITUTE(F$1,"standard",""),"|Float","")&amp;IF(OR($L2324=TRUE,$A2324=0,MOD($A2324,ChapterTable!$R$20)&lt;&gt;0),"","보스")&amp;"인게임누적곱배수",ChapterTable!$R:$S,2,0)^D2324
    +VLOOKUP(SUBSTITUTE(SUBSTITUTE(F$1,"standard",""),"|Float","")&amp;IF(OR($L2324=TRUE,$A2324=0,MOD($A2324,ChapterTable!$R$20)&lt;&gt;0),"","보스")&amp;"인게임누적합배수",ChapterTable!$R:$S,2,0)*D2324)
  )
  )
  )
)</f>
        <v>527001.23458121717</v>
      </c>
      <c r="G2324" t="s">
        <v>719</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262"/>
        <v>4</v>
      </c>
      <c r="Q2324">
        <f t="shared" si="263"/>
        <v>4</v>
      </c>
      <c r="R2324" t="b">
        <f t="shared" ca="1" si="264"/>
        <v>1</v>
      </c>
      <c r="T2324" t="b">
        <f t="shared" ca="1" si="265"/>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268"/>
        <v>0.25</v>
      </c>
      <c r="AJ2324">
        <f t="shared" si="266"/>
        <v>0.32</v>
      </c>
      <c r="AK2324">
        <f t="shared" si="267"/>
        <v>1</v>
      </c>
      <c r="AL2324">
        <f t="shared" si="261"/>
        <v>9</v>
      </c>
    </row>
    <row r="2325" spans="1:38" hidden="1" x14ac:dyDescent="0.3">
      <c r="A2325">
        <v>24</v>
      </c>
      <c r="B2325">
        <v>34</v>
      </c>
      <c r="C2325">
        <f>IF(OR($L2325=TRUE,$A2325=0,MOD($A2325,ChapterTable!$R$20)&lt;&gt;0),
MAX(0,INT(($B2325+ChapterTable!$P$26+VLOOKUP(SUBSTITUTE(C$1,"성장단계","")&amp;"단계오프셋",ChapterTable!$R:$S,2,0))/ChapterTable!$P$23)),
MAX(0,INT(($B2325+ChapterTable!$R$26+VLOOKUP(SUBSTITUTE(C$1,"성장단계","")&amp;"보스단계오프셋",ChapterTable!$R:$S,2,0))/ChapterTable!$R$23)))</f>
        <v>3</v>
      </c>
      <c r="D2325">
        <f>IF(OR($L2325=TRUE,$A2325=0,MOD($A2325,ChapterTable!$R$20)&lt;&gt;0),
MAX(0,INT(($B2325+ChapterTable!$P$26+VLOOKUP(SUBSTITUTE(D$1,"성장단계","")&amp;"단계오프셋",ChapterTable!$R:$S,2,0))/ChapterTable!$P$23)),
MAX(0,INT(($B2325+ChapterTable!$R$26+VLOOKUP(SUBSTITUTE(D$1,"성장단계","")&amp;"보스단계오프셋",ChapterTable!$R:$S,2,0))/ChapterTable!$R$23)))</f>
        <v>3</v>
      </c>
      <c r="E2325" s="1">
        <f ca="1">IF(AND($A2325=0,$B2325=1),
    VLOOKUP(1,ChapterTable!$1:$1048576,MATCH("최종"&amp;SUBSTITUTE(SUBSTITUTE(E$1,"standard",""),"|Float",""),ChapterTable!$1:$1,0),0)*ChapterTable!$P$17,
  IF(AND($A2325=0,$B2325=0),
    E2326,
  IF($B2325=0,
    VLOOKUP($A2325,ChapterTable!$1:$1048576,MATCH("최종"&amp;SUBSTITUTE(SUBSTITUTE(E$1,"standard",""),"|Float",""),ChapterTable!$1:$1,0),0),
  IF($B2325=1,
    IF($L2325=FALSE,
      VLOOKUP($A2325,ChapterTable!$1:$1048576,MATCH("최종"&amp;SUBSTITUTE(SUBSTITUTE(E$1,"standard",""),"|Float",""),ChapterTable!$1:$1,0),0),
      VLOOKUP($A2325-ChapterTable!$P$11,ChapterTable!$1:$1048576,MATCH("최종"&amp;SUBSTITUTE(SUBSTITUTE(E$1,"standard",""),"|Float",""),ChapterTable!$1:$1,0),0)*ChapterTable!$P$14
    ),
  OFFSET(E2325,-$B2325+IF($L2325,1,0),0)*IF($B2325&gt;OFFSET($B2325,1,0),ChapterTable!$R$17,1)*
    (VLOOKUP(SUBSTITUTE(SUBSTITUTE(E$1,"standard",""),"|Float","")&amp;IF(OR($L2325=TRUE,$A2325=0,MOD($A2325,ChapterTable!$R$20)&lt;&gt;0),"","보스")&amp;"인게임누적곱배수",ChapterTable!$R:$S,2,0)^C2325
    +VLOOKUP(SUBSTITUTE(SUBSTITUTE(E$1,"standard",""),"|Float","")&amp;IF(OR($L2325=TRUE,$A2325=0,MOD($A2325,ChapterTable!$R$20)&lt;&gt;0),"","보스")&amp;"인게임누적합배수",ChapterTable!$R:$S,2,0)*C2325)
  )
  )
  )
)</f>
        <v>1651987.5435035704</v>
      </c>
      <c r="F2325" s="1">
        <f ca="1">IF(AND($A2325=0,$B2325=1),
    VLOOKUP(1,ChapterTable!$1:$1048576,MATCH("최종"&amp;SUBSTITUTE(SUBSTITUTE(F$1,"standard",""),"|Float",""),ChapterTable!$1:$1,0),0)*ChapterTable!$P$17,
  IF(AND($A2325=0,$B2325=0),
    F2326,
  IF($B2325=0,
    VLOOKUP($A2325,ChapterTable!$1:$1048576,MATCH("최종"&amp;SUBSTITUTE(SUBSTITUTE(F$1,"standard",""),"|Float",""),ChapterTable!$1:$1,0),0),
  IF($B2325=1,
    IF($L2325=FALSE,
      VLOOKUP($A2325,ChapterTable!$1:$1048576,MATCH("최종"&amp;SUBSTITUTE(SUBSTITUTE(F$1,"standard",""),"|Float",""),ChapterTable!$1:$1,0),0),
      VLOOKUP($A2325-ChapterTable!$P$11,ChapterTable!$1:$1048576,MATCH("최종"&amp;SUBSTITUTE(SUBSTITUTE(F$1,"standard",""),"|Float",""),ChapterTable!$1:$1,0),0)*ChapterTable!$P$14
    ),
  OFFSET(F2325,-$B2325+IF($L2325,1,0),0)*
    (VLOOKUP(SUBSTITUTE(SUBSTITUTE(F$1,"standard",""),"|Float","")&amp;IF(OR($L2325=TRUE,$A2325=0,MOD($A2325,ChapterTable!$R$20)&lt;&gt;0),"","보스")&amp;"인게임누적곱배수",ChapterTable!$R:$S,2,0)^D2325
    +VLOOKUP(SUBSTITUTE(SUBSTITUTE(F$1,"standard",""),"|Float","")&amp;IF(OR($L2325=TRUE,$A2325=0,MOD($A2325,ChapterTable!$R$20)&lt;&gt;0),"","보스")&amp;"인게임누적합배수",ChapterTable!$R:$S,2,0)*D2325)
  )
  )
  )
)</f>
        <v>527001.23458121717</v>
      </c>
      <c r="G2325" t="s">
        <v>719</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262"/>
        <v>4</v>
      </c>
      <c r="Q2325">
        <f t="shared" si="263"/>
        <v>4</v>
      </c>
      <c r="R2325" t="b">
        <f t="shared" ca="1" si="264"/>
        <v>1</v>
      </c>
      <c r="T2325" t="b">
        <f t="shared" ca="1" si="265"/>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268"/>
        <v>0.25</v>
      </c>
      <c r="AJ2325">
        <f t="shared" si="266"/>
        <v>0.32</v>
      </c>
      <c r="AK2325">
        <f t="shared" si="267"/>
        <v>1</v>
      </c>
      <c r="AL2325">
        <f t="shared" si="261"/>
        <v>9</v>
      </c>
    </row>
    <row r="2326" spans="1:38" hidden="1" x14ac:dyDescent="0.3">
      <c r="A2326">
        <v>24</v>
      </c>
      <c r="B2326">
        <v>35</v>
      </c>
      <c r="C2326">
        <f>IF(OR($L2326=TRUE,$A2326=0,MOD($A2326,ChapterTable!$R$20)&lt;&gt;0),
MAX(0,INT(($B2326+ChapterTable!$P$26+VLOOKUP(SUBSTITUTE(C$1,"성장단계","")&amp;"단계오프셋",ChapterTable!$R:$S,2,0))/ChapterTable!$P$23)),
MAX(0,INT(($B2326+ChapterTable!$R$26+VLOOKUP(SUBSTITUTE(C$1,"성장단계","")&amp;"보스단계오프셋",ChapterTable!$R:$S,2,0))/ChapterTable!$R$23)))</f>
        <v>3</v>
      </c>
      <c r="D2326">
        <f>IF(OR($L2326=TRUE,$A2326=0,MOD($A2326,ChapterTable!$R$20)&lt;&gt;0),
MAX(0,INT(($B2326+ChapterTable!$P$26+VLOOKUP(SUBSTITUTE(D$1,"성장단계","")&amp;"단계오프셋",ChapterTable!$R:$S,2,0))/ChapterTable!$P$23)),
MAX(0,INT(($B2326+ChapterTable!$R$26+VLOOKUP(SUBSTITUTE(D$1,"성장단계","")&amp;"보스단계오프셋",ChapterTable!$R:$S,2,0))/ChapterTable!$R$23)))</f>
        <v>3</v>
      </c>
      <c r="E2326" s="1">
        <f ca="1">IF(AND($A2326=0,$B2326=1),
    VLOOKUP(1,ChapterTable!$1:$1048576,MATCH("최종"&amp;SUBSTITUTE(SUBSTITUTE(E$1,"standard",""),"|Float",""),ChapterTable!$1:$1,0),0)*ChapterTable!$P$17,
  IF(AND($A2326=0,$B2326=0),
    E2327,
  IF($B2326=0,
    VLOOKUP($A2326,ChapterTable!$1:$1048576,MATCH("최종"&amp;SUBSTITUTE(SUBSTITUTE(E$1,"standard",""),"|Float",""),ChapterTable!$1:$1,0),0),
  IF($B2326=1,
    IF($L2326=FALSE,
      VLOOKUP($A2326,ChapterTable!$1:$1048576,MATCH("최종"&amp;SUBSTITUTE(SUBSTITUTE(E$1,"standard",""),"|Float",""),ChapterTable!$1:$1,0),0),
      VLOOKUP($A2326-ChapterTable!$P$11,ChapterTable!$1:$1048576,MATCH("최종"&amp;SUBSTITUTE(SUBSTITUTE(E$1,"standard",""),"|Float",""),ChapterTable!$1:$1,0),0)*ChapterTable!$P$14
    ),
  OFFSET(E2326,-$B2326+IF($L2326,1,0),0)*IF($B2326&gt;OFFSET($B2326,1,0),ChapterTable!$R$17,1)*
    (VLOOKUP(SUBSTITUTE(SUBSTITUTE(E$1,"standard",""),"|Float","")&amp;IF(OR($L2326=TRUE,$A2326=0,MOD($A2326,ChapterTable!$R$20)&lt;&gt;0),"","보스")&amp;"인게임누적곱배수",ChapterTable!$R:$S,2,0)^C2326
    +VLOOKUP(SUBSTITUTE(SUBSTITUTE(E$1,"standard",""),"|Float","")&amp;IF(OR($L2326=TRUE,$A2326=0,MOD($A2326,ChapterTable!$R$20)&lt;&gt;0),"","보스")&amp;"인게임누적합배수",ChapterTable!$R:$S,2,0)*C2326)
  )
  )
  )
)</f>
        <v>1651987.5435035704</v>
      </c>
      <c r="F2326" s="1">
        <f ca="1">IF(AND($A2326=0,$B2326=1),
    VLOOKUP(1,ChapterTable!$1:$1048576,MATCH("최종"&amp;SUBSTITUTE(SUBSTITUTE(F$1,"standard",""),"|Float",""),ChapterTable!$1:$1,0),0)*ChapterTable!$P$17,
  IF(AND($A2326=0,$B2326=0),
    F2327,
  IF($B2326=0,
    VLOOKUP($A2326,ChapterTable!$1:$1048576,MATCH("최종"&amp;SUBSTITUTE(SUBSTITUTE(F$1,"standard",""),"|Float",""),ChapterTable!$1:$1,0),0),
  IF($B2326=1,
    IF($L2326=FALSE,
      VLOOKUP($A2326,ChapterTable!$1:$1048576,MATCH("최종"&amp;SUBSTITUTE(SUBSTITUTE(F$1,"standard",""),"|Float",""),ChapterTable!$1:$1,0),0),
      VLOOKUP($A2326-ChapterTable!$P$11,ChapterTable!$1:$1048576,MATCH("최종"&amp;SUBSTITUTE(SUBSTITUTE(F$1,"standard",""),"|Float",""),ChapterTable!$1:$1,0),0)*ChapterTable!$P$14
    ),
  OFFSET(F2326,-$B2326+IF($L2326,1,0),0)*
    (VLOOKUP(SUBSTITUTE(SUBSTITUTE(F$1,"standard",""),"|Float","")&amp;IF(OR($L2326=TRUE,$A2326=0,MOD($A2326,ChapterTable!$R$20)&lt;&gt;0),"","보스")&amp;"인게임누적곱배수",ChapterTable!$R:$S,2,0)^D2326
    +VLOOKUP(SUBSTITUTE(SUBSTITUTE(F$1,"standard",""),"|Float","")&amp;IF(OR($L2326=TRUE,$A2326=0,MOD($A2326,ChapterTable!$R$20)&lt;&gt;0),"","보스")&amp;"인게임누적합배수",ChapterTable!$R:$S,2,0)*D2326)
  )
  )
  )
)</f>
        <v>527001.23458121717</v>
      </c>
      <c r="G2326" t="s">
        <v>719</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262"/>
        <v>11</v>
      </c>
      <c r="Q2326">
        <f t="shared" si="263"/>
        <v>11</v>
      </c>
      <c r="R2326" t="b">
        <f t="shared" ca="1" si="264"/>
        <v>1</v>
      </c>
      <c r="T2326" t="b">
        <f t="shared" ca="1" si="265"/>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268"/>
        <v>0.25</v>
      </c>
      <c r="AJ2326">
        <f t="shared" si="266"/>
        <v>0.32</v>
      </c>
      <c r="AK2326">
        <f t="shared" si="267"/>
        <v>1</v>
      </c>
      <c r="AL2326">
        <f t="shared" si="261"/>
        <v>9</v>
      </c>
    </row>
    <row r="2327" spans="1:38" hidden="1" x14ac:dyDescent="0.3">
      <c r="A2327">
        <v>24</v>
      </c>
      <c r="B2327">
        <v>36</v>
      </c>
      <c r="C2327">
        <f>IF(OR($L2327=TRUE,$A2327=0,MOD($A2327,ChapterTable!$R$20)&lt;&gt;0),
MAX(0,INT(($B2327+ChapterTable!$P$26+VLOOKUP(SUBSTITUTE(C$1,"성장단계","")&amp;"단계오프셋",ChapterTable!$R:$S,2,0))/ChapterTable!$P$23)),
MAX(0,INT(($B2327+ChapterTable!$R$26+VLOOKUP(SUBSTITUTE(C$1,"성장단계","")&amp;"보스단계오프셋",ChapterTable!$R:$S,2,0))/ChapterTable!$R$23)))</f>
        <v>4</v>
      </c>
      <c r="D2327">
        <f>IF(OR($L2327=TRUE,$A2327=0,MOD($A2327,ChapterTable!$R$20)&lt;&gt;0),
MAX(0,INT(($B2327+ChapterTable!$P$26+VLOOKUP(SUBSTITUTE(D$1,"성장단계","")&amp;"단계오프셋",ChapterTable!$R:$S,2,0))/ChapterTable!$P$23)),
MAX(0,INT(($B2327+ChapterTable!$R$26+VLOOKUP(SUBSTITUTE(D$1,"성장단계","")&amp;"보스단계오프셋",ChapterTable!$R:$S,2,0))/ChapterTable!$R$23)))</f>
        <v>3</v>
      </c>
      <c r="E2327" s="1">
        <f ca="1">IF(AND($A2327=0,$B2327=1),
    VLOOKUP(1,ChapterTable!$1:$1048576,MATCH("최종"&amp;SUBSTITUTE(SUBSTITUTE(E$1,"standard",""),"|Float",""),ChapterTable!$1:$1,0),0)*ChapterTable!$P$17,
  IF(AND($A2327=0,$B2327=0),
    E2328,
  IF($B2327=0,
    VLOOKUP($A2327,ChapterTable!$1:$1048576,MATCH("최종"&amp;SUBSTITUTE(SUBSTITUTE(E$1,"standard",""),"|Float",""),ChapterTable!$1:$1,0),0),
  IF($B2327=1,
    IF($L2327=FALSE,
      VLOOKUP($A2327,ChapterTable!$1:$1048576,MATCH("최종"&amp;SUBSTITUTE(SUBSTITUTE(E$1,"standard",""),"|Float",""),ChapterTable!$1:$1,0),0),
      VLOOKUP($A2327-ChapterTable!$P$11,ChapterTable!$1:$1048576,MATCH("최종"&amp;SUBSTITUTE(SUBSTITUTE(E$1,"standard",""),"|Float",""),ChapterTable!$1:$1,0),0)*ChapterTable!$P$14
    ),
  OFFSET(E2327,-$B2327+IF($L2327,1,0),0)*IF($B2327&gt;OFFSET($B2327,1,0),ChapterTable!$R$17,1)*
    (VLOOKUP(SUBSTITUTE(SUBSTITUTE(E$1,"standard",""),"|Float","")&amp;IF(OR($L2327=TRUE,$A2327=0,MOD($A2327,ChapterTable!$R$20)&lt;&gt;0),"","보스")&amp;"인게임누적곱배수",ChapterTable!$R:$S,2,0)^C2327
    +VLOOKUP(SUBSTITUTE(SUBSTITUTE(E$1,"standard",""),"|Float","")&amp;IF(OR($L2327=TRUE,$A2327=0,MOD($A2327,ChapterTable!$R$20)&lt;&gt;0),"","보스")&amp;"인게임누적합배수",ChapterTable!$R:$S,2,0)*C2327)
  )
  )
  )
)</f>
        <v>1858485.9864415168</v>
      </c>
      <c r="F2327" s="1">
        <f ca="1">IF(AND($A2327=0,$B2327=1),
    VLOOKUP(1,ChapterTable!$1:$1048576,MATCH("최종"&amp;SUBSTITUTE(SUBSTITUTE(F$1,"standard",""),"|Float",""),ChapterTable!$1:$1,0),0)*ChapterTable!$P$17,
  IF(AND($A2327=0,$B2327=0),
    F2328,
  IF($B2327=0,
    VLOOKUP($A2327,ChapterTable!$1:$1048576,MATCH("최종"&amp;SUBSTITUTE(SUBSTITUTE(F$1,"standard",""),"|Float",""),ChapterTable!$1:$1,0),0),
  IF($B2327=1,
    IF($L2327=FALSE,
      VLOOKUP($A2327,ChapterTable!$1:$1048576,MATCH("최종"&amp;SUBSTITUTE(SUBSTITUTE(F$1,"standard",""),"|Float",""),ChapterTable!$1:$1,0),0),
      VLOOKUP($A2327-ChapterTable!$P$11,ChapterTable!$1:$1048576,MATCH("최종"&amp;SUBSTITUTE(SUBSTITUTE(F$1,"standard",""),"|Float",""),ChapterTable!$1:$1,0),0)*ChapterTable!$P$14
    ),
  OFFSET(F2327,-$B2327+IF($L2327,1,0),0)*
    (VLOOKUP(SUBSTITUTE(SUBSTITUTE(F$1,"standard",""),"|Float","")&amp;IF(OR($L2327=TRUE,$A2327=0,MOD($A2327,ChapterTable!$R$20)&lt;&gt;0),"","보스")&amp;"인게임누적곱배수",ChapterTable!$R:$S,2,0)^D2327
    +VLOOKUP(SUBSTITUTE(SUBSTITUTE(F$1,"standard",""),"|Float","")&amp;IF(OR($L2327=TRUE,$A2327=0,MOD($A2327,ChapterTable!$R$20)&lt;&gt;0),"","보스")&amp;"인게임누적합배수",ChapterTable!$R:$S,2,0)*D2327)
  )
  )
  )
)</f>
        <v>527001.23458121717</v>
      </c>
      <c r="G2327" t="s">
        <v>719</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262"/>
        <v>4</v>
      </c>
      <c r="Q2327">
        <f t="shared" si="263"/>
        <v>4</v>
      </c>
      <c r="R2327" t="b">
        <f t="shared" ca="1" si="264"/>
        <v>1</v>
      </c>
      <c r="T2327" t="b">
        <f t="shared" ca="1" si="265"/>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268"/>
        <v>0.25</v>
      </c>
      <c r="AJ2327">
        <f t="shared" si="266"/>
        <v>0.32</v>
      </c>
      <c r="AK2327">
        <f t="shared" si="267"/>
        <v>1</v>
      </c>
      <c r="AL2327">
        <f t="shared" si="261"/>
        <v>9</v>
      </c>
    </row>
    <row r="2328" spans="1:38" hidden="1" x14ac:dyDescent="0.3">
      <c r="A2328">
        <v>24</v>
      </c>
      <c r="B2328">
        <v>37</v>
      </c>
      <c r="C2328">
        <f>IF(OR($L2328=TRUE,$A2328=0,MOD($A2328,ChapterTable!$R$20)&lt;&gt;0),
MAX(0,INT(($B2328+ChapterTable!$P$26+VLOOKUP(SUBSTITUTE(C$1,"성장단계","")&amp;"단계오프셋",ChapterTable!$R:$S,2,0))/ChapterTable!$P$23)),
MAX(0,INT(($B2328+ChapterTable!$R$26+VLOOKUP(SUBSTITUTE(C$1,"성장단계","")&amp;"보스단계오프셋",ChapterTable!$R:$S,2,0))/ChapterTable!$R$23)))</f>
        <v>4</v>
      </c>
      <c r="D2328">
        <f>IF(OR($L2328=TRUE,$A2328=0,MOD($A2328,ChapterTable!$R$20)&lt;&gt;0),
MAX(0,INT(($B2328+ChapterTable!$P$26+VLOOKUP(SUBSTITUTE(D$1,"성장단계","")&amp;"단계오프셋",ChapterTable!$R:$S,2,0))/ChapterTable!$P$23)),
MAX(0,INT(($B2328+ChapterTable!$R$26+VLOOKUP(SUBSTITUTE(D$1,"성장단계","")&amp;"보스단계오프셋",ChapterTable!$R:$S,2,0))/ChapterTable!$R$23)))</f>
        <v>3</v>
      </c>
      <c r="E2328" s="1">
        <f ca="1">IF(AND($A2328=0,$B2328=1),
    VLOOKUP(1,ChapterTable!$1:$1048576,MATCH("최종"&amp;SUBSTITUTE(SUBSTITUTE(E$1,"standard",""),"|Float",""),ChapterTable!$1:$1,0),0)*ChapterTable!$P$17,
  IF(AND($A2328=0,$B2328=0),
    E2329,
  IF($B2328=0,
    VLOOKUP($A2328,ChapterTable!$1:$1048576,MATCH("최종"&amp;SUBSTITUTE(SUBSTITUTE(E$1,"standard",""),"|Float",""),ChapterTable!$1:$1,0),0),
  IF($B2328=1,
    IF($L2328=FALSE,
      VLOOKUP($A2328,ChapterTable!$1:$1048576,MATCH("최종"&amp;SUBSTITUTE(SUBSTITUTE(E$1,"standard",""),"|Float",""),ChapterTable!$1:$1,0),0),
      VLOOKUP($A2328-ChapterTable!$P$11,ChapterTable!$1:$1048576,MATCH("최종"&amp;SUBSTITUTE(SUBSTITUTE(E$1,"standard",""),"|Float",""),ChapterTable!$1:$1,0),0)*ChapterTable!$P$14
    ),
  OFFSET(E2328,-$B2328+IF($L2328,1,0),0)*IF($B2328&gt;OFFSET($B2328,1,0),ChapterTable!$R$17,1)*
    (VLOOKUP(SUBSTITUTE(SUBSTITUTE(E$1,"standard",""),"|Float","")&amp;IF(OR($L2328=TRUE,$A2328=0,MOD($A2328,ChapterTable!$R$20)&lt;&gt;0),"","보스")&amp;"인게임누적곱배수",ChapterTable!$R:$S,2,0)^C2328
    +VLOOKUP(SUBSTITUTE(SUBSTITUTE(E$1,"standard",""),"|Float","")&amp;IF(OR($L2328=TRUE,$A2328=0,MOD($A2328,ChapterTable!$R$20)&lt;&gt;0),"","보스")&amp;"인게임누적합배수",ChapterTable!$R:$S,2,0)*C2328)
  )
  )
  )
)</f>
        <v>1858485.9864415168</v>
      </c>
      <c r="F2328" s="1">
        <f ca="1">IF(AND($A2328=0,$B2328=1),
    VLOOKUP(1,ChapterTable!$1:$1048576,MATCH("최종"&amp;SUBSTITUTE(SUBSTITUTE(F$1,"standard",""),"|Float",""),ChapterTable!$1:$1,0),0)*ChapterTable!$P$17,
  IF(AND($A2328=0,$B2328=0),
    F2329,
  IF($B2328=0,
    VLOOKUP($A2328,ChapterTable!$1:$1048576,MATCH("최종"&amp;SUBSTITUTE(SUBSTITUTE(F$1,"standard",""),"|Float",""),ChapterTable!$1:$1,0),0),
  IF($B2328=1,
    IF($L2328=FALSE,
      VLOOKUP($A2328,ChapterTable!$1:$1048576,MATCH("최종"&amp;SUBSTITUTE(SUBSTITUTE(F$1,"standard",""),"|Float",""),ChapterTable!$1:$1,0),0),
      VLOOKUP($A2328-ChapterTable!$P$11,ChapterTable!$1:$1048576,MATCH("최종"&amp;SUBSTITUTE(SUBSTITUTE(F$1,"standard",""),"|Float",""),ChapterTable!$1:$1,0),0)*ChapterTable!$P$14
    ),
  OFFSET(F2328,-$B2328+IF($L2328,1,0),0)*
    (VLOOKUP(SUBSTITUTE(SUBSTITUTE(F$1,"standard",""),"|Float","")&amp;IF(OR($L2328=TRUE,$A2328=0,MOD($A2328,ChapterTable!$R$20)&lt;&gt;0),"","보스")&amp;"인게임누적곱배수",ChapterTable!$R:$S,2,0)^D2328
    +VLOOKUP(SUBSTITUTE(SUBSTITUTE(F$1,"standard",""),"|Float","")&amp;IF(OR($L2328=TRUE,$A2328=0,MOD($A2328,ChapterTable!$R$20)&lt;&gt;0),"","보스")&amp;"인게임누적합배수",ChapterTable!$R:$S,2,0)*D2328)
  )
  )
  )
)</f>
        <v>527001.23458121717</v>
      </c>
      <c r="G2328" t="s">
        <v>719</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262"/>
        <v>4</v>
      </c>
      <c r="Q2328">
        <f t="shared" si="263"/>
        <v>4</v>
      </c>
      <c r="R2328" t="b">
        <f t="shared" ca="1" si="264"/>
        <v>1</v>
      </c>
      <c r="T2328" t="b">
        <f t="shared" ca="1" si="265"/>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268"/>
        <v>0.25</v>
      </c>
      <c r="AJ2328">
        <f t="shared" si="266"/>
        <v>0.32</v>
      </c>
      <c r="AK2328">
        <f t="shared" si="267"/>
        <v>1</v>
      </c>
      <c r="AL2328">
        <f t="shared" si="261"/>
        <v>9</v>
      </c>
    </row>
    <row r="2329" spans="1:38" hidden="1" x14ac:dyDescent="0.3">
      <c r="A2329">
        <v>24</v>
      </c>
      <c r="B2329">
        <v>38</v>
      </c>
      <c r="C2329">
        <f>IF(OR($L2329=TRUE,$A2329=0,MOD($A2329,ChapterTable!$R$20)&lt;&gt;0),
MAX(0,INT(($B2329+ChapterTable!$P$26+VLOOKUP(SUBSTITUTE(C$1,"성장단계","")&amp;"단계오프셋",ChapterTable!$R:$S,2,0))/ChapterTable!$P$23)),
MAX(0,INT(($B2329+ChapterTable!$R$26+VLOOKUP(SUBSTITUTE(C$1,"성장단계","")&amp;"보스단계오프셋",ChapterTable!$R:$S,2,0))/ChapterTable!$R$23)))</f>
        <v>4</v>
      </c>
      <c r="D2329">
        <f>IF(OR($L2329=TRUE,$A2329=0,MOD($A2329,ChapterTable!$R$20)&lt;&gt;0),
MAX(0,INT(($B2329+ChapterTable!$P$26+VLOOKUP(SUBSTITUTE(D$1,"성장단계","")&amp;"단계오프셋",ChapterTable!$R:$S,2,0))/ChapterTable!$P$23)),
MAX(0,INT(($B2329+ChapterTable!$R$26+VLOOKUP(SUBSTITUTE(D$1,"성장단계","")&amp;"보스단계오프셋",ChapterTable!$R:$S,2,0))/ChapterTable!$R$23)))</f>
        <v>3</v>
      </c>
      <c r="E2329" s="1">
        <f ca="1">IF(AND($A2329=0,$B2329=1),
    VLOOKUP(1,ChapterTable!$1:$1048576,MATCH("최종"&amp;SUBSTITUTE(SUBSTITUTE(E$1,"standard",""),"|Float",""),ChapterTable!$1:$1,0),0)*ChapterTable!$P$17,
  IF(AND($A2329=0,$B2329=0),
    E2330,
  IF($B2329=0,
    VLOOKUP($A2329,ChapterTable!$1:$1048576,MATCH("최종"&amp;SUBSTITUTE(SUBSTITUTE(E$1,"standard",""),"|Float",""),ChapterTable!$1:$1,0),0),
  IF($B2329=1,
    IF($L2329=FALSE,
      VLOOKUP($A2329,ChapterTable!$1:$1048576,MATCH("최종"&amp;SUBSTITUTE(SUBSTITUTE(E$1,"standard",""),"|Float",""),ChapterTable!$1:$1,0),0),
      VLOOKUP($A2329-ChapterTable!$P$11,ChapterTable!$1:$1048576,MATCH("최종"&amp;SUBSTITUTE(SUBSTITUTE(E$1,"standard",""),"|Float",""),ChapterTable!$1:$1,0),0)*ChapterTable!$P$14
    ),
  OFFSET(E2329,-$B2329+IF($L2329,1,0),0)*IF($B2329&gt;OFFSET($B2329,1,0),ChapterTable!$R$17,1)*
    (VLOOKUP(SUBSTITUTE(SUBSTITUTE(E$1,"standard",""),"|Float","")&amp;IF(OR($L2329=TRUE,$A2329=0,MOD($A2329,ChapterTable!$R$20)&lt;&gt;0),"","보스")&amp;"인게임누적곱배수",ChapterTable!$R:$S,2,0)^C2329
    +VLOOKUP(SUBSTITUTE(SUBSTITUTE(E$1,"standard",""),"|Float","")&amp;IF(OR($L2329=TRUE,$A2329=0,MOD($A2329,ChapterTable!$R$20)&lt;&gt;0),"","보스")&amp;"인게임누적합배수",ChapterTable!$R:$S,2,0)*C2329)
  )
  )
  )
)</f>
        <v>1858485.9864415168</v>
      </c>
      <c r="F2329" s="1">
        <f ca="1">IF(AND($A2329=0,$B2329=1),
    VLOOKUP(1,ChapterTable!$1:$1048576,MATCH("최종"&amp;SUBSTITUTE(SUBSTITUTE(F$1,"standard",""),"|Float",""),ChapterTable!$1:$1,0),0)*ChapterTable!$P$17,
  IF(AND($A2329=0,$B2329=0),
    F2330,
  IF($B2329=0,
    VLOOKUP($A2329,ChapterTable!$1:$1048576,MATCH("최종"&amp;SUBSTITUTE(SUBSTITUTE(F$1,"standard",""),"|Float",""),ChapterTable!$1:$1,0),0),
  IF($B2329=1,
    IF($L2329=FALSE,
      VLOOKUP($A2329,ChapterTable!$1:$1048576,MATCH("최종"&amp;SUBSTITUTE(SUBSTITUTE(F$1,"standard",""),"|Float",""),ChapterTable!$1:$1,0),0),
      VLOOKUP($A2329-ChapterTable!$P$11,ChapterTable!$1:$1048576,MATCH("최종"&amp;SUBSTITUTE(SUBSTITUTE(F$1,"standard",""),"|Float",""),ChapterTable!$1:$1,0),0)*ChapterTable!$P$14
    ),
  OFFSET(F2329,-$B2329+IF($L2329,1,0),0)*
    (VLOOKUP(SUBSTITUTE(SUBSTITUTE(F$1,"standard",""),"|Float","")&amp;IF(OR($L2329=TRUE,$A2329=0,MOD($A2329,ChapterTable!$R$20)&lt;&gt;0),"","보스")&amp;"인게임누적곱배수",ChapterTable!$R:$S,2,0)^D2329
    +VLOOKUP(SUBSTITUTE(SUBSTITUTE(F$1,"standard",""),"|Float","")&amp;IF(OR($L2329=TRUE,$A2329=0,MOD($A2329,ChapterTable!$R$20)&lt;&gt;0),"","보스")&amp;"인게임누적합배수",ChapterTable!$R:$S,2,0)*D2329)
  )
  )
  )
)</f>
        <v>527001.23458121717</v>
      </c>
      <c r="G2329" t="s">
        <v>719</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262"/>
        <v>4</v>
      </c>
      <c r="Q2329">
        <f t="shared" si="263"/>
        <v>4</v>
      </c>
      <c r="R2329" t="b">
        <f t="shared" ca="1" si="264"/>
        <v>1</v>
      </c>
      <c r="T2329" t="b">
        <f t="shared" ca="1" si="265"/>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268"/>
        <v>0.25</v>
      </c>
      <c r="AJ2329">
        <f t="shared" si="266"/>
        <v>0.32</v>
      </c>
      <c r="AK2329">
        <f t="shared" si="267"/>
        <v>1</v>
      </c>
      <c r="AL2329">
        <f t="shared" si="261"/>
        <v>9</v>
      </c>
    </row>
    <row r="2330" spans="1:38" hidden="1" x14ac:dyDescent="0.3">
      <c r="A2330">
        <v>24</v>
      </c>
      <c r="B2330">
        <v>39</v>
      </c>
      <c r="C2330">
        <f>IF(OR($L2330=TRUE,$A2330=0,MOD($A2330,ChapterTable!$R$20)&lt;&gt;0),
MAX(0,INT(($B2330+ChapterTable!$P$26+VLOOKUP(SUBSTITUTE(C$1,"성장단계","")&amp;"단계오프셋",ChapterTable!$R:$S,2,0))/ChapterTable!$P$23)),
MAX(0,INT(($B2330+ChapterTable!$R$26+VLOOKUP(SUBSTITUTE(C$1,"성장단계","")&amp;"보스단계오프셋",ChapterTable!$R:$S,2,0))/ChapterTable!$R$23)))</f>
        <v>4</v>
      </c>
      <c r="D2330">
        <f>IF(OR($L2330=TRUE,$A2330=0,MOD($A2330,ChapterTable!$R$20)&lt;&gt;0),
MAX(0,INT(($B2330+ChapterTable!$P$26+VLOOKUP(SUBSTITUTE(D$1,"성장단계","")&amp;"단계오프셋",ChapterTable!$R:$S,2,0))/ChapterTable!$P$23)),
MAX(0,INT(($B2330+ChapterTable!$R$26+VLOOKUP(SUBSTITUTE(D$1,"성장단계","")&amp;"보스단계오프셋",ChapterTable!$R:$S,2,0))/ChapterTable!$R$23)))</f>
        <v>3</v>
      </c>
      <c r="E2330" s="1">
        <f ca="1">IF(AND($A2330=0,$B2330=1),
    VLOOKUP(1,ChapterTable!$1:$1048576,MATCH("최종"&amp;SUBSTITUTE(SUBSTITUTE(E$1,"standard",""),"|Float",""),ChapterTable!$1:$1,0),0)*ChapterTable!$P$17,
  IF(AND($A2330=0,$B2330=0),
    E2331,
  IF($B2330=0,
    VLOOKUP($A2330,ChapterTable!$1:$1048576,MATCH("최종"&amp;SUBSTITUTE(SUBSTITUTE(E$1,"standard",""),"|Float",""),ChapterTable!$1:$1,0),0),
  IF($B2330=1,
    IF($L2330=FALSE,
      VLOOKUP($A2330,ChapterTable!$1:$1048576,MATCH("최종"&amp;SUBSTITUTE(SUBSTITUTE(E$1,"standard",""),"|Float",""),ChapterTable!$1:$1,0),0),
      VLOOKUP($A2330-ChapterTable!$P$11,ChapterTable!$1:$1048576,MATCH("최종"&amp;SUBSTITUTE(SUBSTITUTE(E$1,"standard",""),"|Float",""),ChapterTable!$1:$1,0),0)*ChapterTable!$P$14
    ),
  OFFSET(E2330,-$B2330+IF($L2330,1,0),0)*IF($B2330&gt;OFFSET($B2330,1,0),ChapterTable!$R$17,1)*
    (VLOOKUP(SUBSTITUTE(SUBSTITUTE(E$1,"standard",""),"|Float","")&amp;IF(OR($L2330=TRUE,$A2330=0,MOD($A2330,ChapterTable!$R$20)&lt;&gt;0),"","보스")&amp;"인게임누적곱배수",ChapterTable!$R:$S,2,0)^C2330
    +VLOOKUP(SUBSTITUTE(SUBSTITUTE(E$1,"standard",""),"|Float","")&amp;IF(OR($L2330=TRUE,$A2330=0,MOD($A2330,ChapterTable!$R$20)&lt;&gt;0),"","보스")&amp;"인게임누적합배수",ChapterTable!$R:$S,2,0)*C2330)
  )
  )
  )
)</f>
        <v>1858485.9864415168</v>
      </c>
      <c r="F2330" s="1">
        <f ca="1">IF(AND($A2330=0,$B2330=1),
    VLOOKUP(1,ChapterTable!$1:$1048576,MATCH("최종"&amp;SUBSTITUTE(SUBSTITUTE(F$1,"standard",""),"|Float",""),ChapterTable!$1:$1,0),0)*ChapterTable!$P$17,
  IF(AND($A2330=0,$B2330=0),
    F2331,
  IF($B2330=0,
    VLOOKUP($A2330,ChapterTable!$1:$1048576,MATCH("최종"&amp;SUBSTITUTE(SUBSTITUTE(F$1,"standard",""),"|Float",""),ChapterTable!$1:$1,0),0),
  IF($B2330=1,
    IF($L2330=FALSE,
      VLOOKUP($A2330,ChapterTable!$1:$1048576,MATCH("최종"&amp;SUBSTITUTE(SUBSTITUTE(F$1,"standard",""),"|Float",""),ChapterTable!$1:$1,0),0),
      VLOOKUP($A2330-ChapterTable!$P$11,ChapterTable!$1:$1048576,MATCH("최종"&amp;SUBSTITUTE(SUBSTITUTE(F$1,"standard",""),"|Float",""),ChapterTable!$1:$1,0),0)*ChapterTable!$P$14
    ),
  OFFSET(F2330,-$B2330+IF($L2330,1,0),0)*
    (VLOOKUP(SUBSTITUTE(SUBSTITUTE(F$1,"standard",""),"|Float","")&amp;IF(OR($L2330=TRUE,$A2330=0,MOD($A2330,ChapterTable!$R$20)&lt;&gt;0),"","보스")&amp;"인게임누적곱배수",ChapterTable!$R:$S,2,0)^D2330
    +VLOOKUP(SUBSTITUTE(SUBSTITUTE(F$1,"standard",""),"|Float","")&amp;IF(OR($L2330=TRUE,$A2330=0,MOD($A2330,ChapterTable!$R$20)&lt;&gt;0),"","보스")&amp;"인게임누적합배수",ChapterTable!$R:$S,2,0)*D2330)
  )
  )
  )
)</f>
        <v>527001.23458121717</v>
      </c>
      <c r="G2330" t="s">
        <v>719</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262"/>
        <v>94</v>
      </c>
      <c r="Q2330">
        <f t="shared" si="263"/>
        <v>94</v>
      </c>
      <c r="R2330" t="b">
        <f t="shared" ca="1" si="264"/>
        <v>1</v>
      </c>
      <c r="T2330" t="b">
        <f t="shared" ca="1" si="265"/>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268"/>
        <v>0.25</v>
      </c>
      <c r="AJ2330">
        <f t="shared" si="266"/>
        <v>0.32</v>
      </c>
      <c r="AK2330">
        <f t="shared" si="267"/>
        <v>1</v>
      </c>
      <c r="AL2330">
        <f t="shared" si="261"/>
        <v>9</v>
      </c>
    </row>
    <row r="2331" spans="1:38" hidden="1" x14ac:dyDescent="0.3">
      <c r="A2331">
        <v>24</v>
      </c>
      <c r="B2331">
        <v>40</v>
      </c>
      <c r="C2331">
        <f>IF(OR($L2331=TRUE,$A2331=0,MOD($A2331,ChapterTable!$R$20)&lt;&gt;0),
MAX(0,INT(($B2331+ChapterTable!$P$26+VLOOKUP(SUBSTITUTE(C$1,"성장단계","")&amp;"단계오프셋",ChapterTable!$R:$S,2,0))/ChapterTable!$P$23)),
MAX(0,INT(($B2331+ChapterTable!$R$26+VLOOKUP(SUBSTITUTE(C$1,"성장단계","")&amp;"보스단계오프셋",ChapterTable!$R:$S,2,0))/ChapterTable!$R$23)))</f>
        <v>4</v>
      </c>
      <c r="D2331">
        <f>IF(OR($L2331=TRUE,$A2331=0,MOD($A2331,ChapterTable!$R$20)&lt;&gt;0),
MAX(0,INT(($B2331+ChapterTable!$P$26+VLOOKUP(SUBSTITUTE(D$1,"성장단계","")&amp;"단계오프셋",ChapterTable!$R:$S,2,0))/ChapterTable!$P$23)),
MAX(0,INT(($B2331+ChapterTable!$R$26+VLOOKUP(SUBSTITUTE(D$1,"성장단계","")&amp;"보스단계오프셋",ChapterTable!$R:$S,2,0))/ChapterTable!$R$23)))</f>
        <v>3</v>
      </c>
      <c r="E2331" s="1">
        <f ca="1">IF(AND($A2331=0,$B2331=1),
    VLOOKUP(1,ChapterTable!$1:$1048576,MATCH("최종"&amp;SUBSTITUTE(SUBSTITUTE(E$1,"standard",""),"|Float",""),ChapterTable!$1:$1,0),0)*ChapterTable!$P$17,
  IF(AND($A2331=0,$B2331=0),
    E2332,
  IF($B2331=0,
    VLOOKUP($A2331,ChapterTable!$1:$1048576,MATCH("최종"&amp;SUBSTITUTE(SUBSTITUTE(E$1,"standard",""),"|Float",""),ChapterTable!$1:$1,0),0),
  IF($B2331=1,
    IF($L2331=FALSE,
      VLOOKUP($A2331,ChapterTable!$1:$1048576,MATCH("최종"&amp;SUBSTITUTE(SUBSTITUTE(E$1,"standard",""),"|Float",""),ChapterTable!$1:$1,0),0),
      VLOOKUP($A2331-ChapterTable!$P$11,ChapterTable!$1:$1048576,MATCH("최종"&amp;SUBSTITUTE(SUBSTITUTE(E$1,"standard",""),"|Float",""),ChapterTable!$1:$1,0),0)*ChapterTable!$P$14
    ),
  OFFSET(E2331,-$B2331+IF($L2331,1,0),0)*IF($B2331&gt;OFFSET($B2331,1,0),ChapterTable!$R$17,1)*
    (VLOOKUP(SUBSTITUTE(SUBSTITUTE(E$1,"standard",""),"|Float","")&amp;IF(OR($L2331=TRUE,$A2331=0,MOD($A2331,ChapterTable!$R$20)&lt;&gt;0),"","보스")&amp;"인게임누적곱배수",ChapterTable!$R:$S,2,0)^C2331
    +VLOOKUP(SUBSTITUTE(SUBSTITUTE(E$1,"standard",""),"|Float","")&amp;IF(OR($L2331=TRUE,$A2331=0,MOD($A2331,ChapterTable!$R$20)&lt;&gt;0),"","보스")&amp;"인게임누적합배수",ChapterTable!$R:$S,2,0)*C2331)
  )
  )
  )
)</f>
        <v>1858485.9864415168</v>
      </c>
      <c r="F2331" s="1">
        <f ca="1">IF(AND($A2331=0,$B2331=1),
    VLOOKUP(1,ChapterTable!$1:$1048576,MATCH("최종"&amp;SUBSTITUTE(SUBSTITUTE(F$1,"standard",""),"|Float",""),ChapterTable!$1:$1,0),0)*ChapterTable!$P$17,
  IF(AND($A2331=0,$B2331=0),
    F2332,
  IF($B2331=0,
    VLOOKUP($A2331,ChapterTable!$1:$1048576,MATCH("최종"&amp;SUBSTITUTE(SUBSTITUTE(F$1,"standard",""),"|Float",""),ChapterTable!$1:$1,0),0),
  IF($B2331=1,
    IF($L2331=FALSE,
      VLOOKUP($A2331,ChapterTable!$1:$1048576,MATCH("최종"&amp;SUBSTITUTE(SUBSTITUTE(F$1,"standard",""),"|Float",""),ChapterTable!$1:$1,0),0),
      VLOOKUP($A2331-ChapterTable!$P$11,ChapterTable!$1:$1048576,MATCH("최종"&amp;SUBSTITUTE(SUBSTITUTE(F$1,"standard",""),"|Float",""),ChapterTable!$1:$1,0),0)*ChapterTable!$P$14
    ),
  OFFSET(F2331,-$B2331+IF($L2331,1,0),0)*
    (VLOOKUP(SUBSTITUTE(SUBSTITUTE(F$1,"standard",""),"|Float","")&amp;IF(OR($L2331=TRUE,$A2331=0,MOD($A2331,ChapterTable!$R$20)&lt;&gt;0),"","보스")&amp;"인게임누적곱배수",ChapterTable!$R:$S,2,0)^D2331
    +VLOOKUP(SUBSTITUTE(SUBSTITUTE(F$1,"standard",""),"|Float","")&amp;IF(OR($L2331=TRUE,$A2331=0,MOD($A2331,ChapterTable!$R$20)&lt;&gt;0),"","보스")&amp;"인게임누적합배수",ChapterTable!$R:$S,2,0)*D2331)
  )
  )
  )
)</f>
        <v>527001.23458121717</v>
      </c>
      <c r="G2331" t="s">
        <v>719</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262"/>
        <v>24</v>
      </c>
      <c r="Q2331">
        <f t="shared" si="263"/>
        <v>24</v>
      </c>
      <c r="R2331" t="b">
        <f t="shared" ca="1" si="264"/>
        <v>1</v>
      </c>
      <c r="T2331" t="b">
        <f t="shared" ca="1" si="265"/>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268"/>
        <v>0.25</v>
      </c>
      <c r="AJ2331">
        <f t="shared" si="266"/>
        <v>1</v>
      </c>
      <c r="AK2331">
        <f t="shared" si="267"/>
        <v>4</v>
      </c>
      <c r="AL2331">
        <f t="shared" si="261"/>
        <v>9</v>
      </c>
    </row>
    <row r="2332" spans="1:38" hidden="1" x14ac:dyDescent="0.3">
      <c r="A2332">
        <v>24</v>
      </c>
      <c r="B2332">
        <v>41</v>
      </c>
      <c r="C2332">
        <f>IF(OR($L2332=TRUE,$A2332=0,MOD($A2332,ChapterTable!$R$20)&lt;&gt;0),
MAX(0,INT(($B2332+ChapterTable!$P$26+VLOOKUP(SUBSTITUTE(C$1,"성장단계","")&amp;"단계오프셋",ChapterTable!$R:$S,2,0))/ChapterTable!$P$23)),
MAX(0,INT(($B2332+ChapterTable!$R$26+VLOOKUP(SUBSTITUTE(C$1,"성장단계","")&amp;"보스단계오프셋",ChapterTable!$R:$S,2,0))/ChapterTable!$R$23)))</f>
        <v>4</v>
      </c>
      <c r="D2332">
        <f>IF(OR($L2332=TRUE,$A2332=0,MOD($A2332,ChapterTable!$R$20)&lt;&gt;0),
MAX(0,INT(($B2332+ChapterTable!$P$26+VLOOKUP(SUBSTITUTE(D$1,"성장단계","")&amp;"단계오프셋",ChapterTable!$R:$S,2,0))/ChapterTable!$P$23)),
MAX(0,INT(($B2332+ChapterTable!$R$26+VLOOKUP(SUBSTITUTE(D$1,"성장단계","")&amp;"보스단계오프셋",ChapterTable!$R:$S,2,0))/ChapterTable!$R$23)))</f>
        <v>4</v>
      </c>
      <c r="E2332" s="1">
        <f ca="1">IF(AND($A2332=0,$B2332=1),
    VLOOKUP(1,ChapterTable!$1:$1048576,MATCH("최종"&amp;SUBSTITUTE(SUBSTITUTE(E$1,"standard",""),"|Float",""),ChapterTable!$1:$1,0),0)*ChapterTable!$P$17,
  IF(AND($A2332=0,$B2332=0),
    E2333,
  IF($B2332=0,
    VLOOKUP($A2332,ChapterTable!$1:$1048576,MATCH("최종"&amp;SUBSTITUTE(SUBSTITUTE(E$1,"standard",""),"|Float",""),ChapterTable!$1:$1,0),0),
  IF($B2332=1,
    IF($L2332=FALSE,
      VLOOKUP($A2332,ChapterTable!$1:$1048576,MATCH("최종"&amp;SUBSTITUTE(SUBSTITUTE(E$1,"standard",""),"|Float",""),ChapterTable!$1:$1,0),0),
      VLOOKUP($A2332-ChapterTable!$P$11,ChapterTable!$1:$1048576,MATCH("최종"&amp;SUBSTITUTE(SUBSTITUTE(E$1,"standard",""),"|Float",""),ChapterTable!$1:$1,0),0)*ChapterTable!$P$14
    ),
  OFFSET(E2332,-$B2332+IF($L2332,1,0),0)*IF($B2332&gt;OFFSET($B2332,1,0),ChapterTable!$R$17,1)*
    (VLOOKUP(SUBSTITUTE(SUBSTITUTE(E$1,"standard",""),"|Float","")&amp;IF(OR($L2332=TRUE,$A2332=0,MOD($A2332,ChapterTable!$R$20)&lt;&gt;0),"","보스")&amp;"인게임누적곱배수",ChapterTable!$R:$S,2,0)^C2332
    +VLOOKUP(SUBSTITUTE(SUBSTITUTE(E$1,"standard",""),"|Float","")&amp;IF(OR($L2332=TRUE,$A2332=0,MOD($A2332,ChapterTable!$R$20)&lt;&gt;0),"","보스")&amp;"인게임누적합배수",ChapterTable!$R:$S,2,0)*C2332)
  )
  )
  )
)</f>
        <v>1858485.9864415168</v>
      </c>
      <c r="F2332" s="1">
        <f ca="1">IF(AND($A2332=0,$B2332=1),
    VLOOKUP(1,ChapterTable!$1:$1048576,MATCH("최종"&amp;SUBSTITUTE(SUBSTITUTE(F$1,"standard",""),"|Float",""),ChapterTable!$1:$1,0),0)*ChapterTable!$P$17,
  IF(AND($A2332=0,$B2332=0),
    F2333,
  IF($B2332=0,
    VLOOKUP($A2332,ChapterTable!$1:$1048576,MATCH("최종"&amp;SUBSTITUTE(SUBSTITUTE(F$1,"standard",""),"|Float",""),ChapterTable!$1:$1,0),0),
  IF($B2332=1,
    IF($L2332=FALSE,
      VLOOKUP($A2332,ChapterTable!$1:$1048576,MATCH("최종"&amp;SUBSTITUTE(SUBSTITUTE(F$1,"standard",""),"|Float",""),ChapterTable!$1:$1,0),0),
      VLOOKUP($A2332-ChapterTable!$P$11,ChapterTable!$1:$1048576,MATCH("최종"&amp;SUBSTITUTE(SUBSTITUTE(F$1,"standard",""),"|Float",""),ChapterTable!$1:$1,0),0)*ChapterTable!$P$14
    ),
  OFFSET(F2332,-$B2332+IF($L2332,1,0),0)*
    (VLOOKUP(SUBSTITUTE(SUBSTITUTE(F$1,"standard",""),"|Float","")&amp;IF(OR($L2332=TRUE,$A2332=0,MOD($A2332,ChapterTable!$R$20)&lt;&gt;0),"","보스")&amp;"인게임누적곱배수",ChapterTable!$R:$S,2,0)^D2332
    +VLOOKUP(SUBSTITUTE(SUBSTITUTE(F$1,"standard",""),"|Float","")&amp;IF(OR($L2332=TRUE,$A2332=0,MOD($A2332,ChapterTable!$R$20)&lt;&gt;0),"","보스")&amp;"인게임누적합배수",ChapterTable!$R:$S,2,0)*D2332)
  )
  )
  )
)</f>
        <v>559266.61629027128</v>
      </c>
      <c r="G2332" t="s">
        <v>719</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262"/>
        <v>5</v>
      </c>
      <c r="Q2332">
        <f t="shared" si="263"/>
        <v>5</v>
      </c>
      <c r="R2332" t="b">
        <f t="shared" ca="1" si="264"/>
        <v>1</v>
      </c>
      <c r="T2332" t="b">
        <f t="shared" ca="1" si="265"/>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268"/>
        <v>0.2</v>
      </c>
      <c r="AJ2332">
        <f t="shared" si="266"/>
        <v>0.27466666000000001</v>
      </c>
      <c r="AK2332">
        <f t="shared" si="267"/>
        <v>1</v>
      </c>
      <c r="AL2332">
        <f t="shared" si="261"/>
        <v>9</v>
      </c>
    </row>
    <row r="2333" spans="1:38" hidden="1" x14ac:dyDescent="0.3">
      <c r="A2333">
        <v>24</v>
      </c>
      <c r="B2333">
        <v>42</v>
      </c>
      <c r="C2333">
        <f>IF(OR($L2333=TRUE,$A2333=0,MOD($A2333,ChapterTable!$R$20)&lt;&gt;0),
MAX(0,INT(($B2333+ChapterTable!$P$26+VLOOKUP(SUBSTITUTE(C$1,"성장단계","")&amp;"단계오프셋",ChapterTable!$R:$S,2,0))/ChapterTable!$P$23)),
MAX(0,INT(($B2333+ChapterTable!$R$26+VLOOKUP(SUBSTITUTE(C$1,"성장단계","")&amp;"보스단계오프셋",ChapterTable!$R:$S,2,0))/ChapterTable!$R$23)))</f>
        <v>4</v>
      </c>
      <c r="D2333">
        <f>IF(OR($L2333=TRUE,$A2333=0,MOD($A2333,ChapterTable!$R$20)&lt;&gt;0),
MAX(0,INT(($B2333+ChapterTable!$P$26+VLOOKUP(SUBSTITUTE(D$1,"성장단계","")&amp;"단계오프셋",ChapterTable!$R:$S,2,0))/ChapterTable!$P$23)),
MAX(0,INT(($B2333+ChapterTable!$R$26+VLOOKUP(SUBSTITUTE(D$1,"성장단계","")&amp;"보스단계오프셋",ChapterTable!$R:$S,2,0))/ChapterTable!$R$23)))</f>
        <v>4</v>
      </c>
      <c r="E2333" s="1">
        <f ca="1">IF(AND($A2333=0,$B2333=1),
    VLOOKUP(1,ChapterTable!$1:$1048576,MATCH("최종"&amp;SUBSTITUTE(SUBSTITUTE(E$1,"standard",""),"|Float",""),ChapterTable!$1:$1,0),0)*ChapterTable!$P$17,
  IF(AND($A2333=0,$B2333=0),
    E2334,
  IF($B2333=0,
    VLOOKUP($A2333,ChapterTable!$1:$1048576,MATCH("최종"&amp;SUBSTITUTE(SUBSTITUTE(E$1,"standard",""),"|Float",""),ChapterTable!$1:$1,0),0),
  IF($B2333=1,
    IF($L2333=FALSE,
      VLOOKUP($A2333,ChapterTable!$1:$1048576,MATCH("최종"&amp;SUBSTITUTE(SUBSTITUTE(E$1,"standard",""),"|Float",""),ChapterTable!$1:$1,0),0),
      VLOOKUP($A2333-ChapterTable!$P$11,ChapterTable!$1:$1048576,MATCH("최종"&amp;SUBSTITUTE(SUBSTITUTE(E$1,"standard",""),"|Float",""),ChapterTable!$1:$1,0),0)*ChapterTable!$P$14
    ),
  OFFSET(E2333,-$B2333+IF($L2333,1,0),0)*IF($B2333&gt;OFFSET($B2333,1,0),ChapterTable!$R$17,1)*
    (VLOOKUP(SUBSTITUTE(SUBSTITUTE(E$1,"standard",""),"|Float","")&amp;IF(OR($L2333=TRUE,$A2333=0,MOD($A2333,ChapterTable!$R$20)&lt;&gt;0),"","보스")&amp;"인게임누적곱배수",ChapterTable!$R:$S,2,0)^C2333
    +VLOOKUP(SUBSTITUTE(SUBSTITUTE(E$1,"standard",""),"|Float","")&amp;IF(OR($L2333=TRUE,$A2333=0,MOD($A2333,ChapterTable!$R$20)&lt;&gt;0),"","보스")&amp;"인게임누적합배수",ChapterTable!$R:$S,2,0)*C2333)
  )
  )
  )
)</f>
        <v>1858485.9864415168</v>
      </c>
      <c r="F2333" s="1">
        <f ca="1">IF(AND($A2333=0,$B2333=1),
    VLOOKUP(1,ChapterTable!$1:$1048576,MATCH("최종"&amp;SUBSTITUTE(SUBSTITUTE(F$1,"standard",""),"|Float",""),ChapterTable!$1:$1,0),0)*ChapterTable!$P$17,
  IF(AND($A2333=0,$B2333=0),
    F2334,
  IF($B2333=0,
    VLOOKUP($A2333,ChapterTable!$1:$1048576,MATCH("최종"&amp;SUBSTITUTE(SUBSTITUTE(F$1,"standard",""),"|Float",""),ChapterTable!$1:$1,0),0),
  IF($B2333=1,
    IF($L2333=FALSE,
      VLOOKUP($A2333,ChapterTable!$1:$1048576,MATCH("최종"&amp;SUBSTITUTE(SUBSTITUTE(F$1,"standard",""),"|Float",""),ChapterTable!$1:$1,0),0),
      VLOOKUP($A2333-ChapterTable!$P$11,ChapterTable!$1:$1048576,MATCH("최종"&amp;SUBSTITUTE(SUBSTITUTE(F$1,"standard",""),"|Float",""),ChapterTable!$1:$1,0),0)*ChapterTable!$P$14
    ),
  OFFSET(F2333,-$B2333+IF($L2333,1,0),0)*
    (VLOOKUP(SUBSTITUTE(SUBSTITUTE(F$1,"standard",""),"|Float","")&amp;IF(OR($L2333=TRUE,$A2333=0,MOD($A2333,ChapterTable!$R$20)&lt;&gt;0),"","보스")&amp;"인게임누적곱배수",ChapterTable!$R:$S,2,0)^D2333
    +VLOOKUP(SUBSTITUTE(SUBSTITUTE(F$1,"standard",""),"|Float","")&amp;IF(OR($L2333=TRUE,$A2333=0,MOD($A2333,ChapterTable!$R$20)&lt;&gt;0),"","보스")&amp;"인게임누적합배수",ChapterTable!$R:$S,2,0)*D2333)
  )
  )
  )
)</f>
        <v>559266.61629027128</v>
      </c>
      <c r="G2333" t="s">
        <v>719</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262"/>
        <v>5</v>
      </c>
      <c r="Q2333">
        <f t="shared" si="263"/>
        <v>5</v>
      </c>
      <c r="R2333" t="b">
        <f t="shared" ca="1" si="264"/>
        <v>1</v>
      </c>
      <c r="T2333" t="b">
        <f t="shared" ca="1" si="265"/>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268"/>
        <v>0.2</v>
      </c>
      <c r="AJ2333">
        <f t="shared" si="266"/>
        <v>0.27466666000000001</v>
      </c>
      <c r="AK2333">
        <f t="shared" si="267"/>
        <v>1</v>
      </c>
      <c r="AL2333">
        <f t="shared" si="261"/>
        <v>9</v>
      </c>
    </row>
    <row r="2334" spans="1:38" hidden="1" x14ac:dyDescent="0.3">
      <c r="A2334">
        <v>24</v>
      </c>
      <c r="B2334">
        <v>43</v>
      </c>
      <c r="C2334">
        <f>IF(OR($L2334=TRUE,$A2334=0,MOD($A2334,ChapterTable!$R$20)&lt;&gt;0),
MAX(0,INT(($B2334+ChapterTable!$P$26+VLOOKUP(SUBSTITUTE(C$1,"성장단계","")&amp;"단계오프셋",ChapterTable!$R:$S,2,0))/ChapterTable!$P$23)),
MAX(0,INT(($B2334+ChapterTable!$R$26+VLOOKUP(SUBSTITUTE(C$1,"성장단계","")&amp;"보스단계오프셋",ChapterTable!$R:$S,2,0))/ChapterTable!$R$23)))</f>
        <v>4</v>
      </c>
      <c r="D2334">
        <f>IF(OR($L2334=TRUE,$A2334=0,MOD($A2334,ChapterTable!$R$20)&lt;&gt;0),
MAX(0,INT(($B2334+ChapterTable!$P$26+VLOOKUP(SUBSTITUTE(D$1,"성장단계","")&amp;"단계오프셋",ChapterTable!$R:$S,2,0))/ChapterTable!$P$23)),
MAX(0,INT(($B2334+ChapterTable!$R$26+VLOOKUP(SUBSTITUTE(D$1,"성장단계","")&amp;"보스단계오프셋",ChapterTable!$R:$S,2,0))/ChapterTable!$R$23)))</f>
        <v>4</v>
      </c>
      <c r="E2334" s="1">
        <f ca="1">IF(AND($A2334=0,$B2334=1),
    VLOOKUP(1,ChapterTable!$1:$1048576,MATCH("최종"&amp;SUBSTITUTE(SUBSTITUTE(E$1,"standard",""),"|Float",""),ChapterTable!$1:$1,0),0)*ChapterTable!$P$17,
  IF(AND($A2334=0,$B2334=0),
    E2335,
  IF($B2334=0,
    VLOOKUP($A2334,ChapterTable!$1:$1048576,MATCH("최종"&amp;SUBSTITUTE(SUBSTITUTE(E$1,"standard",""),"|Float",""),ChapterTable!$1:$1,0),0),
  IF($B2334=1,
    IF($L2334=FALSE,
      VLOOKUP($A2334,ChapterTable!$1:$1048576,MATCH("최종"&amp;SUBSTITUTE(SUBSTITUTE(E$1,"standard",""),"|Float",""),ChapterTable!$1:$1,0),0),
      VLOOKUP($A2334-ChapterTable!$P$11,ChapterTable!$1:$1048576,MATCH("최종"&amp;SUBSTITUTE(SUBSTITUTE(E$1,"standard",""),"|Float",""),ChapterTable!$1:$1,0),0)*ChapterTable!$P$14
    ),
  OFFSET(E2334,-$B2334+IF($L2334,1,0),0)*IF($B2334&gt;OFFSET($B2334,1,0),ChapterTable!$R$17,1)*
    (VLOOKUP(SUBSTITUTE(SUBSTITUTE(E$1,"standard",""),"|Float","")&amp;IF(OR($L2334=TRUE,$A2334=0,MOD($A2334,ChapterTable!$R$20)&lt;&gt;0),"","보스")&amp;"인게임누적곱배수",ChapterTable!$R:$S,2,0)^C2334
    +VLOOKUP(SUBSTITUTE(SUBSTITUTE(E$1,"standard",""),"|Float","")&amp;IF(OR($L2334=TRUE,$A2334=0,MOD($A2334,ChapterTable!$R$20)&lt;&gt;0),"","보스")&amp;"인게임누적합배수",ChapterTable!$R:$S,2,0)*C2334)
  )
  )
  )
)</f>
        <v>1858485.9864415168</v>
      </c>
      <c r="F2334" s="1">
        <f ca="1">IF(AND($A2334=0,$B2334=1),
    VLOOKUP(1,ChapterTable!$1:$1048576,MATCH("최종"&amp;SUBSTITUTE(SUBSTITUTE(F$1,"standard",""),"|Float",""),ChapterTable!$1:$1,0),0)*ChapterTable!$P$17,
  IF(AND($A2334=0,$B2334=0),
    F2335,
  IF($B2334=0,
    VLOOKUP($A2334,ChapterTable!$1:$1048576,MATCH("최종"&amp;SUBSTITUTE(SUBSTITUTE(F$1,"standard",""),"|Float",""),ChapterTable!$1:$1,0),0),
  IF($B2334=1,
    IF($L2334=FALSE,
      VLOOKUP($A2334,ChapterTable!$1:$1048576,MATCH("최종"&amp;SUBSTITUTE(SUBSTITUTE(F$1,"standard",""),"|Float",""),ChapterTable!$1:$1,0),0),
      VLOOKUP($A2334-ChapterTable!$P$11,ChapterTable!$1:$1048576,MATCH("최종"&amp;SUBSTITUTE(SUBSTITUTE(F$1,"standard",""),"|Float",""),ChapterTable!$1:$1,0),0)*ChapterTable!$P$14
    ),
  OFFSET(F2334,-$B2334+IF($L2334,1,0),0)*
    (VLOOKUP(SUBSTITUTE(SUBSTITUTE(F$1,"standard",""),"|Float","")&amp;IF(OR($L2334=TRUE,$A2334=0,MOD($A2334,ChapterTable!$R$20)&lt;&gt;0),"","보스")&amp;"인게임누적곱배수",ChapterTable!$R:$S,2,0)^D2334
    +VLOOKUP(SUBSTITUTE(SUBSTITUTE(F$1,"standard",""),"|Float","")&amp;IF(OR($L2334=TRUE,$A2334=0,MOD($A2334,ChapterTable!$R$20)&lt;&gt;0),"","보스")&amp;"인게임누적합배수",ChapterTable!$R:$S,2,0)*D2334)
  )
  )
  )
)</f>
        <v>559266.61629027128</v>
      </c>
      <c r="G2334" t="s">
        <v>719</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262"/>
        <v>5</v>
      </c>
      <c r="Q2334">
        <f t="shared" si="263"/>
        <v>5</v>
      </c>
      <c r="R2334" t="b">
        <f t="shared" ca="1" si="264"/>
        <v>1</v>
      </c>
      <c r="T2334" t="b">
        <f t="shared" ca="1" si="265"/>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268"/>
        <v>0.2</v>
      </c>
      <c r="AJ2334">
        <f t="shared" si="266"/>
        <v>0.27466666000000001</v>
      </c>
      <c r="AK2334">
        <f t="shared" si="267"/>
        <v>1</v>
      </c>
      <c r="AL2334">
        <f t="shared" si="261"/>
        <v>9</v>
      </c>
    </row>
    <row r="2335" spans="1:38" hidden="1" x14ac:dyDescent="0.3">
      <c r="A2335">
        <v>24</v>
      </c>
      <c r="B2335">
        <v>44</v>
      </c>
      <c r="C2335">
        <f>IF(OR($L2335=TRUE,$A2335=0,MOD($A2335,ChapterTable!$R$20)&lt;&gt;0),
MAX(0,INT(($B2335+ChapterTable!$P$26+VLOOKUP(SUBSTITUTE(C$1,"성장단계","")&amp;"단계오프셋",ChapterTable!$R:$S,2,0))/ChapterTable!$P$23)),
MAX(0,INT(($B2335+ChapterTable!$R$26+VLOOKUP(SUBSTITUTE(C$1,"성장단계","")&amp;"보스단계오프셋",ChapterTable!$R:$S,2,0))/ChapterTable!$R$23)))</f>
        <v>4</v>
      </c>
      <c r="D2335">
        <f>IF(OR($L2335=TRUE,$A2335=0,MOD($A2335,ChapterTable!$R$20)&lt;&gt;0),
MAX(0,INT(($B2335+ChapterTable!$P$26+VLOOKUP(SUBSTITUTE(D$1,"성장단계","")&amp;"단계오프셋",ChapterTable!$R:$S,2,0))/ChapterTable!$P$23)),
MAX(0,INT(($B2335+ChapterTable!$R$26+VLOOKUP(SUBSTITUTE(D$1,"성장단계","")&amp;"보스단계오프셋",ChapterTable!$R:$S,2,0))/ChapterTable!$R$23)))</f>
        <v>4</v>
      </c>
      <c r="E2335" s="1">
        <f ca="1">IF(AND($A2335=0,$B2335=1),
    VLOOKUP(1,ChapterTable!$1:$1048576,MATCH("최종"&amp;SUBSTITUTE(SUBSTITUTE(E$1,"standard",""),"|Float",""),ChapterTable!$1:$1,0),0)*ChapterTable!$P$17,
  IF(AND($A2335=0,$B2335=0),
    E2336,
  IF($B2335=0,
    VLOOKUP($A2335,ChapterTable!$1:$1048576,MATCH("최종"&amp;SUBSTITUTE(SUBSTITUTE(E$1,"standard",""),"|Float",""),ChapterTable!$1:$1,0),0),
  IF($B2335=1,
    IF($L2335=FALSE,
      VLOOKUP($A2335,ChapterTable!$1:$1048576,MATCH("최종"&amp;SUBSTITUTE(SUBSTITUTE(E$1,"standard",""),"|Float",""),ChapterTable!$1:$1,0),0),
      VLOOKUP($A2335-ChapterTable!$P$11,ChapterTable!$1:$1048576,MATCH("최종"&amp;SUBSTITUTE(SUBSTITUTE(E$1,"standard",""),"|Float",""),ChapterTable!$1:$1,0),0)*ChapterTable!$P$14
    ),
  OFFSET(E2335,-$B2335+IF($L2335,1,0),0)*IF($B2335&gt;OFFSET($B2335,1,0),ChapterTable!$R$17,1)*
    (VLOOKUP(SUBSTITUTE(SUBSTITUTE(E$1,"standard",""),"|Float","")&amp;IF(OR($L2335=TRUE,$A2335=0,MOD($A2335,ChapterTable!$R$20)&lt;&gt;0),"","보스")&amp;"인게임누적곱배수",ChapterTable!$R:$S,2,0)^C2335
    +VLOOKUP(SUBSTITUTE(SUBSTITUTE(E$1,"standard",""),"|Float","")&amp;IF(OR($L2335=TRUE,$A2335=0,MOD($A2335,ChapterTable!$R$20)&lt;&gt;0),"","보스")&amp;"인게임누적합배수",ChapterTable!$R:$S,2,0)*C2335)
  )
  )
  )
)</f>
        <v>1858485.9864415168</v>
      </c>
      <c r="F2335" s="1">
        <f ca="1">IF(AND($A2335=0,$B2335=1),
    VLOOKUP(1,ChapterTable!$1:$1048576,MATCH("최종"&amp;SUBSTITUTE(SUBSTITUTE(F$1,"standard",""),"|Float",""),ChapterTable!$1:$1,0),0)*ChapterTable!$P$17,
  IF(AND($A2335=0,$B2335=0),
    F2336,
  IF($B2335=0,
    VLOOKUP($A2335,ChapterTable!$1:$1048576,MATCH("최종"&amp;SUBSTITUTE(SUBSTITUTE(F$1,"standard",""),"|Float",""),ChapterTable!$1:$1,0),0),
  IF($B2335=1,
    IF($L2335=FALSE,
      VLOOKUP($A2335,ChapterTable!$1:$1048576,MATCH("최종"&amp;SUBSTITUTE(SUBSTITUTE(F$1,"standard",""),"|Float",""),ChapterTable!$1:$1,0),0),
      VLOOKUP($A2335-ChapterTable!$P$11,ChapterTable!$1:$1048576,MATCH("최종"&amp;SUBSTITUTE(SUBSTITUTE(F$1,"standard",""),"|Float",""),ChapterTable!$1:$1,0),0)*ChapterTable!$P$14
    ),
  OFFSET(F2335,-$B2335+IF($L2335,1,0),0)*
    (VLOOKUP(SUBSTITUTE(SUBSTITUTE(F$1,"standard",""),"|Float","")&amp;IF(OR($L2335=TRUE,$A2335=0,MOD($A2335,ChapterTable!$R$20)&lt;&gt;0),"","보스")&amp;"인게임누적곱배수",ChapterTable!$R:$S,2,0)^D2335
    +VLOOKUP(SUBSTITUTE(SUBSTITUTE(F$1,"standard",""),"|Float","")&amp;IF(OR($L2335=TRUE,$A2335=0,MOD($A2335,ChapterTable!$R$20)&lt;&gt;0),"","보스")&amp;"인게임누적합배수",ChapterTable!$R:$S,2,0)*D2335)
  )
  )
  )
)</f>
        <v>559266.61629027128</v>
      </c>
      <c r="G2335" t="s">
        <v>719</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262"/>
        <v>5</v>
      </c>
      <c r="Q2335">
        <f t="shared" si="263"/>
        <v>5</v>
      </c>
      <c r="R2335" t="b">
        <f t="shared" ca="1" si="264"/>
        <v>1</v>
      </c>
      <c r="T2335" t="b">
        <f t="shared" ca="1" si="265"/>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268"/>
        <v>0.2</v>
      </c>
      <c r="AJ2335">
        <f t="shared" si="266"/>
        <v>0.27466666000000001</v>
      </c>
      <c r="AK2335">
        <f t="shared" si="267"/>
        <v>1</v>
      </c>
      <c r="AL2335">
        <f t="shared" si="261"/>
        <v>9</v>
      </c>
    </row>
    <row r="2336" spans="1:38" hidden="1" x14ac:dyDescent="0.3">
      <c r="A2336">
        <v>24</v>
      </c>
      <c r="B2336">
        <v>45</v>
      </c>
      <c r="C2336">
        <f>IF(OR($L2336=TRUE,$A2336=0,MOD($A2336,ChapterTable!$R$20)&lt;&gt;0),
MAX(0,INT(($B2336+ChapterTable!$P$26+VLOOKUP(SUBSTITUTE(C$1,"성장단계","")&amp;"단계오프셋",ChapterTable!$R:$S,2,0))/ChapterTable!$P$23)),
MAX(0,INT(($B2336+ChapterTable!$R$26+VLOOKUP(SUBSTITUTE(C$1,"성장단계","")&amp;"보스단계오프셋",ChapterTable!$R:$S,2,0))/ChapterTable!$R$23)))</f>
        <v>4</v>
      </c>
      <c r="D2336">
        <f>IF(OR($L2336=TRUE,$A2336=0,MOD($A2336,ChapterTable!$R$20)&lt;&gt;0),
MAX(0,INT(($B2336+ChapterTable!$P$26+VLOOKUP(SUBSTITUTE(D$1,"성장단계","")&amp;"단계오프셋",ChapterTable!$R:$S,2,0))/ChapterTable!$P$23)),
MAX(0,INT(($B2336+ChapterTable!$R$26+VLOOKUP(SUBSTITUTE(D$1,"성장단계","")&amp;"보스단계오프셋",ChapterTable!$R:$S,2,0))/ChapterTable!$R$23)))</f>
        <v>4</v>
      </c>
      <c r="E2336" s="1">
        <f ca="1">IF(AND($A2336=0,$B2336=1),
    VLOOKUP(1,ChapterTable!$1:$1048576,MATCH("최종"&amp;SUBSTITUTE(SUBSTITUTE(E$1,"standard",""),"|Float",""),ChapterTable!$1:$1,0),0)*ChapterTable!$P$17,
  IF(AND($A2336=0,$B2336=0),
    E2337,
  IF($B2336=0,
    VLOOKUP($A2336,ChapterTable!$1:$1048576,MATCH("최종"&amp;SUBSTITUTE(SUBSTITUTE(E$1,"standard",""),"|Float",""),ChapterTable!$1:$1,0),0),
  IF($B2336=1,
    IF($L2336=FALSE,
      VLOOKUP($A2336,ChapterTable!$1:$1048576,MATCH("최종"&amp;SUBSTITUTE(SUBSTITUTE(E$1,"standard",""),"|Float",""),ChapterTable!$1:$1,0),0),
      VLOOKUP($A2336-ChapterTable!$P$11,ChapterTable!$1:$1048576,MATCH("최종"&amp;SUBSTITUTE(SUBSTITUTE(E$1,"standard",""),"|Float",""),ChapterTable!$1:$1,0),0)*ChapterTable!$P$14
    ),
  OFFSET(E2336,-$B2336+IF($L2336,1,0),0)*IF($B2336&gt;OFFSET($B2336,1,0),ChapterTable!$R$17,1)*
    (VLOOKUP(SUBSTITUTE(SUBSTITUTE(E$1,"standard",""),"|Float","")&amp;IF(OR($L2336=TRUE,$A2336=0,MOD($A2336,ChapterTable!$R$20)&lt;&gt;0),"","보스")&amp;"인게임누적곱배수",ChapterTable!$R:$S,2,0)^C2336
    +VLOOKUP(SUBSTITUTE(SUBSTITUTE(E$1,"standard",""),"|Float","")&amp;IF(OR($L2336=TRUE,$A2336=0,MOD($A2336,ChapterTable!$R$20)&lt;&gt;0),"","보스")&amp;"인게임누적합배수",ChapterTable!$R:$S,2,0)*C2336)
  )
  )
  )
)</f>
        <v>1858485.9864415168</v>
      </c>
      <c r="F2336" s="1">
        <f ca="1">IF(AND($A2336=0,$B2336=1),
    VLOOKUP(1,ChapterTable!$1:$1048576,MATCH("최종"&amp;SUBSTITUTE(SUBSTITUTE(F$1,"standard",""),"|Float",""),ChapterTable!$1:$1,0),0)*ChapterTable!$P$17,
  IF(AND($A2336=0,$B2336=0),
    F2337,
  IF($B2336=0,
    VLOOKUP($A2336,ChapterTable!$1:$1048576,MATCH("최종"&amp;SUBSTITUTE(SUBSTITUTE(F$1,"standard",""),"|Float",""),ChapterTable!$1:$1,0),0),
  IF($B2336=1,
    IF($L2336=FALSE,
      VLOOKUP($A2336,ChapterTable!$1:$1048576,MATCH("최종"&amp;SUBSTITUTE(SUBSTITUTE(F$1,"standard",""),"|Float",""),ChapterTable!$1:$1,0),0),
      VLOOKUP($A2336-ChapterTable!$P$11,ChapterTable!$1:$1048576,MATCH("최종"&amp;SUBSTITUTE(SUBSTITUTE(F$1,"standard",""),"|Float",""),ChapterTable!$1:$1,0),0)*ChapterTable!$P$14
    ),
  OFFSET(F2336,-$B2336+IF($L2336,1,0),0)*
    (VLOOKUP(SUBSTITUTE(SUBSTITUTE(F$1,"standard",""),"|Float","")&amp;IF(OR($L2336=TRUE,$A2336=0,MOD($A2336,ChapterTable!$R$20)&lt;&gt;0),"","보스")&amp;"인게임누적곱배수",ChapterTable!$R:$S,2,0)^D2336
    +VLOOKUP(SUBSTITUTE(SUBSTITUTE(F$1,"standard",""),"|Float","")&amp;IF(OR($L2336=TRUE,$A2336=0,MOD($A2336,ChapterTable!$R$20)&lt;&gt;0),"","보스")&amp;"인게임누적합배수",ChapterTable!$R:$S,2,0)*D2336)
  )
  )
  )
)</f>
        <v>559266.61629027128</v>
      </c>
      <c r="G2336" t="s">
        <v>719</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262"/>
        <v>11</v>
      </c>
      <c r="Q2336">
        <f t="shared" si="263"/>
        <v>11</v>
      </c>
      <c r="R2336" t="b">
        <f t="shared" ca="1" si="264"/>
        <v>1</v>
      </c>
      <c r="T2336" t="b">
        <f t="shared" ca="1" si="265"/>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268"/>
        <v>0.2</v>
      </c>
      <c r="AJ2336">
        <f t="shared" si="266"/>
        <v>0.27466666000000001</v>
      </c>
      <c r="AK2336">
        <f t="shared" si="267"/>
        <v>1</v>
      </c>
      <c r="AL2336">
        <f t="shared" si="261"/>
        <v>9</v>
      </c>
    </row>
    <row r="2337" spans="1:38" hidden="1" x14ac:dyDescent="0.3">
      <c r="A2337">
        <v>24</v>
      </c>
      <c r="B2337">
        <v>46</v>
      </c>
      <c r="C2337">
        <f>IF(OR($L2337=TRUE,$A2337=0,MOD($A2337,ChapterTable!$R$20)&lt;&gt;0),
MAX(0,INT(($B2337+ChapterTable!$P$26+VLOOKUP(SUBSTITUTE(C$1,"성장단계","")&amp;"단계오프셋",ChapterTable!$R:$S,2,0))/ChapterTable!$P$23)),
MAX(0,INT(($B2337+ChapterTable!$R$26+VLOOKUP(SUBSTITUTE(C$1,"성장단계","")&amp;"보스단계오프셋",ChapterTable!$R:$S,2,0))/ChapterTable!$R$23)))</f>
        <v>5</v>
      </c>
      <c r="D2337">
        <f>IF(OR($L2337=TRUE,$A2337=0,MOD($A2337,ChapterTable!$R$20)&lt;&gt;0),
MAX(0,INT(($B2337+ChapterTable!$P$26+VLOOKUP(SUBSTITUTE(D$1,"성장단계","")&amp;"단계오프셋",ChapterTable!$R:$S,2,0))/ChapterTable!$P$23)),
MAX(0,INT(($B2337+ChapterTable!$R$26+VLOOKUP(SUBSTITUTE(D$1,"성장단계","")&amp;"보스단계오프셋",ChapterTable!$R:$S,2,0))/ChapterTable!$R$23)))</f>
        <v>4</v>
      </c>
      <c r="E2337" s="1">
        <f ca="1">IF(AND($A2337=0,$B2337=1),
    VLOOKUP(1,ChapterTable!$1:$1048576,MATCH("최종"&amp;SUBSTITUTE(SUBSTITUTE(E$1,"standard",""),"|Float",""),ChapterTable!$1:$1,0),0)*ChapterTable!$P$17,
  IF(AND($A2337=0,$B2337=0),
    E2338,
  IF($B2337=0,
    VLOOKUP($A2337,ChapterTable!$1:$1048576,MATCH("최종"&amp;SUBSTITUTE(SUBSTITUTE(E$1,"standard",""),"|Float",""),ChapterTable!$1:$1,0),0),
  IF($B2337=1,
    IF($L2337=FALSE,
      VLOOKUP($A2337,ChapterTable!$1:$1048576,MATCH("최종"&amp;SUBSTITUTE(SUBSTITUTE(E$1,"standard",""),"|Float",""),ChapterTable!$1:$1,0),0),
      VLOOKUP($A2337-ChapterTable!$P$11,ChapterTable!$1:$1048576,MATCH("최종"&amp;SUBSTITUTE(SUBSTITUTE(E$1,"standard",""),"|Float",""),ChapterTable!$1:$1,0),0)*ChapterTable!$P$14
    ),
  OFFSET(E2337,-$B2337+IF($L2337,1,0),0)*IF($B2337&gt;OFFSET($B2337,1,0),ChapterTable!$R$17,1)*
    (VLOOKUP(SUBSTITUTE(SUBSTITUTE(E$1,"standard",""),"|Float","")&amp;IF(OR($L2337=TRUE,$A2337=0,MOD($A2337,ChapterTable!$R$20)&lt;&gt;0),"","보스")&amp;"인게임누적곱배수",ChapterTable!$R:$S,2,0)^C2337
    +VLOOKUP(SUBSTITUTE(SUBSTITUTE(E$1,"standard",""),"|Float","")&amp;IF(OR($L2337=TRUE,$A2337=0,MOD($A2337,ChapterTable!$R$20)&lt;&gt;0),"","보스")&amp;"인게임누적합배수",ChapterTable!$R:$S,2,0)*C2337)
  )
  )
  )
)</f>
        <v>2064984.429379463</v>
      </c>
      <c r="F2337" s="1">
        <f ca="1">IF(AND($A2337=0,$B2337=1),
    VLOOKUP(1,ChapterTable!$1:$1048576,MATCH("최종"&amp;SUBSTITUTE(SUBSTITUTE(F$1,"standard",""),"|Float",""),ChapterTable!$1:$1,0),0)*ChapterTable!$P$17,
  IF(AND($A2337=0,$B2337=0),
    F2338,
  IF($B2337=0,
    VLOOKUP($A2337,ChapterTable!$1:$1048576,MATCH("최종"&amp;SUBSTITUTE(SUBSTITUTE(F$1,"standard",""),"|Float",""),ChapterTable!$1:$1,0),0),
  IF($B2337=1,
    IF($L2337=FALSE,
      VLOOKUP($A2337,ChapterTable!$1:$1048576,MATCH("최종"&amp;SUBSTITUTE(SUBSTITUTE(F$1,"standard",""),"|Float",""),ChapterTable!$1:$1,0),0),
      VLOOKUP($A2337-ChapterTable!$P$11,ChapterTable!$1:$1048576,MATCH("최종"&amp;SUBSTITUTE(SUBSTITUTE(F$1,"standard",""),"|Float",""),ChapterTable!$1:$1,0),0)*ChapterTable!$P$14
    ),
  OFFSET(F2337,-$B2337+IF($L2337,1,0),0)*
    (VLOOKUP(SUBSTITUTE(SUBSTITUTE(F$1,"standard",""),"|Float","")&amp;IF(OR($L2337=TRUE,$A2337=0,MOD($A2337,ChapterTable!$R$20)&lt;&gt;0),"","보스")&amp;"인게임누적곱배수",ChapterTable!$R:$S,2,0)^D2337
    +VLOOKUP(SUBSTITUTE(SUBSTITUTE(F$1,"standard",""),"|Float","")&amp;IF(OR($L2337=TRUE,$A2337=0,MOD($A2337,ChapterTable!$R$20)&lt;&gt;0),"","보스")&amp;"인게임누적합배수",ChapterTable!$R:$S,2,0)*D2337)
  )
  )
  )
)</f>
        <v>559266.61629027128</v>
      </c>
      <c r="G2337" t="s">
        <v>719</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262"/>
        <v>5</v>
      </c>
      <c r="Q2337">
        <f t="shared" si="263"/>
        <v>5</v>
      </c>
      <c r="R2337" t="b">
        <f t="shared" ca="1" si="264"/>
        <v>1</v>
      </c>
      <c r="T2337" t="b">
        <f t="shared" ca="1" si="265"/>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268"/>
        <v>0.2</v>
      </c>
      <c r="AJ2337">
        <f t="shared" si="266"/>
        <v>0.27466666000000001</v>
      </c>
      <c r="AK2337">
        <f t="shared" si="267"/>
        <v>1</v>
      </c>
      <c r="AL2337">
        <f t="shared" si="261"/>
        <v>9</v>
      </c>
    </row>
    <row r="2338" spans="1:38" hidden="1" x14ac:dyDescent="0.3">
      <c r="A2338">
        <v>24</v>
      </c>
      <c r="B2338">
        <v>47</v>
      </c>
      <c r="C2338">
        <f>IF(OR($L2338=TRUE,$A2338=0,MOD($A2338,ChapterTable!$R$20)&lt;&gt;0),
MAX(0,INT(($B2338+ChapterTable!$P$26+VLOOKUP(SUBSTITUTE(C$1,"성장단계","")&amp;"단계오프셋",ChapterTable!$R:$S,2,0))/ChapterTable!$P$23)),
MAX(0,INT(($B2338+ChapterTable!$R$26+VLOOKUP(SUBSTITUTE(C$1,"성장단계","")&amp;"보스단계오프셋",ChapterTable!$R:$S,2,0))/ChapterTable!$R$23)))</f>
        <v>5</v>
      </c>
      <c r="D2338">
        <f>IF(OR($L2338=TRUE,$A2338=0,MOD($A2338,ChapterTable!$R$20)&lt;&gt;0),
MAX(0,INT(($B2338+ChapterTable!$P$26+VLOOKUP(SUBSTITUTE(D$1,"성장단계","")&amp;"단계오프셋",ChapterTable!$R:$S,2,0))/ChapterTable!$P$23)),
MAX(0,INT(($B2338+ChapterTable!$R$26+VLOOKUP(SUBSTITUTE(D$1,"성장단계","")&amp;"보스단계오프셋",ChapterTable!$R:$S,2,0))/ChapterTable!$R$23)))</f>
        <v>4</v>
      </c>
      <c r="E2338" s="1">
        <f ca="1">IF(AND($A2338=0,$B2338=1),
    VLOOKUP(1,ChapterTable!$1:$1048576,MATCH("최종"&amp;SUBSTITUTE(SUBSTITUTE(E$1,"standard",""),"|Float",""),ChapterTable!$1:$1,0),0)*ChapterTable!$P$17,
  IF(AND($A2338=0,$B2338=0),
    E2339,
  IF($B2338=0,
    VLOOKUP($A2338,ChapterTable!$1:$1048576,MATCH("최종"&amp;SUBSTITUTE(SUBSTITUTE(E$1,"standard",""),"|Float",""),ChapterTable!$1:$1,0),0),
  IF($B2338=1,
    IF($L2338=FALSE,
      VLOOKUP($A2338,ChapterTable!$1:$1048576,MATCH("최종"&amp;SUBSTITUTE(SUBSTITUTE(E$1,"standard",""),"|Float",""),ChapterTable!$1:$1,0),0),
      VLOOKUP($A2338-ChapterTable!$P$11,ChapterTable!$1:$1048576,MATCH("최종"&amp;SUBSTITUTE(SUBSTITUTE(E$1,"standard",""),"|Float",""),ChapterTable!$1:$1,0),0)*ChapterTable!$P$14
    ),
  OFFSET(E2338,-$B2338+IF($L2338,1,0),0)*IF($B2338&gt;OFFSET($B2338,1,0),ChapterTable!$R$17,1)*
    (VLOOKUP(SUBSTITUTE(SUBSTITUTE(E$1,"standard",""),"|Float","")&amp;IF(OR($L2338=TRUE,$A2338=0,MOD($A2338,ChapterTable!$R$20)&lt;&gt;0),"","보스")&amp;"인게임누적곱배수",ChapterTable!$R:$S,2,0)^C2338
    +VLOOKUP(SUBSTITUTE(SUBSTITUTE(E$1,"standard",""),"|Float","")&amp;IF(OR($L2338=TRUE,$A2338=0,MOD($A2338,ChapterTable!$R$20)&lt;&gt;0),"","보스")&amp;"인게임누적합배수",ChapterTable!$R:$S,2,0)*C2338)
  )
  )
  )
)</f>
        <v>2064984.429379463</v>
      </c>
      <c r="F2338" s="1">
        <f ca="1">IF(AND($A2338=0,$B2338=1),
    VLOOKUP(1,ChapterTable!$1:$1048576,MATCH("최종"&amp;SUBSTITUTE(SUBSTITUTE(F$1,"standard",""),"|Float",""),ChapterTable!$1:$1,0),0)*ChapterTable!$P$17,
  IF(AND($A2338=0,$B2338=0),
    F2339,
  IF($B2338=0,
    VLOOKUP($A2338,ChapterTable!$1:$1048576,MATCH("최종"&amp;SUBSTITUTE(SUBSTITUTE(F$1,"standard",""),"|Float",""),ChapterTable!$1:$1,0),0),
  IF($B2338=1,
    IF($L2338=FALSE,
      VLOOKUP($A2338,ChapterTable!$1:$1048576,MATCH("최종"&amp;SUBSTITUTE(SUBSTITUTE(F$1,"standard",""),"|Float",""),ChapterTable!$1:$1,0),0),
      VLOOKUP($A2338-ChapterTable!$P$11,ChapterTable!$1:$1048576,MATCH("최종"&amp;SUBSTITUTE(SUBSTITUTE(F$1,"standard",""),"|Float",""),ChapterTable!$1:$1,0),0)*ChapterTable!$P$14
    ),
  OFFSET(F2338,-$B2338+IF($L2338,1,0),0)*
    (VLOOKUP(SUBSTITUTE(SUBSTITUTE(F$1,"standard",""),"|Float","")&amp;IF(OR($L2338=TRUE,$A2338=0,MOD($A2338,ChapterTable!$R$20)&lt;&gt;0),"","보스")&amp;"인게임누적곱배수",ChapterTable!$R:$S,2,0)^D2338
    +VLOOKUP(SUBSTITUTE(SUBSTITUTE(F$1,"standard",""),"|Float","")&amp;IF(OR($L2338=TRUE,$A2338=0,MOD($A2338,ChapterTable!$R$20)&lt;&gt;0),"","보스")&amp;"인게임누적합배수",ChapterTable!$R:$S,2,0)*D2338)
  )
  )
  )
)</f>
        <v>559266.61629027128</v>
      </c>
      <c r="G2338" t="s">
        <v>719</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262"/>
        <v>5</v>
      </c>
      <c r="Q2338">
        <f t="shared" si="263"/>
        <v>5</v>
      </c>
      <c r="R2338" t="b">
        <f t="shared" ca="1" si="264"/>
        <v>1</v>
      </c>
      <c r="T2338" t="b">
        <f t="shared" ca="1" si="265"/>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268"/>
        <v>0.2</v>
      </c>
      <c r="AJ2338">
        <f t="shared" si="266"/>
        <v>0.27466666000000001</v>
      </c>
      <c r="AK2338">
        <f t="shared" si="267"/>
        <v>1</v>
      </c>
      <c r="AL2338">
        <f t="shared" si="261"/>
        <v>9</v>
      </c>
    </row>
    <row r="2339" spans="1:38" hidden="1" x14ac:dyDescent="0.3">
      <c r="A2339">
        <v>24</v>
      </c>
      <c r="B2339">
        <v>48</v>
      </c>
      <c r="C2339">
        <f>IF(OR($L2339=TRUE,$A2339=0,MOD($A2339,ChapterTable!$R$20)&lt;&gt;0),
MAX(0,INT(($B2339+ChapterTable!$P$26+VLOOKUP(SUBSTITUTE(C$1,"성장단계","")&amp;"단계오프셋",ChapterTable!$R:$S,2,0))/ChapterTable!$P$23)),
MAX(0,INT(($B2339+ChapterTable!$R$26+VLOOKUP(SUBSTITUTE(C$1,"성장단계","")&amp;"보스단계오프셋",ChapterTable!$R:$S,2,0))/ChapterTable!$R$23)))</f>
        <v>5</v>
      </c>
      <c r="D2339">
        <f>IF(OR($L2339=TRUE,$A2339=0,MOD($A2339,ChapterTable!$R$20)&lt;&gt;0),
MAX(0,INT(($B2339+ChapterTable!$P$26+VLOOKUP(SUBSTITUTE(D$1,"성장단계","")&amp;"단계오프셋",ChapterTable!$R:$S,2,0))/ChapterTable!$P$23)),
MAX(0,INT(($B2339+ChapterTable!$R$26+VLOOKUP(SUBSTITUTE(D$1,"성장단계","")&amp;"보스단계오프셋",ChapterTable!$R:$S,2,0))/ChapterTable!$R$23)))</f>
        <v>4</v>
      </c>
      <c r="E2339" s="1">
        <f ca="1">IF(AND($A2339=0,$B2339=1),
    VLOOKUP(1,ChapterTable!$1:$1048576,MATCH("최종"&amp;SUBSTITUTE(SUBSTITUTE(E$1,"standard",""),"|Float",""),ChapterTable!$1:$1,0),0)*ChapterTable!$P$17,
  IF(AND($A2339=0,$B2339=0),
    E2340,
  IF($B2339=0,
    VLOOKUP($A2339,ChapterTable!$1:$1048576,MATCH("최종"&amp;SUBSTITUTE(SUBSTITUTE(E$1,"standard",""),"|Float",""),ChapterTable!$1:$1,0),0),
  IF($B2339=1,
    IF($L2339=FALSE,
      VLOOKUP($A2339,ChapterTable!$1:$1048576,MATCH("최종"&amp;SUBSTITUTE(SUBSTITUTE(E$1,"standard",""),"|Float",""),ChapterTable!$1:$1,0),0),
      VLOOKUP($A2339-ChapterTable!$P$11,ChapterTable!$1:$1048576,MATCH("최종"&amp;SUBSTITUTE(SUBSTITUTE(E$1,"standard",""),"|Float",""),ChapterTable!$1:$1,0),0)*ChapterTable!$P$14
    ),
  OFFSET(E2339,-$B2339+IF($L2339,1,0),0)*IF($B2339&gt;OFFSET($B2339,1,0),ChapterTable!$R$17,1)*
    (VLOOKUP(SUBSTITUTE(SUBSTITUTE(E$1,"standard",""),"|Float","")&amp;IF(OR($L2339=TRUE,$A2339=0,MOD($A2339,ChapterTable!$R$20)&lt;&gt;0),"","보스")&amp;"인게임누적곱배수",ChapterTable!$R:$S,2,0)^C2339
    +VLOOKUP(SUBSTITUTE(SUBSTITUTE(E$1,"standard",""),"|Float","")&amp;IF(OR($L2339=TRUE,$A2339=0,MOD($A2339,ChapterTable!$R$20)&lt;&gt;0),"","보스")&amp;"인게임누적합배수",ChapterTable!$R:$S,2,0)*C2339)
  )
  )
  )
)</f>
        <v>2064984.429379463</v>
      </c>
      <c r="F2339" s="1">
        <f ca="1">IF(AND($A2339=0,$B2339=1),
    VLOOKUP(1,ChapterTable!$1:$1048576,MATCH("최종"&amp;SUBSTITUTE(SUBSTITUTE(F$1,"standard",""),"|Float",""),ChapterTable!$1:$1,0),0)*ChapterTable!$P$17,
  IF(AND($A2339=0,$B2339=0),
    F2340,
  IF($B2339=0,
    VLOOKUP($A2339,ChapterTable!$1:$1048576,MATCH("최종"&amp;SUBSTITUTE(SUBSTITUTE(F$1,"standard",""),"|Float",""),ChapterTable!$1:$1,0),0),
  IF($B2339=1,
    IF($L2339=FALSE,
      VLOOKUP($A2339,ChapterTable!$1:$1048576,MATCH("최종"&amp;SUBSTITUTE(SUBSTITUTE(F$1,"standard",""),"|Float",""),ChapterTable!$1:$1,0),0),
      VLOOKUP($A2339-ChapterTable!$P$11,ChapterTable!$1:$1048576,MATCH("최종"&amp;SUBSTITUTE(SUBSTITUTE(F$1,"standard",""),"|Float",""),ChapterTable!$1:$1,0),0)*ChapterTable!$P$14
    ),
  OFFSET(F2339,-$B2339+IF($L2339,1,0),0)*
    (VLOOKUP(SUBSTITUTE(SUBSTITUTE(F$1,"standard",""),"|Float","")&amp;IF(OR($L2339=TRUE,$A2339=0,MOD($A2339,ChapterTable!$R$20)&lt;&gt;0),"","보스")&amp;"인게임누적곱배수",ChapterTable!$R:$S,2,0)^D2339
    +VLOOKUP(SUBSTITUTE(SUBSTITUTE(F$1,"standard",""),"|Float","")&amp;IF(OR($L2339=TRUE,$A2339=0,MOD($A2339,ChapterTable!$R$20)&lt;&gt;0),"","보스")&amp;"인게임누적합배수",ChapterTable!$R:$S,2,0)*D2339)
  )
  )
  )
)</f>
        <v>559266.61629027128</v>
      </c>
      <c r="G2339" t="s">
        <v>719</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262"/>
        <v>5</v>
      </c>
      <c r="Q2339">
        <f t="shared" si="263"/>
        <v>5</v>
      </c>
      <c r="R2339" t="b">
        <f t="shared" ca="1" si="264"/>
        <v>1</v>
      </c>
      <c r="T2339" t="b">
        <f t="shared" ca="1" si="265"/>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268"/>
        <v>0.2</v>
      </c>
      <c r="AJ2339">
        <f t="shared" si="266"/>
        <v>0.27466666000000001</v>
      </c>
      <c r="AK2339">
        <f t="shared" si="267"/>
        <v>1</v>
      </c>
      <c r="AL2339">
        <f t="shared" si="261"/>
        <v>9</v>
      </c>
    </row>
    <row r="2340" spans="1:38" hidden="1" x14ac:dyDescent="0.3">
      <c r="A2340">
        <v>24</v>
      </c>
      <c r="B2340">
        <v>49</v>
      </c>
      <c r="C2340">
        <f>IF(OR($L2340=TRUE,$A2340=0,MOD($A2340,ChapterTable!$R$20)&lt;&gt;0),
MAX(0,INT(($B2340+ChapterTable!$P$26+VLOOKUP(SUBSTITUTE(C$1,"성장단계","")&amp;"단계오프셋",ChapterTable!$R:$S,2,0))/ChapterTable!$P$23)),
MAX(0,INT(($B2340+ChapterTable!$R$26+VLOOKUP(SUBSTITUTE(C$1,"성장단계","")&amp;"보스단계오프셋",ChapterTable!$R:$S,2,0))/ChapterTable!$R$23)))</f>
        <v>5</v>
      </c>
      <c r="D2340">
        <f>IF(OR($L2340=TRUE,$A2340=0,MOD($A2340,ChapterTable!$R$20)&lt;&gt;0),
MAX(0,INT(($B2340+ChapterTable!$P$26+VLOOKUP(SUBSTITUTE(D$1,"성장단계","")&amp;"단계오프셋",ChapterTable!$R:$S,2,0))/ChapterTable!$P$23)),
MAX(0,INT(($B2340+ChapterTable!$R$26+VLOOKUP(SUBSTITUTE(D$1,"성장단계","")&amp;"보스단계오프셋",ChapterTable!$R:$S,2,0))/ChapterTable!$R$23)))</f>
        <v>4</v>
      </c>
      <c r="E2340" s="1">
        <f ca="1">IF(AND($A2340=0,$B2340=1),
    VLOOKUP(1,ChapterTable!$1:$1048576,MATCH("최종"&amp;SUBSTITUTE(SUBSTITUTE(E$1,"standard",""),"|Float",""),ChapterTable!$1:$1,0),0)*ChapterTable!$P$17,
  IF(AND($A2340=0,$B2340=0),
    E2341,
  IF($B2340=0,
    VLOOKUP($A2340,ChapterTable!$1:$1048576,MATCH("최종"&amp;SUBSTITUTE(SUBSTITUTE(E$1,"standard",""),"|Float",""),ChapterTable!$1:$1,0),0),
  IF($B2340=1,
    IF($L2340=FALSE,
      VLOOKUP($A2340,ChapterTable!$1:$1048576,MATCH("최종"&amp;SUBSTITUTE(SUBSTITUTE(E$1,"standard",""),"|Float",""),ChapterTable!$1:$1,0),0),
      VLOOKUP($A2340-ChapterTable!$P$11,ChapterTable!$1:$1048576,MATCH("최종"&amp;SUBSTITUTE(SUBSTITUTE(E$1,"standard",""),"|Float",""),ChapterTable!$1:$1,0),0)*ChapterTable!$P$14
    ),
  OFFSET(E2340,-$B2340+IF($L2340,1,0),0)*IF($B2340&gt;OFFSET($B2340,1,0),ChapterTable!$R$17,1)*
    (VLOOKUP(SUBSTITUTE(SUBSTITUTE(E$1,"standard",""),"|Float","")&amp;IF(OR($L2340=TRUE,$A2340=0,MOD($A2340,ChapterTable!$R$20)&lt;&gt;0),"","보스")&amp;"인게임누적곱배수",ChapterTable!$R:$S,2,0)^C2340
    +VLOOKUP(SUBSTITUTE(SUBSTITUTE(E$1,"standard",""),"|Float","")&amp;IF(OR($L2340=TRUE,$A2340=0,MOD($A2340,ChapterTable!$R$20)&lt;&gt;0),"","보스")&amp;"인게임누적합배수",ChapterTable!$R:$S,2,0)*C2340)
  )
  )
  )
)</f>
        <v>2064984.429379463</v>
      </c>
      <c r="F2340" s="1">
        <f ca="1">IF(AND($A2340=0,$B2340=1),
    VLOOKUP(1,ChapterTable!$1:$1048576,MATCH("최종"&amp;SUBSTITUTE(SUBSTITUTE(F$1,"standard",""),"|Float",""),ChapterTable!$1:$1,0),0)*ChapterTable!$P$17,
  IF(AND($A2340=0,$B2340=0),
    F2341,
  IF($B2340=0,
    VLOOKUP($A2340,ChapterTable!$1:$1048576,MATCH("최종"&amp;SUBSTITUTE(SUBSTITUTE(F$1,"standard",""),"|Float",""),ChapterTable!$1:$1,0),0),
  IF($B2340=1,
    IF($L2340=FALSE,
      VLOOKUP($A2340,ChapterTable!$1:$1048576,MATCH("최종"&amp;SUBSTITUTE(SUBSTITUTE(F$1,"standard",""),"|Float",""),ChapterTable!$1:$1,0),0),
      VLOOKUP($A2340-ChapterTable!$P$11,ChapterTable!$1:$1048576,MATCH("최종"&amp;SUBSTITUTE(SUBSTITUTE(F$1,"standard",""),"|Float",""),ChapterTable!$1:$1,0),0)*ChapterTable!$P$14
    ),
  OFFSET(F2340,-$B2340+IF($L2340,1,0),0)*
    (VLOOKUP(SUBSTITUTE(SUBSTITUTE(F$1,"standard",""),"|Float","")&amp;IF(OR($L2340=TRUE,$A2340=0,MOD($A2340,ChapterTable!$R$20)&lt;&gt;0),"","보스")&amp;"인게임누적곱배수",ChapterTable!$R:$S,2,0)^D2340
    +VLOOKUP(SUBSTITUTE(SUBSTITUTE(F$1,"standard",""),"|Float","")&amp;IF(OR($L2340=TRUE,$A2340=0,MOD($A2340,ChapterTable!$R$20)&lt;&gt;0),"","보스")&amp;"인게임누적합배수",ChapterTable!$R:$S,2,0)*D2340)
  )
  )
  )
)</f>
        <v>559266.61629027128</v>
      </c>
      <c r="G2340" t="s">
        <v>719</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262"/>
        <v>95</v>
      </c>
      <c r="Q2340">
        <f t="shared" si="263"/>
        <v>95</v>
      </c>
      <c r="R2340" t="b">
        <f t="shared" ca="1" si="264"/>
        <v>1</v>
      </c>
      <c r="T2340" t="b">
        <f t="shared" ca="1" si="265"/>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268"/>
        <v>0.2</v>
      </c>
      <c r="AJ2340">
        <f t="shared" si="266"/>
        <v>0.27466666000000001</v>
      </c>
      <c r="AK2340">
        <f t="shared" si="267"/>
        <v>1</v>
      </c>
      <c r="AL2340">
        <f t="shared" si="261"/>
        <v>9</v>
      </c>
    </row>
    <row r="2341" spans="1:38" hidden="1" x14ac:dyDescent="0.3">
      <c r="A2341">
        <v>24</v>
      </c>
      <c r="B2341">
        <v>50</v>
      </c>
      <c r="C2341">
        <f>IF(OR($L2341=TRUE,$A2341=0,MOD($A2341,ChapterTable!$R$20)&lt;&gt;0),
MAX(0,INT(($B2341+ChapterTable!$P$26+VLOOKUP(SUBSTITUTE(C$1,"성장단계","")&amp;"단계오프셋",ChapterTable!$R:$S,2,0))/ChapterTable!$P$23)),
MAX(0,INT(($B2341+ChapterTable!$R$26+VLOOKUP(SUBSTITUTE(C$1,"성장단계","")&amp;"보스단계오프셋",ChapterTable!$R:$S,2,0))/ChapterTable!$R$23)))</f>
        <v>5</v>
      </c>
      <c r="D2341">
        <f>IF(OR($L2341=TRUE,$A2341=0,MOD($A2341,ChapterTable!$R$20)&lt;&gt;0),
MAX(0,INT(($B2341+ChapterTable!$P$26+VLOOKUP(SUBSTITUTE(D$1,"성장단계","")&amp;"단계오프셋",ChapterTable!$R:$S,2,0))/ChapterTable!$P$23)),
MAX(0,INT(($B2341+ChapterTable!$R$26+VLOOKUP(SUBSTITUTE(D$1,"성장단계","")&amp;"보스단계오프셋",ChapterTable!$R:$S,2,0))/ChapterTable!$R$23)))</f>
        <v>4</v>
      </c>
      <c r="E2341" s="1">
        <f ca="1">IF(AND($A2341=0,$B2341=1),
    VLOOKUP(1,ChapterTable!$1:$1048576,MATCH("최종"&amp;SUBSTITUTE(SUBSTITUTE(E$1,"standard",""),"|Float",""),ChapterTable!$1:$1,0),0)*ChapterTable!$P$17,
  IF(AND($A2341=0,$B2341=0),
    E2342,
  IF($B2341=0,
    VLOOKUP($A2341,ChapterTable!$1:$1048576,MATCH("최종"&amp;SUBSTITUTE(SUBSTITUTE(E$1,"standard",""),"|Float",""),ChapterTable!$1:$1,0),0),
  IF($B2341=1,
    IF($L2341=FALSE,
      VLOOKUP($A2341,ChapterTable!$1:$1048576,MATCH("최종"&amp;SUBSTITUTE(SUBSTITUTE(E$1,"standard",""),"|Float",""),ChapterTable!$1:$1,0),0),
      VLOOKUP($A2341-ChapterTable!$P$11,ChapterTable!$1:$1048576,MATCH("최종"&amp;SUBSTITUTE(SUBSTITUTE(E$1,"standard",""),"|Float",""),ChapterTable!$1:$1,0),0)*ChapterTable!$P$14
    ),
  OFFSET(E2341,-$B2341+IF($L2341,1,0),0)*IF($B2341&gt;OFFSET($B2341,1,0),ChapterTable!$R$17,1)*
    (VLOOKUP(SUBSTITUTE(SUBSTITUTE(E$1,"standard",""),"|Float","")&amp;IF(OR($L2341=TRUE,$A2341=0,MOD($A2341,ChapterTable!$R$20)&lt;&gt;0),"","보스")&amp;"인게임누적곱배수",ChapterTable!$R:$S,2,0)^C2341
    +VLOOKUP(SUBSTITUTE(SUBSTITUTE(E$1,"standard",""),"|Float","")&amp;IF(OR($L2341=TRUE,$A2341=0,MOD($A2341,ChapterTable!$R$20)&lt;&gt;0),"","보스")&amp;"인게임누적합배수",ChapterTable!$R:$S,2,0)*C2341)
  )
  )
  )
)</f>
        <v>2684479.758193302</v>
      </c>
      <c r="F2341" s="1">
        <f ca="1">IF(AND($A2341=0,$B2341=1),
    VLOOKUP(1,ChapterTable!$1:$1048576,MATCH("최종"&amp;SUBSTITUTE(SUBSTITUTE(F$1,"standard",""),"|Float",""),ChapterTable!$1:$1,0),0)*ChapterTable!$P$17,
  IF(AND($A2341=0,$B2341=0),
    F2342,
  IF($B2341=0,
    VLOOKUP($A2341,ChapterTable!$1:$1048576,MATCH("최종"&amp;SUBSTITUTE(SUBSTITUTE(F$1,"standard",""),"|Float",""),ChapterTable!$1:$1,0),0),
  IF($B2341=1,
    IF($L2341=FALSE,
      VLOOKUP($A2341,ChapterTable!$1:$1048576,MATCH("최종"&amp;SUBSTITUTE(SUBSTITUTE(F$1,"standard",""),"|Float",""),ChapterTable!$1:$1,0),0),
      VLOOKUP($A2341-ChapterTable!$P$11,ChapterTable!$1:$1048576,MATCH("최종"&amp;SUBSTITUTE(SUBSTITUTE(F$1,"standard",""),"|Float",""),ChapterTable!$1:$1,0),0)*ChapterTable!$P$14
    ),
  OFFSET(F2341,-$B2341+IF($L2341,1,0),0)*
    (VLOOKUP(SUBSTITUTE(SUBSTITUTE(F$1,"standard",""),"|Float","")&amp;IF(OR($L2341=TRUE,$A2341=0,MOD($A2341,ChapterTable!$R$20)&lt;&gt;0),"","보스")&amp;"인게임누적곱배수",ChapterTable!$R:$S,2,0)^D2341
    +VLOOKUP(SUBSTITUTE(SUBSTITUTE(F$1,"standard",""),"|Float","")&amp;IF(OR($L2341=TRUE,$A2341=0,MOD($A2341,ChapterTable!$R$20)&lt;&gt;0),"","보스")&amp;"인게임누적합배수",ChapterTable!$R:$S,2,0)*D2341)
  )
  )
  )
)</f>
        <v>559266.61629027128</v>
      </c>
      <c r="G2341" t="s">
        <v>719</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262"/>
        <v>25</v>
      </c>
      <c r="Q2341">
        <f t="shared" si="263"/>
        <v>25</v>
      </c>
      <c r="R2341" t="b">
        <f t="shared" ca="1" si="264"/>
        <v>0</v>
      </c>
      <c r="T2341" t="b">
        <f t="shared" ca="1" si="265"/>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268"/>
        <v>0.2</v>
      </c>
      <c r="AJ2341">
        <f t="shared" si="266"/>
        <v>1</v>
      </c>
      <c r="AK2341">
        <f t="shared" si="267"/>
        <v>1</v>
      </c>
      <c r="AL2341">
        <f t="shared" ref="AL2341:AL2404" si="269">AL2291+1</f>
        <v>9</v>
      </c>
    </row>
    <row r="2342" spans="1:38" hidden="1" x14ac:dyDescent="0.3">
      <c r="A2342">
        <v>25</v>
      </c>
      <c r="B2342">
        <v>1</v>
      </c>
      <c r="C2342">
        <f>IF(OR($L2342=TRUE,$A2342=0,MOD($A2342,ChapterTable!$R$20)&lt;&gt;0),
MAX(0,INT(($B2342+ChapterTable!$P$26+VLOOKUP(SUBSTITUTE(C$1,"성장단계","")&amp;"단계오프셋",ChapterTable!$R:$S,2,0))/ChapterTable!$P$23)),
MAX(0,INT(($B2342+ChapterTable!$R$26+VLOOKUP(SUBSTITUTE(C$1,"성장단계","")&amp;"보스단계오프셋",ChapterTable!$R:$S,2,0))/ChapterTable!$R$23)))</f>
        <v>0</v>
      </c>
      <c r="D2342">
        <f>IF(OR($L2342=TRUE,$A2342=0,MOD($A2342,ChapterTable!$R$20)&lt;&gt;0),
MAX(0,INT(($B2342+ChapterTable!$P$26+VLOOKUP(SUBSTITUTE(D$1,"성장단계","")&amp;"단계오프셋",ChapterTable!$R:$S,2,0))/ChapterTable!$P$23)),
MAX(0,INT(($B2342+ChapterTable!$R$26+VLOOKUP(SUBSTITUTE(D$1,"성장단계","")&amp;"보스단계오프셋",ChapterTable!$R:$S,2,0))/ChapterTable!$R$23)))</f>
        <v>0</v>
      </c>
      <c r="E2342" s="1">
        <f ca="1">IF(AND($A2342=0,$B2342=1),
    VLOOKUP(1,ChapterTable!$1:$1048576,MATCH("최종"&amp;SUBSTITUTE(SUBSTITUTE(E$1,"standard",""),"|Float",""),ChapterTable!$1:$1,0),0)*ChapterTable!$P$17,
  IF(AND($A2342=0,$B2342=0),
    E2343,
  IF($B2342=0,
    VLOOKUP($A2342,ChapterTable!$1:$1048576,MATCH("최종"&amp;SUBSTITUTE(SUBSTITUTE(E$1,"standard",""),"|Float",""),ChapterTable!$1:$1,0),0),
  IF($B2342=1,
    IF($L2342=FALSE,
      VLOOKUP($A2342,ChapterTable!$1:$1048576,MATCH("최종"&amp;SUBSTITUTE(SUBSTITUTE(E$1,"standard",""),"|Float",""),ChapterTable!$1:$1,0),0),
      VLOOKUP($A2342-ChapterTable!$P$11,ChapterTable!$1:$1048576,MATCH("최종"&amp;SUBSTITUTE(SUBSTITUTE(E$1,"standard",""),"|Float",""),ChapterTable!$1:$1,0),0)*ChapterTable!$P$14
    ),
  OFFSET(E2342,-$B2342+IF($L2342,1,0),0)*IF($B2342&gt;OFFSET($B2342,1,0),ChapterTable!$R$17,1)*
    (VLOOKUP(SUBSTITUTE(SUBSTITUTE(E$1,"standard",""),"|Float","")&amp;IF(OR($L2342=TRUE,$A2342=0,MOD($A2342,ChapterTable!$R$20)&lt;&gt;0),"","보스")&amp;"인게임누적곱배수",ChapterTable!$R:$S,2,0)^C2342
    +VLOOKUP(SUBSTITUTE(SUBSTITUTE(E$1,"standard",""),"|Float","")&amp;IF(OR($L2342=TRUE,$A2342=0,MOD($A2342,ChapterTable!$R$20)&lt;&gt;0),"","보스")&amp;"인게임누적합배수",ChapterTable!$R:$S,2,0)*C2342)
  )
  )
  )
)</f>
        <v>1548738.3220345972</v>
      </c>
      <c r="F2342" s="1">
        <f ca="1">IF(AND($A2342=0,$B2342=1),
    VLOOKUP(1,ChapterTable!$1:$1048576,MATCH("최종"&amp;SUBSTITUTE(SUBSTITUTE(F$1,"standard",""),"|Float",""),ChapterTable!$1:$1,0),0)*ChapterTable!$P$17,
  IF(AND($A2342=0,$B2342=0),
    F2343,
  IF($B2342=0,
    VLOOKUP($A2342,ChapterTable!$1:$1048576,MATCH("최종"&amp;SUBSTITUTE(SUBSTITUTE(F$1,"standard",""),"|Float",""),ChapterTable!$1:$1,0),0),
  IF($B2342=1,
    IF($L2342=FALSE,
      VLOOKUP($A2342,ChapterTable!$1:$1048576,MATCH("최종"&amp;SUBSTITUTE(SUBSTITUTE(F$1,"standard",""),"|Float",""),ChapterTable!$1:$1,0),0),
      VLOOKUP($A2342-ChapterTable!$P$11,ChapterTable!$1:$1048576,MATCH("최종"&amp;SUBSTITUTE(SUBSTITUTE(F$1,"standard",""),"|Float",""),ChapterTable!$1:$1,0),0)*ChapterTable!$P$14
    ),
  OFFSET(F2342,-$B2342+IF($L2342,1,0),0)*
    (VLOOKUP(SUBSTITUTE(SUBSTITUTE(F$1,"standard",""),"|Float","")&amp;IF(OR($L2342=TRUE,$A2342=0,MOD($A2342,ChapterTable!$R$20)&lt;&gt;0),"","보스")&amp;"인게임누적곱배수",ChapterTable!$R:$S,2,0)^D2342
    +VLOOKUP(SUBSTITUTE(SUBSTITUTE(F$1,"standard",""),"|Float","")&amp;IF(OR($L2342=TRUE,$A2342=0,MOD($A2342,ChapterTable!$R$20)&lt;&gt;0),"","보스")&amp;"인게임누적합배수",ChapterTable!$R:$S,2,0)*D2342)
  )
  )
  )
)</f>
        <v>645307.63418108225</v>
      </c>
      <c r="G2342" t="s">
        <v>719</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262"/>
        <v>1</v>
      </c>
      <c r="Q2342">
        <f t="shared" si="263"/>
        <v>1</v>
      </c>
      <c r="R2342" t="b">
        <f t="shared" ca="1" si="264"/>
        <v>1</v>
      </c>
      <c r="T2342" t="b">
        <f t="shared" ca="1" si="265"/>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268"/>
        <v>1</v>
      </c>
      <c r="AJ2342">
        <f t="shared" si="266"/>
        <v>1</v>
      </c>
      <c r="AK2342">
        <f t="shared" si="267"/>
        <v>1</v>
      </c>
      <c r="AL2342">
        <f t="shared" si="269"/>
        <v>10</v>
      </c>
    </row>
    <row r="2343" spans="1:38" hidden="1" x14ac:dyDescent="0.3">
      <c r="A2343">
        <v>25</v>
      </c>
      <c r="B2343">
        <v>2</v>
      </c>
      <c r="C2343">
        <f>IF(OR($L2343=TRUE,$A2343=0,MOD($A2343,ChapterTable!$R$20)&lt;&gt;0),
MAX(0,INT(($B2343+ChapterTable!$P$26+VLOOKUP(SUBSTITUTE(C$1,"성장단계","")&amp;"단계오프셋",ChapterTable!$R:$S,2,0))/ChapterTable!$P$23)),
MAX(0,INT(($B2343+ChapterTable!$R$26+VLOOKUP(SUBSTITUTE(C$1,"성장단계","")&amp;"보스단계오프셋",ChapterTable!$R:$S,2,0))/ChapterTable!$R$23)))</f>
        <v>0</v>
      </c>
      <c r="D2343">
        <f>IF(OR($L2343=TRUE,$A2343=0,MOD($A2343,ChapterTable!$R$20)&lt;&gt;0),
MAX(0,INT(($B2343+ChapterTable!$P$26+VLOOKUP(SUBSTITUTE(D$1,"성장단계","")&amp;"단계오프셋",ChapterTable!$R:$S,2,0))/ChapterTable!$P$23)),
MAX(0,INT(($B2343+ChapterTable!$R$26+VLOOKUP(SUBSTITUTE(D$1,"성장단계","")&amp;"보스단계오프셋",ChapterTable!$R:$S,2,0))/ChapterTable!$R$23)))</f>
        <v>0</v>
      </c>
      <c r="E2343" s="1">
        <f ca="1">IF(AND($A2343=0,$B2343=1),
    VLOOKUP(1,ChapterTable!$1:$1048576,MATCH("최종"&amp;SUBSTITUTE(SUBSTITUTE(E$1,"standard",""),"|Float",""),ChapterTable!$1:$1,0),0)*ChapterTable!$P$17,
  IF(AND($A2343=0,$B2343=0),
    E2344,
  IF($B2343=0,
    VLOOKUP($A2343,ChapterTable!$1:$1048576,MATCH("최종"&amp;SUBSTITUTE(SUBSTITUTE(E$1,"standard",""),"|Float",""),ChapterTable!$1:$1,0),0),
  IF($B2343=1,
    IF($L2343=FALSE,
      VLOOKUP($A2343,ChapterTable!$1:$1048576,MATCH("최종"&amp;SUBSTITUTE(SUBSTITUTE(E$1,"standard",""),"|Float",""),ChapterTable!$1:$1,0),0),
      VLOOKUP($A2343-ChapterTable!$P$11,ChapterTable!$1:$1048576,MATCH("최종"&amp;SUBSTITUTE(SUBSTITUTE(E$1,"standard",""),"|Float",""),ChapterTable!$1:$1,0),0)*ChapterTable!$P$14
    ),
  OFFSET(E2343,-$B2343+IF($L2343,1,0),0)*IF($B2343&gt;OFFSET($B2343,1,0),ChapterTable!$R$17,1)*
    (VLOOKUP(SUBSTITUTE(SUBSTITUTE(E$1,"standard",""),"|Float","")&amp;IF(OR($L2343=TRUE,$A2343=0,MOD($A2343,ChapterTable!$R$20)&lt;&gt;0),"","보스")&amp;"인게임누적곱배수",ChapterTable!$R:$S,2,0)^C2343
    +VLOOKUP(SUBSTITUTE(SUBSTITUTE(E$1,"standard",""),"|Float","")&amp;IF(OR($L2343=TRUE,$A2343=0,MOD($A2343,ChapterTable!$R$20)&lt;&gt;0),"","보스")&amp;"인게임누적합배수",ChapterTable!$R:$S,2,0)*C2343)
  )
  )
  )
)</f>
        <v>1548738.3220345972</v>
      </c>
      <c r="F2343" s="1">
        <f ca="1">IF(AND($A2343=0,$B2343=1),
    VLOOKUP(1,ChapterTable!$1:$1048576,MATCH("최종"&amp;SUBSTITUTE(SUBSTITUTE(F$1,"standard",""),"|Float",""),ChapterTable!$1:$1,0),0)*ChapterTable!$P$17,
  IF(AND($A2343=0,$B2343=0),
    F2344,
  IF($B2343=0,
    VLOOKUP($A2343,ChapterTable!$1:$1048576,MATCH("최종"&amp;SUBSTITUTE(SUBSTITUTE(F$1,"standard",""),"|Float",""),ChapterTable!$1:$1,0),0),
  IF($B2343=1,
    IF($L2343=FALSE,
      VLOOKUP($A2343,ChapterTable!$1:$1048576,MATCH("최종"&amp;SUBSTITUTE(SUBSTITUTE(F$1,"standard",""),"|Float",""),ChapterTable!$1:$1,0),0),
      VLOOKUP($A2343-ChapterTable!$P$11,ChapterTable!$1:$1048576,MATCH("최종"&amp;SUBSTITUTE(SUBSTITUTE(F$1,"standard",""),"|Float",""),ChapterTable!$1:$1,0),0)*ChapterTable!$P$14
    ),
  OFFSET(F2343,-$B2343+IF($L2343,1,0),0)*
    (VLOOKUP(SUBSTITUTE(SUBSTITUTE(F$1,"standard",""),"|Float","")&amp;IF(OR($L2343=TRUE,$A2343=0,MOD($A2343,ChapterTable!$R$20)&lt;&gt;0),"","보스")&amp;"인게임누적곱배수",ChapterTable!$R:$S,2,0)^D2343
    +VLOOKUP(SUBSTITUTE(SUBSTITUTE(F$1,"standard",""),"|Float","")&amp;IF(OR($L2343=TRUE,$A2343=0,MOD($A2343,ChapterTable!$R$20)&lt;&gt;0),"","보스")&amp;"인게임누적합배수",ChapterTable!$R:$S,2,0)*D2343)
  )
  )
  )
)</f>
        <v>645307.63418108225</v>
      </c>
      <c r="G2343" t="s">
        <v>719</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262"/>
        <v>1</v>
      </c>
      <c r="Q2343">
        <f t="shared" si="263"/>
        <v>1</v>
      </c>
      <c r="R2343" t="b">
        <f t="shared" ca="1" si="264"/>
        <v>1</v>
      </c>
      <c r="T2343" t="b">
        <f t="shared" ca="1" si="265"/>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268"/>
        <v>1</v>
      </c>
      <c r="AJ2343">
        <f t="shared" si="266"/>
        <v>1</v>
      </c>
      <c r="AK2343">
        <f t="shared" si="267"/>
        <v>1</v>
      </c>
      <c r="AL2343">
        <f t="shared" si="269"/>
        <v>10</v>
      </c>
    </row>
    <row r="2344" spans="1:38" hidden="1" x14ac:dyDescent="0.3">
      <c r="A2344">
        <v>25</v>
      </c>
      <c r="B2344">
        <v>3</v>
      </c>
      <c r="C2344">
        <f>IF(OR($L2344=TRUE,$A2344=0,MOD($A2344,ChapterTable!$R$20)&lt;&gt;0),
MAX(0,INT(($B2344+ChapterTable!$P$26+VLOOKUP(SUBSTITUTE(C$1,"성장단계","")&amp;"단계오프셋",ChapterTable!$R:$S,2,0))/ChapterTable!$P$23)),
MAX(0,INT(($B2344+ChapterTable!$R$26+VLOOKUP(SUBSTITUTE(C$1,"성장단계","")&amp;"보스단계오프셋",ChapterTable!$R:$S,2,0))/ChapterTable!$R$23)))</f>
        <v>0</v>
      </c>
      <c r="D2344">
        <f>IF(OR($L2344=TRUE,$A2344=0,MOD($A2344,ChapterTable!$R$20)&lt;&gt;0),
MAX(0,INT(($B2344+ChapterTable!$P$26+VLOOKUP(SUBSTITUTE(D$1,"성장단계","")&amp;"단계오프셋",ChapterTable!$R:$S,2,0))/ChapterTable!$P$23)),
MAX(0,INT(($B2344+ChapterTable!$R$26+VLOOKUP(SUBSTITUTE(D$1,"성장단계","")&amp;"보스단계오프셋",ChapterTable!$R:$S,2,0))/ChapterTable!$R$23)))</f>
        <v>0</v>
      </c>
      <c r="E2344" s="1">
        <f ca="1">IF(AND($A2344=0,$B2344=1),
    VLOOKUP(1,ChapterTable!$1:$1048576,MATCH("최종"&amp;SUBSTITUTE(SUBSTITUTE(E$1,"standard",""),"|Float",""),ChapterTable!$1:$1,0),0)*ChapterTable!$P$17,
  IF(AND($A2344=0,$B2344=0),
    E2345,
  IF($B2344=0,
    VLOOKUP($A2344,ChapterTable!$1:$1048576,MATCH("최종"&amp;SUBSTITUTE(SUBSTITUTE(E$1,"standard",""),"|Float",""),ChapterTable!$1:$1,0),0),
  IF($B2344=1,
    IF($L2344=FALSE,
      VLOOKUP($A2344,ChapterTable!$1:$1048576,MATCH("최종"&amp;SUBSTITUTE(SUBSTITUTE(E$1,"standard",""),"|Float",""),ChapterTable!$1:$1,0),0),
      VLOOKUP($A2344-ChapterTable!$P$11,ChapterTable!$1:$1048576,MATCH("최종"&amp;SUBSTITUTE(SUBSTITUTE(E$1,"standard",""),"|Float",""),ChapterTable!$1:$1,0),0)*ChapterTable!$P$14
    ),
  OFFSET(E2344,-$B2344+IF($L2344,1,0),0)*IF($B2344&gt;OFFSET($B2344,1,0),ChapterTable!$R$17,1)*
    (VLOOKUP(SUBSTITUTE(SUBSTITUTE(E$1,"standard",""),"|Float","")&amp;IF(OR($L2344=TRUE,$A2344=0,MOD($A2344,ChapterTable!$R$20)&lt;&gt;0),"","보스")&amp;"인게임누적곱배수",ChapterTable!$R:$S,2,0)^C2344
    +VLOOKUP(SUBSTITUTE(SUBSTITUTE(E$1,"standard",""),"|Float","")&amp;IF(OR($L2344=TRUE,$A2344=0,MOD($A2344,ChapterTable!$R$20)&lt;&gt;0),"","보스")&amp;"인게임누적합배수",ChapterTable!$R:$S,2,0)*C2344)
  )
  )
  )
)</f>
        <v>1548738.3220345972</v>
      </c>
      <c r="F2344" s="1">
        <f ca="1">IF(AND($A2344=0,$B2344=1),
    VLOOKUP(1,ChapterTable!$1:$1048576,MATCH("최종"&amp;SUBSTITUTE(SUBSTITUTE(F$1,"standard",""),"|Float",""),ChapterTable!$1:$1,0),0)*ChapterTable!$P$17,
  IF(AND($A2344=0,$B2344=0),
    F2345,
  IF($B2344=0,
    VLOOKUP($A2344,ChapterTable!$1:$1048576,MATCH("최종"&amp;SUBSTITUTE(SUBSTITUTE(F$1,"standard",""),"|Float",""),ChapterTable!$1:$1,0),0),
  IF($B2344=1,
    IF($L2344=FALSE,
      VLOOKUP($A2344,ChapterTable!$1:$1048576,MATCH("최종"&amp;SUBSTITUTE(SUBSTITUTE(F$1,"standard",""),"|Float",""),ChapterTable!$1:$1,0),0),
      VLOOKUP($A2344-ChapterTable!$P$11,ChapterTable!$1:$1048576,MATCH("최종"&amp;SUBSTITUTE(SUBSTITUTE(F$1,"standard",""),"|Float",""),ChapterTable!$1:$1,0),0)*ChapterTable!$P$14
    ),
  OFFSET(F2344,-$B2344+IF($L2344,1,0),0)*
    (VLOOKUP(SUBSTITUTE(SUBSTITUTE(F$1,"standard",""),"|Float","")&amp;IF(OR($L2344=TRUE,$A2344=0,MOD($A2344,ChapterTable!$R$20)&lt;&gt;0),"","보스")&amp;"인게임누적곱배수",ChapterTable!$R:$S,2,0)^D2344
    +VLOOKUP(SUBSTITUTE(SUBSTITUTE(F$1,"standard",""),"|Float","")&amp;IF(OR($L2344=TRUE,$A2344=0,MOD($A2344,ChapterTable!$R$20)&lt;&gt;0),"","보스")&amp;"인게임누적합배수",ChapterTable!$R:$S,2,0)*D2344)
  )
  )
  )
)</f>
        <v>645307.63418108225</v>
      </c>
      <c r="G2344" t="s">
        <v>719</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262"/>
        <v>1</v>
      </c>
      <c r="Q2344">
        <f t="shared" si="263"/>
        <v>1</v>
      </c>
      <c r="R2344" t="b">
        <f t="shared" ca="1" si="264"/>
        <v>1</v>
      </c>
      <c r="T2344" t="b">
        <f t="shared" ca="1" si="265"/>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268"/>
        <v>1</v>
      </c>
      <c r="AJ2344">
        <f t="shared" si="266"/>
        <v>1</v>
      </c>
      <c r="AK2344">
        <f t="shared" si="267"/>
        <v>1</v>
      </c>
      <c r="AL2344">
        <f t="shared" si="269"/>
        <v>10</v>
      </c>
    </row>
    <row r="2345" spans="1:38" hidden="1" x14ac:dyDescent="0.3">
      <c r="A2345">
        <v>25</v>
      </c>
      <c r="B2345">
        <v>4</v>
      </c>
      <c r="C2345">
        <f>IF(OR($L2345=TRUE,$A2345=0,MOD($A2345,ChapterTable!$R$20)&lt;&gt;0),
MAX(0,INT(($B2345+ChapterTable!$P$26+VLOOKUP(SUBSTITUTE(C$1,"성장단계","")&amp;"단계오프셋",ChapterTable!$R:$S,2,0))/ChapterTable!$P$23)),
MAX(0,INT(($B2345+ChapterTable!$R$26+VLOOKUP(SUBSTITUTE(C$1,"성장단계","")&amp;"보스단계오프셋",ChapterTable!$R:$S,2,0))/ChapterTable!$R$23)))</f>
        <v>0</v>
      </c>
      <c r="D2345">
        <f>IF(OR($L2345=TRUE,$A2345=0,MOD($A2345,ChapterTable!$R$20)&lt;&gt;0),
MAX(0,INT(($B2345+ChapterTable!$P$26+VLOOKUP(SUBSTITUTE(D$1,"성장단계","")&amp;"단계오프셋",ChapterTable!$R:$S,2,0))/ChapterTable!$P$23)),
MAX(0,INT(($B2345+ChapterTable!$R$26+VLOOKUP(SUBSTITUTE(D$1,"성장단계","")&amp;"보스단계오프셋",ChapterTable!$R:$S,2,0))/ChapterTable!$R$23)))</f>
        <v>0</v>
      </c>
      <c r="E2345" s="1">
        <f ca="1">IF(AND($A2345=0,$B2345=1),
    VLOOKUP(1,ChapterTable!$1:$1048576,MATCH("최종"&amp;SUBSTITUTE(SUBSTITUTE(E$1,"standard",""),"|Float",""),ChapterTable!$1:$1,0),0)*ChapterTable!$P$17,
  IF(AND($A2345=0,$B2345=0),
    E2346,
  IF($B2345=0,
    VLOOKUP($A2345,ChapterTable!$1:$1048576,MATCH("최종"&amp;SUBSTITUTE(SUBSTITUTE(E$1,"standard",""),"|Float",""),ChapterTable!$1:$1,0),0),
  IF($B2345=1,
    IF($L2345=FALSE,
      VLOOKUP($A2345,ChapterTable!$1:$1048576,MATCH("최종"&amp;SUBSTITUTE(SUBSTITUTE(E$1,"standard",""),"|Float",""),ChapterTable!$1:$1,0),0),
      VLOOKUP($A2345-ChapterTable!$P$11,ChapterTable!$1:$1048576,MATCH("최종"&amp;SUBSTITUTE(SUBSTITUTE(E$1,"standard",""),"|Float",""),ChapterTable!$1:$1,0),0)*ChapterTable!$P$14
    ),
  OFFSET(E2345,-$B2345+IF($L2345,1,0),0)*IF($B2345&gt;OFFSET($B2345,1,0),ChapterTable!$R$17,1)*
    (VLOOKUP(SUBSTITUTE(SUBSTITUTE(E$1,"standard",""),"|Float","")&amp;IF(OR($L2345=TRUE,$A2345=0,MOD($A2345,ChapterTable!$R$20)&lt;&gt;0),"","보스")&amp;"인게임누적곱배수",ChapterTable!$R:$S,2,0)^C2345
    +VLOOKUP(SUBSTITUTE(SUBSTITUTE(E$1,"standard",""),"|Float","")&amp;IF(OR($L2345=TRUE,$A2345=0,MOD($A2345,ChapterTable!$R$20)&lt;&gt;0),"","보스")&amp;"인게임누적합배수",ChapterTable!$R:$S,2,0)*C2345)
  )
  )
  )
)</f>
        <v>1548738.3220345972</v>
      </c>
      <c r="F2345" s="1">
        <f ca="1">IF(AND($A2345=0,$B2345=1),
    VLOOKUP(1,ChapterTable!$1:$1048576,MATCH("최종"&amp;SUBSTITUTE(SUBSTITUTE(F$1,"standard",""),"|Float",""),ChapterTable!$1:$1,0),0)*ChapterTable!$P$17,
  IF(AND($A2345=0,$B2345=0),
    F2346,
  IF($B2345=0,
    VLOOKUP($A2345,ChapterTable!$1:$1048576,MATCH("최종"&amp;SUBSTITUTE(SUBSTITUTE(F$1,"standard",""),"|Float",""),ChapterTable!$1:$1,0),0),
  IF($B2345=1,
    IF($L2345=FALSE,
      VLOOKUP($A2345,ChapterTable!$1:$1048576,MATCH("최종"&amp;SUBSTITUTE(SUBSTITUTE(F$1,"standard",""),"|Float",""),ChapterTable!$1:$1,0),0),
      VLOOKUP($A2345-ChapterTable!$P$11,ChapterTable!$1:$1048576,MATCH("최종"&amp;SUBSTITUTE(SUBSTITUTE(F$1,"standard",""),"|Float",""),ChapterTable!$1:$1,0),0)*ChapterTable!$P$14
    ),
  OFFSET(F2345,-$B2345+IF($L2345,1,0),0)*
    (VLOOKUP(SUBSTITUTE(SUBSTITUTE(F$1,"standard",""),"|Float","")&amp;IF(OR($L2345=TRUE,$A2345=0,MOD($A2345,ChapterTable!$R$20)&lt;&gt;0),"","보스")&amp;"인게임누적곱배수",ChapterTable!$R:$S,2,0)^D2345
    +VLOOKUP(SUBSTITUTE(SUBSTITUTE(F$1,"standard",""),"|Float","")&amp;IF(OR($L2345=TRUE,$A2345=0,MOD($A2345,ChapterTable!$R$20)&lt;&gt;0),"","보스")&amp;"인게임누적합배수",ChapterTable!$R:$S,2,0)*D2345)
  )
  )
  )
)</f>
        <v>645307.63418108225</v>
      </c>
      <c r="G2345" t="s">
        <v>719</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262"/>
        <v>1</v>
      </c>
      <c r="Q2345">
        <f t="shared" si="263"/>
        <v>1</v>
      </c>
      <c r="R2345" t="b">
        <f t="shared" ca="1" si="264"/>
        <v>1</v>
      </c>
      <c r="T2345" t="b">
        <f t="shared" ca="1" si="265"/>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268"/>
        <v>1</v>
      </c>
      <c r="AJ2345">
        <f t="shared" si="266"/>
        <v>1</v>
      </c>
      <c r="AK2345">
        <f t="shared" si="267"/>
        <v>1</v>
      </c>
      <c r="AL2345">
        <f t="shared" si="269"/>
        <v>10</v>
      </c>
    </row>
    <row r="2346" spans="1:38" hidden="1" x14ac:dyDescent="0.3">
      <c r="A2346">
        <v>25</v>
      </c>
      <c r="B2346">
        <v>5</v>
      </c>
      <c r="C2346">
        <f>IF(OR($L2346=TRUE,$A2346=0,MOD($A2346,ChapterTable!$R$20)&lt;&gt;0),
MAX(0,INT(($B2346+ChapterTable!$P$26+VLOOKUP(SUBSTITUTE(C$1,"성장단계","")&amp;"단계오프셋",ChapterTable!$R:$S,2,0))/ChapterTable!$P$23)),
MAX(0,INT(($B2346+ChapterTable!$R$26+VLOOKUP(SUBSTITUTE(C$1,"성장단계","")&amp;"보스단계오프셋",ChapterTable!$R:$S,2,0))/ChapterTable!$R$23)))</f>
        <v>0</v>
      </c>
      <c r="D2346">
        <f>IF(OR($L2346=TRUE,$A2346=0,MOD($A2346,ChapterTable!$R$20)&lt;&gt;0),
MAX(0,INT(($B2346+ChapterTable!$P$26+VLOOKUP(SUBSTITUTE(D$1,"성장단계","")&amp;"단계오프셋",ChapterTable!$R:$S,2,0))/ChapterTable!$P$23)),
MAX(0,INT(($B2346+ChapterTable!$R$26+VLOOKUP(SUBSTITUTE(D$1,"성장단계","")&amp;"보스단계오프셋",ChapterTable!$R:$S,2,0))/ChapterTable!$R$23)))</f>
        <v>0</v>
      </c>
      <c r="E2346" s="1">
        <f ca="1">IF(AND($A2346=0,$B2346=1),
    VLOOKUP(1,ChapterTable!$1:$1048576,MATCH("최종"&amp;SUBSTITUTE(SUBSTITUTE(E$1,"standard",""),"|Float",""),ChapterTable!$1:$1,0),0)*ChapterTable!$P$17,
  IF(AND($A2346=0,$B2346=0),
    E2347,
  IF($B2346=0,
    VLOOKUP($A2346,ChapterTable!$1:$1048576,MATCH("최종"&amp;SUBSTITUTE(SUBSTITUTE(E$1,"standard",""),"|Float",""),ChapterTable!$1:$1,0),0),
  IF($B2346=1,
    IF($L2346=FALSE,
      VLOOKUP($A2346,ChapterTable!$1:$1048576,MATCH("최종"&amp;SUBSTITUTE(SUBSTITUTE(E$1,"standard",""),"|Float",""),ChapterTable!$1:$1,0),0),
      VLOOKUP($A2346-ChapterTable!$P$11,ChapterTable!$1:$1048576,MATCH("최종"&amp;SUBSTITUTE(SUBSTITUTE(E$1,"standard",""),"|Float",""),ChapterTable!$1:$1,0),0)*ChapterTable!$P$14
    ),
  OFFSET(E2346,-$B2346+IF($L2346,1,0),0)*IF($B2346&gt;OFFSET($B2346,1,0),ChapterTable!$R$17,1)*
    (VLOOKUP(SUBSTITUTE(SUBSTITUTE(E$1,"standard",""),"|Float","")&amp;IF(OR($L2346=TRUE,$A2346=0,MOD($A2346,ChapterTable!$R$20)&lt;&gt;0),"","보스")&amp;"인게임누적곱배수",ChapterTable!$R:$S,2,0)^C2346
    +VLOOKUP(SUBSTITUTE(SUBSTITUTE(E$1,"standard",""),"|Float","")&amp;IF(OR($L2346=TRUE,$A2346=0,MOD($A2346,ChapterTable!$R$20)&lt;&gt;0),"","보스")&amp;"인게임누적합배수",ChapterTable!$R:$S,2,0)*C2346)
  )
  )
  )
)</f>
        <v>1548738.3220345972</v>
      </c>
      <c r="F2346" s="1">
        <f ca="1">IF(AND($A2346=0,$B2346=1),
    VLOOKUP(1,ChapterTable!$1:$1048576,MATCH("최종"&amp;SUBSTITUTE(SUBSTITUTE(F$1,"standard",""),"|Float",""),ChapterTable!$1:$1,0),0)*ChapterTable!$P$17,
  IF(AND($A2346=0,$B2346=0),
    F2347,
  IF($B2346=0,
    VLOOKUP($A2346,ChapterTable!$1:$1048576,MATCH("최종"&amp;SUBSTITUTE(SUBSTITUTE(F$1,"standard",""),"|Float",""),ChapterTable!$1:$1,0),0),
  IF($B2346=1,
    IF($L2346=FALSE,
      VLOOKUP($A2346,ChapterTable!$1:$1048576,MATCH("최종"&amp;SUBSTITUTE(SUBSTITUTE(F$1,"standard",""),"|Float",""),ChapterTable!$1:$1,0),0),
      VLOOKUP($A2346-ChapterTable!$P$11,ChapterTable!$1:$1048576,MATCH("최종"&amp;SUBSTITUTE(SUBSTITUTE(F$1,"standard",""),"|Float",""),ChapterTable!$1:$1,0),0)*ChapterTable!$P$14
    ),
  OFFSET(F2346,-$B2346+IF($L2346,1,0),0)*
    (VLOOKUP(SUBSTITUTE(SUBSTITUTE(F$1,"standard",""),"|Float","")&amp;IF(OR($L2346=TRUE,$A2346=0,MOD($A2346,ChapterTable!$R$20)&lt;&gt;0),"","보스")&amp;"인게임누적곱배수",ChapterTable!$R:$S,2,0)^D2346
    +VLOOKUP(SUBSTITUTE(SUBSTITUTE(F$1,"standard",""),"|Float","")&amp;IF(OR($L2346=TRUE,$A2346=0,MOD($A2346,ChapterTable!$R$20)&lt;&gt;0),"","보스")&amp;"인게임누적합배수",ChapterTable!$R:$S,2,0)*D2346)
  )
  )
  )
)</f>
        <v>645307.63418108225</v>
      </c>
      <c r="G2346" t="s">
        <v>719</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262"/>
        <v>11</v>
      </c>
      <c r="Q2346">
        <f t="shared" si="263"/>
        <v>11</v>
      </c>
      <c r="R2346" t="b">
        <f t="shared" ca="1" si="264"/>
        <v>1</v>
      </c>
      <c r="T2346" t="b">
        <f t="shared" ca="1" si="265"/>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268"/>
        <v>1</v>
      </c>
      <c r="AJ2346">
        <f t="shared" si="266"/>
        <v>1</v>
      </c>
      <c r="AK2346">
        <f t="shared" si="267"/>
        <v>1</v>
      </c>
      <c r="AL2346">
        <f t="shared" si="269"/>
        <v>10</v>
      </c>
    </row>
    <row r="2347" spans="1:38" hidden="1" x14ac:dyDescent="0.3">
      <c r="A2347">
        <v>25</v>
      </c>
      <c r="B2347">
        <v>6</v>
      </c>
      <c r="C2347">
        <f>IF(OR($L2347=TRUE,$A2347=0,MOD($A2347,ChapterTable!$R$20)&lt;&gt;0),
MAX(0,INT(($B2347+ChapterTable!$P$26+VLOOKUP(SUBSTITUTE(C$1,"성장단계","")&amp;"단계오프셋",ChapterTable!$R:$S,2,0))/ChapterTable!$P$23)),
MAX(0,INT(($B2347+ChapterTable!$R$26+VLOOKUP(SUBSTITUTE(C$1,"성장단계","")&amp;"보스단계오프셋",ChapterTable!$R:$S,2,0))/ChapterTable!$R$23)))</f>
        <v>1</v>
      </c>
      <c r="D2347">
        <f>IF(OR($L2347=TRUE,$A2347=0,MOD($A2347,ChapterTable!$R$20)&lt;&gt;0),
MAX(0,INT(($B2347+ChapterTable!$P$26+VLOOKUP(SUBSTITUTE(D$1,"성장단계","")&amp;"단계오프셋",ChapterTable!$R:$S,2,0))/ChapterTable!$P$23)),
MAX(0,INT(($B2347+ChapterTable!$R$26+VLOOKUP(SUBSTITUTE(D$1,"성장단계","")&amp;"보스단계오프셋",ChapterTable!$R:$S,2,0))/ChapterTable!$R$23)))</f>
        <v>0</v>
      </c>
      <c r="E2347" s="1">
        <f ca="1">IF(AND($A2347=0,$B2347=1),
    VLOOKUP(1,ChapterTable!$1:$1048576,MATCH("최종"&amp;SUBSTITUTE(SUBSTITUTE(E$1,"standard",""),"|Float",""),ChapterTable!$1:$1,0),0)*ChapterTable!$P$17,
  IF(AND($A2347=0,$B2347=0),
    E2348,
  IF($B2347=0,
    VLOOKUP($A2347,ChapterTable!$1:$1048576,MATCH("최종"&amp;SUBSTITUTE(SUBSTITUTE(E$1,"standard",""),"|Float",""),ChapterTable!$1:$1,0),0),
  IF($B2347=1,
    IF($L2347=FALSE,
      VLOOKUP($A2347,ChapterTable!$1:$1048576,MATCH("최종"&amp;SUBSTITUTE(SUBSTITUTE(E$1,"standard",""),"|Float",""),ChapterTable!$1:$1,0),0),
      VLOOKUP($A2347-ChapterTable!$P$11,ChapterTable!$1:$1048576,MATCH("최종"&amp;SUBSTITUTE(SUBSTITUTE(E$1,"standard",""),"|Float",""),ChapterTable!$1:$1,0),0)*ChapterTable!$P$14
    ),
  OFFSET(E2347,-$B2347+IF($L2347,1,0),0)*IF($B2347&gt;OFFSET($B2347,1,0),ChapterTable!$R$17,1)*
    (VLOOKUP(SUBSTITUTE(SUBSTITUTE(E$1,"standard",""),"|Float","")&amp;IF(OR($L2347=TRUE,$A2347=0,MOD($A2347,ChapterTable!$R$20)&lt;&gt;0),"","보스")&amp;"인게임누적곱배수",ChapterTable!$R:$S,2,0)^C2347
    +VLOOKUP(SUBSTITUTE(SUBSTITUTE(E$1,"standard",""),"|Float","")&amp;IF(OR($L2347=TRUE,$A2347=0,MOD($A2347,ChapterTable!$R$20)&lt;&gt;0),"","보스")&amp;"인게임누적합배수",ChapterTable!$R:$S,2,0)*C2347)
  )
  )
  )
)</f>
        <v>1858485.9864415166</v>
      </c>
      <c r="F2347" s="1">
        <f ca="1">IF(AND($A2347=0,$B2347=1),
    VLOOKUP(1,ChapterTable!$1:$1048576,MATCH("최종"&amp;SUBSTITUTE(SUBSTITUTE(F$1,"standard",""),"|Float",""),ChapterTable!$1:$1,0),0)*ChapterTable!$P$17,
  IF(AND($A2347=0,$B2347=0),
    F2348,
  IF($B2347=0,
    VLOOKUP($A2347,ChapterTable!$1:$1048576,MATCH("최종"&amp;SUBSTITUTE(SUBSTITUTE(F$1,"standard",""),"|Float",""),ChapterTable!$1:$1,0),0),
  IF($B2347=1,
    IF($L2347=FALSE,
      VLOOKUP($A2347,ChapterTable!$1:$1048576,MATCH("최종"&amp;SUBSTITUTE(SUBSTITUTE(F$1,"standard",""),"|Float",""),ChapterTable!$1:$1,0),0),
      VLOOKUP($A2347-ChapterTable!$P$11,ChapterTable!$1:$1048576,MATCH("최종"&amp;SUBSTITUTE(SUBSTITUTE(F$1,"standard",""),"|Float",""),ChapterTable!$1:$1,0),0)*ChapterTable!$P$14
    ),
  OFFSET(F2347,-$B2347+IF($L2347,1,0),0)*
    (VLOOKUP(SUBSTITUTE(SUBSTITUTE(F$1,"standard",""),"|Float","")&amp;IF(OR($L2347=TRUE,$A2347=0,MOD($A2347,ChapterTable!$R$20)&lt;&gt;0),"","보스")&amp;"인게임누적곱배수",ChapterTable!$R:$S,2,0)^D2347
    +VLOOKUP(SUBSTITUTE(SUBSTITUTE(F$1,"standard",""),"|Float","")&amp;IF(OR($L2347=TRUE,$A2347=0,MOD($A2347,ChapterTable!$R$20)&lt;&gt;0),"","보스")&amp;"인게임누적합배수",ChapterTable!$R:$S,2,0)*D2347)
  )
  )
  )
)</f>
        <v>645307.63418108225</v>
      </c>
      <c r="G2347" t="s">
        <v>719</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262"/>
        <v>1</v>
      </c>
      <c r="Q2347">
        <f t="shared" si="263"/>
        <v>1</v>
      </c>
      <c r="R2347" t="b">
        <f t="shared" ca="1" si="264"/>
        <v>1</v>
      </c>
      <c r="T2347" t="b">
        <f t="shared" ca="1" si="265"/>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268"/>
        <v>1</v>
      </c>
      <c r="AJ2347">
        <f t="shared" si="266"/>
        <v>1</v>
      </c>
      <c r="AK2347">
        <f t="shared" si="267"/>
        <v>1</v>
      </c>
      <c r="AL2347">
        <f t="shared" si="269"/>
        <v>10</v>
      </c>
    </row>
    <row r="2348" spans="1:38" hidden="1" x14ac:dyDescent="0.3">
      <c r="A2348">
        <v>25</v>
      </c>
      <c r="B2348">
        <v>7</v>
      </c>
      <c r="C2348">
        <f>IF(OR($L2348=TRUE,$A2348=0,MOD($A2348,ChapterTable!$R$20)&lt;&gt;0),
MAX(0,INT(($B2348+ChapterTable!$P$26+VLOOKUP(SUBSTITUTE(C$1,"성장단계","")&amp;"단계오프셋",ChapterTable!$R:$S,2,0))/ChapterTable!$P$23)),
MAX(0,INT(($B2348+ChapterTable!$R$26+VLOOKUP(SUBSTITUTE(C$1,"성장단계","")&amp;"보스단계오프셋",ChapterTable!$R:$S,2,0))/ChapterTable!$R$23)))</f>
        <v>1</v>
      </c>
      <c r="D2348">
        <f>IF(OR($L2348=TRUE,$A2348=0,MOD($A2348,ChapterTable!$R$20)&lt;&gt;0),
MAX(0,INT(($B2348+ChapterTable!$P$26+VLOOKUP(SUBSTITUTE(D$1,"성장단계","")&amp;"단계오프셋",ChapterTable!$R:$S,2,0))/ChapterTable!$P$23)),
MAX(0,INT(($B2348+ChapterTable!$R$26+VLOOKUP(SUBSTITUTE(D$1,"성장단계","")&amp;"보스단계오프셋",ChapterTable!$R:$S,2,0))/ChapterTable!$R$23)))</f>
        <v>0</v>
      </c>
      <c r="E2348" s="1">
        <f ca="1">IF(AND($A2348=0,$B2348=1),
    VLOOKUP(1,ChapterTable!$1:$1048576,MATCH("최종"&amp;SUBSTITUTE(SUBSTITUTE(E$1,"standard",""),"|Float",""),ChapterTable!$1:$1,0),0)*ChapterTable!$P$17,
  IF(AND($A2348=0,$B2348=0),
    E2349,
  IF($B2348=0,
    VLOOKUP($A2348,ChapterTable!$1:$1048576,MATCH("최종"&amp;SUBSTITUTE(SUBSTITUTE(E$1,"standard",""),"|Float",""),ChapterTable!$1:$1,0),0),
  IF($B2348=1,
    IF($L2348=FALSE,
      VLOOKUP($A2348,ChapterTable!$1:$1048576,MATCH("최종"&amp;SUBSTITUTE(SUBSTITUTE(E$1,"standard",""),"|Float",""),ChapterTable!$1:$1,0),0),
      VLOOKUP($A2348-ChapterTable!$P$11,ChapterTable!$1:$1048576,MATCH("최종"&amp;SUBSTITUTE(SUBSTITUTE(E$1,"standard",""),"|Float",""),ChapterTable!$1:$1,0),0)*ChapterTable!$P$14
    ),
  OFFSET(E2348,-$B2348+IF($L2348,1,0),0)*IF($B2348&gt;OFFSET($B2348,1,0),ChapterTable!$R$17,1)*
    (VLOOKUP(SUBSTITUTE(SUBSTITUTE(E$1,"standard",""),"|Float","")&amp;IF(OR($L2348=TRUE,$A2348=0,MOD($A2348,ChapterTable!$R$20)&lt;&gt;0),"","보스")&amp;"인게임누적곱배수",ChapterTable!$R:$S,2,0)^C2348
    +VLOOKUP(SUBSTITUTE(SUBSTITUTE(E$1,"standard",""),"|Float","")&amp;IF(OR($L2348=TRUE,$A2348=0,MOD($A2348,ChapterTable!$R$20)&lt;&gt;0),"","보스")&amp;"인게임누적합배수",ChapterTable!$R:$S,2,0)*C2348)
  )
  )
  )
)</f>
        <v>1858485.9864415166</v>
      </c>
      <c r="F2348" s="1">
        <f ca="1">IF(AND($A2348=0,$B2348=1),
    VLOOKUP(1,ChapterTable!$1:$1048576,MATCH("최종"&amp;SUBSTITUTE(SUBSTITUTE(F$1,"standard",""),"|Float",""),ChapterTable!$1:$1,0),0)*ChapterTable!$P$17,
  IF(AND($A2348=0,$B2348=0),
    F2349,
  IF($B2348=0,
    VLOOKUP($A2348,ChapterTable!$1:$1048576,MATCH("최종"&amp;SUBSTITUTE(SUBSTITUTE(F$1,"standard",""),"|Float",""),ChapterTable!$1:$1,0),0),
  IF($B2348=1,
    IF($L2348=FALSE,
      VLOOKUP($A2348,ChapterTable!$1:$1048576,MATCH("최종"&amp;SUBSTITUTE(SUBSTITUTE(F$1,"standard",""),"|Float",""),ChapterTable!$1:$1,0),0),
      VLOOKUP($A2348-ChapterTable!$P$11,ChapterTable!$1:$1048576,MATCH("최종"&amp;SUBSTITUTE(SUBSTITUTE(F$1,"standard",""),"|Float",""),ChapterTable!$1:$1,0),0)*ChapterTable!$P$14
    ),
  OFFSET(F2348,-$B2348+IF($L2348,1,0),0)*
    (VLOOKUP(SUBSTITUTE(SUBSTITUTE(F$1,"standard",""),"|Float","")&amp;IF(OR($L2348=TRUE,$A2348=0,MOD($A2348,ChapterTable!$R$20)&lt;&gt;0),"","보스")&amp;"인게임누적곱배수",ChapterTable!$R:$S,2,0)^D2348
    +VLOOKUP(SUBSTITUTE(SUBSTITUTE(F$1,"standard",""),"|Float","")&amp;IF(OR($L2348=TRUE,$A2348=0,MOD($A2348,ChapterTable!$R$20)&lt;&gt;0),"","보스")&amp;"인게임누적합배수",ChapterTable!$R:$S,2,0)*D2348)
  )
  )
  )
)</f>
        <v>645307.63418108225</v>
      </c>
      <c r="G2348" t="s">
        <v>719</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262"/>
        <v>1</v>
      </c>
      <c r="Q2348">
        <f t="shared" si="263"/>
        <v>1</v>
      </c>
      <c r="R2348" t="b">
        <f t="shared" ca="1" si="264"/>
        <v>1</v>
      </c>
      <c r="T2348" t="b">
        <f t="shared" ca="1" si="265"/>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268"/>
        <v>1</v>
      </c>
      <c r="AJ2348">
        <f t="shared" si="266"/>
        <v>1</v>
      </c>
      <c r="AK2348">
        <f t="shared" si="267"/>
        <v>1</v>
      </c>
      <c r="AL2348">
        <f t="shared" si="269"/>
        <v>10</v>
      </c>
    </row>
    <row r="2349" spans="1:38" hidden="1" x14ac:dyDescent="0.3">
      <c r="A2349">
        <v>25</v>
      </c>
      <c r="B2349">
        <v>8</v>
      </c>
      <c r="C2349">
        <f>IF(OR($L2349=TRUE,$A2349=0,MOD($A2349,ChapterTable!$R$20)&lt;&gt;0),
MAX(0,INT(($B2349+ChapterTable!$P$26+VLOOKUP(SUBSTITUTE(C$1,"성장단계","")&amp;"단계오프셋",ChapterTable!$R:$S,2,0))/ChapterTable!$P$23)),
MAX(0,INT(($B2349+ChapterTable!$R$26+VLOOKUP(SUBSTITUTE(C$1,"성장단계","")&amp;"보스단계오프셋",ChapterTable!$R:$S,2,0))/ChapterTable!$R$23)))</f>
        <v>1</v>
      </c>
      <c r="D2349">
        <f>IF(OR($L2349=TRUE,$A2349=0,MOD($A2349,ChapterTable!$R$20)&lt;&gt;0),
MAX(0,INT(($B2349+ChapterTable!$P$26+VLOOKUP(SUBSTITUTE(D$1,"성장단계","")&amp;"단계오프셋",ChapterTable!$R:$S,2,0))/ChapterTable!$P$23)),
MAX(0,INT(($B2349+ChapterTable!$R$26+VLOOKUP(SUBSTITUTE(D$1,"성장단계","")&amp;"보스단계오프셋",ChapterTable!$R:$S,2,0))/ChapterTable!$R$23)))</f>
        <v>0</v>
      </c>
      <c r="E2349" s="1">
        <f ca="1">IF(AND($A2349=0,$B2349=1),
    VLOOKUP(1,ChapterTable!$1:$1048576,MATCH("최종"&amp;SUBSTITUTE(SUBSTITUTE(E$1,"standard",""),"|Float",""),ChapterTable!$1:$1,0),0)*ChapterTable!$P$17,
  IF(AND($A2349=0,$B2349=0),
    E2350,
  IF($B2349=0,
    VLOOKUP($A2349,ChapterTable!$1:$1048576,MATCH("최종"&amp;SUBSTITUTE(SUBSTITUTE(E$1,"standard",""),"|Float",""),ChapterTable!$1:$1,0),0),
  IF($B2349=1,
    IF($L2349=FALSE,
      VLOOKUP($A2349,ChapterTable!$1:$1048576,MATCH("최종"&amp;SUBSTITUTE(SUBSTITUTE(E$1,"standard",""),"|Float",""),ChapterTable!$1:$1,0),0),
      VLOOKUP($A2349-ChapterTable!$P$11,ChapterTable!$1:$1048576,MATCH("최종"&amp;SUBSTITUTE(SUBSTITUTE(E$1,"standard",""),"|Float",""),ChapterTable!$1:$1,0),0)*ChapterTable!$P$14
    ),
  OFFSET(E2349,-$B2349+IF($L2349,1,0),0)*IF($B2349&gt;OFFSET($B2349,1,0),ChapterTable!$R$17,1)*
    (VLOOKUP(SUBSTITUTE(SUBSTITUTE(E$1,"standard",""),"|Float","")&amp;IF(OR($L2349=TRUE,$A2349=0,MOD($A2349,ChapterTable!$R$20)&lt;&gt;0),"","보스")&amp;"인게임누적곱배수",ChapterTable!$R:$S,2,0)^C2349
    +VLOOKUP(SUBSTITUTE(SUBSTITUTE(E$1,"standard",""),"|Float","")&amp;IF(OR($L2349=TRUE,$A2349=0,MOD($A2349,ChapterTable!$R$20)&lt;&gt;0),"","보스")&amp;"인게임누적합배수",ChapterTable!$R:$S,2,0)*C2349)
  )
  )
  )
)</f>
        <v>1858485.9864415166</v>
      </c>
      <c r="F2349" s="1">
        <f ca="1">IF(AND($A2349=0,$B2349=1),
    VLOOKUP(1,ChapterTable!$1:$1048576,MATCH("최종"&amp;SUBSTITUTE(SUBSTITUTE(F$1,"standard",""),"|Float",""),ChapterTable!$1:$1,0),0)*ChapterTable!$P$17,
  IF(AND($A2349=0,$B2349=0),
    F2350,
  IF($B2349=0,
    VLOOKUP($A2349,ChapterTable!$1:$1048576,MATCH("최종"&amp;SUBSTITUTE(SUBSTITUTE(F$1,"standard",""),"|Float",""),ChapterTable!$1:$1,0),0),
  IF($B2349=1,
    IF($L2349=FALSE,
      VLOOKUP($A2349,ChapterTable!$1:$1048576,MATCH("최종"&amp;SUBSTITUTE(SUBSTITUTE(F$1,"standard",""),"|Float",""),ChapterTable!$1:$1,0),0),
      VLOOKUP($A2349-ChapterTable!$P$11,ChapterTable!$1:$1048576,MATCH("최종"&amp;SUBSTITUTE(SUBSTITUTE(F$1,"standard",""),"|Float",""),ChapterTable!$1:$1,0),0)*ChapterTable!$P$14
    ),
  OFFSET(F2349,-$B2349+IF($L2349,1,0),0)*
    (VLOOKUP(SUBSTITUTE(SUBSTITUTE(F$1,"standard",""),"|Float","")&amp;IF(OR($L2349=TRUE,$A2349=0,MOD($A2349,ChapterTable!$R$20)&lt;&gt;0),"","보스")&amp;"인게임누적곱배수",ChapterTable!$R:$S,2,0)^D2349
    +VLOOKUP(SUBSTITUTE(SUBSTITUTE(F$1,"standard",""),"|Float","")&amp;IF(OR($L2349=TRUE,$A2349=0,MOD($A2349,ChapterTable!$R$20)&lt;&gt;0),"","보스")&amp;"인게임누적합배수",ChapterTable!$R:$S,2,0)*D2349)
  )
  )
  )
)</f>
        <v>645307.63418108225</v>
      </c>
      <c r="G2349" t="s">
        <v>719</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262"/>
        <v>1</v>
      </c>
      <c r="Q2349">
        <f t="shared" si="263"/>
        <v>1</v>
      </c>
      <c r="R2349" t="b">
        <f t="shared" ca="1" si="264"/>
        <v>1</v>
      </c>
      <c r="T2349" t="b">
        <f t="shared" ca="1" si="265"/>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268"/>
        <v>1</v>
      </c>
      <c r="AJ2349">
        <f t="shared" si="266"/>
        <v>1</v>
      </c>
      <c r="AK2349">
        <f t="shared" si="267"/>
        <v>1</v>
      </c>
      <c r="AL2349">
        <f t="shared" si="269"/>
        <v>10</v>
      </c>
    </row>
    <row r="2350" spans="1:38" hidden="1" x14ac:dyDescent="0.3">
      <c r="A2350">
        <v>25</v>
      </c>
      <c r="B2350">
        <v>9</v>
      </c>
      <c r="C2350">
        <f>IF(OR($L2350=TRUE,$A2350=0,MOD($A2350,ChapterTable!$R$20)&lt;&gt;0),
MAX(0,INT(($B2350+ChapterTable!$P$26+VLOOKUP(SUBSTITUTE(C$1,"성장단계","")&amp;"단계오프셋",ChapterTable!$R:$S,2,0))/ChapterTable!$P$23)),
MAX(0,INT(($B2350+ChapterTable!$R$26+VLOOKUP(SUBSTITUTE(C$1,"성장단계","")&amp;"보스단계오프셋",ChapterTable!$R:$S,2,0))/ChapterTable!$R$23)))</f>
        <v>1</v>
      </c>
      <c r="D2350">
        <f>IF(OR($L2350=TRUE,$A2350=0,MOD($A2350,ChapterTable!$R$20)&lt;&gt;0),
MAX(0,INT(($B2350+ChapterTable!$P$26+VLOOKUP(SUBSTITUTE(D$1,"성장단계","")&amp;"단계오프셋",ChapterTable!$R:$S,2,0))/ChapterTable!$P$23)),
MAX(0,INT(($B2350+ChapterTable!$R$26+VLOOKUP(SUBSTITUTE(D$1,"성장단계","")&amp;"보스단계오프셋",ChapterTable!$R:$S,2,0))/ChapterTable!$R$23)))</f>
        <v>0</v>
      </c>
      <c r="E2350" s="1">
        <f ca="1">IF(AND($A2350=0,$B2350=1),
    VLOOKUP(1,ChapterTable!$1:$1048576,MATCH("최종"&amp;SUBSTITUTE(SUBSTITUTE(E$1,"standard",""),"|Float",""),ChapterTable!$1:$1,0),0)*ChapterTable!$P$17,
  IF(AND($A2350=0,$B2350=0),
    E2351,
  IF($B2350=0,
    VLOOKUP($A2350,ChapterTable!$1:$1048576,MATCH("최종"&amp;SUBSTITUTE(SUBSTITUTE(E$1,"standard",""),"|Float",""),ChapterTable!$1:$1,0),0),
  IF($B2350=1,
    IF($L2350=FALSE,
      VLOOKUP($A2350,ChapterTable!$1:$1048576,MATCH("최종"&amp;SUBSTITUTE(SUBSTITUTE(E$1,"standard",""),"|Float",""),ChapterTable!$1:$1,0),0),
      VLOOKUP($A2350-ChapterTable!$P$11,ChapterTable!$1:$1048576,MATCH("최종"&amp;SUBSTITUTE(SUBSTITUTE(E$1,"standard",""),"|Float",""),ChapterTable!$1:$1,0),0)*ChapterTable!$P$14
    ),
  OFFSET(E2350,-$B2350+IF($L2350,1,0),0)*IF($B2350&gt;OFFSET($B2350,1,0),ChapterTable!$R$17,1)*
    (VLOOKUP(SUBSTITUTE(SUBSTITUTE(E$1,"standard",""),"|Float","")&amp;IF(OR($L2350=TRUE,$A2350=0,MOD($A2350,ChapterTable!$R$20)&lt;&gt;0),"","보스")&amp;"인게임누적곱배수",ChapterTable!$R:$S,2,0)^C2350
    +VLOOKUP(SUBSTITUTE(SUBSTITUTE(E$1,"standard",""),"|Float","")&amp;IF(OR($L2350=TRUE,$A2350=0,MOD($A2350,ChapterTable!$R$20)&lt;&gt;0),"","보스")&amp;"인게임누적합배수",ChapterTable!$R:$S,2,0)*C2350)
  )
  )
  )
)</f>
        <v>1858485.9864415166</v>
      </c>
      <c r="F2350" s="1">
        <f ca="1">IF(AND($A2350=0,$B2350=1),
    VLOOKUP(1,ChapterTable!$1:$1048576,MATCH("최종"&amp;SUBSTITUTE(SUBSTITUTE(F$1,"standard",""),"|Float",""),ChapterTable!$1:$1,0),0)*ChapterTable!$P$17,
  IF(AND($A2350=0,$B2350=0),
    F2351,
  IF($B2350=0,
    VLOOKUP($A2350,ChapterTable!$1:$1048576,MATCH("최종"&amp;SUBSTITUTE(SUBSTITUTE(F$1,"standard",""),"|Float",""),ChapterTable!$1:$1,0),0),
  IF($B2350=1,
    IF($L2350=FALSE,
      VLOOKUP($A2350,ChapterTable!$1:$1048576,MATCH("최종"&amp;SUBSTITUTE(SUBSTITUTE(F$1,"standard",""),"|Float",""),ChapterTable!$1:$1,0),0),
      VLOOKUP($A2350-ChapterTable!$P$11,ChapterTable!$1:$1048576,MATCH("최종"&amp;SUBSTITUTE(SUBSTITUTE(F$1,"standard",""),"|Float",""),ChapterTable!$1:$1,0),0)*ChapterTable!$P$14
    ),
  OFFSET(F2350,-$B2350+IF($L2350,1,0),0)*
    (VLOOKUP(SUBSTITUTE(SUBSTITUTE(F$1,"standard",""),"|Float","")&amp;IF(OR($L2350=TRUE,$A2350=0,MOD($A2350,ChapterTable!$R$20)&lt;&gt;0),"","보스")&amp;"인게임누적곱배수",ChapterTable!$R:$S,2,0)^D2350
    +VLOOKUP(SUBSTITUTE(SUBSTITUTE(F$1,"standard",""),"|Float","")&amp;IF(OR($L2350=TRUE,$A2350=0,MOD($A2350,ChapterTable!$R$20)&lt;&gt;0),"","보스")&amp;"인게임누적합배수",ChapterTable!$R:$S,2,0)*D2350)
  )
  )
  )
)</f>
        <v>645307.63418108225</v>
      </c>
      <c r="G2350" t="s">
        <v>719</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262"/>
        <v>91</v>
      </c>
      <c r="Q2350">
        <f t="shared" si="263"/>
        <v>91</v>
      </c>
      <c r="R2350" t="b">
        <f t="shared" ca="1" si="264"/>
        <v>1</v>
      </c>
      <c r="T2350" t="b">
        <f t="shared" ca="1" si="265"/>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268"/>
        <v>1</v>
      </c>
      <c r="AJ2350">
        <f t="shared" si="266"/>
        <v>1</v>
      </c>
      <c r="AK2350">
        <f t="shared" si="267"/>
        <v>1</v>
      </c>
      <c r="AL2350">
        <f t="shared" si="269"/>
        <v>10</v>
      </c>
    </row>
    <row r="2351" spans="1:38" hidden="1" x14ac:dyDescent="0.3">
      <c r="A2351">
        <v>25</v>
      </c>
      <c r="B2351">
        <v>10</v>
      </c>
      <c r="C2351">
        <f>IF(OR($L2351=TRUE,$A2351=0,MOD($A2351,ChapterTable!$R$20)&lt;&gt;0),
MAX(0,INT(($B2351+ChapterTable!$P$26+VLOOKUP(SUBSTITUTE(C$1,"성장단계","")&amp;"단계오프셋",ChapterTable!$R:$S,2,0))/ChapterTable!$P$23)),
MAX(0,INT(($B2351+ChapterTable!$R$26+VLOOKUP(SUBSTITUTE(C$1,"성장단계","")&amp;"보스단계오프셋",ChapterTable!$R:$S,2,0))/ChapterTable!$R$23)))</f>
        <v>1</v>
      </c>
      <c r="D2351">
        <f>IF(OR($L2351=TRUE,$A2351=0,MOD($A2351,ChapterTable!$R$20)&lt;&gt;0),
MAX(0,INT(($B2351+ChapterTable!$P$26+VLOOKUP(SUBSTITUTE(D$1,"성장단계","")&amp;"단계오프셋",ChapterTable!$R:$S,2,0))/ChapterTable!$P$23)),
MAX(0,INT(($B2351+ChapterTable!$R$26+VLOOKUP(SUBSTITUTE(D$1,"성장단계","")&amp;"보스단계오프셋",ChapterTable!$R:$S,2,0))/ChapterTable!$R$23)))</f>
        <v>0</v>
      </c>
      <c r="E2351" s="1">
        <f ca="1">IF(AND($A2351=0,$B2351=1),
    VLOOKUP(1,ChapterTable!$1:$1048576,MATCH("최종"&amp;SUBSTITUTE(SUBSTITUTE(E$1,"standard",""),"|Float",""),ChapterTable!$1:$1,0),0)*ChapterTable!$P$17,
  IF(AND($A2351=0,$B2351=0),
    E2352,
  IF($B2351=0,
    VLOOKUP($A2351,ChapterTable!$1:$1048576,MATCH("최종"&amp;SUBSTITUTE(SUBSTITUTE(E$1,"standard",""),"|Float",""),ChapterTable!$1:$1,0),0),
  IF($B2351=1,
    IF($L2351=FALSE,
      VLOOKUP($A2351,ChapterTable!$1:$1048576,MATCH("최종"&amp;SUBSTITUTE(SUBSTITUTE(E$1,"standard",""),"|Float",""),ChapterTable!$1:$1,0),0),
      VLOOKUP($A2351-ChapterTable!$P$11,ChapterTable!$1:$1048576,MATCH("최종"&amp;SUBSTITUTE(SUBSTITUTE(E$1,"standard",""),"|Float",""),ChapterTable!$1:$1,0),0)*ChapterTable!$P$14
    ),
  OFFSET(E2351,-$B2351+IF($L2351,1,0),0)*IF($B2351&gt;OFFSET($B2351,1,0),ChapterTable!$R$17,1)*
    (VLOOKUP(SUBSTITUTE(SUBSTITUTE(E$1,"standard",""),"|Float","")&amp;IF(OR($L2351=TRUE,$A2351=0,MOD($A2351,ChapterTable!$R$20)&lt;&gt;0),"","보스")&amp;"인게임누적곱배수",ChapterTable!$R:$S,2,0)^C2351
    +VLOOKUP(SUBSTITUTE(SUBSTITUTE(E$1,"standard",""),"|Float","")&amp;IF(OR($L2351=TRUE,$A2351=0,MOD($A2351,ChapterTable!$R$20)&lt;&gt;0),"","보스")&amp;"인게임누적합배수",ChapterTable!$R:$S,2,0)*C2351)
  )
  )
  )
)</f>
        <v>1858485.9864415166</v>
      </c>
      <c r="F2351" s="1">
        <f ca="1">IF(AND($A2351=0,$B2351=1),
    VLOOKUP(1,ChapterTable!$1:$1048576,MATCH("최종"&amp;SUBSTITUTE(SUBSTITUTE(F$1,"standard",""),"|Float",""),ChapterTable!$1:$1,0),0)*ChapterTable!$P$17,
  IF(AND($A2351=0,$B2351=0),
    F2352,
  IF($B2351=0,
    VLOOKUP($A2351,ChapterTable!$1:$1048576,MATCH("최종"&amp;SUBSTITUTE(SUBSTITUTE(F$1,"standard",""),"|Float",""),ChapterTable!$1:$1,0),0),
  IF($B2351=1,
    IF($L2351=FALSE,
      VLOOKUP($A2351,ChapterTable!$1:$1048576,MATCH("최종"&amp;SUBSTITUTE(SUBSTITUTE(F$1,"standard",""),"|Float",""),ChapterTable!$1:$1,0),0),
      VLOOKUP($A2351-ChapterTable!$P$11,ChapterTable!$1:$1048576,MATCH("최종"&amp;SUBSTITUTE(SUBSTITUTE(F$1,"standard",""),"|Float",""),ChapterTable!$1:$1,0),0)*ChapterTable!$P$14
    ),
  OFFSET(F2351,-$B2351+IF($L2351,1,0),0)*
    (VLOOKUP(SUBSTITUTE(SUBSTITUTE(F$1,"standard",""),"|Float","")&amp;IF(OR($L2351=TRUE,$A2351=0,MOD($A2351,ChapterTable!$R$20)&lt;&gt;0),"","보스")&amp;"인게임누적곱배수",ChapterTable!$R:$S,2,0)^D2351
    +VLOOKUP(SUBSTITUTE(SUBSTITUTE(F$1,"standard",""),"|Float","")&amp;IF(OR($L2351=TRUE,$A2351=0,MOD($A2351,ChapterTable!$R$20)&lt;&gt;0),"","보스")&amp;"인게임누적합배수",ChapterTable!$R:$S,2,0)*D2351)
  )
  )
  )
)</f>
        <v>645307.63418108225</v>
      </c>
      <c r="G2351" t="s">
        <v>719</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262"/>
        <v>21</v>
      </c>
      <c r="Q2351">
        <f t="shared" si="263"/>
        <v>21</v>
      </c>
      <c r="R2351" t="b">
        <f t="shared" ca="1" si="264"/>
        <v>1</v>
      </c>
      <c r="T2351" t="b">
        <f t="shared" ca="1" si="265"/>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268"/>
        <v>1</v>
      </c>
      <c r="AJ2351">
        <f t="shared" si="266"/>
        <v>1</v>
      </c>
      <c r="AK2351">
        <f t="shared" si="267"/>
        <v>1</v>
      </c>
      <c r="AL2351">
        <f t="shared" si="269"/>
        <v>10</v>
      </c>
    </row>
    <row r="2352" spans="1:38" hidden="1" x14ac:dyDescent="0.3">
      <c r="A2352">
        <v>25</v>
      </c>
      <c r="B2352">
        <v>11</v>
      </c>
      <c r="C2352">
        <f>IF(OR($L2352=TRUE,$A2352=0,MOD($A2352,ChapterTable!$R$20)&lt;&gt;0),
MAX(0,INT(($B2352+ChapterTable!$P$26+VLOOKUP(SUBSTITUTE(C$1,"성장단계","")&amp;"단계오프셋",ChapterTable!$R:$S,2,0))/ChapterTable!$P$23)),
MAX(0,INT(($B2352+ChapterTable!$R$26+VLOOKUP(SUBSTITUTE(C$1,"성장단계","")&amp;"보스단계오프셋",ChapterTable!$R:$S,2,0))/ChapterTable!$R$23)))</f>
        <v>1</v>
      </c>
      <c r="D2352">
        <f>IF(OR($L2352=TRUE,$A2352=0,MOD($A2352,ChapterTable!$R$20)&lt;&gt;0),
MAX(0,INT(($B2352+ChapterTable!$P$26+VLOOKUP(SUBSTITUTE(D$1,"성장단계","")&amp;"단계오프셋",ChapterTable!$R:$S,2,0))/ChapterTable!$P$23)),
MAX(0,INT(($B2352+ChapterTable!$R$26+VLOOKUP(SUBSTITUTE(D$1,"성장단계","")&amp;"보스단계오프셋",ChapterTable!$R:$S,2,0))/ChapterTable!$R$23)))</f>
        <v>1</v>
      </c>
      <c r="E2352" s="1">
        <f ca="1">IF(AND($A2352=0,$B2352=1),
    VLOOKUP(1,ChapterTable!$1:$1048576,MATCH("최종"&amp;SUBSTITUTE(SUBSTITUTE(E$1,"standard",""),"|Float",""),ChapterTable!$1:$1,0),0)*ChapterTable!$P$17,
  IF(AND($A2352=0,$B2352=0),
    E2353,
  IF($B2352=0,
    VLOOKUP($A2352,ChapterTable!$1:$1048576,MATCH("최종"&amp;SUBSTITUTE(SUBSTITUTE(E$1,"standard",""),"|Float",""),ChapterTable!$1:$1,0),0),
  IF($B2352=1,
    IF($L2352=FALSE,
      VLOOKUP($A2352,ChapterTable!$1:$1048576,MATCH("최종"&amp;SUBSTITUTE(SUBSTITUTE(E$1,"standard",""),"|Float",""),ChapterTable!$1:$1,0),0),
      VLOOKUP($A2352-ChapterTable!$P$11,ChapterTable!$1:$1048576,MATCH("최종"&amp;SUBSTITUTE(SUBSTITUTE(E$1,"standard",""),"|Float",""),ChapterTable!$1:$1,0),0)*ChapterTable!$P$14
    ),
  OFFSET(E2352,-$B2352+IF($L2352,1,0),0)*IF($B2352&gt;OFFSET($B2352,1,0),ChapterTable!$R$17,1)*
    (VLOOKUP(SUBSTITUTE(SUBSTITUTE(E$1,"standard",""),"|Float","")&amp;IF(OR($L2352=TRUE,$A2352=0,MOD($A2352,ChapterTable!$R$20)&lt;&gt;0),"","보스")&amp;"인게임누적곱배수",ChapterTable!$R:$S,2,0)^C2352
    +VLOOKUP(SUBSTITUTE(SUBSTITUTE(E$1,"standard",""),"|Float","")&amp;IF(OR($L2352=TRUE,$A2352=0,MOD($A2352,ChapterTable!$R$20)&lt;&gt;0),"","보스")&amp;"인게임누적합배수",ChapterTable!$R:$S,2,0)*C2352)
  )
  )
  )
)</f>
        <v>1858485.9864415166</v>
      </c>
      <c r="F2352" s="1">
        <f ca="1">IF(AND($A2352=0,$B2352=1),
    VLOOKUP(1,ChapterTable!$1:$1048576,MATCH("최종"&amp;SUBSTITUTE(SUBSTITUTE(F$1,"standard",""),"|Float",""),ChapterTable!$1:$1,0),0)*ChapterTable!$P$17,
  IF(AND($A2352=0,$B2352=0),
    F2353,
  IF($B2352=0,
    VLOOKUP($A2352,ChapterTable!$1:$1048576,MATCH("최종"&amp;SUBSTITUTE(SUBSTITUTE(F$1,"standard",""),"|Float",""),ChapterTable!$1:$1,0),0),
  IF($B2352=1,
    IF($L2352=FALSE,
      VLOOKUP($A2352,ChapterTable!$1:$1048576,MATCH("최종"&amp;SUBSTITUTE(SUBSTITUTE(F$1,"standard",""),"|Float",""),ChapterTable!$1:$1,0),0),
      VLOOKUP($A2352-ChapterTable!$P$11,ChapterTable!$1:$1048576,MATCH("최종"&amp;SUBSTITUTE(SUBSTITUTE(F$1,"standard",""),"|Float",""),ChapterTable!$1:$1,0),0)*ChapterTable!$P$14
    ),
  OFFSET(F2352,-$B2352+IF($L2352,1,0),0)*
    (VLOOKUP(SUBSTITUTE(SUBSTITUTE(F$1,"standard",""),"|Float","")&amp;IF(OR($L2352=TRUE,$A2352=0,MOD($A2352,ChapterTable!$R$20)&lt;&gt;0),"","보스")&amp;"인게임누적곱배수",ChapterTable!$R:$S,2,0)^D2352
    +VLOOKUP(SUBSTITUTE(SUBSTITUTE(F$1,"standard",""),"|Float","")&amp;IF(OR($L2352=TRUE,$A2352=0,MOD($A2352,ChapterTable!$R$20)&lt;&gt;0),"","보스")&amp;"인게임누적합배수",ChapterTable!$R:$S,2,0)*D2352)
  )
  )
  )
)</f>
        <v>693705.70674466342</v>
      </c>
      <c r="G2352" t="s">
        <v>719</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262"/>
        <v>2</v>
      </c>
      <c r="Q2352">
        <f t="shared" si="263"/>
        <v>2</v>
      </c>
      <c r="R2352" t="b">
        <f t="shared" ca="1" si="264"/>
        <v>1</v>
      </c>
      <c r="T2352" t="b">
        <f t="shared" ca="1" si="265"/>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268"/>
        <v>0.5</v>
      </c>
      <c r="AJ2352">
        <f t="shared" si="266"/>
        <v>0.54666666600000002</v>
      </c>
      <c r="AK2352">
        <f t="shared" si="267"/>
        <v>1</v>
      </c>
      <c r="AL2352">
        <f t="shared" si="269"/>
        <v>10</v>
      </c>
    </row>
    <row r="2353" spans="1:38" hidden="1" x14ac:dyDescent="0.3">
      <c r="A2353">
        <v>25</v>
      </c>
      <c r="B2353">
        <v>12</v>
      </c>
      <c r="C2353">
        <f>IF(OR($L2353=TRUE,$A2353=0,MOD($A2353,ChapterTable!$R$20)&lt;&gt;0),
MAX(0,INT(($B2353+ChapterTable!$P$26+VLOOKUP(SUBSTITUTE(C$1,"성장단계","")&amp;"단계오프셋",ChapterTable!$R:$S,2,0))/ChapterTable!$P$23)),
MAX(0,INT(($B2353+ChapterTable!$R$26+VLOOKUP(SUBSTITUTE(C$1,"성장단계","")&amp;"보스단계오프셋",ChapterTable!$R:$S,2,0))/ChapterTable!$R$23)))</f>
        <v>1</v>
      </c>
      <c r="D2353">
        <f>IF(OR($L2353=TRUE,$A2353=0,MOD($A2353,ChapterTable!$R$20)&lt;&gt;0),
MAX(0,INT(($B2353+ChapterTable!$P$26+VLOOKUP(SUBSTITUTE(D$1,"성장단계","")&amp;"단계오프셋",ChapterTable!$R:$S,2,0))/ChapterTable!$P$23)),
MAX(0,INT(($B2353+ChapterTable!$R$26+VLOOKUP(SUBSTITUTE(D$1,"성장단계","")&amp;"보스단계오프셋",ChapterTable!$R:$S,2,0))/ChapterTable!$R$23)))</f>
        <v>1</v>
      </c>
      <c r="E2353" s="1">
        <f ca="1">IF(AND($A2353=0,$B2353=1),
    VLOOKUP(1,ChapterTable!$1:$1048576,MATCH("최종"&amp;SUBSTITUTE(SUBSTITUTE(E$1,"standard",""),"|Float",""),ChapterTable!$1:$1,0),0)*ChapterTable!$P$17,
  IF(AND($A2353=0,$B2353=0),
    E2354,
  IF($B2353=0,
    VLOOKUP($A2353,ChapterTable!$1:$1048576,MATCH("최종"&amp;SUBSTITUTE(SUBSTITUTE(E$1,"standard",""),"|Float",""),ChapterTable!$1:$1,0),0),
  IF($B2353=1,
    IF($L2353=FALSE,
      VLOOKUP($A2353,ChapterTable!$1:$1048576,MATCH("최종"&amp;SUBSTITUTE(SUBSTITUTE(E$1,"standard",""),"|Float",""),ChapterTable!$1:$1,0),0),
      VLOOKUP($A2353-ChapterTable!$P$11,ChapterTable!$1:$1048576,MATCH("최종"&amp;SUBSTITUTE(SUBSTITUTE(E$1,"standard",""),"|Float",""),ChapterTable!$1:$1,0),0)*ChapterTable!$P$14
    ),
  OFFSET(E2353,-$B2353+IF($L2353,1,0),0)*IF($B2353&gt;OFFSET($B2353,1,0),ChapterTable!$R$17,1)*
    (VLOOKUP(SUBSTITUTE(SUBSTITUTE(E$1,"standard",""),"|Float","")&amp;IF(OR($L2353=TRUE,$A2353=0,MOD($A2353,ChapterTable!$R$20)&lt;&gt;0),"","보스")&amp;"인게임누적곱배수",ChapterTable!$R:$S,2,0)^C2353
    +VLOOKUP(SUBSTITUTE(SUBSTITUTE(E$1,"standard",""),"|Float","")&amp;IF(OR($L2353=TRUE,$A2353=0,MOD($A2353,ChapterTable!$R$20)&lt;&gt;0),"","보스")&amp;"인게임누적합배수",ChapterTable!$R:$S,2,0)*C2353)
  )
  )
  )
)</f>
        <v>1858485.9864415166</v>
      </c>
      <c r="F2353" s="1">
        <f ca="1">IF(AND($A2353=0,$B2353=1),
    VLOOKUP(1,ChapterTable!$1:$1048576,MATCH("최종"&amp;SUBSTITUTE(SUBSTITUTE(F$1,"standard",""),"|Float",""),ChapterTable!$1:$1,0),0)*ChapterTable!$P$17,
  IF(AND($A2353=0,$B2353=0),
    F2354,
  IF($B2353=0,
    VLOOKUP($A2353,ChapterTable!$1:$1048576,MATCH("최종"&amp;SUBSTITUTE(SUBSTITUTE(F$1,"standard",""),"|Float",""),ChapterTable!$1:$1,0),0),
  IF($B2353=1,
    IF($L2353=FALSE,
      VLOOKUP($A2353,ChapterTable!$1:$1048576,MATCH("최종"&amp;SUBSTITUTE(SUBSTITUTE(F$1,"standard",""),"|Float",""),ChapterTable!$1:$1,0),0),
      VLOOKUP($A2353-ChapterTable!$P$11,ChapterTable!$1:$1048576,MATCH("최종"&amp;SUBSTITUTE(SUBSTITUTE(F$1,"standard",""),"|Float",""),ChapterTable!$1:$1,0),0)*ChapterTable!$P$14
    ),
  OFFSET(F2353,-$B2353+IF($L2353,1,0),0)*
    (VLOOKUP(SUBSTITUTE(SUBSTITUTE(F$1,"standard",""),"|Float","")&amp;IF(OR($L2353=TRUE,$A2353=0,MOD($A2353,ChapterTable!$R$20)&lt;&gt;0),"","보스")&amp;"인게임누적곱배수",ChapterTable!$R:$S,2,0)^D2353
    +VLOOKUP(SUBSTITUTE(SUBSTITUTE(F$1,"standard",""),"|Float","")&amp;IF(OR($L2353=TRUE,$A2353=0,MOD($A2353,ChapterTable!$R$20)&lt;&gt;0),"","보스")&amp;"인게임누적합배수",ChapterTable!$R:$S,2,0)*D2353)
  )
  )
  )
)</f>
        <v>693705.70674466342</v>
      </c>
      <c r="G2353" t="s">
        <v>719</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262"/>
        <v>2</v>
      </c>
      <c r="Q2353">
        <f t="shared" si="263"/>
        <v>2</v>
      </c>
      <c r="R2353" t="b">
        <f t="shared" ca="1" si="264"/>
        <v>1</v>
      </c>
      <c r="T2353" t="b">
        <f t="shared" ca="1" si="265"/>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268"/>
        <v>0.5</v>
      </c>
      <c r="AJ2353">
        <f t="shared" si="266"/>
        <v>0.54666666600000002</v>
      </c>
      <c r="AK2353">
        <f t="shared" si="267"/>
        <v>1</v>
      </c>
      <c r="AL2353">
        <f t="shared" si="269"/>
        <v>10</v>
      </c>
    </row>
    <row r="2354" spans="1:38" hidden="1" x14ac:dyDescent="0.3">
      <c r="A2354">
        <v>25</v>
      </c>
      <c r="B2354">
        <v>13</v>
      </c>
      <c r="C2354">
        <f>IF(OR($L2354=TRUE,$A2354=0,MOD($A2354,ChapterTable!$R$20)&lt;&gt;0),
MAX(0,INT(($B2354+ChapterTable!$P$26+VLOOKUP(SUBSTITUTE(C$1,"성장단계","")&amp;"단계오프셋",ChapterTable!$R:$S,2,0))/ChapterTable!$P$23)),
MAX(0,INT(($B2354+ChapterTable!$R$26+VLOOKUP(SUBSTITUTE(C$1,"성장단계","")&amp;"보스단계오프셋",ChapterTable!$R:$S,2,0))/ChapterTable!$R$23)))</f>
        <v>1</v>
      </c>
      <c r="D2354">
        <f>IF(OR($L2354=TRUE,$A2354=0,MOD($A2354,ChapterTable!$R$20)&lt;&gt;0),
MAX(0,INT(($B2354+ChapterTable!$P$26+VLOOKUP(SUBSTITUTE(D$1,"성장단계","")&amp;"단계오프셋",ChapterTable!$R:$S,2,0))/ChapterTable!$P$23)),
MAX(0,INT(($B2354+ChapterTable!$R$26+VLOOKUP(SUBSTITUTE(D$1,"성장단계","")&amp;"보스단계오프셋",ChapterTable!$R:$S,2,0))/ChapterTable!$R$23)))</f>
        <v>1</v>
      </c>
      <c r="E2354" s="1">
        <f ca="1">IF(AND($A2354=0,$B2354=1),
    VLOOKUP(1,ChapterTable!$1:$1048576,MATCH("최종"&amp;SUBSTITUTE(SUBSTITUTE(E$1,"standard",""),"|Float",""),ChapterTable!$1:$1,0),0)*ChapterTable!$P$17,
  IF(AND($A2354=0,$B2354=0),
    E2355,
  IF($B2354=0,
    VLOOKUP($A2354,ChapterTable!$1:$1048576,MATCH("최종"&amp;SUBSTITUTE(SUBSTITUTE(E$1,"standard",""),"|Float",""),ChapterTable!$1:$1,0),0),
  IF($B2354=1,
    IF($L2354=FALSE,
      VLOOKUP($A2354,ChapterTable!$1:$1048576,MATCH("최종"&amp;SUBSTITUTE(SUBSTITUTE(E$1,"standard",""),"|Float",""),ChapterTable!$1:$1,0),0),
      VLOOKUP($A2354-ChapterTable!$P$11,ChapterTable!$1:$1048576,MATCH("최종"&amp;SUBSTITUTE(SUBSTITUTE(E$1,"standard",""),"|Float",""),ChapterTable!$1:$1,0),0)*ChapterTable!$P$14
    ),
  OFFSET(E2354,-$B2354+IF($L2354,1,0),0)*IF($B2354&gt;OFFSET($B2354,1,0),ChapterTable!$R$17,1)*
    (VLOOKUP(SUBSTITUTE(SUBSTITUTE(E$1,"standard",""),"|Float","")&amp;IF(OR($L2354=TRUE,$A2354=0,MOD($A2354,ChapterTable!$R$20)&lt;&gt;0),"","보스")&amp;"인게임누적곱배수",ChapterTable!$R:$S,2,0)^C2354
    +VLOOKUP(SUBSTITUTE(SUBSTITUTE(E$1,"standard",""),"|Float","")&amp;IF(OR($L2354=TRUE,$A2354=0,MOD($A2354,ChapterTable!$R$20)&lt;&gt;0),"","보스")&amp;"인게임누적합배수",ChapterTable!$R:$S,2,0)*C2354)
  )
  )
  )
)</f>
        <v>1858485.9864415166</v>
      </c>
      <c r="F2354" s="1">
        <f ca="1">IF(AND($A2354=0,$B2354=1),
    VLOOKUP(1,ChapterTable!$1:$1048576,MATCH("최종"&amp;SUBSTITUTE(SUBSTITUTE(F$1,"standard",""),"|Float",""),ChapterTable!$1:$1,0),0)*ChapterTable!$P$17,
  IF(AND($A2354=0,$B2354=0),
    F2355,
  IF($B2354=0,
    VLOOKUP($A2354,ChapterTable!$1:$1048576,MATCH("최종"&amp;SUBSTITUTE(SUBSTITUTE(F$1,"standard",""),"|Float",""),ChapterTable!$1:$1,0),0),
  IF($B2354=1,
    IF($L2354=FALSE,
      VLOOKUP($A2354,ChapterTable!$1:$1048576,MATCH("최종"&amp;SUBSTITUTE(SUBSTITUTE(F$1,"standard",""),"|Float",""),ChapterTable!$1:$1,0),0),
      VLOOKUP($A2354-ChapterTable!$P$11,ChapterTable!$1:$1048576,MATCH("최종"&amp;SUBSTITUTE(SUBSTITUTE(F$1,"standard",""),"|Float",""),ChapterTable!$1:$1,0),0)*ChapterTable!$P$14
    ),
  OFFSET(F2354,-$B2354+IF($L2354,1,0),0)*
    (VLOOKUP(SUBSTITUTE(SUBSTITUTE(F$1,"standard",""),"|Float","")&amp;IF(OR($L2354=TRUE,$A2354=0,MOD($A2354,ChapterTable!$R$20)&lt;&gt;0),"","보스")&amp;"인게임누적곱배수",ChapterTable!$R:$S,2,0)^D2354
    +VLOOKUP(SUBSTITUTE(SUBSTITUTE(F$1,"standard",""),"|Float","")&amp;IF(OR($L2354=TRUE,$A2354=0,MOD($A2354,ChapterTable!$R$20)&lt;&gt;0),"","보스")&amp;"인게임누적합배수",ChapterTable!$R:$S,2,0)*D2354)
  )
  )
  )
)</f>
        <v>693705.70674466342</v>
      </c>
      <c r="G2354" t="s">
        <v>719</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262"/>
        <v>2</v>
      </c>
      <c r="Q2354">
        <f t="shared" si="263"/>
        <v>2</v>
      </c>
      <c r="R2354" t="b">
        <f t="shared" ca="1" si="264"/>
        <v>1</v>
      </c>
      <c r="T2354" t="b">
        <f t="shared" ca="1" si="265"/>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268"/>
        <v>0.5</v>
      </c>
      <c r="AJ2354">
        <f t="shared" si="266"/>
        <v>0.54666666600000002</v>
      </c>
      <c r="AK2354">
        <f t="shared" si="267"/>
        <v>1</v>
      </c>
      <c r="AL2354">
        <f t="shared" si="269"/>
        <v>10</v>
      </c>
    </row>
    <row r="2355" spans="1:38" hidden="1" x14ac:dyDescent="0.3">
      <c r="A2355">
        <v>25</v>
      </c>
      <c r="B2355">
        <v>14</v>
      </c>
      <c r="C2355">
        <f>IF(OR($L2355=TRUE,$A2355=0,MOD($A2355,ChapterTable!$R$20)&lt;&gt;0),
MAX(0,INT(($B2355+ChapterTable!$P$26+VLOOKUP(SUBSTITUTE(C$1,"성장단계","")&amp;"단계오프셋",ChapterTable!$R:$S,2,0))/ChapterTable!$P$23)),
MAX(0,INT(($B2355+ChapterTable!$R$26+VLOOKUP(SUBSTITUTE(C$1,"성장단계","")&amp;"보스단계오프셋",ChapterTable!$R:$S,2,0))/ChapterTable!$R$23)))</f>
        <v>1</v>
      </c>
      <c r="D2355">
        <f>IF(OR($L2355=TRUE,$A2355=0,MOD($A2355,ChapterTable!$R$20)&lt;&gt;0),
MAX(0,INT(($B2355+ChapterTable!$P$26+VLOOKUP(SUBSTITUTE(D$1,"성장단계","")&amp;"단계오프셋",ChapterTable!$R:$S,2,0))/ChapterTable!$P$23)),
MAX(0,INT(($B2355+ChapterTable!$R$26+VLOOKUP(SUBSTITUTE(D$1,"성장단계","")&amp;"보스단계오프셋",ChapterTable!$R:$S,2,0))/ChapterTable!$R$23)))</f>
        <v>1</v>
      </c>
      <c r="E2355" s="1">
        <f ca="1">IF(AND($A2355=0,$B2355=1),
    VLOOKUP(1,ChapterTable!$1:$1048576,MATCH("최종"&amp;SUBSTITUTE(SUBSTITUTE(E$1,"standard",""),"|Float",""),ChapterTable!$1:$1,0),0)*ChapterTable!$P$17,
  IF(AND($A2355=0,$B2355=0),
    E2356,
  IF($B2355=0,
    VLOOKUP($A2355,ChapterTable!$1:$1048576,MATCH("최종"&amp;SUBSTITUTE(SUBSTITUTE(E$1,"standard",""),"|Float",""),ChapterTable!$1:$1,0),0),
  IF($B2355=1,
    IF($L2355=FALSE,
      VLOOKUP($A2355,ChapterTable!$1:$1048576,MATCH("최종"&amp;SUBSTITUTE(SUBSTITUTE(E$1,"standard",""),"|Float",""),ChapterTable!$1:$1,0),0),
      VLOOKUP($A2355-ChapterTable!$P$11,ChapterTable!$1:$1048576,MATCH("최종"&amp;SUBSTITUTE(SUBSTITUTE(E$1,"standard",""),"|Float",""),ChapterTable!$1:$1,0),0)*ChapterTable!$P$14
    ),
  OFFSET(E2355,-$B2355+IF($L2355,1,0),0)*IF($B2355&gt;OFFSET($B2355,1,0),ChapterTable!$R$17,1)*
    (VLOOKUP(SUBSTITUTE(SUBSTITUTE(E$1,"standard",""),"|Float","")&amp;IF(OR($L2355=TRUE,$A2355=0,MOD($A2355,ChapterTable!$R$20)&lt;&gt;0),"","보스")&amp;"인게임누적곱배수",ChapterTable!$R:$S,2,0)^C2355
    +VLOOKUP(SUBSTITUTE(SUBSTITUTE(E$1,"standard",""),"|Float","")&amp;IF(OR($L2355=TRUE,$A2355=0,MOD($A2355,ChapterTable!$R$20)&lt;&gt;0),"","보스")&amp;"인게임누적합배수",ChapterTable!$R:$S,2,0)*C2355)
  )
  )
  )
)</f>
        <v>1858485.9864415166</v>
      </c>
      <c r="F2355" s="1">
        <f ca="1">IF(AND($A2355=0,$B2355=1),
    VLOOKUP(1,ChapterTable!$1:$1048576,MATCH("최종"&amp;SUBSTITUTE(SUBSTITUTE(F$1,"standard",""),"|Float",""),ChapterTable!$1:$1,0),0)*ChapterTable!$P$17,
  IF(AND($A2355=0,$B2355=0),
    F2356,
  IF($B2355=0,
    VLOOKUP($A2355,ChapterTable!$1:$1048576,MATCH("최종"&amp;SUBSTITUTE(SUBSTITUTE(F$1,"standard",""),"|Float",""),ChapterTable!$1:$1,0),0),
  IF($B2355=1,
    IF($L2355=FALSE,
      VLOOKUP($A2355,ChapterTable!$1:$1048576,MATCH("최종"&amp;SUBSTITUTE(SUBSTITUTE(F$1,"standard",""),"|Float",""),ChapterTable!$1:$1,0),0),
      VLOOKUP($A2355-ChapterTable!$P$11,ChapterTable!$1:$1048576,MATCH("최종"&amp;SUBSTITUTE(SUBSTITUTE(F$1,"standard",""),"|Float",""),ChapterTable!$1:$1,0),0)*ChapterTable!$P$14
    ),
  OFFSET(F2355,-$B2355+IF($L2355,1,0),0)*
    (VLOOKUP(SUBSTITUTE(SUBSTITUTE(F$1,"standard",""),"|Float","")&amp;IF(OR($L2355=TRUE,$A2355=0,MOD($A2355,ChapterTable!$R$20)&lt;&gt;0),"","보스")&amp;"인게임누적곱배수",ChapterTable!$R:$S,2,0)^D2355
    +VLOOKUP(SUBSTITUTE(SUBSTITUTE(F$1,"standard",""),"|Float","")&amp;IF(OR($L2355=TRUE,$A2355=0,MOD($A2355,ChapterTable!$R$20)&lt;&gt;0),"","보스")&amp;"인게임누적합배수",ChapterTable!$R:$S,2,0)*D2355)
  )
  )
  )
)</f>
        <v>693705.70674466342</v>
      </c>
      <c r="G2355" t="s">
        <v>719</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262"/>
        <v>2</v>
      </c>
      <c r="Q2355">
        <f t="shared" si="263"/>
        <v>2</v>
      </c>
      <c r="R2355" t="b">
        <f t="shared" ca="1" si="264"/>
        <v>1</v>
      </c>
      <c r="T2355" t="b">
        <f t="shared" ca="1" si="265"/>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268"/>
        <v>0.5</v>
      </c>
      <c r="AJ2355">
        <f t="shared" si="266"/>
        <v>0.54666666600000002</v>
      </c>
      <c r="AK2355">
        <f t="shared" si="267"/>
        <v>1</v>
      </c>
      <c r="AL2355">
        <f t="shared" si="269"/>
        <v>10</v>
      </c>
    </row>
    <row r="2356" spans="1:38" hidden="1" x14ac:dyDescent="0.3">
      <c r="A2356">
        <v>25</v>
      </c>
      <c r="B2356">
        <v>15</v>
      </c>
      <c r="C2356">
        <f>IF(OR($L2356=TRUE,$A2356=0,MOD($A2356,ChapterTable!$R$20)&lt;&gt;0),
MAX(0,INT(($B2356+ChapterTable!$P$26+VLOOKUP(SUBSTITUTE(C$1,"성장단계","")&amp;"단계오프셋",ChapterTable!$R:$S,2,0))/ChapterTable!$P$23)),
MAX(0,INT(($B2356+ChapterTable!$R$26+VLOOKUP(SUBSTITUTE(C$1,"성장단계","")&amp;"보스단계오프셋",ChapterTable!$R:$S,2,0))/ChapterTable!$R$23)))</f>
        <v>1</v>
      </c>
      <c r="D2356">
        <f>IF(OR($L2356=TRUE,$A2356=0,MOD($A2356,ChapterTable!$R$20)&lt;&gt;0),
MAX(0,INT(($B2356+ChapterTable!$P$26+VLOOKUP(SUBSTITUTE(D$1,"성장단계","")&amp;"단계오프셋",ChapterTable!$R:$S,2,0))/ChapterTable!$P$23)),
MAX(0,INT(($B2356+ChapterTable!$R$26+VLOOKUP(SUBSTITUTE(D$1,"성장단계","")&amp;"보스단계오프셋",ChapterTable!$R:$S,2,0))/ChapterTable!$R$23)))</f>
        <v>1</v>
      </c>
      <c r="E2356" s="1">
        <f ca="1">IF(AND($A2356=0,$B2356=1),
    VLOOKUP(1,ChapterTable!$1:$1048576,MATCH("최종"&amp;SUBSTITUTE(SUBSTITUTE(E$1,"standard",""),"|Float",""),ChapterTable!$1:$1,0),0)*ChapterTable!$P$17,
  IF(AND($A2356=0,$B2356=0),
    E2357,
  IF($B2356=0,
    VLOOKUP($A2356,ChapterTable!$1:$1048576,MATCH("최종"&amp;SUBSTITUTE(SUBSTITUTE(E$1,"standard",""),"|Float",""),ChapterTable!$1:$1,0),0),
  IF($B2356=1,
    IF($L2356=FALSE,
      VLOOKUP($A2356,ChapterTable!$1:$1048576,MATCH("최종"&amp;SUBSTITUTE(SUBSTITUTE(E$1,"standard",""),"|Float",""),ChapterTable!$1:$1,0),0),
      VLOOKUP($A2356-ChapterTable!$P$11,ChapterTable!$1:$1048576,MATCH("최종"&amp;SUBSTITUTE(SUBSTITUTE(E$1,"standard",""),"|Float",""),ChapterTable!$1:$1,0),0)*ChapterTable!$P$14
    ),
  OFFSET(E2356,-$B2356+IF($L2356,1,0),0)*IF($B2356&gt;OFFSET($B2356,1,0),ChapterTable!$R$17,1)*
    (VLOOKUP(SUBSTITUTE(SUBSTITUTE(E$1,"standard",""),"|Float","")&amp;IF(OR($L2356=TRUE,$A2356=0,MOD($A2356,ChapterTable!$R$20)&lt;&gt;0),"","보스")&amp;"인게임누적곱배수",ChapterTable!$R:$S,2,0)^C2356
    +VLOOKUP(SUBSTITUTE(SUBSTITUTE(E$1,"standard",""),"|Float","")&amp;IF(OR($L2356=TRUE,$A2356=0,MOD($A2356,ChapterTable!$R$20)&lt;&gt;0),"","보스")&amp;"인게임누적합배수",ChapterTable!$R:$S,2,0)*C2356)
  )
  )
  )
)</f>
        <v>1858485.9864415166</v>
      </c>
      <c r="F2356" s="1">
        <f ca="1">IF(AND($A2356=0,$B2356=1),
    VLOOKUP(1,ChapterTable!$1:$1048576,MATCH("최종"&amp;SUBSTITUTE(SUBSTITUTE(F$1,"standard",""),"|Float",""),ChapterTable!$1:$1,0),0)*ChapterTable!$P$17,
  IF(AND($A2356=0,$B2356=0),
    F2357,
  IF($B2356=0,
    VLOOKUP($A2356,ChapterTable!$1:$1048576,MATCH("최종"&amp;SUBSTITUTE(SUBSTITUTE(F$1,"standard",""),"|Float",""),ChapterTable!$1:$1,0),0),
  IF($B2356=1,
    IF($L2356=FALSE,
      VLOOKUP($A2356,ChapterTable!$1:$1048576,MATCH("최종"&amp;SUBSTITUTE(SUBSTITUTE(F$1,"standard",""),"|Float",""),ChapterTable!$1:$1,0),0),
      VLOOKUP($A2356-ChapterTable!$P$11,ChapterTable!$1:$1048576,MATCH("최종"&amp;SUBSTITUTE(SUBSTITUTE(F$1,"standard",""),"|Float",""),ChapterTable!$1:$1,0),0)*ChapterTable!$P$14
    ),
  OFFSET(F2356,-$B2356+IF($L2356,1,0),0)*
    (VLOOKUP(SUBSTITUTE(SUBSTITUTE(F$1,"standard",""),"|Float","")&amp;IF(OR($L2356=TRUE,$A2356=0,MOD($A2356,ChapterTable!$R$20)&lt;&gt;0),"","보스")&amp;"인게임누적곱배수",ChapterTable!$R:$S,2,0)^D2356
    +VLOOKUP(SUBSTITUTE(SUBSTITUTE(F$1,"standard",""),"|Float","")&amp;IF(OR($L2356=TRUE,$A2356=0,MOD($A2356,ChapterTable!$R$20)&lt;&gt;0),"","보스")&amp;"인게임누적합배수",ChapterTable!$R:$S,2,0)*D2356)
  )
  )
  )
)</f>
        <v>693705.70674466342</v>
      </c>
      <c r="G2356" t="s">
        <v>719</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262"/>
        <v>11</v>
      </c>
      <c r="Q2356">
        <f t="shared" si="263"/>
        <v>11</v>
      </c>
      <c r="R2356" t="b">
        <f t="shared" ca="1" si="264"/>
        <v>1</v>
      </c>
      <c r="T2356" t="b">
        <f t="shared" ca="1" si="265"/>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268"/>
        <v>0.5</v>
      </c>
      <c r="AJ2356">
        <f t="shared" si="266"/>
        <v>0.54666666600000002</v>
      </c>
      <c r="AK2356">
        <f t="shared" si="267"/>
        <v>1</v>
      </c>
      <c r="AL2356">
        <f t="shared" si="269"/>
        <v>10</v>
      </c>
    </row>
    <row r="2357" spans="1:38" hidden="1" x14ac:dyDescent="0.3">
      <c r="A2357">
        <v>25</v>
      </c>
      <c r="B2357">
        <v>16</v>
      </c>
      <c r="C2357">
        <f>IF(OR($L2357=TRUE,$A2357=0,MOD($A2357,ChapterTable!$R$20)&lt;&gt;0),
MAX(0,INT(($B2357+ChapterTable!$P$26+VLOOKUP(SUBSTITUTE(C$1,"성장단계","")&amp;"단계오프셋",ChapterTable!$R:$S,2,0))/ChapterTable!$P$23)),
MAX(0,INT(($B2357+ChapterTable!$R$26+VLOOKUP(SUBSTITUTE(C$1,"성장단계","")&amp;"보스단계오프셋",ChapterTable!$R:$S,2,0))/ChapterTable!$R$23)))</f>
        <v>2</v>
      </c>
      <c r="D2357">
        <f>IF(OR($L2357=TRUE,$A2357=0,MOD($A2357,ChapterTable!$R$20)&lt;&gt;0),
MAX(0,INT(($B2357+ChapterTable!$P$26+VLOOKUP(SUBSTITUTE(D$1,"성장단계","")&amp;"단계오프셋",ChapterTable!$R:$S,2,0))/ChapterTable!$P$23)),
MAX(0,INT(($B2357+ChapterTable!$R$26+VLOOKUP(SUBSTITUTE(D$1,"성장단계","")&amp;"보스단계오프셋",ChapterTable!$R:$S,2,0))/ChapterTable!$R$23)))</f>
        <v>1</v>
      </c>
      <c r="E2357" s="1">
        <f ca="1">IF(AND($A2357=0,$B2357=1),
    VLOOKUP(1,ChapterTable!$1:$1048576,MATCH("최종"&amp;SUBSTITUTE(SUBSTITUTE(E$1,"standard",""),"|Float",""),ChapterTable!$1:$1,0),0)*ChapterTable!$P$17,
  IF(AND($A2357=0,$B2357=0),
    E2358,
  IF($B2357=0,
    VLOOKUP($A2357,ChapterTable!$1:$1048576,MATCH("최종"&amp;SUBSTITUTE(SUBSTITUTE(E$1,"standard",""),"|Float",""),ChapterTable!$1:$1,0),0),
  IF($B2357=1,
    IF($L2357=FALSE,
      VLOOKUP($A2357,ChapterTable!$1:$1048576,MATCH("최종"&amp;SUBSTITUTE(SUBSTITUTE(E$1,"standard",""),"|Float",""),ChapterTable!$1:$1,0),0),
      VLOOKUP($A2357-ChapterTable!$P$11,ChapterTable!$1:$1048576,MATCH("최종"&amp;SUBSTITUTE(SUBSTITUTE(E$1,"standard",""),"|Float",""),ChapterTable!$1:$1,0),0)*ChapterTable!$P$14
    ),
  OFFSET(E2357,-$B2357+IF($L2357,1,0),0)*IF($B2357&gt;OFFSET($B2357,1,0),ChapterTable!$R$17,1)*
    (VLOOKUP(SUBSTITUTE(SUBSTITUTE(E$1,"standard",""),"|Float","")&amp;IF(OR($L2357=TRUE,$A2357=0,MOD($A2357,ChapterTable!$R$20)&lt;&gt;0),"","보스")&amp;"인게임누적곱배수",ChapterTable!$R:$S,2,0)^C2357
    +VLOOKUP(SUBSTITUTE(SUBSTITUTE(E$1,"standard",""),"|Float","")&amp;IF(OR($L2357=TRUE,$A2357=0,MOD($A2357,ChapterTable!$R$20)&lt;&gt;0),"","보스")&amp;"인게임누적합배수",ChapterTable!$R:$S,2,0)*C2357)
  )
  )
  )
)</f>
        <v>2168233.6508484357</v>
      </c>
      <c r="F2357" s="1">
        <f ca="1">IF(AND($A2357=0,$B2357=1),
    VLOOKUP(1,ChapterTable!$1:$1048576,MATCH("최종"&amp;SUBSTITUTE(SUBSTITUTE(F$1,"standard",""),"|Float",""),ChapterTable!$1:$1,0),0)*ChapterTable!$P$17,
  IF(AND($A2357=0,$B2357=0),
    F2358,
  IF($B2357=0,
    VLOOKUP($A2357,ChapterTable!$1:$1048576,MATCH("최종"&amp;SUBSTITUTE(SUBSTITUTE(F$1,"standard",""),"|Float",""),ChapterTable!$1:$1,0),0),
  IF($B2357=1,
    IF($L2357=FALSE,
      VLOOKUP($A2357,ChapterTable!$1:$1048576,MATCH("최종"&amp;SUBSTITUTE(SUBSTITUTE(F$1,"standard",""),"|Float",""),ChapterTable!$1:$1,0),0),
      VLOOKUP($A2357-ChapterTable!$P$11,ChapterTable!$1:$1048576,MATCH("최종"&amp;SUBSTITUTE(SUBSTITUTE(F$1,"standard",""),"|Float",""),ChapterTable!$1:$1,0),0)*ChapterTable!$P$14
    ),
  OFFSET(F2357,-$B2357+IF($L2357,1,0),0)*
    (VLOOKUP(SUBSTITUTE(SUBSTITUTE(F$1,"standard",""),"|Float","")&amp;IF(OR($L2357=TRUE,$A2357=0,MOD($A2357,ChapterTable!$R$20)&lt;&gt;0),"","보스")&amp;"인게임누적곱배수",ChapterTable!$R:$S,2,0)^D2357
    +VLOOKUP(SUBSTITUTE(SUBSTITUTE(F$1,"standard",""),"|Float","")&amp;IF(OR($L2357=TRUE,$A2357=0,MOD($A2357,ChapterTable!$R$20)&lt;&gt;0),"","보스")&amp;"인게임누적합배수",ChapterTable!$R:$S,2,0)*D2357)
  )
  )
  )
)</f>
        <v>693705.70674466342</v>
      </c>
      <c r="G2357" t="s">
        <v>719</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262"/>
        <v>2</v>
      </c>
      <c r="Q2357">
        <f t="shared" si="263"/>
        <v>2</v>
      </c>
      <c r="R2357" t="b">
        <f t="shared" ca="1" si="264"/>
        <v>1</v>
      </c>
      <c r="T2357" t="b">
        <f t="shared" ca="1" si="265"/>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268"/>
        <v>0.5</v>
      </c>
      <c r="AJ2357">
        <f t="shared" si="266"/>
        <v>0.54666666600000002</v>
      </c>
      <c r="AK2357">
        <f t="shared" si="267"/>
        <v>1</v>
      </c>
      <c r="AL2357">
        <f t="shared" si="269"/>
        <v>10</v>
      </c>
    </row>
    <row r="2358" spans="1:38" hidden="1" x14ac:dyDescent="0.3">
      <c r="A2358">
        <v>25</v>
      </c>
      <c r="B2358">
        <v>17</v>
      </c>
      <c r="C2358">
        <f>IF(OR($L2358=TRUE,$A2358=0,MOD($A2358,ChapterTable!$R$20)&lt;&gt;0),
MAX(0,INT(($B2358+ChapterTable!$P$26+VLOOKUP(SUBSTITUTE(C$1,"성장단계","")&amp;"단계오프셋",ChapterTable!$R:$S,2,0))/ChapterTable!$P$23)),
MAX(0,INT(($B2358+ChapterTable!$R$26+VLOOKUP(SUBSTITUTE(C$1,"성장단계","")&amp;"보스단계오프셋",ChapterTable!$R:$S,2,0))/ChapterTable!$R$23)))</f>
        <v>2</v>
      </c>
      <c r="D2358">
        <f>IF(OR($L2358=TRUE,$A2358=0,MOD($A2358,ChapterTable!$R$20)&lt;&gt;0),
MAX(0,INT(($B2358+ChapterTable!$P$26+VLOOKUP(SUBSTITUTE(D$1,"성장단계","")&amp;"단계오프셋",ChapterTable!$R:$S,2,0))/ChapterTable!$P$23)),
MAX(0,INT(($B2358+ChapterTable!$R$26+VLOOKUP(SUBSTITUTE(D$1,"성장단계","")&amp;"보스단계오프셋",ChapterTable!$R:$S,2,0))/ChapterTable!$R$23)))</f>
        <v>1</v>
      </c>
      <c r="E2358" s="1">
        <f ca="1">IF(AND($A2358=0,$B2358=1),
    VLOOKUP(1,ChapterTable!$1:$1048576,MATCH("최종"&amp;SUBSTITUTE(SUBSTITUTE(E$1,"standard",""),"|Float",""),ChapterTable!$1:$1,0),0)*ChapterTable!$P$17,
  IF(AND($A2358=0,$B2358=0),
    E2359,
  IF($B2358=0,
    VLOOKUP($A2358,ChapterTable!$1:$1048576,MATCH("최종"&amp;SUBSTITUTE(SUBSTITUTE(E$1,"standard",""),"|Float",""),ChapterTable!$1:$1,0),0),
  IF($B2358=1,
    IF($L2358=FALSE,
      VLOOKUP($A2358,ChapterTable!$1:$1048576,MATCH("최종"&amp;SUBSTITUTE(SUBSTITUTE(E$1,"standard",""),"|Float",""),ChapterTable!$1:$1,0),0),
      VLOOKUP($A2358-ChapterTable!$P$11,ChapterTable!$1:$1048576,MATCH("최종"&amp;SUBSTITUTE(SUBSTITUTE(E$1,"standard",""),"|Float",""),ChapterTable!$1:$1,0),0)*ChapterTable!$P$14
    ),
  OFFSET(E2358,-$B2358+IF($L2358,1,0),0)*IF($B2358&gt;OFFSET($B2358,1,0),ChapterTable!$R$17,1)*
    (VLOOKUP(SUBSTITUTE(SUBSTITUTE(E$1,"standard",""),"|Float","")&amp;IF(OR($L2358=TRUE,$A2358=0,MOD($A2358,ChapterTable!$R$20)&lt;&gt;0),"","보스")&amp;"인게임누적곱배수",ChapterTable!$R:$S,2,0)^C2358
    +VLOOKUP(SUBSTITUTE(SUBSTITUTE(E$1,"standard",""),"|Float","")&amp;IF(OR($L2358=TRUE,$A2358=0,MOD($A2358,ChapterTable!$R$20)&lt;&gt;0),"","보스")&amp;"인게임누적합배수",ChapterTable!$R:$S,2,0)*C2358)
  )
  )
  )
)</f>
        <v>2168233.6508484357</v>
      </c>
      <c r="F2358" s="1">
        <f ca="1">IF(AND($A2358=0,$B2358=1),
    VLOOKUP(1,ChapterTable!$1:$1048576,MATCH("최종"&amp;SUBSTITUTE(SUBSTITUTE(F$1,"standard",""),"|Float",""),ChapterTable!$1:$1,0),0)*ChapterTable!$P$17,
  IF(AND($A2358=0,$B2358=0),
    F2359,
  IF($B2358=0,
    VLOOKUP($A2358,ChapterTable!$1:$1048576,MATCH("최종"&amp;SUBSTITUTE(SUBSTITUTE(F$1,"standard",""),"|Float",""),ChapterTable!$1:$1,0),0),
  IF($B2358=1,
    IF($L2358=FALSE,
      VLOOKUP($A2358,ChapterTable!$1:$1048576,MATCH("최종"&amp;SUBSTITUTE(SUBSTITUTE(F$1,"standard",""),"|Float",""),ChapterTable!$1:$1,0),0),
      VLOOKUP($A2358-ChapterTable!$P$11,ChapterTable!$1:$1048576,MATCH("최종"&amp;SUBSTITUTE(SUBSTITUTE(F$1,"standard",""),"|Float",""),ChapterTable!$1:$1,0),0)*ChapterTable!$P$14
    ),
  OFFSET(F2358,-$B2358+IF($L2358,1,0),0)*
    (VLOOKUP(SUBSTITUTE(SUBSTITUTE(F$1,"standard",""),"|Float","")&amp;IF(OR($L2358=TRUE,$A2358=0,MOD($A2358,ChapterTable!$R$20)&lt;&gt;0),"","보스")&amp;"인게임누적곱배수",ChapterTable!$R:$S,2,0)^D2358
    +VLOOKUP(SUBSTITUTE(SUBSTITUTE(F$1,"standard",""),"|Float","")&amp;IF(OR($L2358=TRUE,$A2358=0,MOD($A2358,ChapterTable!$R$20)&lt;&gt;0),"","보스")&amp;"인게임누적합배수",ChapterTable!$R:$S,2,0)*D2358)
  )
  )
  )
)</f>
        <v>693705.70674466342</v>
      </c>
      <c r="G2358" t="s">
        <v>719</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262"/>
        <v>2</v>
      </c>
      <c r="Q2358">
        <f t="shared" si="263"/>
        <v>2</v>
      </c>
      <c r="R2358" t="b">
        <f t="shared" ca="1" si="264"/>
        <v>1</v>
      </c>
      <c r="T2358" t="b">
        <f t="shared" ca="1" si="265"/>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268"/>
        <v>0.5</v>
      </c>
      <c r="AJ2358">
        <f t="shared" si="266"/>
        <v>0.54666666600000002</v>
      </c>
      <c r="AK2358">
        <f t="shared" si="267"/>
        <v>1</v>
      </c>
      <c r="AL2358">
        <f t="shared" si="269"/>
        <v>10</v>
      </c>
    </row>
    <row r="2359" spans="1:38" hidden="1" x14ac:dyDescent="0.3">
      <c r="A2359">
        <v>25</v>
      </c>
      <c r="B2359">
        <v>18</v>
      </c>
      <c r="C2359">
        <f>IF(OR($L2359=TRUE,$A2359=0,MOD($A2359,ChapterTable!$R$20)&lt;&gt;0),
MAX(0,INT(($B2359+ChapterTable!$P$26+VLOOKUP(SUBSTITUTE(C$1,"성장단계","")&amp;"단계오프셋",ChapterTable!$R:$S,2,0))/ChapterTable!$P$23)),
MAX(0,INT(($B2359+ChapterTable!$R$26+VLOOKUP(SUBSTITUTE(C$1,"성장단계","")&amp;"보스단계오프셋",ChapterTable!$R:$S,2,0))/ChapterTable!$R$23)))</f>
        <v>2</v>
      </c>
      <c r="D2359">
        <f>IF(OR($L2359=TRUE,$A2359=0,MOD($A2359,ChapterTable!$R$20)&lt;&gt;0),
MAX(0,INT(($B2359+ChapterTable!$P$26+VLOOKUP(SUBSTITUTE(D$1,"성장단계","")&amp;"단계오프셋",ChapterTable!$R:$S,2,0))/ChapterTable!$P$23)),
MAX(0,INT(($B2359+ChapterTable!$R$26+VLOOKUP(SUBSTITUTE(D$1,"성장단계","")&amp;"보스단계오프셋",ChapterTable!$R:$S,2,0))/ChapterTable!$R$23)))</f>
        <v>1</v>
      </c>
      <c r="E2359" s="1">
        <f ca="1">IF(AND($A2359=0,$B2359=1),
    VLOOKUP(1,ChapterTable!$1:$1048576,MATCH("최종"&amp;SUBSTITUTE(SUBSTITUTE(E$1,"standard",""),"|Float",""),ChapterTable!$1:$1,0),0)*ChapterTable!$P$17,
  IF(AND($A2359=0,$B2359=0),
    E2360,
  IF($B2359=0,
    VLOOKUP($A2359,ChapterTable!$1:$1048576,MATCH("최종"&amp;SUBSTITUTE(SUBSTITUTE(E$1,"standard",""),"|Float",""),ChapterTable!$1:$1,0),0),
  IF($B2359=1,
    IF($L2359=FALSE,
      VLOOKUP($A2359,ChapterTable!$1:$1048576,MATCH("최종"&amp;SUBSTITUTE(SUBSTITUTE(E$1,"standard",""),"|Float",""),ChapterTable!$1:$1,0),0),
      VLOOKUP($A2359-ChapterTable!$P$11,ChapterTable!$1:$1048576,MATCH("최종"&amp;SUBSTITUTE(SUBSTITUTE(E$1,"standard",""),"|Float",""),ChapterTable!$1:$1,0),0)*ChapterTable!$P$14
    ),
  OFFSET(E2359,-$B2359+IF($L2359,1,0),0)*IF($B2359&gt;OFFSET($B2359,1,0),ChapterTable!$R$17,1)*
    (VLOOKUP(SUBSTITUTE(SUBSTITUTE(E$1,"standard",""),"|Float","")&amp;IF(OR($L2359=TRUE,$A2359=0,MOD($A2359,ChapterTable!$R$20)&lt;&gt;0),"","보스")&amp;"인게임누적곱배수",ChapterTable!$R:$S,2,0)^C2359
    +VLOOKUP(SUBSTITUTE(SUBSTITUTE(E$1,"standard",""),"|Float","")&amp;IF(OR($L2359=TRUE,$A2359=0,MOD($A2359,ChapterTable!$R$20)&lt;&gt;0),"","보스")&amp;"인게임누적합배수",ChapterTable!$R:$S,2,0)*C2359)
  )
  )
  )
)</f>
        <v>2168233.6508484357</v>
      </c>
      <c r="F2359" s="1">
        <f ca="1">IF(AND($A2359=0,$B2359=1),
    VLOOKUP(1,ChapterTable!$1:$1048576,MATCH("최종"&amp;SUBSTITUTE(SUBSTITUTE(F$1,"standard",""),"|Float",""),ChapterTable!$1:$1,0),0)*ChapterTable!$P$17,
  IF(AND($A2359=0,$B2359=0),
    F2360,
  IF($B2359=0,
    VLOOKUP($A2359,ChapterTable!$1:$1048576,MATCH("최종"&amp;SUBSTITUTE(SUBSTITUTE(F$1,"standard",""),"|Float",""),ChapterTable!$1:$1,0),0),
  IF($B2359=1,
    IF($L2359=FALSE,
      VLOOKUP($A2359,ChapterTable!$1:$1048576,MATCH("최종"&amp;SUBSTITUTE(SUBSTITUTE(F$1,"standard",""),"|Float",""),ChapterTable!$1:$1,0),0),
      VLOOKUP($A2359-ChapterTable!$P$11,ChapterTable!$1:$1048576,MATCH("최종"&amp;SUBSTITUTE(SUBSTITUTE(F$1,"standard",""),"|Float",""),ChapterTable!$1:$1,0),0)*ChapterTable!$P$14
    ),
  OFFSET(F2359,-$B2359+IF($L2359,1,0),0)*
    (VLOOKUP(SUBSTITUTE(SUBSTITUTE(F$1,"standard",""),"|Float","")&amp;IF(OR($L2359=TRUE,$A2359=0,MOD($A2359,ChapterTable!$R$20)&lt;&gt;0),"","보스")&amp;"인게임누적곱배수",ChapterTable!$R:$S,2,0)^D2359
    +VLOOKUP(SUBSTITUTE(SUBSTITUTE(F$1,"standard",""),"|Float","")&amp;IF(OR($L2359=TRUE,$A2359=0,MOD($A2359,ChapterTable!$R$20)&lt;&gt;0),"","보스")&amp;"인게임누적합배수",ChapterTable!$R:$S,2,0)*D2359)
  )
  )
  )
)</f>
        <v>693705.70674466342</v>
      </c>
      <c r="G2359" t="s">
        <v>719</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262"/>
        <v>2</v>
      </c>
      <c r="Q2359">
        <f t="shared" si="263"/>
        <v>2</v>
      </c>
      <c r="R2359" t="b">
        <f t="shared" ca="1" si="264"/>
        <v>1</v>
      </c>
      <c r="T2359" t="b">
        <f t="shared" ca="1" si="265"/>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268"/>
        <v>0.5</v>
      </c>
      <c r="AJ2359">
        <f t="shared" si="266"/>
        <v>0.54666666600000002</v>
      </c>
      <c r="AK2359">
        <f t="shared" si="267"/>
        <v>1</v>
      </c>
      <c r="AL2359">
        <f t="shared" si="269"/>
        <v>10</v>
      </c>
    </row>
    <row r="2360" spans="1:38" hidden="1" x14ac:dyDescent="0.3">
      <c r="A2360">
        <v>25</v>
      </c>
      <c r="B2360">
        <v>19</v>
      </c>
      <c r="C2360">
        <f>IF(OR($L2360=TRUE,$A2360=0,MOD($A2360,ChapterTable!$R$20)&lt;&gt;0),
MAX(0,INT(($B2360+ChapterTable!$P$26+VLOOKUP(SUBSTITUTE(C$1,"성장단계","")&amp;"단계오프셋",ChapterTable!$R:$S,2,0))/ChapterTable!$P$23)),
MAX(0,INT(($B2360+ChapterTable!$R$26+VLOOKUP(SUBSTITUTE(C$1,"성장단계","")&amp;"보스단계오프셋",ChapterTable!$R:$S,2,0))/ChapterTable!$R$23)))</f>
        <v>2</v>
      </c>
      <c r="D2360">
        <f>IF(OR($L2360=TRUE,$A2360=0,MOD($A2360,ChapterTable!$R$20)&lt;&gt;0),
MAX(0,INT(($B2360+ChapterTable!$P$26+VLOOKUP(SUBSTITUTE(D$1,"성장단계","")&amp;"단계오프셋",ChapterTable!$R:$S,2,0))/ChapterTable!$P$23)),
MAX(0,INT(($B2360+ChapterTable!$R$26+VLOOKUP(SUBSTITUTE(D$1,"성장단계","")&amp;"보스단계오프셋",ChapterTable!$R:$S,2,0))/ChapterTable!$R$23)))</f>
        <v>1</v>
      </c>
      <c r="E2360" s="1">
        <f ca="1">IF(AND($A2360=0,$B2360=1),
    VLOOKUP(1,ChapterTable!$1:$1048576,MATCH("최종"&amp;SUBSTITUTE(SUBSTITUTE(E$1,"standard",""),"|Float",""),ChapterTable!$1:$1,0),0)*ChapterTable!$P$17,
  IF(AND($A2360=0,$B2360=0),
    E2361,
  IF($B2360=0,
    VLOOKUP($A2360,ChapterTable!$1:$1048576,MATCH("최종"&amp;SUBSTITUTE(SUBSTITUTE(E$1,"standard",""),"|Float",""),ChapterTable!$1:$1,0),0),
  IF($B2360=1,
    IF($L2360=FALSE,
      VLOOKUP($A2360,ChapterTable!$1:$1048576,MATCH("최종"&amp;SUBSTITUTE(SUBSTITUTE(E$1,"standard",""),"|Float",""),ChapterTable!$1:$1,0),0),
      VLOOKUP($A2360-ChapterTable!$P$11,ChapterTable!$1:$1048576,MATCH("최종"&amp;SUBSTITUTE(SUBSTITUTE(E$1,"standard",""),"|Float",""),ChapterTable!$1:$1,0),0)*ChapterTable!$P$14
    ),
  OFFSET(E2360,-$B2360+IF($L2360,1,0),0)*IF($B2360&gt;OFFSET($B2360,1,0),ChapterTable!$R$17,1)*
    (VLOOKUP(SUBSTITUTE(SUBSTITUTE(E$1,"standard",""),"|Float","")&amp;IF(OR($L2360=TRUE,$A2360=0,MOD($A2360,ChapterTable!$R$20)&lt;&gt;0),"","보스")&amp;"인게임누적곱배수",ChapterTable!$R:$S,2,0)^C2360
    +VLOOKUP(SUBSTITUTE(SUBSTITUTE(E$1,"standard",""),"|Float","")&amp;IF(OR($L2360=TRUE,$A2360=0,MOD($A2360,ChapterTable!$R$20)&lt;&gt;0),"","보스")&amp;"인게임누적합배수",ChapterTable!$R:$S,2,0)*C2360)
  )
  )
  )
)</f>
        <v>2168233.6508484357</v>
      </c>
      <c r="F2360" s="1">
        <f ca="1">IF(AND($A2360=0,$B2360=1),
    VLOOKUP(1,ChapterTable!$1:$1048576,MATCH("최종"&amp;SUBSTITUTE(SUBSTITUTE(F$1,"standard",""),"|Float",""),ChapterTable!$1:$1,0),0)*ChapterTable!$P$17,
  IF(AND($A2360=0,$B2360=0),
    F2361,
  IF($B2360=0,
    VLOOKUP($A2360,ChapterTable!$1:$1048576,MATCH("최종"&amp;SUBSTITUTE(SUBSTITUTE(F$1,"standard",""),"|Float",""),ChapterTable!$1:$1,0),0),
  IF($B2360=1,
    IF($L2360=FALSE,
      VLOOKUP($A2360,ChapterTable!$1:$1048576,MATCH("최종"&amp;SUBSTITUTE(SUBSTITUTE(F$1,"standard",""),"|Float",""),ChapterTable!$1:$1,0),0),
      VLOOKUP($A2360-ChapterTable!$P$11,ChapterTable!$1:$1048576,MATCH("최종"&amp;SUBSTITUTE(SUBSTITUTE(F$1,"standard",""),"|Float",""),ChapterTable!$1:$1,0),0)*ChapterTable!$P$14
    ),
  OFFSET(F2360,-$B2360+IF($L2360,1,0),0)*
    (VLOOKUP(SUBSTITUTE(SUBSTITUTE(F$1,"standard",""),"|Float","")&amp;IF(OR($L2360=TRUE,$A2360=0,MOD($A2360,ChapterTable!$R$20)&lt;&gt;0),"","보스")&amp;"인게임누적곱배수",ChapterTable!$R:$S,2,0)^D2360
    +VLOOKUP(SUBSTITUTE(SUBSTITUTE(F$1,"standard",""),"|Float","")&amp;IF(OR($L2360=TRUE,$A2360=0,MOD($A2360,ChapterTable!$R$20)&lt;&gt;0),"","보스")&amp;"인게임누적합배수",ChapterTable!$R:$S,2,0)*D2360)
  )
  )
  )
)</f>
        <v>693705.70674466342</v>
      </c>
      <c r="G2360" t="s">
        <v>719</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262"/>
        <v>92</v>
      </c>
      <c r="Q2360">
        <f t="shared" si="263"/>
        <v>92</v>
      </c>
      <c r="R2360" t="b">
        <f t="shared" ca="1" si="264"/>
        <v>1</v>
      </c>
      <c r="T2360" t="b">
        <f t="shared" ca="1" si="265"/>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268"/>
        <v>0.5</v>
      </c>
      <c r="AJ2360">
        <f t="shared" si="266"/>
        <v>0.54666666600000002</v>
      </c>
      <c r="AK2360">
        <f t="shared" si="267"/>
        <v>1</v>
      </c>
      <c r="AL2360">
        <f t="shared" si="269"/>
        <v>10</v>
      </c>
    </row>
    <row r="2361" spans="1:38" hidden="1" x14ac:dyDescent="0.3">
      <c r="A2361">
        <v>25</v>
      </c>
      <c r="B2361">
        <v>20</v>
      </c>
      <c r="C2361">
        <f>IF(OR($L2361=TRUE,$A2361=0,MOD($A2361,ChapterTable!$R$20)&lt;&gt;0),
MAX(0,INT(($B2361+ChapterTable!$P$26+VLOOKUP(SUBSTITUTE(C$1,"성장단계","")&amp;"단계오프셋",ChapterTable!$R:$S,2,0))/ChapterTable!$P$23)),
MAX(0,INT(($B2361+ChapterTable!$R$26+VLOOKUP(SUBSTITUTE(C$1,"성장단계","")&amp;"보스단계오프셋",ChapterTable!$R:$S,2,0))/ChapterTable!$R$23)))</f>
        <v>2</v>
      </c>
      <c r="D2361">
        <f>IF(OR($L2361=TRUE,$A2361=0,MOD($A2361,ChapterTable!$R$20)&lt;&gt;0),
MAX(0,INT(($B2361+ChapterTable!$P$26+VLOOKUP(SUBSTITUTE(D$1,"성장단계","")&amp;"단계오프셋",ChapterTable!$R:$S,2,0))/ChapterTable!$P$23)),
MAX(0,INT(($B2361+ChapterTable!$R$26+VLOOKUP(SUBSTITUTE(D$1,"성장단계","")&amp;"보스단계오프셋",ChapterTable!$R:$S,2,0))/ChapterTable!$R$23)))</f>
        <v>1</v>
      </c>
      <c r="E2361" s="1">
        <f ca="1">IF(AND($A2361=0,$B2361=1),
    VLOOKUP(1,ChapterTable!$1:$1048576,MATCH("최종"&amp;SUBSTITUTE(SUBSTITUTE(E$1,"standard",""),"|Float",""),ChapterTable!$1:$1,0),0)*ChapterTable!$P$17,
  IF(AND($A2361=0,$B2361=0),
    E2362,
  IF($B2361=0,
    VLOOKUP($A2361,ChapterTable!$1:$1048576,MATCH("최종"&amp;SUBSTITUTE(SUBSTITUTE(E$1,"standard",""),"|Float",""),ChapterTable!$1:$1,0),0),
  IF($B2361=1,
    IF($L2361=FALSE,
      VLOOKUP($A2361,ChapterTable!$1:$1048576,MATCH("최종"&amp;SUBSTITUTE(SUBSTITUTE(E$1,"standard",""),"|Float",""),ChapterTable!$1:$1,0),0),
      VLOOKUP($A2361-ChapterTable!$P$11,ChapterTable!$1:$1048576,MATCH("최종"&amp;SUBSTITUTE(SUBSTITUTE(E$1,"standard",""),"|Float",""),ChapterTable!$1:$1,0),0)*ChapterTable!$P$14
    ),
  OFFSET(E2361,-$B2361+IF($L2361,1,0),0)*IF($B2361&gt;OFFSET($B2361,1,0),ChapterTable!$R$17,1)*
    (VLOOKUP(SUBSTITUTE(SUBSTITUTE(E$1,"standard",""),"|Float","")&amp;IF(OR($L2361=TRUE,$A2361=0,MOD($A2361,ChapterTable!$R$20)&lt;&gt;0),"","보스")&amp;"인게임누적곱배수",ChapterTable!$R:$S,2,0)^C2361
    +VLOOKUP(SUBSTITUTE(SUBSTITUTE(E$1,"standard",""),"|Float","")&amp;IF(OR($L2361=TRUE,$A2361=0,MOD($A2361,ChapterTable!$R$20)&lt;&gt;0),"","보스")&amp;"인게임누적합배수",ChapterTable!$R:$S,2,0)*C2361)
  )
  )
  )
)</f>
        <v>2168233.6508484357</v>
      </c>
      <c r="F2361" s="1">
        <f ca="1">IF(AND($A2361=0,$B2361=1),
    VLOOKUP(1,ChapterTable!$1:$1048576,MATCH("최종"&amp;SUBSTITUTE(SUBSTITUTE(F$1,"standard",""),"|Float",""),ChapterTable!$1:$1,0),0)*ChapterTable!$P$17,
  IF(AND($A2361=0,$B2361=0),
    F2362,
  IF($B2361=0,
    VLOOKUP($A2361,ChapterTable!$1:$1048576,MATCH("최종"&amp;SUBSTITUTE(SUBSTITUTE(F$1,"standard",""),"|Float",""),ChapterTable!$1:$1,0),0),
  IF($B2361=1,
    IF($L2361=FALSE,
      VLOOKUP($A2361,ChapterTable!$1:$1048576,MATCH("최종"&amp;SUBSTITUTE(SUBSTITUTE(F$1,"standard",""),"|Float",""),ChapterTable!$1:$1,0),0),
      VLOOKUP($A2361-ChapterTable!$P$11,ChapterTable!$1:$1048576,MATCH("최종"&amp;SUBSTITUTE(SUBSTITUTE(F$1,"standard",""),"|Float",""),ChapterTable!$1:$1,0),0)*ChapterTable!$P$14
    ),
  OFFSET(F2361,-$B2361+IF($L2361,1,0),0)*
    (VLOOKUP(SUBSTITUTE(SUBSTITUTE(F$1,"standard",""),"|Float","")&amp;IF(OR($L2361=TRUE,$A2361=0,MOD($A2361,ChapterTable!$R$20)&lt;&gt;0),"","보스")&amp;"인게임누적곱배수",ChapterTable!$R:$S,2,0)^D2361
    +VLOOKUP(SUBSTITUTE(SUBSTITUTE(F$1,"standard",""),"|Float","")&amp;IF(OR($L2361=TRUE,$A2361=0,MOD($A2361,ChapterTable!$R$20)&lt;&gt;0),"","보스")&amp;"인게임누적합배수",ChapterTable!$R:$S,2,0)*D2361)
  )
  )
  )
)</f>
        <v>693705.70674466342</v>
      </c>
      <c r="G2361" t="s">
        <v>719</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262"/>
        <v>22</v>
      </c>
      <c r="Q2361">
        <f t="shared" si="263"/>
        <v>22</v>
      </c>
      <c r="R2361" t="b">
        <f t="shared" ca="1" si="264"/>
        <v>1</v>
      </c>
      <c r="T2361" t="b">
        <f t="shared" ca="1" si="265"/>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268"/>
        <v>0.5</v>
      </c>
      <c r="AJ2361">
        <f t="shared" si="266"/>
        <v>1</v>
      </c>
      <c r="AK2361">
        <f t="shared" si="267"/>
        <v>2</v>
      </c>
      <c r="AL2361">
        <f t="shared" si="269"/>
        <v>10</v>
      </c>
    </row>
    <row r="2362" spans="1:38" hidden="1" x14ac:dyDescent="0.3">
      <c r="A2362">
        <v>25</v>
      </c>
      <c r="B2362">
        <v>21</v>
      </c>
      <c r="C2362">
        <f>IF(OR($L2362=TRUE,$A2362=0,MOD($A2362,ChapterTable!$R$20)&lt;&gt;0),
MAX(0,INT(($B2362+ChapterTable!$P$26+VLOOKUP(SUBSTITUTE(C$1,"성장단계","")&amp;"단계오프셋",ChapterTable!$R:$S,2,0))/ChapterTable!$P$23)),
MAX(0,INT(($B2362+ChapterTable!$R$26+VLOOKUP(SUBSTITUTE(C$1,"성장단계","")&amp;"보스단계오프셋",ChapterTable!$R:$S,2,0))/ChapterTable!$R$23)))</f>
        <v>2</v>
      </c>
      <c r="D2362">
        <f>IF(OR($L2362=TRUE,$A2362=0,MOD($A2362,ChapterTable!$R$20)&lt;&gt;0),
MAX(0,INT(($B2362+ChapterTable!$P$26+VLOOKUP(SUBSTITUTE(D$1,"성장단계","")&amp;"단계오프셋",ChapterTable!$R:$S,2,0))/ChapterTable!$P$23)),
MAX(0,INT(($B2362+ChapterTable!$R$26+VLOOKUP(SUBSTITUTE(D$1,"성장단계","")&amp;"보스단계오프셋",ChapterTable!$R:$S,2,0))/ChapterTable!$R$23)))</f>
        <v>2</v>
      </c>
      <c r="E2362" s="1">
        <f ca="1">IF(AND($A2362=0,$B2362=1),
    VLOOKUP(1,ChapterTable!$1:$1048576,MATCH("최종"&amp;SUBSTITUTE(SUBSTITUTE(E$1,"standard",""),"|Float",""),ChapterTable!$1:$1,0),0)*ChapterTable!$P$17,
  IF(AND($A2362=0,$B2362=0),
    E2363,
  IF($B2362=0,
    VLOOKUP($A2362,ChapterTable!$1:$1048576,MATCH("최종"&amp;SUBSTITUTE(SUBSTITUTE(E$1,"standard",""),"|Float",""),ChapterTable!$1:$1,0),0),
  IF($B2362=1,
    IF($L2362=FALSE,
      VLOOKUP($A2362,ChapterTable!$1:$1048576,MATCH("최종"&amp;SUBSTITUTE(SUBSTITUTE(E$1,"standard",""),"|Float",""),ChapterTable!$1:$1,0),0),
      VLOOKUP($A2362-ChapterTable!$P$11,ChapterTable!$1:$1048576,MATCH("최종"&amp;SUBSTITUTE(SUBSTITUTE(E$1,"standard",""),"|Float",""),ChapterTable!$1:$1,0),0)*ChapterTable!$P$14
    ),
  OFFSET(E2362,-$B2362+IF($L2362,1,0),0)*IF($B2362&gt;OFFSET($B2362,1,0),ChapterTable!$R$17,1)*
    (VLOOKUP(SUBSTITUTE(SUBSTITUTE(E$1,"standard",""),"|Float","")&amp;IF(OR($L2362=TRUE,$A2362=0,MOD($A2362,ChapterTable!$R$20)&lt;&gt;0),"","보스")&amp;"인게임누적곱배수",ChapterTable!$R:$S,2,0)^C2362
    +VLOOKUP(SUBSTITUTE(SUBSTITUTE(E$1,"standard",""),"|Float","")&amp;IF(OR($L2362=TRUE,$A2362=0,MOD($A2362,ChapterTable!$R$20)&lt;&gt;0),"","보스")&amp;"인게임누적합배수",ChapterTable!$R:$S,2,0)*C2362)
  )
  )
  )
)</f>
        <v>2168233.6508484357</v>
      </c>
      <c r="F2362" s="1">
        <f ca="1">IF(AND($A2362=0,$B2362=1),
    VLOOKUP(1,ChapterTable!$1:$1048576,MATCH("최종"&amp;SUBSTITUTE(SUBSTITUTE(F$1,"standard",""),"|Float",""),ChapterTable!$1:$1,0),0)*ChapterTable!$P$17,
  IF(AND($A2362=0,$B2362=0),
    F2363,
  IF($B2362=0,
    VLOOKUP($A2362,ChapterTable!$1:$1048576,MATCH("최종"&amp;SUBSTITUTE(SUBSTITUTE(F$1,"standard",""),"|Float",""),ChapterTable!$1:$1,0),0),
  IF($B2362=1,
    IF($L2362=FALSE,
      VLOOKUP($A2362,ChapterTable!$1:$1048576,MATCH("최종"&amp;SUBSTITUTE(SUBSTITUTE(F$1,"standard",""),"|Float",""),ChapterTable!$1:$1,0),0),
      VLOOKUP($A2362-ChapterTable!$P$11,ChapterTable!$1:$1048576,MATCH("최종"&amp;SUBSTITUTE(SUBSTITUTE(F$1,"standard",""),"|Float",""),ChapterTable!$1:$1,0),0)*ChapterTable!$P$14
    ),
  OFFSET(F2362,-$B2362+IF($L2362,1,0),0)*
    (VLOOKUP(SUBSTITUTE(SUBSTITUTE(F$1,"standard",""),"|Float","")&amp;IF(OR($L2362=TRUE,$A2362=0,MOD($A2362,ChapterTable!$R$20)&lt;&gt;0),"","보스")&amp;"인게임누적곱배수",ChapterTable!$R:$S,2,0)^D2362
    +VLOOKUP(SUBSTITUTE(SUBSTITUTE(F$1,"standard",""),"|Float","")&amp;IF(OR($L2362=TRUE,$A2362=0,MOD($A2362,ChapterTable!$R$20)&lt;&gt;0),"","보스")&amp;"인게임누적합배수",ChapterTable!$R:$S,2,0)*D2362)
  )
  )
  )
)</f>
        <v>742103.77930824459</v>
      </c>
      <c r="G2362" t="s">
        <v>719</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262"/>
        <v>3</v>
      </c>
      <c r="Q2362">
        <f t="shared" si="263"/>
        <v>3</v>
      </c>
      <c r="R2362" t="b">
        <f t="shared" ca="1" si="264"/>
        <v>1</v>
      </c>
      <c r="T2362" t="b">
        <f t="shared" ca="1" si="265"/>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268"/>
        <v>0.33333333333333331</v>
      </c>
      <c r="AJ2362">
        <f t="shared" si="266"/>
        <v>0.395555555</v>
      </c>
      <c r="AK2362">
        <f t="shared" si="267"/>
        <v>1</v>
      </c>
      <c r="AL2362">
        <f t="shared" si="269"/>
        <v>10</v>
      </c>
    </row>
    <row r="2363" spans="1:38" hidden="1" x14ac:dyDescent="0.3">
      <c r="A2363">
        <v>25</v>
      </c>
      <c r="B2363">
        <v>22</v>
      </c>
      <c r="C2363">
        <f>IF(OR($L2363=TRUE,$A2363=0,MOD($A2363,ChapterTable!$R$20)&lt;&gt;0),
MAX(0,INT(($B2363+ChapterTable!$P$26+VLOOKUP(SUBSTITUTE(C$1,"성장단계","")&amp;"단계오프셋",ChapterTable!$R:$S,2,0))/ChapterTable!$P$23)),
MAX(0,INT(($B2363+ChapterTable!$R$26+VLOOKUP(SUBSTITUTE(C$1,"성장단계","")&amp;"보스단계오프셋",ChapterTable!$R:$S,2,0))/ChapterTable!$R$23)))</f>
        <v>2</v>
      </c>
      <c r="D2363">
        <f>IF(OR($L2363=TRUE,$A2363=0,MOD($A2363,ChapterTable!$R$20)&lt;&gt;0),
MAX(0,INT(($B2363+ChapterTable!$P$26+VLOOKUP(SUBSTITUTE(D$1,"성장단계","")&amp;"단계오프셋",ChapterTable!$R:$S,2,0))/ChapterTable!$P$23)),
MAX(0,INT(($B2363+ChapterTable!$R$26+VLOOKUP(SUBSTITUTE(D$1,"성장단계","")&amp;"보스단계오프셋",ChapterTable!$R:$S,2,0))/ChapterTable!$R$23)))</f>
        <v>2</v>
      </c>
      <c r="E2363" s="1">
        <f ca="1">IF(AND($A2363=0,$B2363=1),
    VLOOKUP(1,ChapterTable!$1:$1048576,MATCH("최종"&amp;SUBSTITUTE(SUBSTITUTE(E$1,"standard",""),"|Float",""),ChapterTable!$1:$1,0),0)*ChapterTable!$P$17,
  IF(AND($A2363=0,$B2363=0),
    E2364,
  IF($B2363=0,
    VLOOKUP($A2363,ChapterTable!$1:$1048576,MATCH("최종"&amp;SUBSTITUTE(SUBSTITUTE(E$1,"standard",""),"|Float",""),ChapterTable!$1:$1,0),0),
  IF($B2363=1,
    IF($L2363=FALSE,
      VLOOKUP($A2363,ChapterTable!$1:$1048576,MATCH("최종"&amp;SUBSTITUTE(SUBSTITUTE(E$1,"standard",""),"|Float",""),ChapterTable!$1:$1,0),0),
      VLOOKUP($A2363-ChapterTable!$P$11,ChapterTable!$1:$1048576,MATCH("최종"&amp;SUBSTITUTE(SUBSTITUTE(E$1,"standard",""),"|Float",""),ChapterTable!$1:$1,0),0)*ChapterTable!$P$14
    ),
  OFFSET(E2363,-$B2363+IF($L2363,1,0),0)*IF($B2363&gt;OFFSET($B2363,1,0),ChapterTable!$R$17,1)*
    (VLOOKUP(SUBSTITUTE(SUBSTITUTE(E$1,"standard",""),"|Float","")&amp;IF(OR($L2363=TRUE,$A2363=0,MOD($A2363,ChapterTable!$R$20)&lt;&gt;0),"","보스")&amp;"인게임누적곱배수",ChapterTable!$R:$S,2,0)^C2363
    +VLOOKUP(SUBSTITUTE(SUBSTITUTE(E$1,"standard",""),"|Float","")&amp;IF(OR($L2363=TRUE,$A2363=0,MOD($A2363,ChapterTable!$R$20)&lt;&gt;0),"","보스")&amp;"인게임누적합배수",ChapterTable!$R:$S,2,0)*C2363)
  )
  )
  )
)</f>
        <v>2168233.6508484357</v>
      </c>
      <c r="F2363" s="1">
        <f ca="1">IF(AND($A2363=0,$B2363=1),
    VLOOKUP(1,ChapterTable!$1:$1048576,MATCH("최종"&amp;SUBSTITUTE(SUBSTITUTE(F$1,"standard",""),"|Float",""),ChapterTable!$1:$1,0),0)*ChapterTable!$P$17,
  IF(AND($A2363=0,$B2363=0),
    F2364,
  IF($B2363=0,
    VLOOKUP($A2363,ChapterTable!$1:$1048576,MATCH("최종"&amp;SUBSTITUTE(SUBSTITUTE(F$1,"standard",""),"|Float",""),ChapterTable!$1:$1,0),0),
  IF($B2363=1,
    IF($L2363=FALSE,
      VLOOKUP($A2363,ChapterTable!$1:$1048576,MATCH("최종"&amp;SUBSTITUTE(SUBSTITUTE(F$1,"standard",""),"|Float",""),ChapterTable!$1:$1,0),0),
      VLOOKUP($A2363-ChapterTable!$P$11,ChapterTable!$1:$1048576,MATCH("최종"&amp;SUBSTITUTE(SUBSTITUTE(F$1,"standard",""),"|Float",""),ChapterTable!$1:$1,0),0)*ChapterTable!$P$14
    ),
  OFFSET(F2363,-$B2363+IF($L2363,1,0),0)*
    (VLOOKUP(SUBSTITUTE(SUBSTITUTE(F$1,"standard",""),"|Float","")&amp;IF(OR($L2363=TRUE,$A2363=0,MOD($A2363,ChapterTable!$R$20)&lt;&gt;0),"","보스")&amp;"인게임누적곱배수",ChapterTable!$R:$S,2,0)^D2363
    +VLOOKUP(SUBSTITUTE(SUBSTITUTE(F$1,"standard",""),"|Float","")&amp;IF(OR($L2363=TRUE,$A2363=0,MOD($A2363,ChapterTable!$R$20)&lt;&gt;0),"","보스")&amp;"인게임누적합배수",ChapterTable!$R:$S,2,0)*D2363)
  )
  )
  )
)</f>
        <v>742103.77930824459</v>
      </c>
      <c r="G2363" t="s">
        <v>719</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262"/>
        <v>3</v>
      </c>
      <c r="Q2363">
        <f t="shared" si="263"/>
        <v>3</v>
      </c>
      <c r="R2363" t="b">
        <f t="shared" ca="1" si="264"/>
        <v>1</v>
      </c>
      <c r="T2363" t="b">
        <f t="shared" ca="1" si="265"/>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268"/>
        <v>0.33333333333333331</v>
      </c>
      <c r="AJ2363">
        <f t="shared" si="266"/>
        <v>0.395555555</v>
      </c>
      <c r="AK2363">
        <f t="shared" si="267"/>
        <v>1</v>
      </c>
      <c r="AL2363">
        <f t="shared" si="269"/>
        <v>10</v>
      </c>
    </row>
    <row r="2364" spans="1:38" hidden="1" x14ac:dyDescent="0.3">
      <c r="A2364">
        <v>25</v>
      </c>
      <c r="B2364">
        <v>23</v>
      </c>
      <c r="C2364">
        <f>IF(OR($L2364=TRUE,$A2364=0,MOD($A2364,ChapterTable!$R$20)&lt;&gt;0),
MAX(0,INT(($B2364+ChapterTable!$P$26+VLOOKUP(SUBSTITUTE(C$1,"성장단계","")&amp;"단계오프셋",ChapterTable!$R:$S,2,0))/ChapterTable!$P$23)),
MAX(0,INT(($B2364+ChapterTable!$R$26+VLOOKUP(SUBSTITUTE(C$1,"성장단계","")&amp;"보스단계오프셋",ChapterTable!$R:$S,2,0))/ChapterTable!$R$23)))</f>
        <v>2</v>
      </c>
      <c r="D2364">
        <f>IF(OR($L2364=TRUE,$A2364=0,MOD($A2364,ChapterTable!$R$20)&lt;&gt;0),
MAX(0,INT(($B2364+ChapterTable!$P$26+VLOOKUP(SUBSTITUTE(D$1,"성장단계","")&amp;"단계오프셋",ChapterTable!$R:$S,2,0))/ChapterTable!$P$23)),
MAX(0,INT(($B2364+ChapterTable!$R$26+VLOOKUP(SUBSTITUTE(D$1,"성장단계","")&amp;"보스단계오프셋",ChapterTable!$R:$S,2,0))/ChapterTable!$R$23)))</f>
        <v>2</v>
      </c>
      <c r="E2364" s="1">
        <f ca="1">IF(AND($A2364=0,$B2364=1),
    VLOOKUP(1,ChapterTable!$1:$1048576,MATCH("최종"&amp;SUBSTITUTE(SUBSTITUTE(E$1,"standard",""),"|Float",""),ChapterTable!$1:$1,0),0)*ChapterTable!$P$17,
  IF(AND($A2364=0,$B2364=0),
    E2365,
  IF($B2364=0,
    VLOOKUP($A2364,ChapterTable!$1:$1048576,MATCH("최종"&amp;SUBSTITUTE(SUBSTITUTE(E$1,"standard",""),"|Float",""),ChapterTable!$1:$1,0),0),
  IF($B2364=1,
    IF($L2364=FALSE,
      VLOOKUP($A2364,ChapterTable!$1:$1048576,MATCH("최종"&amp;SUBSTITUTE(SUBSTITUTE(E$1,"standard",""),"|Float",""),ChapterTable!$1:$1,0),0),
      VLOOKUP($A2364-ChapterTable!$P$11,ChapterTable!$1:$1048576,MATCH("최종"&amp;SUBSTITUTE(SUBSTITUTE(E$1,"standard",""),"|Float",""),ChapterTable!$1:$1,0),0)*ChapterTable!$P$14
    ),
  OFFSET(E2364,-$B2364+IF($L2364,1,0),0)*IF($B2364&gt;OFFSET($B2364,1,0),ChapterTable!$R$17,1)*
    (VLOOKUP(SUBSTITUTE(SUBSTITUTE(E$1,"standard",""),"|Float","")&amp;IF(OR($L2364=TRUE,$A2364=0,MOD($A2364,ChapterTable!$R$20)&lt;&gt;0),"","보스")&amp;"인게임누적곱배수",ChapterTable!$R:$S,2,0)^C2364
    +VLOOKUP(SUBSTITUTE(SUBSTITUTE(E$1,"standard",""),"|Float","")&amp;IF(OR($L2364=TRUE,$A2364=0,MOD($A2364,ChapterTable!$R$20)&lt;&gt;0),"","보스")&amp;"인게임누적합배수",ChapterTable!$R:$S,2,0)*C2364)
  )
  )
  )
)</f>
        <v>2168233.6508484357</v>
      </c>
      <c r="F2364" s="1">
        <f ca="1">IF(AND($A2364=0,$B2364=1),
    VLOOKUP(1,ChapterTable!$1:$1048576,MATCH("최종"&amp;SUBSTITUTE(SUBSTITUTE(F$1,"standard",""),"|Float",""),ChapterTable!$1:$1,0),0)*ChapterTable!$P$17,
  IF(AND($A2364=0,$B2364=0),
    F2365,
  IF($B2364=0,
    VLOOKUP($A2364,ChapterTable!$1:$1048576,MATCH("최종"&amp;SUBSTITUTE(SUBSTITUTE(F$1,"standard",""),"|Float",""),ChapterTable!$1:$1,0),0),
  IF($B2364=1,
    IF($L2364=FALSE,
      VLOOKUP($A2364,ChapterTable!$1:$1048576,MATCH("최종"&amp;SUBSTITUTE(SUBSTITUTE(F$1,"standard",""),"|Float",""),ChapterTable!$1:$1,0),0),
      VLOOKUP($A2364-ChapterTable!$P$11,ChapterTable!$1:$1048576,MATCH("최종"&amp;SUBSTITUTE(SUBSTITUTE(F$1,"standard",""),"|Float",""),ChapterTable!$1:$1,0),0)*ChapterTable!$P$14
    ),
  OFFSET(F2364,-$B2364+IF($L2364,1,0),0)*
    (VLOOKUP(SUBSTITUTE(SUBSTITUTE(F$1,"standard",""),"|Float","")&amp;IF(OR($L2364=TRUE,$A2364=0,MOD($A2364,ChapterTable!$R$20)&lt;&gt;0),"","보스")&amp;"인게임누적곱배수",ChapterTable!$R:$S,2,0)^D2364
    +VLOOKUP(SUBSTITUTE(SUBSTITUTE(F$1,"standard",""),"|Float","")&amp;IF(OR($L2364=TRUE,$A2364=0,MOD($A2364,ChapterTable!$R$20)&lt;&gt;0),"","보스")&amp;"인게임누적합배수",ChapterTable!$R:$S,2,0)*D2364)
  )
  )
  )
)</f>
        <v>742103.77930824459</v>
      </c>
      <c r="G2364" t="s">
        <v>719</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262"/>
        <v>3</v>
      </c>
      <c r="Q2364">
        <f t="shared" si="263"/>
        <v>3</v>
      </c>
      <c r="R2364" t="b">
        <f t="shared" ca="1" si="264"/>
        <v>1</v>
      </c>
      <c r="T2364" t="b">
        <f t="shared" ca="1" si="265"/>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268"/>
        <v>0.33333333333333331</v>
      </c>
      <c r="AJ2364">
        <f t="shared" si="266"/>
        <v>0.395555555</v>
      </c>
      <c r="AK2364">
        <f t="shared" si="267"/>
        <v>1</v>
      </c>
      <c r="AL2364">
        <f t="shared" si="269"/>
        <v>10</v>
      </c>
    </row>
    <row r="2365" spans="1:38" hidden="1" x14ac:dyDescent="0.3">
      <c r="A2365">
        <v>25</v>
      </c>
      <c r="B2365">
        <v>24</v>
      </c>
      <c r="C2365">
        <f>IF(OR($L2365=TRUE,$A2365=0,MOD($A2365,ChapterTable!$R$20)&lt;&gt;0),
MAX(0,INT(($B2365+ChapterTable!$P$26+VLOOKUP(SUBSTITUTE(C$1,"성장단계","")&amp;"단계오프셋",ChapterTable!$R:$S,2,0))/ChapterTable!$P$23)),
MAX(0,INT(($B2365+ChapterTable!$R$26+VLOOKUP(SUBSTITUTE(C$1,"성장단계","")&amp;"보스단계오프셋",ChapterTable!$R:$S,2,0))/ChapterTable!$R$23)))</f>
        <v>2</v>
      </c>
      <c r="D2365">
        <f>IF(OR($L2365=TRUE,$A2365=0,MOD($A2365,ChapterTable!$R$20)&lt;&gt;0),
MAX(0,INT(($B2365+ChapterTable!$P$26+VLOOKUP(SUBSTITUTE(D$1,"성장단계","")&amp;"단계오프셋",ChapterTable!$R:$S,2,0))/ChapterTable!$P$23)),
MAX(0,INT(($B2365+ChapterTable!$R$26+VLOOKUP(SUBSTITUTE(D$1,"성장단계","")&amp;"보스단계오프셋",ChapterTable!$R:$S,2,0))/ChapterTable!$R$23)))</f>
        <v>2</v>
      </c>
      <c r="E2365" s="1">
        <f ca="1">IF(AND($A2365=0,$B2365=1),
    VLOOKUP(1,ChapterTable!$1:$1048576,MATCH("최종"&amp;SUBSTITUTE(SUBSTITUTE(E$1,"standard",""),"|Float",""),ChapterTable!$1:$1,0),0)*ChapterTable!$P$17,
  IF(AND($A2365=0,$B2365=0),
    E2366,
  IF($B2365=0,
    VLOOKUP($A2365,ChapterTable!$1:$1048576,MATCH("최종"&amp;SUBSTITUTE(SUBSTITUTE(E$1,"standard",""),"|Float",""),ChapterTable!$1:$1,0),0),
  IF($B2365=1,
    IF($L2365=FALSE,
      VLOOKUP($A2365,ChapterTable!$1:$1048576,MATCH("최종"&amp;SUBSTITUTE(SUBSTITUTE(E$1,"standard",""),"|Float",""),ChapterTable!$1:$1,0),0),
      VLOOKUP($A2365-ChapterTable!$P$11,ChapterTable!$1:$1048576,MATCH("최종"&amp;SUBSTITUTE(SUBSTITUTE(E$1,"standard",""),"|Float",""),ChapterTable!$1:$1,0),0)*ChapterTable!$P$14
    ),
  OFFSET(E2365,-$B2365+IF($L2365,1,0),0)*IF($B2365&gt;OFFSET($B2365,1,0),ChapterTable!$R$17,1)*
    (VLOOKUP(SUBSTITUTE(SUBSTITUTE(E$1,"standard",""),"|Float","")&amp;IF(OR($L2365=TRUE,$A2365=0,MOD($A2365,ChapterTable!$R$20)&lt;&gt;0),"","보스")&amp;"인게임누적곱배수",ChapterTable!$R:$S,2,0)^C2365
    +VLOOKUP(SUBSTITUTE(SUBSTITUTE(E$1,"standard",""),"|Float","")&amp;IF(OR($L2365=TRUE,$A2365=0,MOD($A2365,ChapterTable!$R$20)&lt;&gt;0),"","보스")&amp;"인게임누적합배수",ChapterTable!$R:$S,2,0)*C2365)
  )
  )
  )
)</f>
        <v>2168233.6508484357</v>
      </c>
      <c r="F2365" s="1">
        <f ca="1">IF(AND($A2365=0,$B2365=1),
    VLOOKUP(1,ChapterTable!$1:$1048576,MATCH("최종"&amp;SUBSTITUTE(SUBSTITUTE(F$1,"standard",""),"|Float",""),ChapterTable!$1:$1,0),0)*ChapterTable!$P$17,
  IF(AND($A2365=0,$B2365=0),
    F2366,
  IF($B2365=0,
    VLOOKUP($A2365,ChapterTable!$1:$1048576,MATCH("최종"&amp;SUBSTITUTE(SUBSTITUTE(F$1,"standard",""),"|Float",""),ChapterTable!$1:$1,0),0),
  IF($B2365=1,
    IF($L2365=FALSE,
      VLOOKUP($A2365,ChapterTable!$1:$1048576,MATCH("최종"&amp;SUBSTITUTE(SUBSTITUTE(F$1,"standard",""),"|Float",""),ChapterTable!$1:$1,0),0),
      VLOOKUP($A2365-ChapterTable!$P$11,ChapterTable!$1:$1048576,MATCH("최종"&amp;SUBSTITUTE(SUBSTITUTE(F$1,"standard",""),"|Float",""),ChapterTable!$1:$1,0),0)*ChapterTable!$P$14
    ),
  OFFSET(F2365,-$B2365+IF($L2365,1,0),0)*
    (VLOOKUP(SUBSTITUTE(SUBSTITUTE(F$1,"standard",""),"|Float","")&amp;IF(OR($L2365=TRUE,$A2365=0,MOD($A2365,ChapterTable!$R$20)&lt;&gt;0),"","보스")&amp;"인게임누적곱배수",ChapterTable!$R:$S,2,0)^D2365
    +VLOOKUP(SUBSTITUTE(SUBSTITUTE(F$1,"standard",""),"|Float","")&amp;IF(OR($L2365=TRUE,$A2365=0,MOD($A2365,ChapterTable!$R$20)&lt;&gt;0),"","보스")&amp;"인게임누적합배수",ChapterTable!$R:$S,2,0)*D2365)
  )
  )
  )
)</f>
        <v>742103.77930824459</v>
      </c>
      <c r="G2365" t="s">
        <v>719</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262"/>
        <v>3</v>
      </c>
      <c r="Q2365">
        <f t="shared" si="263"/>
        <v>3</v>
      </c>
      <c r="R2365" t="b">
        <f t="shared" ca="1" si="264"/>
        <v>1</v>
      </c>
      <c r="T2365" t="b">
        <f t="shared" ca="1" si="265"/>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268"/>
        <v>0.33333333333333331</v>
      </c>
      <c r="AJ2365">
        <f t="shared" si="266"/>
        <v>0.395555555</v>
      </c>
      <c r="AK2365">
        <f t="shared" si="267"/>
        <v>1</v>
      </c>
      <c r="AL2365">
        <f t="shared" si="269"/>
        <v>10</v>
      </c>
    </row>
    <row r="2366" spans="1:38" hidden="1" x14ac:dyDescent="0.3">
      <c r="A2366">
        <v>25</v>
      </c>
      <c r="B2366">
        <v>25</v>
      </c>
      <c r="C2366">
        <f>IF(OR($L2366=TRUE,$A2366=0,MOD($A2366,ChapterTable!$R$20)&lt;&gt;0),
MAX(0,INT(($B2366+ChapterTable!$P$26+VLOOKUP(SUBSTITUTE(C$1,"성장단계","")&amp;"단계오프셋",ChapterTable!$R:$S,2,0))/ChapterTable!$P$23)),
MAX(0,INT(($B2366+ChapterTable!$R$26+VLOOKUP(SUBSTITUTE(C$1,"성장단계","")&amp;"보스단계오프셋",ChapterTable!$R:$S,2,0))/ChapterTable!$R$23)))</f>
        <v>2</v>
      </c>
      <c r="D2366">
        <f>IF(OR($L2366=TRUE,$A2366=0,MOD($A2366,ChapterTable!$R$20)&lt;&gt;0),
MAX(0,INT(($B2366+ChapterTable!$P$26+VLOOKUP(SUBSTITUTE(D$1,"성장단계","")&amp;"단계오프셋",ChapterTable!$R:$S,2,0))/ChapterTable!$P$23)),
MAX(0,INT(($B2366+ChapterTable!$R$26+VLOOKUP(SUBSTITUTE(D$1,"성장단계","")&amp;"보스단계오프셋",ChapterTable!$R:$S,2,0))/ChapterTable!$R$23)))</f>
        <v>2</v>
      </c>
      <c r="E2366" s="1">
        <f ca="1">IF(AND($A2366=0,$B2366=1),
    VLOOKUP(1,ChapterTable!$1:$1048576,MATCH("최종"&amp;SUBSTITUTE(SUBSTITUTE(E$1,"standard",""),"|Float",""),ChapterTable!$1:$1,0),0)*ChapterTable!$P$17,
  IF(AND($A2366=0,$B2366=0),
    E2367,
  IF($B2366=0,
    VLOOKUP($A2366,ChapterTable!$1:$1048576,MATCH("최종"&amp;SUBSTITUTE(SUBSTITUTE(E$1,"standard",""),"|Float",""),ChapterTable!$1:$1,0),0),
  IF($B2366=1,
    IF($L2366=FALSE,
      VLOOKUP($A2366,ChapterTable!$1:$1048576,MATCH("최종"&amp;SUBSTITUTE(SUBSTITUTE(E$1,"standard",""),"|Float",""),ChapterTable!$1:$1,0),0),
      VLOOKUP($A2366-ChapterTable!$P$11,ChapterTable!$1:$1048576,MATCH("최종"&amp;SUBSTITUTE(SUBSTITUTE(E$1,"standard",""),"|Float",""),ChapterTable!$1:$1,0),0)*ChapterTable!$P$14
    ),
  OFFSET(E2366,-$B2366+IF($L2366,1,0),0)*IF($B2366&gt;OFFSET($B2366,1,0),ChapterTable!$R$17,1)*
    (VLOOKUP(SUBSTITUTE(SUBSTITUTE(E$1,"standard",""),"|Float","")&amp;IF(OR($L2366=TRUE,$A2366=0,MOD($A2366,ChapterTable!$R$20)&lt;&gt;0),"","보스")&amp;"인게임누적곱배수",ChapterTable!$R:$S,2,0)^C2366
    +VLOOKUP(SUBSTITUTE(SUBSTITUTE(E$1,"standard",""),"|Float","")&amp;IF(OR($L2366=TRUE,$A2366=0,MOD($A2366,ChapterTable!$R$20)&lt;&gt;0),"","보스")&amp;"인게임누적합배수",ChapterTable!$R:$S,2,0)*C2366)
  )
  )
  )
)</f>
        <v>2168233.6508484357</v>
      </c>
      <c r="F2366" s="1">
        <f ca="1">IF(AND($A2366=0,$B2366=1),
    VLOOKUP(1,ChapterTable!$1:$1048576,MATCH("최종"&amp;SUBSTITUTE(SUBSTITUTE(F$1,"standard",""),"|Float",""),ChapterTable!$1:$1,0),0)*ChapterTable!$P$17,
  IF(AND($A2366=0,$B2366=0),
    F2367,
  IF($B2366=0,
    VLOOKUP($A2366,ChapterTable!$1:$1048576,MATCH("최종"&amp;SUBSTITUTE(SUBSTITUTE(F$1,"standard",""),"|Float",""),ChapterTable!$1:$1,0),0),
  IF($B2366=1,
    IF($L2366=FALSE,
      VLOOKUP($A2366,ChapterTable!$1:$1048576,MATCH("최종"&amp;SUBSTITUTE(SUBSTITUTE(F$1,"standard",""),"|Float",""),ChapterTable!$1:$1,0),0),
      VLOOKUP($A2366-ChapterTable!$P$11,ChapterTable!$1:$1048576,MATCH("최종"&amp;SUBSTITUTE(SUBSTITUTE(F$1,"standard",""),"|Float",""),ChapterTable!$1:$1,0),0)*ChapterTable!$P$14
    ),
  OFFSET(F2366,-$B2366+IF($L2366,1,0),0)*
    (VLOOKUP(SUBSTITUTE(SUBSTITUTE(F$1,"standard",""),"|Float","")&amp;IF(OR($L2366=TRUE,$A2366=0,MOD($A2366,ChapterTable!$R$20)&lt;&gt;0),"","보스")&amp;"인게임누적곱배수",ChapterTable!$R:$S,2,0)^D2366
    +VLOOKUP(SUBSTITUTE(SUBSTITUTE(F$1,"standard",""),"|Float","")&amp;IF(OR($L2366=TRUE,$A2366=0,MOD($A2366,ChapterTable!$R$20)&lt;&gt;0),"","보스")&amp;"인게임누적합배수",ChapterTable!$R:$S,2,0)*D2366)
  )
  )
  )
)</f>
        <v>742103.77930824459</v>
      </c>
      <c r="G2366" t="s">
        <v>719</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262"/>
        <v>11</v>
      </c>
      <c r="Q2366">
        <f t="shared" si="263"/>
        <v>11</v>
      </c>
      <c r="R2366" t="b">
        <f t="shared" ca="1" si="264"/>
        <v>1</v>
      </c>
      <c r="T2366" t="b">
        <f t="shared" ca="1" si="265"/>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268"/>
        <v>0.33333333333333331</v>
      </c>
      <c r="AJ2366">
        <f t="shared" si="266"/>
        <v>0.395555555</v>
      </c>
      <c r="AK2366">
        <f t="shared" si="267"/>
        <v>1</v>
      </c>
      <c r="AL2366">
        <f t="shared" si="269"/>
        <v>10</v>
      </c>
    </row>
    <row r="2367" spans="1:38" hidden="1" x14ac:dyDescent="0.3">
      <c r="A2367">
        <v>25</v>
      </c>
      <c r="B2367">
        <v>26</v>
      </c>
      <c r="C2367">
        <f>IF(OR($L2367=TRUE,$A2367=0,MOD($A2367,ChapterTable!$R$20)&lt;&gt;0),
MAX(0,INT(($B2367+ChapterTable!$P$26+VLOOKUP(SUBSTITUTE(C$1,"성장단계","")&amp;"단계오프셋",ChapterTable!$R:$S,2,0))/ChapterTable!$P$23)),
MAX(0,INT(($B2367+ChapterTable!$R$26+VLOOKUP(SUBSTITUTE(C$1,"성장단계","")&amp;"보스단계오프셋",ChapterTable!$R:$S,2,0))/ChapterTable!$R$23)))</f>
        <v>3</v>
      </c>
      <c r="D2367">
        <f>IF(OR($L2367=TRUE,$A2367=0,MOD($A2367,ChapterTable!$R$20)&lt;&gt;0),
MAX(0,INT(($B2367+ChapterTable!$P$26+VLOOKUP(SUBSTITUTE(D$1,"성장단계","")&amp;"단계오프셋",ChapterTable!$R:$S,2,0))/ChapterTable!$P$23)),
MAX(0,INT(($B2367+ChapterTable!$R$26+VLOOKUP(SUBSTITUTE(D$1,"성장단계","")&amp;"보스단계오프셋",ChapterTable!$R:$S,2,0))/ChapterTable!$R$23)))</f>
        <v>2</v>
      </c>
      <c r="E2367" s="1">
        <f ca="1">IF(AND($A2367=0,$B2367=1),
    VLOOKUP(1,ChapterTable!$1:$1048576,MATCH("최종"&amp;SUBSTITUTE(SUBSTITUTE(E$1,"standard",""),"|Float",""),ChapterTable!$1:$1,0),0)*ChapterTable!$P$17,
  IF(AND($A2367=0,$B2367=0),
    E2368,
  IF($B2367=0,
    VLOOKUP($A2367,ChapterTable!$1:$1048576,MATCH("최종"&amp;SUBSTITUTE(SUBSTITUTE(E$1,"standard",""),"|Float",""),ChapterTable!$1:$1,0),0),
  IF($B2367=1,
    IF($L2367=FALSE,
      VLOOKUP($A2367,ChapterTable!$1:$1048576,MATCH("최종"&amp;SUBSTITUTE(SUBSTITUTE(E$1,"standard",""),"|Float",""),ChapterTable!$1:$1,0),0),
      VLOOKUP($A2367-ChapterTable!$P$11,ChapterTable!$1:$1048576,MATCH("최종"&amp;SUBSTITUTE(SUBSTITUTE(E$1,"standard",""),"|Float",""),ChapterTable!$1:$1,0),0)*ChapterTable!$P$14
    ),
  OFFSET(E2367,-$B2367+IF($L2367,1,0),0)*IF($B2367&gt;OFFSET($B2367,1,0),ChapterTable!$R$17,1)*
    (VLOOKUP(SUBSTITUTE(SUBSTITUTE(E$1,"standard",""),"|Float","")&amp;IF(OR($L2367=TRUE,$A2367=0,MOD($A2367,ChapterTable!$R$20)&lt;&gt;0),"","보스")&amp;"인게임누적곱배수",ChapterTable!$R:$S,2,0)^C2367
    +VLOOKUP(SUBSTITUTE(SUBSTITUTE(E$1,"standard",""),"|Float","")&amp;IF(OR($L2367=TRUE,$A2367=0,MOD($A2367,ChapterTable!$R$20)&lt;&gt;0),"","보스")&amp;"인게임누적합배수",ChapterTable!$R:$S,2,0)*C2367)
  )
  )
  )
)</f>
        <v>2477981.3152553556</v>
      </c>
      <c r="F2367" s="1">
        <f ca="1">IF(AND($A2367=0,$B2367=1),
    VLOOKUP(1,ChapterTable!$1:$1048576,MATCH("최종"&amp;SUBSTITUTE(SUBSTITUTE(F$1,"standard",""),"|Float",""),ChapterTable!$1:$1,0),0)*ChapterTable!$P$17,
  IF(AND($A2367=0,$B2367=0),
    F2368,
  IF($B2367=0,
    VLOOKUP($A2367,ChapterTable!$1:$1048576,MATCH("최종"&amp;SUBSTITUTE(SUBSTITUTE(F$1,"standard",""),"|Float",""),ChapterTable!$1:$1,0),0),
  IF($B2367=1,
    IF($L2367=FALSE,
      VLOOKUP($A2367,ChapterTable!$1:$1048576,MATCH("최종"&amp;SUBSTITUTE(SUBSTITUTE(F$1,"standard",""),"|Float",""),ChapterTable!$1:$1,0),0),
      VLOOKUP($A2367-ChapterTable!$P$11,ChapterTable!$1:$1048576,MATCH("최종"&amp;SUBSTITUTE(SUBSTITUTE(F$1,"standard",""),"|Float",""),ChapterTable!$1:$1,0),0)*ChapterTable!$P$14
    ),
  OFFSET(F2367,-$B2367+IF($L2367,1,0),0)*
    (VLOOKUP(SUBSTITUTE(SUBSTITUTE(F$1,"standard",""),"|Float","")&amp;IF(OR($L2367=TRUE,$A2367=0,MOD($A2367,ChapterTable!$R$20)&lt;&gt;0),"","보스")&amp;"인게임누적곱배수",ChapterTable!$R:$S,2,0)^D2367
    +VLOOKUP(SUBSTITUTE(SUBSTITUTE(F$1,"standard",""),"|Float","")&amp;IF(OR($L2367=TRUE,$A2367=0,MOD($A2367,ChapterTable!$R$20)&lt;&gt;0),"","보스")&amp;"인게임누적합배수",ChapterTable!$R:$S,2,0)*D2367)
  )
  )
  )
)</f>
        <v>742103.77930824459</v>
      </c>
      <c r="G2367" t="s">
        <v>719</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262"/>
        <v>3</v>
      </c>
      <c r="Q2367">
        <f t="shared" si="263"/>
        <v>3</v>
      </c>
      <c r="R2367" t="b">
        <f t="shared" ca="1" si="264"/>
        <v>1</v>
      </c>
      <c r="T2367" t="b">
        <f t="shared" ca="1" si="265"/>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268"/>
        <v>0.33333333333333331</v>
      </c>
      <c r="AJ2367">
        <f t="shared" si="266"/>
        <v>0.395555555</v>
      </c>
      <c r="AK2367">
        <f t="shared" si="267"/>
        <v>1</v>
      </c>
      <c r="AL2367">
        <f t="shared" si="269"/>
        <v>10</v>
      </c>
    </row>
    <row r="2368" spans="1:38" hidden="1" x14ac:dyDescent="0.3">
      <c r="A2368">
        <v>25</v>
      </c>
      <c r="B2368">
        <v>27</v>
      </c>
      <c r="C2368">
        <f>IF(OR($L2368=TRUE,$A2368=0,MOD($A2368,ChapterTable!$R$20)&lt;&gt;0),
MAX(0,INT(($B2368+ChapterTable!$P$26+VLOOKUP(SUBSTITUTE(C$1,"성장단계","")&amp;"단계오프셋",ChapterTable!$R:$S,2,0))/ChapterTable!$P$23)),
MAX(0,INT(($B2368+ChapterTable!$R$26+VLOOKUP(SUBSTITUTE(C$1,"성장단계","")&amp;"보스단계오프셋",ChapterTable!$R:$S,2,0))/ChapterTable!$R$23)))</f>
        <v>3</v>
      </c>
      <c r="D2368">
        <f>IF(OR($L2368=TRUE,$A2368=0,MOD($A2368,ChapterTable!$R$20)&lt;&gt;0),
MAX(0,INT(($B2368+ChapterTable!$P$26+VLOOKUP(SUBSTITUTE(D$1,"성장단계","")&amp;"단계오프셋",ChapterTable!$R:$S,2,0))/ChapterTable!$P$23)),
MAX(0,INT(($B2368+ChapterTable!$R$26+VLOOKUP(SUBSTITUTE(D$1,"성장단계","")&amp;"보스단계오프셋",ChapterTable!$R:$S,2,0))/ChapterTable!$R$23)))</f>
        <v>2</v>
      </c>
      <c r="E2368" s="1">
        <f ca="1">IF(AND($A2368=0,$B2368=1),
    VLOOKUP(1,ChapterTable!$1:$1048576,MATCH("최종"&amp;SUBSTITUTE(SUBSTITUTE(E$1,"standard",""),"|Float",""),ChapterTable!$1:$1,0),0)*ChapterTable!$P$17,
  IF(AND($A2368=0,$B2368=0),
    E2369,
  IF($B2368=0,
    VLOOKUP($A2368,ChapterTable!$1:$1048576,MATCH("최종"&amp;SUBSTITUTE(SUBSTITUTE(E$1,"standard",""),"|Float",""),ChapterTable!$1:$1,0),0),
  IF($B2368=1,
    IF($L2368=FALSE,
      VLOOKUP($A2368,ChapterTable!$1:$1048576,MATCH("최종"&amp;SUBSTITUTE(SUBSTITUTE(E$1,"standard",""),"|Float",""),ChapterTable!$1:$1,0),0),
      VLOOKUP($A2368-ChapterTable!$P$11,ChapterTable!$1:$1048576,MATCH("최종"&amp;SUBSTITUTE(SUBSTITUTE(E$1,"standard",""),"|Float",""),ChapterTable!$1:$1,0),0)*ChapterTable!$P$14
    ),
  OFFSET(E2368,-$B2368+IF($L2368,1,0),0)*IF($B2368&gt;OFFSET($B2368,1,0),ChapterTable!$R$17,1)*
    (VLOOKUP(SUBSTITUTE(SUBSTITUTE(E$1,"standard",""),"|Float","")&amp;IF(OR($L2368=TRUE,$A2368=0,MOD($A2368,ChapterTable!$R$20)&lt;&gt;0),"","보스")&amp;"인게임누적곱배수",ChapterTable!$R:$S,2,0)^C2368
    +VLOOKUP(SUBSTITUTE(SUBSTITUTE(E$1,"standard",""),"|Float","")&amp;IF(OR($L2368=TRUE,$A2368=0,MOD($A2368,ChapterTable!$R$20)&lt;&gt;0),"","보스")&amp;"인게임누적합배수",ChapterTable!$R:$S,2,0)*C2368)
  )
  )
  )
)</f>
        <v>2477981.3152553556</v>
      </c>
      <c r="F2368" s="1">
        <f ca="1">IF(AND($A2368=0,$B2368=1),
    VLOOKUP(1,ChapterTable!$1:$1048576,MATCH("최종"&amp;SUBSTITUTE(SUBSTITUTE(F$1,"standard",""),"|Float",""),ChapterTable!$1:$1,0),0)*ChapterTable!$P$17,
  IF(AND($A2368=0,$B2368=0),
    F2369,
  IF($B2368=0,
    VLOOKUP($A2368,ChapterTable!$1:$1048576,MATCH("최종"&amp;SUBSTITUTE(SUBSTITUTE(F$1,"standard",""),"|Float",""),ChapterTable!$1:$1,0),0),
  IF($B2368=1,
    IF($L2368=FALSE,
      VLOOKUP($A2368,ChapterTable!$1:$1048576,MATCH("최종"&amp;SUBSTITUTE(SUBSTITUTE(F$1,"standard",""),"|Float",""),ChapterTable!$1:$1,0),0),
      VLOOKUP($A2368-ChapterTable!$P$11,ChapterTable!$1:$1048576,MATCH("최종"&amp;SUBSTITUTE(SUBSTITUTE(F$1,"standard",""),"|Float",""),ChapterTable!$1:$1,0),0)*ChapterTable!$P$14
    ),
  OFFSET(F2368,-$B2368+IF($L2368,1,0),0)*
    (VLOOKUP(SUBSTITUTE(SUBSTITUTE(F$1,"standard",""),"|Float","")&amp;IF(OR($L2368=TRUE,$A2368=0,MOD($A2368,ChapterTable!$R$20)&lt;&gt;0),"","보스")&amp;"인게임누적곱배수",ChapterTable!$R:$S,2,0)^D2368
    +VLOOKUP(SUBSTITUTE(SUBSTITUTE(F$1,"standard",""),"|Float","")&amp;IF(OR($L2368=TRUE,$A2368=0,MOD($A2368,ChapterTable!$R$20)&lt;&gt;0),"","보스")&amp;"인게임누적합배수",ChapterTable!$R:$S,2,0)*D2368)
  )
  )
  )
)</f>
        <v>742103.77930824459</v>
      </c>
      <c r="G2368" t="s">
        <v>719</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262"/>
        <v>3</v>
      </c>
      <c r="Q2368">
        <f t="shared" si="263"/>
        <v>3</v>
      </c>
      <c r="R2368" t="b">
        <f t="shared" ca="1" si="264"/>
        <v>1</v>
      </c>
      <c r="T2368" t="b">
        <f t="shared" ca="1" si="265"/>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268"/>
        <v>0.33333333333333331</v>
      </c>
      <c r="AJ2368">
        <f t="shared" si="266"/>
        <v>0.395555555</v>
      </c>
      <c r="AK2368">
        <f t="shared" si="267"/>
        <v>1</v>
      </c>
      <c r="AL2368">
        <f t="shared" si="269"/>
        <v>10</v>
      </c>
    </row>
    <row r="2369" spans="1:38" hidden="1" x14ac:dyDescent="0.3">
      <c r="A2369">
        <v>25</v>
      </c>
      <c r="B2369">
        <v>28</v>
      </c>
      <c r="C2369">
        <f>IF(OR($L2369=TRUE,$A2369=0,MOD($A2369,ChapterTable!$R$20)&lt;&gt;0),
MAX(0,INT(($B2369+ChapterTable!$P$26+VLOOKUP(SUBSTITUTE(C$1,"성장단계","")&amp;"단계오프셋",ChapterTable!$R:$S,2,0))/ChapterTable!$P$23)),
MAX(0,INT(($B2369+ChapterTable!$R$26+VLOOKUP(SUBSTITUTE(C$1,"성장단계","")&amp;"보스단계오프셋",ChapterTable!$R:$S,2,0))/ChapterTable!$R$23)))</f>
        <v>3</v>
      </c>
      <c r="D2369">
        <f>IF(OR($L2369=TRUE,$A2369=0,MOD($A2369,ChapterTable!$R$20)&lt;&gt;0),
MAX(0,INT(($B2369+ChapterTable!$P$26+VLOOKUP(SUBSTITUTE(D$1,"성장단계","")&amp;"단계오프셋",ChapterTable!$R:$S,2,0))/ChapterTable!$P$23)),
MAX(0,INT(($B2369+ChapterTable!$R$26+VLOOKUP(SUBSTITUTE(D$1,"성장단계","")&amp;"보스단계오프셋",ChapterTable!$R:$S,2,0))/ChapterTable!$R$23)))</f>
        <v>2</v>
      </c>
      <c r="E2369" s="1">
        <f ca="1">IF(AND($A2369=0,$B2369=1),
    VLOOKUP(1,ChapterTable!$1:$1048576,MATCH("최종"&amp;SUBSTITUTE(SUBSTITUTE(E$1,"standard",""),"|Float",""),ChapterTable!$1:$1,0),0)*ChapterTable!$P$17,
  IF(AND($A2369=0,$B2369=0),
    E2370,
  IF($B2369=0,
    VLOOKUP($A2369,ChapterTable!$1:$1048576,MATCH("최종"&amp;SUBSTITUTE(SUBSTITUTE(E$1,"standard",""),"|Float",""),ChapterTable!$1:$1,0),0),
  IF($B2369=1,
    IF($L2369=FALSE,
      VLOOKUP($A2369,ChapterTable!$1:$1048576,MATCH("최종"&amp;SUBSTITUTE(SUBSTITUTE(E$1,"standard",""),"|Float",""),ChapterTable!$1:$1,0),0),
      VLOOKUP($A2369-ChapterTable!$P$11,ChapterTable!$1:$1048576,MATCH("최종"&amp;SUBSTITUTE(SUBSTITUTE(E$1,"standard",""),"|Float",""),ChapterTable!$1:$1,0),0)*ChapterTable!$P$14
    ),
  OFFSET(E2369,-$B2369+IF($L2369,1,0),0)*IF($B2369&gt;OFFSET($B2369,1,0),ChapterTable!$R$17,1)*
    (VLOOKUP(SUBSTITUTE(SUBSTITUTE(E$1,"standard",""),"|Float","")&amp;IF(OR($L2369=TRUE,$A2369=0,MOD($A2369,ChapterTable!$R$20)&lt;&gt;0),"","보스")&amp;"인게임누적곱배수",ChapterTable!$R:$S,2,0)^C2369
    +VLOOKUP(SUBSTITUTE(SUBSTITUTE(E$1,"standard",""),"|Float","")&amp;IF(OR($L2369=TRUE,$A2369=0,MOD($A2369,ChapterTable!$R$20)&lt;&gt;0),"","보스")&amp;"인게임누적합배수",ChapterTable!$R:$S,2,0)*C2369)
  )
  )
  )
)</f>
        <v>2477981.3152553556</v>
      </c>
      <c r="F2369" s="1">
        <f ca="1">IF(AND($A2369=0,$B2369=1),
    VLOOKUP(1,ChapterTable!$1:$1048576,MATCH("최종"&amp;SUBSTITUTE(SUBSTITUTE(F$1,"standard",""),"|Float",""),ChapterTable!$1:$1,0),0)*ChapterTable!$P$17,
  IF(AND($A2369=0,$B2369=0),
    F2370,
  IF($B2369=0,
    VLOOKUP($A2369,ChapterTable!$1:$1048576,MATCH("최종"&amp;SUBSTITUTE(SUBSTITUTE(F$1,"standard",""),"|Float",""),ChapterTable!$1:$1,0),0),
  IF($B2369=1,
    IF($L2369=FALSE,
      VLOOKUP($A2369,ChapterTable!$1:$1048576,MATCH("최종"&amp;SUBSTITUTE(SUBSTITUTE(F$1,"standard",""),"|Float",""),ChapterTable!$1:$1,0),0),
      VLOOKUP($A2369-ChapterTable!$P$11,ChapterTable!$1:$1048576,MATCH("최종"&amp;SUBSTITUTE(SUBSTITUTE(F$1,"standard",""),"|Float",""),ChapterTable!$1:$1,0),0)*ChapterTable!$P$14
    ),
  OFFSET(F2369,-$B2369+IF($L2369,1,0),0)*
    (VLOOKUP(SUBSTITUTE(SUBSTITUTE(F$1,"standard",""),"|Float","")&amp;IF(OR($L2369=TRUE,$A2369=0,MOD($A2369,ChapterTable!$R$20)&lt;&gt;0),"","보스")&amp;"인게임누적곱배수",ChapterTable!$R:$S,2,0)^D2369
    +VLOOKUP(SUBSTITUTE(SUBSTITUTE(F$1,"standard",""),"|Float","")&amp;IF(OR($L2369=TRUE,$A2369=0,MOD($A2369,ChapterTable!$R$20)&lt;&gt;0),"","보스")&amp;"인게임누적합배수",ChapterTable!$R:$S,2,0)*D2369)
  )
  )
  )
)</f>
        <v>742103.77930824459</v>
      </c>
      <c r="G2369" t="s">
        <v>719</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262"/>
        <v>3</v>
      </c>
      <c r="Q2369">
        <f t="shared" si="263"/>
        <v>3</v>
      </c>
      <c r="R2369" t="b">
        <f t="shared" ca="1" si="264"/>
        <v>1</v>
      </c>
      <c r="T2369" t="b">
        <f t="shared" ca="1" si="265"/>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268"/>
        <v>0.33333333333333331</v>
      </c>
      <c r="AJ2369">
        <f t="shared" si="266"/>
        <v>0.395555555</v>
      </c>
      <c r="AK2369">
        <f t="shared" si="267"/>
        <v>1</v>
      </c>
      <c r="AL2369">
        <f t="shared" si="269"/>
        <v>10</v>
      </c>
    </row>
    <row r="2370" spans="1:38" hidden="1" x14ac:dyDescent="0.3">
      <c r="A2370">
        <v>25</v>
      </c>
      <c r="B2370">
        <v>29</v>
      </c>
      <c r="C2370">
        <f>IF(OR($L2370=TRUE,$A2370=0,MOD($A2370,ChapterTable!$R$20)&lt;&gt;0),
MAX(0,INT(($B2370+ChapterTable!$P$26+VLOOKUP(SUBSTITUTE(C$1,"성장단계","")&amp;"단계오프셋",ChapterTable!$R:$S,2,0))/ChapterTable!$P$23)),
MAX(0,INT(($B2370+ChapterTable!$R$26+VLOOKUP(SUBSTITUTE(C$1,"성장단계","")&amp;"보스단계오프셋",ChapterTable!$R:$S,2,0))/ChapterTable!$R$23)))</f>
        <v>3</v>
      </c>
      <c r="D2370">
        <f>IF(OR($L2370=TRUE,$A2370=0,MOD($A2370,ChapterTable!$R$20)&lt;&gt;0),
MAX(0,INT(($B2370+ChapterTable!$P$26+VLOOKUP(SUBSTITUTE(D$1,"성장단계","")&amp;"단계오프셋",ChapterTable!$R:$S,2,0))/ChapterTable!$P$23)),
MAX(0,INT(($B2370+ChapterTable!$R$26+VLOOKUP(SUBSTITUTE(D$1,"성장단계","")&amp;"보스단계오프셋",ChapterTable!$R:$S,2,0))/ChapterTable!$R$23)))</f>
        <v>2</v>
      </c>
      <c r="E2370" s="1">
        <f ca="1">IF(AND($A2370=0,$B2370=1),
    VLOOKUP(1,ChapterTable!$1:$1048576,MATCH("최종"&amp;SUBSTITUTE(SUBSTITUTE(E$1,"standard",""),"|Float",""),ChapterTable!$1:$1,0),0)*ChapterTable!$P$17,
  IF(AND($A2370=0,$B2370=0),
    E2371,
  IF($B2370=0,
    VLOOKUP($A2370,ChapterTable!$1:$1048576,MATCH("최종"&amp;SUBSTITUTE(SUBSTITUTE(E$1,"standard",""),"|Float",""),ChapterTable!$1:$1,0),0),
  IF($B2370=1,
    IF($L2370=FALSE,
      VLOOKUP($A2370,ChapterTable!$1:$1048576,MATCH("최종"&amp;SUBSTITUTE(SUBSTITUTE(E$1,"standard",""),"|Float",""),ChapterTable!$1:$1,0),0),
      VLOOKUP($A2370-ChapterTable!$P$11,ChapterTable!$1:$1048576,MATCH("최종"&amp;SUBSTITUTE(SUBSTITUTE(E$1,"standard",""),"|Float",""),ChapterTable!$1:$1,0),0)*ChapterTable!$P$14
    ),
  OFFSET(E2370,-$B2370+IF($L2370,1,0),0)*IF($B2370&gt;OFFSET($B2370,1,0),ChapterTable!$R$17,1)*
    (VLOOKUP(SUBSTITUTE(SUBSTITUTE(E$1,"standard",""),"|Float","")&amp;IF(OR($L2370=TRUE,$A2370=0,MOD($A2370,ChapterTable!$R$20)&lt;&gt;0),"","보스")&amp;"인게임누적곱배수",ChapterTable!$R:$S,2,0)^C2370
    +VLOOKUP(SUBSTITUTE(SUBSTITUTE(E$1,"standard",""),"|Float","")&amp;IF(OR($L2370=TRUE,$A2370=0,MOD($A2370,ChapterTable!$R$20)&lt;&gt;0),"","보스")&amp;"인게임누적합배수",ChapterTable!$R:$S,2,0)*C2370)
  )
  )
  )
)</f>
        <v>2477981.3152553556</v>
      </c>
      <c r="F2370" s="1">
        <f ca="1">IF(AND($A2370=0,$B2370=1),
    VLOOKUP(1,ChapterTable!$1:$1048576,MATCH("최종"&amp;SUBSTITUTE(SUBSTITUTE(F$1,"standard",""),"|Float",""),ChapterTable!$1:$1,0),0)*ChapterTable!$P$17,
  IF(AND($A2370=0,$B2370=0),
    F2371,
  IF($B2370=0,
    VLOOKUP($A2370,ChapterTable!$1:$1048576,MATCH("최종"&amp;SUBSTITUTE(SUBSTITUTE(F$1,"standard",""),"|Float",""),ChapterTable!$1:$1,0),0),
  IF($B2370=1,
    IF($L2370=FALSE,
      VLOOKUP($A2370,ChapterTable!$1:$1048576,MATCH("최종"&amp;SUBSTITUTE(SUBSTITUTE(F$1,"standard",""),"|Float",""),ChapterTable!$1:$1,0),0),
      VLOOKUP($A2370-ChapterTable!$P$11,ChapterTable!$1:$1048576,MATCH("최종"&amp;SUBSTITUTE(SUBSTITUTE(F$1,"standard",""),"|Float",""),ChapterTable!$1:$1,0),0)*ChapterTable!$P$14
    ),
  OFFSET(F2370,-$B2370+IF($L2370,1,0),0)*
    (VLOOKUP(SUBSTITUTE(SUBSTITUTE(F$1,"standard",""),"|Float","")&amp;IF(OR($L2370=TRUE,$A2370=0,MOD($A2370,ChapterTable!$R$20)&lt;&gt;0),"","보스")&amp;"인게임누적곱배수",ChapterTable!$R:$S,2,0)^D2370
    +VLOOKUP(SUBSTITUTE(SUBSTITUTE(F$1,"standard",""),"|Float","")&amp;IF(OR($L2370=TRUE,$A2370=0,MOD($A2370,ChapterTable!$R$20)&lt;&gt;0),"","보스")&amp;"인게임누적합배수",ChapterTable!$R:$S,2,0)*D2370)
  )
  )
  )
)</f>
        <v>742103.77930824459</v>
      </c>
      <c r="G2370" t="s">
        <v>719</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262"/>
        <v>93</v>
      </c>
      <c r="Q2370">
        <f t="shared" si="263"/>
        <v>93</v>
      </c>
      <c r="R2370" t="b">
        <f t="shared" ca="1" si="264"/>
        <v>1</v>
      </c>
      <c r="T2370" t="b">
        <f t="shared" ca="1" si="265"/>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268"/>
        <v>0.33333333333333331</v>
      </c>
      <c r="AJ2370">
        <f t="shared" si="266"/>
        <v>0.395555555</v>
      </c>
      <c r="AK2370">
        <f t="shared" si="267"/>
        <v>1</v>
      </c>
      <c r="AL2370">
        <f t="shared" si="269"/>
        <v>10</v>
      </c>
    </row>
    <row r="2371" spans="1:38" hidden="1" x14ac:dyDescent="0.3">
      <c r="A2371">
        <v>25</v>
      </c>
      <c r="B2371">
        <v>30</v>
      </c>
      <c r="C2371">
        <f>IF(OR($L2371=TRUE,$A2371=0,MOD($A2371,ChapterTable!$R$20)&lt;&gt;0),
MAX(0,INT(($B2371+ChapterTable!$P$26+VLOOKUP(SUBSTITUTE(C$1,"성장단계","")&amp;"단계오프셋",ChapterTable!$R:$S,2,0))/ChapterTable!$P$23)),
MAX(0,INT(($B2371+ChapterTable!$R$26+VLOOKUP(SUBSTITUTE(C$1,"성장단계","")&amp;"보스단계오프셋",ChapterTable!$R:$S,2,0))/ChapterTable!$R$23)))</f>
        <v>3</v>
      </c>
      <c r="D2371">
        <f>IF(OR($L2371=TRUE,$A2371=0,MOD($A2371,ChapterTable!$R$20)&lt;&gt;0),
MAX(0,INT(($B2371+ChapterTable!$P$26+VLOOKUP(SUBSTITUTE(D$1,"성장단계","")&amp;"단계오프셋",ChapterTable!$R:$S,2,0))/ChapterTable!$P$23)),
MAX(0,INT(($B2371+ChapterTable!$R$26+VLOOKUP(SUBSTITUTE(D$1,"성장단계","")&amp;"보스단계오프셋",ChapterTable!$R:$S,2,0))/ChapterTable!$R$23)))</f>
        <v>2</v>
      </c>
      <c r="E2371" s="1">
        <f ca="1">IF(AND($A2371=0,$B2371=1),
    VLOOKUP(1,ChapterTable!$1:$1048576,MATCH("최종"&amp;SUBSTITUTE(SUBSTITUTE(E$1,"standard",""),"|Float",""),ChapterTable!$1:$1,0),0)*ChapterTable!$P$17,
  IF(AND($A2371=0,$B2371=0),
    E2372,
  IF($B2371=0,
    VLOOKUP($A2371,ChapterTable!$1:$1048576,MATCH("최종"&amp;SUBSTITUTE(SUBSTITUTE(E$1,"standard",""),"|Float",""),ChapterTable!$1:$1,0),0),
  IF($B2371=1,
    IF($L2371=FALSE,
      VLOOKUP($A2371,ChapterTable!$1:$1048576,MATCH("최종"&amp;SUBSTITUTE(SUBSTITUTE(E$1,"standard",""),"|Float",""),ChapterTable!$1:$1,0),0),
      VLOOKUP($A2371-ChapterTable!$P$11,ChapterTable!$1:$1048576,MATCH("최종"&amp;SUBSTITUTE(SUBSTITUTE(E$1,"standard",""),"|Float",""),ChapterTable!$1:$1,0),0)*ChapterTable!$P$14
    ),
  OFFSET(E2371,-$B2371+IF($L2371,1,0),0)*IF($B2371&gt;OFFSET($B2371,1,0),ChapterTable!$R$17,1)*
    (VLOOKUP(SUBSTITUTE(SUBSTITUTE(E$1,"standard",""),"|Float","")&amp;IF(OR($L2371=TRUE,$A2371=0,MOD($A2371,ChapterTable!$R$20)&lt;&gt;0),"","보스")&amp;"인게임누적곱배수",ChapterTable!$R:$S,2,0)^C2371
    +VLOOKUP(SUBSTITUTE(SUBSTITUTE(E$1,"standard",""),"|Float","")&amp;IF(OR($L2371=TRUE,$A2371=0,MOD($A2371,ChapterTable!$R$20)&lt;&gt;0),"","보스")&amp;"인게임누적합배수",ChapterTable!$R:$S,2,0)*C2371)
  )
  )
  )
)</f>
        <v>2477981.3152553556</v>
      </c>
      <c r="F2371" s="1">
        <f ca="1">IF(AND($A2371=0,$B2371=1),
    VLOOKUP(1,ChapterTable!$1:$1048576,MATCH("최종"&amp;SUBSTITUTE(SUBSTITUTE(F$1,"standard",""),"|Float",""),ChapterTable!$1:$1,0),0)*ChapterTable!$P$17,
  IF(AND($A2371=0,$B2371=0),
    F2372,
  IF($B2371=0,
    VLOOKUP($A2371,ChapterTable!$1:$1048576,MATCH("최종"&amp;SUBSTITUTE(SUBSTITUTE(F$1,"standard",""),"|Float",""),ChapterTable!$1:$1,0),0),
  IF($B2371=1,
    IF($L2371=FALSE,
      VLOOKUP($A2371,ChapterTable!$1:$1048576,MATCH("최종"&amp;SUBSTITUTE(SUBSTITUTE(F$1,"standard",""),"|Float",""),ChapterTable!$1:$1,0),0),
      VLOOKUP($A2371-ChapterTable!$P$11,ChapterTable!$1:$1048576,MATCH("최종"&amp;SUBSTITUTE(SUBSTITUTE(F$1,"standard",""),"|Float",""),ChapterTable!$1:$1,0),0)*ChapterTable!$P$14
    ),
  OFFSET(F2371,-$B2371+IF($L2371,1,0),0)*
    (VLOOKUP(SUBSTITUTE(SUBSTITUTE(F$1,"standard",""),"|Float","")&amp;IF(OR($L2371=TRUE,$A2371=0,MOD($A2371,ChapterTable!$R$20)&lt;&gt;0),"","보스")&amp;"인게임누적곱배수",ChapterTable!$R:$S,2,0)^D2371
    +VLOOKUP(SUBSTITUTE(SUBSTITUTE(F$1,"standard",""),"|Float","")&amp;IF(OR($L2371=TRUE,$A2371=0,MOD($A2371,ChapterTable!$R$20)&lt;&gt;0),"","보스")&amp;"인게임누적합배수",ChapterTable!$R:$S,2,0)*D2371)
  )
  )
  )
)</f>
        <v>742103.77930824459</v>
      </c>
      <c r="G2371" t="s">
        <v>719</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270">IF(B2371=0,0,
  IF(AND(L2371=FALSE,A2371&lt;&gt;0,MOD(A2371,7)=0),21,
  IF(MOD(B2371,10)=0,INT(B2371/10)-1+21,
  IF(MOD(B2371,10)=5,11,
  IF(MOD(B2371,10)=9,INT(B2371/10)+91,
  INT(B2371/10+1))))))</f>
        <v>23</v>
      </c>
      <c r="Q2371">
        <f t="shared" ref="Q2371:Q2434" si="271">IF(ISBLANK(P2371),O2371,P2371)</f>
        <v>23</v>
      </c>
      <c r="R2371" t="b">
        <f t="shared" ref="R2371:R2434" ca="1" si="272">IF(OR(B2371=0,OFFSET(B2371,1,0)=0),FALSE,
IF(AND(L2371,B2371&lt;OFFSET(B2371,1,0)),TRUE,
IF(AND(OFFSET(O2371,1,0)&gt;=21,OFFSET(O2371,1,0)&lt;=25),TRUE,FALSE)))</f>
        <v>1</v>
      </c>
      <c r="T2371" t="b">
        <f t="shared" ref="T2371:T2434" ca="1" si="27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268"/>
        <v>0.33333333333333331</v>
      </c>
      <c r="AJ2371">
        <f t="shared" ref="AJ2371:AJ2434" si="274">IF(B2371=0,0,
IF(MOD(B2371,10)=0,1,
IF(INT((B2371-1)/10)+1=1,1,
IF(INT((B2371-1)/10)+1=2,0.546666666,
IF(INT((B2371-1)/10)+1=3,0.395555555,
IF(INT((B2371-1)/10)+1=4,0.32,
IF(INT((B2371-1)/10)+1=5,0.27466666,
"이상")))))))</f>
        <v>1</v>
      </c>
      <c r="AK2371">
        <f t="shared" ref="AK2371:AK2434" si="275">IF(B2371=0,0,
IF(B2371=20,2,
IF(B2371=30,3,
IF(B2371=40,4,
1))))</f>
        <v>3</v>
      </c>
      <c r="AL2371">
        <f t="shared" si="269"/>
        <v>10</v>
      </c>
    </row>
    <row r="2372" spans="1:38" hidden="1" x14ac:dyDescent="0.3">
      <c r="A2372">
        <v>25</v>
      </c>
      <c r="B2372">
        <v>31</v>
      </c>
      <c r="C2372">
        <f>IF(OR($L2372=TRUE,$A2372=0,MOD($A2372,ChapterTable!$R$20)&lt;&gt;0),
MAX(0,INT(($B2372+ChapterTable!$P$26+VLOOKUP(SUBSTITUTE(C$1,"성장단계","")&amp;"단계오프셋",ChapterTable!$R:$S,2,0))/ChapterTable!$P$23)),
MAX(0,INT(($B2372+ChapterTable!$R$26+VLOOKUP(SUBSTITUTE(C$1,"성장단계","")&amp;"보스단계오프셋",ChapterTable!$R:$S,2,0))/ChapterTable!$R$23)))</f>
        <v>3</v>
      </c>
      <c r="D2372">
        <f>IF(OR($L2372=TRUE,$A2372=0,MOD($A2372,ChapterTable!$R$20)&lt;&gt;0),
MAX(0,INT(($B2372+ChapterTable!$P$26+VLOOKUP(SUBSTITUTE(D$1,"성장단계","")&amp;"단계오프셋",ChapterTable!$R:$S,2,0))/ChapterTable!$P$23)),
MAX(0,INT(($B2372+ChapterTable!$R$26+VLOOKUP(SUBSTITUTE(D$1,"성장단계","")&amp;"보스단계오프셋",ChapterTable!$R:$S,2,0))/ChapterTable!$R$23)))</f>
        <v>3</v>
      </c>
      <c r="E2372" s="1">
        <f ca="1">IF(AND($A2372=0,$B2372=1),
    VLOOKUP(1,ChapterTable!$1:$1048576,MATCH("최종"&amp;SUBSTITUTE(SUBSTITUTE(E$1,"standard",""),"|Float",""),ChapterTable!$1:$1,0),0)*ChapterTable!$P$17,
  IF(AND($A2372=0,$B2372=0),
    E2373,
  IF($B2372=0,
    VLOOKUP($A2372,ChapterTable!$1:$1048576,MATCH("최종"&amp;SUBSTITUTE(SUBSTITUTE(E$1,"standard",""),"|Float",""),ChapterTable!$1:$1,0),0),
  IF($B2372=1,
    IF($L2372=FALSE,
      VLOOKUP($A2372,ChapterTable!$1:$1048576,MATCH("최종"&amp;SUBSTITUTE(SUBSTITUTE(E$1,"standard",""),"|Float",""),ChapterTable!$1:$1,0),0),
      VLOOKUP($A2372-ChapterTable!$P$11,ChapterTable!$1:$1048576,MATCH("최종"&amp;SUBSTITUTE(SUBSTITUTE(E$1,"standard",""),"|Float",""),ChapterTable!$1:$1,0),0)*ChapterTable!$P$14
    ),
  OFFSET(E2372,-$B2372+IF($L2372,1,0),0)*IF($B2372&gt;OFFSET($B2372,1,0),ChapterTable!$R$17,1)*
    (VLOOKUP(SUBSTITUTE(SUBSTITUTE(E$1,"standard",""),"|Float","")&amp;IF(OR($L2372=TRUE,$A2372=0,MOD($A2372,ChapterTable!$R$20)&lt;&gt;0),"","보스")&amp;"인게임누적곱배수",ChapterTable!$R:$S,2,0)^C2372
    +VLOOKUP(SUBSTITUTE(SUBSTITUTE(E$1,"standard",""),"|Float","")&amp;IF(OR($L2372=TRUE,$A2372=0,MOD($A2372,ChapterTable!$R$20)&lt;&gt;0),"","보스")&amp;"인게임누적합배수",ChapterTable!$R:$S,2,0)*C2372)
  )
  )
  )
)</f>
        <v>2477981.3152553556</v>
      </c>
      <c r="F2372" s="1">
        <f ca="1">IF(AND($A2372=0,$B2372=1),
    VLOOKUP(1,ChapterTable!$1:$1048576,MATCH("최종"&amp;SUBSTITUTE(SUBSTITUTE(F$1,"standard",""),"|Float",""),ChapterTable!$1:$1,0),0)*ChapterTable!$P$17,
  IF(AND($A2372=0,$B2372=0),
    F2373,
  IF($B2372=0,
    VLOOKUP($A2372,ChapterTable!$1:$1048576,MATCH("최종"&amp;SUBSTITUTE(SUBSTITUTE(F$1,"standard",""),"|Float",""),ChapterTable!$1:$1,0),0),
  IF($B2372=1,
    IF($L2372=FALSE,
      VLOOKUP($A2372,ChapterTable!$1:$1048576,MATCH("최종"&amp;SUBSTITUTE(SUBSTITUTE(F$1,"standard",""),"|Float",""),ChapterTable!$1:$1,0),0),
      VLOOKUP($A2372-ChapterTable!$P$11,ChapterTable!$1:$1048576,MATCH("최종"&amp;SUBSTITUTE(SUBSTITUTE(F$1,"standard",""),"|Float",""),ChapterTable!$1:$1,0),0)*ChapterTable!$P$14
    ),
  OFFSET(F2372,-$B2372+IF($L2372,1,0),0)*
    (VLOOKUP(SUBSTITUTE(SUBSTITUTE(F$1,"standard",""),"|Float","")&amp;IF(OR($L2372=TRUE,$A2372=0,MOD($A2372,ChapterTable!$R$20)&lt;&gt;0),"","보스")&amp;"인게임누적곱배수",ChapterTable!$R:$S,2,0)^D2372
    +VLOOKUP(SUBSTITUTE(SUBSTITUTE(F$1,"standard",""),"|Float","")&amp;IF(OR($L2372=TRUE,$A2372=0,MOD($A2372,ChapterTable!$R$20)&lt;&gt;0),"","보스")&amp;"인게임누적합배수",ChapterTable!$R:$S,2,0)*D2372)
  )
  )
  )
)</f>
        <v>790501.85187182575</v>
      </c>
      <c r="G2372" t="s">
        <v>719</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270"/>
        <v>4</v>
      </c>
      <c r="Q2372">
        <f t="shared" si="271"/>
        <v>4</v>
      </c>
      <c r="R2372" t="b">
        <f t="shared" ca="1" si="272"/>
        <v>1</v>
      </c>
      <c r="T2372" t="b">
        <f t="shared" ca="1" si="27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276">IF(B2372=0,0,1/(INT((B2372-1)/10)+1))</f>
        <v>0.25</v>
      </c>
      <c r="AJ2372">
        <f t="shared" si="274"/>
        <v>0.32</v>
      </c>
      <c r="AK2372">
        <f t="shared" si="275"/>
        <v>1</v>
      </c>
      <c r="AL2372">
        <f t="shared" si="269"/>
        <v>10</v>
      </c>
    </row>
    <row r="2373" spans="1:38" hidden="1" x14ac:dyDescent="0.3">
      <c r="A2373">
        <v>25</v>
      </c>
      <c r="B2373">
        <v>32</v>
      </c>
      <c r="C2373">
        <f>IF(OR($L2373=TRUE,$A2373=0,MOD($A2373,ChapterTable!$R$20)&lt;&gt;0),
MAX(0,INT(($B2373+ChapterTable!$P$26+VLOOKUP(SUBSTITUTE(C$1,"성장단계","")&amp;"단계오프셋",ChapterTable!$R:$S,2,0))/ChapterTable!$P$23)),
MAX(0,INT(($B2373+ChapterTable!$R$26+VLOOKUP(SUBSTITUTE(C$1,"성장단계","")&amp;"보스단계오프셋",ChapterTable!$R:$S,2,0))/ChapterTable!$R$23)))</f>
        <v>3</v>
      </c>
      <c r="D2373">
        <f>IF(OR($L2373=TRUE,$A2373=0,MOD($A2373,ChapterTable!$R$20)&lt;&gt;0),
MAX(0,INT(($B2373+ChapterTable!$P$26+VLOOKUP(SUBSTITUTE(D$1,"성장단계","")&amp;"단계오프셋",ChapterTable!$R:$S,2,0))/ChapterTable!$P$23)),
MAX(0,INT(($B2373+ChapterTable!$R$26+VLOOKUP(SUBSTITUTE(D$1,"성장단계","")&amp;"보스단계오프셋",ChapterTable!$R:$S,2,0))/ChapterTable!$R$23)))</f>
        <v>3</v>
      </c>
      <c r="E2373" s="1">
        <f ca="1">IF(AND($A2373=0,$B2373=1),
    VLOOKUP(1,ChapterTable!$1:$1048576,MATCH("최종"&amp;SUBSTITUTE(SUBSTITUTE(E$1,"standard",""),"|Float",""),ChapterTable!$1:$1,0),0)*ChapterTable!$P$17,
  IF(AND($A2373=0,$B2373=0),
    E2374,
  IF($B2373=0,
    VLOOKUP($A2373,ChapterTable!$1:$1048576,MATCH("최종"&amp;SUBSTITUTE(SUBSTITUTE(E$1,"standard",""),"|Float",""),ChapterTable!$1:$1,0),0),
  IF($B2373=1,
    IF($L2373=FALSE,
      VLOOKUP($A2373,ChapterTable!$1:$1048576,MATCH("최종"&amp;SUBSTITUTE(SUBSTITUTE(E$1,"standard",""),"|Float",""),ChapterTable!$1:$1,0),0),
      VLOOKUP($A2373-ChapterTable!$P$11,ChapterTable!$1:$1048576,MATCH("최종"&amp;SUBSTITUTE(SUBSTITUTE(E$1,"standard",""),"|Float",""),ChapterTable!$1:$1,0),0)*ChapterTable!$P$14
    ),
  OFFSET(E2373,-$B2373+IF($L2373,1,0),0)*IF($B2373&gt;OFFSET($B2373,1,0),ChapterTable!$R$17,1)*
    (VLOOKUP(SUBSTITUTE(SUBSTITUTE(E$1,"standard",""),"|Float","")&amp;IF(OR($L2373=TRUE,$A2373=0,MOD($A2373,ChapterTable!$R$20)&lt;&gt;0),"","보스")&amp;"인게임누적곱배수",ChapterTable!$R:$S,2,0)^C2373
    +VLOOKUP(SUBSTITUTE(SUBSTITUTE(E$1,"standard",""),"|Float","")&amp;IF(OR($L2373=TRUE,$A2373=0,MOD($A2373,ChapterTable!$R$20)&lt;&gt;0),"","보스")&amp;"인게임누적합배수",ChapterTable!$R:$S,2,0)*C2373)
  )
  )
  )
)</f>
        <v>2477981.3152553556</v>
      </c>
      <c r="F2373" s="1">
        <f ca="1">IF(AND($A2373=0,$B2373=1),
    VLOOKUP(1,ChapterTable!$1:$1048576,MATCH("최종"&amp;SUBSTITUTE(SUBSTITUTE(F$1,"standard",""),"|Float",""),ChapterTable!$1:$1,0),0)*ChapterTable!$P$17,
  IF(AND($A2373=0,$B2373=0),
    F2374,
  IF($B2373=0,
    VLOOKUP($A2373,ChapterTable!$1:$1048576,MATCH("최종"&amp;SUBSTITUTE(SUBSTITUTE(F$1,"standard",""),"|Float",""),ChapterTable!$1:$1,0),0),
  IF($B2373=1,
    IF($L2373=FALSE,
      VLOOKUP($A2373,ChapterTable!$1:$1048576,MATCH("최종"&amp;SUBSTITUTE(SUBSTITUTE(F$1,"standard",""),"|Float",""),ChapterTable!$1:$1,0),0),
      VLOOKUP($A2373-ChapterTable!$P$11,ChapterTable!$1:$1048576,MATCH("최종"&amp;SUBSTITUTE(SUBSTITUTE(F$1,"standard",""),"|Float",""),ChapterTable!$1:$1,0),0)*ChapterTable!$P$14
    ),
  OFFSET(F2373,-$B2373+IF($L2373,1,0),0)*
    (VLOOKUP(SUBSTITUTE(SUBSTITUTE(F$1,"standard",""),"|Float","")&amp;IF(OR($L2373=TRUE,$A2373=0,MOD($A2373,ChapterTable!$R$20)&lt;&gt;0),"","보스")&amp;"인게임누적곱배수",ChapterTable!$R:$S,2,0)^D2373
    +VLOOKUP(SUBSTITUTE(SUBSTITUTE(F$1,"standard",""),"|Float","")&amp;IF(OR($L2373=TRUE,$A2373=0,MOD($A2373,ChapterTable!$R$20)&lt;&gt;0),"","보스")&amp;"인게임누적합배수",ChapterTable!$R:$S,2,0)*D2373)
  )
  )
  )
)</f>
        <v>790501.85187182575</v>
      </c>
      <c r="G2373" t="s">
        <v>719</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270"/>
        <v>4</v>
      </c>
      <c r="Q2373">
        <f t="shared" si="271"/>
        <v>4</v>
      </c>
      <c r="R2373" t="b">
        <f t="shared" ca="1" si="272"/>
        <v>1</v>
      </c>
      <c r="T2373" t="b">
        <f t="shared" ca="1" si="27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276"/>
        <v>0.25</v>
      </c>
      <c r="AJ2373">
        <f t="shared" si="274"/>
        <v>0.32</v>
      </c>
      <c r="AK2373">
        <f t="shared" si="275"/>
        <v>1</v>
      </c>
      <c r="AL2373">
        <f t="shared" si="269"/>
        <v>10</v>
      </c>
    </row>
    <row r="2374" spans="1:38" hidden="1" x14ac:dyDescent="0.3">
      <c r="A2374">
        <v>25</v>
      </c>
      <c r="B2374">
        <v>33</v>
      </c>
      <c r="C2374">
        <f>IF(OR($L2374=TRUE,$A2374=0,MOD($A2374,ChapterTable!$R$20)&lt;&gt;0),
MAX(0,INT(($B2374+ChapterTable!$P$26+VLOOKUP(SUBSTITUTE(C$1,"성장단계","")&amp;"단계오프셋",ChapterTable!$R:$S,2,0))/ChapterTable!$P$23)),
MAX(0,INT(($B2374+ChapterTable!$R$26+VLOOKUP(SUBSTITUTE(C$1,"성장단계","")&amp;"보스단계오프셋",ChapterTable!$R:$S,2,0))/ChapterTable!$R$23)))</f>
        <v>3</v>
      </c>
      <c r="D2374">
        <f>IF(OR($L2374=TRUE,$A2374=0,MOD($A2374,ChapterTable!$R$20)&lt;&gt;0),
MAX(0,INT(($B2374+ChapterTable!$P$26+VLOOKUP(SUBSTITUTE(D$1,"성장단계","")&amp;"단계오프셋",ChapterTable!$R:$S,2,0))/ChapterTable!$P$23)),
MAX(0,INT(($B2374+ChapterTable!$R$26+VLOOKUP(SUBSTITUTE(D$1,"성장단계","")&amp;"보스단계오프셋",ChapterTable!$R:$S,2,0))/ChapterTable!$R$23)))</f>
        <v>3</v>
      </c>
      <c r="E2374" s="1">
        <f ca="1">IF(AND($A2374=0,$B2374=1),
    VLOOKUP(1,ChapterTable!$1:$1048576,MATCH("최종"&amp;SUBSTITUTE(SUBSTITUTE(E$1,"standard",""),"|Float",""),ChapterTable!$1:$1,0),0)*ChapterTable!$P$17,
  IF(AND($A2374=0,$B2374=0),
    E2375,
  IF($B2374=0,
    VLOOKUP($A2374,ChapterTable!$1:$1048576,MATCH("최종"&amp;SUBSTITUTE(SUBSTITUTE(E$1,"standard",""),"|Float",""),ChapterTable!$1:$1,0),0),
  IF($B2374=1,
    IF($L2374=FALSE,
      VLOOKUP($A2374,ChapterTable!$1:$1048576,MATCH("최종"&amp;SUBSTITUTE(SUBSTITUTE(E$1,"standard",""),"|Float",""),ChapterTable!$1:$1,0),0),
      VLOOKUP($A2374-ChapterTable!$P$11,ChapterTable!$1:$1048576,MATCH("최종"&amp;SUBSTITUTE(SUBSTITUTE(E$1,"standard",""),"|Float",""),ChapterTable!$1:$1,0),0)*ChapterTable!$P$14
    ),
  OFFSET(E2374,-$B2374+IF($L2374,1,0),0)*IF($B2374&gt;OFFSET($B2374,1,0),ChapterTable!$R$17,1)*
    (VLOOKUP(SUBSTITUTE(SUBSTITUTE(E$1,"standard",""),"|Float","")&amp;IF(OR($L2374=TRUE,$A2374=0,MOD($A2374,ChapterTable!$R$20)&lt;&gt;0),"","보스")&amp;"인게임누적곱배수",ChapterTable!$R:$S,2,0)^C2374
    +VLOOKUP(SUBSTITUTE(SUBSTITUTE(E$1,"standard",""),"|Float","")&amp;IF(OR($L2374=TRUE,$A2374=0,MOD($A2374,ChapterTable!$R$20)&lt;&gt;0),"","보스")&amp;"인게임누적합배수",ChapterTable!$R:$S,2,0)*C2374)
  )
  )
  )
)</f>
        <v>2477981.3152553556</v>
      </c>
      <c r="F2374" s="1">
        <f ca="1">IF(AND($A2374=0,$B2374=1),
    VLOOKUP(1,ChapterTable!$1:$1048576,MATCH("최종"&amp;SUBSTITUTE(SUBSTITUTE(F$1,"standard",""),"|Float",""),ChapterTable!$1:$1,0),0)*ChapterTable!$P$17,
  IF(AND($A2374=0,$B2374=0),
    F2375,
  IF($B2374=0,
    VLOOKUP($A2374,ChapterTable!$1:$1048576,MATCH("최종"&amp;SUBSTITUTE(SUBSTITUTE(F$1,"standard",""),"|Float",""),ChapterTable!$1:$1,0),0),
  IF($B2374=1,
    IF($L2374=FALSE,
      VLOOKUP($A2374,ChapterTable!$1:$1048576,MATCH("최종"&amp;SUBSTITUTE(SUBSTITUTE(F$1,"standard",""),"|Float",""),ChapterTable!$1:$1,0),0),
      VLOOKUP($A2374-ChapterTable!$P$11,ChapterTable!$1:$1048576,MATCH("최종"&amp;SUBSTITUTE(SUBSTITUTE(F$1,"standard",""),"|Float",""),ChapterTable!$1:$1,0),0)*ChapterTable!$P$14
    ),
  OFFSET(F2374,-$B2374+IF($L2374,1,0),0)*
    (VLOOKUP(SUBSTITUTE(SUBSTITUTE(F$1,"standard",""),"|Float","")&amp;IF(OR($L2374=TRUE,$A2374=0,MOD($A2374,ChapterTable!$R$20)&lt;&gt;0),"","보스")&amp;"인게임누적곱배수",ChapterTable!$R:$S,2,0)^D2374
    +VLOOKUP(SUBSTITUTE(SUBSTITUTE(F$1,"standard",""),"|Float","")&amp;IF(OR($L2374=TRUE,$A2374=0,MOD($A2374,ChapterTable!$R$20)&lt;&gt;0),"","보스")&amp;"인게임누적합배수",ChapterTable!$R:$S,2,0)*D2374)
  )
  )
  )
)</f>
        <v>790501.85187182575</v>
      </c>
      <c r="G2374" t="s">
        <v>719</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270"/>
        <v>4</v>
      </c>
      <c r="Q2374">
        <f t="shared" si="271"/>
        <v>4</v>
      </c>
      <c r="R2374" t="b">
        <f t="shared" ca="1" si="272"/>
        <v>1</v>
      </c>
      <c r="T2374" t="b">
        <f t="shared" ca="1" si="27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276"/>
        <v>0.25</v>
      </c>
      <c r="AJ2374">
        <f t="shared" si="274"/>
        <v>0.32</v>
      </c>
      <c r="AK2374">
        <f t="shared" si="275"/>
        <v>1</v>
      </c>
      <c r="AL2374">
        <f t="shared" si="269"/>
        <v>10</v>
      </c>
    </row>
    <row r="2375" spans="1:38" hidden="1" x14ac:dyDescent="0.3">
      <c r="A2375">
        <v>25</v>
      </c>
      <c r="B2375">
        <v>34</v>
      </c>
      <c r="C2375">
        <f>IF(OR($L2375=TRUE,$A2375=0,MOD($A2375,ChapterTable!$R$20)&lt;&gt;0),
MAX(0,INT(($B2375+ChapterTable!$P$26+VLOOKUP(SUBSTITUTE(C$1,"성장단계","")&amp;"단계오프셋",ChapterTable!$R:$S,2,0))/ChapterTable!$P$23)),
MAX(0,INT(($B2375+ChapterTable!$R$26+VLOOKUP(SUBSTITUTE(C$1,"성장단계","")&amp;"보스단계오프셋",ChapterTable!$R:$S,2,0))/ChapterTable!$R$23)))</f>
        <v>3</v>
      </c>
      <c r="D2375">
        <f>IF(OR($L2375=TRUE,$A2375=0,MOD($A2375,ChapterTable!$R$20)&lt;&gt;0),
MAX(0,INT(($B2375+ChapterTable!$P$26+VLOOKUP(SUBSTITUTE(D$1,"성장단계","")&amp;"단계오프셋",ChapterTable!$R:$S,2,0))/ChapterTable!$P$23)),
MAX(0,INT(($B2375+ChapterTable!$R$26+VLOOKUP(SUBSTITUTE(D$1,"성장단계","")&amp;"보스단계오프셋",ChapterTable!$R:$S,2,0))/ChapterTable!$R$23)))</f>
        <v>3</v>
      </c>
      <c r="E2375" s="1">
        <f ca="1">IF(AND($A2375=0,$B2375=1),
    VLOOKUP(1,ChapterTable!$1:$1048576,MATCH("최종"&amp;SUBSTITUTE(SUBSTITUTE(E$1,"standard",""),"|Float",""),ChapterTable!$1:$1,0),0)*ChapterTable!$P$17,
  IF(AND($A2375=0,$B2375=0),
    E2376,
  IF($B2375=0,
    VLOOKUP($A2375,ChapterTable!$1:$1048576,MATCH("최종"&amp;SUBSTITUTE(SUBSTITUTE(E$1,"standard",""),"|Float",""),ChapterTable!$1:$1,0),0),
  IF($B2375=1,
    IF($L2375=FALSE,
      VLOOKUP($A2375,ChapterTable!$1:$1048576,MATCH("최종"&amp;SUBSTITUTE(SUBSTITUTE(E$1,"standard",""),"|Float",""),ChapterTable!$1:$1,0),0),
      VLOOKUP($A2375-ChapterTable!$P$11,ChapterTable!$1:$1048576,MATCH("최종"&amp;SUBSTITUTE(SUBSTITUTE(E$1,"standard",""),"|Float",""),ChapterTable!$1:$1,0),0)*ChapterTable!$P$14
    ),
  OFFSET(E2375,-$B2375+IF($L2375,1,0),0)*IF($B2375&gt;OFFSET($B2375,1,0),ChapterTable!$R$17,1)*
    (VLOOKUP(SUBSTITUTE(SUBSTITUTE(E$1,"standard",""),"|Float","")&amp;IF(OR($L2375=TRUE,$A2375=0,MOD($A2375,ChapterTable!$R$20)&lt;&gt;0),"","보스")&amp;"인게임누적곱배수",ChapterTable!$R:$S,2,0)^C2375
    +VLOOKUP(SUBSTITUTE(SUBSTITUTE(E$1,"standard",""),"|Float","")&amp;IF(OR($L2375=TRUE,$A2375=0,MOD($A2375,ChapterTable!$R$20)&lt;&gt;0),"","보스")&amp;"인게임누적합배수",ChapterTable!$R:$S,2,0)*C2375)
  )
  )
  )
)</f>
        <v>2477981.3152553556</v>
      </c>
      <c r="F2375" s="1">
        <f ca="1">IF(AND($A2375=0,$B2375=1),
    VLOOKUP(1,ChapterTable!$1:$1048576,MATCH("최종"&amp;SUBSTITUTE(SUBSTITUTE(F$1,"standard",""),"|Float",""),ChapterTable!$1:$1,0),0)*ChapterTable!$P$17,
  IF(AND($A2375=0,$B2375=0),
    F2376,
  IF($B2375=0,
    VLOOKUP($A2375,ChapterTable!$1:$1048576,MATCH("최종"&amp;SUBSTITUTE(SUBSTITUTE(F$1,"standard",""),"|Float",""),ChapterTable!$1:$1,0),0),
  IF($B2375=1,
    IF($L2375=FALSE,
      VLOOKUP($A2375,ChapterTable!$1:$1048576,MATCH("최종"&amp;SUBSTITUTE(SUBSTITUTE(F$1,"standard",""),"|Float",""),ChapterTable!$1:$1,0),0),
      VLOOKUP($A2375-ChapterTable!$P$11,ChapterTable!$1:$1048576,MATCH("최종"&amp;SUBSTITUTE(SUBSTITUTE(F$1,"standard",""),"|Float",""),ChapterTable!$1:$1,0),0)*ChapterTable!$P$14
    ),
  OFFSET(F2375,-$B2375+IF($L2375,1,0),0)*
    (VLOOKUP(SUBSTITUTE(SUBSTITUTE(F$1,"standard",""),"|Float","")&amp;IF(OR($L2375=TRUE,$A2375=0,MOD($A2375,ChapterTable!$R$20)&lt;&gt;0),"","보스")&amp;"인게임누적곱배수",ChapterTable!$R:$S,2,0)^D2375
    +VLOOKUP(SUBSTITUTE(SUBSTITUTE(F$1,"standard",""),"|Float","")&amp;IF(OR($L2375=TRUE,$A2375=0,MOD($A2375,ChapterTable!$R$20)&lt;&gt;0),"","보스")&amp;"인게임누적합배수",ChapterTable!$R:$S,2,0)*D2375)
  )
  )
  )
)</f>
        <v>790501.85187182575</v>
      </c>
      <c r="G2375" t="s">
        <v>719</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270"/>
        <v>4</v>
      </c>
      <c r="Q2375">
        <f t="shared" si="271"/>
        <v>4</v>
      </c>
      <c r="R2375" t="b">
        <f t="shared" ca="1" si="272"/>
        <v>1</v>
      </c>
      <c r="T2375" t="b">
        <f t="shared" ca="1" si="27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276"/>
        <v>0.25</v>
      </c>
      <c r="AJ2375">
        <f t="shared" si="274"/>
        <v>0.32</v>
      </c>
      <c r="AK2375">
        <f t="shared" si="275"/>
        <v>1</v>
      </c>
      <c r="AL2375">
        <f t="shared" si="269"/>
        <v>10</v>
      </c>
    </row>
    <row r="2376" spans="1:38" hidden="1" x14ac:dyDescent="0.3">
      <c r="A2376">
        <v>25</v>
      </c>
      <c r="B2376">
        <v>35</v>
      </c>
      <c r="C2376">
        <f>IF(OR($L2376=TRUE,$A2376=0,MOD($A2376,ChapterTable!$R$20)&lt;&gt;0),
MAX(0,INT(($B2376+ChapterTable!$P$26+VLOOKUP(SUBSTITUTE(C$1,"성장단계","")&amp;"단계오프셋",ChapterTable!$R:$S,2,0))/ChapterTable!$P$23)),
MAX(0,INT(($B2376+ChapterTable!$R$26+VLOOKUP(SUBSTITUTE(C$1,"성장단계","")&amp;"보스단계오프셋",ChapterTable!$R:$S,2,0))/ChapterTable!$R$23)))</f>
        <v>3</v>
      </c>
      <c r="D2376">
        <f>IF(OR($L2376=TRUE,$A2376=0,MOD($A2376,ChapterTable!$R$20)&lt;&gt;0),
MAX(0,INT(($B2376+ChapterTable!$P$26+VLOOKUP(SUBSTITUTE(D$1,"성장단계","")&amp;"단계오프셋",ChapterTable!$R:$S,2,0))/ChapterTable!$P$23)),
MAX(0,INT(($B2376+ChapterTable!$R$26+VLOOKUP(SUBSTITUTE(D$1,"성장단계","")&amp;"보스단계오프셋",ChapterTable!$R:$S,2,0))/ChapterTable!$R$23)))</f>
        <v>3</v>
      </c>
      <c r="E2376" s="1">
        <f ca="1">IF(AND($A2376=0,$B2376=1),
    VLOOKUP(1,ChapterTable!$1:$1048576,MATCH("최종"&amp;SUBSTITUTE(SUBSTITUTE(E$1,"standard",""),"|Float",""),ChapterTable!$1:$1,0),0)*ChapterTable!$P$17,
  IF(AND($A2376=0,$B2376=0),
    E2377,
  IF($B2376=0,
    VLOOKUP($A2376,ChapterTable!$1:$1048576,MATCH("최종"&amp;SUBSTITUTE(SUBSTITUTE(E$1,"standard",""),"|Float",""),ChapterTable!$1:$1,0),0),
  IF($B2376=1,
    IF($L2376=FALSE,
      VLOOKUP($A2376,ChapterTable!$1:$1048576,MATCH("최종"&amp;SUBSTITUTE(SUBSTITUTE(E$1,"standard",""),"|Float",""),ChapterTable!$1:$1,0),0),
      VLOOKUP($A2376-ChapterTable!$P$11,ChapterTable!$1:$1048576,MATCH("최종"&amp;SUBSTITUTE(SUBSTITUTE(E$1,"standard",""),"|Float",""),ChapterTable!$1:$1,0),0)*ChapterTable!$P$14
    ),
  OFFSET(E2376,-$B2376+IF($L2376,1,0),0)*IF($B2376&gt;OFFSET($B2376,1,0),ChapterTable!$R$17,1)*
    (VLOOKUP(SUBSTITUTE(SUBSTITUTE(E$1,"standard",""),"|Float","")&amp;IF(OR($L2376=TRUE,$A2376=0,MOD($A2376,ChapterTable!$R$20)&lt;&gt;0),"","보스")&amp;"인게임누적곱배수",ChapterTable!$R:$S,2,0)^C2376
    +VLOOKUP(SUBSTITUTE(SUBSTITUTE(E$1,"standard",""),"|Float","")&amp;IF(OR($L2376=TRUE,$A2376=0,MOD($A2376,ChapterTable!$R$20)&lt;&gt;0),"","보스")&amp;"인게임누적합배수",ChapterTable!$R:$S,2,0)*C2376)
  )
  )
  )
)</f>
        <v>2477981.3152553556</v>
      </c>
      <c r="F2376" s="1">
        <f ca="1">IF(AND($A2376=0,$B2376=1),
    VLOOKUP(1,ChapterTable!$1:$1048576,MATCH("최종"&amp;SUBSTITUTE(SUBSTITUTE(F$1,"standard",""),"|Float",""),ChapterTable!$1:$1,0),0)*ChapterTable!$P$17,
  IF(AND($A2376=0,$B2376=0),
    F2377,
  IF($B2376=0,
    VLOOKUP($A2376,ChapterTable!$1:$1048576,MATCH("최종"&amp;SUBSTITUTE(SUBSTITUTE(F$1,"standard",""),"|Float",""),ChapterTable!$1:$1,0),0),
  IF($B2376=1,
    IF($L2376=FALSE,
      VLOOKUP($A2376,ChapterTable!$1:$1048576,MATCH("최종"&amp;SUBSTITUTE(SUBSTITUTE(F$1,"standard",""),"|Float",""),ChapterTable!$1:$1,0),0),
      VLOOKUP($A2376-ChapterTable!$P$11,ChapterTable!$1:$1048576,MATCH("최종"&amp;SUBSTITUTE(SUBSTITUTE(F$1,"standard",""),"|Float",""),ChapterTable!$1:$1,0),0)*ChapterTable!$P$14
    ),
  OFFSET(F2376,-$B2376+IF($L2376,1,0),0)*
    (VLOOKUP(SUBSTITUTE(SUBSTITUTE(F$1,"standard",""),"|Float","")&amp;IF(OR($L2376=TRUE,$A2376=0,MOD($A2376,ChapterTable!$R$20)&lt;&gt;0),"","보스")&amp;"인게임누적곱배수",ChapterTable!$R:$S,2,0)^D2376
    +VLOOKUP(SUBSTITUTE(SUBSTITUTE(F$1,"standard",""),"|Float","")&amp;IF(OR($L2376=TRUE,$A2376=0,MOD($A2376,ChapterTable!$R$20)&lt;&gt;0),"","보스")&amp;"인게임누적합배수",ChapterTable!$R:$S,2,0)*D2376)
  )
  )
  )
)</f>
        <v>790501.85187182575</v>
      </c>
      <c r="G2376" t="s">
        <v>719</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270"/>
        <v>11</v>
      </c>
      <c r="Q2376">
        <f t="shared" si="271"/>
        <v>11</v>
      </c>
      <c r="R2376" t="b">
        <f t="shared" ca="1" si="272"/>
        <v>1</v>
      </c>
      <c r="T2376" t="b">
        <f t="shared" ca="1" si="27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276"/>
        <v>0.25</v>
      </c>
      <c r="AJ2376">
        <f t="shared" si="274"/>
        <v>0.32</v>
      </c>
      <c r="AK2376">
        <f t="shared" si="275"/>
        <v>1</v>
      </c>
      <c r="AL2376">
        <f t="shared" si="269"/>
        <v>10</v>
      </c>
    </row>
    <row r="2377" spans="1:38" hidden="1" x14ac:dyDescent="0.3">
      <c r="A2377">
        <v>25</v>
      </c>
      <c r="B2377">
        <v>36</v>
      </c>
      <c r="C2377">
        <f>IF(OR($L2377=TRUE,$A2377=0,MOD($A2377,ChapterTable!$R$20)&lt;&gt;0),
MAX(0,INT(($B2377+ChapterTable!$P$26+VLOOKUP(SUBSTITUTE(C$1,"성장단계","")&amp;"단계오프셋",ChapterTable!$R:$S,2,0))/ChapterTable!$P$23)),
MAX(0,INT(($B2377+ChapterTable!$R$26+VLOOKUP(SUBSTITUTE(C$1,"성장단계","")&amp;"보스단계오프셋",ChapterTable!$R:$S,2,0))/ChapterTable!$R$23)))</f>
        <v>4</v>
      </c>
      <c r="D2377">
        <f>IF(OR($L2377=TRUE,$A2377=0,MOD($A2377,ChapterTable!$R$20)&lt;&gt;0),
MAX(0,INT(($B2377+ChapterTable!$P$26+VLOOKUP(SUBSTITUTE(D$1,"성장단계","")&amp;"단계오프셋",ChapterTable!$R:$S,2,0))/ChapterTable!$P$23)),
MAX(0,INT(($B2377+ChapterTable!$R$26+VLOOKUP(SUBSTITUTE(D$1,"성장단계","")&amp;"보스단계오프셋",ChapterTable!$R:$S,2,0))/ChapterTable!$R$23)))</f>
        <v>3</v>
      </c>
      <c r="E2377" s="1">
        <f ca="1">IF(AND($A2377=0,$B2377=1),
    VLOOKUP(1,ChapterTable!$1:$1048576,MATCH("최종"&amp;SUBSTITUTE(SUBSTITUTE(E$1,"standard",""),"|Float",""),ChapterTable!$1:$1,0),0)*ChapterTable!$P$17,
  IF(AND($A2377=0,$B2377=0),
    E2378,
  IF($B2377=0,
    VLOOKUP($A2377,ChapterTable!$1:$1048576,MATCH("최종"&amp;SUBSTITUTE(SUBSTITUTE(E$1,"standard",""),"|Float",""),ChapterTable!$1:$1,0),0),
  IF($B2377=1,
    IF($L2377=FALSE,
      VLOOKUP($A2377,ChapterTable!$1:$1048576,MATCH("최종"&amp;SUBSTITUTE(SUBSTITUTE(E$1,"standard",""),"|Float",""),ChapterTable!$1:$1,0),0),
      VLOOKUP($A2377-ChapterTable!$P$11,ChapterTable!$1:$1048576,MATCH("최종"&amp;SUBSTITUTE(SUBSTITUTE(E$1,"standard",""),"|Float",""),ChapterTable!$1:$1,0),0)*ChapterTable!$P$14
    ),
  OFFSET(E2377,-$B2377+IF($L2377,1,0),0)*IF($B2377&gt;OFFSET($B2377,1,0),ChapterTable!$R$17,1)*
    (VLOOKUP(SUBSTITUTE(SUBSTITUTE(E$1,"standard",""),"|Float","")&amp;IF(OR($L2377=TRUE,$A2377=0,MOD($A2377,ChapterTable!$R$20)&lt;&gt;0),"","보스")&amp;"인게임누적곱배수",ChapterTable!$R:$S,2,0)^C2377
    +VLOOKUP(SUBSTITUTE(SUBSTITUTE(E$1,"standard",""),"|Float","")&amp;IF(OR($L2377=TRUE,$A2377=0,MOD($A2377,ChapterTable!$R$20)&lt;&gt;0),"","보스")&amp;"인게임누적합배수",ChapterTable!$R:$S,2,0)*C2377)
  )
  )
  )
)</f>
        <v>2787728.9796622749</v>
      </c>
      <c r="F2377" s="1">
        <f ca="1">IF(AND($A2377=0,$B2377=1),
    VLOOKUP(1,ChapterTable!$1:$1048576,MATCH("최종"&amp;SUBSTITUTE(SUBSTITUTE(F$1,"standard",""),"|Float",""),ChapterTable!$1:$1,0),0)*ChapterTable!$P$17,
  IF(AND($A2377=0,$B2377=0),
    F2378,
  IF($B2377=0,
    VLOOKUP($A2377,ChapterTable!$1:$1048576,MATCH("최종"&amp;SUBSTITUTE(SUBSTITUTE(F$1,"standard",""),"|Float",""),ChapterTable!$1:$1,0),0),
  IF($B2377=1,
    IF($L2377=FALSE,
      VLOOKUP($A2377,ChapterTable!$1:$1048576,MATCH("최종"&amp;SUBSTITUTE(SUBSTITUTE(F$1,"standard",""),"|Float",""),ChapterTable!$1:$1,0),0),
      VLOOKUP($A2377-ChapterTable!$P$11,ChapterTable!$1:$1048576,MATCH("최종"&amp;SUBSTITUTE(SUBSTITUTE(F$1,"standard",""),"|Float",""),ChapterTable!$1:$1,0),0)*ChapterTable!$P$14
    ),
  OFFSET(F2377,-$B2377+IF($L2377,1,0),0)*
    (VLOOKUP(SUBSTITUTE(SUBSTITUTE(F$1,"standard",""),"|Float","")&amp;IF(OR($L2377=TRUE,$A2377=0,MOD($A2377,ChapterTable!$R$20)&lt;&gt;0),"","보스")&amp;"인게임누적곱배수",ChapterTable!$R:$S,2,0)^D2377
    +VLOOKUP(SUBSTITUTE(SUBSTITUTE(F$1,"standard",""),"|Float","")&amp;IF(OR($L2377=TRUE,$A2377=0,MOD($A2377,ChapterTable!$R$20)&lt;&gt;0),"","보스")&amp;"인게임누적합배수",ChapterTable!$R:$S,2,0)*D2377)
  )
  )
  )
)</f>
        <v>790501.85187182575</v>
      </c>
      <c r="G2377" t="s">
        <v>719</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270"/>
        <v>4</v>
      </c>
      <c r="Q2377">
        <f t="shared" si="271"/>
        <v>4</v>
      </c>
      <c r="R2377" t="b">
        <f t="shared" ca="1" si="272"/>
        <v>1</v>
      </c>
      <c r="T2377" t="b">
        <f t="shared" ca="1" si="27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276"/>
        <v>0.25</v>
      </c>
      <c r="AJ2377">
        <f t="shared" si="274"/>
        <v>0.32</v>
      </c>
      <c r="AK2377">
        <f t="shared" si="275"/>
        <v>1</v>
      </c>
      <c r="AL2377">
        <f t="shared" si="269"/>
        <v>10</v>
      </c>
    </row>
    <row r="2378" spans="1:38" hidden="1" x14ac:dyDescent="0.3">
      <c r="A2378">
        <v>25</v>
      </c>
      <c r="B2378">
        <v>37</v>
      </c>
      <c r="C2378">
        <f>IF(OR($L2378=TRUE,$A2378=0,MOD($A2378,ChapterTable!$R$20)&lt;&gt;0),
MAX(0,INT(($B2378+ChapterTable!$P$26+VLOOKUP(SUBSTITUTE(C$1,"성장단계","")&amp;"단계오프셋",ChapterTable!$R:$S,2,0))/ChapterTable!$P$23)),
MAX(0,INT(($B2378+ChapterTable!$R$26+VLOOKUP(SUBSTITUTE(C$1,"성장단계","")&amp;"보스단계오프셋",ChapterTable!$R:$S,2,0))/ChapterTable!$R$23)))</f>
        <v>4</v>
      </c>
      <c r="D2378">
        <f>IF(OR($L2378=TRUE,$A2378=0,MOD($A2378,ChapterTable!$R$20)&lt;&gt;0),
MAX(0,INT(($B2378+ChapterTable!$P$26+VLOOKUP(SUBSTITUTE(D$1,"성장단계","")&amp;"단계오프셋",ChapterTable!$R:$S,2,0))/ChapterTable!$P$23)),
MAX(0,INT(($B2378+ChapterTable!$R$26+VLOOKUP(SUBSTITUTE(D$1,"성장단계","")&amp;"보스단계오프셋",ChapterTable!$R:$S,2,0))/ChapterTable!$R$23)))</f>
        <v>3</v>
      </c>
      <c r="E2378" s="1">
        <f ca="1">IF(AND($A2378=0,$B2378=1),
    VLOOKUP(1,ChapterTable!$1:$1048576,MATCH("최종"&amp;SUBSTITUTE(SUBSTITUTE(E$1,"standard",""),"|Float",""),ChapterTable!$1:$1,0),0)*ChapterTable!$P$17,
  IF(AND($A2378=0,$B2378=0),
    E2379,
  IF($B2378=0,
    VLOOKUP($A2378,ChapterTable!$1:$1048576,MATCH("최종"&amp;SUBSTITUTE(SUBSTITUTE(E$1,"standard",""),"|Float",""),ChapterTable!$1:$1,0),0),
  IF($B2378=1,
    IF($L2378=FALSE,
      VLOOKUP($A2378,ChapterTable!$1:$1048576,MATCH("최종"&amp;SUBSTITUTE(SUBSTITUTE(E$1,"standard",""),"|Float",""),ChapterTable!$1:$1,0),0),
      VLOOKUP($A2378-ChapterTable!$P$11,ChapterTable!$1:$1048576,MATCH("최종"&amp;SUBSTITUTE(SUBSTITUTE(E$1,"standard",""),"|Float",""),ChapterTable!$1:$1,0),0)*ChapterTable!$P$14
    ),
  OFFSET(E2378,-$B2378+IF($L2378,1,0),0)*IF($B2378&gt;OFFSET($B2378,1,0),ChapterTable!$R$17,1)*
    (VLOOKUP(SUBSTITUTE(SUBSTITUTE(E$1,"standard",""),"|Float","")&amp;IF(OR($L2378=TRUE,$A2378=0,MOD($A2378,ChapterTable!$R$20)&lt;&gt;0),"","보스")&amp;"인게임누적곱배수",ChapterTable!$R:$S,2,0)^C2378
    +VLOOKUP(SUBSTITUTE(SUBSTITUTE(E$1,"standard",""),"|Float","")&amp;IF(OR($L2378=TRUE,$A2378=0,MOD($A2378,ChapterTable!$R$20)&lt;&gt;0),"","보스")&amp;"인게임누적합배수",ChapterTable!$R:$S,2,0)*C2378)
  )
  )
  )
)</f>
        <v>2787728.9796622749</v>
      </c>
      <c r="F2378" s="1">
        <f ca="1">IF(AND($A2378=0,$B2378=1),
    VLOOKUP(1,ChapterTable!$1:$1048576,MATCH("최종"&amp;SUBSTITUTE(SUBSTITUTE(F$1,"standard",""),"|Float",""),ChapterTable!$1:$1,0),0)*ChapterTable!$P$17,
  IF(AND($A2378=0,$B2378=0),
    F2379,
  IF($B2378=0,
    VLOOKUP($A2378,ChapterTable!$1:$1048576,MATCH("최종"&amp;SUBSTITUTE(SUBSTITUTE(F$1,"standard",""),"|Float",""),ChapterTable!$1:$1,0),0),
  IF($B2378=1,
    IF($L2378=FALSE,
      VLOOKUP($A2378,ChapterTable!$1:$1048576,MATCH("최종"&amp;SUBSTITUTE(SUBSTITUTE(F$1,"standard",""),"|Float",""),ChapterTable!$1:$1,0),0),
      VLOOKUP($A2378-ChapterTable!$P$11,ChapterTable!$1:$1048576,MATCH("최종"&amp;SUBSTITUTE(SUBSTITUTE(F$1,"standard",""),"|Float",""),ChapterTable!$1:$1,0),0)*ChapterTable!$P$14
    ),
  OFFSET(F2378,-$B2378+IF($L2378,1,0),0)*
    (VLOOKUP(SUBSTITUTE(SUBSTITUTE(F$1,"standard",""),"|Float","")&amp;IF(OR($L2378=TRUE,$A2378=0,MOD($A2378,ChapterTable!$R$20)&lt;&gt;0),"","보스")&amp;"인게임누적곱배수",ChapterTable!$R:$S,2,0)^D2378
    +VLOOKUP(SUBSTITUTE(SUBSTITUTE(F$1,"standard",""),"|Float","")&amp;IF(OR($L2378=TRUE,$A2378=0,MOD($A2378,ChapterTable!$R$20)&lt;&gt;0),"","보스")&amp;"인게임누적합배수",ChapterTable!$R:$S,2,0)*D2378)
  )
  )
  )
)</f>
        <v>790501.85187182575</v>
      </c>
      <c r="G2378" t="s">
        <v>719</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270"/>
        <v>4</v>
      </c>
      <c r="Q2378">
        <f t="shared" si="271"/>
        <v>4</v>
      </c>
      <c r="R2378" t="b">
        <f t="shared" ca="1" si="272"/>
        <v>1</v>
      </c>
      <c r="T2378" t="b">
        <f t="shared" ca="1" si="27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276"/>
        <v>0.25</v>
      </c>
      <c r="AJ2378">
        <f t="shared" si="274"/>
        <v>0.32</v>
      </c>
      <c r="AK2378">
        <f t="shared" si="275"/>
        <v>1</v>
      </c>
      <c r="AL2378">
        <f t="shared" si="269"/>
        <v>10</v>
      </c>
    </row>
    <row r="2379" spans="1:38" hidden="1" x14ac:dyDescent="0.3">
      <c r="A2379">
        <v>25</v>
      </c>
      <c r="B2379">
        <v>38</v>
      </c>
      <c r="C2379">
        <f>IF(OR($L2379=TRUE,$A2379=0,MOD($A2379,ChapterTable!$R$20)&lt;&gt;0),
MAX(0,INT(($B2379+ChapterTable!$P$26+VLOOKUP(SUBSTITUTE(C$1,"성장단계","")&amp;"단계오프셋",ChapterTable!$R:$S,2,0))/ChapterTable!$P$23)),
MAX(0,INT(($B2379+ChapterTable!$R$26+VLOOKUP(SUBSTITUTE(C$1,"성장단계","")&amp;"보스단계오프셋",ChapterTable!$R:$S,2,0))/ChapterTable!$R$23)))</f>
        <v>4</v>
      </c>
      <c r="D2379">
        <f>IF(OR($L2379=TRUE,$A2379=0,MOD($A2379,ChapterTable!$R$20)&lt;&gt;0),
MAX(0,INT(($B2379+ChapterTable!$P$26+VLOOKUP(SUBSTITUTE(D$1,"성장단계","")&amp;"단계오프셋",ChapterTable!$R:$S,2,0))/ChapterTable!$P$23)),
MAX(0,INT(($B2379+ChapterTable!$R$26+VLOOKUP(SUBSTITUTE(D$1,"성장단계","")&amp;"보스단계오프셋",ChapterTable!$R:$S,2,0))/ChapterTable!$R$23)))</f>
        <v>3</v>
      </c>
      <c r="E2379" s="1">
        <f ca="1">IF(AND($A2379=0,$B2379=1),
    VLOOKUP(1,ChapterTable!$1:$1048576,MATCH("최종"&amp;SUBSTITUTE(SUBSTITUTE(E$1,"standard",""),"|Float",""),ChapterTable!$1:$1,0),0)*ChapterTable!$P$17,
  IF(AND($A2379=0,$B2379=0),
    E2380,
  IF($B2379=0,
    VLOOKUP($A2379,ChapterTable!$1:$1048576,MATCH("최종"&amp;SUBSTITUTE(SUBSTITUTE(E$1,"standard",""),"|Float",""),ChapterTable!$1:$1,0),0),
  IF($B2379=1,
    IF($L2379=FALSE,
      VLOOKUP($A2379,ChapterTable!$1:$1048576,MATCH("최종"&amp;SUBSTITUTE(SUBSTITUTE(E$1,"standard",""),"|Float",""),ChapterTable!$1:$1,0),0),
      VLOOKUP($A2379-ChapterTable!$P$11,ChapterTable!$1:$1048576,MATCH("최종"&amp;SUBSTITUTE(SUBSTITUTE(E$1,"standard",""),"|Float",""),ChapterTable!$1:$1,0),0)*ChapterTable!$P$14
    ),
  OFFSET(E2379,-$B2379+IF($L2379,1,0),0)*IF($B2379&gt;OFFSET($B2379,1,0),ChapterTable!$R$17,1)*
    (VLOOKUP(SUBSTITUTE(SUBSTITUTE(E$1,"standard",""),"|Float","")&amp;IF(OR($L2379=TRUE,$A2379=0,MOD($A2379,ChapterTable!$R$20)&lt;&gt;0),"","보스")&amp;"인게임누적곱배수",ChapterTable!$R:$S,2,0)^C2379
    +VLOOKUP(SUBSTITUTE(SUBSTITUTE(E$1,"standard",""),"|Float","")&amp;IF(OR($L2379=TRUE,$A2379=0,MOD($A2379,ChapterTable!$R$20)&lt;&gt;0),"","보스")&amp;"인게임누적합배수",ChapterTable!$R:$S,2,0)*C2379)
  )
  )
  )
)</f>
        <v>2787728.9796622749</v>
      </c>
      <c r="F2379" s="1">
        <f ca="1">IF(AND($A2379=0,$B2379=1),
    VLOOKUP(1,ChapterTable!$1:$1048576,MATCH("최종"&amp;SUBSTITUTE(SUBSTITUTE(F$1,"standard",""),"|Float",""),ChapterTable!$1:$1,0),0)*ChapterTable!$P$17,
  IF(AND($A2379=0,$B2379=0),
    F2380,
  IF($B2379=0,
    VLOOKUP($A2379,ChapterTable!$1:$1048576,MATCH("최종"&amp;SUBSTITUTE(SUBSTITUTE(F$1,"standard",""),"|Float",""),ChapterTable!$1:$1,0),0),
  IF($B2379=1,
    IF($L2379=FALSE,
      VLOOKUP($A2379,ChapterTable!$1:$1048576,MATCH("최종"&amp;SUBSTITUTE(SUBSTITUTE(F$1,"standard",""),"|Float",""),ChapterTable!$1:$1,0),0),
      VLOOKUP($A2379-ChapterTable!$P$11,ChapterTable!$1:$1048576,MATCH("최종"&amp;SUBSTITUTE(SUBSTITUTE(F$1,"standard",""),"|Float",""),ChapterTable!$1:$1,0),0)*ChapterTable!$P$14
    ),
  OFFSET(F2379,-$B2379+IF($L2379,1,0),0)*
    (VLOOKUP(SUBSTITUTE(SUBSTITUTE(F$1,"standard",""),"|Float","")&amp;IF(OR($L2379=TRUE,$A2379=0,MOD($A2379,ChapterTable!$R$20)&lt;&gt;0),"","보스")&amp;"인게임누적곱배수",ChapterTable!$R:$S,2,0)^D2379
    +VLOOKUP(SUBSTITUTE(SUBSTITUTE(F$1,"standard",""),"|Float","")&amp;IF(OR($L2379=TRUE,$A2379=0,MOD($A2379,ChapterTable!$R$20)&lt;&gt;0),"","보스")&amp;"인게임누적합배수",ChapterTable!$R:$S,2,0)*D2379)
  )
  )
  )
)</f>
        <v>790501.85187182575</v>
      </c>
      <c r="G2379" t="s">
        <v>719</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270"/>
        <v>4</v>
      </c>
      <c r="Q2379">
        <f t="shared" si="271"/>
        <v>4</v>
      </c>
      <c r="R2379" t="b">
        <f t="shared" ca="1" si="272"/>
        <v>1</v>
      </c>
      <c r="T2379" t="b">
        <f t="shared" ca="1" si="27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276"/>
        <v>0.25</v>
      </c>
      <c r="AJ2379">
        <f t="shared" si="274"/>
        <v>0.32</v>
      </c>
      <c r="AK2379">
        <f t="shared" si="275"/>
        <v>1</v>
      </c>
      <c r="AL2379">
        <f t="shared" si="269"/>
        <v>10</v>
      </c>
    </row>
    <row r="2380" spans="1:38" hidden="1" x14ac:dyDescent="0.3">
      <c r="A2380">
        <v>25</v>
      </c>
      <c r="B2380">
        <v>39</v>
      </c>
      <c r="C2380">
        <f>IF(OR($L2380=TRUE,$A2380=0,MOD($A2380,ChapterTable!$R$20)&lt;&gt;0),
MAX(0,INT(($B2380+ChapterTable!$P$26+VLOOKUP(SUBSTITUTE(C$1,"성장단계","")&amp;"단계오프셋",ChapterTable!$R:$S,2,0))/ChapterTable!$P$23)),
MAX(0,INT(($B2380+ChapterTable!$R$26+VLOOKUP(SUBSTITUTE(C$1,"성장단계","")&amp;"보스단계오프셋",ChapterTable!$R:$S,2,0))/ChapterTable!$R$23)))</f>
        <v>4</v>
      </c>
      <c r="D2380">
        <f>IF(OR($L2380=TRUE,$A2380=0,MOD($A2380,ChapterTable!$R$20)&lt;&gt;0),
MAX(0,INT(($B2380+ChapterTable!$P$26+VLOOKUP(SUBSTITUTE(D$1,"성장단계","")&amp;"단계오프셋",ChapterTable!$R:$S,2,0))/ChapterTable!$P$23)),
MAX(0,INT(($B2380+ChapterTable!$R$26+VLOOKUP(SUBSTITUTE(D$1,"성장단계","")&amp;"보스단계오프셋",ChapterTable!$R:$S,2,0))/ChapterTable!$R$23)))</f>
        <v>3</v>
      </c>
      <c r="E2380" s="1">
        <f ca="1">IF(AND($A2380=0,$B2380=1),
    VLOOKUP(1,ChapterTable!$1:$1048576,MATCH("최종"&amp;SUBSTITUTE(SUBSTITUTE(E$1,"standard",""),"|Float",""),ChapterTable!$1:$1,0),0)*ChapterTable!$P$17,
  IF(AND($A2380=0,$B2380=0),
    E2381,
  IF($B2380=0,
    VLOOKUP($A2380,ChapterTable!$1:$1048576,MATCH("최종"&amp;SUBSTITUTE(SUBSTITUTE(E$1,"standard",""),"|Float",""),ChapterTable!$1:$1,0),0),
  IF($B2380=1,
    IF($L2380=FALSE,
      VLOOKUP($A2380,ChapterTable!$1:$1048576,MATCH("최종"&amp;SUBSTITUTE(SUBSTITUTE(E$1,"standard",""),"|Float",""),ChapterTable!$1:$1,0),0),
      VLOOKUP($A2380-ChapterTable!$P$11,ChapterTable!$1:$1048576,MATCH("최종"&amp;SUBSTITUTE(SUBSTITUTE(E$1,"standard",""),"|Float",""),ChapterTable!$1:$1,0),0)*ChapterTable!$P$14
    ),
  OFFSET(E2380,-$B2380+IF($L2380,1,0),0)*IF($B2380&gt;OFFSET($B2380,1,0),ChapterTable!$R$17,1)*
    (VLOOKUP(SUBSTITUTE(SUBSTITUTE(E$1,"standard",""),"|Float","")&amp;IF(OR($L2380=TRUE,$A2380=0,MOD($A2380,ChapterTable!$R$20)&lt;&gt;0),"","보스")&amp;"인게임누적곱배수",ChapterTable!$R:$S,2,0)^C2380
    +VLOOKUP(SUBSTITUTE(SUBSTITUTE(E$1,"standard",""),"|Float","")&amp;IF(OR($L2380=TRUE,$A2380=0,MOD($A2380,ChapterTable!$R$20)&lt;&gt;0),"","보스")&amp;"인게임누적합배수",ChapterTable!$R:$S,2,0)*C2380)
  )
  )
  )
)</f>
        <v>2787728.9796622749</v>
      </c>
      <c r="F2380" s="1">
        <f ca="1">IF(AND($A2380=0,$B2380=1),
    VLOOKUP(1,ChapterTable!$1:$1048576,MATCH("최종"&amp;SUBSTITUTE(SUBSTITUTE(F$1,"standard",""),"|Float",""),ChapterTable!$1:$1,0),0)*ChapterTable!$P$17,
  IF(AND($A2380=0,$B2380=0),
    F2381,
  IF($B2380=0,
    VLOOKUP($A2380,ChapterTable!$1:$1048576,MATCH("최종"&amp;SUBSTITUTE(SUBSTITUTE(F$1,"standard",""),"|Float",""),ChapterTable!$1:$1,0),0),
  IF($B2380=1,
    IF($L2380=FALSE,
      VLOOKUP($A2380,ChapterTable!$1:$1048576,MATCH("최종"&amp;SUBSTITUTE(SUBSTITUTE(F$1,"standard",""),"|Float",""),ChapterTable!$1:$1,0),0),
      VLOOKUP($A2380-ChapterTable!$P$11,ChapterTable!$1:$1048576,MATCH("최종"&amp;SUBSTITUTE(SUBSTITUTE(F$1,"standard",""),"|Float",""),ChapterTable!$1:$1,0),0)*ChapterTable!$P$14
    ),
  OFFSET(F2380,-$B2380+IF($L2380,1,0),0)*
    (VLOOKUP(SUBSTITUTE(SUBSTITUTE(F$1,"standard",""),"|Float","")&amp;IF(OR($L2380=TRUE,$A2380=0,MOD($A2380,ChapterTable!$R$20)&lt;&gt;0),"","보스")&amp;"인게임누적곱배수",ChapterTable!$R:$S,2,0)^D2380
    +VLOOKUP(SUBSTITUTE(SUBSTITUTE(F$1,"standard",""),"|Float","")&amp;IF(OR($L2380=TRUE,$A2380=0,MOD($A2380,ChapterTable!$R$20)&lt;&gt;0),"","보스")&amp;"인게임누적합배수",ChapterTable!$R:$S,2,0)*D2380)
  )
  )
  )
)</f>
        <v>790501.85187182575</v>
      </c>
      <c r="G2380" t="s">
        <v>719</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270"/>
        <v>94</v>
      </c>
      <c r="Q2380">
        <f t="shared" si="271"/>
        <v>94</v>
      </c>
      <c r="R2380" t="b">
        <f t="shared" ca="1" si="272"/>
        <v>1</v>
      </c>
      <c r="T2380" t="b">
        <f t="shared" ca="1" si="27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276"/>
        <v>0.25</v>
      </c>
      <c r="AJ2380">
        <f t="shared" si="274"/>
        <v>0.32</v>
      </c>
      <c r="AK2380">
        <f t="shared" si="275"/>
        <v>1</v>
      </c>
      <c r="AL2380">
        <f t="shared" si="269"/>
        <v>10</v>
      </c>
    </row>
    <row r="2381" spans="1:38" hidden="1" x14ac:dyDescent="0.3">
      <c r="A2381">
        <v>25</v>
      </c>
      <c r="B2381">
        <v>40</v>
      </c>
      <c r="C2381">
        <f>IF(OR($L2381=TRUE,$A2381=0,MOD($A2381,ChapterTable!$R$20)&lt;&gt;0),
MAX(0,INT(($B2381+ChapterTable!$P$26+VLOOKUP(SUBSTITUTE(C$1,"성장단계","")&amp;"단계오프셋",ChapterTable!$R:$S,2,0))/ChapterTable!$P$23)),
MAX(0,INT(($B2381+ChapterTable!$R$26+VLOOKUP(SUBSTITUTE(C$1,"성장단계","")&amp;"보스단계오프셋",ChapterTable!$R:$S,2,0))/ChapterTable!$R$23)))</f>
        <v>4</v>
      </c>
      <c r="D2381">
        <f>IF(OR($L2381=TRUE,$A2381=0,MOD($A2381,ChapterTable!$R$20)&lt;&gt;0),
MAX(0,INT(($B2381+ChapterTable!$P$26+VLOOKUP(SUBSTITUTE(D$1,"성장단계","")&amp;"단계오프셋",ChapterTable!$R:$S,2,0))/ChapterTable!$P$23)),
MAX(0,INT(($B2381+ChapterTable!$R$26+VLOOKUP(SUBSTITUTE(D$1,"성장단계","")&amp;"보스단계오프셋",ChapterTable!$R:$S,2,0))/ChapterTable!$R$23)))</f>
        <v>3</v>
      </c>
      <c r="E2381" s="1">
        <f ca="1">IF(AND($A2381=0,$B2381=1),
    VLOOKUP(1,ChapterTable!$1:$1048576,MATCH("최종"&amp;SUBSTITUTE(SUBSTITUTE(E$1,"standard",""),"|Float",""),ChapterTable!$1:$1,0),0)*ChapterTable!$P$17,
  IF(AND($A2381=0,$B2381=0),
    E2382,
  IF($B2381=0,
    VLOOKUP($A2381,ChapterTable!$1:$1048576,MATCH("최종"&amp;SUBSTITUTE(SUBSTITUTE(E$1,"standard",""),"|Float",""),ChapterTable!$1:$1,0),0),
  IF($B2381=1,
    IF($L2381=FALSE,
      VLOOKUP($A2381,ChapterTable!$1:$1048576,MATCH("최종"&amp;SUBSTITUTE(SUBSTITUTE(E$1,"standard",""),"|Float",""),ChapterTable!$1:$1,0),0),
      VLOOKUP($A2381-ChapterTable!$P$11,ChapterTable!$1:$1048576,MATCH("최종"&amp;SUBSTITUTE(SUBSTITUTE(E$1,"standard",""),"|Float",""),ChapterTable!$1:$1,0),0)*ChapterTable!$P$14
    ),
  OFFSET(E2381,-$B2381+IF($L2381,1,0),0)*IF($B2381&gt;OFFSET($B2381,1,0),ChapterTable!$R$17,1)*
    (VLOOKUP(SUBSTITUTE(SUBSTITUTE(E$1,"standard",""),"|Float","")&amp;IF(OR($L2381=TRUE,$A2381=0,MOD($A2381,ChapterTable!$R$20)&lt;&gt;0),"","보스")&amp;"인게임누적곱배수",ChapterTable!$R:$S,2,0)^C2381
    +VLOOKUP(SUBSTITUTE(SUBSTITUTE(E$1,"standard",""),"|Float","")&amp;IF(OR($L2381=TRUE,$A2381=0,MOD($A2381,ChapterTable!$R$20)&lt;&gt;0),"","보스")&amp;"인게임누적합배수",ChapterTable!$R:$S,2,0)*C2381)
  )
  )
  )
)</f>
        <v>2787728.9796622749</v>
      </c>
      <c r="F2381" s="1">
        <f ca="1">IF(AND($A2381=0,$B2381=1),
    VLOOKUP(1,ChapterTable!$1:$1048576,MATCH("최종"&amp;SUBSTITUTE(SUBSTITUTE(F$1,"standard",""),"|Float",""),ChapterTable!$1:$1,0),0)*ChapterTable!$P$17,
  IF(AND($A2381=0,$B2381=0),
    F2382,
  IF($B2381=0,
    VLOOKUP($A2381,ChapterTable!$1:$1048576,MATCH("최종"&amp;SUBSTITUTE(SUBSTITUTE(F$1,"standard",""),"|Float",""),ChapterTable!$1:$1,0),0),
  IF($B2381=1,
    IF($L2381=FALSE,
      VLOOKUP($A2381,ChapterTable!$1:$1048576,MATCH("최종"&amp;SUBSTITUTE(SUBSTITUTE(F$1,"standard",""),"|Float",""),ChapterTable!$1:$1,0),0),
      VLOOKUP($A2381-ChapterTable!$P$11,ChapterTable!$1:$1048576,MATCH("최종"&amp;SUBSTITUTE(SUBSTITUTE(F$1,"standard",""),"|Float",""),ChapterTable!$1:$1,0),0)*ChapterTable!$P$14
    ),
  OFFSET(F2381,-$B2381+IF($L2381,1,0),0)*
    (VLOOKUP(SUBSTITUTE(SUBSTITUTE(F$1,"standard",""),"|Float","")&amp;IF(OR($L2381=TRUE,$A2381=0,MOD($A2381,ChapterTable!$R$20)&lt;&gt;0),"","보스")&amp;"인게임누적곱배수",ChapterTable!$R:$S,2,0)^D2381
    +VLOOKUP(SUBSTITUTE(SUBSTITUTE(F$1,"standard",""),"|Float","")&amp;IF(OR($L2381=TRUE,$A2381=0,MOD($A2381,ChapterTable!$R$20)&lt;&gt;0),"","보스")&amp;"인게임누적합배수",ChapterTable!$R:$S,2,0)*D2381)
  )
  )
  )
)</f>
        <v>790501.85187182575</v>
      </c>
      <c r="G2381" t="s">
        <v>719</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270"/>
        <v>24</v>
      </c>
      <c r="Q2381">
        <f t="shared" si="271"/>
        <v>24</v>
      </c>
      <c r="R2381" t="b">
        <f t="shared" ca="1" si="272"/>
        <v>1</v>
      </c>
      <c r="T2381" t="b">
        <f t="shared" ca="1" si="27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276"/>
        <v>0.25</v>
      </c>
      <c r="AJ2381">
        <f t="shared" si="274"/>
        <v>1</v>
      </c>
      <c r="AK2381">
        <f t="shared" si="275"/>
        <v>4</v>
      </c>
      <c r="AL2381">
        <f t="shared" si="269"/>
        <v>10</v>
      </c>
    </row>
    <row r="2382" spans="1:38" hidden="1" x14ac:dyDescent="0.3">
      <c r="A2382">
        <v>25</v>
      </c>
      <c r="B2382">
        <v>41</v>
      </c>
      <c r="C2382">
        <f>IF(OR($L2382=TRUE,$A2382=0,MOD($A2382,ChapterTable!$R$20)&lt;&gt;0),
MAX(0,INT(($B2382+ChapterTable!$P$26+VLOOKUP(SUBSTITUTE(C$1,"성장단계","")&amp;"단계오프셋",ChapterTable!$R:$S,2,0))/ChapterTable!$P$23)),
MAX(0,INT(($B2382+ChapterTable!$R$26+VLOOKUP(SUBSTITUTE(C$1,"성장단계","")&amp;"보스단계오프셋",ChapterTable!$R:$S,2,0))/ChapterTable!$R$23)))</f>
        <v>4</v>
      </c>
      <c r="D2382">
        <f>IF(OR($L2382=TRUE,$A2382=0,MOD($A2382,ChapterTable!$R$20)&lt;&gt;0),
MAX(0,INT(($B2382+ChapterTable!$P$26+VLOOKUP(SUBSTITUTE(D$1,"성장단계","")&amp;"단계오프셋",ChapterTable!$R:$S,2,0))/ChapterTable!$P$23)),
MAX(0,INT(($B2382+ChapterTable!$R$26+VLOOKUP(SUBSTITUTE(D$1,"성장단계","")&amp;"보스단계오프셋",ChapterTable!$R:$S,2,0))/ChapterTable!$R$23)))</f>
        <v>4</v>
      </c>
      <c r="E2382" s="1">
        <f ca="1">IF(AND($A2382=0,$B2382=1),
    VLOOKUP(1,ChapterTable!$1:$1048576,MATCH("최종"&amp;SUBSTITUTE(SUBSTITUTE(E$1,"standard",""),"|Float",""),ChapterTable!$1:$1,0),0)*ChapterTable!$P$17,
  IF(AND($A2382=0,$B2382=0),
    E2383,
  IF($B2382=0,
    VLOOKUP($A2382,ChapterTable!$1:$1048576,MATCH("최종"&amp;SUBSTITUTE(SUBSTITUTE(E$1,"standard",""),"|Float",""),ChapterTable!$1:$1,0),0),
  IF($B2382=1,
    IF($L2382=FALSE,
      VLOOKUP($A2382,ChapterTable!$1:$1048576,MATCH("최종"&amp;SUBSTITUTE(SUBSTITUTE(E$1,"standard",""),"|Float",""),ChapterTable!$1:$1,0),0),
      VLOOKUP($A2382-ChapterTable!$P$11,ChapterTable!$1:$1048576,MATCH("최종"&amp;SUBSTITUTE(SUBSTITUTE(E$1,"standard",""),"|Float",""),ChapterTable!$1:$1,0),0)*ChapterTable!$P$14
    ),
  OFFSET(E2382,-$B2382+IF($L2382,1,0),0)*IF($B2382&gt;OFFSET($B2382,1,0),ChapterTable!$R$17,1)*
    (VLOOKUP(SUBSTITUTE(SUBSTITUTE(E$1,"standard",""),"|Float","")&amp;IF(OR($L2382=TRUE,$A2382=0,MOD($A2382,ChapterTable!$R$20)&lt;&gt;0),"","보스")&amp;"인게임누적곱배수",ChapterTable!$R:$S,2,0)^C2382
    +VLOOKUP(SUBSTITUTE(SUBSTITUTE(E$1,"standard",""),"|Float","")&amp;IF(OR($L2382=TRUE,$A2382=0,MOD($A2382,ChapterTable!$R$20)&lt;&gt;0),"","보스")&amp;"인게임누적합배수",ChapterTable!$R:$S,2,0)*C2382)
  )
  )
  )
)</f>
        <v>2787728.9796622749</v>
      </c>
      <c r="F2382" s="1">
        <f ca="1">IF(AND($A2382=0,$B2382=1),
    VLOOKUP(1,ChapterTable!$1:$1048576,MATCH("최종"&amp;SUBSTITUTE(SUBSTITUTE(F$1,"standard",""),"|Float",""),ChapterTable!$1:$1,0),0)*ChapterTable!$P$17,
  IF(AND($A2382=0,$B2382=0),
    F2383,
  IF($B2382=0,
    VLOOKUP($A2382,ChapterTable!$1:$1048576,MATCH("최종"&amp;SUBSTITUTE(SUBSTITUTE(F$1,"standard",""),"|Float",""),ChapterTable!$1:$1,0),0),
  IF($B2382=1,
    IF($L2382=FALSE,
      VLOOKUP($A2382,ChapterTable!$1:$1048576,MATCH("최종"&amp;SUBSTITUTE(SUBSTITUTE(F$1,"standard",""),"|Float",""),ChapterTable!$1:$1,0),0),
      VLOOKUP($A2382-ChapterTable!$P$11,ChapterTable!$1:$1048576,MATCH("최종"&amp;SUBSTITUTE(SUBSTITUTE(F$1,"standard",""),"|Float",""),ChapterTable!$1:$1,0),0)*ChapterTable!$P$14
    ),
  OFFSET(F2382,-$B2382+IF($L2382,1,0),0)*
    (VLOOKUP(SUBSTITUTE(SUBSTITUTE(F$1,"standard",""),"|Float","")&amp;IF(OR($L2382=TRUE,$A2382=0,MOD($A2382,ChapterTable!$R$20)&lt;&gt;0),"","보스")&amp;"인게임누적곱배수",ChapterTable!$R:$S,2,0)^D2382
    +VLOOKUP(SUBSTITUTE(SUBSTITUTE(F$1,"standard",""),"|Float","")&amp;IF(OR($L2382=TRUE,$A2382=0,MOD($A2382,ChapterTable!$R$20)&lt;&gt;0),"","보스")&amp;"인게임누적합배수",ChapterTable!$R:$S,2,0)*D2382)
  )
  )
  )
)</f>
        <v>838899.92443540692</v>
      </c>
      <c r="G2382" t="s">
        <v>719</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270"/>
        <v>5</v>
      </c>
      <c r="Q2382">
        <f t="shared" si="271"/>
        <v>5</v>
      </c>
      <c r="R2382" t="b">
        <f t="shared" ca="1" si="272"/>
        <v>1</v>
      </c>
      <c r="T2382" t="b">
        <f t="shared" ca="1" si="27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276"/>
        <v>0.2</v>
      </c>
      <c r="AJ2382">
        <f t="shared" si="274"/>
        <v>0.27466666000000001</v>
      </c>
      <c r="AK2382">
        <f t="shared" si="275"/>
        <v>1</v>
      </c>
      <c r="AL2382">
        <f t="shared" si="269"/>
        <v>10</v>
      </c>
    </row>
    <row r="2383" spans="1:38" hidden="1" x14ac:dyDescent="0.3">
      <c r="A2383">
        <v>25</v>
      </c>
      <c r="B2383">
        <v>42</v>
      </c>
      <c r="C2383">
        <f>IF(OR($L2383=TRUE,$A2383=0,MOD($A2383,ChapterTable!$R$20)&lt;&gt;0),
MAX(0,INT(($B2383+ChapterTable!$P$26+VLOOKUP(SUBSTITUTE(C$1,"성장단계","")&amp;"단계오프셋",ChapterTable!$R:$S,2,0))/ChapterTable!$P$23)),
MAX(0,INT(($B2383+ChapterTable!$R$26+VLOOKUP(SUBSTITUTE(C$1,"성장단계","")&amp;"보스단계오프셋",ChapterTable!$R:$S,2,0))/ChapterTable!$R$23)))</f>
        <v>4</v>
      </c>
      <c r="D2383">
        <f>IF(OR($L2383=TRUE,$A2383=0,MOD($A2383,ChapterTable!$R$20)&lt;&gt;0),
MAX(0,INT(($B2383+ChapterTable!$P$26+VLOOKUP(SUBSTITUTE(D$1,"성장단계","")&amp;"단계오프셋",ChapterTable!$R:$S,2,0))/ChapterTable!$P$23)),
MAX(0,INT(($B2383+ChapterTable!$R$26+VLOOKUP(SUBSTITUTE(D$1,"성장단계","")&amp;"보스단계오프셋",ChapterTable!$R:$S,2,0))/ChapterTable!$R$23)))</f>
        <v>4</v>
      </c>
      <c r="E2383" s="1">
        <f ca="1">IF(AND($A2383=0,$B2383=1),
    VLOOKUP(1,ChapterTable!$1:$1048576,MATCH("최종"&amp;SUBSTITUTE(SUBSTITUTE(E$1,"standard",""),"|Float",""),ChapterTable!$1:$1,0),0)*ChapterTable!$P$17,
  IF(AND($A2383=0,$B2383=0),
    E2384,
  IF($B2383=0,
    VLOOKUP($A2383,ChapterTable!$1:$1048576,MATCH("최종"&amp;SUBSTITUTE(SUBSTITUTE(E$1,"standard",""),"|Float",""),ChapterTable!$1:$1,0),0),
  IF($B2383=1,
    IF($L2383=FALSE,
      VLOOKUP($A2383,ChapterTable!$1:$1048576,MATCH("최종"&amp;SUBSTITUTE(SUBSTITUTE(E$1,"standard",""),"|Float",""),ChapterTable!$1:$1,0),0),
      VLOOKUP($A2383-ChapterTable!$P$11,ChapterTable!$1:$1048576,MATCH("최종"&amp;SUBSTITUTE(SUBSTITUTE(E$1,"standard",""),"|Float",""),ChapterTable!$1:$1,0),0)*ChapterTable!$P$14
    ),
  OFFSET(E2383,-$B2383+IF($L2383,1,0),0)*IF($B2383&gt;OFFSET($B2383,1,0),ChapterTable!$R$17,1)*
    (VLOOKUP(SUBSTITUTE(SUBSTITUTE(E$1,"standard",""),"|Float","")&amp;IF(OR($L2383=TRUE,$A2383=0,MOD($A2383,ChapterTable!$R$20)&lt;&gt;0),"","보스")&amp;"인게임누적곱배수",ChapterTable!$R:$S,2,0)^C2383
    +VLOOKUP(SUBSTITUTE(SUBSTITUTE(E$1,"standard",""),"|Float","")&amp;IF(OR($L2383=TRUE,$A2383=0,MOD($A2383,ChapterTable!$R$20)&lt;&gt;0),"","보스")&amp;"인게임누적합배수",ChapterTable!$R:$S,2,0)*C2383)
  )
  )
  )
)</f>
        <v>2787728.9796622749</v>
      </c>
      <c r="F2383" s="1">
        <f ca="1">IF(AND($A2383=0,$B2383=1),
    VLOOKUP(1,ChapterTable!$1:$1048576,MATCH("최종"&amp;SUBSTITUTE(SUBSTITUTE(F$1,"standard",""),"|Float",""),ChapterTable!$1:$1,0),0)*ChapterTable!$P$17,
  IF(AND($A2383=0,$B2383=0),
    F2384,
  IF($B2383=0,
    VLOOKUP($A2383,ChapterTable!$1:$1048576,MATCH("최종"&amp;SUBSTITUTE(SUBSTITUTE(F$1,"standard",""),"|Float",""),ChapterTable!$1:$1,0),0),
  IF($B2383=1,
    IF($L2383=FALSE,
      VLOOKUP($A2383,ChapterTable!$1:$1048576,MATCH("최종"&amp;SUBSTITUTE(SUBSTITUTE(F$1,"standard",""),"|Float",""),ChapterTable!$1:$1,0),0),
      VLOOKUP($A2383-ChapterTable!$P$11,ChapterTable!$1:$1048576,MATCH("최종"&amp;SUBSTITUTE(SUBSTITUTE(F$1,"standard",""),"|Float",""),ChapterTable!$1:$1,0),0)*ChapterTable!$P$14
    ),
  OFFSET(F2383,-$B2383+IF($L2383,1,0),0)*
    (VLOOKUP(SUBSTITUTE(SUBSTITUTE(F$1,"standard",""),"|Float","")&amp;IF(OR($L2383=TRUE,$A2383=0,MOD($A2383,ChapterTable!$R$20)&lt;&gt;0),"","보스")&amp;"인게임누적곱배수",ChapterTable!$R:$S,2,0)^D2383
    +VLOOKUP(SUBSTITUTE(SUBSTITUTE(F$1,"standard",""),"|Float","")&amp;IF(OR($L2383=TRUE,$A2383=0,MOD($A2383,ChapterTable!$R$20)&lt;&gt;0),"","보스")&amp;"인게임누적합배수",ChapterTable!$R:$S,2,0)*D2383)
  )
  )
  )
)</f>
        <v>838899.92443540692</v>
      </c>
      <c r="G2383" t="s">
        <v>719</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270"/>
        <v>5</v>
      </c>
      <c r="Q2383">
        <f t="shared" si="271"/>
        <v>5</v>
      </c>
      <c r="R2383" t="b">
        <f t="shared" ca="1" si="272"/>
        <v>1</v>
      </c>
      <c r="T2383" t="b">
        <f t="shared" ca="1" si="27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276"/>
        <v>0.2</v>
      </c>
      <c r="AJ2383">
        <f t="shared" si="274"/>
        <v>0.27466666000000001</v>
      </c>
      <c r="AK2383">
        <f t="shared" si="275"/>
        <v>1</v>
      </c>
      <c r="AL2383">
        <f t="shared" si="269"/>
        <v>10</v>
      </c>
    </row>
    <row r="2384" spans="1:38" hidden="1" x14ac:dyDescent="0.3">
      <c r="A2384">
        <v>25</v>
      </c>
      <c r="B2384">
        <v>43</v>
      </c>
      <c r="C2384">
        <f>IF(OR($L2384=TRUE,$A2384=0,MOD($A2384,ChapterTable!$R$20)&lt;&gt;0),
MAX(0,INT(($B2384+ChapterTable!$P$26+VLOOKUP(SUBSTITUTE(C$1,"성장단계","")&amp;"단계오프셋",ChapterTable!$R:$S,2,0))/ChapterTable!$P$23)),
MAX(0,INT(($B2384+ChapterTable!$R$26+VLOOKUP(SUBSTITUTE(C$1,"성장단계","")&amp;"보스단계오프셋",ChapterTable!$R:$S,2,0))/ChapterTable!$R$23)))</f>
        <v>4</v>
      </c>
      <c r="D2384">
        <f>IF(OR($L2384=TRUE,$A2384=0,MOD($A2384,ChapterTable!$R$20)&lt;&gt;0),
MAX(0,INT(($B2384+ChapterTable!$P$26+VLOOKUP(SUBSTITUTE(D$1,"성장단계","")&amp;"단계오프셋",ChapterTable!$R:$S,2,0))/ChapterTable!$P$23)),
MAX(0,INT(($B2384+ChapterTable!$R$26+VLOOKUP(SUBSTITUTE(D$1,"성장단계","")&amp;"보스단계오프셋",ChapterTable!$R:$S,2,0))/ChapterTable!$R$23)))</f>
        <v>4</v>
      </c>
      <c r="E2384" s="1">
        <f ca="1">IF(AND($A2384=0,$B2384=1),
    VLOOKUP(1,ChapterTable!$1:$1048576,MATCH("최종"&amp;SUBSTITUTE(SUBSTITUTE(E$1,"standard",""),"|Float",""),ChapterTable!$1:$1,0),0)*ChapterTable!$P$17,
  IF(AND($A2384=0,$B2384=0),
    E2385,
  IF($B2384=0,
    VLOOKUP($A2384,ChapterTable!$1:$1048576,MATCH("최종"&amp;SUBSTITUTE(SUBSTITUTE(E$1,"standard",""),"|Float",""),ChapterTable!$1:$1,0),0),
  IF($B2384=1,
    IF($L2384=FALSE,
      VLOOKUP($A2384,ChapterTable!$1:$1048576,MATCH("최종"&amp;SUBSTITUTE(SUBSTITUTE(E$1,"standard",""),"|Float",""),ChapterTable!$1:$1,0),0),
      VLOOKUP($A2384-ChapterTable!$P$11,ChapterTable!$1:$1048576,MATCH("최종"&amp;SUBSTITUTE(SUBSTITUTE(E$1,"standard",""),"|Float",""),ChapterTable!$1:$1,0),0)*ChapterTable!$P$14
    ),
  OFFSET(E2384,-$B2384+IF($L2384,1,0),0)*IF($B2384&gt;OFFSET($B2384,1,0),ChapterTable!$R$17,1)*
    (VLOOKUP(SUBSTITUTE(SUBSTITUTE(E$1,"standard",""),"|Float","")&amp;IF(OR($L2384=TRUE,$A2384=0,MOD($A2384,ChapterTable!$R$20)&lt;&gt;0),"","보스")&amp;"인게임누적곱배수",ChapterTable!$R:$S,2,0)^C2384
    +VLOOKUP(SUBSTITUTE(SUBSTITUTE(E$1,"standard",""),"|Float","")&amp;IF(OR($L2384=TRUE,$A2384=0,MOD($A2384,ChapterTable!$R$20)&lt;&gt;0),"","보스")&amp;"인게임누적합배수",ChapterTable!$R:$S,2,0)*C2384)
  )
  )
  )
)</f>
        <v>2787728.9796622749</v>
      </c>
      <c r="F2384" s="1">
        <f ca="1">IF(AND($A2384=0,$B2384=1),
    VLOOKUP(1,ChapterTable!$1:$1048576,MATCH("최종"&amp;SUBSTITUTE(SUBSTITUTE(F$1,"standard",""),"|Float",""),ChapterTable!$1:$1,0),0)*ChapterTable!$P$17,
  IF(AND($A2384=0,$B2384=0),
    F2385,
  IF($B2384=0,
    VLOOKUP($A2384,ChapterTable!$1:$1048576,MATCH("최종"&amp;SUBSTITUTE(SUBSTITUTE(F$1,"standard",""),"|Float",""),ChapterTable!$1:$1,0),0),
  IF($B2384=1,
    IF($L2384=FALSE,
      VLOOKUP($A2384,ChapterTable!$1:$1048576,MATCH("최종"&amp;SUBSTITUTE(SUBSTITUTE(F$1,"standard",""),"|Float",""),ChapterTable!$1:$1,0),0),
      VLOOKUP($A2384-ChapterTable!$P$11,ChapterTable!$1:$1048576,MATCH("최종"&amp;SUBSTITUTE(SUBSTITUTE(F$1,"standard",""),"|Float",""),ChapterTable!$1:$1,0),0)*ChapterTable!$P$14
    ),
  OFFSET(F2384,-$B2384+IF($L2384,1,0),0)*
    (VLOOKUP(SUBSTITUTE(SUBSTITUTE(F$1,"standard",""),"|Float","")&amp;IF(OR($L2384=TRUE,$A2384=0,MOD($A2384,ChapterTable!$R$20)&lt;&gt;0),"","보스")&amp;"인게임누적곱배수",ChapterTable!$R:$S,2,0)^D2384
    +VLOOKUP(SUBSTITUTE(SUBSTITUTE(F$1,"standard",""),"|Float","")&amp;IF(OR($L2384=TRUE,$A2384=0,MOD($A2384,ChapterTable!$R$20)&lt;&gt;0),"","보스")&amp;"인게임누적합배수",ChapterTable!$R:$S,2,0)*D2384)
  )
  )
  )
)</f>
        <v>838899.92443540692</v>
      </c>
      <c r="G2384" t="s">
        <v>719</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270"/>
        <v>5</v>
      </c>
      <c r="Q2384">
        <f t="shared" si="271"/>
        <v>5</v>
      </c>
      <c r="R2384" t="b">
        <f t="shared" ca="1" si="272"/>
        <v>1</v>
      </c>
      <c r="T2384" t="b">
        <f t="shared" ca="1" si="27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276"/>
        <v>0.2</v>
      </c>
      <c r="AJ2384">
        <f t="shared" si="274"/>
        <v>0.27466666000000001</v>
      </c>
      <c r="AK2384">
        <f t="shared" si="275"/>
        <v>1</v>
      </c>
      <c r="AL2384">
        <f t="shared" si="269"/>
        <v>10</v>
      </c>
    </row>
    <row r="2385" spans="1:38" hidden="1" x14ac:dyDescent="0.3">
      <c r="A2385">
        <v>25</v>
      </c>
      <c r="B2385">
        <v>44</v>
      </c>
      <c r="C2385">
        <f>IF(OR($L2385=TRUE,$A2385=0,MOD($A2385,ChapterTable!$R$20)&lt;&gt;0),
MAX(0,INT(($B2385+ChapterTable!$P$26+VLOOKUP(SUBSTITUTE(C$1,"성장단계","")&amp;"단계오프셋",ChapterTable!$R:$S,2,0))/ChapterTable!$P$23)),
MAX(0,INT(($B2385+ChapterTable!$R$26+VLOOKUP(SUBSTITUTE(C$1,"성장단계","")&amp;"보스단계오프셋",ChapterTable!$R:$S,2,0))/ChapterTable!$R$23)))</f>
        <v>4</v>
      </c>
      <c r="D2385">
        <f>IF(OR($L2385=TRUE,$A2385=0,MOD($A2385,ChapterTable!$R$20)&lt;&gt;0),
MAX(0,INT(($B2385+ChapterTable!$P$26+VLOOKUP(SUBSTITUTE(D$1,"성장단계","")&amp;"단계오프셋",ChapterTable!$R:$S,2,0))/ChapterTable!$P$23)),
MAX(0,INT(($B2385+ChapterTable!$R$26+VLOOKUP(SUBSTITUTE(D$1,"성장단계","")&amp;"보스단계오프셋",ChapterTable!$R:$S,2,0))/ChapterTable!$R$23)))</f>
        <v>4</v>
      </c>
      <c r="E2385" s="1">
        <f ca="1">IF(AND($A2385=0,$B2385=1),
    VLOOKUP(1,ChapterTable!$1:$1048576,MATCH("최종"&amp;SUBSTITUTE(SUBSTITUTE(E$1,"standard",""),"|Float",""),ChapterTable!$1:$1,0),0)*ChapterTable!$P$17,
  IF(AND($A2385=0,$B2385=0),
    E2386,
  IF($B2385=0,
    VLOOKUP($A2385,ChapterTable!$1:$1048576,MATCH("최종"&amp;SUBSTITUTE(SUBSTITUTE(E$1,"standard",""),"|Float",""),ChapterTable!$1:$1,0),0),
  IF($B2385=1,
    IF($L2385=FALSE,
      VLOOKUP($A2385,ChapterTable!$1:$1048576,MATCH("최종"&amp;SUBSTITUTE(SUBSTITUTE(E$1,"standard",""),"|Float",""),ChapterTable!$1:$1,0),0),
      VLOOKUP($A2385-ChapterTable!$P$11,ChapterTable!$1:$1048576,MATCH("최종"&amp;SUBSTITUTE(SUBSTITUTE(E$1,"standard",""),"|Float",""),ChapterTable!$1:$1,0),0)*ChapterTable!$P$14
    ),
  OFFSET(E2385,-$B2385+IF($L2385,1,0),0)*IF($B2385&gt;OFFSET($B2385,1,0),ChapterTable!$R$17,1)*
    (VLOOKUP(SUBSTITUTE(SUBSTITUTE(E$1,"standard",""),"|Float","")&amp;IF(OR($L2385=TRUE,$A2385=0,MOD($A2385,ChapterTable!$R$20)&lt;&gt;0),"","보스")&amp;"인게임누적곱배수",ChapterTable!$R:$S,2,0)^C2385
    +VLOOKUP(SUBSTITUTE(SUBSTITUTE(E$1,"standard",""),"|Float","")&amp;IF(OR($L2385=TRUE,$A2385=0,MOD($A2385,ChapterTable!$R$20)&lt;&gt;0),"","보스")&amp;"인게임누적합배수",ChapterTable!$R:$S,2,0)*C2385)
  )
  )
  )
)</f>
        <v>2787728.9796622749</v>
      </c>
      <c r="F2385" s="1">
        <f ca="1">IF(AND($A2385=0,$B2385=1),
    VLOOKUP(1,ChapterTable!$1:$1048576,MATCH("최종"&amp;SUBSTITUTE(SUBSTITUTE(F$1,"standard",""),"|Float",""),ChapterTable!$1:$1,0),0)*ChapterTable!$P$17,
  IF(AND($A2385=0,$B2385=0),
    F2386,
  IF($B2385=0,
    VLOOKUP($A2385,ChapterTable!$1:$1048576,MATCH("최종"&amp;SUBSTITUTE(SUBSTITUTE(F$1,"standard",""),"|Float",""),ChapterTable!$1:$1,0),0),
  IF($B2385=1,
    IF($L2385=FALSE,
      VLOOKUP($A2385,ChapterTable!$1:$1048576,MATCH("최종"&amp;SUBSTITUTE(SUBSTITUTE(F$1,"standard",""),"|Float",""),ChapterTable!$1:$1,0),0),
      VLOOKUP($A2385-ChapterTable!$P$11,ChapterTable!$1:$1048576,MATCH("최종"&amp;SUBSTITUTE(SUBSTITUTE(F$1,"standard",""),"|Float",""),ChapterTable!$1:$1,0),0)*ChapterTable!$P$14
    ),
  OFFSET(F2385,-$B2385+IF($L2385,1,0),0)*
    (VLOOKUP(SUBSTITUTE(SUBSTITUTE(F$1,"standard",""),"|Float","")&amp;IF(OR($L2385=TRUE,$A2385=0,MOD($A2385,ChapterTable!$R$20)&lt;&gt;0),"","보스")&amp;"인게임누적곱배수",ChapterTable!$R:$S,2,0)^D2385
    +VLOOKUP(SUBSTITUTE(SUBSTITUTE(F$1,"standard",""),"|Float","")&amp;IF(OR($L2385=TRUE,$A2385=0,MOD($A2385,ChapterTable!$R$20)&lt;&gt;0),"","보스")&amp;"인게임누적합배수",ChapterTable!$R:$S,2,0)*D2385)
  )
  )
  )
)</f>
        <v>838899.92443540692</v>
      </c>
      <c r="G2385" t="s">
        <v>719</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270"/>
        <v>5</v>
      </c>
      <c r="Q2385">
        <f t="shared" si="271"/>
        <v>5</v>
      </c>
      <c r="R2385" t="b">
        <f t="shared" ca="1" si="272"/>
        <v>1</v>
      </c>
      <c r="T2385" t="b">
        <f t="shared" ca="1" si="27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276"/>
        <v>0.2</v>
      </c>
      <c r="AJ2385">
        <f t="shared" si="274"/>
        <v>0.27466666000000001</v>
      </c>
      <c r="AK2385">
        <f t="shared" si="275"/>
        <v>1</v>
      </c>
      <c r="AL2385">
        <f t="shared" si="269"/>
        <v>10</v>
      </c>
    </row>
    <row r="2386" spans="1:38" hidden="1" x14ac:dyDescent="0.3">
      <c r="A2386">
        <v>25</v>
      </c>
      <c r="B2386">
        <v>45</v>
      </c>
      <c r="C2386">
        <f>IF(OR($L2386=TRUE,$A2386=0,MOD($A2386,ChapterTable!$R$20)&lt;&gt;0),
MAX(0,INT(($B2386+ChapterTable!$P$26+VLOOKUP(SUBSTITUTE(C$1,"성장단계","")&amp;"단계오프셋",ChapterTable!$R:$S,2,0))/ChapterTable!$P$23)),
MAX(0,INT(($B2386+ChapterTable!$R$26+VLOOKUP(SUBSTITUTE(C$1,"성장단계","")&amp;"보스단계오프셋",ChapterTable!$R:$S,2,0))/ChapterTable!$R$23)))</f>
        <v>4</v>
      </c>
      <c r="D2386">
        <f>IF(OR($L2386=TRUE,$A2386=0,MOD($A2386,ChapterTable!$R$20)&lt;&gt;0),
MAX(0,INT(($B2386+ChapterTable!$P$26+VLOOKUP(SUBSTITUTE(D$1,"성장단계","")&amp;"단계오프셋",ChapterTable!$R:$S,2,0))/ChapterTable!$P$23)),
MAX(0,INT(($B2386+ChapterTable!$R$26+VLOOKUP(SUBSTITUTE(D$1,"성장단계","")&amp;"보스단계오프셋",ChapterTable!$R:$S,2,0))/ChapterTable!$R$23)))</f>
        <v>4</v>
      </c>
      <c r="E2386" s="1">
        <f ca="1">IF(AND($A2386=0,$B2386=1),
    VLOOKUP(1,ChapterTable!$1:$1048576,MATCH("최종"&amp;SUBSTITUTE(SUBSTITUTE(E$1,"standard",""),"|Float",""),ChapterTable!$1:$1,0),0)*ChapterTable!$P$17,
  IF(AND($A2386=0,$B2386=0),
    E2387,
  IF($B2386=0,
    VLOOKUP($A2386,ChapterTable!$1:$1048576,MATCH("최종"&amp;SUBSTITUTE(SUBSTITUTE(E$1,"standard",""),"|Float",""),ChapterTable!$1:$1,0),0),
  IF($B2386=1,
    IF($L2386=FALSE,
      VLOOKUP($A2386,ChapterTable!$1:$1048576,MATCH("최종"&amp;SUBSTITUTE(SUBSTITUTE(E$1,"standard",""),"|Float",""),ChapterTable!$1:$1,0),0),
      VLOOKUP($A2386-ChapterTable!$P$11,ChapterTable!$1:$1048576,MATCH("최종"&amp;SUBSTITUTE(SUBSTITUTE(E$1,"standard",""),"|Float",""),ChapterTable!$1:$1,0),0)*ChapterTable!$P$14
    ),
  OFFSET(E2386,-$B2386+IF($L2386,1,0),0)*IF($B2386&gt;OFFSET($B2386,1,0),ChapterTable!$R$17,1)*
    (VLOOKUP(SUBSTITUTE(SUBSTITUTE(E$1,"standard",""),"|Float","")&amp;IF(OR($L2386=TRUE,$A2386=0,MOD($A2386,ChapterTable!$R$20)&lt;&gt;0),"","보스")&amp;"인게임누적곱배수",ChapterTable!$R:$S,2,0)^C2386
    +VLOOKUP(SUBSTITUTE(SUBSTITUTE(E$1,"standard",""),"|Float","")&amp;IF(OR($L2386=TRUE,$A2386=0,MOD($A2386,ChapterTable!$R$20)&lt;&gt;0),"","보스")&amp;"인게임누적합배수",ChapterTable!$R:$S,2,0)*C2386)
  )
  )
  )
)</f>
        <v>2787728.9796622749</v>
      </c>
      <c r="F2386" s="1">
        <f ca="1">IF(AND($A2386=0,$B2386=1),
    VLOOKUP(1,ChapterTable!$1:$1048576,MATCH("최종"&amp;SUBSTITUTE(SUBSTITUTE(F$1,"standard",""),"|Float",""),ChapterTable!$1:$1,0),0)*ChapterTable!$P$17,
  IF(AND($A2386=0,$B2386=0),
    F2387,
  IF($B2386=0,
    VLOOKUP($A2386,ChapterTable!$1:$1048576,MATCH("최종"&amp;SUBSTITUTE(SUBSTITUTE(F$1,"standard",""),"|Float",""),ChapterTable!$1:$1,0),0),
  IF($B2386=1,
    IF($L2386=FALSE,
      VLOOKUP($A2386,ChapterTable!$1:$1048576,MATCH("최종"&amp;SUBSTITUTE(SUBSTITUTE(F$1,"standard",""),"|Float",""),ChapterTable!$1:$1,0),0),
      VLOOKUP($A2386-ChapterTable!$P$11,ChapterTable!$1:$1048576,MATCH("최종"&amp;SUBSTITUTE(SUBSTITUTE(F$1,"standard",""),"|Float",""),ChapterTable!$1:$1,0),0)*ChapterTable!$P$14
    ),
  OFFSET(F2386,-$B2386+IF($L2386,1,0),0)*
    (VLOOKUP(SUBSTITUTE(SUBSTITUTE(F$1,"standard",""),"|Float","")&amp;IF(OR($L2386=TRUE,$A2386=0,MOD($A2386,ChapterTable!$R$20)&lt;&gt;0),"","보스")&amp;"인게임누적곱배수",ChapterTable!$R:$S,2,0)^D2386
    +VLOOKUP(SUBSTITUTE(SUBSTITUTE(F$1,"standard",""),"|Float","")&amp;IF(OR($L2386=TRUE,$A2386=0,MOD($A2386,ChapterTable!$R$20)&lt;&gt;0),"","보스")&amp;"인게임누적합배수",ChapterTable!$R:$S,2,0)*D2386)
  )
  )
  )
)</f>
        <v>838899.92443540692</v>
      </c>
      <c r="G2386" t="s">
        <v>719</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270"/>
        <v>11</v>
      </c>
      <c r="Q2386">
        <f t="shared" si="271"/>
        <v>11</v>
      </c>
      <c r="R2386" t="b">
        <f t="shared" ca="1" si="272"/>
        <v>1</v>
      </c>
      <c r="T2386" t="b">
        <f t="shared" ca="1" si="27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276"/>
        <v>0.2</v>
      </c>
      <c r="AJ2386">
        <f t="shared" si="274"/>
        <v>0.27466666000000001</v>
      </c>
      <c r="AK2386">
        <f t="shared" si="275"/>
        <v>1</v>
      </c>
      <c r="AL2386">
        <f t="shared" si="269"/>
        <v>10</v>
      </c>
    </row>
    <row r="2387" spans="1:38" hidden="1" x14ac:dyDescent="0.3">
      <c r="A2387">
        <v>25</v>
      </c>
      <c r="B2387">
        <v>46</v>
      </c>
      <c r="C2387">
        <f>IF(OR($L2387=TRUE,$A2387=0,MOD($A2387,ChapterTable!$R$20)&lt;&gt;0),
MAX(0,INT(($B2387+ChapterTable!$P$26+VLOOKUP(SUBSTITUTE(C$1,"성장단계","")&amp;"단계오프셋",ChapterTable!$R:$S,2,0))/ChapterTable!$P$23)),
MAX(0,INT(($B2387+ChapterTable!$R$26+VLOOKUP(SUBSTITUTE(C$1,"성장단계","")&amp;"보스단계오프셋",ChapterTable!$R:$S,2,0))/ChapterTable!$R$23)))</f>
        <v>5</v>
      </c>
      <c r="D2387">
        <f>IF(OR($L2387=TRUE,$A2387=0,MOD($A2387,ChapterTable!$R$20)&lt;&gt;0),
MAX(0,INT(($B2387+ChapterTable!$P$26+VLOOKUP(SUBSTITUTE(D$1,"성장단계","")&amp;"단계오프셋",ChapterTable!$R:$S,2,0))/ChapterTable!$P$23)),
MAX(0,INT(($B2387+ChapterTable!$R$26+VLOOKUP(SUBSTITUTE(D$1,"성장단계","")&amp;"보스단계오프셋",ChapterTable!$R:$S,2,0))/ChapterTable!$R$23)))</f>
        <v>4</v>
      </c>
      <c r="E2387" s="1">
        <f ca="1">IF(AND($A2387=0,$B2387=1),
    VLOOKUP(1,ChapterTable!$1:$1048576,MATCH("최종"&amp;SUBSTITUTE(SUBSTITUTE(E$1,"standard",""),"|Float",""),ChapterTable!$1:$1,0),0)*ChapterTable!$P$17,
  IF(AND($A2387=0,$B2387=0),
    E2388,
  IF($B2387=0,
    VLOOKUP($A2387,ChapterTable!$1:$1048576,MATCH("최종"&amp;SUBSTITUTE(SUBSTITUTE(E$1,"standard",""),"|Float",""),ChapterTable!$1:$1,0),0),
  IF($B2387=1,
    IF($L2387=FALSE,
      VLOOKUP($A2387,ChapterTable!$1:$1048576,MATCH("최종"&amp;SUBSTITUTE(SUBSTITUTE(E$1,"standard",""),"|Float",""),ChapterTable!$1:$1,0),0),
      VLOOKUP($A2387-ChapterTable!$P$11,ChapterTable!$1:$1048576,MATCH("최종"&amp;SUBSTITUTE(SUBSTITUTE(E$1,"standard",""),"|Float",""),ChapterTable!$1:$1,0),0)*ChapterTable!$P$14
    ),
  OFFSET(E2387,-$B2387+IF($L2387,1,0),0)*IF($B2387&gt;OFFSET($B2387,1,0),ChapterTable!$R$17,1)*
    (VLOOKUP(SUBSTITUTE(SUBSTITUTE(E$1,"standard",""),"|Float","")&amp;IF(OR($L2387=TRUE,$A2387=0,MOD($A2387,ChapterTable!$R$20)&lt;&gt;0),"","보스")&amp;"인게임누적곱배수",ChapterTable!$R:$S,2,0)^C2387
    +VLOOKUP(SUBSTITUTE(SUBSTITUTE(E$1,"standard",""),"|Float","")&amp;IF(OR($L2387=TRUE,$A2387=0,MOD($A2387,ChapterTable!$R$20)&lt;&gt;0),"","보스")&amp;"인게임누적합배수",ChapterTable!$R:$S,2,0)*C2387)
  )
  )
  )
)</f>
        <v>3097476.6440691943</v>
      </c>
      <c r="F2387" s="1">
        <f ca="1">IF(AND($A2387=0,$B2387=1),
    VLOOKUP(1,ChapterTable!$1:$1048576,MATCH("최종"&amp;SUBSTITUTE(SUBSTITUTE(F$1,"standard",""),"|Float",""),ChapterTable!$1:$1,0),0)*ChapterTable!$P$17,
  IF(AND($A2387=0,$B2387=0),
    F2388,
  IF($B2387=0,
    VLOOKUP($A2387,ChapterTable!$1:$1048576,MATCH("최종"&amp;SUBSTITUTE(SUBSTITUTE(F$1,"standard",""),"|Float",""),ChapterTable!$1:$1,0),0),
  IF($B2387=1,
    IF($L2387=FALSE,
      VLOOKUP($A2387,ChapterTable!$1:$1048576,MATCH("최종"&amp;SUBSTITUTE(SUBSTITUTE(F$1,"standard",""),"|Float",""),ChapterTable!$1:$1,0),0),
      VLOOKUP($A2387-ChapterTable!$P$11,ChapterTable!$1:$1048576,MATCH("최종"&amp;SUBSTITUTE(SUBSTITUTE(F$1,"standard",""),"|Float",""),ChapterTable!$1:$1,0),0)*ChapterTable!$P$14
    ),
  OFFSET(F2387,-$B2387+IF($L2387,1,0),0)*
    (VLOOKUP(SUBSTITUTE(SUBSTITUTE(F$1,"standard",""),"|Float","")&amp;IF(OR($L2387=TRUE,$A2387=0,MOD($A2387,ChapterTable!$R$20)&lt;&gt;0),"","보스")&amp;"인게임누적곱배수",ChapterTable!$R:$S,2,0)^D2387
    +VLOOKUP(SUBSTITUTE(SUBSTITUTE(F$1,"standard",""),"|Float","")&amp;IF(OR($L2387=TRUE,$A2387=0,MOD($A2387,ChapterTable!$R$20)&lt;&gt;0),"","보스")&amp;"인게임누적합배수",ChapterTable!$R:$S,2,0)*D2387)
  )
  )
  )
)</f>
        <v>838899.92443540692</v>
      </c>
      <c r="G2387" t="s">
        <v>719</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270"/>
        <v>5</v>
      </c>
      <c r="Q2387">
        <f t="shared" si="271"/>
        <v>5</v>
      </c>
      <c r="R2387" t="b">
        <f t="shared" ca="1" si="272"/>
        <v>1</v>
      </c>
      <c r="T2387" t="b">
        <f t="shared" ca="1" si="27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276"/>
        <v>0.2</v>
      </c>
      <c r="AJ2387">
        <f t="shared" si="274"/>
        <v>0.27466666000000001</v>
      </c>
      <c r="AK2387">
        <f t="shared" si="275"/>
        <v>1</v>
      </c>
      <c r="AL2387">
        <f t="shared" si="269"/>
        <v>10</v>
      </c>
    </row>
    <row r="2388" spans="1:38" hidden="1" x14ac:dyDescent="0.3">
      <c r="A2388">
        <v>25</v>
      </c>
      <c r="B2388">
        <v>47</v>
      </c>
      <c r="C2388">
        <f>IF(OR($L2388=TRUE,$A2388=0,MOD($A2388,ChapterTable!$R$20)&lt;&gt;0),
MAX(0,INT(($B2388+ChapterTable!$P$26+VLOOKUP(SUBSTITUTE(C$1,"성장단계","")&amp;"단계오프셋",ChapterTable!$R:$S,2,0))/ChapterTable!$P$23)),
MAX(0,INT(($B2388+ChapterTable!$R$26+VLOOKUP(SUBSTITUTE(C$1,"성장단계","")&amp;"보스단계오프셋",ChapterTable!$R:$S,2,0))/ChapterTable!$R$23)))</f>
        <v>5</v>
      </c>
      <c r="D2388">
        <f>IF(OR($L2388=TRUE,$A2388=0,MOD($A2388,ChapterTable!$R$20)&lt;&gt;0),
MAX(0,INT(($B2388+ChapterTable!$P$26+VLOOKUP(SUBSTITUTE(D$1,"성장단계","")&amp;"단계오프셋",ChapterTable!$R:$S,2,0))/ChapterTable!$P$23)),
MAX(0,INT(($B2388+ChapterTable!$R$26+VLOOKUP(SUBSTITUTE(D$1,"성장단계","")&amp;"보스단계오프셋",ChapterTable!$R:$S,2,0))/ChapterTable!$R$23)))</f>
        <v>4</v>
      </c>
      <c r="E2388" s="1">
        <f ca="1">IF(AND($A2388=0,$B2388=1),
    VLOOKUP(1,ChapterTable!$1:$1048576,MATCH("최종"&amp;SUBSTITUTE(SUBSTITUTE(E$1,"standard",""),"|Float",""),ChapterTable!$1:$1,0),0)*ChapterTable!$P$17,
  IF(AND($A2388=0,$B2388=0),
    E2389,
  IF($B2388=0,
    VLOOKUP($A2388,ChapterTable!$1:$1048576,MATCH("최종"&amp;SUBSTITUTE(SUBSTITUTE(E$1,"standard",""),"|Float",""),ChapterTable!$1:$1,0),0),
  IF($B2388=1,
    IF($L2388=FALSE,
      VLOOKUP($A2388,ChapterTable!$1:$1048576,MATCH("최종"&amp;SUBSTITUTE(SUBSTITUTE(E$1,"standard",""),"|Float",""),ChapterTable!$1:$1,0),0),
      VLOOKUP($A2388-ChapterTable!$P$11,ChapterTable!$1:$1048576,MATCH("최종"&amp;SUBSTITUTE(SUBSTITUTE(E$1,"standard",""),"|Float",""),ChapterTable!$1:$1,0),0)*ChapterTable!$P$14
    ),
  OFFSET(E2388,-$B2388+IF($L2388,1,0),0)*IF($B2388&gt;OFFSET($B2388,1,0),ChapterTable!$R$17,1)*
    (VLOOKUP(SUBSTITUTE(SUBSTITUTE(E$1,"standard",""),"|Float","")&amp;IF(OR($L2388=TRUE,$A2388=0,MOD($A2388,ChapterTable!$R$20)&lt;&gt;0),"","보스")&amp;"인게임누적곱배수",ChapterTable!$R:$S,2,0)^C2388
    +VLOOKUP(SUBSTITUTE(SUBSTITUTE(E$1,"standard",""),"|Float","")&amp;IF(OR($L2388=TRUE,$A2388=0,MOD($A2388,ChapterTable!$R$20)&lt;&gt;0),"","보스")&amp;"인게임누적합배수",ChapterTable!$R:$S,2,0)*C2388)
  )
  )
  )
)</f>
        <v>3097476.6440691943</v>
      </c>
      <c r="F2388" s="1">
        <f ca="1">IF(AND($A2388=0,$B2388=1),
    VLOOKUP(1,ChapterTable!$1:$1048576,MATCH("최종"&amp;SUBSTITUTE(SUBSTITUTE(F$1,"standard",""),"|Float",""),ChapterTable!$1:$1,0),0)*ChapterTable!$P$17,
  IF(AND($A2388=0,$B2388=0),
    F2389,
  IF($B2388=0,
    VLOOKUP($A2388,ChapterTable!$1:$1048576,MATCH("최종"&amp;SUBSTITUTE(SUBSTITUTE(F$1,"standard",""),"|Float",""),ChapterTable!$1:$1,0),0),
  IF($B2388=1,
    IF($L2388=FALSE,
      VLOOKUP($A2388,ChapterTable!$1:$1048576,MATCH("최종"&amp;SUBSTITUTE(SUBSTITUTE(F$1,"standard",""),"|Float",""),ChapterTable!$1:$1,0),0),
      VLOOKUP($A2388-ChapterTable!$P$11,ChapterTable!$1:$1048576,MATCH("최종"&amp;SUBSTITUTE(SUBSTITUTE(F$1,"standard",""),"|Float",""),ChapterTable!$1:$1,0),0)*ChapterTable!$P$14
    ),
  OFFSET(F2388,-$B2388+IF($L2388,1,0),0)*
    (VLOOKUP(SUBSTITUTE(SUBSTITUTE(F$1,"standard",""),"|Float","")&amp;IF(OR($L2388=TRUE,$A2388=0,MOD($A2388,ChapterTable!$R$20)&lt;&gt;0),"","보스")&amp;"인게임누적곱배수",ChapterTable!$R:$S,2,0)^D2388
    +VLOOKUP(SUBSTITUTE(SUBSTITUTE(F$1,"standard",""),"|Float","")&amp;IF(OR($L2388=TRUE,$A2388=0,MOD($A2388,ChapterTable!$R$20)&lt;&gt;0),"","보스")&amp;"인게임누적합배수",ChapterTable!$R:$S,2,0)*D2388)
  )
  )
  )
)</f>
        <v>838899.92443540692</v>
      </c>
      <c r="G2388" t="s">
        <v>719</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270"/>
        <v>5</v>
      </c>
      <c r="Q2388">
        <f t="shared" si="271"/>
        <v>5</v>
      </c>
      <c r="R2388" t="b">
        <f t="shared" ca="1" si="272"/>
        <v>1</v>
      </c>
      <c r="T2388" t="b">
        <f t="shared" ca="1" si="27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276"/>
        <v>0.2</v>
      </c>
      <c r="AJ2388">
        <f t="shared" si="274"/>
        <v>0.27466666000000001</v>
      </c>
      <c r="AK2388">
        <f t="shared" si="275"/>
        <v>1</v>
      </c>
      <c r="AL2388">
        <f t="shared" si="269"/>
        <v>10</v>
      </c>
    </row>
    <row r="2389" spans="1:38" hidden="1" x14ac:dyDescent="0.3">
      <c r="A2389">
        <v>25</v>
      </c>
      <c r="B2389">
        <v>48</v>
      </c>
      <c r="C2389">
        <f>IF(OR($L2389=TRUE,$A2389=0,MOD($A2389,ChapterTable!$R$20)&lt;&gt;0),
MAX(0,INT(($B2389+ChapterTable!$P$26+VLOOKUP(SUBSTITUTE(C$1,"성장단계","")&amp;"단계오프셋",ChapterTable!$R:$S,2,0))/ChapterTable!$P$23)),
MAX(0,INT(($B2389+ChapterTable!$R$26+VLOOKUP(SUBSTITUTE(C$1,"성장단계","")&amp;"보스단계오프셋",ChapterTable!$R:$S,2,0))/ChapterTable!$R$23)))</f>
        <v>5</v>
      </c>
      <c r="D2389">
        <f>IF(OR($L2389=TRUE,$A2389=0,MOD($A2389,ChapterTable!$R$20)&lt;&gt;0),
MAX(0,INT(($B2389+ChapterTable!$P$26+VLOOKUP(SUBSTITUTE(D$1,"성장단계","")&amp;"단계오프셋",ChapterTable!$R:$S,2,0))/ChapterTable!$P$23)),
MAX(0,INT(($B2389+ChapterTable!$R$26+VLOOKUP(SUBSTITUTE(D$1,"성장단계","")&amp;"보스단계오프셋",ChapterTable!$R:$S,2,0))/ChapterTable!$R$23)))</f>
        <v>4</v>
      </c>
      <c r="E2389" s="1">
        <f ca="1">IF(AND($A2389=0,$B2389=1),
    VLOOKUP(1,ChapterTable!$1:$1048576,MATCH("최종"&amp;SUBSTITUTE(SUBSTITUTE(E$1,"standard",""),"|Float",""),ChapterTable!$1:$1,0),0)*ChapterTable!$P$17,
  IF(AND($A2389=0,$B2389=0),
    E2390,
  IF($B2389=0,
    VLOOKUP($A2389,ChapterTable!$1:$1048576,MATCH("최종"&amp;SUBSTITUTE(SUBSTITUTE(E$1,"standard",""),"|Float",""),ChapterTable!$1:$1,0),0),
  IF($B2389=1,
    IF($L2389=FALSE,
      VLOOKUP($A2389,ChapterTable!$1:$1048576,MATCH("최종"&amp;SUBSTITUTE(SUBSTITUTE(E$1,"standard",""),"|Float",""),ChapterTable!$1:$1,0),0),
      VLOOKUP($A2389-ChapterTable!$P$11,ChapterTable!$1:$1048576,MATCH("최종"&amp;SUBSTITUTE(SUBSTITUTE(E$1,"standard",""),"|Float",""),ChapterTable!$1:$1,0),0)*ChapterTable!$P$14
    ),
  OFFSET(E2389,-$B2389+IF($L2389,1,0),0)*IF($B2389&gt;OFFSET($B2389,1,0),ChapterTable!$R$17,1)*
    (VLOOKUP(SUBSTITUTE(SUBSTITUTE(E$1,"standard",""),"|Float","")&amp;IF(OR($L2389=TRUE,$A2389=0,MOD($A2389,ChapterTable!$R$20)&lt;&gt;0),"","보스")&amp;"인게임누적곱배수",ChapterTable!$R:$S,2,0)^C2389
    +VLOOKUP(SUBSTITUTE(SUBSTITUTE(E$1,"standard",""),"|Float","")&amp;IF(OR($L2389=TRUE,$A2389=0,MOD($A2389,ChapterTable!$R$20)&lt;&gt;0),"","보스")&amp;"인게임누적합배수",ChapterTable!$R:$S,2,0)*C2389)
  )
  )
  )
)</f>
        <v>3097476.6440691943</v>
      </c>
      <c r="F2389" s="1">
        <f ca="1">IF(AND($A2389=0,$B2389=1),
    VLOOKUP(1,ChapterTable!$1:$1048576,MATCH("최종"&amp;SUBSTITUTE(SUBSTITUTE(F$1,"standard",""),"|Float",""),ChapterTable!$1:$1,0),0)*ChapterTable!$P$17,
  IF(AND($A2389=0,$B2389=0),
    F2390,
  IF($B2389=0,
    VLOOKUP($A2389,ChapterTable!$1:$1048576,MATCH("최종"&amp;SUBSTITUTE(SUBSTITUTE(F$1,"standard",""),"|Float",""),ChapterTable!$1:$1,0),0),
  IF($B2389=1,
    IF($L2389=FALSE,
      VLOOKUP($A2389,ChapterTable!$1:$1048576,MATCH("최종"&amp;SUBSTITUTE(SUBSTITUTE(F$1,"standard",""),"|Float",""),ChapterTable!$1:$1,0),0),
      VLOOKUP($A2389-ChapterTable!$P$11,ChapterTable!$1:$1048576,MATCH("최종"&amp;SUBSTITUTE(SUBSTITUTE(F$1,"standard",""),"|Float",""),ChapterTable!$1:$1,0),0)*ChapterTable!$P$14
    ),
  OFFSET(F2389,-$B2389+IF($L2389,1,0),0)*
    (VLOOKUP(SUBSTITUTE(SUBSTITUTE(F$1,"standard",""),"|Float","")&amp;IF(OR($L2389=TRUE,$A2389=0,MOD($A2389,ChapterTable!$R$20)&lt;&gt;0),"","보스")&amp;"인게임누적곱배수",ChapterTable!$R:$S,2,0)^D2389
    +VLOOKUP(SUBSTITUTE(SUBSTITUTE(F$1,"standard",""),"|Float","")&amp;IF(OR($L2389=TRUE,$A2389=0,MOD($A2389,ChapterTable!$R$20)&lt;&gt;0),"","보스")&amp;"인게임누적합배수",ChapterTable!$R:$S,2,0)*D2389)
  )
  )
  )
)</f>
        <v>838899.92443540692</v>
      </c>
      <c r="G2389" t="s">
        <v>719</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270"/>
        <v>5</v>
      </c>
      <c r="Q2389">
        <f t="shared" si="271"/>
        <v>5</v>
      </c>
      <c r="R2389" t="b">
        <f t="shared" ca="1" si="272"/>
        <v>1</v>
      </c>
      <c r="T2389" t="b">
        <f t="shared" ca="1" si="27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276"/>
        <v>0.2</v>
      </c>
      <c r="AJ2389">
        <f t="shared" si="274"/>
        <v>0.27466666000000001</v>
      </c>
      <c r="AK2389">
        <f t="shared" si="275"/>
        <v>1</v>
      </c>
      <c r="AL2389">
        <f t="shared" si="269"/>
        <v>10</v>
      </c>
    </row>
    <row r="2390" spans="1:38" hidden="1" x14ac:dyDescent="0.3">
      <c r="A2390">
        <v>25</v>
      </c>
      <c r="B2390">
        <v>49</v>
      </c>
      <c r="C2390">
        <f>IF(OR($L2390=TRUE,$A2390=0,MOD($A2390,ChapterTable!$R$20)&lt;&gt;0),
MAX(0,INT(($B2390+ChapterTable!$P$26+VLOOKUP(SUBSTITUTE(C$1,"성장단계","")&amp;"단계오프셋",ChapterTable!$R:$S,2,0))/ChapterTable!$P$23)),
MAX(0,INT(($B2390+ChapterTable!$R$26+VLOOKUP(SUBSTITUTE(C$1,"성장단계","")&amp;"보스단계오프셋",ChapterTable!$R:$S,2,0))/ChapterTable!$R$23)))</f>
        <v>5</v>
      </c>
      <c r="D2390">
        <f>IF(OR($L2390=TRUE,$A2390=0,MOD($A2390,ChapterTable!$R$20)&lt;&gt;0),
MAX(0,INT(($B2390+ChapterTable!$P$26+VLOOKUP(SUBSTITUTE(D$1,"성장단계","")&amp;"단계오프셋",ChapterTable!$R:$S,2,0))/ChapterTable!$P$23)),
MAX(0,INT(($B2390+ChapterTable!$R$26+VLOOKUP(SUBSTITUTE(D$1,"성장단계","")&amp;"보스단계오프셋",ChapterTable!$R:$S,2,0))/ChapterTable!$R$23)))</f>
        <v>4</v>
      </c>
      <c r="E2390" s="1">
        <f ca="1">IF(AND($A2390=0,$B2390=1),
    VLOOKUP(1,ChapterTable!$1:$1048576,MATCH("최종"&amp;SUBSTITUTE(SUBSTITUTE(E$1,"standard",""),"|Float",""),ChapterTable!$1:$1,0),0)*ChapterTable!$P$17,
  IF(AND($A2390=0,$B2390=0),
    E2391,
  IF($B2390=0,
    VLOOKUP($A2390,ChapterTable!$1:$1048576,MATCH("최종"&amp;SUBSTITUTE(SUBSTITUTE(E$1,"standard",""),"|Float",""),ChapterTable!$1:$1,0),0),
  IF($B2390=1,
    IF($L2390=FALSE,
      VLOOKUP($A2390,ChapterTable!$1:$1048576,MATCH("최종"&amp;SUBSTITUTE(SUBSTITUTE(E$1,"standard",""),"|Float",""),ChapterTable!$1:$1,0),0),
      VLOOKUP($A2390-ChapterTable!$P$11,ChapterTable!$1:$1048576,MATCH("최종"&amp;SUBSTITUTE(SUBSTITUTE(E$1,"standard",""),"|Float",""),ChapterTable!$1:$1,0),0)*ChapterTable!$P$14
    ),
  OFFSET(E2390,-$B2390+IF($L2390,1,0),0)*IF($B2390&gt;OFFSET($B2390,1,0),ChapterTable!$R$17,1)*
    (VLOOKUP(SUBSTITUTE(SUBSTITUTE(E$1,"standard",""),"|Float","")&amp;IF(OR($L2390=TRUE,$A2390=0,MOD($A2390,ChapterTable!$R$20)&lt;&gt;0),"","보스")&amp;"인게임누적곱배수",ChapterTable!$R:$S,2,0)^C2390
    +VLOOKUP(SUBSTITUTE(SUBSTITUTE(E$1,"standard",""),"|Float","")&amp;IF(OR($L2390=TRUE,$A2390=0,MOD($A2390,ChapterTable!$R$20)&lt;&gt;0),"","보스")&amp;"인게임누적합배수",ChapterTable!$R:$S,2,0)*C2390)
  )
  )
  )
)</f>
        <v>3097476.6440691943</v>
      </c>
      <c r="F2390" s="1">
        <f ca="1">IF(AND($A2390=0,$B2390=1),
    VLOOKUP(1,ChapterTable!$1:$1048576,MATCH("최종"&amp;SUBSTITUTE(SUBSTITUTE(F$1,"standard",""),"|Float",""),ChapterTable!$1:$1,0),0)*ChapterTable!$P$17,
  IF(AND($A2390=0,$B2390=0),
    F2391,
  IF($B2390=0,
    VLOOKUP($A2390,ChapterTable!$1:$1048576,MATCH("최종"&amp;SUBSTITUTE(SUBSTITUTE(F$1,"standard",""),"|Float",""),ChapterTable!$1:$1,0),0),
  IF($B2390=1,
    IF($L2390=FALSE,
      VLOOKUP($A2390,ChapterTable!$1:$1048576,MATCH("최종"&amp;SUBSTITUTE(SUBSTITUTE(F$1,"standard",""),"|Float",""),ChapterTable!$1:$1,0),0),
      VLOOKUP($A2390-ChapterTable!$P$11,ChapterTable!$1:$1048576,MATCH("최종"&amp;SUBSTITUTE(SUBSTITUTE(F$1,"standard",""),"|Float",""),ChapterTable!$1:$1,0),0)*ChapterTable!$P$14
    ),
  OFFSET(F2390,-$B2390+IF($L2390,1,0),0)*
    (VLOOKUP(SUBSTITUTE(SUBSTITUTE(F$1,"standard",""),"|Float","")&amp;IF(OR($L2390=TRUE,$A2390=0,MOD($A2390,ChapterTable!$R$20)&lt;&gt;0),"","보스")&amp;"인게임누적곱배수",ChapterTable!$R:$S,2,0)^D2390
    +VLOOKUP(SUBSTITUTE(SUBSTITUTE(F$1,"standard",""),"|Float","")&amp;IF(OR($L2390=TRUE,$A2390=0,MOD($A2390,ChapterTable!$R$20)&lt;&gt;0),"","보스")&amp;"인게임누적합배수",ChapterTable!$R:$S,2,0)*D2390)
  )
  )
  )
)</f>
        <v>838899.92443540692</v>
      </c>
      <c r="G2390" t="s">
        <v>719</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270"/>
        <v>95</v>
      </c>
      <c r="Q2390">
        <f t="shared" si="271"/>
        <v>95</v>
      </c>
      <c r="R2390" t="b">
        <f t="shared" ca="1" si="272"/>
        <v>1</v>
      </c>
      <c r="T2390" t="b">
        <f t="shared" ca="1" si="27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276"/>
        <v>0.2</v>
      </c>
      <c r="AJ2390">
        <f t="shared" si="274"/>
        <v>0.27466666000000001</v>
      </c>
      <c r="AK2390">
        <f t="shared" si="275"/>
        <v>1</v>
      </c>
      <c r="AL2390">
        <f t="shared" si="269"/>
        <v>10</v>
      </c>
    </row>
    <row r="2391" spans="1:38" hidden="1" x14ac:dyDescent="0.3">
      <c r="A2391">
        <v>25</v>
      </c>
      <c r="B2391">
        <v>50</v>
      </c>
      <c r="C2391">
        <f>IF(OR($L2391=TRUE,$A2391=0,MOD($A2391,ChapterTable!$R$20)&lt;&gt;0),
MAX(0,INT(($B2391+ChapterTable!$P$26+VLOOKUP(SUBSTITUTE(C$1,"성장단계","")&amp;"단계오프셋",ChapterTable!$R:$S,2,0))/ChapterTable!$P$23)),
MAX(0,INT(($B2391+ChapterTable!$R$26+VLOOKUP(SUBSTITUTE(C$1,"성장단계","")&amp;"보스단계오프셋",ChapterTable!$R:$S,2,0))/ChapterTable!$R$23)))</f>
        <v>5</v>
      </c>
      <c r="D2391">
        <f>IF(OR($L2391=TRUE,$A2391=0,MOD($A2391,ChapterTable!$R$20)&lt;&gt;0),
MAX(0,INT(($B2391+ChapterTable!$P$26+VLOOKUP(SUBSTITUTE(D$1,"성장단계","")&amp;"단계오프셋",ChapterTable!$R:$S,2,0))/ChapterTable!$P$23)),
MAX(0,INT(($B2391+ChapterTable!$R$26+VLOOKUP(SUBSTITUTE(D$1,"성장단계","")&amp;"보스단계오프셋",ChapterTable!$R:$S,2,0))/ChapterTable!$R$23)))</f>
        <v>4</v>
      </c>
      <c r="E2391" s="1">
        <f ca="1">IF(AND($A2391=0,$B2391=1),
    VLOOKUP(1,ChapterTable!$1:$1048576,MATCH("최종"&amp;SUBSTITUTE(SUBSTITUTE(E$1,"standard",""),"|Float",""),ChapterTable!$1:$1,0),0)*ChapterTable!$P$17,
  IF(AND($A2391=0,$B2391=0),
    E2392,
  IF($B2391=0,
    VLOOKUP($A2391,ChapterTable!$1:$1048576,MATCH("최종"&amp;SUBSTITUTE(SUBSTITUTE(E$1,"standard",""),"|Float",""),ChapterTable!$1:$1,0),0),
  IF($B2391=1,
    IF($L2391=FALSE,
      VLOOKUP($A2391,ChapterTable!$1:$1048576,MATCH("최종"&amp;SUBSTITUTE(SUBSTITUTE(E$1,"standard",""),"|Float",""),ChapterTable!$1:$1,0),0),
      VLOOKUP($A2391-ChapterTable!$P$11,ChapterTable!$1:$1048576,MATCH("최종"&amp;SUBSTITUTE(SUBSTITUTE(E$1,"standard",""),"|Float",""),ChapterTable!$1:$1,0),0)*ChapterTable!$P$14
    ),
  OFFSET(E2391,-$B2391+IF($L2391,1,0),0)*IF($B2391&gt;OFFSET($B2391,1,0),ChapterTable!$R$17,1)*
    (VLOOKUP(SUBSTITUTE(SUBSTITUTE(E$1,"standard",""),"|Float","")&amp;IF(OR($L2391=TRUE,$A2391=0,MOD($A2391,ChapterTable!$R$20)&lt;&gt;0),"","보스")&amp;"인게임누적곱배수",ChapterTable!$R:$S,2,0)^C2391
    +VLOOKUP(SUBSTITUTE(SUBSTITUTE(E$1,"standard",""),"|Float","")&amp;IF(OR($L2391=TRUE,$A2391=0,MOD($A2391,ChapterTable!$R$20)&lt;&gt;0),"","보스")&amp;"인게임누적합배수",ChapterTable!$R:$S,2,0)*C2391)
  )
  )
  )
)</f>
        <v>4026719.637289953</v>
      </c>
      <c r="F2391" s="1">
        <f ca="1">IF(AND($A2391=0,$B2391=1),
    VLOOKUP(1,ChapterTable!$1:$1048576,MATCH("최종"&amp;SUBSTITUTE(SUBSTITUTE(F$1,"standard",""),"|Float",""),ChapterTable!$1:$1,0),0)*ChapterTable!$P$17,
  IF(AND($A2391=0,$B2391=0),
    F2392,
  IF($B2391=0,
    VLOOKUP($A2391,ChapterTable!$1:$1048576,MATCH("최종"&amp;SUBSTITUTE(SUBSTITUTE(F$1,"standard",""),"|Float",""),ChapterTable!$1:$1,0),0),
  IF($B2391=1,
    IF($L2391=FALSE,
      VLOOKUP($A2391,ChapterTable!$1:$1048576,MATCH("최종"&amp;SUBSTITUTE(SUBSTITUTE(F$1,"standard",""),"|Float",""),ChapterTable!$1:$1,0),0),
      VLOOKUP($A2391-ChapterTable!$P$11,ChapterTable!$1:$1048576,MATCH("최종"&amp;SUBSTITUTE(SUBSTITUTE(F$1,"standard",""),"|Float",""),ChapterTable!$1:$1,0),0)*ChapterTable!$P$14
    ),
  OFFSET(F2391,-$B2391+IF($L2391,1,0),0)*
    (VLOOKUP(SUBSTITUTE(SUBSTITUTE(F$1,"standard",""),"|Float","")&amp;IF(OR($L2391=TRUE,$A2391=0,MOD($A2391,ChapterTable!$R$20)&lt;&gt;0),"","보스")&amp;"인게임누적곱배수",ChapterTable!$R:$S,2,0)^D2391
    +VLOOKUP(SUBSTITUTE(SUBSTITUTE(F$1,"standard",""),"|Float","")&amp;IF(OR($L2391=TRUE,$A2391=0,MOD($A2391,ChapterTable!$R$20)&lt;&gt;0),"","보스")&amp;"인게임누적합배수",ChapterTable!$R:$S,2,0)*D2391)
  )
  )
  )
)</f>
        <v>838899.92443540692</v>
      </c>
      <c r="G2391" t="s">
        <v>719</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270"/>
        <v>25</v>
      </c>
      <c r="Q2391">
        <f t="shared" si="271"/>
        <v>25</v>
      </c>
      <c r="R2391" t="b">
        <f t="shared" ca="1" si="272"/>
        <v>0</v>
      </c>
      <c r="T2391" t="b">
        <f t="shared" ca="1" si="27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276"/>
        <v>0.2</v>
      </c>
      <c r="AJ2391">
        <f t="shared" si="274"/>
        <v>1</v>
      </c>
      <c r="AK2391">
        <f t="shared" si="275"/>
        <v>1</v>
      </c>
      <c r="AL2391">
        <f t="shared" si="269"/>
        <v>10</v>
      </c>
    </row>
    <row r="2392" spans="1:38" hidden="1" x14ac:dyDescent="0.3">
      <c r="A2392">
        <v>26</v>
      </c>
      <c r="B2392">
        <v>1</v>
      </c>
      <c r="C2392">
        <f>IF(OR($L2392=TRUE,$A2392=0,MOD($A2392,ChapterTable!$R$20)&lt;&gt;0),
MAX(0,INT(($B2392+ChapterTable!$P$26+VLOOKUP(SUBSTITUTE(C$1,"성장단계","")&amp;"단계오프셋",ChapterTable!$R:$S,2,0))/ChapterTable!$P$23)),
MAX(0,INT(($B2392+ChapterTable!$R$26+VLOOKUP(SUBSTITUTE(C$1,"성장단계","")&amp;"보스단계오프셋",ChapterTable!$R:$S,2,0))/ChapterTable!$R$23)))</f>
        <v>0</v>
      </c>
      <c r="D2392">
        <f>IF(OR($L2392=TRUE,$A2392=0,MOD($A2392,ChapterTable!$R$20)&lt;&gt;0),
MAX(0,INT(($B2392+ChapterTable!$P$26+VLOOKUP(SUBSTITUTE(D$1,"성장단계","")&amp;"단계오프셋",ChapterTable!$R:$S,2,0))/ChapterTable!$P$23)),
MAX(0,INT(($B2392+ChapterTable!$R$26+VLOOKUP(SUBSTITUTE(D$1,"성장단계","")&amp;"보스단계오프셋",ChapterTable!$R:$S,2,0))/ChapterTable!$R$23)))</f>
        <v>0</v>
      </c>
      <c r="E2392" s="1">
        <f ca="1">IF(AND($A2392=0,$B2392=1),
    VLOOKUP(1,ChapterTable!$1:$1048576,MATCH("최종"&amp;SUBSTITUTE(SUBSTITUTE(E$1,"standard",""),"|Float",""),ChapterTable!$1:$1,0),0)*ChapterTable!$P$17,
  IF(AND($A2392=0,$B2392=0),
    E2393,
  IF($B2392=0,
    VLOOKUP($A2392,ChapterTable!$1:$1048576,MATCH("최종"&amp;SUBSTITUTE(SUBSTITUTE(E$1,"standard",""),"|Float",""),ChapterTable!$1:$1,0),0),
  IF($B2392=1,
    IF($L2392=FALSE,
      VLOOKUP($A2392,ChapterTable!$1:$1048576,MATCH("최종"&amp;SUBSTITUTE(SUBSTITUTE(E$1,"standard",""),"|Float",""),ChapterTable!$1:$1,0),0),
      VLOOKUP($A2392-ChapterTable!$P$11,ChapterTable!$1:$1048576,MATCH("최종"&amp;SUBSTITUTE(SUBSTITUTE(E$1,"standard",""),"|Float",""),ChapterTable!$1:$1,0),0)*ChapterTable!$P$14
    ),
  OFFSET(E2392,-$B2392+IF($L2392,1,0),0)*IF($B2392&gt;OFFSET($B2392,1,0),ChapterTable!$R$17,1)*
    (VLOOKUP(SUBSTITUTE(SUBSTITUTE(E$1,"standard",""),"|Float","")&amp;IF(OR($L2392=TRUE,$A2392=0,MOD($A2392,ChapterTable!$R$20)&lt;&gt;0),"","보스")&amp;"인게임누적곱배수",ChapterTable!$R:$S,2,0)^C2392
    +VLOOKUP(SUBSTITUTE(SUBSTITUTE(E$1,"standard",""),"|Float","")&amp;IF(OR($L2392=TRUE,$A2392=0,MOD($A2392,ChapterTable!$R$20)&lt;&gt;0),"","보스")&amp;"인게임누적합배수",ChapterTable!$R:$S,2,0)*C2392)
  )
  )
  )
)</f>
        <v>2323107.4830518961</v>
      </c>
      <c r="F2392" s="1">
        <f ca="1">IF(AND($A2392=0,$B2392=1),
    VLOOKUP(1,ChapterTable!$1:$1048576,MATCH("최종"&amp;SUBSTITUTE(SUBSTITUTE(F$1,"standard",""),"|Float",""),ChapterTable!$1:$1,0),0)*ChapterTable!$P$17,
  IF(AND($A2392=0,$B2392=0),
    F2393,
  IF($B2392=0,
    VLOOKUP($A2392,ChapterTable!$1:$1048576,MATCH("최종"&amp;SUBSTITUTE(SUBSTITUTE(F$1,"standard",""),"|Float",""),ChapterTable!$1:$1,0),0),
  IF($B2392=1,
    IF($L2392=FALSE,
      VLOOKUP($A2392,ChapterTable!$1:$1048576,MATCH("최종"&amp;SUBSTITUTE(SUBSTITUTE(F$1,"standard",""),"|Float",""),ChapterTable!$1:$1,0),0),
      VLOOKUP($A2392-ChapterTable!$P$11,ChapterTable!$1:$1048576,MATCH("최종"&amp;SUBSTITUTE(SUBSTITUTE(F$1,"standard",""),"|Float",""),ChapterTable!$1:$1,0),0)*ChapterTable!$P$14
    ),
  OFFSET(F2392,-$B2392+IF($L2392,1,0),0)*
    (VLOOKUP(SUBSTITUTE(SUBSTITUTE(F$1,"standard",""),"|Float","")&amp;IF(OR($L2392=TRUE,$A2392=0,MOD($A2392,ChapterTable!$R$20)&lt;&gt;0),"","보스")&amp;"인게임누적곱배수",ChapterTable!$R:$S,2,0)^D2392
    +VLOOKUP(SUBSTITUTE(SUBSTITUTE(F$1,"standard",""),"|Float","")&amp;IF(OR($L2392=TRUE,$A2392=0,MOD($A2392,ChapterTable!$R$20)&lt;&gt;0),"","보스")&amp;"인게임누적합배수",ChapterTable!$R:$S,2,0)*D2392)
  )
  )
  )
)</f>
        <v>967961.45127162326</v>
      </c>
      <c r="G2392" t="s">
        <v>719</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270"/>
        <v>1</v>
      </c>
      <c r="Q2392">
        <f t="shared" si="271"/>
        <v>1</v>
      </c>
      <c r="R2392" t="b">
        <f t="shared" ca="1" si="272"/>
        <v>1</v>
      </c>
      <c r="T2392" t="b">
        <f t="shared" ca="1" si="27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276"/>
        <v>1</v>
      </c>
      <c r="AJ2392">
        <f t="shared" si="274"/>
        <v>1</v>
      </c>
      <c r="AK2392">
        <f t="shared" si="275"/>
        <v>1</v>
      </c>
      <c r="AL2392">
        <f t="shared" si="269"/>
        <v>11</v>
      </c>
    </row>
    <row r="2393" spans="1:38" hidden="1" x14ac:dyDescent="0.3">
      <c r="A2393">
        <v>26</v>
      </c>
      <c r="B2393">
        <v>2</v>
      </c>
      <c r="C2393">
        <f>IF(OR($L2393=TRUE,$A2393=0,MOD($A2393,ChapterTable!$R$20)&lt;&gt;0),
MAX(0,INT(($B2393+ChapterTable!$P$26+VLOOKUP(SUBSTITUTE(C$1,"성장단계","")&amp;"단계오프셋",ChapterTable!$R:$S,2,0))/ChapterTable!$P$23)),
MAX(0,INT(($B2393+ChapterTable!$R$26+VLOOKUP(SUBSTITUTE(C$1,"성장단계","")&amp;"보스단계오프셋",ChapterTable!$R:$S,2,0))/ChapterTable!$R$23)))</f>
        <v>0</v>
      </c>
      <c r="D2393">
        <f>IF(OR($L2393=TRUE,$A2393=0,MOD($A2393,ChapterTable!$R$20)&lt;&gt;0),
MAX(0,INT(($B2393+ChapterTable!$P$26+VLOOKUP(SUBSTITUTE(D$1,"성장단계","")&amp;"단계오프셋",ChapterTable!$R:$S,2,0))/ChapterTable!$P$23)),
MAX(0,INT(($B2393+ChapterTable!$R$26+VLOOKUP(SUBSTITUTE(D$1,"성장단계","")&amp;"보스단계오프셋",ChapterTable!$R:$S,2,0))/ChapterTable!$R$23)))</f>
        <v>0</v>
      </c>
      <c r="E2393" s="1">
        <f ca="1">IF(AND($A2393=0,$B2393=1),
    VLOOKUP(1,ChapterTable!$1:$1048576,MATCH("최종"&amp;SUBSTITUTE(SUBSTITUTE(E$1,"standard",""),"|Float",""),ChapterTable!$1:$1,0),0)*ChapterTable!$P$17,
  IF(AND($A2393=0,$B2393=0),
    E2394,
  IF($B2393=0,
    VLOOKUP($A2393,ChapterTable!$1:$1048576,MATCH("최종"&amp;SUBSTITUTE(SUBSTITUTE(E$1,"standard",""),"|Float",""),ChapterTable!$1:$1,0),0),
  IF($B2393=1,
    IF($L2393=FALSE,
      VLOOKUP($A2393,ChapterTable!$1:$1048576,MATCH("최종"&amp;SUBSTITUTE(SUBSTITUTE(E$1,"standard",""),"|Float",""),ChapterTable!$1:$1,0),0),
      VLOOKUP($A2393-ChapterTable!$P$11,ChapterTable!$1:$1048576,MATCH("최종"&amp;SUBSTITUTE(SUBSTITUTE(E$1,"standard",""),"|Float",""),ChapterTable!$1:$1,0),0)*ChapterTable!$P$14
    ),
  OFFSET(E2393,-$B2393+IF($L2393,1,0),0)*IF($B2393&gt;OFFSET($B2393,1,0),ChapterTable!$R$17,1)*
    (VLOOKUP(SUBSTITUTE(SUBSTITUTE(E$1,"standard",""),"|Float","")&amp;IF(OR($L2393=TRUE,$A2393=0,MOD($A2393,ChapterTable!$R$20)&lt;&gt;0),"","보스")&amp;"인게임누적곱배수",ChapterTable!$R:$S,2,0)^C2393
    +VLOOKUP(SUBSTITUTE(SUBSTITUTE(E$1,"standard",""),"|Float","")&amp;IF(OR($L2393=TRUE,$A2393=0,MOD($A2393,ChapterTable!$R$20)&lt;&gt;0),"","보스")&amp;"인게임누적합배수",ChapterTable!$R:$S,2,0)*C2393)
  )
  )
  )
)</f>
        <v>2323107.4830518961</v>
      </c>
      <c r="F2393" s="1">
        <f ca="1">IF(AND($A2393=0,$B2393=1),
    VLOOKUP(1,ChapterTable!$1:$1048576,MATCH("최종"&amp;SUBSTITUTE(SUBSTITUTE(F$1,"standard",""),"|Float",""),ChapterTable!$1:$1,0),0)*ChapterTable!$P$17,
  IF(AND($A2393=0,$B2393=0),
    F2394,
  IF($B2393=0,
    VLOOKUP($A2393,ChapterTable!$1:$1048576,MATCH("최종"&amp;SUBSTITUTE(SUBSTITUTE(F$1,"standard",""),"|Float",""),ChapterTable!$1:$1,0),0),
  IF($B2393=1,
    IF($L2393=FALSE,
      VLOOKUP($A2393,ChapterTable!$1:$1048576,MATCH("최종"&amp;SUBSTITUTE(SUBSTITUTE(F$1,"standard",""),"|Float",""),ChapterTable!$1:$1,0),0),
      VLOOKUP($A2393-ChapterTable!$P$11,ChapterTable!$1:$1048576,MATCH("최종"&amp;SUBSTITUTE(SUBSTITUTE(F$1,"standard",""),"|Float",""),ChapterTable!$1:$1,0),0)*ChapterTable!$P$14
    ),
  OFFSET(F2393,-$B2393+IF($L2393,1,0),0)*
    (VLOOKUP(SUBSTITUTE(SUBSTITUTE(F$1,"standard",""),"|Float","")&amp;IF(OR($L2393=TRUE,$A2393=0,MOD($A2393,ChapterTable!$R$20)&lt;&gt;0),"","보스")&amp;"인게임누적곱배수",ChapterTable!$R:$S,2,0)^D2393
    +VLOOKUP(SUBSTITUTE(SUBSTITUTE(F$1,"standard",""),"|Float","")&amp;IF(OR($L2393=TRUE,$A2393=0,MOD($A2393,ChapterTable!$R$20)&lt;&gt;0),"","보스")&amp;"인게임누적합배수",ChapterTable!$R:$S,2,0)*D2393)
  )
  )
  )
)</f>
        <v>967961.45127162326</v>
      </c>
      <c r="G2393" t="s">
        <v>719</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270"/>
        <v>1</v>
      </c>
      <c r="Q2393">
        <f t="shared" si="271"/>
        <v>1</v>
      </c>
      <c r="R2393" t="b">
        <f t="shared" ca="1" si="272"/>
        <v>1</v>
      </c>
      <c r="T2393" t="b">
        <f t="shared" ca="1" si="27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276"/>
        <v>1</v>
      </c>
      <c r="AJ2393">
        <f t="shared" si="274"/>
        <v>1</v>
      </c>
      <c r="AK2393">
        <f t="shared" si="275"/>
        <v>1</v>
      </c>
      <c r="AL2393">
        <f t="shared" si="269"/>
        <v>11</v>
      </c>
    </row>
    <row r="2394" spans="1:38" hidden="1" x14ac:dyDescent="0.3">
      <c r="A2394">
        <v>26</v>
      </c>
      <c r="B2394">
        <v>3</v>
      </c>
      <c r="C2394">
        <f>IF(OR($L2394=TRUE,$A2394=0,MOD($A2394,ChapterTable!$R$20)&lt;&gt;0),
MAX(0,INT(($B2394+ChapterTable!$P$26+VLOOKUP(SUBSTITUTE(C$1,"성장단계","")&amp;"단계오프셋",ChapterTable!$R:$S,2,0))/ChapterTable!$P$23)),
MAX(0,INT(($B2394+ChapterTable!$R$26+VLOOKUP(SUBSTITUTE(C$1,"성장단계","")&amp;"보스단계오프셋",ChapterTable!$R:$S,2,0))/ChapterTable!$R$23)))</f>
        <v>0</v>
      </c>
      <c r="D2394">
        <f>IF(OR($L2394=TRUE,$A2394=0,MOD($A2394,ChapterTable!$R$20)&lt;&gt;0),
MAX(0,INT(($B2394+ChapterTable!$P$26+VLOOKUP(SUBSTITUTE(D$1,"성장단계","")&amp;"단계오프셋",ChapterTable!$R:$S,2,0))/ChapterTable!$P$23)),
MAX(0,INT(($B2394+ChapterTable!$R$26+VLOOKUP(SUBSTITUTE(D$1,"성장단계","")&amp;"보스단계오프셋",ChapterTable!$R:$S,2,0))/ChapterTable!$R$23)))</f>
        <v>0</v>
      </c>
      <c r="E2394" s="1">
        <f ca="1">IF(AND($A2394=0,$B2394=1),
    VLOOKUP(1,ChapterTable!$1:$1048576,MATCH("최종"&amp;SUBSTITUTE(SUBSTITUTE(E$1,"standard",""),"|Float",""),ChapterTable!$1:$1,0),0)*ChapterTable!$P$17,
  IF(AND($A2394=0,$B2394=0),
    E2395,
  IF($B2394=0,
    VLOOKUP($A2394,ChapterTable!$1:$1048576,MATCH("최종"&amp;SUBSTITUTE(SUBSTITUTE(E$1,"standard",""),"|Float",""),ChapterTable!$1:$1,0),0),
  IF($B2394=1,
    IF($L2394=FALSE,
      VLOOKUP($A2394,ChapterTable!$1:$1048576,MATCH("최종"&amp;SUBSTITUTE(SUBSTITUTE(E$1,"standard",""),"|Float",""),ChapterTable!$1:$1,0),0),
      VLOOKUP($A2394-ChapterTable!$P$11,ChapterTable!$1:$1048576,MATCH("최종"&amp;SUBSTITUTE(SUBSTITUTE(E$1,"standard",""),"|Float",""),ChapterTable!$1:$1,0),0)*ChapterTable!$P$14
    ),
  OFFSET(E2394,-$B2394+IF($L2394,1,0),0)*IF($B2394&gt;OFFSET($B2394,1,0),ChapterTable!$R$17,1)*
    (VLOOKUP(SUBSTITUTE(SUBSTITUTE(E$1,"standard",""),"|Float","")&amp;IF(OR($L2394=TRUE,$A2394=0,MOD($A2394,ChapterTable!$R$20)&lt;&gt;0),"","보스")&amp;"인게임누적곱배수",ChapterTable!$R:$S,2,0)^C2394
    +VLOOKUP(SUBSTITUTE(SUBSTITUTE(E$1,"standard",""),"|Float","")&amp;IF(OR($L2394=TRUE,$A2394=0,MOD($A2394,ChapterTable!$R$20)&lt;&gt;0),"","보스")&amp;"인게임누적합배수",ChapterTable!$R:$S,2,0)*C2394)
  )
  )
  )
)</f>
        <v>2323107.4830518961</v>
      </c>
      <c r="F2394" s="1">
        <f ca="1">IF(AND($A2394=0,$B2394=1),
    VLOOKUP(1,ChapterTable!$1:$1048576,MATCH("최종"&amp;SUBSTITUTE(SUBSTITUTE(F$1,"standard",""),"|Float",""),ChapterTable!$1:$1,0),0)*ChapterTable!$P$17,
  IF(AND($A2394=0,$B2394=0),
    F2395,
  IF($B2394=0,
    VLOOKUP($A2394,ChapterTable!$1:$1048576,MATCH("최종"&amp;SUBSTITUTE(SUBSTITUTE(F$1,"standard",""),"|Float",""),ChapterTable!$1:$1,0),0),
  IF($B2394=1,
    IF($L2394=FALSE,
      VLOOKUP($A2394,ChapterTable!$1:$1048576,MATCH("최종"&amp;SUBSTITUTE(SUBSTITUTE(F$1,"standard",""),"|Float",""),ChapterTable!$1:$1,0),0),
      VLOOKUP($A2394-ChapterTable!$P$11,ChapterTable!$1:$1048576,MATCH("최종"&amp;SUBSTITUTE(SUBSTITUTE(F$1,"standard",""),"|Float",""),ChapterTable!$1:$1,0),0)*ChapterTable!$P$14
    ),
  OFFSET(F2394,-$B2394+IF($L2394,1,0),0)*
    (VLOOKUP(SUBSTITUTE(SUBSTITUTE(F$1,"standard",""),"|Float","")&amp;IF(OR($L2394=TRUE,$A2394=0,MOD($A2394,ChapterTable!$R$20)&lt;&gt;0),"","보스")&amp;"인게임누적곱배수",ChapterTable!$R:$S,2,0)^D2394
    +VLOOKUP(SUBSTITUTE(SUBSTITUTE(F$1,"standard",""),"|Float","")&amp;IF(OR($L2394=TRUE,$A2394=0,MOD($A2394,ChapterTable!$R$20)&lt;&gt;0),"","보스")&amp;"인게임누적합배수",ChapterTable!$R:$S,2,0)*D2394)
  )
  )
  )
)</f>
        <v>967961.45127162326</v>
      </c>
      <c r="G2394" t="s">
        <v>719</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270"/>
        <v>1</v>
      </c>
      <c r="Q2394">
        <f t="shared" si="271"/>
        <v>1</v>
      </c>
      <c r="R2394" t="b">
        <f t="shared" ca="1" si="272"/>
        <v>1</v>
      </c>
      <c r="T2394" t="b">
        <f t="shared" ca="1" si="27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276"/>
        <v>1</v>
      </c>
      <c r="AJ2394">
        <f t="shared" si="274"/>
        <v>1</v>
      </c>
      <c r="AK2394">
        <f t="shared" si="275"/>
        <v>1</v>
      </c>
      <c r="AL2394">
        <f t="shared" si="269"/>
        <v>11</v>
      </c>
    </row>
    <row r="2395" spans="1:38" hidden="1" x14ac:dyDescent="0.3">
      <c r="A2395">
        <v>26</v>
      </c>
      <c r="B2395">
        <v>4</v>
      </c>
      <c r="C2395">
        <f>IF(OR($L2395=TRUE,$A2395=0,MOD($A2395,ChapterTable!$R$20)&lt;&gt;0),
MAX(0,INT(($B2395+ChapterTable!$P$26+VLOOKUP(SUBSTITUTE(C$1,"성장단계","")&amp;"단계오프셋",ChapterTable!$R:$S,2,0))/ChapterTable!$P$23)),
MAX(0,INT(($B2395+ChapterTable!$R$26+VLOOKUP(SUBSTITUTE(C$1,"성장단계","")&amp;"보스단계오프셋",ChapterTable!$R:$S,2,0))/ChapterTable!$R$23)))</f>
        <v>0</v>
      </c>
      <c r="D2395">
        <f>IF(OR($L2395=TRUE,$A2395=0,MOD($A2395,ChapterTable!$R$20)&lt;&gt;0),
MAX(0,INT(($B2395+ChapterTable!$P$26+VLOOKUP(SUBSTITUTE(D$1,"성장단계","")&amp;"단계오프셋",ChapterTable!$R:$S,2,0))/ChapterTable!$P$23)),
MAX(0,INT(($B2395+ChapterTable!$R$26+VLOOKUP(SUBSTITUTE(D$1,"성장단계","")&amp;"보스단계오프셋",ChapterTable!$R:$S,2,0))/ChapterTable!$R$23)))</f>
        <v>0</v>
      </c>
      <c r="E2395" s="1">
        <f ca="1">IF(AND($A2395=0,$B2395=1),
    VLOOKUP(1,ChapterTable!$1:$1048576,MATCH("최종"&amp;SUBSTITUTE(SUBSTITUTE(E$1,"standard",""),"|Float",""),ChapterTable!$1:$1,0),0)*ChapterTable!$P$17,
  IF(AND($A2395=0,$B2395=0),
    E2396,
  IF($B2395=0,
    VLOOKUP($A2395,ChapterTable!$1:$1048576,MATCH("최종"&amp;SUBSTITUTE(SUBSTITUTE(E$1,"standard",""),"|Float",""),ChapterTable!$1:$1,0),0),
  IF($B2395=1,
    IF($L2395=FALSE,
      VLOOKUP($A2395,ChapterTable!$1:$1048576,MATCH("최종"&amp;SUBSTITUTE(SUBSTITUTE(E$1,"standard",""),"|Float",""),ChapterTable!$1:$1,0),0),
      VLOOKUP($A2395-ChapterTable!$P$11,ChapterTable!$1:$1048576,MATCH("최종"&amp;SUBSTITUTE(SUBSTITUTE(E$1,"standard",""),"|Float",""),ChapterTable!$1:$1,0),0)*ChapterTable!$P$14
    ),
  OFFSET(E2395,-$B2395+IF($L2395,1,0),0)*IF($B2395&gt;OFFSET($B2395,1,0),ChapterTable!$R$17,1)*
    (VLOOKUP(SUBSTITUTE(SUBSTITUTE(E$1,"standard",""),"|Float","")&amp;IF(OR($L2395=TRUE,$A2395=0,MOD($A2395,ChapterTable!$R$20)&lt;&gt;0),"","보스")&amp;"인게임누적곱배수",ChapterTable!$R:$S,2,0)^C2395
    +VLOOKUP(SUBSTITUTE(SUBSTITUTE(E$1,"standard",""),"|Float","")&amp;IF(OR($L2395=TRUE,$A2395=0,MOD($A2395,ChapterTable!$R$20)&lt;&gt;0),"","보스")&amp;"인게임누적합배수",ChapterTable!$R:$S,2,0)*C2395)
  )
  )
  )
)</f>
        <v>2323107.4830518961</v>
      </c>
      <c r="F2395" s="1">
        <f ca="1">IF(AND($A2395=0,$B2395=1),
    VLOOKUP(1,ChapterTable!$1:$1048576,MATCH("최종"&amp;SUBSTITUTE(SUBSTITUTE(F$1,"standard",""),"|Float",""),ChapterTable!$1:$1,0),0)*ChapterTable!$P$17,
  IF(AND($A2395=0,$B2395=0),
    F2396,
  IF($B2395=0,
    VLOOKUP($A2395,ChapterTable!$1:$1048576,MATCH("최종"&amp;SUBSTITUTE(SUBSTITUTE(F$1,"standard",""),"|Float",""),ChapterTable!$1:$1,0),0),
  IF($B2395=1,
    IF($L2395=FALSE,
      VLOOKUP($A2395,ChapterTable!$1:$1048576,MATCH("최종"&amp;SUBSTITUTE(SUBSTITUTE(F$1,"standard",""),"|Float",""),ChapterTable!$1:$1,0),0),
      VLOOKUP($A2395-ChapterTable!$P$11,ChapterTable!$1:$1048576,MATCH("최종"&amp;SUBSTITUTE(SUBSTITUTE(F$1,"standard",""),"|Float",""),ChapterTable!$1:$1,0),0)*ChapterTable!$P$14
    ),
  OFFSET(F2395,-$B2395+IF($L2395,1,0),0)*
    (VLOOKUP(SUBSTITUTE(SUBSTITUTE(F$1,"standard",""),"|Float","")&amp;IF(OR($L2395=TRUE,$A2395=0,MOD($A2395,ChapterTable!$R$20)&lt;&gt;0),"","보스")&amp;"인게임누적곱배수",ChapterTable!$R:$S,2,0)^D2395
    +VLOOKUP(SUBSTITUTE(SUBSTITUTE(F$1,"standard",""),"|Float","")&amp;IF(OR($L2395=TRUE,$A2395=0,MOD($A2395,ChapterTable!$R$20)&lt;&gt;0),"","보스")&amp;"인게임누적합배수",ChapterTable!$R:$S,2,0)*D2395)
  )
  )
  )
)</f>
        <v>967961.45127162326</v>
      </c>
      <c r="G2395" t="s">
        <v>719</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270"/>
        <v>1</v>
      </c>
      <c r="Q2395">
        <f t="shared" si="271"/>
        <v>1</v>
      </c>
      <c r="R2395" t="b">
        <f t="shared" ca="1" si="272"/>
        <v>1</v>
      </c>
      <c r="T2395" t="b">
        <f t="shared" ca="1" si="27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276"/>
        <v>1</v>
      </c>
      <c r="AJ2395">
        <f t="shared" si="274"/>
        <v>1</v>
      </c>
      <c r="AK2395">
        <f t="shared" si="275"/>
        <v>1</v>
      </c>
      <c r="AL2395">
        <f t="shared" si="269"/>
        <v>11</v>
      </c>
    </row>
    <row r="2396" spans="1:38" hidden="1" x14ac:dyDescent="0.3">
      <c r="A2396">
        <v>26</v>
      </c>
      <c r="B2396">
        <v>5</v>
      </c>
      <c r="C2396">
        <f>IF(OR($L2396=TRUE,$A2396=0,MOD($A2396,ChapterTable!$R$20)&lt;&gt;0),
MAX(0,INT(($B2396+ChapterTable!$P$26+VLOOKUP(SUBSTITUTE(C$1,"성장단계","")&amp;"단계오프셋",ChapterTable!$R:$S,2,0))/ChapterTable!$P$23)),
MAX(0,INT(($B2396+ChapterTable!$R$26+VLOOKUP(SUBSTITUTE(C$1,"성장단계","")&amp;"보스단계오프셋",ChapterTable!$R:$S,2,0))/ChapterTable!$R$23)))</f>
        <v>0</v>
      </c>
      <c r="D2396">
        <f>IF(OR($L2396=TRUE,$A2396=0,MOD($A2396,ChapterTable!$R$20)&lt;&gt;0),
MAX(0,INT(($B2396+ChapterTable!$P$26+VLOOKUP(SUBSTITUTE(D$1,"성장단계","")&amp;"단계오프셋",ChapterTable!$R:$S,2,0))/ChapterTable!$P$23)),
MAX(0,INT(($B2396+ChapterTable!$R$26+VLOOKUP(SUBSTITUTE(D$1,"성장단계","")&amp;"보스단계오프셋",ChapterTable!$R:$S,2,0))/ChapterTable!$R$23)))</f>
        <v>0</v>
      </c>
      <c r="E2396" s="1">
        <f ca="1">IF(AND($A2396=0,$B2396=1),
    VLOOKUP(1,ChapterTable!$1:$1048576,MATCH("최종"&amp;SUBSTITUTE(SUBSTITUTE(E$1,"standard",""),"|Float",""),ChapterTable!$1:$1,0),0)*ChapterTable!$P$17,
  IF(AND($A2396=0,$B2396=0),
    E2397,
  IF($B2396=0,
    VLOOKUP($A2396,ChapterTable!$1:$1048576,MATCH("최종"&amp;SUBSTITUTE(SUBSTITUTE(E$1,"standard",""),"|Float",""),ChapterTable!$1:$1,0),0),
  IF($B2396=1,
    IF($L2396=FALSE,
      VLOOKUP($A2396,ChapterTable!$1:$1048576,MATCH("최종"&amp;SUBSTITUTE(SUBSTITUTE(E$1,"standard",""),"|Float",""),ChapterTable!$1:$1,0),0),
      VLOOKUP($A2396-ChapterTable!$P$11,ChapterTable!$1:$1048576,MATCH("최종"&amp;SUBSTITUTE(SUBSTITUTE(E$1,"standard",""),"|Float",""),ChapterTable!$1:$1,0),0)*ChapterTable!$P$14
    ),
  OFFSET(E2396,-$B2396+IF($L2396,1,0),0)*IF($B2396&gt;OFFSET($B2396,1,0),ChapterTable!$R$17,1)*
    (VLOOKUP(SUBSTITUTE(SUBSTITUTE(E$1,"standard",""),"|Float","")&amp;IF(OR($L2396=TRUE,$A2396=0,MOD($A2396,ChapterTable!$R$20)&lt;&gt;0),"","보스")&amp;"인게임누적곱배수",ChapterTable!$R:$S,2,0)^C2396
    +VLOOKUP(SUBSTITUTE(SUBSTITUTE(E$1,"standard",""),"|Float","")&amp;IF(OR($L2396=TRUE,$A2396=0,MOD($A2396,ChapterTable!$R$20)&lt;&gt;0),"","보스")&amp;"인게임누적합배수",ChapterTable!$R:$S,2,0)*C2396)
  )
  )
  )
)</f>
        <v>2323107.4830518961</v>
      </c>
      <c r="F2396" s="1">
        <f ca="1">IF(AND($A2396=0,$B2396=1),
    VLOOKUP(1,ChapterTable!$1:$1048576,MATCH("최종"&amp;SUBSTITUTE(SUBSTITUTE(F$1,"standard",""),"|Float",""),ChapterTable!$1:$1,0),0)*ChapterTable!$P$17,
  IF(AND($A2396=0,$B2396=0),
    F2397,
  IF($B2396=0,
    VLOOKUP($A2396,ChapterTable!$1:$1048576,MATCH("최종"&amp;SUBSTITUTE(SUBSTITUTE(F$1,"standard",""),"|Float",""),ChapterTable!$1:$1,0),0),
  IF($B2396=1,
    IF($L2396=FALSE,
      VLOOKUP($A2396,ChapterTable!$1:$1048576,MATCH("최종"&amp;SUBSTITUTE(SUBSTITUTE(F$1,"standard",""),"|Float",""),ChapterTable!$1:$1,0),0),
      VLOOKUP($A2396-ChapterTable!$P$11,ChapterTable!$1:$1048576,MATCH("최종"&amp;SUBSTITUTE(SUBSTITUTE(F$1,"standard",""),"|Float",""),ChapterTable!$1:$1,0),0)*ChapterTable!$P$14
    ),
  OFFSET(F2396,-$B2396+IF($L2396,1,0),0)*
    (VLOOKUP(SUBSTITUTE(SUBSTITUTE(F$1,"standard",""),"|Float","")&amp;IF(OR($L2396=TRUE,$A2396=0,MOD($A2396,ChapterTable!$R$20)&lt;&gt;0),"","보스")&amp;"인게임누적곱배수",ChapterTable!$R:$S,2,0)^D2396
    +VLOOKUP(SUBSTITUTE(SUBSTITUTE(F$1,"standard",""),"|Float","")&amp;IF(OR($L2396=TRUE,$A2396=0,MOD($A2396,ChapterTable!$R$20)&lt;&gt;0),"","보스")&amp;"인게임누적합배수",ChapterTable!$R:$S,2,0)*D2396)
  )
  )
  )
)</f>
        <v>967961.45127162326</v>
      </c>
      <c r="G2396" t="s">
        <v>719</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270"/>
        <v>11</v>
      </c>
      <c r="Q2396">
        <f t="shared" si="271"/>
        <v>11</v>
      </c>
      <c r="R2396" t="b">
        <f t="shared" ca="1" si="272"/>
        <v>1</v>
      </c>
      <c r="T2396" t="b">
        <f t="shared" ca="1" si="27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276"/>
        <v>1</v>
      </c>
      <c r="AJ2396">
        <f t="shared" si="274"/>
        <v>1</v>
      </c>
      <c r="AK2396">
        <f t="shared" si="275"/>
        <v>1</v>
      </c>
      <c r="AL2396">
        <f t="shared" si="269"/>
        <v>11</v>
      </c>
    </row>
    <row r="2397" spans="1:38" hidden="1" x14ac:dyDescent="0.3">
      <c r="A2397">
        <v>26</v>
      </c>
      <c r="B2397">
        <v>6</v>
      </c>
      <c r="C2397">
        <f>IF(OR($L2397=TRUE,$A2397=0,MOD($A2397,ChapterTable!$R$20)&lt;&gt;0),
MAX(0,INT(($B2397+ChapterTable!$P$26+VLOOKUP(SUBSTITUTE(C$1,"성장단계","")&amp;"단계오프셋",ChapterTable!$R:$S,2,0))/ChapterTable!$P$23)),
MAX(0,INT(($B2397+ChapterTable!$R$26+VLOOKUP(SUBSTITUTE(C$1,"성장단계","")&amp;"보스단계오프셋",ChapterTable!$R:$S,2,0))/ChapterTable!$R$23)))</f>
        <v>1</v>
      </c>
      <c r="D2397">
        <f>IF(OR($L2397=TRUE,$A2397=0,MOD($A2397,ChapterTable!$R$20)&lt;&gt;0),
MAX(0,INT(($B2397+ChapterTable!$P$26+VLOOKUP(SUBSTITUTE(D$1,"성장단계","")&amp;"단계오프셋",ChapterTable!$R:$S,2,0))/ChapterTable!$P$23)),
MAX(0,INT(($B2397+ChapterTable!$R$26+VLOOKUP(SUBSTITUTE(D$1,"성장단계","")&amp;"보스단계오프셋",ChapterTable!$R:$S,2,0))/ChapterTable!$R$23)))</f>
        <v>0</v>
      </c>
      <c r="E2397" s="1">
        <f ca="1">IF(AND($A2397=0,$B2397=1),
    VLOOKUP(1,ChapterTable!$1:$1048576,MATCH("최종"&amp;SUBSTITUTE(SUBSTITUTE(E$1,"standard",""),"|Float",""),ChapterTable!$1:$1,0),0)*ChapterTable!$P$17,
  IF(AND($A2397=0,$B2397=0),
    E2398,
  IF($B2397=0,
    VLOOKUP($A2397,ChapterTable!$1:$1048576,MATCH("최종"&amp;SUBSTITUTE(SUBSTITUTE(E$1,"standard",""),"|Float",""),ChapterTable!$1:$1,0),0),
  IF($B2397=1,
    IF($L2397=FALSE,
      VLOOKUP($A2397,ChapterTable!$1:$1048576,MATCH("최종"&amp;SUBSTITUTE(SUBSTITUTE(E$1,"standard",""),"|Float",""),ChapterTable!$1:$1,0),0),
      VLOOKUP($A2397-ChapterTable!$P$11,ChapterTable!$1:$1048576,MATCH("최종"&amp;SUBSTITUTE(SUBSTITUTE(E$1,"standard",""),"|Float",""),ChapterTable!$1:$1,0),0)*ChapterTable!$P$14
    ),
  OFFSET(E2397,-$B2397+IF($L2397,1,0),0)*IF($B2397&gt;OFFSET($B2397,1,0),ChapterTable!$R$17,1)*
    (VLOOKUP(SUBSTITUTE(SUBSTITUTE(E$1,"standard",""),"|Float","")&amp;IF(OR($L2397=TRUE,$A2397=0,MOD($A2397,ChapterTable!$R$20)&lt;&gt;0),"","보스")&amp;"인게임누적곱배수",ChapterTable!$R:$S,2,0)^C2397
    +VLOOKUP(SUBSTITUTE(SUBSTITUTE(E$1,"standard",""),"|Float","")&amp;IF(OR($L2397=TRUE,$A2397=0,MOD($A2397,ChapterTable!$R$20)&lt;&gt;0),"","보스")&amp;"인게임누적합배수",ChapterTable!$R:$S,2,0)*C2397)
  )
  )
  )
)</f>
        <v>2787728.9796622754</v>
      </c>
      <c r="F2397" s="1">
        <f ca="1">IF(AND($A2397=0,$B2397=1),
    VLOOKUP(1,ChapterTable!$1:$1048576,MATCH("최종"&amp;SUBSTITUTE(SUBSTITUTE(F$1,"standard",""),"|Float",""),ChapterTable!$1:$1,0),0)*ChapterTable!$P$17,
  IF(AND($A2397=0,$B2397=0),
    F2398,
  IF($B2397=0,
    VLOOKUP($A2397,ChapterTable!$1:$1048576,MATCH("최종"&amp;SUBSTITUTE(SUBSTITUTE(F$1,"standard",""),"|Float",""),ChapterTable!$1:$1,0),0),
  IF($B2397=1,
    IF($L2397=FALSE,
      VLOOKUP($A2397,ChapterTable!$1:$1048576,MATCH("최종"&amp;SUBSTITUTE(SUBSTITUTE(F$1,"standard",""),"|Float",""),ChapterTable!$1:$1,0),0),
      VLOOKUP($A2397-ChapterTable!$P$11,ChapterTable!$1:$1048576,MATCH("최종"&amp;SUBSTITUTE(SUBSTITUTE(F$1,"standard",""),"|Float",""),ChapterTable!$1:$1,0),0)*ChapterTable!$P$14
    ),
  OFFSET(F2397,-$B2397+IF($L2397,1,0),0)*
    (VLOOKUP(SUBSTITUTE(SUBSTITUTE(F$1,"standard",""),"|Float","")&amp;IF(OR($L2397=TRUE,$A2397=0,MOD($A2397,ChapterTable!$R$20)&lt;&gt;0),"","보스")&amp;"인게임누적곱배수",ChapterTable!$R:$S,2,0)^D2397
    +VLOOKUP(SUBSTITUTE(SUBSTITUTE(F$1,"standard",""),"|Float","")&amp;IF(OR($L2397=TRUE,$A2397=0,MOD($A2397,ChapterTable!$R$20)&lt;&gt;0),"","보스")&amp;"인게임누적합배수",ChapterTable!$R:$S,2,0)*D2397)
  )
  )
  )
)</f>
        <v>967961.45127162326</v>
      </c>
      <c r="G2397" t="s">
        <v>719</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270"/>
        <v>1</v>
      </c>
      <c r="Q2397">
        <f t="shared" si="271"/>
        <v>1</v>
      </c>
      <c r="R2397" t="b">
        <f t="shared" ca="1" si="272"/>
        <v>1</v>
      </c>
      <c r="T2397" t="b">
        <f t="shared" ca="1" si="27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276"/>
        <v>1</v>
      </c>
      <c r="AJ2397">
        <f t="shared" si="274"/>
        <v>1</v>
      </c>
      <c r="AK2397">
        <f t="shared" si="275"/>
        <v>1</v>
      </c>
      <c r="AL2397">
        <f t="shared" si="269"/>
        <v>11</v>
      </c>
    </row>
    <row r="2398" spans="1:38" hidden="1" x14ac:dyDescent="0.3">
      <c r="A2398">
        <v>26</v>
      </c>
      <c r="B2398">
        <v>7</v>
      </c>
      <c r="C2398">
        <f>IF(OR($L2398=TRUE,$A2398=0,MOD($A2398,ChapterTable!$R$20)&lt;&gt;0),
MAX(0,INT(($B2398+ChapterTable!$P$26+VLOOKUP(SUBSTITUTE(C$1,"성장단계","")&amp;"단계오프셋",ChapterTable!$R:$S,2,0))/ChapterTable!$P$23)),
MAX(0,INT(($B2398+ChapterTable!$R$26+VLOOKUP(SUBSTITUTE(C$1,"성장단계","")&amp;"보스단계오프셋",ChapterTable!$R:$S,2,0))/ChapterTable!$R$23)))</f>
        <v>1</v>
      </c>
      <c r="D2398">
        <f>IF(OR($L2398=TRUE,$A2398=0,MOD($A2398,ChapterTable!$R$20)&lt;&gt;0),
MAX(0,INT(($B2398+ChapterTable!$P$26+VLOOKUP(SUBSTITUTE(D$1,"성장단계","")&amp;"단계오프셋",ChapterTable!$R:$S,2,0))/ChapterTable!$P$23)),
MAX(0,INT(($B2398+ChapterTable!$R$26+VLOOKUP(SUBSTITUTE(D$1,"성장단계","")&amp;"보스단계오프셋",ChapterTable!$R:$S,2,0))/ChapterTable!$R$23)))</f>
        <v>0</v>
      </c>
      <c r="E2398" s="1">
        <f ca="1">IF(AND($A2398=0,$B2398=1),
    VLOOKUP(1,ChapterTable!$1:$1048576,MATCH("최종"&amp;SUBSTITUTE(SUBSTITUTE(E$1,"standard",""),"|Float",""),ChapterTable!$1:$1,0),0)*ChapterTable!$P$17,
  IF(AND($A2398=0,$B2398=0),
    E2399,
  IF($B2398=0,
    VLOOKUP($A2398,ChapterTable!$1:$1048576,MATCH("최종"&amp;SUBSTITUTE(SUBSTITUTE(E$1,"standard",""),"|Float",""),ChapterTable!$1:$1,0),0),
  IF($B2398=1,
    IF($L2398=FALSE,
      VLOOKUP($A2398,ChapterTable!$1:$1048576,MATCH("최종"&amp;SUBSTITUTE(SUBSTITUTE(E$1,"standard",""),"|Float",""),ChapterTable!$1:$1,0),0),
      VLOOKUP($A2398-ChapterTable!$P$11,ChapterTable!$1:$1048576,MATCH("최종"&amp;SUBSTITUTE(SUBSTITUTE(E$1,"standard",""),"|Float",""),ChapterTable!$1:$1,0),0)*ChapterTable!$P$14
    ),
  OFFSET(E2398,-$B2398+IF($L2398,1,0),0)*IF($B2398&gt;OFFSET($B2398,1,0),ChapterTable!$R$17,1)*
    (VLOOKUP(SUBSTITUTE(SUBSTITUTE(E$1,"standard",""),"|Float","")&amp;IF(OR($L2398=TRUE,$A2398=0,MOD($A2398,ChapterTable!$R$20)&lt;&gt;0),"","보스")&amp;"인게임누적곱배수",ChapterTable!$R:$S,2,0)^C2398
    +VLOOKUP(SUBSTITUTE(SUBSTITUTE(E$1,"standard",""),"|Float","")&amp;IF(OR($L2398=TRUE,$A2398=0,MOD($A2398,ChapterTable!$R$20)&lt;&gt;0),"","보스")&amp;"인게임누적합배수",ChapterTable!$R:$S,2,0)*C2398)
  )
  )
  )
)</f>
        <v>2787728.9796622754</v>
      </c>
      <c r="F2398" s="1">
        <f ca="1">IF(AND($A2398=0,$B2398=1),
    VLOOKUP(1,ChapterTable!$1:$1048576,MATCH("최종"&amp;SUBSTITUTE(SUBSTITUTE(F$1,"standard",""),"|Float",""),ChapterTable!$1:$1,0),0)*ChapterTable!$P$17,
  IF(AND($A2398=0,$B2398=0),
    F2399,
  IF($B2398=0,
    VLOOKUP($A2398,ChapterTable!$1:$1048576,MATCH("최종"&amp;SUBSTITUTE(SUBSTITUTE(F$1,"standard",""),"|Float",""),ChapterTable!$1:$1,0),0),
  IF($B2398=1,
    IF($L2398=FALSE,
      VLOOKUP($A2398,ChapterTable!$1:$1048576,MATCH("최종"&amp;SUBSTITUTE(SUBSTITUTE(F$1,"standard",""),"|Float",""),ChapterTable!$1:$1,0),0),
      VLOOKUP($A2398-ChapterTable!$P$11,ChapterTable!$1:$1048576,MATCH("최종"&amp;SUBSTITUTE(SUBSTITUTE(F$1,"standard",""),"|Float",""),ChapterTable!$1:$1,0),0)*ChapterTable!$P$14
    ),
  OFFSET(F2398,-$B2398+IF($L2398,1,0),0)*
    (VLOOKUP(SUBSTITUTE(SUBSTITUTE(F$1,"standard",""),"|Float","")&amp;IF(OR($L2398=TRUE,$A2398=0,MOD($A2398,ChapterTable!$R$20)&lt;&gt;0),"","보스")&amp;"인게임누적곱배수",ChapterTable!$R:$S,2,0)^D2398
    +VLOOKUP(SUBSTITUTE(SUBSTITUTE(F$1,"standard",""),"|Float","")&amp;IF(OR($L2398=TRUE,$A2398=0,MOD($A2398,ChapterTable!$R$20)&lt;&gt;0),"","보스")&amp;"인게임누적합배수",ChapterTable!$R:$S,2,0)*D2398)
  )
  )
  )
)</f>
        <v>967961.45127162326</v>
      </c>
      <c r="G2398" t="s">
        <v>719</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270"/>
        <v>1</v>
      </c>
      <c r="Q2398">
        <f t="shared" si="271"/>
        <v>1</v>
      </c>
      <c r="R2398" t="b">
        <f t="shared" ca="1" si="272"/>
        <v>1</v>
      </c>
      <c r="T2398" t="b">
        <f t="shared" ca="1" si="27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276"/>
        <v>1</v>
      </c>
      <c r="AJ2398">
        <f t="shared" si="274"/>
        <v>1</v>
      </c>
      <c r="AK2398">
        <f t="shared" si="275"/>
        <v>1</v>
      </c>
      <c r="AL2398">
        <f t="shared" si="269"/>
        <v>11</v>
      </c>
    </row>
    <row r="2399" spans="1:38" hidden="1" x14ac:dyDescent="0.3">
      <c r="A2399">
        <v>26</v>
      </c>
      <c r="B2399">
        <v>8</v>
      </c>
      <c r="C2399">
        <f>IF(OR($L2399=TRUE,$A2399=0,MOD($A2399,ChapterTable!$R$20)&lt;&gt;0),
MAX(0,INT(($B2399+ChapterTable!$P$26+VLOOKUP(SUBSTITUTE(C$1,"성장단계","")&amp;"단계오프셋",ChapterTable!$R:$S,2,0))/ChapterTable!$P$23)),
MAX(0,INT(($B2399+ChapterTable!$R$26+VLOOKUP(SUBSTITUTE(C$1,"성장단계","")&amp;"보스단계오프셋",ChapterTable!$R:$S,2,0))/ChapterTable!$R$23)))</f>
        <v>1</v>
      </c>
      <c r="D2399">
        <f>IF(OR($L2399=TRUE,$A2399=0,MOD($A2399,ChapterTable!$R$20)&lt;&gt;0),
MAX(0,INT(($B2399+ChapterTable!$P$26+VLOOKUP(SUBSTITUTE(D$1,"성장단계","")&amp;"단계오프셋",ChapterTable!$R:$S,2,0))/ChapterTable!$P$23)),
MAX(0,INT(($B2399+ChapterTable!$R$26+VLOOKUP(SUBSTITUTE(D$1,"성장단계","")&amp;"보스단계오프셋",ChapterTable!$R:$S,2,0))/ChapterTable!$R$23)))</f>
        <v>0</v>
      </c>
      <c r="E2399" s="1">
        <f ca="1">IF(AND($A2399=0,$B2399=1),
    VLOOKUP(1,ChapterTable!$1:$1048576,MATCH("최종"&amp;SUBSTITUTE(SUBSTITUTE(E$1,"standard",""),"|Float",""),ChapterTable!$1:$1,0),0)*ChapterTable!$P$17,
  IF(AND($A2399=0,$B2399=0),
    E2400,
  IF($B2399=0,
    VLOOKUP($A2399,ChapterTable!$1:$1048576,MATCH("최종"&amp;SUBSTITUTE(SUBSTITUTE(E$1,"standard",""),"|Float",""),ChapterTable!$1:$1,0),0),
  IF($B2399=1,
    IF($L2399=FALSE,
      VLOOKUP($A2399,ChapterTable!$1:$1048576,MATCH("최종"&amp;SUBSTITUTE(SUBSTITUTE(E$1,"standard",""),"|Float",""),ChapterTable!$1:$1,0),0),
      VLOOKUP($A2399-ChapterTable!$P$11,ChapterTable!$1:$1048576,MATCH("최종"&amp;SUBSTITUTE(SUBSTITUTE(E$1,"standard",""),"|Float",""),ChapterTable!$1:$1,0),0)*ChapterTable!$P$14
    ),
  OFFSET(E2399,-$B2399+IF($L2399,1,0),0)*IF($B2399&gt;OFFSET($B2399,1,0),ChapterTable!$R$17,1)*
    (VLOOKUP(SUBSTITUTE(SUBSTITUTE(E$1,"standard",""),"|Float","")&amp;IF(OR($L2399=TRUE,$A2399=0,MOD($A2399,ChapterTable!$R$20)&lt;&gt;0),"","보스")&amp;"인게임누적곱배수",ChapterTable!$R:$S,2,0)^C2399
    +VLOOKUP(SUBSTITUTE(SUBSTITUTE(E$1,"standard",""),"|Float","")&amp;IF(OR($L2399=TRUE,$A2399=0,MOD($A2399,ChapterTable!$R$20)&lt;&gt;0),"","보스")&amp;"인게임누적합배수",ChapterTable!$R:$S,2,0)*C2399)
  )
  )
  )
)</f>
        <v>2787728.9796622754</v>
      </c>
      <c r="F2399" s="1">
        <f ca="1">IF(AND($A2399=0,$B2399=1),
    VLOOKUP(1,ChapterTable!$1:$1048576,MATCH("최종"&amp;SUBSTITUTE(SUBSTITUTE(F$1,"standard",""),"|Float",""),ChapterTable!$1:$1,0),0)*ChapterTable!$P$17,
  IF(AND($A2399=0,$B2399=0),
    F2400,
  IF($B2399=0,
    VLOOKUP($A2399,ChapterTable!$1:$1048576,MATCH("최종"&amp;SUBSTITUTE(SUBSTITUTE(F$1,"standard",""),"|Float",""),ChapterTable!$1:$1,0),0),
  IF($B2399=1,
    IF($L2399=FALSE,
      VLOOKUP($A2399,ChapterTable!$1:$1048576,MATCH("최종"&amp;SUBSTITUTE(SUBSTITUTE(F$1,"standard",""),"|Float",""),ChapterTable!$1:$1,0),0),
      VLOOKUP($A2399-ChapterTable!$P$11,ChapterTable!$1:$1048576,MATCH("최종"&amp;SUBSTITUTE(SUBSTITUTE(F$1,"standard",""),"|Float",""),ChapterTable!$1:$1,0),0)*ChapterTable!$P$14
    ),
  OFFSET(F2399,-$B2399+IF($L2399,1,0),0)*
    (VLOOKUP(SUBSTITUTE(SUBSTITUTE(F$1,"standard",""),"|Float","")&amp;IF(OR($L2399=TRUE,$A2399=0,MOD($A2399,ChapterTable!$R$20)&lt;&gt;0),"","보스")&amp;"인게임누적곱배수",ChapterTable!$R:$S,2,0)^D2399
    +VLOOKUP(SUBSTITUTE(SUBSTITUTE(F$1,"standard",""),"|Float","")&amp;IF(OR($L2399=TRUE,$A2399=0,MOD($A2399,ChapterTable!$R$20)&lt;&gt;0),"","보스")&amp;"인게임누적합배수",ChapterTable!$R:$S,2,0)*D2399)
  )
  )
  )
)</f>
        <v>967961.45127162326</v>
      </c>
      <c r="G2399" t="s">
        <v>719</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270"/>
        <v>1</v>
      </c>
      <c r="Q2399">
        <f t="shared" si="271"/>
        <v>1</v>
      </c>
      <c r="R2399" t="b">
        <f t="shared" ca="1" si="272"/>
        <v>1</v>
      </c>
      <c r="T2399" t="b">
        <f t="shared" ca="1" si="27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276"/>
        <v>1</v>
      </c>
      <c r="AJ2399">
        <f t="shared" si="274"/>
        <v>1</v>
      </c>
      <c r="AK2399">
        <f t="shared" si="275"/>
        <v>1</v>
      </c>
      <c r="AL2399">
        <f t="shared" si="269"/>
        <v>11</v>
      </c>
    </row>
    <row r="2400" spans="1:38" hidden="1" x14ac:dyDescent="0.3">
      <c r="A2400">
        <v>26</v>
      </c>
      <c r="B2400">
        <v>9</v>
      </c>
      <c r="C2400">
        <f>IF(OR($L2400=TRUE,$A2400=0,MOD($A2400,ChapterTable!$R$20)&lt;&gt;0),
MAX(0,INT(($B2400+ChapterTable!$P$26+VLOOKUP(SUBSTITUTE(C$1,"성장단계","")&amp;"단계오프셋",ChapterTable!$R:$S,2,0))/ChapterTable!$P$23)),
MAX(0,INT(($B2400+ChapterTable!$R$26+VLOOKUP(SUBSTITUTE(C$1,"성장단계","")&amp;"보스단계오프셋",ChapterTable!$R:$S,2,0))/ChapterTable!$R$23)))</f>
        <v>1</v>
      </c>
      <c r="D2400">
        <f>IF(OR($L2400=TRUE,$A2400=0,MOD($A2400,ChapterTable!$R$20)&lt;&gt;0),
MAX(0,INT(($B2400+ChapterTable!$P$26+VLOOKUP(SUBSTITUTE(D$1,"성장단계","")&amp;"단계오프셋",ChapterTable!$R:$S,2,0))/ChapterTable!$P$23)),
MAX(0,INT(($B2400+ChapterTable!$R$26+VLOOKUP(SUBSTITUTE(D$1,"성장단계","")&amp;"보스단계오프셋",ChapterTable!$R:$S,2,0))/ChapterTable!$R$23)))</f>
        <v>0</v>
      </c>
      <c r="E2400" s="1">
        <f ca="1">IF(AND($A2400=0,$B2400=1),
    VLOOKUP(1,ChapterTable!$1:$1048576,MATCH("최종"&amp;SUBSTITUTE(SUBSTITUTE(E$1,"standard",""),"|Float",""),ChapterTable!$1:$1,0),0)*ChapterTable!$P$17,
  IF(AND($A2400=0,$B2400=0),
    E2401,
  IF($B2400=0,
    VLOOKUP($A2400,ChapterTable!$1:$1048576,MATCH("최종"&amp;SUBSTITUTE(SUBSTITUTE(E$1,"standard",""),"|Float",""),ChapterTable!$1:$1,0),0),
  IF($B2400=1,
    IF($L2400=FALSE,
      VLOOKUP($A2400,ChapterTable!$1:$1048576,MATCH("최종"&amp;SUBSTITUTE(SUBSTITUTE(E$1,"standard",""),"|Float",""),ChapterTable!$1:$1,0),0),
      VLOOKUP($A2400-ChapterTable!$P$11,ChapterTable!$1:$1048576,MATCH("최종"&amp;SUBSTITUTE(SUBSTITUTE(E$1,"standard",""),"|Float",""),ChapterTable!$1:$1,0),0)*ChapterTable!$P$14
    ),
  OFFSET(E2400,-$B2400+IF($L2400,1,0),0)*IF($B2400&gt;OFFSET($B2400,1,0),ChapterTable!$R$17,1)*
    (VLOOKUP(SUBSTITUTE(SUBSTITUTE(E$1,"standard",""),"|Float","")&amp;IF(OR($L2400=TRUE,$A2400=0,MOD($A2400,ChapterTable!$R$20)&lt;&gt;0),"","보스")&amp;"인게임누적곱배수",ChapterTable!$R:$S,2,0)^C2400
    +VLOOKUP(SUBSTITUTE(SUBSTITUTE(E$1,"standard",""),"|Float","")&amp;IF(OR($L2400=TRUE,$A2400=0,MOD($A2400,ChapterTable!$R$20)&lt;&gt;0),"","보스")&amp;"인게임누적합배수",ChapterTable!$R:$S,2,0)*C2400)
  )
  )
  )
)</f>
        <v>2787728.9796622754</v>
      </c>
      <c r="F2400" s="1">
        <f ca="1">IF(AND($A2400=0,$B2400=1),
    VLOOKUP(1,ChapterTable!$1:$1048576,MATCH("최종"&amp;SUBSTITUTE(SUBSTITUTE(F$1,"standard",""),"|Float",""),ChapterTable!$1:$1,0),0)*ChapterTable!$P$17,
  IF(AND($A2400=0,$B2400=0),
    F2401,
  IF($B2400=0,
    VLOOKUP($A2400,ChapterTable!$1:$1048576,MATCH("최종"&amp;SUBSTITUTE(SUBSTITUTE(F$1,"standard",""),"|Float",""),ChapterTable!$1:$1,0),0),
  IF($B2400=1,
    IF($L2400=FALSE,
      VLOOKUP($A2400,ChapterTable!$1:$1048576,MATCH("최종"&amp;SUBSTITUTE(SUBSTITUTE(F$1,"standard",""),"|Float",""),ChapterTable!$1:$1,0),0),
      VLOOKUP($A2400-ChapterTable!$P$11,ChapterTable!$1:$1048576,MATCH("최종"&amp;SUBSTITUTE(SUBSTITUTE(F$1,"standard",""),"|Float",""),ChapterTable!$1:$1,0),0)*ChapterTable!$P$14
    ),
  OFFSET(F2400,-$B2400+IF($L2400,1,0),0)*
    (VLOOKUP(SUBSTITUTE(SUBSTITUTE(F$1,"standard",""),"|Float","")&amp;IF(OR($L2400=TRUE,$A2400=0,MOD($A2400,ChapterTable!$R$20)&lt;&gt;0),"","보스")&amp;"인게임누적곱배수",ChapterTable!$R:$S,2,0)^D2400
    +VLOOKUP(SUBSTITUTE(SUBSTITUTE(F$1,"standard",""),"|Float","")&amp;IF(OR($L2400=TRUE,$A2400=0,MOD($A2400,ChapterTable!$R$20)&lt;&gt;0),"","보스")&amp;"인게임누적합배수",ChapterTable!$R:$S,2,0)*D2400)
  )
  )
  )
)</f>
        <v>967961.45127162326</v>
      </c>
      <c r="G2400" t="s">
        <v>719</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270"/>
        <v>91</v>
      </c>
      <c r="Q2400">
        <f t="shared" si="271"/>
        <v>91</v>
      </c>
      <c r="R2400" t="b">
        <f t="shared" ca="1" si="272"/>
        <v>1</v>
      </c>
      <c r="T2400" t="b">
        <f t="shared" ca="1" si="27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276"/>
        <v>1</v>
      </c>
      <c r="AJ2400">
        <f t="shared" si="274"/>
        <v>1</v>
      </c>
      <c r="AK2400">
        <f t="shared" si="275"/>
        <v>1</v>
      </c>
      <c r="AL2400">
        <f t="shared" si="269"/>
        <v>11</v>
      </c>
    </row>
    <row r="2401" spans="1:38" hidden="1" x14ac:dyDescent="0.3">
      <c r="A2401">
        <v>26</v>
      </c>
      <c r="B2401">
        <v>10</v>
      </c>
      <c r="C2401">
        <f>IF(OR($L2401=TRUE,$A2401=0,MOD($A2401,ChapterTable!$R$20)&lt;&gt;0),
MAX(0,INT(($B2401+ChapterTable!$P$26+VLOOKUP(SUBSTITUTE(C$1,"성장단계","")&amp;"단계오프셋",ChapterTable!$R:$S,2,0))/ChapterTable!$P$23)),
MAX(0,INT(($B2401+ChapterTable!$R$26+VLOOKUP(SUBSTITUTE(C$1,"성장단계","")&amp;"보스단계오프셋",ChapterTable!$R:$S,2,0))/ChapterTable!$R$23)))</f>
        <v>1</v>
      </c>
      <c r="D2401">
        <f>IF(OR($L2401=TRUE,$A2401=0,MOD($A2401,ChapterTable!$R$20)&lt;&gt;0),
MAX(0,INT(($B2401+ChapterTable!$P$26+VLOOKUP(SUBSTITUTE(D$1,"성장단계","")&amp;"단계오프셋",ChapterTable!$R:$S,2,0))/ChapterTable!$P$23)),
MAX(0,INT(($B2401+ChapterTable!$R$26+VLOOKUP(SUBSTITUTE(D$1,"성장단계","")&amp;"보스단계오프셋",ChapterTable!$R:$S,2,0))/ChapterTable!$R$23)))</f>
        <v>0</v>
      </c>
      <c r="E2401" s="1">
        <f ca="1">IF(AND($A2401=0,$B2401=1),
    VLOOKUP(1,ChapterTable!$1:$1048576,MATCH("최종"&amp;SUBSTITUTE(SUBSTITUTE(E$1,"standard",""),"|Float",""),ChapterTable!$1:$1,0),0)*ChapterTable!$P$17,
  IF(AND($A2401=0,$B2401=0),
    E2402,
  IF($B2401=0,
    VLOOKUP($A2401,ChapterTable!$1:$1048576,MATCH("최종"&amp;SUBSTITUTE(SUBSTITUTE(E$1,"standard",""),"|Float",""),ChapterTable!$1:$1,0),0),
  IF($B2401=1,
    IF($L2401=FALSE,
      VLOOKUP($A2401,ChapterTable!$1:$1048576,MATCH("최종"&amp;SUBSTITUTE(SUBSTITUTE(E$1,"standard",""),"|Float",""),ChapterTable!$1:$1,0),0),
      VLOOKUP($A2401-ChapterTable!$P$11,ChapterTable!$1:$1048576,MATCH("최종"&amp;SUBSTITUTE(SUBSTITUTE(E$1,"standard",""),"|Float",""),ChapterTable!$1:$1,0),0)*ChapterTable!$P$14
    ),
  OFFSET(E2401,-$B2401+IF($L2401,1,0),0)*IF($B2401&gt;OFFSET($B2401,1,0),ChapterTable!$R$17,1)*
    (VLOOKUP(SUBSTITUTE(SUBSTITUTE(E$1,"standard",""),"|Float","")&amp;IF(OR($L2401=TRUE,$A2401=0,MOD($A2401,ChapterTable!$R$20)&lt;&gt;0),"","보스")&amp;"인게임누적곱배수",ChapterTable!$R:$S,2,0)^C2401
    +VLOOKUP(SUBSTITUTE(SUBSTITUTE(E$1,"standard",""),"|Float","")&amp;IF(OR($L2401=TRUE,$A2401=0,MOD($A2401,ChapterTable!$R$20)&lt;&gt;0),"","보스")&amp;"인게임누적합배수",ChapterTable!$R:$S,2,0)*C2401)
  )
  )
  )
)</f>
        <v>2787728.9796622754</v>
      </c>
      <c r="F2401" s="1">
        <f ca="1">IF(AND($A2401=0,$B2401=1),
    VLOOKUP(1,ChapterTable!$1:$1048576,MATCH("최종"&amp;SUBSTITUTE(SUBSTITUTE(F$1,"standard",""),"|Float",""),ChapterTable!$1:$1,0),0)*ChapterTable!$P$17,
  IF(AND($A2401=0,$B2401=0),
    F2402,
  IF($B2401=0,
    VLOOKUP($A2401,ChapterTable!$1:$1048576,MATCH("최종"&amp;SUBSTITUTE(SUBSTITUTE(F$1,"standard",""),"|Float",""),ChapterTable!$1:$1,0),0),
  IF($B2401=1,
    IF($L2401=FALSE,
      VLOOKUP($A2401,ChapterTable!$1:$1048576,MATCH("최종"&amp;SUBSTITUTE(SUBSTITUTE(F$1,"standard",""),"|Float",""),ChapterTable!$1:$1,0),0),
      VLOOKUP($A2401-ChapterTable!$P$11,ChapterTable!$1:$1048576,MATCH("최종"&amp;SUBSTITUTE(SUBSTITUTE(F$1,"standard",""),"|Float",""),ChapterTable!$1:$1,0),0)*ChapterTable!$P$14
    ),
  OFFSET(F2401,-$B2401+IF($L2401,1,0),0)*
    (VLOOKUP(SUBSTITUTE(SUBSTITUTE(F$1,"standard",""),"|Float","")&amp;IF(OR($L2401=TRUE,$A2401=0,MOD($A2401,ChapterTable!$R$20)&lt;&gt;0),"","보스")&amp;"인게임누적곱배수",ChapterTable!$R:$S,2,0)^D2401
    +VLOOKUP(SUBSTITUTE(SUBSTITUTE(F$1,"standard",""),"|Float","")&amp;IF(OR($L2401=TRUE,$A2401=0,MOD($A2401,ChapterTable!$R$20)&lt;&gt;0),"","보스")&amp;"인게임누적합배수",ChapterTable!$R:$S,2,0)*D2401)
  )
  )
  )
)</f>
        <v>967961.45127162326</v>
      </c>
      <c r="G2401" t="s">
        <v>719</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270"/>
        <v>21</v>
      </c>
      <c r="Q2401">
        <f t="shared" si="271"/>
        <v>21</v>
      </c>
      <c r="R2401" t="b">
        <f t="shared" ca="1" si="272"/>
        <v>1</v>
      </c>
      <c r="T2401" t="b">
        <f t="shared" ca="1" si="27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276"/>
        <v>1</v>
      </c>
      <c r="AJ2401">
        <f t="shared" si="274"/>
        <v>1</v>
      </c>
      <c r="AK2401">
        <f t="shared" si="275"/>
        <v>1</v>
      </c>
      <c r="AL2401">
        <f t="shared" si="269"/>
        <v>11</v>
      </c>
    </row>
    <row r="2402" spans="1:38" hidden="1" x14ac:dyDescent="0.3">
      <c r="A2402">
        <v>26</v>
      </c>
      <c r="B2402">
        <v>11</v>
      </c>
      <c r="C2402">
        <f>IF(OR($L2402=TRUE,$A2402=0,MOD($A2402,ChapterTable!$R$20)&lt;&gt;0),
MAX(0,INT(($B2402+ChapterTable!$P$26+VLOOKUP(SUBSTITUTE(C$1,"성장단계","")&amp;"단계오프셋",ChapterTable!$R:$S,2,0))/ChapterTable!$P$23)),
MAX(0,INT(($B2402+ChapterTable!$R$26+VLOOKUP(SUBSTITUTE(C$1,"성장단계","")&amp;"보스단계오프셋",ChapterTable!$R:$S,2,0))/ChapterTable!$R$23)))</f>
        <v>1</v>
      </c>
      <c r="D2402">
        <f>IF(OR($L2402=TRUE,$A2402=0,MOD($A2402,ChapterTable!$R$20)&lt;&gt;0),
MAX(0,INT(($B2402+ChapterTable!$P$26+VLOOKUP(SUBSTITUTE(D$1,"성장단계","")&amp;"단계오프셋",ChapterTable!$R:$S,2,0))/ChapterTable!$P$23)),
MAX(0,INT(($B2402+ChapterTable!$R$26+VLOOKUP(SUBSTITUTE(D$1,"성장단계","")&amp;"보스단계오프셋",ChapterTable!$R:$S,2,0))/ChapterTable!$R$23)))</f>
        <v>1</v>
      </c>
      <c r="E2402" s="1">
        <f ca="1">IF(AND($A2402=0,$B2402=1),
    VLOOKUP(1,ChapterTable!$1:$1048576,MATCH("최종"&amp;SUBSTITUTE(SUBSTITUTE(E$1,"standard",""),"|Float",""),ChapterTable!$1:$1,0),0)*ChapterTable!$P$17,
  IF(AND($A2402=0,$B2402=0),
    E2403,
  IF($B2402=0,
    VLOOKUP($A2402,ChapterTable!$1:$1048576,MATCH("최종"&amp;SUBSTITUTE(SUBSTITUTE(E$1,"standard",""),"|Float",""),ChapterTable!$1:$1,0),0),
  IF($B2402=1,
    IF($L2402=FALSE,
      VLOOKUP($A2402,ChapterTable!$1:$1048576,MATCH("최종"&amp;SUBSTITUTE(SUBSTITUTE(E$1,"standard",""),"|Float",""),ChapterTable!$1:$1,0),0),
      VLOOKUP($A2402-ChapterTable!$P$11,ChapterTable!$1:$1048576,MATCH("최종"&amp;SUBSTITUTE(SUBSTITUTE(E$1,"standard",""),"|Float",""),ChapterTable!$1:$1,0),0)*ChapterTable!$P$14
    ),
  OFFSET(E2402,-$B2402+IF($L2402,1,0),0)*IF($B2402&gt;OFFSET($B2402,1,0),ChapterTable!$R$17,1)*
    (VLOOKUP(SUBSTITUTE(SUBSTITUTE(E$1,"standard",""),"|Float","")&amp;IF(OR($L2402=TRUE,$A2402=0,MOD($A2402,ChapterTable!$R$20)&lt;&gt;0),"","보스")&amp;"인게임누적곱배수",ChapterTable!$R:$S,2,0)^C2402
    +VLOOKUP(SUBSTITUTE(SUBSTITUTE(E$1,"standard",""),"|Float","")&amp;IF(OR($L2402=TRUE,$A2402=0,MOD($A2402,ChapterTable!$R$20)&lt;&gt;0),"","보스")&amp;"인게임누적합배수",ChapterTable!$R:$S,2,0)*C2402)
  )
  )
  )
)</f>
        <v>2787728.9796622754</v>
      </c>
      <c r="F2402" s="1">
        <f ca="1">IF(AND($A2402=0,$B2402=1),
    VLOOKUP(1,ChapterTable!$1:$1048576,MATCH("최종"&amp;SUBSTITUTE(SUBSTITUTE(F$1,"standard",""),"|Float",""),ChapterTable!$1:$1,0),0)*ChapterTable!$P$17,
  IF(AND($A2402=0,$B2402=0),
    F2403,
  IF($B2402=0,
    VLOOKUP($A2402,ChapterTable!$1:$1048576,MATCH("최종"&amp;SUBSTITUTE(SUBSTITUTE(F$1,"standard",""),"|Float",""),ChapterTable!$1:$1,0),0),
  IF($B2402=1,
    IF($L2402=FALSE,
      VLOOKUP($A2402,ChapterTable!$1:$1048576,MATCH("최종"&amp;SUBSTITUTE(SUBSTITUTE(F$1,"standard",""),"|Float",""),ChapterTable!$1:$1,0),0),
      VLOOKUP($A2402-ChapterTable!$P$11,ChapterTable!$1:$1048576,MATCH("최종"&amp;SUBSTITUTE(SUBSTITUTE(F$1,"standard",""),"|Float",""),ChapterTable!$1:$1,0),0)*ChapterTable!$P$14
    ),
  OFFSET(F2402,-$B2402+IF($L2402,1,0),0)*
    (VLOOKUP(SUBSTITUTE(SUBSTITUTE(F$1,"standard",""),"|Float","")&amp;IF(OR($L2402=TRUE,$A2402=0,MOD($A2402,ChapterTable!$R$20)&lt;&gt;0),"","보스")&amp;"인게임누적곱배수",ChapterTable!$R:$S,2,0)^D2402
    +VLOOKUP(SUBSTITUTE(SUBSTITUTE(F$1,"standard",""),"|Float","")&amp;IF(OR($L2402=TRUE,$A2402=0,MOD($A2402,ChapterTable!$R$20)&lt;&gt;0),"","보스")&amp;"인게임누적합배수",ChapterTable!$R:$S,2,0)*D2402)
  )
  )
  )
)</f>
        <v>1040558.560116995</v>
      </c>
      <c r="G2402" t="s">
        <v>719</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270"/>
        <v>2</v>
      </c>
      <c r="Q2402">
        <f t="shared" si="271"/>
        <v>2</v>
      </c>
      <c r="R2402" t="b">
        <f t="shared" ca="1" si="272"/>
        <v>1</v>
      </c>
      <c r="T2402" t="b">
        <f t="shared" ca="1" si="27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276"/>
        <v>0.5</v>
      </c>
      <c r="AJ2402">
        <f t="shared" si="274"/>
        <v>0.54666666600000002</v>
      </c>
      <c r="AK2402">
        <f t="shared" si="275"/>
        <v>1</v>
      </c>
      <c r="AL2402">
        <f t="shared" si="269"/>
        <v>11</v>
      </c>
    </row>
    <row r="2403" spans="1:38" hidden="1" x14ac:dyDescent="0.3">
      <c r="A2403">
        <v>26</v>
      </c>
      <c r="B2403">
        <v>12</v>
      </c>
      <c r="C2403">
        <f>IF(OR($L2403=TRUE,$A2403=0,MOD($A2403,ChapterTable!$R$20)&lt;&gt;0),
MAX(0,INT(($B2403+ChapterTable!$P$26+VLOOKUP(SUBSTITUTE(C$1,"성장단계","")&amp;"단계오프셋",ChapterTable!$R:$S,2,0))/ChapterTable!$P$23)),
MAX(0,INT(($B2403+ChapterTable!$R$26+VLOOKUP(SUBSTITUTE(C$1,"성장단계","")&amp;"보스단계오프셋",ChapterTable!$R:$S,2,0))/ChapterTable!$R$23)))</f>
        <v>1</v>
      </c>
      <c r="D2403">
        <f>IF(OR($L2403=TRUE,$A2403=0,MOD($A2403,ChapterTable!$R$20)&lt;&gt;0),
MAX(0,INT(($B2403+ChapterTable!$P$26+VLOOKUP(SUBSTITUTE(D$1,"성장단계","")&amp;"단계오프셋",ChapterTable!$R:$S,2,0))/ChapterTable!$P$23)),
MAX(0,INT(($B2403+ChapterTable!$R$26+VLOOKUP(SUBSTITUTE(D$1,"성장단계","")&amp;"보스단계오프셋",ChapterTable!$R:$S,2,0))/ChapterTable!$R$23)))</f>
        <v>1</v>
      </c>
      <c r="E2403" s="1">
        <f ca="1">IF(AND($A2403=0,$B2403=1),
    VLOOKUP(1,ChapterTable!$1:$1048576,MATCH("최종"&amp;SUBSTITUTE(SUBSTITUTE(E$1,"standard",""),"|Float",""),ChapterTable!$1:$1,0),0)*ChapterTable!$P$17,
  IF(AND($A2403=0,$B2403=0),
    E2404,
  IF($B2403=0,
    VLOOKUP($A2403,ChapterTable!$1:$1048576,MATCH("최종"&amp;SUBSTITUTE(SUBSTITUTE(E$1,"standard",""),"|Float",""),ChapterTable!$1:$1,0),0),
  IF($B2403=1,
    IF($L2403=FALSE,
      VLOOKUP($A2403,ChapterTable!$1:$1048576,MATCH("최종"&amp;SUBSTITUTE(SUBSTITUTE(E$1,"standard",""),"|Float",""),ChapterTable!$1:$1,0),0),
      VLOOKUP($A2403-ChapterTable!$P$11,ChapterTable!$1:$1048576,MATCH("최종"&amp;SUBSTITUTE(SUBSTITUTE(E$1,"standard",""),"|Float",""),ChapterTable!$1:$1,0),0)*ChapterTable!$P$14
    ),
  OFFSET(E2403,-$B2403+IF($L2403,1,0),0)*IF($B2403&gt;OFFSET($B2403,1,0),ChapterTable!$R$17,1)*
    (VLOOKUP(SUBSTITUTE(SUBSTITUTE(E$1,"standard",""),"|Float","")&amp;IF(OR($L2403=TRUE,$A2403=0,MOD($A2403,ChapterTable!$R$20)&lt;&gt;0),"","보스")&amp;"인게임누적곱배수",ChapterTable!$R:$S,2,0)^C2403
    +VLOOKUP(SUBSTITUTE(SUBSTITUTE(E$1,"standard",""),"|Float","")&amp;IF(OR($L2403=TRUE,$A2403=0,MOD($A2403,ChapterTable!$R$20)&lt;&gt;0),"","보스")&amp;"인게임누적합배수",ChapterTable!$R:$S,2,0)*C2403)
  )
  )
  )
)</f>
        <v>2787728.9796622754</v>
      </c>
      <c r="F2403" s="1">
        <f ca="1">IF(AND($A2403=0,$B2403=1),
    VLOOKUP(1,ChapterTable!$1:$1048576,MATCH("최종"&amp;SUBSTITUTE(SUBSTITUTE(F$1,"standard",""),"|Float",""),ChapterTable!$1:$1,0),0)*ChapterTable!$P$17,
  IF(AND($A2403=0,$B2403=0),
    F2404,
  IF($B2403=0,
    VLOOKUP($A2403,ChapterTable!$1:$1048576,MATCH("최종"&amp;SUBSTITUTE(SUBSTITUTE(F$1,"standard",""),"|Float",""),ChapterTable!$1:$1,0),0),
  IF($B2403=1,
    IF($L2403=FALSE,
      VLOOKUP($A2403,ChapterTable!$1:$1048576,MATCH("최종"&amp;SUBSTITUTE(SUBSTITUTE(F$1,"standard",""),"|Float",""),ChapterTable!$1:$1,0),0),
      VLOOKUP($A2403-ChapterTable!$P$11,ChapterTable!$1:$1048576,MATCH("최종"&amp;SUBSTITUTE(SUBSTITUTE(F$1,"standard",""),"|Float",""),ChapterTable!$1:$1,0),0)*ChapterTable!$P$14
    ),
  OFFSET(F2403,-$B2403+IF($L2403,1,0),0)*
    (VLOOKUP(SUBSTITUTE(SUBSTITUTE(F$1,"standard",""),"|Float","")&amp;IF(OR($L2403=TRUE,$A2403=0,MOD($A2403,ChapterTable!$R$20)&lt;&gt;0),"","보스")&amp;"인게임누적곱배수",ChapterTable!$R:$S,2,0)^D2403
    +VLOOKUP(SUBSTITUTE(SUBSTITUTE(F$1,"standard",""),"|Float","")&amp;IF(OR($L2403=TRUE,$A2403=0,MOD($A2403,ChapterTable!$R$20)&lt;&gt;0),"","보스")&amp;"인게임누적합배수",ChapterTable!$R:$S,2,0)*D2403)
  )
  )
  )
)</f>
        <v>1040558.560116995</v>
      </c>
      <c r="G2403" t="s">
        <v>719</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270"/>
        <v>2</v>
      </c>
      <c r="Q2403">
        <f t="shared" si="271"/>
        <v>2</v>
      </c>
      <c r="R2403" t="b">
        <f t="shared" ca="1" si="272"/>
        <v>1</v>
      </c>
      <c r="T2403" t="b">
        <f t="shared" ca="1" si="27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276"/>
        <v>0.5</v>
      </c>
      <c r="AJ2403">
        <f t="shared" si="274"/>
        <v>0.54666666600000002</v>
      </c>
      <c r="AK2403">
        <f t="shared" si="275"/>
        <v>1</v>
      </c>
      <c r="AL2403">
        <f t="shared" si="269"/>
        <v>11</v>
      </c>
    </row>
    <row r="2404" spans="1:38" hidden="1" x14ac:dyDescent="0.3">
      <c r="A2404">
        <v>26</v>
      </c>
      <c r="B2404">
        <v>13</v>
      </c>
      <c r="C2404">
        <f>IF(OR($L2404=TRUE,$A2404=0,MOD($A2404,ChapterTable!$R$20)&lt;&gt;0),
MAX(0,INT(($B2404+ChapterTable!$P$26+VLOOKUP(SUBSTITUTE(C$1,"성장단계","")&amp;"단계오프셋",ChapterTable!$R:$S,2,0))/ChapterTable!$P$23)),
MAX(0,INT(($B2404+ChapterTable!$R$26+VLOOKUP(SUBSTITUTE(C$1,"성장단계","")&amp;"보스단계오프셋",ChapterTable!$R:$S,2,0))/ChapterTable!$R$23)))</f>
        <v>1</v>
      </c>
      <c r="D2404">
        <f>IF(OR($L2404=TRUE,$A2404=0,MOD($A2404,ChapterTable!$R$20)&lt;&gt;0),
MAX(0,INT(($B2404+ChapterTable!$P$26+VLOOKUP(SUBSTITUTE(D$1,"성장단계","")&amp;"단계오프셋",ChapterTable!$R:$S,2,0))/ChapterTable!$P$23)),
MAX(0,INT(($B2404+ChapterTable!$R$26+VLOOKUP(SUBSTITUTE(D$1,"성장단계","")&amp;"보스단계오프셋",ChapterTable!$R:$S,2,0))/ChapterTable!$R$23)))</f>
        <v>1</v>
      </c>
      <c r="E2404" s="1">
        <f ca="1">IF(AND($A2404=0,$B2404=1),
    VLOOKUP(1,ChapterTable!$1:$1048576,MATCH("최종"&amp;SUBSTITUTE(SUBSTITUTE(E$1,"standard",""),"|Float",""),ChapterTable!$1:$1,0),0)*ChapterTable!$P$17,
  IF(AND($A2404=0,$B2404=0),
    E2405,
  IF($B2404=0,
    VLOOKUP($A2404,ChapterTable!$1:$1048576,MATCH("최종"&amp;SUBSTITUTE(SUBSTITUTE(E$1,"standard",""),"|Float",""),ChapterTable!$1:$1,0),0),
  IF($B2404=1,
    IF($L2404=FALSE,
      VLOOKUP($A2404,ChapterTable!$1:$1048576,MATCH("최종"&amp;SUBSTITUTE(SUBSTITUTE(E$1,"standard",""),"|Float",""),ChapterTable!$1:$1,0),0),
      VLOOKUP($A2404-ChapterTable!$P$11,ChapterTable!$1:$1048576,MATCH("최종"&amp;SUBSTITUTE(SUBSTITUTE(E$1,"standard",""),"|Float",""),ChapterTable!$1:$1,0),0)*ChapterTable!$P$14
    ),
  OFFSET(E2404,-$B2404+IF($L2404,1,0),0)*IF($B2404&gt;OFFSET($B2404,1,0),ChapterTable!$R$17,1)*
    (VLOOKUP(SUBSTITUTE(SUBSTITUTE(E$1,"standard",""),"|Float","")&amp;IF(OR($L2404=TRUE,$A2404=0,MOD($A2404,ChapterTable!$R$20)&lt;&gt;0),"","보스")&amp;"인게임누적곱배수",ChapterTable!$R:$S,2,0)^C2404
    +VLOOKUP(SUBSTITUTE(SUBSTITUTE(E$1,"standard",""),"|Float","")&amp;IF(OR($L2404=TRUE,$A2404=0,MOD($A2404,ChapterTable!$R$20)&lt;&gt;0),"","보스")&amp;"인게임누적합배수",ChapterTable!$R:$S,2,0)*C2404)
  )
  )
  )
)</f>
        <v>2787728.9796622754</v>
      </c>
      <c r="F2404" s="1">
        <f ca="1">IF(AND($A2404=0,$B2404=1),
    VLOOKUP(1,ChapterTable!$1:$1048576,MATCH("최종"&amp;SUBSTITUTE(SUBSTITUTE(F$1,"standard",""),"|Float",""),ChapterTable!$1:$1,0),0)*ChapterTable!$P$17,
  IF(AND($A2404=0,$B2404=0),
    F2405,
  IF($B2404=0,
    VLOOKUP($A2404,ChapterTable!$1:$1048576,MATCH("최종"&amp;SUBSTITUTE(SUBSTITUTE(F$1,"standard",""),"|Float",""),ChapterTable!$1:$1,0),0),
  IF($B2404=1,
    IF($L2404=FALSE,
      VLOOKUP($A2404,ChapterTable!$1:$1048576,MATCH("최종"&amp;SUBSTITUTE(SUBSTITUTE(F$1,"standard",""),"|Float",""),ChapterTable!$1:$1,0),0),
      VLOOKUP($A2404-ChapterTable!$P$11,ChapterTable!$1:$1048576,MATCH("최종"&amp;SUBSTITUTE(SUBSTITUTE(F$1,"standard",""),"|Float",""),ChapterTable!$1:$1,0),0)*ChapterTable!$P$14
    ),
  OFFSET(F2404,-$B2404+IF($L2404,1,0),0)*
    (VLOOKUP(SUBSTITUTE(SUBSTITUTE(F$1,"standard",""),"|Float","")&amp;IF(OR($L2404=TRUE,$A2404=0,MOD($A2404,ChapterTable!$R$20)&lt;&gt;0),"","보스")&amp;"인게임누적곱배수",ChapterTable!$R:$S,2,0)^D2404
    +VLOOKUP(SUBSTITUTE(SUBSTITUTE(F$1,"standard",""),"|Float","")&amp;IF(OR($L2404=TRUE,$A2404=0,MOD($A2404,ChapterTable!$R$20)&lt;&gt;0),"","보스")&amp;"인게임누적합배수",ChapterTable!$R:$S,2,0)*D2404)
  )
  )
  )
)</f>
        <v>1040558.560116995</v>
      </c>
      <c r="G2404" t="s">
        <v>719</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270"/>
        <v>2</v>
      </c>
      <c r="Q2404">
        <f t="shared" si="271"/>
        <v>2</v>
      </c>
      <c r="R2404" t="b">
        <f t="shared" ca="1" si="272"/>
        <v>1</v>
      </c>
      <c r="T2404" t="b">
        <f t="shared" ca="1" si="27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276"/>
        <v>0.5</v>
      </c>
      <c r="AJ2404">
        <f t="shared" si="274"/>
        <v>0.54666666600000002</v>
      </c>
      <c r="AK2404">
        <f t="shared" si="275"/>
        <v>1</v>
      </c>
      <c r="AL2404">
        <f t="shared" si="269"/>
        <v>11</v>
      </c>
    </row>
    <row r="2405" spans="1:38" hidden="1" x14ac:dyDescent="0.3">
      <c r="A2405">
        <v>26</v>
      </c>
      <c r="B2405">
        <v>14</v>
      </c>
      <c r="C2405">
        <f>IF(OR($L2405=TRUE,$A2405=0,MOD($A2405,ChapterTable!$R$20)&lt;&gt;0),
MAX(0,INT(($B2405+ChapterTable!$P$26+VLOOKUP(SUBSTITUTE(C$1,"성장단계","")&amp;"단계오프셋",ChapterTable!$R:$S,2,0))/ChapterTable!$P$23)),
MAX(0,INT(($B2405+ChapterTable!$R$26+VLOOKUP(SUBSTITUTE(C$1,"성장단계","")&amp;"보스단계오프셋",ChapterTable!$R:$S,2,0))/ChapterTable!$R$23)))</f>
        <v>1</v>
      </c>
      <c r="D2405">
        <f>IF(OR($L2405=TRUE,$A2405=0,MOD($A2405,ChapterTable!$R$20)&lt;&gt;0),
MAX(0,INT(($B2405+ChapterTable!$P$26+VLOOKUP(SUBSTITUTE(D$1,"성장단계","")&amp;"단계오프셋",ChapterTable!$R:$S,2,0))/ChapterTable!$P$23)),
MAX(0,INT(($B2405+ChapterTable!$R$26+VLOOKUP(SUBSTITUTE(D$1,"성장단계","")&amp;"보스단계오프셋",ChapterTable!$R:$S,2,0))/ChapterTable!$R$23)))</f>
        <v>1</v>
      </c>
      <c r="E2405" s="1">
        <f ca="1">IF(AND($A2405=0,$B2405=1),
    VLOOKUP(1,ChapterTable!$1:$1048576,MATCH("최종"&amp;SUBSTITUTE(SUBSTITUTE(E$1,"standard",""),"|Float",""),ChapterTable!$1:$1,0),0)*ChapterTable!$P$17,
  IF(AND($A2405=0,$B2405=0),
    E2406,
  IF($B2405=0,
    VLOOKUP($A2405,ChapterTable!$1:$1048576,MATCH("최종"&amp;SUBSTITUTE(SUBSTITUTE(E$1,"standard",""),"|Float",""),ChapterTable!$1:$1,0),0),
  IF($B2405=1,
    IF($L2405=FALSE,
      VLOOKUP($A2405,ChapterTable!$1:$1048576,MATCH("최종"&amp;SUBSTITUTE(SUBSTITUTE(E$1,"standard",""),"|Float",""),ChapterTable!$1:$1,0),0),
      VLOOKUP($A2405-ChapterTable!$P$11,ChapterTable!$1:$1048576,MATCH("최종"&amp;SUBSTITUTE(SUBSTITUTE(E$1,"standard",""),"|Float",""),ChapterTable!$1:$1,0),0)*ChapterTable!$P$14
    ),
  OFFSET(E2405,-$B2405+IF($L2405,1,0),0)*IF($B2405&gt;OFFSET($B2405,1,0),ChapterTable!$R$17,1)*
    (VLOOKUP(SUBSTITUTE(SUBSTITUTE(E$1,"standard",""),"|Float","")&amp;IF(OR($L2405=TRUE,$A2405=0,MOD($A2405,ChapterTable!$R$20)&lt;&gt;0),"","보스")&amp;"인게임누적곱배수",ChapterTable!$R:$S,2,0)^C2405
    +VLOOKUP(SUBSTITUTE(SUBSTITUTE(E$1,"standard",""),"|Float","")&amp;IF(OR($L2405=TRUE,$A2405=0,MOD($A2405,ChapterTable!$R$20)&lt;&gt;0),"","보스")&amp;"인게임누적합배수",ChapterTable!$R:$S,2,0)*C2405)
  )
  )
  )
)</f>
        <v>2787728.9796622754</v>
      </c>
      <c r="F2405" s="1">
        <f ca="1">IF(AND($A2405=0,$B2405=1),
    VLOOKUP(1,ChapterTable!$1:$1048576,MATCH("최종"&amp;SUBSTITUTE(SUBSTITUTE(F$1,"standard",""),"|Float",""),ChapterTable!$1:$1,0),0)*ChapterTable!$P$17,
  IF(AND($A2405=0,$B2405=0),
    F2406,
  IF($B2405=0,
    VLOOKUP($A2405,ChapterTable!$1:$1048576,MATCH("최종"&amp;SUBSTITUTE(SUBSTITUTE(F$1,"standard",""),"|Float",""),ChapterTable!$1:$1,0),0),
  IF($B2405=1,
    IF($L2405=FALSE,
      VLOOKUP($A2405,ChapterTable!$1:$1048576,MATCH("최종"&amp;SUBSTITUTE(SUBSTITUTE(F$1,"standard",""),"|Float",""),ChapterTable!$1:$1,0),0),
      VLOOKUP($A2405-ChapterTable!$P$11,ChapterTable!$1:$1048576,MATCH("최종"&amp;SUBSTITUTE(SUBSTITUTE(F$1,"standard",""),"|Float",""),ChapterTable!$1:$1,0),0)*ChapterTable!$P$14
    ),
  OFFSET(F2405,-$B2405+IF($L2405,1,0),0)*
    (VLOOKUP(SUBSTITUTE(SUBSTITUTE(F$1,"standard",""),"|Float","")&amp;IF(OR($L2405=TRUE,$A2405=0,MOD($A2405,ChapterTable!$R$20)&lt;&gt;0),"","보스")&amp;"인게임누적곱배수",ChapterTable!$R:$S,2,0)^D2405
    +VLOOKUP(SUBSTITUTE(SUBSTITUTE(F$1,"standard",""),"|Float","")&amp;IF(OR($L2405=TRUE,$A2405=0,MOD($A2405,ChapterTable!$R$20)&lt;&gt;0),"","보스")&amp;"인게임누적합배수",ChapterTable!$R:$S,2,0)*D2405)
  )
  )
  )
)</f>
        <v>1040558.560116995</v>
      </c>
      <c r="G2405" t="s">
        <v>719</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270"/>
        <v>2</v>
      </c>
      <c r="Q2405">
        <f t="shared" si="271"/>
        <v>2</v>
      </c>
      <c r="R2405" t="b">
        <f t="shared" ca="1" si="272"/>
        <v>1</v>
      </c>
      <c r="T2405" t="b">
        <f t="shared" ca="1" si="27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276"/>
        <v>0.5</v>
      </c>
      <c r="AJ2405">
        <f t="shared" si="274"/>
        <v>0.54666666600000002</v>
      </c>
      <c r="AK2405">
        <f t="shared" si="275"/>
        <v>1</v>
      </c>
      <c r="AL2405">
        <f t="shared" ref="AL2405:AL2468" si="277">AL2355+1</f>
        <v>11</v>
      </c>
    </row>
    <row r="2406" spans="1:38" hidden="1" x14ac:dyDescent="0.3">
      <c r="A2406">
        <v>26</v>
      </c>
      <c r="B2406">
        <v>15</v>
      </c>
      <c r="C2406">
        <f>IF(OR($L2406=TRUE,$A2406=0,MOD($A2406,ChapterTable!$R$20)&lt;&gt;0),
MAX(0,INT(($B2406+ChapterTable!$P$26+VLOOKUP(SUBSTITUTE(C$1,"성장단계","")&amp;"단계오프셋",ChapterTable!$R:$S,2,0))/ChapterTable!$P$23)),
MAX(0,INT(($B2406+ChapterTable!$R$26+VLOOKUP(SUBSTITUTE(C$1,"성장단계","")&amp;"보스단계오프셋",ChapterTable!$R:$S,2,0))/ChapterTable!$R$23)))</f>
        <v>1</v>
      </c>
      <c r="D2406">
        <f>IF(OR($L2406=TRUE,$A2406=0,MOD($A2406,ChapterTable!$R$20)&lt;&gt;0),
MAX(0,INT(($B2406+ChapterTable!$P$26+VLOOKUP(SUBSTITUTE(D$1,"성장단계","")&amp;"단계오프셋",ChapterTable!$R:$S,2,0))/ChapterTable!$P$23)),
MAX(0,INT(($B2406+ChapterTable!$R$26+VLOOKUP(SUBSTITUTE(D$1,"성장단계","")&amp;"보스단계오프셋",ChapterTable!$R:$S,2,0))/ChapterTable!$R$23)))</f>
        <v>1</v>
      </c>
      <c r="E2406" s="1">
        <f ca="1">IF(AND($A2406=0,$B2406=1),
    VLOOKUP(1,ChapterTable!$1:$1048576,MATCH("최종"&amp;SUBSTITUTE(SUBSTITUTE(E$1,"standard",""),"|Float",""),ChapterTable!$1:$1,0),0)*ChapterTable!$P$17,
  IF(AND($A2406=0,$B2406=0),
    E2407,
  IF($B2406=0,
    VLOOKUP($A2406,ChapterTable!$1:$1048576,MATCH("최종"&amp;SUBSTITUTE(SUBSTITUTE(E$1,"standard",""),"|Float",""),ChapterTable!$1:$1,0),0),
  IF($B2406=1,
    IF($L2406=FALSE,
      VLOOKUP($A2406,ChapterTable!$1:$1048576,MATCH("최종"&amp;SUBSTITUTE(SUBSTITUTE(E$1,"standard",""),"|Float",""),ChapterTable!$1:$1,0),0),
      VLOOKUP($A2406-ChapterTable!$P$11,ChapterTable!$1:$1048576,MATCH("최종"&amp;SUBSTITUTE(SUBSTITUTE(E$1,"standard",""),"|Float",""),ChapterTable!$1:$1,0),0)*ChapterTable!$P$14
    ),
  OFFSET(E2406,-$B2406+IF($L2406,1,0),0)*IF($B2406&gt;OFFSET($B2406,1,0),ChapterTable!$R$17,1)*
    (VLOOKUP(SUBSTITUTE(SUBSTITUTE(E$1,"standard",""),"|Float","")&amp;IF(OR($L2406=TRUE,$A2406=0,MOD($A2406,ChapterTable!$R$20)&lt;&gt;0),"","보스")&amp;"인게임누적곱배수",ChapterTable!$R:$S,2,0)^C2406
    +VLOOKUP(SUBSTITUTE(SUBSTITUTE(E$1,"standard",""),"|Float","")&amp;IF(OR($L2406=TRUE,$A2406=0,MOD($A2406,ChapterTable!$R$20)&lt;&gt;0),"","보스")&amp;"인게임누적합배수",ChapterTable!$R:$S,2,0)*C2406)
  )
  )
  )
)</f>
        <v>2787728.9796622754</v>
      </c>
      <c r="F2406" s="1">
        <f ca="1">IF(AND($A2406=0,$B2406=1),
    VLOOKUP(1,ChapterTable!$1:$1048576,MATCH("최종"&amp;SUBSTITUTE(SUBSTITUTE(F$1,"standard",""),"|Float",""),ChapterTable!$1:$1,0),0)*ChapterTable!$P$17,
  IF(AND($A2406=0,$B2406=0),
    F2407,
  IF($B2406=0,
    VLOOKUP($A2406,ChapterTable!$1:$1048576,MATCH("최종"&amp;SUBSTITUTE(SUBSTITUTE(F$1,"standard",""),"|Float",""),ChapterTable!$1:$1,0),0),
  IF($B2406=1,
    IF($L2406=FALSE,
      VLOOKUP($A2406,ChapterTable!$1:$1048576,MATCH("최종"&amp;SUBSTITUTE(SUBSTITUTE(F$1,"standard",""),"|Float",""),ChapterTable!$1:$1,0),0),
      VLOOKUP($A2406-ChapterTable!$P$11,ChapterTable!$1:$1048576,MATCH("최종"&amp;SUBSTITUTE(SUBSTITUTE(F$1,"standard",""),"|Float",""),ChapterTable!$1:$1,0),0)*ChapterTable!$P$14
    ),
  OFFSET(F2406,-$B2406+IF($L2406,1,0),0)*
    (VLOOKUP(SUBSTITUTE(SUBSTITUTE(F$1,"standard",""),"|Float","")&amp;IF(OR($L2406=TRUE,$A2406=0,MOD($A2406,ChapterTable!$R$20)&lt;&gt;0),"","보스")&amp;"인게임누적곱배수",ChapterTable!$R:$S,2,0)^D2406
    +VLOOKUP(SUBSTITUTE(SUBSTITUTE(F$1,"standard",""),"|Float","")&amp;IF(OR($L2406=TRUE,$A2406=0,MOD($A2406,ChapterTable!$R$20)&lt;&gt;0),"","보스")&amp;"인게임누적합배수",ChapterTable!$R:$S,2,0)*D2406)
  )
  )
  )
)</f>
        <v>1040558.560116995</v>
      </c>
      <c r="G2406" t="s">
        <v>719</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270"/>
        <v>11</v>
      </c>
      <c r="Q2406">
        <f t="shared" si="271"/>
        <v>11</v>
      </c>
      <c r="R2406" t="b">
        <f t="shared" ca="1" si="272"/>
        <v>1</v>
      </c>
      <c r="T2406" t="b">
        <f t="shared" ca="1" si="27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276"/>
        <v>0.5</v>
      </c>
      <c r="AJ2406">
        <f t="shared" si="274"/>
        <v>0.54666666600000002</v>
      </c>
      <c r="AK2406">
        <f t="shared" si="275"/>
        <v>1</v>
      </c>
      <c r="AL2406">
        <f t="shared" si="277"/>
        <v>11</v>
      </c>
    </row>
    <row r="2407" spans="1:38" hidden="1" x14ac:dyDescent="0.3">
      <c r="A2407">
        <v>26</v>
      </c>
      <c r="B2407">
        <v>16</v>
      </c>
      <c r="C2407">
        <f>IF(OR($L2407=TRUE,$A2407=0,MOD($A2407,ChapterTable!$R$20)&lt;&gt;0),
MAX(0,INT(($B2407+ChapterTable!$P$26+VLOOKUP(SUBSTITUTE(C$1,"성장단계","")&amp;"단계오프셋",ChapterTable!$R:$S,2,0))/ChapterTable!$P$23)),
MAX(0,INT(($B2407+ChapterTable!$R$26+VLOOKUP(SUBSTITUTE(C$1,"성장단계","")&amp;"보스단계오프셋",ChapterTable!$R:$S,2,0))/ChapterTable!$R$23)))</f>
        <v>2</v>
      </c>
      <c r="D2407">
        <f>IF(OR($L2407=TRUE,$A2407=0,MOD($A2407,ChapterTable!$R$20)&lt;&gt;0),
MAX(0,INT(($B2407+ChapterTable!$P$26+VLOOKUP(SUBSTITUTE(D$1,"성장단계","")&amp;"단계오프셋",ChapterTable!$R:$S,2,0))/ChapterTable!$P$23)),
MAX(0,INT(($B2407+ChapterTable!$R$26+VLOOKUP(SUBSTITUTE(D$1,"성장단계","")&amp;"보스단계오프셋",ChapterTable!$R:$S,2,0))/ChapterTable!$R$23)))</f>
        <v>1</v>
      </c>
      <c r="E2407" s="1">
        <f ca="1">IF(AND($A2407=0,$B2407=1),
    VLOOKUP(1,ChapterTable!$1:$1048576,MATCH("최종"&amp;SUBSTITUTE(SUBSTITUTE(E$1,"standard",""),"|Float",""),ChapterTable!$1:$1,0),0)*ChapterTable!$P$17,
  IF(AND($A2407=0,$B2407=0),
    E2408,
  IF($B2407=0,
    VLOOKUP($A2407,ChapterTable!$1:$1048576,MATCH("최종"&amp;SUBSTITUTE(SUBSTITUTE(E$1,"standard",""),"|Float",""),ChapterTable!$1:$1,0),0),
  IF($B2407=1,
    IF($L2407=FALSE,
      VLOOKUP($A2407,ChapterTable!$1:$1048576,MATCH("최종"&amp;SUBSTITUTE(SUBSTITUTE(E$1,"standard",""),"|Float",""),ChapterTable!$1:$1,0),0),
      VLOOKUP($A2407-ChapterTable!$P$11,ChapterTable!$1:$1048576,MATCH("최종"&amp;SUBSTITUTE(SUBSTITUTE(E$1,"standard",""),"|Float",""),ChapterTable!$1:$1,0),0)*ChapterTable!$P$14
    ),
  OFFSET(E2407,-$B2407+IF($L2407,1,0),0)*IF($B2407&gt;OFFSET($B2407,1,0),ChapterTable!$R$17,1)*
    (VLOOKUP(SUBSTITUTE(SUBSTITUTE(E$1,"standard",""),"|Float","")&amp;IF(OR($L2407=TRUE,$A2407=0,MOD($A2407,ChapterTable!$R$20)&lt;&gt;0),"","보스")&amp;"인게임누적곱배수",ChapterTable!$R:$S,2,0)^C2407
    +VLOOKUP(SUBSTITUTE(SUBSTITUTE(E$1,"standard",""),"|Float","")&amp;IF(OR($L2407=TRUE,$A2407=0,MOD($A2407,ChapterTable!$R$20)&lt;&gt;0),"","보스")&amp;"인게임누적합배수",ChapterTable!$R:$S,2,0)*C2407)
  )
  )
  )
)</f>
        <v>3252350.4762726543</v>
      </c>
      <c r="F2407" s="1">
        <f ca="1">IF(AND($A2407=0,$B2407=1),
    VLOOKUP(1,ChapterTable!$1:$1048576,MATCH("최종"&amp;SUBSTITUTE(SUBSTITUTE(F$1,"standard",""),"|Float",""),ChapterTable!$1:$1,0),0)*ChapterTable!$P$17,
  IF(AND($A2407=0,$B2407=0),
    F2408,
  IF($B2407=0,
    VLOOKUP($A2407,ChapterTable!$1:$1048576,MATCH("최종"&amp;SUBSTITUTE(SUBSTITUTE(F$1,"standard",""),"|Float",""),ChapterTable!$1:$1,0),0),
  IF($B2407=1,
    IF($L2407=FALSE,
      VLOOKUP($A2407,ChapterTable!$1:$1048576,MATCH("최종"&amp;SUBSTITUTE(SUBSTITUTE(F$1,"standard",""),"|Float",""),ChapterTable!$1:$1,0),0),
      VLOOKUP($A2407-ChapterTable!$P$11,ChapterTable!$1:$1048576,MATCH("최종"&amp;SUBSTITUTE(SUBSTITUTE(F$1,"standard",""),"|Float",""),ChapterTable!$1:$1,0),0)*ChapterTable!$P$14
    ),
  OFFSET(F2407,-$B2407+IF($L2407,1,0),0)*
    (VLOOKUP(SUBSTITUTE(SUBSTITUTE(F$1,"standard",""),"|Float","")&amp;IF(OR($L2407=TRUE,$A2407=0,MOD($A2407,ChapterTable!$R$20)&lt;&gt;0),"","보스")&amp;"인게임누적곱배수",ChapterTable!$R:$S,2,0)^D2407
    +VLOOKUP(SUBSTITUTE(SUBSTITUTE(F$1,"standard",""),"|Float","")&amp;IF(OR($L2407=TRUE,$A2407=0,MOD($A2407,ChapterTable!$R$20)&lt;&gt;0),"","보스")&amp;"인게임누적합배수",ChapterTable!$R:$S,2,0)*D2407)
  )
  )
  )
)</f>
        <v>1040558.560116995</v>
      </c>
      <c r="G2407" t="s">
        <v>719</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270"/>
        <v>2</v>
      </c>
      <c r="Q2407">
        <f t="shared" si="271"/>
        <v>2</v>
      </c>
      <c r="R2407" t="b">
        <f t="shared" ca="1" si="272"/>
        <v>1</v>
      </c>
      <c r="T2407" t="b">
        <f t="shared" ca="1" si="27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276"/>
        <v>0.5</v>
      </c>
      <c r="AJ2407">
        <f t="shared" si="274"/>
        <v>0.54666666600000002</v>
      </c>
      <c r="AK2407">
        <f t="shared" si="275"/>
        <v>1</v>
      </c>
      <c r="AL2407">
        <f t="shared" si="277"/>
        <v>11</v>
      </c>
    </row>
    <row r="2408" spans="1:38" hidden="1" x14ac:dyDescent="0.3">
      <c r="A2408">
        <v>26</v>
      </c>
      <c r="B2408">
        <v>17</v>
      </c>
      <c r="C2408">
        <f>IF(OR($L2408=TRUE,$A2408=0,MOD($A2408,ChapterTable!$R$20)&lt;&gt;0),
MAX(0,INT(($B2408+ChapterTable!$P$26+VLOOKUP(SUBSTITUTE(C$1,"성장단계","")&amp;"단계오프셋",ChapterTable!$R:$S,2,0))/ChapterTable!$P$23)),
MAX(0,INT(($B2408+ChapterTable!$R$26+VLOOKUP(SUBSTITUTE(C$1,"성장단계","")&amp;"보스단계오프셋",ChapterTable!$R:$S,2,0))/ChapterTable!$R$23)))</f>
        <v>2</v>
      </c>
      <c r="D2408">
        <f>IF(OR($L2408=TRUE,$A2408=0,MOD($A2408,ChapterTable!$R$20)&lt;&gt;0),
MAX(0,INT(($B2408+ChapterTable!$P$26+VLOOKUP(SUBSTITUTE(D$1,"성장단계","")&amp;"단계오프셋",ChapterTable!$R:$S,2,0))/ChapterTable!$P$23)),
MAX(0,INT(($B2408+ChapterTable!$R$26+VLOOKUP(SUBSTITUTE(D$1,"성장단계","")&amp;"보스단계오프셋",ChapterTable!$R:$S,2,0))/ChapterTable!$R$23)))</f>
        <v>1</v>
      </c>
      <c r="E2408" s="1">
        <f ca="1">IF(AND($A2408=0,$B2408=1),
    VLOOKUP(1,ChapterTable!$1:$1048576,MATCH("최종"&amp;SUBSTITUTE(SUBSTITUTE(E$1,"standard",""),"|Float",""),ChapterTable!$1:$1,0),0)*ChapterTable!$P$17,
  IF(AND($A2408=0,$B2408=0),
    E2409,
  IF($B2408=0,
    VLOOKUP($A2408,ChapterTable!$1:$1048576,MATCH("최종"&amp;SUBSTITUTE(SUBSTITUTE(E$1,"standard",""),"|Float",""),ChapterTable!$1:$1,0),0),
  IF($B2408=1,
    IF($L2408=FALSE,
      VLOOKUP($A2408,ChapterTable!$1:$1048576,MATCH("최종"&amp;SUBSTITUTE(SUBSTITUTE(E$1,"standard",""),"|Float",""),ChapterTable!$1:$1,0),0),
      VLOOKUP($A2408-ChapterTable!$P$11,ChapterTable!$1:$1048576,MATCH("최종"&amp;SUBSTITUTE(SUBSTITUTE(E$1,"standard",""),"|Float",""),ChapterTable!$1:$1,0),0)*ChapterTable!$P$14
    ),
  OFFSET(E2408,-$B2408+IF($L2408,1,0),0)*IF($B2408&gt;OFFSET($B2408,1,0),ChapterTable!$R$17,1)*
    (VLOOKUP(SUBSTITUTE(SUBSTITUTE(E$1,"standard",""),"|Float","")&amp;IF(OR($L2408=TRUE,$A2408=0,MOD($A2408,ChapterTable!$R$20)&lt;&gt;0),"","보스")&amp;"인게임누적곱배수",ChapterTable!$R:$S,2,0)^C2408
    +VLOOKUP(SUBSTITUTE(SUBSTITUTE(E$1,"standard",""),"|Float","")&amp;IF(OR($L2408=TRUE,$A2408=0,MOD($A2408,ChapterTable!$R$20)&lt;&gt;0),"","보스")&amp;"인게임누적합배수",ChapterTable!$R:$S,2,0)*C2408)
  )
  )
  )
)</f>
        <v>3252350.4762726543</v>
      </c>
      <c r="F2408" s="1">
        <f ca="1">IF(AND($A2408=0,$B2408=1),
    VLOOKUP(1,ChapterTable!$1:$1048576,MATCH("최종"&amp;SUBSTITUTE(SUBSTITUTE(F$1,"standard",""),"|Float",""),ChapterTable!$1:$1,0),0)*ChapterTable!$P$17,
  IF(AND($A2408=0,$B2408=0),
    F2409,
  IF($B2408=0,
    VLOOKUP($A2408,ChapterTable!$1:$1048576,MATCH("최종"&amp;SUBSTITUTE(SUBSTITUTE(F$1,"standard",""),"|Float",""),ChapterTable!$1:$1,0),0),
  IF($B2408=1,
    IF($L2408=FALSE,
      VLOOKUP($A2408,ChapterTable!$1:$1048576,MATCH("최종"&amp;SUBSTITUTE(SUBSTITUTE(F$1,"standard",""),"|Float",""),ChapterTable!$1:$1,0),0),
      VLOOKUP($A2408-ChapterTable!$P$11,ChapterTable!$1:$1048576,MATCH("최종"&amp;SUBSTITUTE(SUBSTITUTE(F$1,"standard",""),"|Float",""),ChapterTable!$1:$1,0),0)*ChapterTable!$P$14
    ),
  OFFSET(F2408,-$B2408+IF($L2408,1,0),0)*
    (VLOOKUP(SUBSTITUTE(SUBSTITUTE(F$1,"standard",""),"|Float","")&amp;IF(OR($L2408=TRUE,$A2408=0,MOD($A2408,ChapterTable!$R$20)&lt;&gt;0),"","보스")&amp;"인게임누적곱배수",ChapterTable!$R:$S,2,0)^D2408
    +VLOOKUP(SUBSTITUTE(SUBSTITUTE(F$1,"standard",""),"|Float","")&amp;IF(OR($L2408=TRUE,$A2408=0,MOD($A2408,ChapterTable!$R$20)&lt;&gt;0),"","보스")&amp;"인게임누적합배수",ChapterTable!$R:$S,2,0)*D2408)
  )
  )
  )
)</f>
        <v>1040558.560116995</v>
      </c>
      <c r="G2408" t="s">
        <v>719</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270"/>
        <v>2</v>
      </c>
      <c r="Q2408">
        <f t="shared" si="271"/>
        <v>2</v>
      </c>
      <c r="R2408" t="b">
        <f t="shared" ca="1" si="272"/>
        <v>1</v>
      </c>
      <c r="T2408" t="b">
        <f t="shared" ca="1" si="27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276"/>
        <v>0.5</v>
      </c>
      <c r="AJ2408">
        <f t="shared" si="274"/>
        <v>0.54666666600000002</v>
      </c>
      <c r="AK2408">
        <f t="shared" si="275"/>
        <v>1</v>
      </c>
      <c r="AL2408">
        <f t="shared" si="277"/>
        <v>11</v>
      </c>
    </row>
    <row r="2409" spans="1:38" hidden="1" x14ac:dyDescent="0.3">
      <c r="A2409">
        <v>26</v>
      </c>
      <c r="B2409">
        <v>18</v>
      </c>
      <c r="C2409">
        <f>IF(OR($L2409=TRUE,$A2409=0,MOD($A2409,ChapterTable!$R$20)&lt;&gt;0),
MAX(0,INT(($B2409+ChapterTable!$P$26+VLOOKUP(SUBSTITUTE(C$1,"성장단계","")&amp;"단계오프셋",ChapterTable!$R:$S,2,0))/ChapterTable!$P$23)),
MAX(0,INT(($B2409+ChapterTable!$R$26+VLOOKUP(SUBSTITUTE(C$1,"성장단계","")&amp;"보스단계오프셋",ChapterTable!$R:$S,2,0))/ChapterTable!$R$23)))</f>
        <v>2</v>
      </c>
      <c r="D2409">
        <f>IF(OR($L2409=TRUE,$A2409=0,MOD($A2409,ChapterTable!$R$20)&lt;&gt;0),
MAX(0,INT(($B2409+ChapterTable!$P$26+VLOOKUP(SUBSTITUTE(D$1,"성장단계","")&amp;"단계오프셋",ChapterTable!$R:$S,2,0))/ChapterTable!$P$23)),
MAX(0,INT(($B2409+ChapterTable!$R$26+VLOOKUP(SUBSTITUTE(D$1,"성장단계","")&amp;"보스단계오프셋",ChapterTable!$R:$S,2,0))/ChapterTable!$R$23)))</f>
        <v>1</v>
      </c>
      <c r="E2409" s="1">
        <f ca="1">IF(AND($A2409=0,$B2409=1),
    VLOOKUP(1,ChapterTable!$1:$1048576,MATCH("최종"&amp;SUBSTITUTE(SUBSTITUTE(E$1,"standard",""),"|Float",""),ChapterTable!$1:$1,0),0)*ChapterTable!$P$17,
  IF(AND($A2409=0,$B2409=0),
    E2410,
  IF($B2409=0,
    VLOOKUP($A2409,ChapterTable!$1:$1048576,MATCH("최종"&amp;SUBSTITUTE(SUBSTITUTE(E$1,"standard",""),"|Float",""),ChapterTable!$1:$1,0),0),
  IF($B2409=1,
    IF($L2409=FALSE,
      VLOOKUP($A2409,ChapterTable!$1:$1048576,MATCH("최종"&amp;SUBSTITUTE(SUBSTITUTE(E$1,"standard",""),"|Float",""),ChapterTable!$1:$1,0),0),
      VLOOKUP($A2409-ChapterTable!$P$11,ChapterTable!$1:$1048576,MATCH("최종"&amp;SUBSTITUTE(SUBSTITUTE(E$1,"standard",""),"|Float",""),ChapterTable!$1:$1,0),0)*ChapterTable!$P$14
    ),
  OFFSET(E2409,-$B2409+IF($L2409,1,0),0)*IF($B2409&gt;OFFSET($B2409,1,0),ChapterTable!$R$17,1)*
    (VLOOKUP(SUBSTITUTE(SUBSTITUTE(E$1,"standard",""),"|Float","")&amp;IF(OR($L2409=TRUE,$A2409=0,MOD($A2409,ChapterTable!$R$20)&lt;&gt;0),"","보스")&amp;"인게임누적곱배수",ChapterTable!$R:$S,2,0)^C2409
    +VLOOKUP(SUBSTITUTE(SUBSTITUTE(E$1,"standard",""),"|Float","")&amp;IF(OR($L2409=TRUE,$A2409=0,MOD($A2409,ChapterTable!$R$20)&lt;&gt;0),"","보스")&amp;"인게임누적합배수",ChapterTable!$R:$S,2,0)*C2409)
  )
  )
  )
)</f>
        <v>3252350.4762726543</v>
      </c>
      <c r="F2409" s="1">
        <f ca="1">IF(AND($A2409=0,$B2409=1),
    VLOOKUP(1,ChapterTable!$1:$1048576,MATCH("최종"&amp;SUBSTITUTE(SUBSTITUTE(F$1,"standard",""),"|Float",""),ChapterTable!$1:$1,0),0)*ChapterTable!$P$17,
  IF(AND($A2409=0,$B2409=0),
    F2410,
  IF($B2409=0,
    VLOOKUP($A2409,ChapterTable!$1:$1048576,MATCH("최종"&amp;SUBSTITUTE(SUBSTITUTE(F$1,"standard",""),"|Float",""),ChapterTable!$1:$1,0),0),
  IF($B2409=1,
    IF($L2409=FALSE,
      VLOOKUP($A2409,ChapterTable!$1:$1048576,MATCH("최종"&amp;SUBSTITUTE(SUBSTITUTE(F$1,"standard",""),"|Float",""),ChapterTable!$1:$1,0),0),
      VLOOKUP($A2409-ChapterTable!$P$11,ChapterTable!$1:$1048576,MATCH("최종"&amp;SUBSTITUTE(SUBSTITUTE(F$1,"standard",""),"|Float",""),ChapterTable!$1:$1,0),0)*ChapterTable!$P$14
    ),
  OFFSET(F2409,-$B2409+IF($L2409,1,0),0)*
    (VLOOKUP(SUBSTITUTE(SUBSTITUTE(F$1,"standard",""),"|Float","")&amp;IF(OR($L2409=TRUE,$A2409=0,MOD($A2409,ChapterTable!$R$20)&lt;&gt;0),"","보스")&amp;"인게임누적곱배수",ChapterTable!$R:$S,2,0)^D2409
    +VLOOKUP(SUBSTITUTE(SUBSTITUTE(F$1,"standard",""),"|Float","")&amp;IF(OR($L2409=TRUE,$A2409=0,MOD($A2409,ChapterTable!$R$20)&lt;&gt;0),"","보스")&amp;"인게임누적합배수",ChapterTable!$R:$S,2,0)*D2409)
  )
  )
  )
)</f>
        <v>1040558.560116995</v>
      </c>
      <c r="G2409" t="s">
        <v>719</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270"/>
        <v>2</v>
      </c>
      <c r="Q2409">
        <f t="shared" si="271"/>
        <v>2</v>
      </c>
      <c r="R2409" t="b">
        <f t="shared" ca="1" si="272"/>
        <v>1</v>
      </c>
      <c r="T2409" t="b">
        <f t="shared" ca="1" si="27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276"/>
        <v>0.5</v>
      </c>
      <c r="AJ2409">
        <f t="shared" si="274"/>
        <v>0.54666666600000002</v>
      </c>
      <c r="AK2409">
        <f t="shared" si="275"/>
        <v>1</v>
      </c>
      <c r="AL2409">
        <f t="shared" si="277"/>
        <v>11</v>
      </c>
    </row>
    <row r="2410" spans="1:38" hidden="1" x14ac:dyDescent="0.3">
      <c r="A2410">
        <v>26</v>
      </c>
      <c r="B2410">
        <v>19</v>
      </c>
      <c r="C2410">
        <f>IF(OR($L2410=TRUE,$A2410=0,MOD($A2410,ChapterTable!$R$20)&lt;&gt;0),
MAX(0,INT(($B2410+ChapterTable!$P$26+VLOOKUP(SUBSTITUTE(C$1,"성장단계","")&amp;"단계오프셋",ChapterTable!$R:$S,2,0))/ChapterTable!$P$23)),
MAX(0,INT(($B2410+ChapterTable!$R$26+VLOOKUP(SUBSTITUTE(C$1,"성장단계","")&amp;"보스단계오프셋",ChapterTable!$R:$S,2,0))/ChapterTable!$R$23)))</f>
        <v>2</v>
      </c>
      <c r="D2410">
        <f>IF(OR($L2410=TRUE,$A2410=0,MOD($A2410,ChapterTable!$R$20)&lt;&gt;0),
MAX(0,INT(($B2410+ChapterTable!$P$26+VLOOKUP(SUBSTITUTE(D$1,"성장단계","")&amp;"단계오프셋",ChapterTable!$R:$S,2,0))/ChapterTable!$P$23)),
MAX(0,INT(($B2410+ChapterTable!$R$26+VLOOKUP(SUBSTITUTE(D$1,"성장단계","")&amp;"보스단계오프셋",ChapterTable!$R:$S,2,0))/ChapterTable!$R$23)))</f>
        <v>1</v>
      </c>
      <c r="E2410" s="1">
        <f ca="1">IF(AND($A2410=0,$B2410=1),
    VLOOKUP(1,ChapterTable!$1:$1048576,MATCH("최종"&amp;SUBSTITUTE(SUBSTITUTE(E$1,"standard",""),"|Float",""),ChapterTable!$1:$1,0),0)*ChapterTable!$P$17,
  IF(AND($A2410=0,$B2410=0),
    E2411,
  IF($B2410=0,
    VLOOKUP($A2410,ChapterTable!$1:$1048576,MATCH("최종"&amp;SUBSTITUTE(SUBSTITUTE(E$1,"standard",""),"|Float",""),ChapterTable!$1:$1,0),0),
  IF($B2410=1,
    IF($L2410=FALSE,
      VLOOKUP($A2410,ChapterTable!$1:$1048576,MATCH("최종"&amp;SUBSTITUTE(SUBSTITUTE(E$1,"standard",""),"|Float",""),ChapterTable!$1:$1,0),0),
      VLOOKUP($A2410-ChapterTable!$P$11,ChapterTable!$1:$1048576,MATCH("최종"&amp;SUBSTITUTE(SUBSTITUTE(E$1,"standard",""),"|Float",""),ChapterTable!$1:$1,0),0)*ChapterTable!$P$14
    ),
  OFFSET(E2410,-$B2410+IF($L2410,1,0),0)*IF($B2410&gt;OFFSET($B2410,1,0),ChapterTable!$R$17,1)*
    (VLOOKUP(SUBSTITUTE(SUBSTITUTE(E$1,"standard",""),"|Float","")&amp;IF(OR($L2410=TRUE,$A2410=0,MOD($A2410,ChapterTable!$R$20)&lt;&gt;0),"","보스")&amp;"인게임누적곱배수",ChapterTable!$R:$S,2,0)^C2410
    +VLOOKUP(SUBSTITUTE(SUBSTITUTE(E$1,"standard",""),"|Float","")&amp;IF(OR($L2410=TRUE,$A2410=0,MOD($A2410,ChapterTable!$R$20)&lt;&gt;0),"","보스")&amp;"인게임누적합배수",ChapterTable!$R:$S,2,0)*C2410)
  )
  )
  )
)</f>
        <v>3252350.4762726543</v>
      </c>
      <c r="F2410" s="1">
        <f ca="1">IF(AND($A2410=0,$B2410=1),
    VLOOKUP(1,ChapterTable!$1:$1048576,MATCH("최종"&amp;SUBSTITUTE(SUBSTITUTE(F$1,"standard",""),"|Float",""),ChapterTable!$1:$1,0),0)*ChapterTable!$P$17,
  IF(AND($A2410=0,$B2410=0),
    F2411,
  IF($B2410=0,
    VLOOKUP($A2410,ChapterTable!$1:$1048576,MATCH("최종"&amp;SUBSTITUTE(SUBSTITUTE(F$1,"standard",""),"|Float",""),ChapterTable!$1:$1,0),0),
  IF($B2410=1,
    IF($L2410=FALSE,
      VLOOKUP($A2410,ChapterTable!$1:$1048576,MATCH("최종"&amp;SUBSTITUTE(SUBSTITUTE(F$1,"standard",""),"|Float",""),ChapterTable!$1:$1,0),0),
      VLOOKUP($A2410-ChapterTable!$P$11,ChapterTable!$1:$1048576,MATCH("최종"&amp;SUBSTITUTE(SUBSTITUTE(F$1,"standard",""),"|Float",""),ChapterTable!$1:$1,0),0)*ChapterTable!$P$14
    ),
  OFFSET(F2410,-$B2410+IF($L2410,1,0),0)*
    (VLOOKUP(SUBSTITUTE(SUBSTITUTE(F$1,"standard",""),"|Float","")&amp;IF(OR($L2410=TRUE,$A2410=0,MOD($A2410,ChapterTable!$R$20)&lt;&gt;0),"","보스")&amp;"인게임누적곱배수",ChapterTable!$R:$S,2,0)^D2410
    +VLOOKUP(SUBSTITUTE(SUBSTITUTE(F$1,"standard",""),"|Float","")&amp;IF(OR($L2410=TRUE,$A2410=0,MOD($A2410,ChapterTable!$R$20)&lt;&gt;0),"","보스")&amp;"인게임누적합배수",ChapterTable!$R:$S,2,0)*D2410)
  )
  )
  )
)</f>
        <v>1040558.560116995</v>
      </c>
      <c r="G2410" t="s">
        <v>719</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270"/>
        <v>92</v>
      </c>
      <c r="Q2410">
        <f t="shared" si="271"/>
        <v>92</v>
      </c>
      <c r="R2410" t="b">
        <f t="shared" ca="1" si="272"/>
        <v>1</v>
      </c>
      <c r="T2410" t="b">
        <f t="shared" ca="1" si="27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276"/>
        <v>0.5</v>
      </c>
      <c r="AJ2410">
        <f t="shared" si="274"/>
        <v>0.54666666600000002</v>
      </c>
      <c r="AK2410">
        <f t="shared" si="275"/>
        <v>1</v>
      </c>
      <c r="AL2410">
        <f t="shared" si="277"/>
        <v>11</v>
      </c>
    </row>
    <row r="2411" spans="1:38" hidden="1" x14ac:dyDescent="0.3">
      <c r="A2411">
        <v>26</v>
      </c>
      <c r="B2411">
        <v>20</v>
      </c>
      <c r="C2411">
        <f>IF(OR($L2411=TRUE,$A2411=0,MOD($A2411,ChapterTable!$R$20)&lt;&gt;0),
MAX(0,INT(($B2411+ChapterTable!$P$26+VLOOKUP(SUBSTITUTE(C$1,"성장단계","")&amp;"단계오프셋",ChapterTable!$R:$S,2,0))/ChapterTable!$P$23)),
MAX(0,INT(($B2411+ChapterTable!$R$26+VLOOKUP(SUBSTITUTE(C$1,"성장단계","")&amp;"보스단계오프셋",ChapterTable!$R:$S,2,0))/ChapterTable!$R$23)))</f>
        <v>2</v>
      </c>
      <c r="D2411">
        <f>IF(OR($L2411=TRUE,$A2411=0,MOD($A2411,ChapterTable!$R$20)&lt;&gt;0),
MAX(0,INT(($B2411+ChapterTable!$P$26+VLOOKUP(SUBSTITUTE(D$1,"성장단계","")&amp;"단계오프셋",ChapterTable!$R:$S,2,0))/ChapterTable!$P$23)),
MAX(0,INT(($B2411+ChapterTable!$R$26+VLOOKUP(SUBSTITUTE(D$1,"성장단계","")&amp;"보스단계오프셋",ChapterTable!$R:$S,2,0))/ChapterTable!$R$23)))</f>
        <v>1</v>
      </c>
      <c r="E2411" s="1">
        <f ca="1">IF(AND($A2411=0,$B2411=1),
    VLOOKUP(1,ChapterTable!$1:$1048576,MATCH("최종"&amp;SUBSTITUTE(SUBSTITUTE(E$1,"standard",""),"|Float",""),ChapterTable!$1:$1,0),0)*ChapterTable!$P$17,
  IF(AND($A2411=0,$B2411=0),
    E2412,
  IF($B2411=0,
    VLOOKUP($A2411,ChapterTable!$1:$1048576,MATCH("최종"&amp;SUBSTITUTE(SUBSTITUTE(E$1,"standard",""),"|Float",""),ChapterTable!$1:$1,0),0),
  IF($B2411=1,
    IF($L2411=FALSE,
      VLOOKUP($A2411,ChapterTable!$1:$1048576,MATCH("최종"&amp;SUBSTITUTE(SUBSTITUTE(E$1,"standard",""),"|Float",""),ChapterTable!$1:$1,0),0),
      VLOOKUP($A2411-ChapterTable!$P$11,ChapterTable!$1:$1048576,MATCH("최종"&amp;SUBSTITUTE(SUBSTITUTE(E$1,"standard",""),"|Float",""),ChapterTable!$1:$1,0),0)*ChapterTable!$P$14
    ),
  OFFSET(E2411,-$B2411+IF($L2411,1,0),0)*IF($B2411&gt;OFFSET($B2411,1,0),ChapterTable!$R$17,1)*
    (VLOOKUP(SUBSTITUTE(SUBSTITUTE(E$1,"standard",""),"|Float","")&amp;IF(OR($L2411=TRUE,$A2411=0,MOD($A2411,ChapterTable!$R$20)&lt;&gt;0),"","보스")&amp;"인게임누적곱배수",ChapterTable!$R:$S,2,0)^C2411
    +VLOOKUP(SUBSTITUTE(SUBSTITUTE(E$1,"standard",""),"|Float","")&amp;IF(OR($L2411=TRUE,$A2411=0,MOD($A2411,ChapterTable!$R$20)&lt;&gt;0),"","보스")&amp;"인게임누적합배수",ChapterTable!$R:$S,2,0)*C2411)
  )
  )
  )
)</f>
        <v>3252350.4762726543</v>
      </c>
      <c r="F2411" s="1">
        <f ca="1">IF(AND($A2411=0,$B2411=1),
    VLOOKUP(1,ChapterTable!$1:$1048576,MATCH("최종"&amp;SUBSTITUTE(SUBSTITUTE(F$1,"standard",""),"|Float",""),ChapterTable!$1:$1,0),0)*ChapterTable!$P$17,
  IF(AND($A2411=0,$B2411=0),
    F2412,
  IF($B2411=0,
    VLOOKUP($A2411,ChapterTable!$1:$1048576,MATCH("최종"&amp;SUBSTITUTE(SUBSTITUTE(F$1,"standard",""),"|Float",""),ChapterTable!$1:$1,0),0),
  IF($B2411=1,
    IF($L2411=FALSE,
      VLOOKUP($A2411,ChapterTable!$1:$1048576,MATCH("최종"&amp;SUBSTITUTE(SUBSTITUTE(F$1,"standard",""),"|Float",""),ChapterTable!$1:$1,0),0),
      VLOOKUP($A2411-ChapterTable!$P$11,ChapterTable!$1:$1048576,MATCH("최종"&amp;SUBSTITUTE(SUBSTITUTE(F$1,"standard",""),"|Float",""),ChapterTable!$1:$1,0),0)*ChapterTable!$P$14
    ),
  OFFSET(F2411,-$B2411+IF($L2411,1,0),0)*
    (VLOOKUP(SUBSTITUTE(SUBSTITUTE(F$1,"standard",""),"|Float","")&amp;IF(OR($L2411=TRUE,$A2411=0,MOD($A2411,ChapterTable!$R$20)&lt;&gt;0),"","보스")&amp;"인게임누적곱배수",ChapterTable!$R:$S,2,0)^D2411
    +VLOOKUP(SUBSTITUTE(SUBSTITUTE(F$1,"standard",""),"|Float","")&amp;IF(OR($L2411=TRUE,$A2411=0,MOD($A2411,ChapterTable!$R$20)&lt;&gt;0),"","보스")&amp;"인게임누적합배수",ChapterTable!$R:$S,2,0)*D2411)
  )
  )
  )
)</f>
        <v>1040558.560116995</v>
      </c>
      <c r="G2411" t="s">
        <v>719</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270"/>
        <v>22</v>
      </c>
      <c r="Q2411">
        <f t="shared" si="271"/>
        <v>22</v>
      </c>
      <c r="R2411" t="b">
        <f t="shared" ca="1" si="272"/>
        <v>1</v>
      </c>
      <c r="T2411" t="b">
        <f t="shared" ca="1" si="27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276"/>
        <v>0.5</v>
      </c>
      <c r="AJ2411">
        <f t="shared" si="274"/>
        <v>1</v>
      </c>
      <c r="AK2411">
        <f t="shared" si="275"/>
        <v>2</v>
      </c>
      <c r="AL2411">
        <f t="shared" si="277"/>
        <v>11</v>
      </c>
    </row>
    <row r="2412" spans="1:38" hidden="1" x14ac:dyDescent="0.3">
      <c r="A2412">
        <v>26</v>
      </c>
      <c r="B2412">
        <v>21</v>
      </c>
      <c r="C2412">
        <f>IF(OR($L2412=TRUE,$A2412=0,MOD($A2412,ChapterTable!$R$20)&lt;&gt;0),
MAX(0,INT(($B2412+ChapterTable!$P$26+VLOOKUP(SUBSTITUTE(C$1,"성장단계","")&amp;"단계오프셋",ChapterTable!$R:$S,2,0))/ChapterTable!$P$23)),
MAX(0,INT(($B2412+ChapterTable!$R$26+VLOOKUP(SUBSTITUTE(C$1,"성장단계","")&amp;"보스단계오프셋",ChapterTable!$R:$S,2,0))/ChapterTable!$R$23)))</f>
        <v>2</v>
      </c>
      <c r="D2412">
        <f>IF(OR($L2412=TRUE,$A2412=0,MOD($A2412,ChapterTable!$R$20)&lt;&gt;0),
MAX(0,INT(($B2412+ChapterTable!$P$26+VLOOKUP(SUBSTITUTE(D$1,"성장단계","")&amp;"단계오프셋",ChapterTable!$R:$S,2,0))/ChapterTable!$P$23)),
MAX(0,INT(($B2412+ChapterTable!$R$26+VLOOKUP(SUBSTITUTE(D$1,"성장단계","")&amp;"보스단계오프셋",ChapterTable!$R:$S,2,0))/ChapterTable!$R$23)))</f>
        <v>2</v>
      </c>
      <c r="E2412" s="1">
        <f ca="1">IF(AND($A2412=0,$B2412=1),
    VLOOKUP(1,ChapterTable!$1:$1048576,MATCH("최종"&amp;SUBSTITUTE(SUBSTITUTE(E$1,"standard",""),"|Float",""),ChapterTable!$1:$1,0),0)*ChapterTable!$P$17,
  IF(AND($A2412=0,$B2412=0),
    E2413,
  IF($B2412=0,
    VLOOKUP($A2412,ChapterTable!$1:$1048576,MATCH("최종"&amp;SUBSTITUTE(SUBSTITUTE(E$1,"standard",""),"|Float",""),ChapterTable!$1:$1,0),0),
  IF($B2412=1,
    IF($L2412=FALSE,
      VLOOKUP($A2412,ChapterTable!$1:$1048576,MATCH("최종"&amp;SUBSTITUTE(SUBSTITUTE(E$1,"standard",""),"|Float",""),ChapterTable!$1:$1,0),0),
      VLOOKUP($A2412-ChapterTable!$P$11,ChapterTable!$1:$1048576,MATCH("최종"&amp;SUBSTITUTE(SUBSTITUTE(E$1,"standard",""),"|Float",""),ChapterTable!$1:$1,0),0)*ChapterTable!$P$14
    ),
  OFFSET(E2412,-$B2412+IF($L2412,1,0),0)*IF($B2412&gt;OFFSET($B2412,1,0),ChapterTable!$R$17,1)*
    (VLOOKUP(SUBSTITUTE(SUBSTITUTE(E$1,"standard",""),"|Float","")&amp;IF(OR($L2412=TRUE,$A2412=0,MOD($A2412,ChapterTable!$R$20)&lt;&gt;0),"","보스")&amp;"인게임누적곱배수",ChapterTable!$R:$S,2,0)^C2412
    +VLOOKUP(SUBSTITUTE(SUBSTITUTE(E$1,"standard",""),"|Float","")&amp;IF(OR($L2412=TRUE,$A2412=0,MOD($A2412,ChapterTable!$R$20)&lt;&gt;0),"","보스")&amp;"인게임누적합배수",ChapterTable!$R:$S,2,0)*C2412)
  )
  )
  )
)</f>
        <v>3252350.4762726543</v>
      </c>
      <c r="F2412" s="1">
        <f ca="1">IF(AND($A2412=0,$B2412=1),
    VLOOKUP(1,ChapterTable!$1:$1048576,MATCH("최종"&amp;SUBSTITUTE(SUBSTITUTE(F$1,"standard",""),"|Float",""),ChapterTable!$1:$1,0),0)*ChapterTable!$P$17,
  IF(AND($A2412=0,$B2412=0),
    F2413,
  IF($B2412=0,
    VLOOKUP($A2412,ChapterTable!$1:$1048576,MATCH("최종"&amp;SUBSTITUTE(SUBSTITUTE(F$1,"standard",""),"|Float",""),ChapterTable!$1:$1,0),0),
  IF($B2412=1,
    IF($L2412=FALSE,
      VLOOKUP($A2412,ChapterTable!$1:$1048576,MATCH("최종"&amp;SUBSTITUTE(SUBSTITUTE(F$1,"standard",""),"|Float",""),ChapterTable!$1:$1,0),0),
      VLOOKUP($A2412-ChapterTable!$P$11,ChapterTable!$1:$1048576,MATCH("최종"&amp;SUBSTITUTE(SUBSTITUTE(F$1,"standard",""),"|Float",""),ChapterTable!$1:$1,0),0)*ChapterTable!$P$14
    ),
  OFFSET(F2412,-$B2412+IF($L2412,1,0),0)*
    (VLOOKUP(SUBSTITUTE(SUBSTITUTE(F$1,"standard",""),"|Float","")&amp;IF(OR($L2412=TRUE,$A2412=0,MOD($A2412,ChapterTable!$R$20)&lt;&gt;0),"","보스")&amp;"인게임누적곱배수",ChapterTable!$R:$S,2,0)^D2412
    +VLOOKUP(SUBSTITUTE(SUBSTITUTE(F$1,"standard",""),"|Float","")&amp;IF(OR($L2412=TRUE,$A2412=0,MOD($A2412,ChapterTable!$R$20)&lt;&gt;0),"","보스")&amp;"인게임누적합배수",ChapterTable!$R:$S,2,0)*D2412)
  )
  )
  )
)</f>
        <v>1113155.6689623666</v>
      </c>
      <c r="G2412" t="s">
        <v>719</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270"/>
        <v>3</v>
      </c>
      <c r="Q2412">
        <f t="shared" si="271"/>
        <v>3</v>
      </c>
      <c r="R2412" t="b">
        <f t="shared" ca="1" si="272"/>
        <v>1</v>
      </c>
      <c r="T2412" t="b">
        <f t="shared" ca="1" si="27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276"/>
        <v>0.33333333333333331</v>
      </c>
      <c r="AJ2412">
        <f t="shared" si="274"/>
        <v>0.395555555</v>
      </c>
      <c r="AK2412">
        <f t="shared" si="275"/>
        <v>1</v>
      </c>
      <c r="AL2412">
        <f t="shared" si="277"/>
        <v>11</v>
      </c>
    </row>
    <row r="2413" spans="1:38" hidden="1" x14ac:dyDescent="0.3">
      <c r="A2413">
        <v>26</v>
      </c>
      <c r="B2413">
        <v>22</v>
      </c>
      <c r="C2413">
        <f>IF(OR($L2413=TRUE,$A2413=0,MOD($A2413,ChapterTable!$R$20)&lt;&gt;0),
MAX(0,INT(($B2413+ChapterTable!$P$26+VLOOKUP(SUBSTITUTE(C$1,"성장단계","")&amp;"단계오프셋",ChapterTable!$R:$S,2,0))/ChapterTable!$P$23)),
MAX(0,INT(($B2413+ChapterTable!$R$26+VLOOKUP(SUBSTITUTE(C$1,"성장단계","")&amp;"보스단계오프셋",ChapterTable!$R:$S,2,0))/ChapterTable!$R$23)))</f>
        <v>2</v>
      </c>
      <c r="D2413">
        <f>IF(OR($L2413=TRUE,$A2413=0,MOD($A2413,ChapterTable!$R$20)&lt;&gt;0),
MAX(0,INT(($B2413+ChapterTable!$P$26+VLOOKUP(SUBSTITUTE(D$1,"성장단계","")&amp;"단계오프셋",ChapterTable!$R:$S,2,0))/ChapterTable!$P$23)),
MAX(0,INT(($B2413+ChapterTable!$R$26+VLOOKUP(SUBSTITUTE(D$1,"성장단계","")&amp;"보스단계오프셋",ChapterTable!$R:$S,2,0))/ChapterTable!$R$23)))</f>
        <v>2</v>
      </c>
      <c r="E2413" s="1">
        <f ca="1">IF(AND($A2413=0,$B2413=1),
    VLOOKUP(1,ChapterTable!$1:$1048576,MATCH("최종"&amp;SUBSTITUTE(SUBSTITUTE(E$1,"standard",""),"|Float",""),ChapterTable!$1:$1,0),0)*ChapterTable!$P$17,
  IF(AND($A2413=0,$B2413=0),
    E2414,
  IF($B2413=0,
    VLOOKUP($A2413,ChapterTable!$1:$1048576,MATCH("최종"&amp;SUBSTITUTE(SUBSTITUTE(E$1,"standard",""),"|Float",""),ChapterTable!$1:$1,0),0),
  IF($B2413=1,
    IF($L2413=FALSE,
      VLOOKUP($A2413,ChapterTable!$1:$1048576,MATCH("최종"&amp;SUBSTITUTE(SUBSTITUTE(E$1,"standard",""),"|Float",""),ChapterTable!$1:$1,0),0),
      VLOOKUP($A2413-ChapterTable!$P$11,ChapterTable!$1:$1048576,MATCH("최종"&amp;SUBSTITUTE(SUBSTITUTE(E$1,"standard",""),"|Float",""),ChapterTable!$1:$1,0),0)*ChapterTable!$P$14
    ),
  OFFSET(E2413,-$B2413+IF($L2413,1,0),0)*IF($B2413&gt;OFFSET($B2413,1,0),ChapterTable!$R$17,1)*
    (VLOOKUP(SUBSTITUTE(SUBSTITUTE(E$1,"standard",""),"|Float","")&amp;IF(OR($L2413=TRUE,$A2413=0,MOD($A2413,ChapterTable!$R$20)&lt;&gt;0),"","보스")&amp;"인게임누적곱배수",ChapterTable!$R:$S,2,0)^C2413
    +VLOOKUP(SUBSTITUTE(SUBSTITUTE(E$1,"standard",""),"|Float","")&amp;IF(OR($L2413=TRUE,$A2413=0,MOD($A2413,ChapterTable!$R$20)&lt;&gt;0),"","보스")&amp;"인게임누적합배수",ChapterTable!$R:$S,2,0)*C2413)
  )
  )
  )
)</f>
        <v>3252350.4762726543</v>
      </c>
      <c r="F2413" s="1">
        <f ca="1">IF(AND($A2413=0,$B2413=1),
    VLOOKUP(1,ChapterTable!$1:$1048576,MATCH("최종"&amp;SUBSTITUTE(SUBSTITUTE(F$1,"standard",""),"|Float",""),ChapterTable!$1:$1,0),0)*ChapterTable!$P$17,
  IF(AND($A2413=0,$B2413=0),
    F2414,
  IF($B2413=0,
    VLOOKUP($A2413,ChapterTable!$1:$1048576,MATCH("최종"&amp;SUBSTITUTE(SUBSTITUTE(F$1,"standard",""),"|Float",""),ChapterTable!$1:$1,0),0),
  IF($B2413=1,
    IF($L2413=FALSE,
      VLOOKUP($A2413,ChapterTable!$1:$1048576,MATCH("최종"&amp;SUBSTITUTE(SUBSTITUTE(F$1,"standard",""),"|Float",""),ChapterTable!$1:$1,0),0),
      VLOOKUP($A2413-ChapterTable!$P$11,ChapterTable!$1:$1048576,MATCH("최종"&amp;SUBSTITUTE(SUBSTITUTE(F$1,"standard",""),"|Float",""),ChapterTable!$1:$1,0),0)*ChapterTable!$P$14
    ),
  OFFSET(F2413,-$B2413+IF($L2413,1,0),0)*
    (VLOOKUP(SUBSTITUTE(SUBSTITUTE(F$1,"standard",""),"|Float","")&amp;IF(OR($L2413=TRUE,$A2413=0,MOD($A2413,ChapterTable!$R$20)&lt;&gt;0),"","보스")&amp;"인게임누적곱배수",ChapterTable!$R:$S,2,0)^D2413
    +VLOOKUP(SUBSTITUTE(SUBSTITUTE(F$1,"standard",""),"|Float","")&amp;IF(OR($L2413=TRUE,$A2413=0,MOD($A2413,ChapterTable!$R$20)&lt;&gt;0),"","보스")&amp;"인게임누적합배수",ChapterTable!$R:$S,2,0)*D2413)
  )
  )
  )
)</f>
        <v>1113155.6689623666</v>
      </c>
      <c r="G2413" t="s">
        <v>719</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270"/>
        <v>3</v>
      </c>
      <c r="Q2413">
        <f t="shared" si="271"/>
        <v>3</v>
      </c>
      <c r="R2413" t="b">
        <f t="shared" ca="1" si="272"/>
        <v>1</v>
      </c>
      <c r="T2413" t="b">
        <f t="shared" ca="1" si="27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276"/>
        <v>0.33333333333333331</v>
      </c>
      <c r="AJ2413">
        <f t="shared" si="274"/>
        <v>0.395555555</v>
      </c>
      <c r="AK2413">
        <f t="shared" si="275"/>
        <v>1</v>
      </c>
      <c r="AL2413">
        <f t="shared" si="277"/>
        <v>11</v>
      </c>
    </row>
    <row r="2414" spans="1:38" hidden="1" x14ac:dyDescent="0.3">
      <c r="A2414">
        <v>26</v>
      </c>
      <c r="B2414">
        <v>23</v>
      </c>
      <c r="C2414">
        <f>IF(OR($L2414=TRUE,$A2414=0,MOD($A2414,ChapterTable!$R$20)&lt;&gt;0),
MAX(0,INT(($B2414+ChapterTable!$P$26+VLOOKUP(SUBSTITUTE(C$1,"성장단계","")&amp;"단계오프셋",ChapterTable!$R:$S,2,0))/ChapterTable!$P$23)),
MAX(0,INT(($B2414+ChapterTable!$R$26+VLOOKUP(SUBSTITUTE(C$1,"성장단계","")&amp;"보스단계오프셋",ChapterTable!$R:$S,2,0))/ChapterTable!$R$23)))</f>
        <v>2</v>
      </c>
      <c r="D2414">
        <f>IF(OR($L2414=TRUE,$A2414=0,MOD($A2414,ChapterTable!$R$20)&lt;&gt;0),
MAX(0,INT(($B2414+ChapterTable!$P$26+VLOOKUP(SUBSTITUTE(D$1,"성장단계","")&amp;"단계오프셋",ChapterTable!$R:$S,2,0))/ChapterTable!$P$23)),
MAX(0,INT(($B2414+ChapterTable!$R$26+VLOOKUP(SUBSTITUTE(D$1,"성장단계","")&amp;"보스단계오프셋",ChapterTable!$R:$S,2,0))/ChapterTable!$R$23)))</f>
        <v>2</v>
      </c>
      <c r="E2414" s="1">
        <f ca="1">IF(AND($A2414=0,$B2414=1),
    VLOOKUP(1,ChapterTable!$1:$1048576,MATCH("최종"&amp;SUBSTITUTE(SUBSTITUTE(E$1,"standard",""),"|Float",""),ChapterTable!$1:$1,0),0)*ChapterTable!$P$17,
  IF(AND($A2414=0,$B2414=0),
    E2415,
  IF($B2414=0,
    VLOOKUP($A2414,ChapterTable!$1:$1048576,MATCH("최종"&amp;SUBSTITUTE(SUBSTITUTE(E$1,"standard",""),"|Float",""),ChapterTable!$1:$1,0),0),
  IF($B2414=1,
    IF($L2414=FALSE,
      VLOOKUP($A2414,ChapterTable!$1:$1048576,MATCH("최종"&amp;SUBSTITUTE(SUBSTITUTE(E$1,"standard",""),"|Float",""),ChapterTable!$1:$1,0),0),
      VLOOKUP($A2414-ChapterTable!$P$11,ChapterTable!$1:$1048576,MATCH("최종"&amp;SUBSTITUTE(SUBSTITUTE(E$1,"standard",""),"|Float",""),ChapterTable!$1:$1,0),0)*ChapterTable!$P$14
    ),
  OFFSET(E2414,-$B2414+IF($L2414,1,0),0)*IF($B2414&gt;OFFSET($B2414,1,0),ChapterTable!$R$17,1)*
    (VLOOKUP(SUBSTITUTE(SUBSTITUTE(E$1,"standard",""),"|Float","")&amp;IF(OR($L2414=TRUE,$A2414=0,MOD($A2414,ChapterTable!$R$20)&lt;&gt;0),"","보스")&amp;"인게임누적곱배수",ChapterTable!$R:$S,2,0)^C2414
    +VLOOKUP(SUBSTITUTE(SUBSTITUTE(E$1,"standard",""),"|Float","")&amp;IF(OR($L2414=TRUE,$A2414=0,MOD($A2414,ChapterTable!$R$20)&lt;&gt;0),"","보스")&amp;"인게임누적합배수",ChapterTable!$R:$S,2,0)*C2414)
  )
  )
  )
)</f>
        <v>3252350.4762726543</v>
      </c>
      <c r="F2414" s="1">
        <f ca="1">IF(AND($A2414=0,$B2414=1),
    VLOOKUP(1,ChapterTable!$1:$1048576,MATCH("최종"&amp;SUBSTITUTE(SUBSTITUTE(F$1,"standard",""),"|Float",""),ChapterTable!$1:$1,0),0)*ChapterTable!$P$17,
  IF(AND($A2414=0,$B2414=0),
    F2415,
  IF($B2414=0,
    VLOOKUP($A2414,ChapterTable!$1:$1048576,MATCH("최종"&amp;SUBSTITUTE(SUBSTITUTE(F$1,"standard",""),"|Float",""),ChapterTable!$1:$1,0),0),
  IF($B2414=1,
    IF($L2414=FALSE,
      VLOOKUP($A2414,ChapterTable!$1:$1048576,MATCH("최종"&amp;SUBSTITUTE(SUBSTITUTE(F$1,"standard",""),"|Float",""),ChapterTable!$1:$1,0),0),
      VLOOKUP($A2414-ChapterTable!$P$11,ChapterTable!$1:$1048576,MATCH("최종"&amp;SUBSTITUTE(SUBSTITUTE(F$1,"standard",""),"|Float",""),ChapterTable!$1:$1,0),0)*ChapterTable!$P$14
    ),
  OFFSET(F2414,-$B2414+IF($L2414,1,0),0)*
    (VLOOKUP(SUBSTITUTE(SUBSTITUTE(F$1,"standard",""),"|Float","")&amp;IF(OR($L2414=TRUE,$A2414=0,MOD($A2414,ChapterTable!$R$20)&lt;&gt;0),"","보스")&amp;"인게임누적곱배수",ChapterTable!$R:$S,2,0)^D2414
    +VLOOKUP(SUBSTITUTE(SUBSTITUTE(F$1,"standard",""),"|Float","")&amp;IF(OR($L2414=TRUE,$A2414=0,MOD($A2414,ChapterTable!$R$20)&lt;&gt;0),"","보스")&amp;"인게임누적합배수",ChapterTable!$R:$S,2,0)*D2414)
  )
  )
  )
)</f>
        <v>1113155.6689623666</v>
      </c>
      <c r="G2414" t="s">
        <v>719</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270"/>
        <v>3</v>
      </c>
      <c r="Q2414">
        <f t="shared" si="271"/>
        <v>3</v>
      </c>
      <c r="R2414" t="b">
        <f t="shared" ca="1" si="272"/>
        <v>1</v>
      </c>
      <c r="T2414" t="b">
        <f t="shared" ca="1" si="27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276"/>
        <v>0.33333333333333331</v>
      </c>
      <c r="AJ2414">
        <f t="shared" si="274"/>
        <v>0.395555555</v>
      </c>
      <c r="AK2414">
        <f t="shared" si="275"/>
        <v>1</v>
      </c>
      <c r="AL2414">
        <f t="shared" si="277"/>
        <v>11</v>
      </c>
    </row>
    <row r="2415" spans="1:38" hidden="1" x14ac:dyDescent="0.3">
      <c r="A2415">
        <v>26</v>
      </c>
      <c r="B2415">
        <v>24</v>
      </c>
      <c r="C2415">
        <f>IF(OR($L2415=TRUE,$A2415=0,MOD($A2415,ChapterTable!$R$20)&lt;&gt;0),
MAX(0,INT(($B2415+ChapterTable!$P$26+VLOOKUP(SUBSTITUTE(C$1,"성장단계","")&amp;"단계오프셋",ChapterTable!$R:$S,2,0))/ChapterTable!$P$23)),
MAX(0,INT(($B2415+ChapterTable!$R$26+VLOOKUP(SUBSTITUTE(C$1,"성장단계","")&amp;"보스단계오프셋",ChapterTable!$R:$S,2,0))/ChapterTable!$R$23)))</f>
        <v>2</v>
      </c>
      <c r="D2415">
        <f>IF(OR($L2415=TRUE,$A2415=0,MOD($A2415,ChapterTable!$R$20)&lt;&gt;0),
MAX(0,INT(($B2415+ChapterTable!$P$26+VLOOKUP(SUBSTITUTE(D$1,"성장단계","")&amp;"단계오프셋",ChapterTable!$R:$S,2,0))/ChapterTable!$P$23)),
MAX(0,INT(($B2415+ChapterTable!$R$26+VLOOKUP(SUBSTITUTE(D$1,"성장단계","")&amp;"보스단계오프셋",ChapterTable!$R:$S,2,0))/ChapterTable!$R$23)))</f>
        <v>2</v>
      </c>
      <c r="E2415" s="1">
        <f ca="1">IF(AND($A2415=0,$B2415=1),
    VLOOKUP(1,ChapterTable!$1:$1048576,MATCH("최종"&amp;SUBSTITUTE(SUBSTITUTE(E$1,"standard",""),"|Float",""),ChapterTable!$1:$1,0),0)*ChapterTable!$P$17,
  IF(AND($A2415=0,$B2415=0),
    E2416,
  IF($B2415=0,
    VLOOKUP($A2415,ChapterTable!$1:$1048576,MATCH("최종"&amp;SUBSTITUTE(SUBSTITUTE(E$1,"standard",""),"|Float",""),ChapterTable!$1:$1,0),0),
  IF($B2415=1,
    IF($L2415=FALSE,
      VLOOKUP($A2415,ChapterTable!$1:$1048576,MATCH("최종"&amp;SUBSTITUTE(SUBSTITUTE(E$1,"standard",""),"|Float",""),ChapterTable!$1:$1,0),0),
      VLOOKUP($A2415-ChapterTable!$P$11,ChapterTable!$1:$1048576,MATCH("최종"&amp;SUBSTITUTE(SUBSTITUTE(E$1,"standard",""),"|Float",""),ChapterTable!$1:$1,0),0)*ChapterTable!$P$14
    ),
  OFFSET(E2415,-$B2415+IF($L2415,1,0),0)*IF($B2415&gt;OFFSET($B2415,1,0),ChapterTable!$R$17,1)*
    (VLOOKUP(SUBSTITUTE(SUBSTITUTE(E$1,"standard",""),"|Float","")&amp;IF(OR($L2415=TRUE,$A2415=0,MOD($A2415,ChapterTable!$R$20)&lt;&gt;0),"","보스")&amp;"인게임누적곱배수",ChapterTable!$R:$S,2,0)^C2415
    +VLOOKUP(SUBSTITUTE(SUBSTITUTE(E$1,"standard",""),"|Float","")&amp;IF(OR($L2415=TRUE,$A2415=0,MOD($A2415,ChapterTable!$R$20)&lt;&gt;0),"","보스")&amp;"인게임누적합배수",ChapterTable!$R:$S,2,0)*C2415)
  )
  )
  )
)</f>
        <v>3252350.4762726543</v>
      </c>
      <c r="F2415" s="1">
        <f ca="1">IF(AND($A2415=0,$B2415=1),
    VLOOKUP(1,ChapterTable!$1:$1048576,MATCH("최종"&amp;SUBSTITUTE(SUBSTITUTE(F$1,"standard",""),"|Float",""),ChapterTable!$1:$1,0),0)*ChapterTable!$P$17,
  IF(AND($A2415=0,$B2415=0),
    F2416,
  IF($B2415=0,
    VLOOKUP($A2415,ChapterTable!$1:$1048576,MATCH("최종"&amp;SUBSTITUTE(SUBSTITUTE(F$1,"standard",""),"|Float",""),ChapterTable!$1:$1,0),0),
  IF($B2415=1,
    IF($L2415=FALSE,
      VLOOKUP($A2415,ChapterTable!$1:$1048576,MATCH("최종"&amp;SUBSTITUTE(SUBSTITUTE(F$1,"standard",""),"|Float",""),ChapterTable!$1:$1,0),0),
      VLOOKUP($A2415-ChapterTable!$P$11,ChapterTable!$1:$1048576,MATCH("최종"&amp;SUBSTITUTE(SUBSTITUTE(F$1,"standard",""),"|Float",""),ChapterTable!$1:$1,0),0)*ChapterTable!$P$14
    ),
  OFFSET(F2415,-$B2415+IF($L2415,1,0),0)*
    (VLOOKUP(SUBSTITUTE(SUBSTITUTE(F$1,"standard",""),"|Float","")&amp;IF(OR($L2415=TRUE,$A2415=0,MOD($A2415,ChapterTable!$R$20)&lt;&gt;0),"","보스")&amp;"인게임누적곱배수",ChapterTable!$R:$S,2,0)^D2415
    +VLOOKUP(SUBSTITUTE(SUBSTITUTE(F$1,"standard",""),"|Float","")&amp;IF(OR($L2415=TRUE,$A2415=0,MOD($A2415,ChapterTable!$R$20)&lt;&gt;0),"","보스")&amp;"인게임누적합배수",ChapterTable!$R:$S,2,0)*D2415)
  )
  )
  )
)</f>
        <v>1113155.6689623666</v>
      </c>
      <c r="G2415" t="s">
        <v>719</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270"/>
        <v>3</v>
      </c>
      <c r="Q2415">
        <f t="shared" si="271"/>
        <v>3</v>
      </c>
      <c r="R2415" t="b">
        <f t="shared" ca="1" si="272"/>
        <v>1</v>
      </c>
      <c r="T2415" t="b">
        <f t="shared" ca="1" si="27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276"/>
        <v>0.33333333333333331</v>
      </c>
      <c r="AJ2415">
        <f t="shared" si="274"/>
        <v>0.395555555</v>
      </c>
      <c r="AK2415">
        <f t="shared" si="275"/>
        <v>1</v>
      </c>
      <c r="AL2415">
        <f t="shared" si="277"/>
        <v>11</v>
      </c>
    </row>
    <row r="2416" spans="1:38" hidden="1" x14ac:dyDescent="0.3">
      <c r="A2416">
        <v>26</v>
      </c>
      <c r="B2416">
        <v>25</v>
      </c>
      <c r="C2416">
        <f>IF(OR($L2416=TRUE,$A2416=0,MOD($A2416,ChapterTable!$R$20)&lt;&gt;0),
MAX(0,INT(($B2416+ChapterTable!$P$26+VLOOKUP(SUBSTITUTE(C$1,"성장단계","")&amp;"단계오프셋",ChapterTable!$R:$S,2,0))/ChapterTable!$P$23)),
MAX(0,INT(($B2416+ChapterTable!$R$26+VLOOKUP(SUBSTITUTE(C$1,"성장단계","")&amp;"보스단계오프셋",ChapterTable!$R:$S,2,0))/ChapterTable!$R$23)))</f>
        <v>2</v>
      </c>
      <c r="D2416">
        <f>IF(OR($L2416=TRUE,$A2416=0,MOD($A2416,ChapterTable!$R$20)&lt;&gt;0),
MAX(0,INT(($B2416+ChapterTable!$P$26+VLOOKUP(SUBSTITUTE(D$1,"성장단계","")&amp;"단계오프셋",ChapterTable!$R:$S,2,0))/ChapterTable!$P$23)),
MAX(0,INT(($B2416+ChapterTable!$R$26+VLOOKUP(SUBSTITUTE(D$1,"성장단계","")&amp;"보스단계오프셋",ChapterTable!$R:$S,2,0))/ChapterTable!$R$23)))</f>
        <v>2</v>
      </c>
      <c r="E2416" s="1">
        <f ca="1">IF(AND($A2416=0,$B2416=1),
    VLOOKUP(1,ChapterTable!$1:$1048576,MATCH("최종"&amp;SUBSTITUTE(SUBSTITUTE(E$1,"standard",""),"|Float",""),ChapterTable!$1:$1,0),0)*ChapterTable!$P$17,
  IF(AND($A2416=0,$B2416=0),
    E2417,
  IF($B2416=0,
    VLOOKUP($A2416,ChapterTable!$1:$1048576,MATCH("최종"&amp;SUBSTITUTE(SUBSTITUTE(E$1,"standard",""),"|Float",""),ChapterTable!$1:$1,0),0),
  IF($B2416=1,
    IF($L2416=FALSE,
      VLOOKUP($A2416,ChapterTable!$1:$1048576,MATCH("최종"&amp;SUBSTITUTE(SUBSTITUTE(E$1,"standard",""),"|Float",""),ChapterTable!$1:$1,0),0),
      VLOOKUP($A2416-ChapterTable!$P$11,ChapterTable!$1:$1048576,MATCH("최종"&amp;SUBSTITUTE(SUBSTITUTE(E$1,"standard",""),"|Float",""),ChapterTable!$1:$1,0),0)*ChapterTable!$P$14
    ),
  OFFSET(E2416,-$B2416+IF($L2416,1,0),0)*IF($B2416&gt;OFFSET($B2416,1,0),ChapterTable!$R$17,1)*
    (VLOOKUP(SUBSTITUTE(SUBSTITUTE(E$1,"standard",""),"|Float","")&amp;IF(OR($L2416=TRUE,$A2416=0,MOD($A2416,ChapterTable!$R$20)&lt;&gt;0),"","보스")&amp;"인게임누적곱배수",ChapterTable!$R:$S,2,0)^C2416
    +VLOOKUP(SUBSTITUTE(SUBSTITUTE(E$1,"standard",""),"|Float","")&amp;IF(OR($L2416=TRUE,$A2416=0,MOD($A2416,ChapterTable!$R$20)&lt;&gt;0),"","보스")&amp;"인게임누적합배수",ChapterTable!$R:$S,2,0)*C2416)
  )
  )
  )
)</f>
        <v>3252350.4762726543</v>
      </c>
      <c r="F2416" s="1">
        <f ca="1">IF(AND($A2416=0,$B2416=1),
    VLOOKUP(1,ChapterTable!$1:$1048576,MATCH("최종"&amp;SUBSTITUTE(SUBSTITUTE(F$1,"standard",""),"|Float",""),ChapterTable!$1:$1,0),0)*ChapterTable!$P$17,
  IF(AND($A2416=0,$B2416=0),
    F2417,
  IF($B2416=0,
    VLOOKUP($A2416,ChapterTable!$1:$1048576,MATCH("최종"&amp;SUBSTITUTE(SUBSTITUTE(F$1,"standard",""),"|Float",""),ChapterTable!$1:$1,0),0),
  IF($B2416=1,
    IF($L2416=FALSE,
      VLOOKUP($A2416,ChapterTable!$1:$1048576,MATCH("최종"&amp;SUBSTITUTE(SUBSTITUTE(F$1,"standard",""),"|Float",""),ChapterTable!$1:$1,0),0),
      VLOOKUP($A2416-ChapterTable!$P$11,ChapterTable!$1:$1048576,MATCH("최종"&amp;SUBSTITUTE(SUBSTITUTE(F$1,"standard",""),"|Float",""),ChapterTable!$1:$1,0),0)*ChapterTable!$P$14
    ),
  OFFSET(F2416,-$B2416+IF($L2416,1,0),0)*
    (VLOOKUP(SUBSTITUTE(SUBSTITUTE(F$1,"standard",""),"|Float","")&amp;IF(OR($L2416=TRUE,$A2416=0,MOD($A2416,ChapterTable!$R$20)&lt;&gt;0),"","보스")&amp;"인게임누적곱배수",ChapterTable!$R:$S,2,0)^D2416
    +VLOOKUP(SUBSTITUTE(SUBSTITUTE(F$1,"standard",""),"|Float","")&amp;IF(OR($L2416=TRUE,$A2416=0,MOD($A2416,ChapterTable!$R$20)&lt;&gt;0),"","보스")&amp;"인게임누적합배수",ChapterTable!$R:$S,2,0)*D2416)
  )
  )
  )
)</f>
        <v>1113155.6689623666</v>
      </c>
      <c r="G2416" t="s">
        <v>719</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270"/>
        <v>11</v>
      </c>
      <c r="Q2416">
        <f t="shared" si="271"/>
        <v>11</v>
      </c>
      <c r="R2416" t="b">
        <f t="shared" ca="1" si="272"/>
        <v>1</v>
      </c>
      <c r="T2416" t="b">
        <f t="shared" ca="1" si="27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276"/>
        <v>0.33333333333333331</v>
      </c>
      <c r="AJ2416">
        <f t="shared" si="274"/>
        <v>0.395555555</v>
      </c>
      <c r="AK2416">
        <f t="shared" si="275"/>
        <v>1</v>
      </c>
      <c r="AL2416">
        <f t="shared" si="277"/>
        <v>11</v>
      </c>
    </row>
    <row r="2417" spans="1:38" hidden="1" x14ac:dyDescent="0.3">
      <c r="A2417">
        <v>26</v>
      </c>
      <c r="B2417">
        <v>26</v>
      </c>
      <c r="C2417">
        <f>IF(OR($L2417=TRUE,$A2417=0,MOD($A2417,ChapterTable!$R$20)&lt;&gt;0),
MAX(0,INT(($B2417+ChapterTable!$P$26+VLOOKUP(SUBSTITUTE(C$1,"성장단계","")&amp;"단계오프셋",ChapterTable!$R:$S,2,0))/ChapterTable!$P$23)),
MAX(0,INT(($B2417+ChapterTable!$R$26+VLOOKUP(SUBSTITUTE(C$1,"성장단계","")&amp;"보스단계오프셋",ChapterTable!$R:$S,2,0))/ChapterTable!$R$23)))</f>
        <v>3</v>
      </c>
      <c r="D2417">
        <f>IF(OR($L2417=TRUE,$A2417=0,MOD($A2417,ChapterTable!$R$20)&lt;&gt;0),
MAX(0,INT(($B2417+ChapterTable!$P$26+VLOOKUP(SUBSTITUTE(D$1,"성장단계","")&amp;"단계오프셋",ChapterTable!$R:$S,2,0))/ChapterTable!$P$23)),
MAX(0,INT(($B2417+ChapterTable!$R$26+VLOOKUP(SUBSTITUTE(D$1,"성장단계","")&amp;"보스단계오프셋",ChapterTable!$R:$S,2,0))/ChapterTable!$R$23)))</f>
        <v>2</v>
      </c>
      <c r="E2417" s="1">
        <f ca="1">IF(AND($A2417=0,$B2417=1),
    VLOOKUP(1,ChapterTable!$1:$1048576,MATCH("최종"&amp;SUBSTITUTE(SUBSTITUTE(E$1,"standard",""),"|Float",""),ChapterTable!$1:$1,0),0)*ChapterTable!$P$17,
  IF(AND($A2417=0,$B2417=0),
    E2418,
  IF($B2417=0,
    VLOOKUP($A2417,ChapterTable!$1:$1048576,MATCH("최종"&amp;SUBSTITUTE(SUBSTITUTE(E$1,"standard",""),"|Float",""),ChapterTable!$1:$1,0),0),
  IF($B2417=1,
    IF($L2417=FALSE,
      VLOOKUP($A2417,ChapterTable!$1:$1048576,MATCH("최종"&amp;SUBSTITUTE(SUBSTITUTE(E$1,"standard",""),"|Float",""),ChapterTable!$1:$1,0),0),
      VLOOKUP($A2417-ChapterTable!$P$11,ChapterTable!$1:$1048576,MATCH("최종"&amp;SUBSTITUTE(SUBSTITUTE(E$1,"standard",""),"|Float",""),ChapterTable!$1:$1,0),0)*ChapterTable!$P$14
    ),
  OFFSET(E2417,-$B2417+IF($L2417,1,0),0)*IF($B2417&gt;OFFSET($B2417,1,0),ChapterTable!$R$17,1)*
    (VLOOKUP(SUBSTITUTE(SUBSTITUTE(E$1,"standard",""),"|Float","")&amp;IF(OR($L2417=TRUE,$A2417=0,MOD($A2417,ChapterTable!$R$20)&lt;&gt;0),"","보스")&amp;"인게임누적곱배수",ChapterTable!$R:$S,2,0)^C2417
    +VLOOKUP(SUBSTITUTE(SUBSTITUTE(E$1,"standard",""),"|Float","")&amp;IF(OR($L2417=TRUE,$A2417=0,MOD($A2417,ChapterTable!$R$20)&lt;&gt;0),"","보스")&amp;"인게임누적합배수",ChapterTable!$R:$S,2,0)*C2417)
  )
  )
  )
)</f>
        <v>3716971.972883034</v>
      </c>
      <c r="F2417" s="1">
        <f ca="1">IF(AND($A2417=0,$B2417=1),
    VLOOKUP(1,ChapterTable!$1:$1048576,MATCH("최종"&amp;SUBSTITUTE(SUBSTITUTE(F$1,"standard",""),"|Float",""),ChapterTable!$1:$1,0),0)*ChapterTable!$P$17,
  IF(AND($A2417=0,$B2417=0),
    F2418,
  IF($B2417=0,
    VLOOKUP($A2417,ChapterTable!$1:$1048576,MATCH("최종"&amp;SUBSTITUTE(SUBSTITUTE(F$1,"standard",""),"|Float",""),ChapterTable!$1:$1,0),0),
  IF($B2417=1,
    IF($L2417=FALSE,
      VLOOKUP($A2417,ChapterTable!$1:$1048576,MATCH("최종"&amp;SUBSTITUTE(SUBSTITUTE(F$1,"standard",""),"|Float",""),ChapterTable!$1:$1,0),0),
      VLOOKUP($A2417-ChapterTable!$P$11,ChapterTable!$1:$1048576,MATCH("최종"&amp;SUBSTITUTE(SUBSTITUTE(F$1,"standard",""),"|Float",""),ChapterTable!$1:$1,0),0)*ChapterTable!$P$14
    ),
  OFFSET(F2417,-$B2417+IF($L2417,1,0),0)*
    (VLOOKUP(SUBSTITUTE(SUBSTITUTE(F$1,"standard",""),"|Float","")&amp;IF(OR($L2417=TRUE,$A2417=0,MOD($A2417,ChapterTable!$R$20)&lt;&gt;0),"","보스")&amp;"인게임누적곱배수",ChapterTable!$R:$S,2,0)^D2417
    +VLOOKUP(SUBSTITUTE(SUBSTITUTE(F$1,"standard",""),"|Float","")&amp;IF(OR($L2417=TRUE,$A2417=0,MOD($A2417,ChapterTable!$R$20)&lt;&gt;0),"","보스")&amp;"인게임누적합배수",ChapterTable!$R:$S,2,0)*D2417)
  )
  )
  )
)</f>
        <v>1113155.6689623666</v>
      </c>
      <c r="G2417" t="s">
        <v>719</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270"/>
        <v>3</v>
      </c>
      <c r="Q2417">
        <f t="shared" si="271"/>
        <v>3</v>
      </c>
      <c r="R2417" t="b">
        <f t="shared" ca="1" si="272"/>
        <v>1</v>
      </c>
      <c r="T2417" t="b">
        <f t="shared" ca="1" si="27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276"/>
        <v>0.33333333333333331</v>
      </c>
      <c r="AJ2417">
        <f t="shared" si="274"/>
        <v>0.395555555</v>
      </c>
      <c r="AK2417">
        <f t="shared" si="275"/>
        <v>1</v>
      </c>
      <c r="AL2417">
        <f t="shared" si="277"/>
        <v>11</v>
      </c>
    </row>
    <row r="2418" spans="1:38" hidden="1" x14ac:dyDescent="0.3">
      <c r="A2418">
        <v>26</v>
      </c>
      <c r="B2418">
        <v>27</v>
      </c>
      <c r="C2418">
        <f>IF(OR($L2418=TRUE,$A2418=0,MOD($A2418,ChapterTable!$R$20)&lt;&gt;0),
MAX(0,INT(($B2418+ChapterTable!$P$26+VLOOKUP(SUBSTITUTE(C$1,"성장단계","")&amp;"단계오프셋",ChapterTable!$R:$S,2,0))/ChapterTable!$P$23)),
MAX(0,INT(($B2418+ChapterTable!$R$26+VLOOKUP(SUBSTITUTE(C$1,"성장단계","")&amp;"보스단계오프셋",ChapterTable!$R:$S,2,0))/ChapterTable!$R$23)))</f>
        <v>3</v>
      </c>
      <c r="D2418">
        <f>IF(OR($L2418=TRUE,$A2418=0,MOD($A2418,ChapterTable!$R$20)&lt;&gt;0),
MAX(0,INT(($B2418+ChapterTable!$P$26+VLOOKUP(SUBSTITUTE(D$1,"성장단계","")&amp;"단계오프셋",ChapterTable!$R:$S,2,0))/ChapterTable!$P$23)),
MAX(0,INT(($B2418+ChapterTable!$R$26+VLOOKUP(SUBSTITUTE(D$1,"성장단계","")&amp;"보스단계오프셋",ChapterTable!$R:$S,2,0))/ChapterTable!$R$23)))</f>
        <v>2</v>
      </c>
      <c r="E2418" s="1">
        <f ca="1">IF(AND($A2418=0,$B2418=1),
    VLOOKUP(1,ChapterTable!$1:$1048576,MATCH("최종"&amp;SUBSTITUTE(SUBSTITUTE(E$1,"standard",""),"|Float",""),ChapterTable!$1:$1,0),0)*ChapterTable!$P$17,
  IF(AND($A2418=0,$B2418=0),
    E2419,
  IF($B2418=0,
    VLOOKUP($A2418,ChapterTable!$1:$1048576,MATCH("최종"&amp;SUBSTITUTE(SUBSTITUTE(E$1,"standard",""),"|Float",""),ChapterTable!$1:$1,0),0),
  IF($B2418=1,
    IF($L2418=FALSE,
      VLOOKUP($A2418,ChapterTable!$1:$1048576,MATCH("최종"&amp;SUBSTITUTE(SUBSTITUTE(E$1,"standard",""),"|Float",""),ChapterTable!$1:$1,0),0),
      VLOOKUP($A2418-ChapterTable!$P$11,ChapterTable!$1:$1048576,MATCH("최종"&amp;SUBSTITUTE(SUBSTITUTE(E$1,"standard",""),"|Float",""),ChapterTable!$1:$1,0),0)*ChapterTable!$P$14
    ),
  OFFSET(E2418,-$B2418+IF($L2418,1,0),0)*IF($B2418&gt;OFFSET($B2418,1,0),ChapterTable!$R$17,1)*
    (VLOOKUP(SUBSTITUTE(SUBSTITUTE(E$1,"standard",""),"|Float","")&amp;IF(OR($L2418=TRUE,$A2418=0,MOD($A2418,ChapterTable!$R$20)&lt;&gt;0),"","보스")&amp;"인게임누적곱배수",ChapterTable!$R:$S,2,0)^C2418
    +VLOOKUP(SUBSTITUTE(SUBSTITUTE(E$1,"standard",""),"|Float","")&amp;IF(OR($L2418=TRUE,$A2418=0,MOD($A2418,ChapterTable!$R$20)&lt;&gt;0),"","보스")&amp;"인게임누적합배수",ChapterTable!$R:$S,2,0)*C2418)
  )
  )
  )
)</f>
        <v>3716971.972883034</v>
      </c>
      <c r="F2418" s="1">
        <f ca="1">IF(AND($A2418=0,$B2418=1),
    VLOOKUP(1,ChapterTable!$1:$1048576,MATCH("최종"&amp;SUBSTITUTE(SUBSTITUTE(F$1,"standard",""),"|Float",""),ChapterTable!$1:$1,0),0)*ChapterTable!$P$17,
  IF(AND($A2418=0,$B2418=0),
    F2419,
  IF($B2418=0,
    VLOOKUP($A2418,ChapterTable!$1:$1048576,MATCH("최종"&amp;SUBSTITUTE(SUBSTITUTE(F$1,"standard",""),"|Float",""),ChapterTable!$1:$1,0),0),
  IF($B2418=1,
    IF($L2418=FALSE,
      VLOOKUP($A2418,ChapterTable!$1:$1048576,MATCH("최종"&amp;SUBSTITUTE(SUBSTITUTE(F$1,"standard",""),"|Float",""),ChapterTable!$1:$1,0),0),
      VLOOKUP($A2418-ChapterTable!$P$11,ChapterTable!$1:$1048576,MATCH("최종"&amp;SUBSTITUTE(SUBSTITUTE(F$1,"standard",""),"|Float",""),ChapterTable!$1:$1,0),0)*ChapterTable!$P$14
    ),
  OFFSET(F2418,-$B2418+IF($L2418,1,0),0)*
    (VLOOKUP(SUBSTITUTE(SUBSTITUTE(F$1,"standard",""),"|Float","")&amp;IF(OR($L2418=TRUE,$A2418=0,MOD($A2418,ChapterTable!$R$20)&lt;&gt;0),"","보스")&amp;"인게임누적곱배수",ChapterTable!$R:$S,2,0)^D2418
    +VLOOKUP(SUBSTITUTE(SUBSTITUTE(F$1,"standard",""),"|Float","")&amp;IF(OR($L2418=TRUE,$A2418=0,MOD($A2418,ChapterTable!$R$20)&lt;&gt;0),"","보스")&amp;"인게임누적합배수",ChapterTable!$R:$S,2,0)*D2418)
  )
  )
  )
)</f>
        <v>1113155.6689623666</v>
      </c>
      <c r="G2418" t="s">
        <v>719</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270"/>
        <v>3</v>
      </c>
      <c r="Q2418">
        <f t="shared" si="271"/>
        <v>3</v>
      </c>
      <c r="R2418" t="b">
        <f t="shared" ca="1" si="272"/>
        <v>1</v>
      </c>
      <c r="T2418" t="b">
        <f t="shared" ca="1" si="27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276"/>
        <v>0.33333333333333331</v>
      </c>
      <c r="AJ2418">
        <f t="shared" si="274"/>
        <v>0.395555555</v>
      </c>
      <c r="AK2418">
        <f t="shared" si="275"/>
        <v>1</v>
      </c>
      <c r="AL2418">
        <f t="shared" si="277"/>
        <v>11</v>
      </c>
    </row>
    <row r="2419" spans="1:38" hidden="1" x14ac:dyDescent="0.3">
      <c r="A2419">
        <v>26</v>
      </c>
      <c r="B2419">
        <v>28</v>
      </c>
      <c r="C2419">
        <f>IF(OR($L2419=TRUE,$A2419=0,MOD($A2419,ChapterTable!$R$20)&lt;&gt;0),
MAX(0,INT(($B2419+ChapterTable!$P$26+VLOOKUP(SUBSTITUTE(C$1,"성장단계","")&amp;"단계오프셋",ChapterTable!$R:$S,2,0))/ChapterTable!$P$23)),
MAX(0,INT(($B2419+ChapterTable!$R$26+VLOOKUP(SUBSTITUTE(C$1,"성장단계","")&amp;"보스단계오프셋",ChapterTable!$R:$S,2,0))/ChapterTable!$R$23)))</f>
        <v>3</v>
      </c>
      <c r="D2419">
        <f>IF(OR($L2419=TRUE,$A2419=0,MOD($A2419,ChapterTable!$R$20)&lt;&gt;0),
MAX(0,INT(($B2419+ChapterTable!$P$26+VLOOKUP(SUBSTITUTE(D$1,"성장단계","")&amp;"단계오프셋",ChapterTable!$R:$S,2,0))/ChapterTable!$P$23)),
MAX(0,INT(($B2419+ChapterTable!$R$26+VLOOKUP(SUBSTITUTE(D$1,"성장단계","")&amp;"보스단계오프셋",ChapterTable!$R:$S,2,0))/ChapterTable!$R$23)))</f>
        <v>2</v>
      </c>
      <c r="E2419" s="1">
        <f ca="1">IF(AND($A2419=0,$B2419=1),
    VLOOKUP(1,ChapterTable!$1:$1048576,MATCH("최종"&amp;SUBSTITUTE(SUBSTITUTE(E$1,"standard",""),"|Float",""),ChapterTable!$1:$1,0),0)*ChapterTable!$P$17,
  IF(AND($A2419=0,$B2419=0),
    E2420,
  IF($B2419=0,
    VLOOKUP($A2419,ChapterTable!$1:$1048576,MATCH("최종"&amp;SUBSTITUTE(SUBSTITUTE(E$1,"standard",""),"|Float",""),ChapterTable!$1:$1,0),0),
  IF($B2419=1,
    IF($L2419=FALSE,
      VLOOKUP($A2419,ChapterTable!$1:$1048576,MATCH("최종"&amp;SUBSTITUTE(SUBSTITUTE(E$1,"standard",""),"|Float",""),ChapterTable!$1:$1,0),0),
      VLOOKUP($A2419-ChapterTable!$P$11,ChapterTable!$1:$1048576,MATCH("최종"&amp;SUBSTITUTE(SUBSTITUTE(E$1,"standard",""),"|Float",""),ChapterTable!$1:$1,0),0)*ChapterTable!$P$14
    ),
  OFFSET(E2419,-$B2419+IF($L2419,1,0),0)*IF($B2419&gt;OFFSET($B2419,1,0),ChapterTable!$R$17,1)*
    (VLOOKUP(SUBSTITUTE(SUBSTITUTE(E$1,"standard",""),"|Float","")&amp;IF(OR($L2419=TRUE,$A2419=0,MOD($A2419,ChapterTable!$R$20)&lt;&gt;0),"","보스")&amp;"인게임누적곱배수",ChapterTable!$R:$S,2,0)^C2419
    +VLOOKUP(SUBSTITUTE(SUBSTITUTE(E$1,"standard",""),"|Float","")&amp;IF(OR($L2419=TRUE,$A2419=0,MOD($A2419,ChapterTable!$R$20)&lt;&gt;0),"","보스")&amp;"인게임누적합배수",ChapterTable!$R:$S,2,0)*C2419)
  )
  )
  )
)</f>
        <v>3716971.972883034</v>
      </c>
      <c r="F2419" s="1">
        <f ca="1">IF(AND($A2419=0,$B2419=1),
    VLOOKUP(1,ChapterTable!$1:$1048576,MATCH("최종"&amp;SUBSTITUTE(SUBSTITUTE(F$1,"standard",""),"|Float",""),ChapterTable!$1:$1,0),0)*ChapterTable!$P$17,
  IF(AND($A2419=0,$B2419=0),
    F2420,
  IF($B2419=0,
    VLOOKUP($A2419,ChapterTable!$1:$1048576,MATCH("최종"&amp;SUBSTITUTE(SUBSTITUTE(F$1,"standard",""),"|Float",""),ChapterTable!$1:$1,0),0),
  IF($B2419=1,
    IF($L2419=FALSE,
      VLOOKUP($A2419,ChapterTable!$1:$1048576,MATCH("최종"&amp;SUBSTITUTE(SUBSTITUTE(F$1,"standard",""),"|Float",""),ChapterTable!$1:$1,0),0),
      VLOOKUP($A2419-ChapterTable!$P$11,ChapterTable!$1:$1048576,MATCH("최종"&amp;SUBSTITUTE(SUBSTITUTE(F$1,"standard",""),"|Float",""),ChapterTable!$1:$1,0),0)*ChapterTable!$P$14
    ),
  OFFSET(F2419,-$B2419+IF($L2419,1,0),0)*
    (VLOOKUP(SUBSTITUTE(SUBSTITUTE(F$1,"standard",""),"|Float","")&amp;IF(OR($L2419=TRUE,$A2419=0,MOD($A2419,ChapterTable!$R$20)&lt;&gt;0),"","보스")&amp;"인게임누적곱배수",ChapterTable!$R:$S,2,0)^D2419
    +VLOOKUP(SUBSTITUTE(SUBSTITUTE(F$1,"standard",""),"|Float","")&amp;IF(OR($L2419=TRUE,$A2419=0,MOD($A2419,ChapterTable!$R$20)&lt;&gt;0),"","보스")&amp;"인게임누적합배수",ChapterTable!$R:$S,2,0)*D2419)
  )
  )
  )
)</f>
        <v>1113155.6689623666</v>
      </c>
      <c r="G2419" t="s">
        <v>719</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270"/>
        <v>3</v>
      </c>
      <c r="Q2419">
        <f t="shared" si="271"/>
        <v>3</v>
      </c>
      <c r="R2419" t="b">
        <f t="shared" ca="1" si="272"/>
        <v>1</v>
      </c>
      <c r="T2419" t="b">
        <f t="shared" ca="1" si="27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276"/>
        <v>0.33333333333333331</v>
      </c>
      <c r="AJ2419">
        <f t="shared" si="274"/>
        <v>0.395555555</v>
      </c>
      <c r="AK2419">
        <f t="shared" si="275"/>
        <v>1</v>
      </c>
      <c r="AL2419">
        <f t="shared" si="277"/>
        <v>11</v>
      </c>
    </row>
    <row r="2420" spans="1:38" hidden="1" x14ac:dyDescent="0.3">
      <c r="A2420">
        <v>26</v>
      </c>
      <c r="B2420">
        <v>29</v>
      </c>
      <c r="C2420">
        <f>IF(OR($L2420=TRUE,$A2420=0,MOD($A2420,ChapterTable!$R$20)&lt;&gt;0),
MAX(0,INT(($B2420+ChapterTable!$P$26+VLOOKUP(SUBSTITUTE(C$1,"성장단계","")&amp;"단계오프셋",ChapterTable!$R:$S,2,0))/ChapterTable!$P$23)),
MAX(0,INT(($B2420+ChapterTable!$R$26+VLOOKUP(SUBSTITUTE(C$1,"성장단계","")&amp;"보스단계오프셋",ChapterTable!$R:$S,2,0))/ChapterTable!$R$23)))</f>
        <v>3</v>
      </c>
      <c r="D2420">
        <f>IF(OR($L2420=TRUE,$A2420=0,MOD($A2420,ChapterTable!$R$20)&lt;&gt;0),
MAX(0,INT(($B2420+ChapterTable!$P$26+VLOOKUP(SUBSTITUTE(D$1,"성장단계","")&amp;"단계오프셋",ChapterTable!$R:$S,2,0))/ChapterTable!$P$23)),
MAX(0,INT(($B2420+ChapterTable!$R$26+VLOOKUP(SUBSTITUTE(D$1,"성장단계","")&amp;"보스단계오프셋",ChapterTable!$R:$S,2,0))/ChapterTable!$R$23)))</f>
        <v>2</v>
      </c>
      <c r="E2420" s="1">
        <f ca="1">IF(AND($A2420=0,$B2420=1),
    VLOOKUP(1,ChapterTable!$1:$1048576,MATCH("최종"&amp;SUBSTITUTE(SUBSTITUTE(E$1,"standard",""),"|Float",""),ChapterTable!$1:$1,0),0)*ChapterTable!$P$17,
  IF(AND($A2420=0,$B2420=0),
    E2421,
  IF($B2420=0,
    VLOOKUP($A2420,ChapterTable!$1:$1048576,MATCH("최종"&amp;SUBSTITUTE(SUBSTITUTE(E$1,"standard",""),"|Float",""),ChapterTable!$1:$1,0),0),
  IF($B2420=1,
    IF($L2420=FALSE,
      VLOOKUP($A2420,ChapterTable!$1:$1048576,MATCH("최종"&amp;SUBSTITUTE(SUBSTITUTE(E$1,"standard",""),"|Float",""),ChapterTable!$1:$1,0),0),
      VLOOKUP($A2420-ChapterTable!$P$11,ChapterTable!$1:$1048576,MATCH("최종"&amp;SUBSTITUTE(SUBSTITUTE(E$1,"standard",""),"|Float",""),ChapterTable!$1:$1,0),0)*ChapterTable!$P$14
    ),
  OFFSET(E2420,-$B2420+IF($L2420,1,0),0)*IF($B2420&gt;OFFSET($B2420,1,0),ChapterTable!$R$17,1)*
    (VLOOKUP(SUBSTITUTE(SUBSTITUTE(E$1,"standard",""),"|Float","")&amp;IF(OR($L2420=TRUE,$A2420=0,MOD($A2420,ChapterTable!$R$20)&lt;&gt;0),"","보스")&amp;"인게임누적곱배수",ChapterTable!$R:$S,2,0)^C2420
    +VLOOKUP(SUBSTITUTE(SUBSTITUTE(E$1,"standard",""),"|Float","")&amp;IF(OR($L2420=TRUE,$A2420=0,MOD($A2420,ChapterTable!$R$20)&lt;&gt;0),"","보스")&amp;"인게임누적합배수",ChapterTable!$R:$S,2,0)*C2420)
  )
  )
  )
)</f>
        <v>3716971.972883034</v>
      </c>
      <c r="F2420" s="1">
        <f ca="1">IF(AND($A2420=0,$B2420=1),
    VLOOKUP(1,ChapterTable!$1:$1048576,MATCH("최종"&amp;SUBSTITUTE(SUBSTITUTE(F$1,"standard",""),"|Float",""),ChapterTable!$1:$1,0),0)*ChapterTable!$P$17,
  IF(AND($A2420=0,$B2420=0),
    F2421,
  IF($B2420=0,
    VLOOKUP($A2420,ChapterTable!$1:$1048576,MATCH("최종"&amp;SUBSTITUTE(SUBSTITUTE(F$1,"standard",""),"|Float",""),ChapterTable!$1:$1,0),0),
  IF($B2420=1,
    IF($L2420=FALSE,
      VLOOKUP($A2420,ChapterTable!$1:$1048576,MATCH("최종"&amp;SUBSTITUTE(SUBSTITUTE(F$1,"standard",""),"|Float",""),ChapterTable!$1:$1,0),0),
      VLOOKUP($A2420-ChapterTable!$P$11,ChapterTable!$1:$1048576,MATCH("최종"&amp;SUBSTITUTE(SUBSTITUTE(F$1,"standard",""),"|Float",""),ChapterTable!$1:$1,0),0)*ChapterTable!$P$14
    ),
  OFFSET(F2420,-$B2420+IF($L2420,1,0),0)*
    (VLOOKUP(SUBSTITUTE(SUBSTITUTE(F$1,"standard",""),"|Float","")&amp;IF(OR($L2420=TRUE,$A2420=0,MOD($A2420,ChapterTable!$R$20)&lt;&gt;0),"","보스")&amp;"인게임누적곱배수",ChapterTable!$R:$S,2,0)^D2420
    +VLOOKUP(SUBSTITUTE(SUBSTITUTE(F$1,"standard",""),"|Float","")&amp;IF(OR($L2420=TRUE,$A2420=0,MOD($A2420,ChapterTable!$R$20)&lt;&gt;0),"","보스")&amp;"인게임누적합배수",ChapterTable!$R:$S,2,0)*D2420)
  )
  )
  )
)</f>
        <v>1113155.6689623666</v>
      </c>
      <c r="G2420" t="s">
        <v>719</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270"/>
        <v>93</v>
      </c>
      <c r="Q2420">
        <f t="shared" si="271"/>
        <v>93</v>
      </c>
      <c r="R2420" t="b">
        <f t="shared" ca="1" si="272"/>
        <v>1</v>
      </c>
      <c r="T2420" t="b">
        <f t="shared" ca="1" si="27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276"/>
        <v>0.33333333333333331</v>
      </c>
      <c r="AJ2420">
        <f t="shared" si="274"/>
        <v>0.395555555</v>
      </c>
      <c r="AK2420">
        <f t="shared" si="275"/>
        <v>1</v>
      </c>
      <c r="AL2420">
        <f t="shared" si="277"/>
        <v>11</v>
      </c>
    </row>
    <row r="2421" spans="1:38" hidden="1" x14ac:dyDescent="0.3">
      <c r="A2421">
        <v>26</v>
      </c>
      <c r="B2421">
        <v>30</v>
      </c>
      <c r="C2421">
        <f>IF(OR($L2421=TRUE,$A2421=0,MOD($A2421,ChapterTable!$R$20)&lt;&gt;0),
MAX(0,INT(($B2421+ChapterTable!$P$26+VLOOKUP(SUBSTITUTE(C$1,"성장단계","")&amp;"단계오프셋",ChapterTable!$R:$S,2,0))/ChapterTable!$P$23)),
MAX(0,INT(($B2421+ChapterTable!$R$26+VLOOKUP(SUBSTITUTE(C$1,"성장단계","")&amp;"보스단계오프셋",ChapterTable!$R:$S,2,0))/ChapterTable!$R$23)))</f>
        <v>3</v>
      </c>
      <c r="D2421">
        <f>IF(OR($L2421=TRUE,$A2421=0,MOD($A2421,ChapterTable!$R$20)&lt;&gt;0),
MAX(0,INT(($B2421+ChapterTable!$P$26+VLOOKUP(SUBSTITUTE(D$1,"성장단계","")&amp;"단계오프셋",ChapterTable!$R:$S,2,0))/ChapterTable!$P$23)),
MAX(0,INT(($B2421+ChapterTable!$R$26+VLOOKUP(SUBSTITUTE(D$1,"성장단계","")&amp;"보스단계오프셋",ChapterTable!$R:$S,2,0))/ChapterTable!$R$23)))</f>
        <v>2</v>
      </c>
      <c r="E2421" s="1">
        <f ca="1">IF(AND($A2421=0,$B2421=1),
    VLOOKUP(1,ChapterTable!$1:$1048576,MATCH("최종"&amp;SUBSTITUTE(SUBSTITUTE(E$1,"standard",""),"|Float",""),ChapterTable!$1:$1,0),0)*ChapterTable!$P$17,
  IF(AND($A2421=0,$B2421=0),
    E2422,
  IF($B2421=0,
    VLOOKUP($A2421,ChapterTable!$1:$1048576,MATCH("최종"&amp;SUBSTITUTE(SUBSTITUTE(E$1,"standard",""),"|Float",""),ChapterTable!$1:$1,0),0),
  IF($B2421=1,
    IF($L2421=FALSE,
      VLOOKUP($A2421,ChapterTable!$1:$1048576,MATCH("최종"&amp;SUBSTITUTE(SUBSTITUTE(E$1,"standard",""),"|Float",""),ChapterTable!$1:$1,0),0),
      VLOOKUP($A2421-ChapterTable!$P$11,ChapterTable!$1:$1048576,MATCH("최종"&amp;SUBSTITUTE(SUBSTITUTE(E$1,"standard",""),"|Float",""),ChapterTable!$1:$1,0),0)*ChapterTable!$P$14
    ),
  OFFSET(E2421,-$B2421+IF($L2421,1,0),0)*IF($B2421&gt;OFFSET($B2421,1,0),ChapterTable!$R$17,1)*
    (VLOOKUP(SUBSTITUTE(SUBSTITUTE(E$1,"standard",""),"|Float","")&amp;IF(OR($L2421=TRUE,$A2421=0,MOD($A2421,ChapterTable!$R$20)&lt;&gt;0),"","보스")&amp;"인게임누적곱배수",ChapterTable!$R:$S,2,0)^C2421
    +VLOOKUP(SUBSTITUTE(SUBSTITUTE(E$1,"standard",""),"|Float","")&amp;IF(OR($L2421=TRUE,$A2421=0,MOD($A2421,ChapterTable!$R$20)&lt;&gt;0),"","보스")&amp;"인게임누적합배수",ChapterTable!$R:$S,2,0)*C2421)
  )
  )
  )
)</f>
        <v>3716971.972883034</v>
      </c>
      <c r="F2421" s="1">
        <f ca="1">IF(AND($A2421=0,$B2421=1),
    VLOOKUP(1,ChapterTable!$1:$1048576,MATCH("최종"&amp;SUBSTITUTE(SUBSTITUTE(F$1,"standard",""),"|Float",""),ChapterTable!$1:$1,0),0)*ChapterTable!$P$17,
  IF(AND($A2421=0,$B2421=0),
    F2422,
  IF($B2421=0,
    VLOOKUP($A2421,ChapterTable!$1:$1048576,MATCH("최종"&amp;SUBSTITUTE(SUBSTITUTE(F$1,"standard",""),"|Float",""),ChapterTable!$1:$1,0),0),
  IF($B2421=1,
    IF($L2421=FALSE,
      VLOOKUP($A2421,ChapterTable!$1:$1048576,MATCH("최종"&amp;SUBSTITUTE(SUBSTITUTE(F$1,"standard",""),"|Float",""),ChapterTable!$1:$1,0),0),
      VLOOKUP($A2421-ChapterTable!$P$11,ChapterTable!$1:$1048576,MATCH("최종"&amp;SUBSTITUTE(SUBSTITUTE(F$1,"standard",""),"|Float",""),ChapterTable!$1:$1,0),0)*ChapterTable!$P$14
    ),
  OFFSET(F2421,-$B2421+IF($L2421,1,0),0)*
    (VLOOKUP(SUBSTITUTE(SUBSTITUTE(F$1,"standard",""),"|Float","")&amp;IF(OR($L2421=TRUE,$A2421=0,MOD($A2421,ChapterTable!$R$20)&lt;&gt;0),"","보스")&amp;"인게임누적곱배수",ChapterTable!$R:$S,2,0)^D2421
    +VLOOKUP(SUBSTITUTE(SUBSTITUTE(F$1,"standard",""),"|Float","")&amp;IF(OR($L2421=TRUE,$A2421=0,MOD($A2421,ChapterTable!$R$20)&lt;&gt;0),"","보스")&amp;"인게임누적합배수",ChapterTable!$R:$S,2,0)*D2421)
  )
  )
  )
)</f>
        <v>1113155.6689623666</v>
      </c>
      <c r="G2421" t="s">
        <v>719</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270"/>
        <v>23</v>
      </c>
      <c r="Q2421">
        <f t="shared" si="271"/>
        <v>23</v>
      </c>
      <c r="R2421" t="b">
        <f t="shared" ca="1" si="272"/>
        <v>1</v>
      </c>
      <c r="T2421" t="b">
        <f t="shared" ca="1" si="27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276"/>
        <v>0.33333333333333331</v>
      </c>
      <c r="AJ2421">
        <f t="shared" si="274"/>
        <v>1</v>
      </c>
      <c r="AK2421">
        <f t="shared" si="275"/>
        <v>3</v>
      </c>
      <c r="AL2421">
        <f t="shared" si="277"/>
        <v>11</v>
      </c>
    </row>
    <row r="2422" spans="1:38" hidden="1" x14ac:dyDescent="0.3">
      <c r="A2422">
        <v>26</v>
      </c>
      <c r="B2422">
        <v>31</v>
      </c>
      <c r="C2422">
        <f>IF(OR($L2422=TRUE,$A2422=0,MOD($A2422,ChapterTable!$R$20)&lt;&gt;0),
MAX(0,INT(($B2422+ChapterTable!$P$26+VLOOKUP(SUBSTITUTE(C$1,"성장단계","")&amp;"단계오프셋",ChapterTable!$R:$S,2,0))/ChapterTable!$P$23)),
MAX(0,INT(($B2422+ChapterTable!$R$26+VLOOKUP(SUBSTITUTE(C$1,"성장단계","")&amp;"보스단계오프셋",ChapterTable!$R:$S,2,0))/ChapterTable!$R$23)))</f>
        <v>3</v>
      </c>
      <c r="D2422">
        <f>IF(OR($L2422=TRUE,$A2422=0,MOD($A2422,ChapterTable!$R$20)&lt;&gt;0),
MAX(0,INT(($B2422+ChapterTable!$P$26+VLOOKUP(SUBSTITUTE(D$1,"성장단계","")&amp;"단계오프셋",ChapterTable!$R:$S,2,0))/ChapterTable!$P$23)),
MAX(0,INT(($B2422+ChapterTable!$R$26+VLOOKUP(SUBSTITUTE(D$1,"성장단계","")&amp;"보스단계오프셋",ChapterTable!$R:$S,2,0))/ChapterTable!$R$23)))</f>
        <v>3</v>
      </c>
      <c r="E2422" s="1">
        <f ca="1">IF(AND($A2422=0,$B2422=1),
    VLOOKUP(1,ChapterTable!$1:$1048576,MATCH("최종"&amp;SUBSTITUTE(SUBSTITUTE(E$1,"standard",""),"|Float",""),ChapterTable!$1:$1,0),0)*ChapterTable!$P$17,
  IF(AND($A2422=0,$B2422=0),
    E2423,
  IF($B2422=0,
    VLOOKUP($A2422,ChapterTable!$1:$1048576,MATCH("최종"&amp;SUBSTITUTE(SUBSTITUTE(E$1,"standard",""),"|Float",""),ChapterTable!$1:$1,0),0),
  IF($B2422=1,
    IF($L2422=FALSE,
      VLOOKUP($A2422,ChapterTable!$1:$1048576,MATCH("최종"&amp;SUBSTITUTE(SUBSTITUTE(E$1,"standard",""),"|Float",""),ChapterTable!$1:$1,0),0),
      VLOOKUP($A2422-ChapterTable!$P$11,ChapterTable!$1:$1048576,MATCH("최종"&amp;SUBSTITUTE(SUBSTITUTE(E$1,"standard",""),"|Float",""),ChapterTable!$1:$1,0),0)*ChapterTable!$P$14
    ),
  OFFSET(E2422,-$B2422+IF($L2422,1,0),0)*IF($B2422&gt;OFFSET($B2422,1,0),ChapterTable!$R$17,1)*
    (VLOOKUP(SUBSTITUTE(SUBSTITUTE(E$1,"standard",""),"|Float","")&amp;IF(OR($L2422=TRUE,$A2422=0,MOD($A2422,ChapterTable!$R$20)&lt;&gt;0),"","보스")&amp;"인게임누적곱배수",ChapterTable!$R:$S,2,0)^C2422
    +VLOOKUP(SUBSTITUTE(SUBSTITUTE(E$1,"standard",""),"|Float","")&amp;IF(OR($L2422=TRUE,$A2422=0,MOD($A2422,ChapterTable!$R$20)&lt;&gt;0),"","보스")&amp;"인게임누적합배수",ChapterTable!$R:$S,2,0)*C2422)
  )
  )
  )
)</f>
        <v>3716971.972883034</v>
      </c>
      <c r="F2422" s="1">
        <f ca="1">IF(AND($A2422=0,$B2422=1),
    VLOOKUP(1,ChapterTable!$1:$1048576,MATCH("최종"&amp;SUBSTITUTE(SUBSTITUTE(F$1,"standard",""),"|Float",""),ChapterTable!$1:$1,0),0)*ChapterTable!$P$17,
  IF(AND($A2422=0,$B2422=0),
    F2423,
  IF($B2422=0,
    VLOOKUP($A2422,ChapterTable!$1:$1048576,MATCH("최종"&amp;SUBSTITUTE(SUBSTITUTE(F$1,"standard",""),"|Float",""),ChapterTable!$1:$1,0),0),
  IF($B2422=1,
    IF($L2422=FALSE,
      VLOOKUP($A2422,ChapterTable!$1:$1048576,MATCH("최종"&amp;SUBSTITUTE(SUBSTITUTE(F$1,"standard",""),"|Float",""),ChapterTable!$1:$1,0),0),
      VLOOKUP($A2422-ChapterTable!$P$11,ChapterTable!$1:$1048576,MATCH("최종"&amp;SUBSTITUTE(SUBSTITUTE(F$1,"standard",""),"|Float",""),ChapterTable!$1:$1,0),0)*ChapterTable!$P$14
    ),
  OFFSET(F2422,-$B2422+IF($L2422,1,0),0)*
    (VLOOKUP(SUBSTITUTE(SUBSTITUTE(F$1,"standard",""),"|Float","")&amp;IF(OR($L2422=TRUE,$A2422=0,MOD($A2422,ChapterTable!$R$20)&lt;&gt;0),"","보스")&amp;"인게임누적곱배수",ChapterTable!$R:$S,2,0)^D2422
    +VLOOKUP(SUBSTITUTE(SUBSTITUTE(F$1,"standard",""),"|Float","")&amp;IF(OR($L2422=TRUE,$A2422=0,MOD($A2422,ChapterTable!$R$20)&lt;&gt;0),"","보스")&amp;"인게임누적합배수",ChapterTable!$R:$S,2,0)*D2422)
  )
  )
  )
)</f>
        <v>1185752.7778077386</v>
      </c>
      <c r="G2422" t="s">
        <v>719</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270"/>
        <v>4</v>
      </c>
      <c r="Q2422">
        <f t="shared" si="271"/>
        <v>4</v>
      </c>
      <c r="R2422" t="b">
        <f t="shared" ca="1" si="272"/>
        <v>1</v>
      </c>
      <c r="T2422" t="b">
        <f t="shared" ca="1" si="27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276"/>
        <v>0.25</v>
      </c>
      <c r="AJ2422">
        <f t="shared" si="274"/>
        <v>0.32</v>
      </c>
      <c r="AK2422">
        <f t="shared" si="275"/>
        <v>1</v>
      </c>
      <c r="AL2422">
        <f t="shared" si="277"/>
        <v>11</v>
      </c>
    </row>
    <row r="2423" spans="1:38" hidden="1" x14ac:dyDescent="0.3">
      <c r="A2423">
        <v>26</v>
      </c>
      <c r="B2423">
        <v>32</v>
      </c>
      <c r="C2423">
        <f>IF(OR($L2423=TRUE,$A2423=0,MOD($A2423,ChapterTable!$R$20)&lt;&gt;0),
MAX(0,INT(($B2423+ChapterTable!$P$26+VLOOKUP(SUBSTITUTE(C$1,"성장단계","")&amp;"단계오프셋",ChapterTable!$R:$S,2,0))/ChapterTable!$P$23)),
MAX(0,INT(($B2423+ChapterTable!$R$26+VLOOKUP(SUBSTITUTE(C$1,"성장단계","")&amp;"보스단계오프셋",ChapterTable!$R:$S,2,0))/ChapterTable!$R$23)))</f>
        <v>3</v>
      </c>
      <c r="D2423">
        <f>IF(OR($L2423=TRUE,$A2423=0,MOD($A2423,ChapterTable!$R$20)&lt;&gt;0),
MAX(0,INT(($B2423+ChapterTable!$P$26+VLOOKUP(SUBSTITUTE(D$1,"성장단계","")&amp;"단계오프셋",ChapterTable!$R:$S,2,0))/ChapterTable!$P$23)),
MAX(0,INT(($B2423+ChapterTable!$R$26+VLOOKUP(SUBSTITUTE(D$1,"성장단계","")&amp;"보스단계오프셋",ChapterTable!$R:$S,2,0))/ChapterTable!$R$23)))</f>
        <v>3</v>
      </c>
      <c r="E2423" s="1">
        <f ca="1">IF(AND($A2423=0,$B2423=1),
    VLOOKUP(1,ChapterTable!$1:$1048576,MATCH("최종"&amp;SUBSTITUTE(SUBSTITUTE(E$1,"standard",""),"|Float",""),ChapterTable!$1:$1,0),0)*ChapterTable!$P$17,
  IF(AND($A2423=0,$B2423=0),
    E2424,
  IF($B2423=0,
    VLOOKUP($A2423,ChapterTable!$1:$1048576,MATCH("최종"&amp;SUBSTITUTE(SUBSTITUTE(E$1,"standard",""),"|Float",""),ChapterTable!$1:$1,0),0),
  IF($B2423=1,
    IF($L2423=FALSE,
      VLOOKUP($A2423,ChapterTable!$1:$1048576,MATCH("최종"&amp;SUBSTITUTE(SUBSTITUTE(E$1,"standard",""),"|Float",""),ChapterTable!$1:$1,0),0),
      VLOOKUP($A2423-ChapterTable!$P$11,ChapterTable!$1:$1048576,MATCH("최종"&amp;SUBSTITUTE(SUBSTITUTE(E$1,"standard",""),"|Float",""),ChapterTable!$1:$1,0),0)*ChapterTable!$P$14
    ),
  OFFSET(E2423,-$B2423+IF($L2423,1,0),0)*IF($B2423&gt;OFFSET($B2423,1,0),ChapterTable!$R$17,1)*
    (VLOOKUP(SUBSTITUTE(SUBSTITUTE(E$1,"standard",""),"|Float","")&amp;IF(OR($L2423=TRUE,$A2423=0,MOD($A2423,ChapterTable!$R$20)&lt;&gt;0),"","보스")&amp;"인게임누적곱배수",ChapterTable!$R:$S,2,0)^C2423
    +VLOOKUP(SUBSTITUTE(SUBSTITUTE(E$1,"standard",""),"|Float","")&amp;IF(OR($L2423=TRUE,$A2423=0,MOD($A2423,ChapterTable!$R$20)&lt;&gt;0),"","보스")&amp;"인게임누적합배수",ChapterTable!$R:$S,2,0)*C2423)
  )
  )
  )
)</f>
        <v>3716971.972883034</v>
      </c>
      <c r="F2423" s="1">
        <f ca="1">IF(AND($A2423=0,$B2423=1),
    VLOOKUP(1,ChapterTable!$1:$1048576,MATCH("최종"&amp;SUBSTITUTE(SUBSTITUTE(F$1,"standard",""),"|Float",""),ChapterTable!$1:$1,0),0)*ChapterTable!$P$17,
  IF(AND($A2423=0,$B2423=0),
    F2424,
  IF($B2423=0,
    VLOOKUP($A2423,ChapterTable!$1:$1048576,MATCH("최종"&amp;SUBSTITUTE(SUBSTITUTE(F$1,"standard",""),"|Float",""),ChapterTable!$1:$1,0),0),
  IF($B2423=1,
    IF($L2423=FALSE,
      VLOOKUP($A2423,ChapterTable!$1:$1048576,MATCH("최종"&amp;SUBSTITUTE(SUBSTITUTE(F$1,"standard",""),"|Float",""),ChapterTable!$1:$1,0),0),
      VLOOKUP($A2423-ChapterTable!$P$11,ChapterTable!$1:$1048576,MATCH("최종"&amp;SUBSTITUTE(SUBSTITUTE(F$1,"standard",""),"|Float",""),ChapterTable!$1:$1,0),0)*ChapterTable!$P$14
    ),
  OFFSET(F2423,-$B2423+IF($L2423,1,0),0)*
    (VLOOKUP(SUBSTITUTE(SUBSTITUTE(F$1,"standard",""),"|Float","")&amp;IF(OR($L2423=TRUE,$A2423=0,MOD($A2423,ChapterTable!$R$20)&lt;&gt;0),"","보스")&amp;"인게임누적곱배수",ChapterTable!$R:$S,2,0)^D2423
    +VLOOKUP(SUBSTITUTE(SUBSTITUTE(F$1,"standard",""),"|Float","")&amp;IF(OR($L2423=TRUE,$A2423=0,MOD($A2423,ChapterTable!$R$20)&lt;&gt;0),"","보스")&amp;"인게임누적합배수",ChapterTable!$R:$S,2,0)*D2423)
  )
  )
  )
)</f>
        <v>1185752.7778077386</v>
      </c>
      <c r="G2423" t="s">
        <v>719</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270"/>
        <v>4</v>
      </c>
      <c r="Q2423">
        <f t="shared" si="271"/>
        <v>4</v>
      </c>
      <c r="R2423" t="b">
        <f t="shared" ca="1" si="272"/>
        <v>1</v>
      </c>
      <c r="T2423" t="b">
        <f t="shared" ca="1" si="27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276"/>
        <v>0.25</v>
      </c>
      <c r="AJ2423">
        <f t="shared" si="274"/>
        <v>0.32</v>
      </c>
      <c r="AK2423">
        <f t="shared" si="275"/>
        <v>1</v>
      </c>
      <c r="AL2423">
        <f t="shared" si="277"/>
        <v>11</v>
      </c>
    </row>
    <row r="2424" spans="1:38" hidden="1" x14ac:dyDescent="0.3">
      <c r="A2424">
        <v>26</v>
      </c>
      <c r="B2424">
        <v>33</v>
      </c>
      <c r="C2424">
        <f>IF(OR($L2424=TRUE,$A2424=0,MOD($A2424,ChapterTable!$R$20)&lt;&gt;0),
MAX(0,INT(($B2424+ChapterTable!$P$26+VLOOKUP(SUBSTITUTE(C$1,"성장단계","")&amp;"단계오프셋",ChapterTable!$R:$S,2,0))/ChapterTable!$P$23)),
MAX(0,INT(($B2424+ChapterTable!$R$26+VLOOKUP(SUBSTITUTE(C$1,"성장단계","")&amp;"보스단계오프셋",ChapterTable!$R:$S,2,0))/ChapterTable!$R$23)))</f>
        <v>3</v>
      </c>
      <c r="D2424">
        <f>IF(OR($L2424=TRUE,$A2424=0,MOD($A2424,ChapterTable!$R$20)&lt;&gt;0),
MAX(0,INT(($B2424+ChapterTable!$P$26+VLOOKUP(SUBSTITUTE(D$1,"성장단계","")&amp;"단계오프셋",ChapterTable!$R:$S,2,0))/ChapterTable!$P$23)),
MAX(0,INT(($B2424+ChapterTable!$R$26+VLOOKUP(SUBSTITUTE(D$1,"성장단계","")&amp;"보스단계오프셋",ChapterTable!$R:$S,2,0))/ChapterTable!$R$23)))</f>
        <v>3</v>
      </c>
      <c r="E2424" s="1">
        <f ca="1">IF(AND($A2424=0,$B2424=1),
    VLOOKUP(1,ChapterTable!$1:$1048576,MATCH("최종"&amp;SUBSTITUTE(SUBSTITUTE(E$1,"standard",""),"|Float",""),ChapterTable!$1:$1,0),0)*ChapterTable!$P$17,
  IF(AND($A2424=0,$B2424=0),
    E2425,
  IF($B2424=0,
    VLOOKUP($A2424,ChapterTable!$1:$1048576,MATCH("최종"&amp;SUBSTITUTE(SUBSTITUTE(E$1,"standard",""),"|Float",""),ChapterTable!$1:$1,0),0),
  IF($B2424=1,
    IF($L2424=FALSE,
      VLOOKUP($A2424,ChapterTable!$1:$1048576,MATCH("최종"&amp;SUBSTITUTE(SUBSTITUTE(E$1,"standard",""),"|Float",""),ChapterTable!$1:$1,0),0),
      VLOOKUP($A2424-ChapterTable!$P$11,ChapterTable!$1:$1048576,MATCH("최종"&amp;SUBSTITUTE(SUBSTITUTE(E$1,"standard",""),"|Float",""),ChapterTable!$1:$1,0),0)*ChapterTable!$P$14
    ),
  OFFSET(E2424,-$B2424+IF($L2424,1,0),0)*IF($B2424&gt;OFFSET($B2424,1,0),ChapterTable!$R$17,1)*
    (VLOOKUP(SUBSTITUTE(SUBSTITUTE(E$1,"standard",""),"|Float","")&amp;IF(OR($L2424=TRUE,$A2424=0,MOD($A2424,ChapterTable!$R$20)&lt;&gt;0),"","보스")&amp;"인게임누적곱배수",ChapterTable!$R:$S,2,0)^C2424
    +VLOOKUP(SUBSTITUTE(SUBSTITUTE(E$1,"standard",""),"|Float","")&amp;IF(OR($L2424=TRUE,$A2424=0,MOD($A2424,ChapterTable!$R$20)&lt;&gt;0),"","보스")&amp;"인게임누적합배수",ChapterTable!$R:$S,2,0)*C2424)
  )
  )
  )
)</f>
        <v>3716971.972883034</v>
      </c>
      <c r="F2424" s="1">
        <f ca="1">IF(AND($A2424=0,$B2424=1),
    VLOOKUP(1,ChapterTable!$1:$1048576,MATCH("최종"&amp;SUBSTITUTE(SUBSTITUTE(F$1,"standard",""),"|Float",""),ChapterTable!$1:$1,0),0)*ChapterTable!$P$17,
  IF(AND($A2424=0,$B2424=0),
    F2425,
  IF($B2424=0,
    VLOOKUP($A2424,ChapterTable!$1:$1048576,MATCH("최종"&amp;SUBSTITUTE(SUBSTITUTE(F$1,"standard",""),"|Float",""),ChapterTable!$1:$1,0),0),
  IF($B2424=1,
    IF($L2424=FALSE,
      VLOOKUP($A2424,ChapterTable!$1:$1048576,MATCH("최종"&amp;SUBSTITUTE(SUBSTITUTE(F$1,"standard",""),"|Float",""),ChapterTable!$1:$1,0),0),
      VLOOKUP($A2424-ChapterTable!$P$11,ChapterTable!$1:$1048576,MATCH("최종"&amp;SUBSTITUTE(SUBSTITUTE(F$1,"standard",""),"|Float",""),ChapterTable!$1:$1,0),0)*ChapterTable!$P$14
    ),
  OFFSET(F2424,-$B2424+IF($L2424,1,0),0)*
    (VLOOKUP(SUBSTITUTE(SUBSTITUTE(F$1,"standard",""),"|Float","")&amp;IF(OR($L2424=TRUE,$A2424=0,MOD($A2424,ChapterTable!$R$20)&lt;&gt;0),"","보스")&amp;"인게임누적곱배수",ChapterTable!$R:$S,2,0)^D2424
    +VLOOKUP(SUBSTITUTE(SUBSTITUTE(F$1,"standard",""),"|Float","")&amp;IF(OR($L2424=TRUE,$A2424=0,MOD($A2424,ChapterTable!$R$20)&lt;&gt;0),"","보스")&amp;"인게임누적합배수",ChapterTable!$R:$S,2,0)*D2424)
  )
  )
  )
)</f>
        <v>1185752.7778077386</v>
      </c>
      <c r="G2424" t="s">
        <v>719</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270"/>
        <v>4</v>
      </c>
      <c r="Q2424">
        <f t="shared" si="271"/>
        <v>4</v>
      </c>
      <c r="R2424" t="b">
        <f t="shared" ca="1" si="272"/>
        <v>1</v>
      </c>
      <c r="T2424" t="b">
        <f t="shared" ca="1" si="27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276"/>
        <v>0.25</v>
      </c>
      <c r="AJ2424">
        <f t="shared" si="274"/>
        <v>0.32</v>
      </c>
      <c r="AK2424">
        <f t="shared" si="275"/>
        <v>1</v>
      </c>
      <c r="AL2424">
        <f t="shared" si="277"/>
        <v>11</v>
      </c>
    </row>
    <row r="2425" spans="1:38" hidden="1" x14ac:dyDescent="0.3">
      <c r="A2425">
        <v>26</v>
      </c>
      <c r="B2425">
        <v>34</v>
      </c>
      <c r="C2425">
        <f>IF(OR($L2425=TRUE,$A2425=0,MOD($A2425,ChapterTable!$R$20)&lt;&gt;0),
MAX(0,INT(($B2425+ChapterTable!$P$26+VLOOKUP(SUBSTITUTE(C$1,"성장단계","")&amp;"단계오프셋",ChapterTable!$R:$S,2,0))/ChapterTable!$P$23)),
MAX(0,INT(($B2425+ChapterTable!$R$26+VLOOKUP(SUBSTITUTE(C$1,"성장단계","")&amp;"보스단계오프셋",ChapterTable!$R:$S,2,0))/ChapterTable!$R$23)))</f>
        <v>3</v>
      </c>
      <c r="D2425">
        <f>IF(OR($L2425=TRUE,$A2425=0,MOD($A2425,ChapterTable!$R$20)&lt;&gt;0),
MAX(0,INT(($B2425+ChapterTable!$P$26+VLOOKUP(SUBSTITUTE(D$1,"성장단계","")&amp;"단계오프셋",ChapterTable!$R:$S,2,0))/ChapterTable!$P$23)),
MAX(0,INT(($B2425+ChapterTable!$R$26+VLOOKUP(SUBSTITUTE(D$1,"성장단계","")&amp;"보스단계오프셋",ChapterTable!$R:$S,2,0))/ChapterTable!$R$23)))</f>
        <v>3</v>
      </c>
      <c r="E2425" s="1">
        <f ca="1">IF(AND($A2425=0,$B2425=1),
    VLOOKUP(1,ChapterTable!$1:$1048576,MATCH("최종"&amp;SUBSTITUTE(SUBSTITUTE(E$1,"standard",""),"|Float",""),ChapterTable!$1:$1,0),0)*ChapterTable!$P$17,
  IF(AND($A2425=0,$B2425=0),
    E2426,
  IF($B2425=0,
    VLOOKUP($A2425,ChapterTable!$1:$1048576,MATCH("최종"&amp;SUBSTITUTE(SUBSTITUTE(E$1,"standard",""),"|Float",""),ChapterTable!$1:$1,0),0),
  IF($B2425=1,
    IF($L2425=FALSE,
      VLOOKUP($A2425,ChapterTable!$1:$1048576,MATCH("최종"&amp;SUBSTITUTE(SUBSTITUTE(E$1,"standard",""),"|Float",""),ChapterTable!$1:$1,0),0),
      VLOOKUP($A2425-ChapterTable!$P$11,ChapterTable!$1:$1048576,MATCH("최종"&amp;SUBSTITUTE(SUBSTITUTE(E$1,"standard",""),"|Float",""),ChapterTable!$1:$1,0),0)*ChapterTable!$P$14
    ),
  OFFSET(E2425,-$B2425+IF($L2425,1,0),0)*IF($B2425&gt;OFFSET($B2425,1,0),ChapterTable!$R$17,1)*
    (VLOOKUP(SUBSTITUTE(SUBSTITUTE(E$1,"standard",""),"|Float","")&amp;IF(OR($L2425=TRUE,$A2425=0,MOD($A2425,ChapterTable!$R$20)&lt;&gt;0),"","보스")&amp;"인게임누적곱배수",ChapterTable!$R:$S,2,0)^C2425
    +VLOOKUP(SUBSTITUTE(SUBSTITUTE(E$1,"standard",""),"|Float","")&amp;IF(OR($L2425=TRUE,$A2425=0,MOD($A2425,ChapterTable!$R$20)&lt;&gt;0),"","보스")&amp;"인게임누적합배수",ChapterTable!$R:$S,2,0)*C2425)
  )
  )
  )
)</f>
        <v>3716971.972883034</v>
      </c>
      <c r="F2425" s="1">
        <f ca="1">IF(AND($A2425=0,$B2425=1),
    VLOOKUP(1,ChapterTable!$1:$1048576,MATCH("최종"&amp;SUBSTITUTE(SUBSTITUTE(F$1,"standard",""),"|Float",""),ChapterTable!$1:$1,0),0)*ChapterTable!$P$17,
  IF(AND($A2425=0,$B2425=0),
    F2426,
  IF($B2425=0,
    VLOOKUP($A2425,ChapterTable!$1:$1048576,MATCH("최종"&amp;SUBSTITUTE(SUBSTITUTE(F$1,"standard",""),"|Float",""),ChapterTable!$1:$1,0),0),
  IF($B2425=1,
    IF($L2425=FALSE,
      VLOOKUP($A2425,ChapterTable!$1:$1048576,MATCH("최종"&amp;SUBSTITUTE(SUBSTITUTE(F$1,"standard",""),"|Float",""),ChapterTable!$1:$1,0),0),
      VLOOKUP($A2425-ChapterTable!$P$11,ChapterTable!$1:$1048576,MATCH("최종"&amp;SUBSTITUTE(SUBSTITUTE(F$1,"standard",""),"|Float",""),ChapterTable!$1:$1,0),0)*ChapterTable!$P$14
    ),
  OFFSET(F2425,-$B2425+IF($L2425,1,0),0)*
    (VLOOKUP(SUBSTITUTE(SUBSTITUTE(F$1,"standard",""),"|Float","")&amp;IF(OR($L2425=TRUE,$A2425=0,MOD($A2425,ChapterTable!$R$20)&lt;&gt;0),"","보스")&amp;"인게임누적곱배수",ChapterTable!$R:$S,2,0)^D2425
    +VLOOKUP(SUBSTITUTE(SUBSTITUTE(F$1,"standard",""),"|Float","")&amp;IF(OR($L2425=TRUE,$A2425=0,MOD($A2425,ChapterTable!$R$20)&lt;&gt;0),"","보스")&amp;"인게임누적합배수",ChapterTable!$R:$S,2,0)*D2425)
  )
  )
  )
)</f>
        <v>1185752.7778077386</v>
      </c>
      <c r="G2425" t="s">
        <v>719</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270"/>
        <v>4</v>
      </c>
      <c r="Q2425">
        <f t="shared" si="271"/>
        <v>4</v>
      </c>
      <c r="R2425" t="b">
        <f t="shared" ca="1" si="272"/>
        <v>1</v>
      </c>
      <c r="T2425" t="b">
        <f t="shared" ca="1" si="27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276"/>
        <v>0.25</v>
      </c>
      <c r="AJ2425">
        <f t="shared" si="274"/>
        <v>0.32</v>
      </c>
      <c r="AK2425">
        <f t="shared" si="275"/>
        <v>1</v>
      </c>
      <c r="AL2425">
        <f t="shared" si="277"/>
        <v>11</v>
      </c>
    </row>
    <row r="2426" spans="1:38" hidden="1" x14ac:dyDescent="0.3">
      <c r="A2426">
        <v>26</v>
      </c>
      <c r="B2426">
        <v>35</v>
      </c>
      <c r="C2426">
        <f>IF(OR($L2426=TRUE,$A2426=0,MOD($A2426,ChapterTable!$R$20)&lt;&gt;0),
MAX(0,INT(($B2426+ChapterTable!$P$26+VLOOKUP(SUBSTITUTE(C$1,"성장단계","")&amp;"단계오프셋",ChapterTable!$R:$S,2,0))/ChapterTable!$P$23)),
MAX(0,INT(($B2426+ChapterTable!$R$26+VLOOKUP(SUBSTITUTE(C$1,"성장단계","")&amp;"보스단계오프셋",ChapterTable!$R:$S,2,0))/ChapterTable!$R$23)))</f>
        <v>3</v>
      </c>
      <c r="D2426">
        <f>IF(OR($L2426=TRUE,$A2426=0,MOD($A2426,ChapterTable!$R$20)&lt;&gt;0),
MAX(0,INT(($B2426+ChapterTable!$P$26+VLOOKUP(SUBSTITUTE(D$1,"성장단계","")&amp;"단계오프셋",ChapterTable!$R:$S,2,0))/ChapterTable!$P$23)),
MAX(0,INT(($B2426+ChapterTable!$R$26+VLOOKUP(SUBSTITUTE(D$1,"성장단계","")&amp;"보스단계오프셋",ChapterTable!$R:$S,2,0))/ChapterTable!$R$23)))</f>
        <v>3</v>
      </c>
      <c r="E2426" s="1">
        <f ca="1">IF(AND($A2426=0,$B2426=1),
    VLOOKUP(1,ChapterTable!$1:$1048576,MATCH("최종"&amp;SUBSTITUTE(SUBSTITUTE(E$1,"standard",""),"|Float",""),ChapterTable!$1:$1,0),0)*ChapterTable!$P$17,
  IF(AND($A2426=0,$B2426=0),
    E2427,
  IF($B2426=0,
    VLOOKUP($A2426,ChapterTable!$1:$1048576,MATCH("최종"&amp;SUBSTITUTE(SUBSTITUTE(E$1,"standard",""),"|Float",""),ChapterTable!$1:$1,0),0),
  IF($B2426=1,
    IF($L2426=FALSE,
      VLOOKUP($A2426,ChapterTable!$1:$1048576,MATCH("최종"&amp;SUBSTITUTE(SUBSTITUTE(E$1,"standard",""),"|Float",""),ChapterTable!$1:$1,0),0),
      VLOOKUP($A2426-ChapterTable!$P$11,ChapterTable!$1:$1048576,MATCH("최종"&amp;SUBSTITUTE(SUBSTITUTE(E$1,"standard",""),"|Float",""),ChapterTable!$1:$1,0),0)*ChapterTable!$P$14
    ),
  OFFSET(E2426,-$B2426+IF($L2426,1,0),0)*IF($B2426&gt;OFFSET($B2426,1,0),ChapterTable!$R$17,1)*
    (VLOOKUP(SUBSTITUTE(SUBSTITUTE(E$1,"standard",""),"|Float","")&amp;IF(OR($L2426=TRUE,$A2426=0,MOD($A2426,ChapterTable!$R$20)&lt;&gt;0),"","보스")&amp;"인게임누적곱배수",ChapterTable!$R:$S,2,0)^C2426
    +VLOOKUP(SUBSTITUTE(SUBSTITUTE(E$1,"standard",""),"|Float","")&amp;IF(OR($L2426=TRUE,$A2426=0,MOD($A2426,ChapterTable!$R$20)&lt;&gt;0),"","보스")&amp;"인게임누적합배수",ChapterTable!$R:$S,2,0)*C2426)
  )
  )
  )
)</f>
        <v>3716971.972883034</v>
      </c>
      <c r="F2426" s="1">
        <f ca="1">IF(AND($A2426=0,$B2426=1),
    VLOOKUP(1,ChapterTable!$1:$1048576,MATCH("최종"&amp;SUBSTITUTE(SUBSTITUTE(F$1,"standard",""),"|Float",""),ChapterTable!$1:$1,0),0)*ChapterTable!$P$17,
  IF(AND($A2426=0,$B2426=0),
    F2427,
  IF($B2426=0,
    VLOOKUP($A2426,ChapterTable!$1:$1048576,MATCH("최종"&amp;SUBSTITUTE(SUBSTITUTE(F$1,"standard",""),"|Float",""),ChapterTable!$1:$1,0),0),
  IF($B2426=1,
    IF($L2426=FALSE,
      VLOOKUP($A2426,ChapterTable!$1:$1048576,MATCH("최종"&amp;SUBSTITUTE(SUBSTITUTE(F$1,"standard",""),"|Float",""),ChapterTable!$1:$1,0),0),
      VLOOKUP($A2426-ChapterTable!$P$11,ChapterTable!$1:$1048576,MATCH("최종"&amp;SUBSTITUTE(SUBSTITUTE(F$1,"standard",""),"|Float",""),ChapterTable!$1:$1,0),0)*ChapterTable!$P$14
    ),
  OFFSET(F2426,-$B2426+IF($L2426,1,0),0)*
    (VLOOKUP(SUBSTITUTE(SUBSTITUTE(F$1,"standard",""),"|Float","")&amp;IF(OR($L2426=TRUE,$A2426=0,MOD($A2426,ChapterTable!$R$20)&lt;&gt;0),"","보스")&amp;"인게임누적곱배수",ChapterTable!$R:$S,2,0)^D2426
    +VLOOKUP(SUBSTITUTE(SUBSTITUTE(F$1,"standard",""),"|Float","")&amp;IF(OR($L2426=TRUE,$A2426=0,MOD($A2426,ChapterTable!$R$20)&lt;&gt;0),"","보스")&amp;"인게임누적합배수",ChapterTable!$R:$S,2,0)*D2426)
  )
  )
  )
)</f>
        <v>1185752.7778077386</v>
      </c>
      <c r="G2426" t="s">
        <v>719</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270"/>
        <v>11</v>
      </c>
      <c r="Q2426">
        <f t="shared" si="271"/>
        <v>11</v>
      </c>
      <c r="R2426" t="b">
        <f t="shared" ca="1" si="272"/>
        <v>1</v>
      </c>
      <c r="T2426" t="b">
        <f t="shared" ca="1" si="27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276"/>
        <v>0.25</v>
      </c>
      <c r="AJ2426">
        <f t="shared" si="274"/>
        <v>0.32</v>
      </c>
      <c r="AK2426">
        <f t="shared" si="275"/>
        <v>1</v>
      </c>
      <c r="AL2426">
        <f t="shared" si="277"/>
        <v>11</v>
      </c>
    </row>
    <row r="2427" spans="1:38" hidden="1" x14ac:dyDescent="0.3">
      <c r="A2427">
        <v>26</v>
      </c>
      <c r="B2427">
        <v>36</v>
      </c>
      <c r="C2427">
        <f>IF(OR($L2427=TRUE,$A2427=0,MOD($A2427,ChapterTable!$R$20)&lt;&gt;0),
MAX(0,INT(($B2427+ChapterTable!$P$26+VLOOKUP(SUBSTITUTE(C$1,"성장단계","")&amp;"단계오프셋",ChapterTable!$R:$S,2,0))/ChapterTable!$P$23)),
MAX(0,INT(($B2427+ChapterTable!$R$26+VLOOKUP(SUBSTITUTE(C$1,"성장단계","")&amp;"보스단계오프셋",ChapterTable!$R:$S,2,0))/ChapterTable!$R$23)))</f>
        <v>4</v>
      </c>
      <c r="D2427">
        <f>IF(OR($L2427=TRUE,$A2427=0,MOD($A2427,ChapterTable!$R$20)&lt;&gt;0),
MAX(0,INT(($B2427+ChapterTable!$P$26+VLOOKUP(SUBSTITUTE(D$1,"성장단계","")&amp;"단계오프셋",ChapterTable!$R:$S,2,0))/ChapterTable!$P$23)),
MAX(0,INT(($B2427+ChapterTable!$R$26+VLOOKUP(SUBSTITUTE(D$1,"성장단계","")&amp;"보스단계오프셋",ChapterTable!$R:$S,2,0))/ChapterTable!$R$23)))</f>
        <v>3</v>
      </c>
      <c r="E2427" s="1">
        <f ca="1">IF(AND($A2427=0,$B2427=1),
    VLOOKUP(1,ChapterTable!$1:$1048576,MATCH("최종"&amp;SUBSTITUTE(SUBSTITUTE(E$1,"standard",""),"|Float",""),ChapterTable!$1:$1,0),0)*ChapterTable!$P$17,
  IF(AND($A2427=0,$B2427=0),
    E2428,
  IF($B2427=0,
    VLOOKUP($A2427,ChapterTable!$1:$1048576,MATCH("최종"&amp;SUBSTITUTE(SUBSTITUTE(E$1,"standard",""),"|Float",""),ChapterTable!$1:$1,0),0),
  IF($B2427=1,
    IF($L2427=FALSE,
      VLOOKUP($A2427,ChapterTable!$1:$1048576,MATCH("최종"&amp;SUBSTITUTE(SUBSTITUTE(E$1,"standard",""),"|Float",""),ChapterTable!$1:$1,0),0),
      VLOOKUP($A2427-ChapterTable!$P$11,ChapterTable!$1:$1048576,MATCH("최종"&amp;SUBSTITUTE(SUBSTITUTE(E$1,"standard",""),"|Float",""),ChapterTable!$1:$1,0),0)*ChapterTable!$P$14
    ),
  OFFSET(E2427,-$B2427+IF($L2427,1,0),0)*IF($B2427&gt;OFFSET($B2427,1,0),ChapterTable!$R$17,1)*
    (VLOOKUP(SUBSTITUTE(SUBSTITUTE(E$1,"standard",""),"|Float","")&amp;IF(OR($L2427=TRUE,$A2427=0,MOD($A2427,ChapterTable!$R$20)&lt;&gt;0),"","보스")&amp;"인게임누적곱배수",ChapterTable!$R:$S,2,0)^C2427
    +VLOOKUP(SUBSTITUTE(SUBSTITUTE(E$1,"standard",""),"|Float","")&amp;IF(OR($L2427=TRUE,$A2427=0,MOD($A2427,ChapterTable!$R$20)&lt;&gt;0),"","보스")&amp;"인게임누적합배수",ChapterTable!$R:$S,2,0)*C2427)
  )
  )
  )
)</f>
        <v>4181593.4694934129</v>
      </c>
      <c r="F2427" s="1">
        <f ca="1">IF(AND($A2427=0,$B2427=1),
    VLOOKUP(1,ChapterTable!$1:$1048576,MATCH("최종"&amp;SUBSTITUTE(SUBSTITUTE(F$1,"standard",""),"|Float",""),ChapterTable!$1:$1,0),0)*ChapterTable!$P$17,
  IF(AND($A2427=0,$B2427=0),
    F2428,
  IF($B2427=0,
    VLOOKUP($A2427,ChapterTable!$1:$1048576,MATCH("최종"&amp;SUBSTITUTE(SUBSTITUTE(F$1,"standard",""),"|Float",""),ChapterTable!$1:$1,0),0),
  IF($B2427=1,
    IF($L2427=FALSE,
      VLOOKUP($A2427,ChapterTable!$1:$1048576,MATCH("최종"&amp;SUBSTITUTE(SUBSTITUTE(F$1,"standard",""),"|Float",""),ChapterTable!$1:$1,0),0),
      VLOOKUP($A2427-ChapterTable!$P$11,ChapterTable!$1:$1048576,MATCH("최종"&amp;SUBSTITUTE(SUBSTITUTE(F$1,"standard",""),"|Float",""),ChapterTable!$1:$1,0),0)*ChapterTable!$P$14
    ),
  OFFSET(F2427,-$B2427+IF($L2427,1,0),0)*
    (VLOOKUP(SUBSTITUTE(SUBSTITUTE(F$1,"standard",""),"|Float","")&amp;IF(OR($L2427=TRUE,$A2427=0,MOD($A2427,ChapterTable!$R$20)&lt;&gt;0),"","보스")&amp;"인게임누적곱배수",ChapterTable!$R:$S,2,0)^D2427
    +VLOOKUP(SUBSTITUTE(SUBSTITUTE(F$1,"standard",""),"|Float","")&amp;IF(OR($L2427=TRUE,$A2427=0,MOD($A2427,ChapterTable!$R$20)&lt;&gt;0),"","보스")&amp;"인게임누적합배수",ChapterTable!$R:$S,2,0)*D2427)
  )
  )
  )
)</f>
        <v>1185752.7778077386</v>
      </c>
      <c r="G2427" t="s">
        <v>719</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270"/>
        <v>4</v>
      </c>
      <c r="Q2427">
        <f t="shared" si="271"/>
        <v>4</v>
      </c>
      <c r="R2427" t="b">
        <f t="shared" ca="1" si="272"/>
        <v>1</v>
      </c>
      <c r="T2427" t="b">
        <f t="shared" ca="1" si="27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276"/>
        <v>0.25</v>
      </c>
      <c r="AJ2427">
        <f t="shared" si="274"/>
        <v>0.32</v>
      </c>
      <c r="AK2427">
        <f t="shared" si="275"/>
        <v>1</v>
      </c>
      <c r="AL2427">
        <f t="shared" si="277"/>
        <v>11</v>
      </c>
    </row>
    <row r="2428" spans="1:38" hidden="1" x14ac:dyDescent="0.3">
      <c r="A2428">
        <v>26</v>
      </c>
      <c r="B2428">
        <v>37</v>
      </c>
      <c r="C2428">
        <f>IF(OR($L2428=TRUE,$A2428=0,MOD($A2428,ChapterTable!$R$20)&lt;&gt;0),
MAX(0,INT(($B2428+ChapterTable!$P$26+VLOOKUP(SUBSTITUTE(C$1,"성장단계","")&amp;"단계오프셋",ChapterTable!$R:$S,2,0))/ChapterTable!$P$23)),
MAX(0,INT(($B2428+ChapterTable!$R$26+VLOOKUP(SUBSTITUTE(C$1,"성장단계","")&amp;"보스단계오프셋",ChapterTable!$R:$S,2,0))/ChapterTable!$R$23)))</f>
        <v>4</v>
      </c>
      <c r="D2428">
        <f>IF(OR($L2428=TRUE,$A2428=0,MOD($A2428,ChapterTable!$R$20)&lt;&gt;0),
MAX(0,INT(($B2428+ChapterTable!$P$26+VLOOKUP(SUBSTITUTE(D$1,"성장단계","")&amp;"단계오프셋",ChapterTable!$R:$S,2,0))/ChapterTable!$P$23)),
MAX(0,INT(($B2428+ChapterTable!$R$26+VLOOKUP(SUBSTITUTE(D$1,"성장단계","")&amp;"보스단계오프셋",ChapterTable!$R:$S,2,0))/ChapterTable!$R$23)))</f>
        <v>3</v>
      </c>
      <c r="E2428" s="1">
        <f ca="1">IF(AND($A2428=0,$B2428=1),
    VLOOKUP(1,ChapterTable!$1:$1048576,MATCH("최종"&amp;SUBSTITUTE(SUBSTITUTE(E$1,"standard",""),"|Float",""),ChapterTable!$1:$1,0),0)*ChapterTable!$P$17,
  IF(AND($A2428=0,$B2428=0),
    E2429,
  IF($B2428=0,
    VLOOKUP($A2428,ChapterTable!$1:$1048576,MATCH("최종"&amp;SUBSTITUTE(SUBSTITUTE(E$1,"standard",""),"|Float",""),ChapterTable!$1:$1,0),0),
  IF($B2428=1,
    IF($L2428=FALSE,
      VLOOKUP($A2428,ChapterTable!$1:$1048576,MATCH("최종"&amp;SUBSTITUTE(SUBSTITUTE(E$1,"standard",""),"|Float",""),ChapterTable!$1:$1,0),0),
      VLOOKUP($A2428-ChapterTable!$P$11,ChapterTable!$1:$1048576,MATCH("최종"&amp;SUBSTITUTE(SUBSTITUTE(E$1,"standard",""),"|Float",""),ChapterTable!$1:$1,0),0)*ChapterTable!$P$14
    ),
  OFFSET(E2428,-$B2428+IF($L2428,1,0),0)*IF($B2428&gt;OFFSET($B2428,1,0),ChapterTable!$R$17,1)*
    (VLOOKUP(SUBSTITUTE(SUBSTITUTE(E$1,"standard",""),"|Float","")&amp;IF(OR($L2428=TRUE,$A2428=0,MOD($A2428,ChapterTable!$R$20)&lt;&gt;0),"","보스")&amp;"인게임누적곱배수",ChapterTable!$R:$S,2,0)^C2428
    +VLOOKUP(SUBSTITUTE(SUBSTITUTE(E$1,"standard",""),"|Float","")&amp;IF(OR($L2428=TRUE,$A2428=0,MOD($A2428,ChapterTable!$R$20)&lt;&gt;0),"","보스")&amp;"인게임누적합배수",ChapterTable!$R:$S,2,0)*C2428)
  )
  )
  )
)</f>
        <v>4181593.4694934129</v>
      </c>
      <c r="F2428" s="1">
        <f ca="1">IF(AND($A2428=0,$B2428=1),
    VLOOKUP(1,ChapterTable!$1:$1048576,MATCH("최종"&amp;SUBSTITUTE(SUBSTITUTE(F$1,"standard",""),"|Float",""),ChapterTable!$1:$1,0),0)*ChapterTable!$P$17,
  IF(AND($A2428=0,$B2428=0),
    F2429,
  IF($B2428=0,
    VLOOKUP($A2428,ChapterTable!$1:$1048576,MATCH("최종"&amp;SUBSTITUTE(SUBSTITUTE(F$1,"standard",""),"|Float",""),ChapterTable!$1:$1,0),0),
  IF($B2428=1,
    IF($L2428=FALSE,
      VLOOKUP($A2428,ChapterTable!$1:$1048576,MATCH("최종"&amp;SUBSTITUTE(SUBSTITUTE(F$1,"standard",""),"|Float",""),ChapterTable!$1:$1,0),0),
      VLOOKUP($A2428-ChapterTable!$P$11,ChapterTable!$1:$1048576,MATCH("최종"&amp;SUBSTITUTE(SUBSTITUTE(F$1,"standard",""),"|Float",""),ChapterTable!$1:$1,0),0)*ChapterTable!$P$14
    ),
  OFFSET(F2428,-$B2428+IF($L2428,1,0),0)*
    (VLOOKUP(SUBSTITUTE(SUBSTITUTE(F$1,"standard",""),"|Float","")&amp;IF(OR($L2428=TRUE,$A2428=0,MOD($A2428,ChapterTable!$R$20)&lt;&gt;0),"","보스")&amp;"인게임누적곱배수",ChapterTable!$R:$S,2,0)^D2428
    +VLOOKUP(SUBSTITUTE(SUBSTITUTE(F$1,"standard",""),"|Float","")&amp;IF(OR($L2428=TRUE,$A2428=0,MOD($A2428,ChapterTable!$R$20)&lt;&gt;0),"","보스")&amp;"인게임누적합배수",ChapterTable!$R:$S,2,0)*D2428)
  )
  )
  )
)</f>
        <v>1185752.7778077386</v>
      </c>
      <c r="G2428" t="s">
        <v>719</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270"/>
        <v>4</v>
      </c>
      <c r="Q2428">
        <f t="shared" si="271"/>
        <v>4</v>
      </c>
      <c r="R2428" t="b">
        <f t="shared" ca="1" si="272"/>
        <v>1</v>
      </c>
      <c r="T2428" t="b">
        <f t="shared" ca="1" si="27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276"/>
        <v>0.25</v>
      </c>
      <c r="AJ2428">
        <f t="shared" si="274"/>
        <v>0.32</v>
      </c>
      <c r="AK2428">
        <f t="shared" si="275"/>
        <v>1</v>
      </c>
      <c r="AL2428">
        <f t="shared" si="277"/>
        <v>11</v>
      </c>
    </row>
    <row r="2429" spans="1:38" hidden="1" x14ac:dyDescent="0.3">
      <c r="A2429">
        <v>26</v>
      </c>
      <c r="B2429">
        <v>38</v>
      </c>
      <c r="C2429">
        <f>IF(OR($L2429=TRUE,$A2429=0,MOD($A2429,ChapterTable!$R$20)&lt;&gt;0),
MAX(0,INT(($B2429+ChapterTable!$P$26+VLOOKUP(SUBSTITUTE(C$1,"성장단계","")&amp;"단계오프셋",ChapterTable!$R:$S,2,0))/ChapterTable!$P$23)),
MAX(0,INT(($B2429+ChapterTable!$R$26+VLOOKUP(SUBSTITUTE(C$1,"성장단계","")&amp;"보스단계오프셋",ChapterTable!$R:$S,2,0))/ChapterTable!$R$23)))</f>
        <v>4</v>
      </c>
      <c r="D2429">
        <f>IF(OR($L2429=TRUE,$A2429=0,MOD($A2429,ChapterTable!$R$20)&lt;&gt;0),
MAX(0,INT(($B2429+ChapterTable!$P$26+VLOOKUP(SUBSTITUTE(D$1,"성장단계","")&amp;"단계오프셋",ChapterTable!$R:$S,2,0))/ChapterTable!$P$23)),
MAX(0,INT(($B2429+ChapterTable!$R$26+VLOOKUP(SUBSTITUTE(D$1,"성장단계","")&amp;"보스단계오프셋",ChapterTable!$R:$S,2,0))/ChapterTable!$R$23)))</f>
        <v>3</v>
      </c>
      <c r="E2429" s="1">
        <f ca="1">IF(AND($A2429=0,$B2429=1),
    VLOOKUP(1,ChapterTable!$1:$1048576,MATCH("최종"&amp;SUBSTITUTE(SUBSTITUTE(E$1,"standard",""),"|Float",""),ChapterTable!$1:$1,0),0)*ChapterTable!$P$17,
  IF(AND($A2429=0,$B2429=0),
    E2430,
  IF($B2429=0,
    VLOOKUP($A2429,ChapterTable!$1:$1048576,MATCH("최종"&amp;SUBSTITUTE(SUBSTITUTE(E$1,"standard",""),"|Float",""),ChapterTable!$1:$1,0),0),
  IF($B2429=1,
    IF($L2429=FALSE,
      VLOOKUP($A2429,ChapterTable!$1:$1048576,MATCH("최종"&amp;SUBSTITUTE(SUBSTITUTE(E$1,"standard",""),"|Float",""),ChapterTable!$1:$1,0),0),
      VLOOKUP($A2429-ChapterTable!$P$11,ChapterTable!$1:$1048576,MATCH("최종"&amp;SUBSTITUTE(SUBSTITUTE(E$1,"standard",""),"|Float",""),ChapterTable!$1:$1,0),0)*ChapterTable!$P$14
    ),
  OFFSET(E2429,-$B2429+IF($L2429,1,0),0)*IF($B2429&gt;OFFSET($B2429,1,0),ChapterTable!$R$17,1)*
    (VLOOKUP(SUBSTITUTE(SUBSTITUTE(E$1,"standard",""),"|Float","")&amp;IF(OR($L2429=TRUE,$A2429=0,MOD($A2429,ChapterTable!$R$20)&lt;&gt;0),"","보스")&amp;"인게임누적곱배수",ChapterTable!$R:$S,2,0)^C2429
    +VLOOKUP(SUBSTITUTE(SUBSTITUTE(E$1,"standard",""),"|Float","")&amp;IF(OR($L2429=TRUE,$A2429=0,MOD($A2429,ChapterTable!$R$20)&lt;&gt;0),"","보스")&amp;"인게임누적합배수",ChapterTable!$R:$S,2,0)*C2429)
  )
  )
  )
)</f>
        <v>4181593.4694934129</v>
      </c>
      <c r="F2429" s="1">
        <f ca="1">IF(AND($A2429=0,$B2429=1),
    VLOOKUP(1,ChapterTable!$1:$1048576,MATCH("최종"&amp;SUBSTITUTE(SUBSTITUTE(F$1,"standard",""),"|Float",""),ChapterTable!$1:$1,0),0)*ChapterTable!$P$17,
  IF(AND($A2429=0,$B2429=0),
    F2430,
  IF($B2429=0,
    VLOOKUP($A2429,ChapterTable!$1:$1048576,MATCH("최종"&amp;SUBSTITUTE(SUBSTITUTE(F$1,"standard",""),"|Float",""),ChapterTable!$1:$1,0),0),
  IF($B2429=1,
    IF($L2429=FALSE,
      VLOOKUP($A2429,ChapterTable!$1:$1048576,MATCH("최종"&amp;SUBSTITUTE(SUBSTITUTE(F$1,"standard",""),"|Float",""),ChapterTable!$1:$1,0),0),
      VLOOKUP($A2429-ChapterTable!$P$11,ChapterTable!$1:$1048576,MATCH("최종"&amp;SUBSTITUTE(SUBSTITUTE(F$1,"standard",""),"|Float",""),ChapterTable!$1:$1,0),0)*ChapterTable!$P$14
    ),
  OFFSET(F2429,-$B2429+IF($L2429,1,0),0)*
    (VLOOKUP(SUBSTITUTE(SUBSTITUTE(F$1,"standard",""),"|Float","")&amp;IF(OR($L2429=TRUE,$A2429=0,MOD($A2429,ChapterTable!$R$20)&lt;&gt;0),"","보스")&amp;"인게임누적곱배수",ChapterTable!$R:$S,2,0)^D2429
    +VLOOKUP(SUBSTITUTE(SUBSTITUTE(F$1,"standard",""),"|Float","")&amp;IF(OR($L2429=TRUE,$A2429=0,MOD($A2429,ChapterTable!$R$20)&lt;&gt;0),"","보스")&amp;"인게임누적합배수",ChapterTable!$R:$S,2,0)*D2429)
  )
  )
  )
)</f>
        <v>1185752.7778077386</v>
      </c>
      <c r="G2429" t="s">
        <v>719</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270"/>
        <v>4</v>
      </c>
      <c r="Q2429">
        <f t="shared" si="271"/>
        <v>4</v>
      </c>
      <c r="R2429" t="b">
        <f t="shared" ca="1" si="272"/>
        <v>1</v>
      </c>
      <c r="T2429" t="b">
        <f t="shared" ca="1" si="27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276"/>
        <v>0.25</v>
      </c>
      <c r="AJ2429">
        <f t="shared" si="274"/>
        <v>0.32</v>
      </c>
      <c r="AK2429">
        <f t="shared" si="275"/>
        <v>1</v>
      </c>
      <c r="AL2429">
        <f t="shared" si="277"/>
        <v>11</v>
      </c>
    </row>
    <row r="2430" spans="1:38" hidden="1" x14ac:dyDescent="0.3">
      <c r="A2430">
        <v>26</v>
      </c>
      <c r="B2430">
        <v>39</v>
      </c>
      <c r="C2430">
        <f>IF(OR($L2430=TRUE,$A2430=0,MOD($A2430,ChapterTable!$R$20)&lt;&gt;0),
MAX(0,INT(($B2430+ChapterTable!$P$26+VLOOKUP(SUBSTITUTE(C$1,"성장단계","")&amp;"단계오프셋",ChapterTable!$R:$S,2,0))/ChapterTable!$P$23)),
MAX(0,INT(($B2430+ChapterTable!$R$26+VLOOKUP(SUBSTITUTE(C$1,"성장단계","")&amp;"보스단계오프셋",ChapterTable!$R:$S,2,0))/ChapterTable!$R$23)))</f>
        <v>4</v>
      </c>
      <c r="D2430">
        <f>IF(OR($L2430=TRUE,$A2430=0,MOD($A2430,ChapterTable!$R$20)&lt;&gt;0),
MAX(0,INT(($B2430+ChapterTable!$P$26+VLOOKUP(SUBSTITUTE(D$1,"성장단계","")&amp;"단계오프셋",ChapterTable!$R:$S,2,0))/ChapterTable!$P$23)),
MAX(0,INT(($B2430+ChapterTable!$R$26+VLOOKUP(SUBSTITUTE(D$1,"성장단계","")&amp;"보스단계오프셋",ChapterTable!$R:$S,2,0))/ChapterTable!$R$23)))</f>
        <v>3</v>
      </c>
      <c r="E2430" s="1">
        <f ca="1">IF(AND($A2430=0,$B2430=1),
    VLOOKUP(1,ChapterTable!$1:$1048576,MATCH("최종"&amp;SUBSTITUTE(SUBSTITUTE(E$1,"standard",""),"|Float",""),ChapterTable!$1:$1,0),0)*ChapterTable!$P$17,
  IF(AND($A2430=0,$B2430=0),
    E2431,
  IF($B2430=0,
    VLOOKUP($A2430,ChapterTable!$1:$1048576,MATCH("최종"&amp;SUBSTITUTE(SUBSTITUTE(E$1,"standard",""),"|Float",""),ChapterTable!$1:$1,0),0),
  IF($B2430=1,
    IF($L2430=FALSE,
      VLOOKUP($A2430,ChapterTable!$1:$1048576,MATCH("최종"&amp;SUBSTITUTE(SUBSTITUTE(E$1,"standard",""),"|Float",""),ChapterTable!$1:$1,0),0),
      VLOOKUP($A2430-ChapterTable!$P$11,ChapterTable!$1:$1048576,MATCH("최종"&amp;SUBSTITUTE(SUBSTITUTE(E$1,"standard",""),"|Float",""),ChapterTable!$1:$1,0),0)*ChapterTable!$P$14
    ),
  OFFSET(E2430,-$B2430+IF($L2430,1,0),0)*IF($B2430&gt;OFFSET($B2430,1,0),ChapterTable!$R$17,1)*
    (VLOOKUP(SUBSTITUTE(SUBSTITUTE(E$1,"standard",""),"|Float","")&amp;IF(OR($L2430=TRUE,$A2430=0,MOD($A2430,ChapterTable!$R$20)&lt;&gt;0),"","보스")&amp;"인게임누적곱배수",ChapterTable!$R:$S,2,0)^C2430
    +VLOOKUP(SUBSTITUTE(SUBSTITUTE(E$1,"standard",""),"|Float","")&amp;IF(OR($L2430=TRUE,$A2430=0,MOD($A2430,ChapterTable!$R$20)&lt;&gt;0),"","보스")&amp;"인게임누적합배수",ChapterTable!$R:$S,2,0)*C2430)
  )
  )
  )
)</f>
        <v>4181593.4694934129</v>
      </c>
      <c r="F2430" s="1">
        <f ca="1">IF(AND($A2430=0,$B2430=1),
    VLOOKUP(1,ChapterTable!$1:$1048576,MATCH("최종"&amp;SUBSTITUTE(SUBSTITUTE(F$1,"standard",""),"|Float",""),ChapterTable!$1:$1,0),0)*ChapterTable!$P$17,
  IF(AND($A2430=0,$B2430=0),
    F2431,
  IF($B2430=0,
    VLOOKUP($A2430,ChapterTable!$1:$1048576,MATCH("최종"&amp;SUBSTITUTE(SUBSTITUTE(F$1,"standard",""),"|Float",""),ChapterTable!$1:$1,0),0),
  IF($B2430=1,
    IF($L2430=FALSE,
      VLOOKUP($A2430,ChapterTable!$1:$1048576,MATCH("최종"&amp;SUBSTITUTE(SUBSTITUTE(F$1,"standard",""),"|Float",""),ChapterTable!$1:$1,0),0),
      VLOOKUP($A2430-ChapterTable!$P$11,ChapterTable!$1:$1048576,MATCH("최종"&amp;SUBSTITUTE(SUBSTITUTE(F$1,"standard",""),"|Float",""),ChapterTable!$1:$1,0),0)*ChapterTable!$P$14
    ),
  OFFSET(F2430,-$B2430+IF($L2430,1,0),0)*
    (VLOOKUP(SUBSTITUTE(SUBSTITUTE(F$1,"standard",""),"|Float","")&amp;IF(OR($L2430=TRUE,$A2430=0,MOD($A2430,ChapterTable!$R$20)&lt;&gt;0),"","보스")&amp;"인게임누적곱배수",ChapterTable!$R:$S,2,0)^D2430
    +VLOOKUP(SUBSTITUTE(SUBSTITUTE(F$1,"standard",""),"|Float","")&amp;IF(OR($L2430=TRUE,$A2430=0,MOD($A2430,ChapterTable!$R$20)&lt;&gt;0),"","보스")&amp;"인게임누적합배수",ChapterTable!$R:$S,2,0)*D2430)
  )
  )
  )
)</f>
        <v>1185752.7778077386</v>
      </c>
      <c r="G2430" t="s">
        <v>719</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270"/>
        <v>94</v>
      </c>
      <c r="Q2430">
        <f t="shared" si="271"/>
        <v>94</v>
      </c>
      <c r="R2430" t="b">
        <f t="shared" ca="1" si="272"/>
        <v>1</v>
      </c>
      <c r="T2430" t="b">
        <f t="shared" ca="1" si="27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276"/>
        <v>0.25</v>
      </c>
      <c r="AJ2430">
        <f t="shared" si="274"/>
        <v>0.32</v>
      </c>
      <c r="AK2430">
        <f t="shared" si="275"/>
        <v>1</v>
      </c>
      <c r="AL2430">
        <f t="shared" si="277"/>
        <v>11</v>
      </c>
    </row>
    <row r="2431" spans="1:38" hidden="1" x14ac:dyDescent="0.3">
      <c r="A2431">
        <v>26</v>
      </c>
      <c r="B2431">
        <v>40</v>
      </c>
      <c r="C2431">
        <f>IF(OR($L2431=TRUE,$A2431=0,MOD($A2431,ChapterTable!$R$20)&lt;&gt;0),
MAX(0,INT(($B2431+ChapterTable!$P$26+VLOOKUP(SUBSTITUTE(C$1,"성장단계","")&amp;"단계오프셋",ChapterTable!$R:$S,2,0))/ChapterTable!$P$23)),
MAX(0,INT(($B2431+ChapterTable!$R$26+VLOOKUP(SUBSTITUTE(C$1,"성장단계","")&amp;"보스단계오프셋",ChapterTable!$R:$S,2,0))/ChapterTable!$R$23)))</f>
        <v>4</v>
      </c>
      <c r="D2431">
        <f>IF(OR($L2431=TRUE,$A2431=0,MOD($A2431,ChapterTable!$R$20)&lt;&gt;0),
MAX(0,INT(($B2431+ChapterTable!$P$26+VLOOKUP(SUBSTITUTE(D$1,"성장단계","")&amp;"단계오프셋",ChapterTable!$R:$S,2,0))/ChapterTable!$P$23)),
MAX(0,INT(($B2431+ChapterTable!$R$26+VLOOKUP(SUBSTITUTE(D$1,"성장단계","")&amp;"보스단계오프셋",ChapterTable!$R:$S,2,0))/ChapterTable!$R$23)))</f>
        <v>3</v>
      </c>
      <c r="E2431" s="1">
        <f ca="1">IF(AND($A2431=0,$B2431=1),
    VLOOKUP(1,ChapterTable!$1:$1048576,MATCH("최종"&amp;SUBSTITUTE(SUBSTITUTE(E$1,"standard",""),"|Float",""),ChapterTable!$1:$1,0),0)*ChapterTable!$P$17,
  IF(AND($A2431=0,$B2431=0),
    E2432,
  IF($B2431=0,
    VLOOKUP($A2431,ChapterTable!$1:$1048576,MATCH("최종"&amp;SUBSTITUTE(SUBSTITUTE(E$1,"standard",""),"|Float",""),ChapterTable!$1:$1,0),0),
  IF($B2431=1,
    IF($L2431=FALSE,
      VLOOKUP($A2431,ChapterTable!$1:$1048576,MATCH("최종"&amp;SUBSTITUTE(SUBSTITUTE(E$1,"standard",""),"|Float",""),ChapterTable!$1:$1,0),0),
      VLOOKUP($A2431-ChapterTable!$P$11,ChapterTable!$1:$1048576,MATCH("최종"&amp;SUBSTITUTE(SUBSTITUTE(E$1,"standard",""),"|Float",""),ChapterTable!$1:$1,0),0)*ChapterTable!$P$14
    ),
  OFFSET(E2431,-$B2431+IF($L2431,1,0),0)*IF($B2431&gt;OFFSET($B2431,1,0),ChapterTable!$R$17,1)*
    (VLOOKUP(SUBSTITUTE(SUBSTITUTE(E$1,"standard",""),"|Float","")&amp;IF(OR($L2431=TRUE,$A2431=0,MOD($A2431,ChapterTable!$R$20)&lt;&gt;0),"","보스")&amp;"인게임누적곱배수",ChapterTable!$R:$S,2,0)^C2431
    +VLOOKUP(SUBSTITUTE(SUBSTITUTE(E$1,"standard",""),"|Float","")&amp;IF(OR($L2431=TRUE,$A2431=0,MOD($A2431,ChapterTable!$R$20)&lt;&gt;0),"","보스")&amp;"인게임누적합배수",ChapterTable!$R:$S,2,0)*C2431)
  )
  )
  )
)</f>
        <v>4181593.4694934129</v>
      </c>
      <c r="F2431" s="1">
        <f ca="1">IF(AND($A2431=0,$B2431=1),
    VLOOKUP(1,ChapterTable!$1:$1048576,MATCH("최종"&amp;SUBSTITUTE(SUBSTITUTE(F$1,"standard",""),"|Float",""),ChapterTable!$1:$1,0),0)*ChapterTable!$P$17,
  IF(AND($A2431=0,$B2431=0),
    F2432,
  IF($B2431=0,
    VLOOKUP($A2431,ChapterTable!$1:$1048576,MATCH("최종"&amp;SUBSTITUTE(SUBSTITUTE(F$1,"standard",""),"|Float",""),ChapterTable!$1:$1,0),0),
  IF($B2431=1,
    IF($L2431=FALSE,
      VLOOKUP($A2431,ChapterTable!$1:$1048576,MATCH("최종"&amp;SUBSTITUTE(SUBSTITUTE(F$1,"standard",""),"|Float",""),ChapterTable!$1:$1,0),0),
      VLOOKUP($A2431-ChapterTable!$P$11,ChapterTable!$1:$1048576,MATCH("최종"&amp;SUBSTITUTE(SUBSTITUTE(F$1,"standard",""),"|Float",""),ChapterTable!$1:$1,0),0)*ChapterTable!$P$14
    ),
  OFFSET(F2431,-$B2431+IF($L2431,1,0),0)*
    (VLOOKUP(SUBSTITUTE(SUBSTITUTE(F$1,"standard",""),"|Float","")&amp;IF(OR($L2431=TRUE,$A2431=0,MOD($A2431,ChapterTable!$R$20)&lt;&gt;0),"","보스")&amp;"인게임누적곱배수",ChapterTable!$R:$S,2,0)^D2431
    +VLOOKUP(SUBSTITUTE(SUBSTITUTE(F$1,"standard",""),"|Float","")&amp;IF(OR($L2431=TRUE,$A2431=0,MOD($A2431,ChapterTable!$R$20)&lt;&gt;0),"","보스")&amp;"인게임누적합배수",ChapterTable!$R:$S,2,0)*D2431)
  )
  )
  )
)</f>
        <v>1185752.7778077386</v>
      </c>
      <c r="G2431" t="s">
        <v>719</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270"/>
        <v>24</v>
      </c>
      <c r="Q2431">
        <f t="shared" si="271"/>
        <v>24</v>
      </c>
      <c r="R2431" t="b">
        <f t="shared" ca="1" si="272"/>
        <v>1</v>
      </c>
      <c r="T2431" t="b">
        <f t="shared" ca="1" si="27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276"/>
        <v>0.25</v>
      </c>
      <c r="AJ2431">
        <f t="shared" si="274"/>
        <v>1</v>
      </c>
      <c r="AK2431">
        <f t="shared" si="275"/>
        <v>4</v>
      </c>
      <c r="AL2431">
        <f t="shared" si="277"/>
        <v>11</v>
      </c>
    </row>
    <row r="2432" spans="1:38" hidden="1" x14ac:dyDescent="0.3">
      <c r="A2432">
        <v>26</v>
      </c>
      <c r="B2432">
        <v>41</v>
      </c>
      <c r="C2432">
        <f>IF(OR($L2432=TRUE,$A2432=0,MOD($A2432,ChapterTable!$R$20)&lt;&gt;0),
MAX(0,INT(($B2432+ChapterTable!$P$26+VLOOKUP(SUBSTITUTE(C$1,"성장단계","")&amp;"단계오프셋",ChapterTable!$R:$S,2,0))/ChapterTable!$P$23)),
MAX(0,INT(($B2432+ChapterTable!$R$26+VLOOKUP(SUBSTITUTE(C$1,"성장단계","")&amp;"보스단계오프셋",ChapterTable!$R:$S,2,0))/ChapterTable!$R$23)))</f>
        <v>4</v>
      </c>
      <c r="D2432">
        <f>IF(OR($L2432=TRUE,$A2432=0,MOD($A2432,ChapterTable!$R$20)&lt;&gt;0),
MAX(0,INT(($B2432+ChapterTable!$P$26+VLOOKUP(SUBSTITUTE(D$1,"성장단계","")&amp;"단계오프셋",ChapterTable!$R:$S,2,0))/ChapterTable!$P$23)),
MAX(0,INT(($B2432+ChapterTable!$R$26+VLOOKUP(SUBSTITUTE(D$1,"성장단계","")&amp;"보스단계오프셋",ChapterTable!$R:$S,2,0))/ChapterTable!$R$23)))</f>
        <v>4</v>
      </c>
      <c r="E2432" s="1">
        <f ca="1">IF(AND($A2432=0,$B2432=1),
    VLOOKUP(1,ChapterTable!$1:$1048576,MATCH("최종"&amp;SUBSTITUTE(SUBSTITUTE(E$1,"standard",""),"|Float",""),ChapterTable!$1:$1,0),0)*ChapterTable!$P$17,
  IF(AND($A2432=0,$B2432=0),
    E2433,
  IF($B2432=0,
    VLOOKUP($A2432,ChapterTable!$1:$1048576,MATCH("최종"&amp;SUBSTITUTE(SUBSTITUTE(E$1,"standard",""),"|Float",""),ChapterTable!$1:$1,0),0),
  IF($B2432=1,
    IF($L2432=FALSE,
      VLOOKUP($A2432,ChapterTable!$1:$1048576,MATCH("최종"&amp;SUBSTITUTE(SUBSTITUTE(E$1,"standard",""),"|Float",""),ChapterTable!$1:$1,0),0),
      VLOOKUP($A2432-ChapterTable!$P$11,ChapterTable!$1:$1048576,MATCH("최종"&amp;SUBSTITUTE(SUBSTITUTE(E$1,"standard",""),"|Float",""),ChapterTable!$1:$1,0),0)*ChapterTable!$P$14
    ),
  OFFSET(E2432,-$B2432+IF($L2432,1,0),0)*IF($B2432&gt;OFFSET($B2432,1,0),ChapterTable!$R$17,1)*
    (VLOOKUP(SUBSTITUTE(SUBSTITUTE(E$1,"standard",""),"|Float","")&amp;IF(OR($L2432=TRUE,$A2432=0,MOD($A2432,ChapterTable!$R$20)&lt;&gt;0),"","보스")&amp;"인게임누적곱배수",ChapterTable!$R:$S,2,0)^C2432
    +VLOOKUP(SUBSTITUTE(SUBSTITUTE(E$1,"standard",""),"|Float","")&amp;IF(OR($L2432=TRUE,$A2432=0,MOD($A2432,ChapterTable!$R$20)&lt;&gt;0),"","보스")&amp;"인게임누적합배수",ChapterTable!$R:$S,2,0)*C2432)
  )
  )
  )
)</f>
        <v>4181593.4694934129</v>
      </c>
      <c r="F2432" s="1">
        <f ca="1">IF(AND($A2432=0,$B2432=1),
    VLOOKUP(1,ChapterTable!$1:$1048576,MATCH("최종"&amp;SUBSTITUTE(SUBSTITUTE(F$1,"standard",""),"|Float",""),ChapterTable!$1:$1,0),0)*ChapterTable!$P$17,
  IF(AND($A2432=0,$B2432=0),
    F2433,
  IF($B2432=0,
    VLOOKUP($A2432,ChapterTable!$1:$1048576,MATCH("최종"&amp;SUBSTITUTE(SUBSTITUTE(F$1,"standard",""),"|Float",""),ChapterTable!$1:$1,0),0),
  IF($B2432=1,
    IF($L2432=FALSE,
      VLOOKUP($A2432,ChapterTable!$1:$1048576,MATCH("최종"&amp;SUBSTITUTE(SUBSTITUTE(F$1,"standard",""),"|Float",""),ChapterTable!$1:$1,0),0),
      VLOOKUP($A2432-ChapterTable!$P$11,ChapterTable!$1:$1048576,MATCH("최종"&amp;SUBSTITUTE(SUBSTITUTE(F$1,"standard",""),"|Float",""),ChapterTable!$1:$1,0),0)*ChapterTable!$P$14
    ),
  OFFSET(F2432,-$B2432+IF($L2432,1,0),0)*
    (VLOOKUP(SUBSTITUTE(SUBSTITUTE(F$1,"standard",""),"|Float","")&amp;IF(OR($L2432=TRUE,$A2432=0,MOD($A2432,ChapterTable!$R$20)&lt;&gt;0),"","보스")&amp;"인게임누적곱배수",ChapterTable!$R:$S,2,0)^D2432
    +VLOOKUP(SUBSTITUTE(SUBSTITUTE(F$1,"standard",""),"|Float","")&amp;IF(OR($L2432=TRUE,$A2432=0,MOD($A2432,ChapterTable!$R$20)&lt;&gt;0),"","보스")&amp;"인게임누적합배수",ChapterTable!$R:$S,2,0)*D2432)
  )
  )
  )
)</f>
        <v>1258349.8866531104</v>
      </c>
      <c r="G2432" t="s">
        <v>719</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270"/>
        <v>5</v>
      </c>
      <c r="Q2432">
        <f t="shared" si="271"/>
        <v>5</v>
      </c>
      <c r="R2432" t="b">
        <f t="shared" ca="1" si="272"/>
        <v>1</v>
      </c>
      <c r="T2432" t="b">
        <f t="shared" ca="1" si="27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276"/>
        <v>0.2</v>
      </c>
      <c r="AJ2432">
        <f t="shared" si="274"/>
        <v>0.27466666000000001</v>
      </c>
      <c r="AK2432">
        <f t="shared" si="275"/>
        <v>1</v>
      </c>
      <c r="AL2432">
        <f t="shared" si="277"/>
        <v>11</v>
      </c>
    </row>
    <row r="2433" spans="1:38" hidden="1" x14ac:dyDescent="0.3">
      <c r="A2433">
        <v>26</v>
      </c>
      <c r="B2433">
        <v>42</v>
      </c>
      <c r="C2433">
        <f>IF(OR($L2433=TRUE,$A2433=0,MOD($A2433,ChapterTable!$R$20)&lt;&gt;0),
MAX(0,INT(($B2433+ChapterTable!$P$26+VLOOKUP(SUBSTITUTE(C$1,"성장단계","")&amp;"단계오프셋",ChapterTable!$R:$S,2,0))/ChapterTable!$P$23)),
MAX(0,INT(($B2433+ChapterTable!$R$26+VLOOKUP(SUBSTITUTE(C$1,"성장단계","")&amp;"보스단계오프셋",ChapterTable!$R:$S,2,0))/ChapterTable!$R$23)))</f>
        <v>4</v>
      </c>
      <c r="D2433">
        <f>IF(OR($L2433=TRUE,$A2433=0,MOD($A2433,ChapterTable!$R$20)&lt;&gt;0),
MAX(0,INT(($B2433+ChapterTable!$P$26+VLOOKUP(SUBSTITUTE(D$1,"성장단계","")&amp;"단계오프셋",ChapterTable!$R:$S,2,0))/ChapterTable!$P$23)),
MAX(0,INT(($B2433+ChapterTable!$R$26+VLOOKUP(SUBSTITUTE(D$1,"성장단계","")&amp;"보스단계오프셋",ChapterTable!$R:$S,2,0))/ChapterTable!$R$23)))</f>
        <v>4</v>
      </c>
      <c r="E2433" s="1">
        <f ca="1">IF(AND($A2433=0,$B2433=1),
    VLOOKUP(1,ChapterTable!$1:$1048576,MATCH("최종"&amp;SUBSTITUTE(SUBSTITUTE(E$1,"standard",""),"|Float",""),ChapterTable!$1:$1,0),0)*ChapterTable!$P$17,
  IF(AND($A2433=0,$B2433=0),
    E2434,
  IF($B2433=0,
    VLOOKUP($A2433,ChapterTable!$1:$1048576,MATCH("최종"&amp;SUBSTITUTE(SUBSTITUTE(E$1,"standard",""),"|Float",""),ChapterTable!$1:$1,0),0),
  IF($B2433=1,
    IF($L2433=FALSE,
      VLOOKUP($A2433,ChapterTable!$1:$1048576,MATCH("최종"&amp;SUBSTITUTE(SUBSTITUTE(E$1,"standard",""),"|Float",""),ChapterTable!$1:$1,0),0),
      VLOOKUP($A2433-ChapterTable!$P$11,ChapterTable!$1:$1048576,MATCH("최종"&amp;SUBSTITUTE(SUBSTITUTE(E$1,"standard",""),"|Float",""),ChapterTable!$1:$1,0),0)*ChapterTable!$P$14
    ),
  OFFSET(E2433,-$B2433+IF($L2433,1,0),0)*IF($B2433&gt;OFFSET($B2433,1,0),ChapterTable!$R$17,1)*
    (VLOOKUP(SUBSTITUTE(SUBSTITUTE(E$1,"standard",""),"|Float","")&amp;IF(OR($L2433=TRUE,$A2433=0,MOD($A2433,ChapterTable!$R$20)&lt;&gt;0),"","보스")&amp;"인게임누적곱배수",ChapterTable!$R:$S,2,0)^C2433
    +VLOOKUP(SUBSTITUTE(SUBSTITUTE(E$1,"standard",""),"|Float","")&amp;IF(OR($L2433=TRUE,$A2433=0,MOD($A2433,ChapterTable!$R$20)&lt;&gt;0),"","보스")&amp;"인게임누적합배수",ChapterTable!$R:$S,2,0)*C2433)
  )
  )
  )
)</f>
        <v>4181593.4694934129</v>
      </c>
      <c r="F2433" s="1">
        <f ca="1">IF(AND($A2433=0,$B2433=1),
    VLOOKUP(1,ChapterTable!$1:$1048576,MATCH("최종"&amp;SUBSTITUTE(SUBSTITUTE(F$1,"standard",""),"|Float",""),ChapterTable!$1:$1,0),0)*ChapterTable!$P$17,
  IF(AND($A2433=0,$B2433=0),
    F2434,
  IF($B2433=0,
    VLOOKUP($A2433,ChapterTable!$1:$1048576,MATCH("최종"&amp;SUBSTITUTE(SUBSTITUTE(F$1,"standard",""),"|Float",""),ChapterTable!$1:$1,0),0),
  IF($B2433=1,
    IF($L2433=FALSE,
      VLOOKUP($A2433,ChapterTable!$1:$1048576,MATCH("최종"&amp;SUBSTITUTE(SUBSTITUTE(F$1,"standard",""),"|Float",""),ChapterTable!$1:$1,0),0),
      VLOOKUP($A2433-ChapterTable!$P$11,ChapterTable!$1:$1048576,MATCH("최종"&amp;SUBSTITUTE(SUBSTITUTE(F$1,"standard",""),"|Float",""),ChapterTable!$1:$1,0),0)*ChapterTable!$P$14
    ),
  OFFSET(F2433,-$B2433+IF($L2433,1,0),0)*
    (VLOOKUP(SUBSTITUTE(SUBSTITUTE(F$1,"standard",""),"|Float","")&amp;IF(OR($L2433=TRUE,$A2433=0,MOD($A2433,ChapterTable!$R$20)&lt;&gt;0),"","보스")&amp;"인게임누적곱배수",ChapterTable!$R:$S,2,0)^D2433
    +VLOOKUP(SUBSTITUTE(SUBSTITUTE(F$1,"standard",""),"|Float","")&amp;IF(OR($L2433=TRUE,$A2433=0,MOD($A2433,ChapterTable!$R$20)&lt;&gt;0),"","보스")&amp;"인게임누적합배수",ChapterTable!$R:$S,2,0)*D2433)
  )
  )
  )
)</f>
        <v>1258349.8866531104</v>
      </c>
      <c r="G2433" t="s">
        <v>719</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270"/>
        <v>5</v>
      </c>
      <c r="Q2433">
        <f t="shared" si="271"/>
        <v>5</v>
      </c>
      <c r="R2433" t="b">
        <f t="shared" ca="1" si="272"/>
        <v>1</v>
      </c>
      <c r="T2433" t="b">
        <f t="shared" ca="1" si="27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276"/>
        <v>0.2</v>
      </c>
      <c r="AJ2433">
        <f t="shared" si="274"/>
        <v>0.27466666000000001</v>
      </c>
      <c r="AK2433">
        <f t="shared" si="275"/>
        <v>1</v>
      </c>
      <c r="AL2433">
        <f t="shared" si="277"/>
        <v>11</v>
      </c>
    </row>
    <row r="2434" spans="1:38" hidden="1" x14ac:dyDescent="0.3">
      <c r="A2434">
        <v>26</v>
      </c>
      <c r="B2434">
        <v>43</v>
      </c>
      <c r="C2434">
        <f>IF(OR($L2434=TRUE,$A2434=0,MOD($A2434,ChapterTable!$R$20)&lt;&gt;0),
MAX(0,INT(($B2434+ChapterTable!$P$26+VLOOKUP(SUBSTITUTE(C$1,"성장단계","")&amp;"단계오프셋",ChapterTable!$R:$S,2,0))/ChapterTable!$P$23)),
MAX(0,INT(($B2434+ChapterTable!$R$26+VLOOKUP(SUBSTITUTE(C$1,"성장단계","")&amp;"보스단계오프셋",ChapterTable!$R:$S,2,0))/ChapterTable!$R$23)))</f>
        <v>4</v>
      </c>
      <c r="D2434">
        <f>IF(OR($L2434=TRUE,$A2434=0,MOD($A2434,ChapterTable!$R$20)&lt;&gt;0),
MAX(0,INT(($B2434+ChapterTable!$P$26+VLOOKUP(SUBSTITUTE(D$1,"성장단계","")&amp;"단계오프셋",ChapterTable!$R:$S,2,0))/ChapterTable!$P$23)),
MAX(0,INT(($B2434+ChapterTable!$R$26+VLOOKUP(SUBSTITUTE(D$1,"성장단계","")&amp;"보스단계오프셋",ChapterTable!$R:$S,2,0))/ChapterTable!$R$23)))</f>
        <v>4</v>
      </c>
      <c r="E2434" s="1">
        <f ca="1">IF(AND($A2434=0,$B2434=1),
    VLOOKUP(1,ChapterTable!$1:$1048576,MATCH("최종"&amp;SUBSTITUTE(SUBSTITUTE(E$1,"standard",""),"|Float",""),ChapterTable!$1:$1,0),0)*ChapterTable!$P$17,
  IF(AND($A2434=0,$B2434=0),
    E2435,
  IF($B2434=0,
    VLOOKUP($A2434,ChapterTable!$1:$1048576,MATCH("최종"&amp;SUBSTITUTE(SUBSTITUTE(E$1,"standard",""),"|Float",""),ChapterTable!$1:$1,0),0),
  IF($B2434=1,
    IF($L2434=FALSE,
      VLOOKUP($A2434,ChapterTable!$1:$1048576,MATCH("최종"&amp;SUBSTITUTE(SUBSTITUTE(E$1,"standard",""),"|Float",""),ChapterTable!$1:$1,0),0),
      VLOOKUP($A2434-ChapterTable!$P$11,ChapterTable!$1:$1048576,MATCH("최종"&amp;SUBSTITUTE(SUBSTITUTE(E$1,"standard",""),"|Float",""),ChapterTable!$1:$1,0),0)*ChapterTable!$P$14
    ),
  OFFSET(E2434,-$B2434+IF($L2434,1,0),0)*IF($B2434&gt;OFFSET($B2434,1,0),ChapterTable!$R$17,1)*
    (VLOOKUP(SUBSTITUTE(SUBSTITUTE(E$1,"standard",""),"|Float","")&amp;IF(OR($L2434=TRUE,$A2434=0,MOD($A2434,ChapterTable!$R$20)&lt;&gt;0),"","보스")&amp;"인게임누적곱배수",ChapterTable!$R:$S,2,0)^C2434
    +VLOOKUP(SUBSTITUTE(SUBSTITUTE(E$1,"standard",""),"|Float","")&amp;IF(OR($L2434=TRUE,$A2434=0,MOD($A2434,ChapterTable!$R$20)&lt;&gt;0),"","보스")&amp;"인게임누적합배수",ChapterTable!$R:$S,2,0)*C2434)
  )
  )
  )
)</f>
        <v>4181593.4694934129</v>
      </c>
      <c r="F2434" s="1">
        <f ca="1">IF(AND($A2434=0,$B2434=1),
    VLOOKUP(1,ChapterTable!$1:$1048576,MATCH("최종"&amp;SUBSTITUTE(SUBSTITUTE(F$1,"standard",""),"|Float",""),ChapterTable!$1:$1,0),0)*ChapterTable!$P$17,
  IF(AND($A2434=0,$B2434=0),
    F2435,
  IF($B2434=0,
    VLOOKUP($A2434,ChapterTable!$1:$1048576,MATCH("최종"&amp;SUBSTITUTE(SUBSTITUTE(F$1,"standard",""),"|Float",""),ChapterTable!$1:$1,0),0),
  IF($B2434=1,
    IF($L2434=FALSE,
      VLOOKUP($A2434,ChapterTable!$1:$1048576,MATCH("최종"&amp;SUBSTITUTE(SUBSTITUTE(F$1,"standard",""),"|Float",""),ChapterTable!$1:$1,0),0),
      VLOOKUP($A2434-ChapterTable!$P$11,ChapterTable!$1:$1048576,MATCH("최종"&amp;SUBSTITUTE(SUBSTITUTE(F$1,"standard",""),"|Float",""),ChapterTable!$1:$1,0),0)*ChapterTable!$P$14
    ),
  OFFSET(F2434,-$B2434+IF($L2434,1,0),0)*
    (VLOOKUP(SUBSTITUTE(SUBSTITUTE(F$1,"standard",""),"|Float","")&amp;IF(OR($L2434=TRUE,$A2434=0,MOD($A2434,ChapterTable!$R$20)&lt;&gt;0),"","보스")&amp;"인게임누적곱배수",ChapterTable!$R:$S,2,0)^D2434
    +VLOOKUP(SUBSTITUTE(SUBSTITUTE(F$1,"standard",""),"|Float","")&amp;IF(OR($L2434=TRUE,$A2434=0,MOD($A2434,ChapterTable!$R$20)&lt;&gt;0),"","보스")&amp;"인게임누적합배수",ChapterTable!$R:$S,2,0)*D2434)
  )
  )
  )
)</f>
        <v>1258349.8866531104</v>
      </c>
      <c r="G2434" t="s">
        <v>719</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270"/>
        <v>5</v>
      </c>
      <c r="Q2434">
        <f t="shared" si="271"/>
        <v>5</v>
      </c>
      <c r="R2434" t="b">
        <f t="shared" ca="1" si="272"/>
        <v>1</v>
      </c>
      <c r="T2434" t="b">
        <f t="shared" ca="1" si="27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276"/>
        <v>0.2</v>
      </c>
      <c r="AJ2434">
        <f t="shared" si="274"/>
        <v>0.27466666000000001</v>
      </c>
      <c r="AK2434">
        <f t="shared" si="275"/>
        <v>1</v>
      </c>
      <c r="AL2434">
        <f t="shared" si="277"/>
        <v>11</v>
      </c>
    </row>
    <row r="2435" spans="1:38" hidden="1" x14ac:dyDescent="0.3">
      <c r="A2435">
        <v>26</v>
      </c>
      <c r="B2435">
        <v>44</v>
      </c>
      <c r="C2435">
        <f>IF(OR($L2435=TRUE,$A2435=0,MOD($A2435,ChapterTable!$R$20)&lt;&gt;0),
MAX(0,INT(($B2435+ChapterTable!$P$26+VLOOKUP(SUBSTITUTE(C$1,"성장단계","")&amp;"단계오프셋",ChapterTable!$R:$S,2,0))/ChapterTable!$P$23)),
MAX(0,INT(($B2435+ChapterTable!$R$26+VLOOKUP(SUBSTITUTE(C$1,"성장단계","")&amp;"보스단계오프셋",ChapterTable!$R:$S,2,0))/ChapterTable!$R$23)))</f>
        <v>4</v>
      </c>
      <c r="D2435">
        <f>IF(OR($L2435=TRUE,$A2435=0,MOD($A2435,ChapterTable!$R$20)&lt;&gt;0),
MAX(0,INT(($B2435+ChapterTable!$P$26+VLOOKUP(SUBSTITUTE(D$1,"성장단계","")&amp;"단계오프셋",ChapterTable!$R:$S,2,0))/ChapterTable!$P$23)),
MAX(0,INT(($B2435+ChapterTable!$R$26+VLOOKUP(SUBSTITUTE(D$1,"성장단계","")&amp;"보스단계오프셋",ChapterTable!$R:$S,2,0))/ChapterTable!$R$23)))</f>
        <v>4</v>
      </c>
      <c r="E2435" s="1">
        <f ca="1">IF(AND($A2435=0,$B2435=1),
    VLOOKUP(1,ChapterTable!$1:$1048576,MATCH("최종"&amp;SUBSTITUTE(SUBSTITUTE(E$1,"standard",""),"|Float",""),ChapterTable!$1:$1,0),0)*ChapterTable!$P$17,
  IF(AND($A2435=0,$B2435=0),
    E2436,
  IF($B2435=0,
    VLOOKUP($A2435,ChapterTable!$1:$1048576,MATCH("최종"&amp;SUBSTITUTE(SUBSTITUTE(E$1,"standard",""),"|Float",""),ChapterTable!$1:$1,0),0),
  IF($B2435=1,
    IF($L2435=FALSE,
      VLOOKUP($A2435,ChapterTable!$1:$1048576,MATCH("최종"&amp;SUBSTITUTE(SUBSTITUTE(E$1,"standard",""),"|Float",""),ChapterTable!$1:$1,0),0),
      VLOOKUP($A2435-ChapterTable!$P$11,ChapterTable!$1:$1048576,MATCH("최종"&amp;SUBSTITUTE(SUBSTITUTE(E$1,"standard",""),"|Float",""),ChapterTable!$1:$1,0),0)*ChapterTable!$P$14
    ),
  OFFSET(E2435,-$B2435+IF($L2435,1,0),0)*IF($B2435&gt;OFFSET($B2435,1,0),ChapterTable!$R$17,1)*
    (VLOOKUP(SUBSTITUTE(SUBSTITUTE(E$1,"standard",""),"|Float","")&amp;IF(OR($L2435=TRUE,$A2435=0,MOD($A2435,ChapterTable!$R$20)&lt;&gt;0),"","보스")&amp;"인게임누적곱배수",ChapterTable!$R:$S,2,0)^C2435
    +VLOOKUP(SUBSTITUTE(SUBSTITUTE(E$1,"standard",""),"|Float","")&amp;IF(OR($L2435=TRUE,$A2435=0,MOD($A2435,ChapterTable!$R$20)&lt;&gt;0),"","보스")&amp;"인게임누적합배수",ChapterTable!$R:$S,2,0)*C2435)
  )
  )
  )
)</f>
        <v>4181593.4694934129</v>
      </c>
      <c r="F2435" s="1">
        <f ca="1">IF(AND($A2435=0,$B2435=1),
    VLOOKUP(1,ChapterTable!$1:$1048576,MATCH("최종"&amp;SUBSTITUTE(SUBSTITUTE(F$1,"standard",""),"|Float",""),ChapterTable!$1:$1,0),0)*ChapterTable!$P$17,
  IF(AND($A2435=0,$B2435=0),
    F2436,
  IF($B2435=0,
    VLOOKUP($A2435,ChapterTable!$1:$1048576,MATCH("최종"&amp;SUBSTITUTE(SUBSTITUTE(F$1,"standard",""),"|Float",""),ChapterTable!$1:$1,0),0),
  IF($B2435=1,
    IF($L2435=FALSE,
      VLOOKUP($A2435,ChapterTable!$1:$1048576,MATCH("최종"&amp;SUBSTITUTE(SUBSTITUTE(F$1,"standard",""),"|Float",""),ChapterTable!$1:$1,0),0),
      VLOOKUP($A2435-ChapterTable!$P$11,ChapterTable!$1:$1048576,MATCH("최종"&amp;SUBSTITUTE(SUBSTITUTE(F$1,"standard",""),"|Float",""),ChapterTable!$1:$1,0),0)*ChapterTable!$P$14
    ),
  OFFSET(F2435,-$B2435+IF($L2435,1,0),0)*
    (VLOOKUP(SUBSTITUTE(SUBSTITUTE(F$1,"standard",""),"|Float","")&amp;IF(OR($L2435=TRUE,$A2435=0,MOD($A2435,ChapterTable!$R$20)&lt;&gt;0),"","보스")&amp;"인게임누적곱배수",ChapterTable!$R:$S,2,0)^D2435
    +VLOOKUP(SUBSTITUTE(SUBSTITUTE(F$1,"standard",""),"|Float","")&amp;IF(OR($L2435=TRUE,$A2435=0,MOD($A2435,ChapterTable!$R$20)&lt;&gt;0),"","보스")&amp;"인게임누적합배수",ChapterTable!$R:$S,2,0)*D2435)
  )
  )
  )
)</f>
        <v>1258349.8866531104</v>
      </c>
      <c r="G2435" t="s">
        <v>719</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278">IF(B2435=0,0,
  IF(AND(L2435=FALSE,A2435&lt;&gt;0,MOD(A2435,7)=0),21,
  IF(MOD(B2435,10)=0,INT(B2435/10)-1+21,
  IF(MOD(B2435,10)=5,11,
  IF(MOD(B2435,10)=9,INT(B2435/10)+91,
  INT(B2435/10+1))))))</f>
        <v>5</v>
      </c>
      <c r="Q2435">
        <f t="shared" ref="Q2435:Q2498" si="279">IF(ISBLANK(P2435),O2435,P2435)</f>
        <v>5</v>
      </c>
      <c r="R2435" t="b">
        <f t="shared" ref="R2435:R2498" ca="1" si="280">IF(OR(B2435=0,OFFSET(B2435,1,0)=0),FALSE,
IF(AND(L2435,B2435&lt;OFFSET(B2435,1,0)),TRUE,
IF(AND(OFFSET(O2435,1,0)&gt;=21,OFFSET(O2435,1,0)&lt;=25),TRUE,FALSE)))</f>
        <v>1</v>
      </c>
      <c r="T2435" t="b">
        <f t="shared" ref="T2435:T2498" ca="1" si="281">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276"/>
        <v>0.2</v>
      </c>
      <c r="AJ2435">
        <f t="shared" ref="AJ2435:AJ2498" si="282">IF(B2435=0,0,
IF(MOD(B2435,10)=0,1,
IF(INT((B2435-1)/10)+1=1,1,
IF(INT((B2435-1)/10)+1=2,0.546666666,
IF(INT((B2435-1)/10)+1=3,0.395555555,
IF(INT((B2435-1)/10)+1=4,0.32,
IF(INT((B2435-1)/10)+1=5,0.27466666,
"이상")))))))</f>
        <v>0.27466666000000001</v>
      </c>
      <c r="AK2435">
        <f t="shared" ref="AK2435:AK2498" si="283">IF(B2435=0,0,
IF(B2435=20,2,
IF(B2435=30,3,
IF(B2435=40,4,
1))))</f>
        <v>1</v>
      </c>
      <c r="AL2435">
        <f t="shared" si="277"/>
        <v>11</v>
      </c>
    </row>
    <row r="2436" spans="1:38" hidden="1" x14ac:dyDescent="0.3">
      <c r="A2436">
        <v>26</v>
      </c>
      <c r="B2436">
        <v>45</v>
      </c>
      <c r="C2436">
        <f>IF(OR($L2436=TRUE,$A2436=0,MOD($A2436,ChapterTable!$R$20)&lt;&gt;0),
MAX(0,INT(($B2436+ChapterTable!$P$26+VLOOKUP(SUBSTITUTE(C$1,"성장단계","")&amp;"단계오프셋",ChapterTable!$R:$S,2,0))/ChapterTable!$P$23)),
MAX(0,INT(($B2436+ChapterTable!$R$26+VLOOKUP(SUBSTITUTE(C$1,"성장단계","")&amp;"보스단계오프셋",ChapterTable!$R:$S,2,0))/ChapterTable!$R$23)))</f>
        <v>4</v>
      </c>
      <c r="D2436">
        <f>IF(OR($L2436=TRUE,$A2436=0,MOD($A2436,ChapterTable!$R$20)&lt;&gt;0),
MAX(0,INT(($B2436+ChapterTable!$P$26+VLOOKUP(SUBSTITUTE(D$1,"성장단계","")&amp;"단계오프셋",ChapterTable!$R:$S,2,0))/ChapterTable!$P$23)),
MAX(0,INT(($B2436+ChapterTable!$R$26+VLOOKUP(SUBSTITUTE(D$1,"성장단계","")&amp;"보스단계오프셋",ChapterTable!$R:$S,2,0))/ChapterTable!$R$23)))</f>
        <v>4</v>
      </c>
      <c r="E2436" s="1">
        <f ca="1">IF(AND($A2436=0,$B2436=1),
    VLOOKUP(1,ChapterTable!$1:$1048576,MATCH("최종"&amp;SUBSTITUTE(SUBSTITUTE(E$1,"standard",""),"|Float",""),ChapterTable!$1:$1,0),0)*ChapterTable!$P$17,
  IF(AND($A2436=0,$B2436=0),
    E2437,
  IF($B2436=0,
    VLOOKUP($A2436,ChapterTable!$1:$1048576,MATCH("최종"&amp;SUBSTITUTE(SUBSTITUTE(E$1,"standard",""),"|Float",""),ChapterTable!$1:$1,0),0),
  IF($B2436=1,
    IF($L2436=FALSE,
      VLOOKUP($A2436,ChapterTable!$1:$1048576,MATCH("최종"&amp;SUBSTITUTE(SUBSTITUTE(E$1,"standard",""),"|Float",""),ChapterTable!$1:$1,0),0),
      VLOOKUP($A2436-ChapterTable!$P$11,ChapterTable!$1:$1048576,MATCH("최종"&amp;SUBSTITUTE(SUBSTITUTE(E$1,"standard",""),"|Float",""),ChapterTable!$1:$1,0),0)*ChapterTable!$P$14
    ),
  OFFSET(E2436,-$B2436+IF($L2436,1,0),0)*IF($B2436&gt;OFFSET($B2436,1,0),ChapterTable!$R$17,1)*
    (VLOOKUP(SUBSTITUTE(SUBSTITUTE(E$1,"standard",""),"|Float","")&amp;IF(OR($L2436=TRUE,$A2436=0,MOD($A2436,ChapterTable!$R$20)&lt;&gt;0),"","보스")&amp;"인게임누적곱배수",ChapterTable!$R:$S,2,0)^C2436
    +VLOOKUP(SUBSTITUTE(SUBSTITUTE(E$1,"standard",""),"|Float","")&amp;IF(OR($L2436=TRUE,$A2436=0,MOD($A2436,ChapterTable!$R$20)&lt;&gt;0),"","보스")&amp;"인게임누적합배수",ChapterTable!$R:$S,2,0)*C2436)
  )
  )
  )
)</f>
        <v>4181593.4694934129</v>
      </c>
      <c r="F2436" s="1">
        <f ca="1">IF(AND($A2436=0,$B2436=1),
    VLOOKUP(1,ChapterTable!$1:$1048576,MATCH("최종"&amp;SUBSTITUTE(SUBSTITUTE(F$1,"standard",""),"|Float",""),ChapterTable!$1:$1,0),0)*ChapterTable!$P$17,
  IF(AND($A2436=0,$B2436=0),
    F2437,
  IF($B2436=0,
    VLOOKUP($A2436,ChapterTable!$1:$1048576,MATCH("최종"&amp;SUBSTITUTE(SUBSTITUTE(F$1,"standard",""),"|Float",""),ChapterTable!$1:$1,0),0),
  IF($B2436=1,
    IF($L2436=FALSE,
      VLOOKUP($A2436,ChapterTable!$1:$1048576,MATCH("최종"&amp;SUBSTITUTE(SUBSTITUTE(F$1,"standard",""),"|Float",""),ChapterTable!$1:$1,0),0),
      VLOOKUP($A2436-ChapterTable!$P$11,ChapterTable!$1:$1048576,MATCH("최종"&amp;SUBSTITUTE(SUBSTITUTE(F$1,"standard",""),"|Float",""),ChapterTable!$1:$1,0),0)*ChapterTable!$P$14
    ),
  OFFSET(F2436,-$B2436+IF($L2436,1,0),0)*
    (VLOOKUP(SUBSTITUTE(SUBSTITUTE(F$1,"standard",""),"|Float","")&amp;IF(OR($L2436=TRUE,$A2436=0,MOD($A2436,ChapterTable!$R$20)&lt;&gt;0),"","보스")&amp;"인게임누적곱배수",ChapterTable!$R:$S,2,0)^D2436
    +VLOOKUP(SUBSTITUTE(SUBSTITUTE(F$1,"standard",""),"|Float","")&amp;IF(OR($L2436=TRUE,$A2436=0,MOD($A2436,ChapterTable!$R$20)&lt;&gt;0),"","보스")&amp;"인게임누적합배수",ChapterTable!$R:$S,2,0)*D2436)
  )
  )
  )
)</f>
        <v>1258349.8866531104</v>
      </c>
      <c r="G2436" t="s">
        <v>719</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278"/>
        <v>11</v>
      </c>
      <c r="Q2436">
        <f t="shared" si="279"/>
        <v>11</v>
      </c>
      <c r="R2436" t="b">
        <f t="shared" ca="1" si="280"/>
        <v>1</v>
      </c>
      <c r="T2436" t="b">
        <f t="shared" ca="1" si="281"/>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284">IF(B2436=0,0,1/(INT((B2436-1)/10)+1))</f>
        <v>0.2</v>
      </c>
      <c r="AJ2436">
        <f t="shared" si="282"/>
        <v>0.27466666000000001</v>
      </c>
      <c r="AK2436">
        <f t="shared" si="283"/>
        <v>1</v>
      </c>
      <c r="AL2436">
        <f t="shared" si="277"/>
        <v>11</v>
      </c>
    </row>
    <row r="2437" spans="1:38" hidden="1" x14ac:dyDescent="0.3">
      <c r="A2437">
        <v>26</v>
      </c>
      <c r="B2437">
        <v>46</v>
      </c>
      <c r="C2437">
        <f>IF(OR($L2437=TRUE,$A2437=0,MOD($A2437,ChapterTable!$R$20)&lt;&gt;0),
MAX(0,INT(($B2437+ChapterTable!$P$26+VLOOKUP(SUBSTITUTE(C$1,"성장단계","")&amp;"단계오프셋",ChapterTable!$R:$S,2,0))/ChapterTable!$P$23)),
MAX(0,INT(($B2437+ChapterTable!$R$26+VLOOKUP(SUBSTITUTE(C$1,"성장단계","")&amp;"보스단계오프셋",ChapterTable!$R:$S,2,0))/ChapterTable!$R$23)))</f>
        <v>5</v>
      </c>
      <c r="D2437">
        <f>IF(OR($L2437=TRUE,$A2437=0,MOD($A2437,ChapterTable!$R$20)&lt;&gt;0),
MAX(0,INT(($B2437+ChapterTable!$P$26+VLOOKUP(SUBSTITUTE(D$1,"성장단계","")&amp;"단계오프셋",ChapterTable!$R:$S,2,0))/ChapterTable!$P$23)),
MAX(0,INT(($B2437+ChapterTable!$R$26+VLOOKUP(SUBSTITUTE(D$1,"성장단계","")&amp;"보스단계오프셋",ChapterTable!$R:$S,2,0))/ChapterTable!$R$23)))</f>
        <v>4</v>
      </c>
      <c r="E2437" s="1">
        <f ca="1">IF(AND($A2437=0,$B2437=1),
    VLOOKUP(1,ChapterTable!$1:$1048576,MATCH("최종"&amp;SUBSTITUTE(SUBSTITUTE(E$1,"standard",""),"|Float",""),ChapterTable!$1:$1,0),0)*ChapterTable!$P$17,
  IF(AND($A2437=0,$B2437=0),
    E2438,
  IF($B2437=0,
    VLOOKUP($A2437,ChapterTable!$1:$1048576,MATCH("최종"&amp;SUBSTITUTE(SUBSTITUTE(E$1,"standard",""),"|Float",""),ChapterTable!$1:$1,0),0),
  IF($B2437=1,
    IF($L2437=FALSE,
      VLOOKUP($A2437,ChapterTable!$1:$1048576,MATCH("최종"&amp;SUBSTITUTE(SUBSTITUTE(E$1,"standard",""),"|Float",""),ChapterTable!$1:$1,0),0),
      VLOOKUP($A2437-ChapterTable!$P$11,ChapterTable!$1:$1048576,MATCH("최종"&amp;SUBSTITUTE(SUBSTITUTE(E$1,"standard",""),"|Float",""),ChapterTable!$1:$1,0),0)*ChapterTable!$P$14
    ),
  OFFSET(E2437,-$B2437+IF($L2437,1,0),0)*IF($B2437&gt;OFFSET($B2437,1,0),ChapterTable!$R$17,1)*
    (VLOOKUP(SUBSTITUTE(SUBSTITUTE(E$1,"standard",""),"|Float","")&amp;IF(OR($L2437=TRUE,$A2437=0,MOD($A2437,ChapterTable!$R$20)&lt;&gt;0),"","보스")&amp;"인게임누적곱배수",ChapterTable!$R:$S,2,0)^C2437
    +VLOOKUP(SUBSTITUTE(SUBSTITUTE(E$1,"standard",""),"|Float","")&amp;IF(OR($L2437=TRUE,$A2437=0,MOD($A2437,ChapterTable!$R$20)&lt;&gt;0),"","보스")&amp;"인게임누적합배수",ChapterTable!$R:$S,2,0)*C2437)
  )
  )
  )
)</f>
        <v>4646214.9661037922</v>
      </c>
      <c r="F2437" s="1">
        <f ca="1">IF(AND($A2437=0,$B2437=1),
    VLOOKUP(1,ChapterTable!$1:$1048576,MATCH("최종"&amp;SUBSTITUTE(SUBSTITUTE(F$1,"standard",""),"|Float",""),ChapterTable!$1:$1,0),0)*ChapterTable!$P$17,
  IF(AND($A2437=0,$B2437=0),
    F2438,
  IF($B2437=0,
    VLOOKUP($A2437,ChapterTable!$1:$1048576,MATCH("최종"&amp;SUBSTITUTE(SUBSTITUTE(F$1,"standard",""),"|Float",""),ChapterTable!$1:$1,0),0),
  IF($B2437=1,
    IF($L2437=FALSE,
      VLOOKUP($A2437,ChapterTable!$1:$1048576,MATCH("최종"&amp;SUBSTITUTE(SUBSTITUTE(F$1,"standard",""),"|Float",""),ChapterTable!$1:$1,0),0),
      VLOOKUP($A2437-ChapterTable!$P$11,ChapterTable!$1:$1048576,MATCH("최종"&amp;SUBSTITUTE(SUBSTITUTE(F$1,"standard",""),"|Float",""),ChapterTable!$1:$1,0),0)*ChapterTable!$P$14
    ),
  OFFSET(F2437,-$B2437+IF($L2437,1,0),0)*
    (VLOOKUP(SUBSTITUTE(SUBSTITUTE(F$1,"standard",""),"|Float","")&amp;IF(OR($L2437=TRUE,$A2437=0,MOD($A2437,ChapterTable!$R$20)&lt;&gt;0),"","보스")&amp;"인게임누적곱배수",ChapterTable!$R:$S,2,0)^D2437
    +VLOOKUP(SUBSTITUTE(SUBSTITUTE(F$1,"standard",""),"|Float","")&amp;IF(OR($L2437=TRUE,$A2437=0,MOD($A2437,ChapterTable!$R$20)&lt;&gt;0),"","보스")&amp;"인게임누적합배수",ChapterTable!$R:$S,2,0)*D2437)
  )
  )
  )
)</f>
        <v>1258349.8866531104</v>
      </c>
      <c r="G2437" t="s">
        <v>719</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278"/>
        <v>5</v>
      </c>
      <c r="Q2437">
        <f t="shared" si="279"/>
        <v>5</v>
      </c>
      <c r="R2437" t="b">
        <f t="shared" ca="1" si="280"/>
        <v>1</v>
      </c>
      <c r="T2437" t="b">
        <f t="shared" ca="1" si="281"/>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284"/>
        <v>0.2</v>
      </c>
      <c r="AJ2437">
        <f t="shared" si="282"/>
        <v>0.27466666000000001</v>
      </c>
      <c r="AK2437">
        <f t="shared" si="283"/>
        <v>1</v>
      </c>
      <c r="AL2437">
        <f t="shared" si="277"/>
        <v>11</v>
      </c>
    </row>
    <row r="2438" spans="1:38" hidden="1" x14ac:dyDescent="0.3">
      <c r="A2438">
        <v>26</v>
      </c>
      <c r="B2438">
        <v>47</v>
      </c>
      <c r="C2438">
        <f>IF(OR($L2438=TRUE,$A2438=0,MOD($A2438,ChapterTable!$R$20)&lt;&gt;0),
MAX(0,INT(($B2438+ChapterTable!$P$26+VLOOKUP(SUBSTITUTE(C$1,"성장단계","")&amp;"단계오프셋",ChapterTable!$R:$S,2,0))/ChapterTable!$P$23)),
MAX(0,INT(($B2438+ChapterTable!$R$26+VLOOKUP(SUBSTITUTE(C$1,"성장단계","")&amp;"보스단계오프셋",ChapterTable!$R:$S,2,0))/ChapterTable!$R$23)))</f>
        <v>5</v>
      </c>
      <c r="D2438">
        <f>IF(OR($L2438=TRUE,$A2438=0,MOD($A2438,ChapterTable!$R$20)&lt;&gt;0),
MAX(0,INT(($B2438+ChapterTable!$P$26+VLOOKUP(SUBSTITUTE(D$1,"성장단계","")&amp;"단계오프셋",ChapterTable!$R:$S,2,0))/ChapterTable!$P$23)),
MAX(0,INT(($B2438+ChapterTable!$R$26+VLOOKUP(SUBSTITUTE(D$1,"성장단계","")&amp;"보스단계오프셋",ChapterTable!$R:$S,2,0))/ChapterTable!$R$23)))</f>
        <v>4</v>
      </c>
      <c r="E2438" s="1">
        <f ca="1">IF(AND($A2438=0,$B2438=1),
    VLOOKUP(1,ChapterTable!$1:$1048576,MATCH("최종"&amp;SUBSTITUTE(SUBSTITUTE(E$1,"standard",""),"|Float",""),ChapterTable!$1:$1,0),0)*ChapterTable!$P$17,
  IF(AND($A2438=0,$B2438=0),
    E2439,
  IF($B2438=0,
    VLOOKUP($A2438,ChapterTable!$1:$1048576,MATCH("최종"&amp;SUBSTITUTE(SUBSTITUTE(E$1,"standard",""),"|Float",""),ChapterTable!$1:$1,0),0),
  IF($B2438=1,
    IF($L2438=FALSE,
      VLOOKUP($A2438,ChapterTable!$1:$1048576,MATCH("최종"&amp;SUBSTITUTE(SUBSTITUTE(E$1,"standard",""),"|Float",""),ChapterTable!$1:$1,0),0),
      VLOOKUP($A2438-ChapterTable!$P$11,ChapterTable!$1:$1048576,MATCH("최종"&amp;SUBSTITUTE(SUBSTITUTE(E$1,"standard",""),"|Float",""),ChapterTable!$1:$1,0),0)*ChapterTable!$P$14
    ),
  OFFSET(E2438,-$B2438+IF($L2438,1,0),0)*IF($B2438&gt;OFFSET($B2438,1,0),ChapterTable!$R$17,1)*
    (VLOOKUP(SUBSTITUTE(SUBSTITUTE(E$1,"standard",""),"|Float","")&amp;IF(OR($L2438=TRUE,$A2438=0,MOD($A2438,ChapterTable!$R$20)&lt;&gt;0),"","보스")&amp;"인게임누적곱배수",ChapterTable!$R:$S,2,0)^C2438
    +VLOOKUP(SUBSTITUTE(SUBSTITUTE(E$1,"standard",""),"|Float","")&amp;IF(OR($L2438=TRUE,$A2438=0,MOD($A2438,ChapterTable!$R$20)&lt;&gt;0),"","보스")&amp;"인게임누적합배수",ChapterTable!$R:$S,2,0)*C2438)
  )
  )
  )
)</f>
        <v>4646214.9661037922</v>
      </c>
      <c r="F2438" s="1">
        <f ca="1">IF(AND($A2438=0,$B2438=1),
    VLOOKUP(1,ChapterTable!$1:$1048576,MATCH("최종"&amp;SUBSTITUTE(SUBSTITUTE(F$1,"standard",""),"|Float",""),ChapterTable!$1:$1,0),0)*ChapterTable!$P$17,
  IF(AND($A2438=0,$B2438=0),
    F2439,
  IF($B2438=0,
    VLOOKUP($A2438,ChapterTable!$1:$1048576,MATCH("최종"&amp;SUBSTITUTE(SUBSTITUTE(F$1,"standard",""),"|Float",""),ChapterTable!$1:$1,0),0),
  IF($B2438=1,
    IF($L2438=FALSE,
      VLOOKUP($A2438,ChapterTable!$1:$1048576,MATCH("최종"&amp;SUBSTITUTE(SUBSTITUTE(F$1,"standard",""),"|Float",""),ChapterTable!$1:$1,0),0),
      VLOOKUP($A2438-ChapterTable!$P$11,ChapterTable!$1:$1048576,MATCH("최종"&amp;SUBSTITUTE(SUBSTITUTE(F$1,"standard",""),"|Float",""),ChapterTable!$1:$1,0),0)*ChapterTable!$P$14
    ),
  OFFSET(F2438,-$B2438+IF($L2438,1,0),0)*
    (VLOOKUP(SUBSTITUTE(SUBSTITUTE(F$1,"standard",""),"|Float","")&amp;IF(OR($L2438=TRUE,$A2438=0,MOD($A2438,ChapterTable!$R$20)&lt;&gt;0),"","보스")&amp;"인게임누적곱배수",ChapterTable!$R:$S,2,0)^D2438
    +VLOOKUP(SUBSTITUTE(SUBSTITUTE(F$1,"standard",""),"|Float","")&amp;IF(OR($L2438=TRUE,$A2438=0,MOD($A2438,ChapterTable!$R$20)&lt;&gt;0),"","보스")&amp;"인게임누적합배수",ChapterTable!$R:$S,2,0)*D2438)
  )
  )
  )
)</f>
        <v>1258349.8866531104</v>
      </c>
      <c r="G2438" t="s">
        <v>719</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278"/>
        <v>5</v>
      </c>
      <c r="Q2438">
        <f t="shared" si="279"/>
        <v>5</v>
      </c>
      <c r="R2438" t="b">
        <f t="shared" ca="1" si="280"/>
        <v>1</v>
      </c>
      <c r="T2438" t="b">
        <f t="shared" ca="1" si="281"/>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284"/>
        <v>0.2</v>
      </c>
      <c r="AJ2438">
        <f t="shared" si="282"/>
        <v>0.27466666000000001</v>
      </c>
      <c r="AK2438">
        <f t="shared" si="283"/>
        <v>1</v>
      </c>
      <c r="AL2438">
        <f t="shared" si="277"/>
        <v>11</v>
      </c>
    </row>
    <row r="2439" spans="1:38" hidden="1" x14ac:dyDescent="0.3">
      <c r="A2439">
        <v>26</v>
      </c>
      <c r="B2439">
        <v>48</v>
      </c>
      <c r="C2439">
        <f>IF(OR($L2439=TRUE,$A2439=0,MOD($A2439,ChapterTable!$R$20)&lt;&gt;0),
MAX(0,INT(($B2439+ChapterTable!$P$26+VLOOKUP(SUBSTITUTE(C$1,"성장단계","")&amp;"단계오프셋",ChapterTable!$R:$S,2,0))/ChapterTable!$P$23)),
MAX(0,INT(($B2439+ChapterTable!$R$26+VLOOKUP(SUBSTITUTE(C$1,"성장단계","")&amp;"보스단계오프셋",ChapterTable!$R:$S,2,0))/ChapterTable!$R$23)))</f>
        <v>5</v>
      </c>
      <c r="D2439">
        <f>IF(OR($L2439=TRUE,$A2439=0,MOD($A2439,ChapterTable!$R$20)&lt;&gt;0),
MAX(0,INT(($B2439+ChapterTable!$P$26+VLOOKUP(SUBSTITUTE(D$1,"성장단계","")&amp;"단계오프셋",ChapterTable!$R:$S,2,0))/ChapterTable!$P$23)),
MAX(0,INT(($B2439+ChapterTable!$R$26+VLOOKUP(SUBSTITUTE(D$1,"성장단계","")&amp;"보스단계오프셋",ChapterTable!$R:$S,2,0))/ChapterTable!$R$23)))</f>
        <v>4</v>
      </c>
      <c r="E2439" s="1">
        <f ca="1">IF(AND($A2439=0,$B2439=1),
    VLOOKUP(1,ChapterTable!$1:$1048576,MATCH("최종"&amp;SUBSTITUTE(SUBSTITUTE(E$1,"standard",""),"|Float",""),ChapterTable!$1:$1,0),0)*ChapterTable!$P$17,
  IF(AND($A2439=0,$B2439=0),
    E2440,
  IF($B2439=0,
    VLOOKUP($A2439,ChapterTable!$1:$1048576,MATCH("최종"&amp;SUBSTITUTE(SUBSTITUTE(E$1,"standard",""),"|Float",""),ChapterTable!$1:$1,0),0),
  IF($B2439=1,
    IF($L2439=FALSE,
      VLOOKUP($A2439,ChapterTable!$1:$1048576,MATCH("최종"&amp;SUBSTITUTE(SUBSTITUTE(E$1,"standard",""),"|Float",""),ChapterTable!$1:$1,0),0),
      VLOOKUP($A2439-ChapterTable!$P$11,ChapterTable!$1:$1048576,MATCH("최종"&amp;SUBSTITUTE(SUBSTITUTE(E$1,"standard",""),"|Float",""),ChapterTable!$1:$1,0),0)*ChapterTable!$P$14
    ),
  OFFSET(E2439,-$B2439+IF($L2439,1,0),0)*IF($B2439&gt;OFFSET($B2439,1,0),ChapterTable!$R$17,1)*
    (VLOOKUP(SUBSTITUTE(SUBSTITUTE(E$1,"standard",""),"|Float","")&amp;IF(OR($L2439=TRUE,$A2439=0,MOD($A2439,ChapterTable!$R$20)&lt;&gt;0),"","보스")&amp;"인게임누적곱배수",ChapterTable!$R:$S,2,0)^C2439
    +VLOOKUP(SUBSTITUTE(SUBSTITUTE(E$1,"standard",""),"|Float","")&amp;IF(OR($L2439=TRUE,$A2439=0,MOD($A2439,ChapterTable!$R$20)&lt;&gt;0),"","보스")&amp;"인게임누적합배수",ChapterTable!$R:$S,2,0)*C2439)
  )
  )
  )
)</f>
        <v>4646214.9661037922</v>
      </c>
      <c r="F2439" s="1">
        <f ca="1">IF(AND($A2439=0,$B2439=1),
    VLOOKUP(1,ChapterTable!$1:$1048576,MATCH("최종"&amp;SUBSTITUTE(SUBSTITUTE(F$1,"standard",""),"|Float",""),ChapterTable!$1:$1,0),0)*ChapterTable!$P$17,
  IF(AND($A2439=0,$B2439=0),
    F2440,
  IF($B2439=0,
    VLOOKUP($A2439,ChapterTable!$1:$1048576,MATCH("최종"&amp;SUBSTITUTE(SUBSTITUTE(F$1,"standard",""),"|Float",""),ChapterTable!$1:$1,0),0),
  IF($B2439=1,
    IF($L2439=FALSE,
      VLOOKUP($A2439,ChapterTable!$1:$1048576,MATCH("최종"&amp;SUBSTITUTE(SUBSTITUTE(F$1,"standard",""),"|Float",""),ChapterTable!$1:$1,0),0),
      VLOOKUP($A2439-ChapterTable!$P$11,ChapterTable!$1:$1048576,MATCH("최종"&amp;SUBSTITUTE(SUBSTITUTE(F$1,"standard",""),"|Float",""),ChapterTable!$1:$1,0),0)*ChapterTable!$P$14
    ),
  OFFSET(F2439,-$B2439+IF($L2439,1,0),0)*
    (VLOOKUP(SUBSTITUTE(SUBSTITUTE(F$1,"standard",""),"|Float","")&amp;IF(OR($L2439=TRUE,$A2439=0,MOD($A2439,ChapterTable!$R$20)&lt;&gt;0),"","보스")&amp;"인게임누적곱배수",ChapterTable!$R:$S,2,0)^D2439
    +VLOOKUP(SUBSTITUTE(SUBSTITUTE(F$1,"standard",""),"|Float","")&amp;IF(OR($L2439=TRUE,$A2439=0,MOD($A2439,ChapterTable!$R$20)&lt;&gt;0),"","보스")&amp;"인게임누적합배수",ChapterTable!$R:$S,2,0)*D2439)
  )
  )
  )
)</f>
        <v>1258349.8866531104</v>
      </c>
      <c r="G2439" t="s">
        <v>719</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278"/>
        <v>5</v>
      </c>
      <c r="Q2439">
        <f t="shared" si="279"/>
        <v>5</v>
      </c>
      <c r="R2439" t="b">
        <f t="shared" ca="1" si="280"/>
        <v>1</v>
      </c>
      <c r="T2439" t="b">
        <f t="shared" ca="1" si="281"/>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284"/>
        <v>0.2</v>
      </c>
      <c r="AJ2439">
        <f t="shared" si="282"/>
        <v>0.27466666000000001</v>
      </c>
      <c r="AK2439">
        <f t="shared" si="283"/>
        <v>1</v>
      </c>
      <c r="AL2439">
        <f t="shared" si="277"/>
        <v>11</v>
      </c>
    </row>
    <row r="2440" spans="1:38" hidden="1" x14ac:dyDescent="0.3">
      <c r="A2440">
        <v>26</v>
      </c>
      <c r="B2440">
        <v>49</v>
      </c>
      <c r="C2440">
        <f>IF(OR($L2440=TRUE,$A2440=0,MOD($A2440,ChapterTable!$R$20)&lt;&gt;0),
MAX(0,INT(($B2440+ChapterTable!$P$26+VLOOKUP(SUBSTITUTE(C$1,"성장단계","")&amp;"단계오프셋",ChapterTable!$R:$S,2,0))/ChapterTable!$P$23)),
MAX(0,INT(($B2440+ChapterTable!$R$26+VLOOKUP(SUBSTITUTE(C$1,"성장단계","")&amp;"보스단계오프셋",ChapterTable!$R:$S,2,0))/ChapterTable!$R$23)))</f>
        <v>5</v>
      </c>
      <c r="D2440">
        <f>IF(OR($L2440=TRUE,$A2440=0,MOD($A2440,ChapterTable!$R$20)&lt;&gt;0),
MAX(0,INT(($B2440+ChapterTable!$P$26+VLOOKUP(SUBSTITUTE(D$1,"성장단계","")&amp;"단계오프셋",ChapterTable!$R:$S,2,0))/ChapterTable!$P$23)),
MAX(0,INT(($B2440+ChapterTable!$R$26+VLOOKUP(SUBSTITUTE(D$1,"성장단계","")&amp;"보스단계오프셋",ChapterTable!$R:$S,2,0))/ChapterTable!$R$23)))</f>
        <v>4</v>
      </c>
      <c r="E2440" s="1">
        <f ca="1">IF(AND($A2440=0,$B2440=1),
    VLOOKUP(1,ChapterTable!$1:$1048576,MATCH("최종"&amp;SUBSTITUTE(SUBSTITUTE(E$1,"standard",""),"|Float",""),ChapterTable!$1:$1,0),0)*ChapterTable!$P$17,
  IF(AND($A2440=0,$B2440=0),
    E2441,
  IF($B2440=0,
    VLOOKUP($A2440,ChapterTable!$1:$1048576,MATCH("최종"&amp;SUBSTITUTE(SUBSTITUTE(E$1,"standard",""),"|Float",""),ChapterTable!$1:$1,0),0),
  IF($B2440=1,
    IF($L2440=FALSE,
      VLOOKUP($A2440,ChapterTable!$1:$1048576,MATCH("최종"&amp;SUBSTITUTE(SUBSTITUTE(E$1,"standard",""),"|Float",""),ChapterTable!$1:$1,0),0),
      VLOOKUP($A2440-ChapterTable!$P$11,ChapterTable!$1:$1048576,MATCH("최종"&amp;SUBSTITUTE(SUBSTITUTE(E$1,"standard",""),"|Float",""),ChapterTable!$1:$1,0),0)*ChapterTable!$P$14
    ),
  OFFSET(E2440,-$B2440+IF($L2440,1,0),0)*IF($B2440&gt;OFFSET($B2440,1,0),ChapterTable!$R$17,1)*
    (VLOOKUP(SUBSTITUTE(SUBSTITUTE(E$1,"standard",""),"|Float","")&amp;IF(OR($L2440=TRUE,$A2440=0,MOD($A2440,ChapterTable!$R$20)&lt;&gt;0),"","보스")&amp;"인게임누적곱배수",ChapterTable!$R:$S,2,0)^C2440
    +VLOOKUP(SUBSTITUTE(SUBSTITUTE(E$1,"standard",""),"|Float","")&amp;IF(OR($L2440=TRUE,$A2440=0,MOD($A2440,ChapterTable!$R$20)&lt;&gt;0),"","보스")&amp;"인게임누적합배수",ChapterTable!$R:$S,2,0)*C2440)
  )
  )
  )
)</f>
        <v>4646214.9661037922</v>
      </c>
      <c r="F2440" s="1">
        <f ca="1">IF(AND($A2440=0,$B2440=1),
    VLOOKUP(1,ChapterTable!$1:$1048576,MATCH("최종"&amp;SUBSTITUTE(SUBSTITUTE(F$1,"standard",""),"|Float",""),ChapterTable!$1:$1,0),0)*ChapterTable!$P$17,
  IF(AND($A2440=0,$B2440=0),
    F2441,
  IF($B2440=0,
    VLOOKUP($A2440,ChapterTable!$1:$1048576,MATCH("최종"&amp;SUBSTITUTE(SUBSTITUTE(F$1,"standard",""),"|Float",""),ChapterTable!$1:$1,0),0),
  IF($B2440=1,
    IF($L2440=FALSE,
      VLOOKUP($A2440,ChapterTable!$1:$1048576,MATCH("최종"&amp;SUBSTITUTE(SUBSTITUTE(F$1,"standard",""),"|Float",""),ChapterTable!$1:$1,0),0),
      VLOOKUP($A2440-ChapterTable!$P$11,ChapterTable!$1:$1048576,MATCH("최종"&amp;SUBSTITUTE(SUBSTITUTE(F$1,"standard",""),"|Float",""),ChapterTable!$1:$1,0),0)*ChapterTable!$P$14
    ),
  OFFSET(F2440,-$B2440+IF($L2440,1,0),0)*
    (VLOOKUP(SUBSTITUTE(SUBSTITUTE(F$1,"standard",""),"|Float","")&amp;IF(OR($L2440=TRUE,$A2440=0,MOD($A2440,ChapterTable!$R$20)&lt;&gt;0),"","보스")&amp;"인게임누적곱배수",ChapterTable!$R:$S,2,0)^D2440
    +VLOOKUP(SUBSTITUTE(SUBSTITUTE(F$1,"standard",""),"|Float","")&amp;IF(OR($L2440=TRUE,$A2440=0,MOD($A2440,ChapterTable!$R$20)&lt;&gt;0),"","보스")&amp;"인게임누적합배수",ChapterTable!$R:$S,2,0)*D2440)
  )
  )
  )
)</f>
        <v>1258349.8866531104</v>
      </c>
      <c r="G2440" t="s">
        <v>719</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278"/>
        <v>95</v>
      </c>
      <c r="Q2440">
        <f t="shared" si="279"/>
        <v>95</v>
      </c>
      <c r="R2440" t="b">
        <f t="shared" ca="1" si="280"/>
        <v>1</v>
      </c>
      <c r="T2440" t="b">
        <f t="shared" ca="1" si="281"/>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284"/>
        <v>0.2</v>
      </c>
      <c r="AJ2440">
        <f t="shared" si="282"/>
        <v>0.27466666000000001</v>
      </c>
      <c r="AK2440">
        <f t="shared" si="283"/>
        <v>1</v>
      </c>
      <c r="AL2440">
        <f t="shared" si="277"/>
        <v>11</v>
      </c>
    </row>
    <row r="2441" spans="1:38" hidden="1" x14ac:dyDescent="0.3">
      <c r="A2441">
        <v>26</v>
      </c>
      <c r="B2441">
        <v>50</v>
      </c>
      <c r="C2441">
        <f>IF(OR($L2441=TRUE,$A2441=0,MOD($A2441,ChapterTable!$R$20)&lt;&gt;0),
MAX(0,INT(($B2441+ChapterTable!$P$26+VLOOKUP(SUBSTITUTE(C$1,"성장단계","")&amp;"단계오프셋",ChapterTable!$R:$S,2,0))/ChapterTable!$P$23)),
MAX(0,INT(($B2441+ChapterTable!$R$26+VLOOKUP(SUBSTITUTE(C$1,"성장단계","")&amp;"보스단계오프셋",ChapterTable!$R:$S,2,0))/ChapterTable!$R$23)))</f>
        <v>5</v>
      </c>
      <c r="D2441">
        <f>IF(OR($L2441=TRUE,$A2441=0,MOD($A2441,ChapterTable!$R$20)&lt;&gt;0),
MAX(0,INT(($B2441+ChapterTable!$P$26+VLOOKUP(SUBSTITUTE(D$1,"성장단계","")&amp;"단계오프셋",ChapterTable!$R:$S,2,0))/ChapterTable!$P$23)),
MAX(0,INT(($B2441+ChapterTable!$R$26+VLOOKUP(SUBSTITUTE(D$1,"성장단계","")&amp;"보스단계오프셋",ChapterTable!$R:$S,2,0))/ChapterTable!$R$23)))</f>
        <v>4</v>
      </c>
      <c r="E2441" s="1">
        <f ca="1">IF(AND($A2441=0,$B2441=1),
    VLOOKUP(1,ChapterTable!$1:$1048576,MATCH("최종"&amp;SUBSTITUTE(SUBSTITUTE(E$1,"standard",""),"|Float",""),ChapterTable!$1:$1,0),0)*ChapterTable!$P$17,
  IF(AND($A2441=0,$B2441=0),
    E2442,
  IF($B2441=0,
    VLOOKUP($A2441,ChapterTable!$1:$1048576,MATCH("최종"&amp;SUBSTITUTE(SUBSTITUTE(E$1,"standard",""),"|Float",""),ChapterTable!$1:$1,0),0),
  IF($B2441=1,
    IF($L2441=FALSE,
      VLOOKUP($A2441,ChapterTable!$1:$1048576,MATCH("최종"&amp;SUBSTITUTE(SUBSTITUTE(E$1,"standard",""),"|Float",""),ChapterTable!$1:$1,0),0),
      VLOOKUP($A2441-ChapterTable!$P$11,ChapterTable!$1:$1048576,MATCH("최종"&amp;SUBSTITUTE(SUBSTITUTE(E$1,"standard",""),"|Float",""),ChapterTable!$1:$1,0),0)*ChapterTable!$P$14
    ),
  OFFSET(E2441,-$B2441+IF($L2441,1,0),0)*IF($B2441&gt;OFFSET($B2441,1,0),ChapterTable!$R$17,1)*
    (VLOOKUP(SUBSTITUTE(SUBSTITUTE(E$1,"standard",""),"|Float","")&amp;IF(OR($L2441=TRUE,$A2441=0,MOD($A2441,ChapterTable!$R$20)&lt;&gt;0),"","보스")&amp;"인게임누적곱배수",ChapterTable!$R:$S,2,0)^C2441
    +VLOOKUP(SUBSTITUTE(SUBSTITUTE(E$1,"standard",""),"|Float","")&amp;IF(OR($L2441=TRUE,$A2441=0,MOD($A2441,ChapterTable!$R$20)&lt;&gt;0),"","보스")&amp;"인게임누적합배수",ChapterTable!$R:$S,2,0)*C2441)
  )
  )
  )
)</f>
        <v>6040079.4559349297</v>
      </c>
      <c r="F2441" s="1">
        <f ca="1">IF(AND($A2441=0,$B2441=1),
    VLOOKUP(1,ChapterTable!$1:$1048576,MATCH("최종"&amp;SUBSTITUTE(SUBSTITUTE(F$1,"standard",""),"|Float",""),ChapterTable!$1:$1,0),0)*ChapterTable!$P$17,
  IF(AND($A2441=0,$B2441=0),
    F2442,
  IF($B2441=0,
    VLOOKUP($A2441,ChapterTable!$1:$1048576,MATCH("최종"&amp;SUBSTITUTE(SUBSTITUTE(F$1,"standard",""),"|Float",""),ChapterTable!$1:$1,0),0),
  IF($B2441=1,
    IF($L2441=FALSE,
      VLOOKUP($A2441,ChapterTable!$1:$1048576,MATCH("최종"&amp;SUBSTITUTE(SUBSTITUTE(F$1,"standard",""),"|Float",""),ChapterTable!$1:$1,0),0),
      VLOOKUP($A2441-ChapterTable!$P$11,ChapterTable!$1:$1048576,MATCH("최종"&amp;SUBSTITUTE(SUBSTITUTE(F$1,"standard",""),"|Float",""),ChapterTable!$1:$1,0),0)*ChapterTable!$P$14
    ),
  OFFSET(F2441,-$B2441+IF($L2441,1,0),0)*
    (VLOOKUP(SUBSTITUTE(SUBSTITUTE(F$1,"standard",""),"|Float","")&amp;IF(OR($L2441=TRUE,$A2441=0,MOD($A2441,ChapterTable!$R$20)&lt;&gt;0),"","보스")&amp;"인게임누적곱배수",ChapterTable!$R:$S,2,0)^D2441
    +VLOOKUP(SUBSTITUTE(SUBSTITUTE(F$1,"standard",""),"|Float","")&amp;IF(OR($L2441=TRUE,$A2441=0,MOD($A2441,ChapterTable!$R$20)&lt;&gt;0),"","보스")&amp;"인게임누적합배수",ChapterTable!$R:$S,2,0)*D2441)
  )
  )
  )
)</f>
        <v>1258349.8866531104</v>
      </c>
      <c r="G2441" t="s">
        <v>719</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278"/>
        <v>25</v>
      </c>
      <c r="Q2441">
        <f t="shared" si="279"/>
        <v>25</v>
      </c>
      <c r="R2441" t="b">
        <f t="shared" ca="1" si="280"/>
        <v>0</v>
      </c>
      <c r="T2441" t="b">
        <f t="shared" ca="1" si="281"/>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284"/>
        <v>0.2</v>
      </c>
      <c r="AJ2441">
        <f t="shared" si="282"/>
        <v>1</v>
      </c>
      <c r="AK2441">
        <f t="shared" si="283"/>
        <v>1</v>
      </c>
      <c r="AL2441">
        <f t="shared" si="277"/>
        <v>11</v>
      </c>
    </row>
    <row r="2442" spans="1:38" hidden="1" x14ac:dyDescent="0.3">
      <c r="A2442">
        <v>27</v>
      </c>
      <c r="B2442">
        <v>1</v>
      </c>
      <c r="C2442">
        <f>IF(OR($L2442=TRUE,$A2442=0,MOD($A2442,ChapterTable!$R$20)&lt;&gt;0),
MAX(0,INT(($B2442+ChapterTable!$P$26+VLOOKUP(SUBSTITUTE(C$1,"성장단계","")&amp;"단계오프셋",ChapterTable!$R:$S,2,0))/ChapterTable!$P$23)),
MAX(0,INT(($B2442+ChapterTable!$R$26+VLOOKUP(SUBSTITUTE(C$1,"성장단계","")&amp;"보스단계오프셋",ChapterTable!$R:$S,2,0))/ChapterTable!$R$23)))</f>
        <v>0</v>
      </c>
      <c r="D2442">
        <f>IF(OR($L2442=TRUE,$A2442=0,MOD($A2442,ChapterTable!$R$20)&lt;&gt;0),
MAX(0,INT(($B2442+ChapterTable!$P$26+VLOOKUP(SUBSTITUTE(D$1,"성장단계","")&amp;"단계오프셋",ChapterTable!$R:$S,2,0))/ChapterTable!$P$23)),
MAX(0,INT(($B2442+ChapterTable!$R$26+VLOOKUP(SUBSTITUTE(D$1,"성장단계","")&amp;"보스단계오프셋",ChapterTable!$R:$S,2,0))/ChapterTable!$R$23)))</f>
        <v>0</v>
      </c>
      <c r="E2442" s="1">
        <f ca="1">IF(AND($A2442=0,$B2442=1),
    VLOOKUP(1,ChapterTable!$1:$1048576,MATCH("최종"&amp;SUBSTITUTE(SUBSTITUTE(E$1,"standard",""),"|Float",""),ChapterTable!$1:$1,0),0)*ChapterTable!$P$17,
  IF(AND($A2442=0,$B2442=0),
    E2443,
  IF($B2442=0,
    VLOOKUP($A2442,ChapterTable!$1:$1048576,MATCH("최종"&amp;SUBSTITUTE(SUBSTITUTE(E$1,"standard",""),"|Float",""),ChapterTable!$1:$1,0),0),
  IF($B2442=1,
    IF($L2442=FALSE,
      VLOOKUP($A2442,ChapterTable!$1:$1048576,MATCH("최종"&amp;SUBSTITUTE(SUBSTITUTE(E$1,"standard",""),"|Float",""),ChapterTable!$1:$1,0),0),
      VLOOKUP($A2442-ChapterTable!$P$11,ChapterTable!$1:$1048576,MATCH("최종"&amp;SUBSTITUTE(SUBSTITUTE(E$1,"standard",""),"|Float",""),ChapterTable!$1:$1,0),0)*ChapterTable!$P$14
    ),
  OFFSET(E2442,-$B2442+IF($L2442,1,0),0)*IF($B2442&gt;OFFSET($B2442,1,0),ChapterTable!$R$17,1)*
    (VLOOKUP(SUBSTITUTE(SUBSTITUTE(E$1,"standard",""),"|Float","")&amp;IF(OR($L2442=TRUE,$A2442=0,MOD($A2442,ChapterTable!$R$20)&lt;&gt;0),"","보스")&amp;"인게임누적곱배수",ChapterTable!$R:$S,2,0)^C2442
    +VLOOKUP(SUBSTITUTE(SUBSTITUTE(E$1,"standard",""),"|Float","")&amp;IF(OR($L2442=TRUE,$A2442=0,MOD($A2442,ChapterTable!$R$20)&lt;&gt;0),"","보스")&amp;"인게임누적합배수",ChapterTable!$R:$S,2,0)*C2442)
  )
  )
  )
)</f>
        <v>3484661.2245778437</v>
      </c>
      <c r="F2442" s="1">
        <f ca="1">IF(AND($A2442=0,$B2442=1),
    VLOOKUP(1,ChapterTable!$1:$1048576,MATCH("최종"&amp;SUBSTITUTE(SUBSTITUTE(F$1,"standard",""),"|Float",""),ChapterTable!$1:$1,0),0)*ChapterTable!$P$17,
  IF(AND($A2442=0,$B2442=0),
    F2443,
  IF($B2442=0,
    VLOOKUP($A2442,ChapterTable!$1:$1048576,MATCH("최종"&amp;SUBSTITUTE(SUBSTITUTE(F$1,"standard",""),"|Float",""),ChapterTable!$1:$1,0),0),
  IF($B2442=1,
    IF($L2442=FALSE,
      VLOOKUP($A2442,ChapterTable!$1:$1048576,MATCH("최종"&amp;SUBSTITUTE(SUBSTITUTE(F$1,"standard",""),"|Float",""),ChapterTable!$1:$1,0),0),
      VLOOKUP($A2442-ChapterTable!$P$11,ChapterTable!$1:$1048576,MATCH("최종"&amp;SUBSTITUTE(SUBSTITUTE(F$1,"standard",""),"|Float",""),ChapterTable!$1:$1,0),0)*ChapterTable!$P$14
    ),
  OFFSET(F2442,-$B2442+IF($L2442,1,0),0)*
    (VLOOKUP(SUBSTITUTE(SUBSTITUTE(F$1,"standard",""),"|Float","")&amp;IF(OR($L2442=TRUE,$A2442=0,MOD($A2442,ChapterTable!$R$20)&lt;&gt;0),"","보스")&amp;"인게임누적곱배수",ChapterTable!$R:$S,2,0)^D2442
    +VLOOKUP(SUBSTITUTE(SUBSTITUTE(F$1,"standard",""),"|Float","")&amp;IF(OR($L2442=TRUE,$A2442=0,MOD($A2442,ChapterTable!$R$20)&lt;&gt;0),"","보스")&amp;"인게임누적합배수",ChapterTable!$R:$S,2,0)*D2442)
  )
  )
  )
)</f>
        <v>1451942.1769074351</v>
      </c>
      <c r="G2442" t="s">
        <v>719</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278"/>
        <v>1</v>
      </c>
      <c r="Q2442">
        <f t="shared" si="279"/>
        <v>1</v>
      </c>
      <c r="R2442" t="b">
        <f t="shared" ca="1" si="280"/>
        <v>1</v>
      </c>
      <c r="T2442" t="b">
        <f t="shared" ca="1" si="281"/>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284"/>
        <v>1</v>
      </c>
      <c r="AJ2442">
        <f t="shared" si="282"/>
        <v>1</v>
      </c>
      <c r="AK2442">
        <f t="shared" si="283"/>
        <v>1</v>
      </c>
      <c r="AL2442">
        <f t="shared" si="277"/>
        <v>12</v>
      </c>
    </row>
    <row r="2443" spans="1:38" hidden="1" x14ac:dyDescent="0.3">
      <c r="A2443">
        <v>27</v>
      </c>
      <c r="B2443">
        <v>2</v>
      </c>
      <c r="C2443">
        <f>IF(OR($L2443=TRUE,$A2443=0,MOD($A2443,ChapterTable!$R$20)&lt;&gt;0),
MAX(0,INT(($B2443+ChapterTable!$P$26+VLOOKUP(SUBSTITUTE(C$1,"성장단계","")&amp;"단계오프셋",ChapterTable!$R:$S,2,0))/ChapterTable!$P$23)),
MAX(0,INT(($B2443+ChapterTable!$R$26+VLOOKUP(SUBSTITUTE(C$1,"성장단계","")&amp;"보스단계오프셋",ChapterTable!$R:$S,2,0))/ChapterTable!$R$23)))</f>
        <v>0</v>
      </c>
      <c r="D2443">
        <f>IF(OR($L2443=TRUE,$A2443=0,MOD($A2443,ChapterTable!$R$20)&lt;&gt;0),
MAX(0,INT(($B2443+ChapterTable!$P$26+VLOOKUP(SUBSTITUTE(D$1,"성장단계","")&amp;"단계오프셋",ChapterTable!$R:$S,2,0))/ChapterTable!$P$23)),
MAX(0,INT(($B2443+ChapterTable!$R$26+VLOOKUP(SUBSTITUTE(D$1,"성장단계","")&amp;"보스단계오프셋",ChapterTable!$R:$S,2,0))/ChapterTable!$R$23)))</f>
        <v>0</v>
      </c>
      <c r="E2443" s="1">
        <f ca="1">IF(AND($A2443=0,$B2443=1),
    VLOOKUP(1,ChapterTable!$1:$1048576,MATCH("최종"&amp;SUBSTITUTE(SUBSTITUTE(E$1,"standard",""),"|Float",""),ChapterTable!$1:$1,0),0)*ChapterTable!$P$17,
  IF(AND($A2443=0,$B2443=0),
    E2444,
  IF($B2443=0,
    VLOOKUP($A2443,ChapterTable!$1:$1048576,MATCH("최종"&amp;SUBSTITUTE(SUBSTITUTE(E$1,"standard",""),"|Float",""),ChapterTable!$1:$1,0),0),
  IF($B2443=1,
    IF($L2443=FALSE,
      VLOOKUP($A2443,ChapterTable!$1:$1048576,MATCH("최종"&amp;SUBSTITUTE(SUBSTITUTE(E$1,"standard",""),"|Float",""),ChapterTable!$1:$1,0),0),
      VLOOKUP($A2443-ChapterTable!$P$11,ChapterTable!$1:$1048576,MATCH("최종"&amp;SUBSTITUTE(SUBSTITUTE(E$1,"standard",""),"|Float",""),ChapterTable!$1:$1,0),0)*ChapterTable!$P$14
    ),
  OFFSET(E2443,-$B2443+IF($L2443,1,0),0)*IF($B2443&gt;OFFSET($B2443,1,0),ChapterTable!$R$17,1)*
    (VLOOKUP(SUBSTITUTE(SUBSTITUTE(E$1,"standard",""),"|Float","")&amp;IF(OR($L2443=TRUE,$A2443=0,MOD($A2443,ChapterTable!$R$20)&lt;&gt;0),"","보스")&amp;"인게임누적곱배수",ChapterTable!$R:$S,2,0)^C2443
    +VLOOKUP(SUBSTITUTE(SUBSTITUTE(E$1,"standard",""),"|Float","")&amp;IF(OR($L2443=TRUE,$A2443=0,MOD($A2443,ChapterTable!$R$20)&lt;&gt;0),"","보스")&amp;"인게임누적합배수",ChapterTable!$R:$S,2,0)*C2443)
  )
  )
  )
)</f>
        <v>3484661.2245778437</v>
      </c>
      <c r="F2443" s="1">
        <f ca="1">IF(AND($A2443=0,$B2443=1),
    VLOOKUP(1,ChapterTable!$1:$1048576,MATCH("최종"&amp;SUBSTITUTE(SUBSTITUTE(F$1,"standard",""),"|Float",""),ChapterTable!$1:$1,0),0)*ChapterTable!$P$17,
  IF(AND($A2443=0,$B2443=0),
    F2444,
  IF($B2443=0,
    VLOOKUP($A2443,ChapterTable!$1:$1048576,MATCH("최종"&amp;SUBSTITUTE(SUBSTITUTE(F$1,"standard",""),"|Float",""),ChapterTable!$1:$1,0),0),
  IF($B2443=1,
    IF($L2443=FALSE,
      VLOOKUP($A2443,ChapterTable!$1:$1048576,MATCH("최종"&amp;SUBSTITUTE(SUBSTITUTE(F$1,"standard",""),"|Float",""),ChapterTable!$1:$1,0),0),
      VLOOKUP($A2443-ChapterTable!$P$11,ChapterTable!$1:$1048576,MATCH("최종"&amp;SUBSTITUTE(SUBSTITUTE(F$1,"standard",""),"|Float",""),ChapterTable!$1:$1,0),0)*ChapterTable!$P$14
    ),
  OFFSET(F2443,-$B2443+IF($L2443,1,0),0)*
    (VLOOKUP(SUBSTITUTE(SUBSTITUTE(F$1,"standard",""),"|Float","")&amp;IF(OR($L2443=TRUE,$A2443=0,MOD($A2443,ChapterTable!$R$20)&lt;&gt;0),"","보스")&amp;"인게임누적곱배수",ChapterTable!$R:$S,2,0)^D2443
    +VLOOKUP(SUBSTITUTE(SUBSTITUTE(F$1,"standard",""),"|Float","")&amp;IF(OR($L2443=TRUE,$A2443=0,MOD($A2443,ChapterTable!$R$20)&lt;&gt;0),"","보스")&amp;"인게임누적합배수",ChapterTable!$R:$S,2,0)*D2443)
  )
  )
  )
)</f>
        <v>1451942.1769074351</v>
      </c>
      <c r="G2443" t="s">
        <v>719</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278"/>
        <v>1</v>
      </c>
      <c r="Q2443">
        <f t="shared" si="279"/>
        <v>1</v>
      </c>
      <c r="R2443" t="b">
        <f t="shared" ca="1" si="280"/>
        <v>1</v>
      </c>
      <c r="T2443" t="b">
        <f t="shared" ca="1" si="281"/>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284"/>
        <v>1</v>
      </c>
      <c r="AJ2443">
        <f t="shared" si="282"/>
        <v>1</v>
      </c>
      <c r="AK2443">
        <f t="shared" si="283"/>
        <v>1</v>
      </c>
      <c r="AL2443">
        <f t="shared" si="277"/>
        <v>12</v>
      </c>
    </row>
    <row r="2444" spans="1:38" hidden="1" x14ac:dyDescent="0.3">
      <c r="A2444">
        <v>27</v>
      </c>
      <c r="B2444">
        <v>3</v>
      </c>
      <c r="C2444">
        <f>IF(OR($L2444=TRUE,$A2444=0,MOD($A2444,ChapterTable!$R$20)&lt;&gt;0),
MAX(0,INT(($B2444+ChapterTable!$P$26+VLOOKUP(SUBSTITUTE(C$1,"성장단계","")&amp;"단계오프셋",ChapterTable!$R:$S,2,0))/ChapterTable!$P$23)),
MAX(0,INT(($B2444+ChapterTable!$R$26+VLOOKUP(SUBSTITUTE(C$1,"성장단계","")&amp;"보스단계오프셋",ChapterTable!$R:$S,2,0))/ChapterTable!$R$23)))</f>
        <v>0</v>
      </c>
      <c r="D2444">
        <f>IF(OR($L2444=TRUE,$A2444=0,MOD($A2444,ChapterTable!$R$20)&lt;&gt;0),
MAX(0,INT(($B2444+ChapterTable!$P$26+VLOOKUP(SUBSTITUTE(D$1,"성장단계","")&amp;"단계오프셋",ChapterTable!$R:$S,2,0))/ChapterTable!$P$23)),
MAX(0,INT(($B2444+ChapterTable!$R$26+VLOOKUP(SUBSTITUTE(D$1,"성장단계","")&amp;"보스단계오프셋",ChapterTable!$R:$S,2,0))/ChapterTable!$R$23)))</f>
        <v>0</v>
      </c>
      <c r="E2444" s="1">
        <f ca="1">IF(AND($A2444=0,$B2444=1),
    VLOOKUP(1,ChapterTable!$1:$1048576,MATCH("최종"&amp;SUBSTITUTE(SUBSTITUTE(E$1,"standard",""),"|Float",""),ChapterTable!$1:$1,0),0)*ChapterTable!$P$17,
  IF(AND($A2444=0,$B2444=0),
    E2445,
  IF($B2444=0,
    VLOOKUP($A2444,ChapterTable!$1:$1048576,MATCH("최종"&amp;SUBSTITUTE(SUBSTITUTE(E$1,"standard",""),"|Float",""),ChapterTable!$1:$1,0),0),
  IF($B2444=1,
    IF($L2444=FALSE,
      VLOOKUP($A2444,ChapterTable!$1:$1048576,MATCH("최종"&amp;SUBSTITUTE(SUBSTITUTE(E$1,"standard",""),"|Float",""),ChapterTable!$1:$1,0),0),
      VLOOKUP($A2444-ChapterTable!$P$11,ChapterTable!$1:$1048576,MATCH("최종"&amp;SUBSTITUTE(SUBSTITUTE(E$1,"standard",""),"|Float",""),ChapterTable!$1:$1,0),0)*ChapterTable!$P$14
    ),
  OFFSET(E2444,-$B2444+IF($L2444,1,0),0)*IF($B2444&gt;OFFSET($B2444,1,0),ChapterTable!$R$17,1)*
    (VLOOKUP(SUBSTITUTE(SUBSTITUTE(E$1,"standard",""),"|Float","")&amp;IF(OR($L2444=TRUE,$A2444=0,MOD($A2444,ChapterTable!$R$20)&lt;&gt;0),"","보스")&amp;"인게임누적곱배수",ChapterTable!$R:$S,2,0)^C2444
    +VLOOKUP(SUBSTITUTE(SUBSTITUTE(E$1,"standard",""),"|Float","")&amp;IF(OR($L2444=TRUE,$A2444=0,MOD($A2444,ChapterTable!$R$20)&lt;&gt;0),"","보스")&amp;"인게임누적합배수",ChapterTable!$R:$S,2,0)*C2444)
  )
  )
  )
)</f>
        <v>3484661.2245778437</v>
      </c>
      <c r="F2444" s="1">
        <f ca="1">IF(AND($A2444=0,$B2444=1),
    VLOOKUP(1,ChapterTable!$1:$1048576,MATCH("최종"&amp;SUBSTITUTE(SUBSTITUTE(F$1,"standard",""),"|Float",""),ChapterTable!$1:$1,0),0)*ChapterTable!$P$17,
  IF(AND($A2444=0,$B2444=0),
    F2445,
  IF($B2444=0,
    VLOOKUP($A2444,ChapterTable!$1:$1048576,MATCH("최종"&amp;SUBSTITUTE(SUBSTITUTE(F$1,"standard",""),"|Float",""),ChapterTable!$1:$1,0),0),
  IF($B2444=1,
    IF($L2444=FALSE,
      VLOOKUP($A2444,ChapterTable!$1:$1048576,MATCH("최종"&amp;SUBSTITUTE(SUBSTITUTE(F$1,"standard",""),"|Float",""),ChapterTable!$1:$1,0),0),
      VLOOKUP($A2444-ChapterTable!$P$11,ChapterTable!$1:$1048576,MATCH("최종"&amp;SUBSTITUTE(SUBSTITUTE(F$1,"standard",""),"|Float",""),ChapterTable!$1:$1,0),0)*ChapterTable!$P$14
    ),
  OFFSET(F2444,-$B2444+IF($L2444,1,0),0)*
    (VLOOKUP(SUBSTITUTE(SUBSTITUTE(F$1,"standard",""),"|Float","")&amp;IF(OR($L2444=TRUE,$A2444=0,MOD($A2444,ChapterTable!$R$20)&lt;&gt;0),"","보스")&amp;"인게임누적곱배수",ChapterTable!$R:$S,2,0)^D2444
    +VLOOKUP(SUBSTITUTE(SUBSTITUTE(F$1,"standard",""),"|Float","")&amp;IF(OR($L2444=TRUE,$A2444=0,MOD($A2444,ChapterTable!$R$20)&lt;&gt;0),"","보스")&amp;"인게임누적합배수",ChapterTable!$R:$S,2,0)*D2444)
  )
  )
  )
)</f>
        <v>1451942.1769074351</v>
      </c>
      <c r="G2444" t="s">
        <v>719</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278"/>
        <v>1</v>
      </c>
      <c r="Q2444">
        <f t="shared" si="279"/>
        <v>1</v>
      </c>
      <c r="R2444" t="b">
        <f t="shared" ca="1" si="280"/>
        <v>1</v>
      </c>
      <c r="T2444" t="b">
        <f t="shared" ca="1" si="281"/>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284"/>
        <v>1</v>
      </c>
      <c r="AJ2444">
        <f t="shared" si="282"/>
        <v>1</v>
      </c>
      <c r="AK2444">
        <f t="shared" si="283"/>
        <v>1</v>
      </c>
      <c r="AL2444">
        <f t="shared" si="277"/>
        <v>12</v>
      </c>
    </row>
    <row r="2445" spans="1:38" hidden="1" x14ac:dyDescent="0.3">
      <c r="A2445">
        <v>27</v>
      </c>
      <c r="B2445">
        <v>4</v>
      </c>
      <c r="C2445">
        <f>IF(OR($L2445=TRUE,$A2445=0,MOD($A2445,ChapterTable!$R$20)&lt;&gt;0),
MAX(0,INT(($B2445+ChapterTable!$P$26+VLOOKUP(SUBSTITUTE(C$1,"성장단계","")&amp;"단계오프셋",ChapterTable!$R:$S,2,0))/ChapterTable!$P$23)),
MAX(0,INT(($B2445+ChapterTable!$R$26+VLOOKUP(SUBSTITUTE(C$1,"성장단계","")&amp;"보스단계오프셋",ChapterTable!$R:$S,2,0))/ChapterTable!$R$23)))</f>
        <v>0</v>
      </c>
      <c r="D2445">
        <f>IF(OR($L2445=TRUE,$A2445=0,MOD($A2445,ChapterTable!$R$20)&lt;&gt;0),
MAX(0,INT(($B2445+ChapterTable!$P$26+VLOOKUP(SUBSTITUTE(D$1,"성장단계","")&amp;"단계오프셋",ChapterTable!$R:$S,2,0))/ChapterTable!$P$23)),
MAX(0,INT(($B2445+ChapterTable!$R$26+VLOOKUP(SUBSTITUTE(D$1,"성장단계","")&amp;"보스단계오프셋",ChapterTable!$R:$S,2,0))/ChapterTable!$R$23)))</f>
        <v>0</v>
      </c>
      <c r="E2445" s="1">
        <f ca="1">IF(AND($A2445=0,$B2445=1),
    VLOOKUP(1,ChapterTable!$1:$1048576,MATCH("최종"&amp;SUBSTITUTE(SUBSTITUTE(E$1,"standard",""),"|Float",""),ChapterTable!$1:$1,0),0)*ChapterTable!$P$17,
  IF(AND($A2445=0,$B2445=0),
    E2446,
  IF($B2445=0,
    VLOOKUP($A2445,ChapterTable!$1:$1048576,MATCH("최종"&amp;SUBSTITUTE(SUBSTITUTE(E$1,"standard",""),"|Float",""),ChapterTable!$1:$1,0),0),
  IF($B2445=1,
    IF($L2445=FALSE,
      VLOOKUP($A2445,ChapterTable!$1:$1048576,MATCH("최종"&amp;SUBSTITUTE(SUBSTITUTE(E$1,"standard",""),"|Float",""),ChapterTable!$1:$1,0),0),
      VLOOKUP($A2445-ChapterTable!$P$11,ChapterTable!$1:$1048576,MATCH("최종"&amp;SUBSTITUTE(SUBSTITUTE(E$1,"standard",""),"|Float",""),ChapterTable!$1:$1,0),0)*ChapterTable!$P$14
    ),
  OFFSET(E2445,-$B2445+IF($L2445,1,0),0)*IF($B2445&gt;OFFSET($B2445,1,0),ChapterTable!$R$17,1)*
    (VLOOKUP(SUBSTITUTE(SUBSTITUTE(E$1,"standard",""),"|Float","")&amp;IF(OR($L2445=TRUE,$A2445=0,MOD($A2445,ChapterTable!$R$20)&lt;&gt;0),"","보스")&amp;"인게임누적곱배수",ChapterTable!$R:$S,2,0)^C2445
    +VLOOKUP(SUBSTITUTE(SUBSTITUTE(E$1,"standard",""),"|Float","")&amp;IF(OR($L2445=TRUE,$A2445=0,MOD($A2445,ChapterTable!$R$20)&lt;&gt;0),"","보스")&amp;"인게임누적합배수",ChapterTable!$R:$S,2,0)*C2445)
  )
  )
  )
)</f>
        <v>3484661.2245778437</v>
      </c>
      <c r="F2445" s="1">
        <f ca="1">IF(AND($A2445=0,$B2445=1),
    VLOOKUP(1,ChapterTable!$1:$1048576,MATCH("최종"&amp;SUBSTITUTE(SUBSTITUTE(F$1,"standard",""),"|Float",""),ChapterTable!$1:$1,0),0)*ChapterTable!$P$17,
  IF(AND($A2445=0,$B2445=0),
    F2446,
  IF($B2445=0,
    VLOOKUP($A2445,ChapterTable!$1:$1048576,MATCH("최종"&amp;SUBSTITUTE(SUBSTITUTE(F$1,"standard",""),"|Float",""),ChapterTable!$1:$1,0),0),
  IF($B2445=1,
    IF($L2445=FALSE,
      VLOOKUP($A2445,ChapterTable!$1:$1048576,MATCH("최종"&amp;SUBSTITUTE(SUBSTITUTE(F$1,"standard",""),"|Float",""),ChapterTable!$1:$1,0),0),
      VLOOKUP($A2445-ChapterTable!$P$11,ChapterTable!$1:$1048576,MATCH("최종"&amp;SUBSTITUTE(SUBSTITUTE(F$1,"standard",""),"|Float",""),ChapterTable!$1:$1,0),0)*ChapterTable!$P$14
    ),
  OFFSET(F2445,-$B2445+IF($L2445,1,0),0)*
    (VLOOKUP(SUBSTITUTE(SUBSTITUTE(F$1,"standard",""),"|Float","")&amp;IF(OR($L2445=TRUE,$A2445=0,MOD($A2445,ChapterTable!$R$20)&lt;&gt;0),"","보스")&amp;"인게임누적곱배수",ChapterTable!$R:$S,2,0)^D2445
    +VLOOKUP(SUBSTITUTE(SUBSTITUTE(F$1,"standard",""),"|Float","")&amp;IF(OR($L2445=TRUE,$A2445=0,MOD($A2445,ChapterTable!$R$20)&lt;&gt;0),"","보스")&amp;"인게임누적합배수",ChapterTable!$R:$S,2,0)*D2445)
  )
  )
  )
)</f>
        <v>1451942.1769074351</v>
      </c>
      <c r="G2445" t="s">
        <v>719</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278"/>
        <v>1</v>
      </c>
      <c r="Q2445">
        <f t="shared" si="279"/>
        <v>1</v>
      </c>
      <c r="R2445" t="b">
        <f t="shared" ca="1" si="280"/>
        <v>1</v>
      </c>
      <c r="T2445" t="b">
        <f t="shared" ca="1" si="281"/>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284"/>
        <v>1</v>
      </c>
      <c r="AJ2445">
        <f t="shared" si="282"/>
        <v>1</v>
      </c>
      <c r="AK2445">
        <f t="shared" si="283"/>
        <v>1</v>
      </c>
      <c r="AL2445">
        <f t="shared" si="277"/>
        <v>12</v>
      </c>
    </row>
    <row r="2446" spans="1:38" hidden="1" x14ac:dyDescent="0.3">
      <c r="A2446">
        <v>27</v>
      </c>
      <c r="B2446">
        <v>5</v>
      </c>
      <c r="C2446">
        <f>IF(OR($L2446=TRUE,$A2446=0,MOD($A2446,ChapterTable!$R$20)&lt;&gt;0),
MAX(0,INT(($B2446+ChapterTable!$P$26+VLOOKUP(SUBSTITUTE(C$1,"성장단계","")&amp;"단계오프셋",ChapterTable!$R:$S,2,0))/ChapterTable!$P$23)),
MAX(0,INT(($B2446+ChapterTable!$R$26+VLOOKUP(SUBSTITUTE(C$1,"성장단계","")&amp;"보스단계오프셋",ChapterTable!$R:$S,2,0))/ChapterTable!$R$23)))</f>
        <v>0</v>
      </c>
      <c r="D2446">
        <f>IF(OR($L2446=TRUE,$A2446=0,MOD($A2446,ChapterTable!$R$20)&lt;&gt;0),
MAX(0,INT(($B2446+ChapterTable!$P$26+VLOOKUP(SUBSTITUTE(D$1,"성장단계","")&amp;"단계오프셋",ChapterTable!$R:$S,2,0))/ChapterTable!$P$23)),
MAX(0,INT(($B2446+ChapterTable!$R$26+VLOOKUP(SUBSTITUTE(D$1,"성장단계","")&amp;"보스단계오프셋",ChapterTable!$R:$S,2,0))/ChapterTable!$R$23)))</f>
        <v>0</v>
      </c>
      <c r="E2446" s="1">
        <f ca="1">IF(AND($A2446=0,$B2446=1),
    VLOOKUP(1,ChapterTable!$1:$1048576,MATCH("최종"&amp;SUBSTITUTE(SUBSTITUTE(E$1,"standard",""),"|Float",""),ChapterTable!$1:$1,0),0)*ChapterTable!$P$17,
  IF(AND($A2446=0,$B2446=0),
    E2447,
  IF($B2446=0,
    VLOOKUP($A2446,ChapterTable!$1:$1048576,MATCH("최종"&amp;SUBSTITUTE(SUBSTITUTE(E$1,"standard",""),"|Float",""),ChapterTable!$1:$1,0),0),
  IF($B2446=1,
    IF($L2446=FALSE,
      VLOOKUP($A2446,ChapterTable!$1:$1048576,MATCH("최종"&amp;SUBSTITUTE(SUBSTITUTE(E$1,"standard",""),"|Float",""),ChapterTable!$1:$1,0),0),
      VLOOKUP($A2446-ChapterTable!$P$11,ChapterTable!$1:$1048576,MATCH("최종"&amp;SUBSTITUTE(SUBSTITUTE(E$1,"standard",""),"|Float",""),ChapterTable!$1:$1,0),0)*ChapterTable!$P$14
    ),
  OFFSET(E2446,-$B2446+IF($L2446,1,0),0)*IF($B2446&gt;OFFSET($B2446,1,0),ChapterTable!$R$17,1)*
    (VLOOKUP(SUBSTITUTE(SUBSTITUTE(E$1,"standard",""),"|Float","")&amp;IF(OR($L2446=TRUE,$A2446=0,MOD($A2446,ChapterTable!$R$20)&lt;&gt;0),"","보스")&amp;"인게임누적곱배수",ChapterTable!$R:$S,2,0)^C2446
    +VLOOKUP(SUBSTITUTE(SUBSTITUTE(E$1,"standard",""),"|Float","")&amp;IF(OR($L2446=TRUE,$A2446=0,MOD($A2446,ChapterTable!$R$20)&lt;&gt;0),"","보스")&amp;"인게임누적합배수",ChapterTable!$R:$S,2,0)*C2446)
  )
  )
  )
)</f>
        <v>3484661.2245778437</v>
      </c>
      <c r="F2446" s="1">
        <f ca="1">IF(AND($A2446=0,$B2446=1),
    VLOOKUP(1,ChapterTable!$1:$1048576,MATCH("최종"&amp;SUBSTITUTE(SUBSTITUTE(F$1,"standard",""),"|Float",""),ChapterTable!$1:$1,0),0)*ChapterTable!$P$17,
  IF(AND($A2446=0,$B2446=0),
    F2447,
  IF($B2446=0,
    VLOOKUP($A2446,ChapterTable!$1:$1048576,MATCH("최종"&amp;SUBSTITUTE(SUBSTITUTE(F$1,"standard",""),"|Float",""),ChapterTable!$1:$1,0),0),
  IF($B2446=1,
    IF($L2446=FALSE,
      VLOOKUP($A2446,ChapterTable!$1:$1048576,MATCH("최종"&amp;SUBSTITUTE(SUBSTITUTE(F$1,"standard",""),"|Float",""),ChapterTable!$1:$1,0),0),
      VLOOKUP($A2446-ChapterTable!$P$11,ChapterTable!$1:$1048576,MATCH("최종"&amp;SUBSTITUTE(SUBSTITUTE(F$1,"standard",""),"|Float",""),ChapterTable!$1:$1,0),0)*ChapterTable!$P$14
    ),
  OFFSET(F2446,-$B2446+IF($L2446,1,0),0)*
    (VLOOKUP(SUBSTITUTE(SUBSTITUTE(F$1,"standard",""),"|Float","")&amp;IF(OR($L2446=TRUE,$A2446=0,MOD($A2446,ChapterTable!$R$20)&lt;&gt;0),"","보스")&amp;"인게임누적곱배수",ChapterTable!$R:$S,2,0)^D2446
    +VLOOKUP(SUBSTITUTE(SUBSTITUTE(F$1,"standard",""),"|Float","")&amp;IF(OR($L2446=TRUE,$A2446=0,MOD($A2446,ChapterTable!$R$20)&lt;&gt;0),"","보스")&amp;"인게임누적합배수",ChapterTable!$R:$S,2,0)*D2446)
  )
  )
  )
)</f>
        <v>1451942.1769074351</v>
      </c>
      <c r="G2446" t="s">
        <v>719</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278"/>
        <v>11</v>
      </c>
      <c r="Q2446">
        <f t="shared" si="279"/>
        <v>11</v>
      </c>
      <c r="R2446" t="b">
        <f t="shared" ca="1" si="280"/>
        <v>1</v>
      </c>
      <c r="T2446" t="b">
        <f t="shared" ca="1" si="281"/>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284"/>
        <v>1</v>
      </c>
      <c r="AJ2446">
        <f t="shared" si="282"/>
        <v>1</v>
      </c>
      <c r="AK2446">
        <f t="shared" si="283"/>
        <v>1</v>
      </c>
      <c r="AL2446">
        <f t="shared" si="277"/>
        <v>12</v>
      </c>
    </row>
    <row r="2447" spans="1:38" hidden="1" x14ac:dyDescent="0.3">
      <c r="A2447">
        <v>27</v>
      </c>
      <c r="B2447">
        <v>6</v>
      </c>
      <c r="C2447">
        <f>IF(OR($L2447=TRUE,$A2447=0,MOD($A2447,ChapterTable!$R$20)&lt;&gt;0),
MAX(0,INT(($B2447+ChapterTable!$P$26+VLOOKUP(SUBSTITUTE(C$1,"성장단계","")&amp;"단계오프셋",ChapterTable!$R:$S,2,0))/ChapterTable!$P$23)),
MAX(0,INT(($B2447+ChapterTable!$R$26+VLOOKUP(SUBSTITUTE(C$1,"성장단계","")&amp;"보스단계오프셋",ChapterTable!$R:$S,2,0))/ChapterTable!$R$23)))</f>
        <v>1</v>
      </c>
      <c r="D2447">
        <f>IF(OR($L2447=TRUE,$A2447=0,MOD($A2447,ChapterTable!$R$20)&lt;&gt;0),
MAX(0,INT(($B2447+ChapterTable!$P$26+VLOOKUP(SUBSTITUTE(D$1,"성장단계","")&amp;"단계오프셋",ChapterTable!$R:$S,2,0))/ChapterTable!$P$23)),
MAX(0,INT(($B2447+ChapterTable!$R$26+VLOOKUP(SUBSTITUTE(D$1,"성장단계","")&amp;"보스단계오프셋",ChapterTable!$R:$S,2,0))/ChapterTable!$R$23)))</f>
        <v>0</v>
      </c>
      <c r="E2447" s="1">
        <f ca="1">IF(AND($A2447=0,$B2447=1),
    VLOOKUP(1,ChapterTable!$1:$1048576,MATCH("최종"&amp;SUBSTITUTE(SUBSTITUTE(E$1,"standard",""),"|Float",""),ChapterTable!$1:$1,0),0)*ChapterTable!$P$17,
  IF(AND($A2447=0,$B2447=0),
    E2448,
  IF($B2447=0,
    VLOOKUP($A2447,ChapterTable!$1:$1048576,MATCH("최종"&amp;SUBSTITUTE(SUBSTITUTE(E$1,"standard",""),"|Float",""),ChapterTable!$1:$1,0),0),
  IF($B2447=1,
    IF($L2447=FALSE,
      VLOOKUP($A2447,ChapterTable!$1:$1048576,MATCH("최종"&amp;SUBSTITUTE(SUBSTITUTE(E$1,"standard",""),"|Float",""),ChapterTable!$1:$1,0),0),
      VLOOKUP($A2447-ChapterTable!$P$11,ChapterTable!$1:$1048576,MATCH("최종"&amp;SUBSTITUTE(SUBSTITUTE(E$1,"standard",""),"|Float",""),ChapterTable!$1:$1,0),0)*ChapterTable!$P$14
    ),
  OFFSET(E2447,-$B2447+IF($L2447,1,0),0)*IF($B2447&gt;OFFSET($B2447,1,0),ChapterTable!$R$17,1)*
    (VLOOKUP(SUBSTITUTE(SUBSTITUTE(E$1,"standard",""),"|Float","")&amp;IF(OR($L2447=TRUE,$A2447=0,MOD($A2447,ChapterTable!$R$20)&lt;&gt;0),"","보스")&amp;"인게임누적곱배수",ChapterTable!$R:$S,2,0)^C2447
    +VLOOKUP(SUBSTITUTE(SUBSTITUTE(E$1,"standard",""),"|Float","")&amp;IF(OR($L2447=TRUE,$A2447=0,MOD($A2447,ChapterTable!$R$20)&lt;&gt;0),"","보스")&amp;"인게임누적합배수",ChapterTable!$R:$S,2,0)*C2447)
  )
  )
  )
)</f>
        <v>4181593.4694934124</v>
      </c>
      <c r="F2447" s="1">
        <f ca="1">IF(AND($A2447=0,$B2447=1),
    VLOOKUP(1,ChapterTable!$1:$1048576,MATCH("최종"&amp;SUBSTITUTE(SUBSTITUTE(F$1,"standard",""),"|Float",""),ChapterTable!$1:$1,0),0)*ChapterTable!$P$17,
  IF(AND($A2447=0,$B2447=0),
    F2448,
  IF($B2447=0,
    VLOOKUP($A2447,ChapterTable!$1:$1048576,MATCH("최종"&amp;SUBSTITUTE(SUBSTITUTE(F$1,"standard",""),"|Float",""),ChapterTable!$1:$1,0),0),
  IF($B2447=1,
    IF($L2447=FALSE,
      VLOOKUP($A2447,ChapterTable!$1:$1048576,MATCH("최종"&amp;SUBSTITUTE(SUBSTITUTE(F$1,"standard",""),"|Float",""),ChapterTable!$1:$1,0),0),
      VLOOKUP($A2447-ChapterTable!$P$11,ChapterTable!$1:$1048576,MATCH("최종"&amp;SUBSTITUTE(SUBSTITUTE(F$1,"standard",""),"|Float",""),ChapterTable!$1:$1,0),0)*ChapterTable!$P$14
    ),
  OFFSET(F2447,-$B2447+IF($L2447,1,0),0)*
    (VLOOKUP(SUBSTITUTE(SUBSTITUTE(F$1,"standard",""),"|Float","")&amp;IF(OR($L2447=TRUE,$A2447=0,MOD($A2447,ChapterTable!$R$20)&lt;&gt;0),"","보스")&amp;"인게임누적곱배수",ChapterTable!$R:$S,2,0)^D2447
    +VLOOKUP(SUBSTITUTE(SUBSTITUTE(F$1,"standard",""),"|Float","")&amp;IF(OR($L2447=TRUE,$A2447=0,MOD($A2447,ChapterTable!$R$20)&lt;&gt;0),"","보스")&amp;"인게임누적합배수",ChapterTable!$R:$S,2,0)*D2447)
  )
  )
  )
)</f>
        <v>1451942.1769074351</v>
      </c>
      <c r="G2447" t="s">
        <v>719</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278"/>
        <v>1</v>
      </c>
      <c r="Q2447">
        <f t="shared" si="279"/>
        <v>1</v>
      </c>
      <c r="R2447" t="b">
        <f t="shared" ca="1" si="280"/>
        <v>1</v>
      </c>
      <c r="T2447" t="b">
        <f t="shared" ca="1" si="281"/>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284"/>
        <v>1</v>
      </c>
      <c r="AJ2447">
        <f t="shared" si="282"/>
        <v>1</v>
      </c>
      <c r="AK2447">
        <f t="shared" si="283"/>
        <v>1</v>
      </c>
      <c r="AL2447">
        <f t="shared" si="277"/>
        <v>12</v>
      </c>
    </row>
    <row r="2448" spans="1:38" hidden="1" x14ac:dyDescent="0.3">
      <c r="A2448">
        <v>27</v>
      </c>
      <c r="B2448">
        <v>7</v>
      </c>
      <c r="C2448">
        <f>IF(OR($L2448=TRUE,$A2448=0,MOD($A2448,ChapterTable!$R$20)&lt;&gt;0),
MAX(0,INT(($B2448+ChapterTable!$P$26+VLOOKUP(SUBSTITUTE(C$1,"성장단계","")&amp;"단계오프셋",ChapterTable!$R:$S,2,0))/ChapterTable!$P$23)),
MAX(0,INT(($B2448+ChapterTable!$R$26+VLOOKUP(SUBSTITUTE(C$1,"성장단계","")&amp;"보스단계오프셋",ChapterTable!$R:$S,2,0))/ChapterTable!$R$23)))</f>
        <v>1</v>
      </c>
      <c r="D2448">
        <f>IF(OR($L2448=TRUE,$A2448=0,MOD($A2448,ChapterTable!$R$20)&lt;&gt;0),
MAX(0,INT(($B2448+ChapterTable!$P$26+VLOOKUP(SUBSTITUTE(D$1,"성장단계","")&amp;"단계오프셋",ChapterTable!$R:$S,2,0))/ChapterTable!$P$23)),
MAX(0,INT(($B2448+ChapterTable!$R$26+VLOOKUP(SUBSTITUTE(D$1,"성장단계","")&amp;"보스단계오프셋",ChapterTable!$R:$S,2,0))/ChapterTable!$R$23)))</f>
        <v>0</v>
      </c>
      <c r="E2448" s="1">
        <f ca="1">IF(AND($A2448=0,$B2448=1),
    VLOOKUP(1,ChapterTable!$1:$1048576,MATCH("최종"&amp;SUBSTITUTE(SUBSTITUTE(E$1,"standard",""),"|Float",""),ChapterTable!$1:$1,0),0)*ChapterTable!$P$17,
  IF(AND($A2448=0,$B2448=0),
    E2449,
  IF($B2448=0,
    VLOOKUP($A2448,ChapterTable!$1:$1048576,MATCH("최종"&amp;SUBSTITUTE(SUBSTITUTE(E$1,"standard",""),"|Float",""),ChapterTable!$1:$1,0),0),
  IF($B2448=1,
    IF($L2448=FALSE,
      VLOOKUP($A2448,ChapterTable!$1:$1048576,MATCH("최종"&amp;SUBSTITUTE(SUBSTITUTE(E$1,"standard",""),"|Float",""),ChapterTable!$1:$1,0),0),
      VLOOKUP($A2448-ChapterTable!$P$11,ChapterTable!$1:$1048576,MATCH("최종"&amp;SUBSTITUTE(SUBSTITUTE(E$1,"standard",""),"|Float",""),ChapterTable!$1:$1,0),0)*ChapterTable!$P$14
    ),
  OFFSET(E2448,-$B2448+IF($L2448,1,0),0)*IF($B2448&gt;OFFSET($B2448,1,0),ChapterTable!$R$17,1)*
    (VLOOKUP(SUBSTITUTE(SUBSTITUTE(E$1,"standard",""),"|Float","")&amp;IF(OR($L2448=TRUE,$A2448=0,MOD($A2448,ChapterTable!$R$20)&lt;&gt;0),"","보스")&amp;"인게임누적곱배수",ChapterTable!$R:$S,2,0)^C2448
    +VLOOKUP(SUBSTITUTE(SUBSTITUTE(E$1,"standard",""),"|Float","")&amp;IF(OR($L2448=TRUE,$A2448=0,MOD($A2448,ChapterTable!$R$20)&lt;&gt;0),"","보스")&amp;"인게임누적합배수",ChapterTable!$R:$S,2,0)*C2448)
  )
  )
  )
)</f>
        <v>4181593.4694934124</v>
      </c>
      <c r="F2448" s="1">
        <f ca="1">IF(AND($A2448=0,$B2448=1),
    VLOOKUP(1,ChapterTable!$1:$1048576,MATCH("최종"&amp;SUBSTITUTE(SUBSTITUTE(F$1,"standard",""),"|Float",""),ChapterTable!$1:$1,0),0)*ChapterTable!$P$17,
  IF(AND($A2448=0,$B2448=0),
    F2449,
  IF($B2448=0,
    VLOOKUP($A2448,ChapterTable!$1:$1048576,MATCH("최종"&amp;SUBSTITUTE(SUBSTITUTE(F$1,"standard",""),"|Float",""),ChapterTable!$1:$1,0),0),
  IF($B2448=1,
    IF($L2448=FALSE,
      VLOOKUP($A2448,ChapterTable!$1:$1048576,MATCH("최종"&amp;SUBSTITUTE(SUBSTITUTE(F$1,"standard",""),"|Float",""),ChapterTable!$1:$1,0),0),
      VLOOKUP($A2448-ChapterTable!$P$11,ChapterTable!$1:$1048576,MATCH("최종"&amp;SUBSTITUTE(SUBSTITUTE(F$1,"standard",""),"|Float",""),ChapterTable!$1:$1,0),0)*ChapterTable!$P$14
    ),
  OFFSET(F2448,-$B2448+IF($L2448,1,0),0)*
    (VLOOKUP(SUBSTITUTE(SUBSTITUTE(F$1,"standard",""),"|Float","")&amp;IF(OR($L2448=TRUE,$A2448=0,MOD($A2448,ChapterTable!$R$20)&lt;&gt;0),"","보스")&amp;"인게임누적곱배수",ChapterTable!$R:$S,2,0)^D2448
    +VLOOKUP(SUBSTITUTE(SUBSTITUTE(F$1,"standard",""),"|Float","")&amp;IF(OR($L2448=TRUE,$A2448=0,MOD($A2448,ChapterTable!$R$20)&lt;&gt;0),"","보스")&amp;"인게임누적합배수",ChapterTable!$R:$S,2,0)*D2448)
  )
  )
  )
)</f>
        <v>1451942.1769074351</v>
      </c>
      <c r="G2448" t="s">
        <v>719</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278"/>
        <v>1</v>
      </c>
      <c r="Q2448">
        <f t="shared" si="279"/>
        <v>1</v>
      </c>
      <c r="R2448" t="b">
        <f t="shared" ca="1" si="280"/>
        <v>1</v>
      </c>
      <c r="T2448" t="b">
        <f t="shared" ca="1" si="281"/>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284"/>
        <v>1</v>
      </c>
      <c r="AJ2448">
        <f t="shared" si="282"/>
        <v>1</v>
      </c>
      <c r="AK2448">
        <f t="shared" si="283"/>
        <v>1</v>
      </c>
      <c r="AL2448">
        <f t="shared" si="277"/>
        <v>12</v>
      </c>
    </row>
    <row r="2449" spans="1:38" hidden="1" x14ac:dyDescent="0.3">
      <c r="A2449">
        <v>27</v>
      </c>
      <c r="B2449">
        <v>8</v>
      </c>
      <c r="C2449">
        <f>IF(OR($L2449=TRUE,$A2449=0,MOD($A2449,ChapterTable!$R$20)&lt;&gt;0),
MAX(0,INT(($B2449+ChapterTable!$P$26+VLOOKUP(SUBSTITUTE(C$1,"성장단계","")&amp;"단계오프셋",ChapterTable!$R:$S,2,0))/ChapterTable!$P$23)),
MAX(0,INT(($B2449+ChapterTable!$R$26+VLOOKUP(SUBSTITUTE(C$1,"성장단계","")&amp;"보스단계오프셋",ChapterTable!$R:$S,2,0))/ChapterTable!$R$23)))</f>
        <v>1</v>
      </c>
      <c r="D2449">
        <f>IF(OR($L2449=TRUE,$A2449=0,MOD($A2449,ChapterTable!$R$20)&lt;&gt;0),
MAX(0,INT(($B2449+ChapterTable!$P$26+VLOOKUP(SUBSTITUTE(D$1,"성장단계","")&amp;"단계오프셋",ChapterTable!$R:$S,2,0))/ChapterTable!$P$23)),
MAX(0,INT(($B2449+ChapterTable!$R$26+VLOOKUP(SUBSTITUTE(D$1,"성장단계","")&amp;"보스단계오프셋",ChapterTable!$R:$S,2,0))/ChapterTable!$R$23)))</f>
        <v>0</v>
      </c>
      <c r="E2449" s="1">
        <f ca="1">IF(AND($A2449=0,$B2449=1),
    VLOOKUP(1,ChapterTable!$1:$1048576,MATCH("최종"&amp;SUBSTITUTE(SUBSTITUTE(E$1,"standard",""),"|Float",""),ChapterTable!$1:$1,0),0)*ChapterTable!$P$17,
  IF(AND($A2449=0,$B2449=0),
    E2450,
  IF($B2449=0,
    VLOOKUP($A2449,ChapterTable!$1:$1048576,MATCH("최종"&amp;SUBSTITUTE(SUBSTITUTE(E$1,"standard",""),"|Float",""),ChapterTable!$1:$1,0),0),
  IF($B2449=1,
    IF($L2449=FALSE,
      VLOOKUP($A2449,ChapterTable!$1:$1048576,MATCH("최종"&amp;SUBSTITUTE(SUBSTITUTE(E$1,"standard",""),"|Float",""),ChapterTable!$1:$1,0),0),
      VLOOKUP($A2449-ChapterTable!$P$11,ChapterTable!$1:$1048576,MATCH("최종"&amp;SUBSTITUTE(SUBSTITUTE(E$1,"standard",""),"|Float",""),ChapterTable!$1:$1,0),0)*ChapterTable!$P$14
    ),
  OFFSET(E2449,-$B2449+IF($L2449,1,0),0)*IF($B2449&gt;OFFSET($B2449,1,0),ChapterTable!$R$17,1)*
    (VLOOKUP(SUBSTITUTE(SUBSTITUTE(E$1,"standard",""),"|Float","")&amp;IF(OR($L2449=TRUE,$A2449=0,MOD($A2449,ChapterTable!$R$20)&lt;&gt;0),"","보스")&amp;"인게임누적곱배수",ChapterTable!$R:$S,2,0)^C2449
    +VLOOKUP(SUBSTITUTE(SUBSTITUTE(E$1,"standard",""),"|Float","")&amp;IF(OR($L2449=TRUE,$A2449=0,MOD($A2449,ChapterTable!$R$20)&lt;&gt;0),"","보스")&amp;"인게임누적합배수",ChapterTable!$R:$S,2,0)*C2449)
  )
  )
  )
)</f>
        <v>4181593.4694934124</v>
      </c>
      <c r="F2449" s="1">
        <f ca="1">IF(AND($A2449=0,$B2449=1),
    VLOOKUP(1,ChapterTable!$1:$1048576,MATCH("최종"&amp;SUBSTITUTE(SUBSTITUTE(F$1,"standard",""),"|Float",""),ChapterTable!$1:$1,0),0)*ChapterTable!$P$17,
  IF(AND($A2449=0,$B2449=0),
    F2450,
  IF($B2449=0,
    VLOOKUP($A2449,ChapterTable!$1:$1048576,MATCH("최종"&amp;SUBSTITUTE(SUBSTITUTE(F$1,"standard",""),"|Float",""),ChapterTable!$1:$1,0),0),
  IF($B2449=1,
    IF($L2449=FALSE,
      VLOOKUP($A2449,ChapterTable!$1:$1048576,MATCH("최종"&amp;SUBSTITUTE(SUBSTITUTE(F$1,"standard",""),"|Float",""),ChapterTable!$1:$1,0),0),
      VLOOKUP($A2449-ChapterTable!$P$11,ChapterTable!$1:$1048576,MATCH("최종"&amp;SUBSTITUTE(SUBSTITUTE(F$1,"standard",""),"|Float",""),ChapterTable!$1:$1,0),0)*ChapterTable!$P$14
    ),
  OFFSET(F2449,-$B2449+IF($L2449,1,0),0)*
    (VLOOKUP(SUBSTITUTE(SUBSTITUTE(F$1,"standard",""),"|Float","")&amp;IF(OR($L2449=TRUE,$A2449=0,MOD($A2449,ChapterTable!$R$20)&lt;&gt;0),"","보스")&amp;"인게임누적곱배수",ChapterTable!$R:$S,2,0)^D2449
    +VLOOKUP(SUBSTITUTE(SUBSTITUTE(F$1,"standard",""),"|Float","")&amp;IF(OR($L2449=TRUE,$A2449=0,MOD($A2449,ChapterTable!$R$20)&lt;&gt;0),"","보스")&amp;"인게임누적합배수",ChapterTable!$R:$S,2,0)*D2449)
  )
  )
  )
)</f>
        <v>1451942.1769074351</v>
      </c>
      <c r="G2449" t="s">
        <v>719</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278"/>
        <v>1</v>
      </c>
      <c r="Q2449">
        <f t="shared" si="279"/>
        <v>1</v>
      </c>
      <c r="R2449" t="b">
        <f t="shared" ca="1" si="280"/>
        <v>1</v>
      </c>
      <c r="T2449" t="b">
        <f t="shared" ca="1" si="281"/>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284"/>
        <v>1</v>
      </c>
      <c r="AJ2449">
        <f t="shared" si="282"/>
        <v>1</v>
      </c>
      <c r="AK2449">
        <f t="shared" si="283"/>
        <v>1</v>
      </c>
      <c r="AL2449">
        <f t="shared" si="277"/>
        <v>12</v>
      </c>
    </row>
    <row r="2450" spans="1:38" hidden="1" x14ac:dyDescent="0.3">
      <c r="A2450">
        <v>27</v>
      </c>
      <c r="B2450">
        <v>9</v>
      </c>
      <c r="C2450">
        <f>IF(OR($L2450=TRUE,$A2450=0,MOD($A2450,ChapterTable!$R$20)&lt;&gt;0),
MAX(0,INT(($B2450+ChapterTable!$P$26+VLOOKUP(SUBSTITUTE(C$1,"성장단계","")&amp;"단계오프셋",ChapterTable!$R:$S,2,0))/ChapterTable!$P$23)),
MAX(0,INT(($B2450+ChapterTable!$R$26+VLOOKUP(SUBSTITUTE(C$1,"성장단계","")&amp;"보스단계오프셋",ChapterTable!$R:$S,2,0))/ChapterTable!$R$23)))</f>
        <v>1</v>
      </c>
      <c r="D2450">
        <f>IF(OR($L2450=TRUE,$A2450=0,MOD($A2450,ChapterTable!$R$20)&lt;&gt;0),
MAX(0,INT(($B2450+ChapterTable!$P$26+VLOOKUP(SUBSTITUTE(D$1,"성장단계","")&amp;"단계오프셋",ChapterTable!$R:$S,2,0))/ChapterTable!$P$23)),
MAX(0,INT(($B2450+ChapterTable!$R$26+VLOOKUP(SUBSTITUTE(D$1,"성장단계","")&amp;"보스단계오프셋",ChapterTable!$R:$S,2,0))/ChapterTable!$R$23)))</f>
        <v>0</v>
      </c>
      <c r="E2450" s="1">
        <f ca="1">IF(AND($A2450=0,$B2450=1),
    VLOOKUP(1,ChapterTable!$1:$1048576,MATCH("최종"&amp;SUBSTITUTE(SUBSTITUTE(E$1,"standard",""),"|Float",""),ChapterTable!$1:$1,0),0)*ChapterTable!$P$17,
  IF(AND($A2450=0,$B2450=0),
    E2451,
  IF($B2450=0,
    VLOOKUP($A2450,ChapterTable!$1:$1048576,MATCH("최종"&amp;SUBSTITUTE(SUBSTITUTE(E$1,"standard",""),"|Float",""),ChapterTable!$1:$1,0),0),
  IF($B2450=1,
    IF($L2450=FALSE,
      VLOOKUP($A2450,ChapterTable!$1:$1048576,MATCH("최종"&amp;SUBSTITUTE(SUBSTITUTE(E$1,"standard",""),"|Float",""),ChapterTable!$1:$1,0),0),
      VLOOKUP($A2450-ChapterTable!$P$11,ChapterTable!$1:$1048576,MATCH("최종"&amp;SUBSTITUTE(SUBSTITUTE(E$1,"standard",""),"|Float",""),ChapterTable!$1:$1,0),0)*ChapterTable!$P$14
    ),
  OFFSET(E2450,-$B2450+IF($L2450,1,0),0)*IF($B2450&gt;OFFSET($B2450,1,0),ChapterTable!$R$17,1)*
    (VLOOKUP(SUBSTITUTE(SUBSTITUTE(E$1,"standard",""),"|Float","")&amp;IF(OR($L2450=TRUE,$A2450=0,MOD($A2450,ChapterTable!$R$20)&lt;&gt;0),"","보스")&amp;"인게임누적곱배수",ChapterTable!$R:$S,2,0)^C2450
    +VLOOKUP(SUBSTITUTE(SUBSTITUTE(E$1,"standard",""),"|Float","")&amp;IF(OR($L2450=TRUE,$A2450=0,MOD($A2450,ChapterTable!$R$20)&lt;&gt;0),"","보스")&amp;"인게임누적합배수",ChapterTable!$R:$S,2,0)*C2450)
  )
  )
  )
)</f>
        <v>4181593.4694934124</v>
      </c>
      <c r="F2450" s="1">
        <f ca="1">IF(AND($A2450=0,$B2450=1),
    VLOOKUP(1,ChapterTable!$1:$1048576,MATCH("최종"&amp;SUBSTITUTE(SUBSTITUTE(F$1,"standard",""),"|Float",""),ChapterTable!$1:$1,0),0)*ChapterTable!$P$17,
  IF(AND($A2450=0,$B2450=0),
    F2451,
  IF($B2450=0,
    VLOOKUP($A2450,ChapterTable!$1:$1048576,MATCH("최종"&amp;SUBSTITUTE(SUBSTITUTE(F$1,"standard",""),"|Float",""),ChapterTable!$1:$1,0),0),
  IF($B2450=1,
    IF($L2450=FALSE,
      VLOOKUP($A2450,ChapterTable!$1:$1048576,MATCH("최종"&amp;SUBSTITUTE(SUBSTITUTE(F$1,"standard",""),"|Float",""),ChapterTable!$1:$1,0),0),
      VLOOKUP($A2450-ChapterTable!$P$11,ChapterTable!$1:$1048576,MATCH("최종"&amp;SUBSTITUTE(SUBSTITUTE(F$1,"standard",""),"|Float",""),ChapterTable!$1:$1,0),0)*ChapterTable!$P$14
    ),
  OFFSET(F2450,-$B2450+IF($L2450,1,0),0)*
    (VLOOKUP(SUBSTITUTE(SUBSTITUTE(F$1,"standard",""),"|Float","")&amp;IF(OR($L2450=TRUE,$A2450=0,MOD($A2450,ChapterTable!$R$20)&lt;&gt;0),"","보스")&amp;"인게임누적곱배수",ChapterTable!$R:$S,2,0)^D2450
    +VLOOKUP(SUBSTITUTE(SUBSTITUTE(F$1,"standard",""),"|Float","")&amp;IF(OR($L2450=TRUE,$A2450=0,MOD($A2450,ChapterTable!$R$20)&lt;&gt;0),"","보스")&amp;"인게임누적합배수",ChapterTable!$R:$S,2,0)*D2450)
  )
  )
  )
)</f>
        <v>1451942.1769074351</v>
      </c>
      <c r="G2450" t="s">
        <v>719</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278"/>
        <v>91</v>
      </c>
      <c r="Q2450">
        <f t="shared" si="279"/>
        <v>91</v>
      </c>
      <c r="R2450" t="b">
        <f t="shared" ca="1" si="280"/>
        <v>1</v>
      </c>
      <c r="T2450" t="b">
        <f t="shared" ca="1" si="281"/>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284"/>
        <v>1</v>
      </c>
      <c r="AJ2450">
        <f t="shared" si="282"/>
        <v>1</v>
      </c>
      <c r="AK2450">
        <f t="shared" si="283"/>
        <v>1</v>
      </c>
      <c r="AL2450">
        <f t="shared" si="277"/>
        <v>12</v>
      </c>
    </row>
    <row r="2451" spans="1:38" hidden="1" x14ac:dyDescent="0.3">
      <c r="A2451">
        <v>27</v>
      </c>
      <c r="B2451">
        <v>10</v>
      </c>
      <c r="C2451">
        <f>IF(OR($L2451=TRUE,$A2451=0,MOD($A2451,ChapterTable!$R$20)&lt;&gt;0),
MAX(0,INT(($B2451+ChapterTable!$P$26+VLOOKUP(SUBSTITUTE(C$1,"성장단계","")&amp;"단계오프셋",ChapterTable!$R:$S,2,0))/ChapterTable!$P$23)),
MAX(0,INT(($B2451+ChapterTable!$R$26+VLOOKUP(SUBSTITUTE(C$1,"성장단계","")&amp;"보스단계오프셋",ChapterTable!$R:$S,2,0))/ChapterTable!$R$23)))</f>
        <v>1</v>
      </c>
      <c r="D2451">
        <f>IF(OR($L2451=TRUE,$A2451=0,MOD($A2451,ChapterTable!$R$20)&lt;&gt;0),
MAX(0,INT(($B2451+ChapterTable!$P$26+VLOOKUP(SUBSTITUTE(D$1,"성장단계","")&amp;"단계오프셋",ChapterTable!$R:$S,2,0))/ChapterTable!$P$23)),
MAX(0,INT(($B2451+ChapterTable!$R$26+VLOOKUP(SUBSTITUTE(D$1,"성장단계","")&amp;"보스단계오프셋",ChapterTable!$R:$S,2,0))/ChapterTable!$R$23)))</f>
        <v>0</v>
      </c>
      <c r="E2451" s="1">
        <f ca="1">IF(AND($A2451=0,$B2451=1),
    VLOOKUP(1,ChapterTable!$1:$1048576,MATCH("최종"&amp;SUBSTITUTE(SUBSTITUTE(E$1,"standard",""),"|Float",""),ChapterTable!$1:$1,0),0)*ChapterTable!$P$17,
  IF(AND($A2451=0,$B2451=0),
    E2452,
  IF($B2451=0,
    VLOOKUP($A2451,ChapterTable!$1:$1048576,MATCH("최종"&amp;SUBSTITUTE(SUBSTITUTE(E$1,"standard",""),"|Float",""),ChapterTable!$1:$1,0),0),
  IF($B2451=1,
    IF($L2451=FALSE,
      VLOOKUP($A2451,ChapterTable!$1:$1048576,MATCH("최종"&amp;SUBSTITUTE(SUBSTITUTE(E$1,"standard",""),"|Float",""),ChapterTable!$1:$1,0),0),
      VLOOKUP($A2451-ChapterTable!$P$11,ChapterTable!$1:$1048576,MATCH("최종"&amp;SUBSTITUTE(SUBSTITUTE(E$1,"standard",""),"|Float",""),ChapterTable!$1:$1,0),0)*ChapterTable!$P$14
    ),
  OFFSET(E2451,-$B2451+IF($L2451,1,0),0)*IF($B2451&gt;OFFSET($B2451,1,0),ChapterTable!$R$17,1)*
    (VLOOKUP(SUBSTITUTE(SUBSTITUTE(E$1,"standard",""),"|Float","")&amp;IF(OR($L2451=TRUE,$A2451=0,MOD($A2451,ChapterTable!$R$20)&lt;&gt;0),"","보스")&amp;"인게임누적곱배수",ChapterTable!$R:$S,2,0)^C2451
    +VLOOKUP(SUBSTITUTE(SUBSTITUTE(E$1,"standard",""),"|Float","")&amp;IF(OR($L2451=TRUE,$A2451=0,MOD($A2451,ChapterTable!$R$20)&lt;&gt;0),"","보스")&amp;"인게임누적합배수",ChapterTable!$R:$S,2,0)*C2451)
  )
  )
  )
)</f>
        <v>4181593.4694934124</v>
      </c>
      <c r="F2451" s="1">
        <f ca="1">IF(AND($A2451=0,$B2451=1),
    VLOOKUP(1,ChapterTable!$1:$1048576,MATCH("최종"&amp;SUBSTITUTE(SUBSTITUTE(F$1,"standard",""),"|Float",""),ChapterTable!$1:$1,0),0)*ChapterTable!$P$17,
  IF(AND($A2451=0,$B2451=0),
    F2452,
  IF($B2451=0,
    VLOOKUP($A2451,ChapterTable!$1:$1048576,MATCH("최종"&amp;SUBSTITUTE(SUBSTITUTE(F$1,"standard",""),"|Float",""),ChapterTable!$1:$1,0),0),
  IF($B2451=1,
    IF($L2451=FALSE,
      VLOOKUP($A2451,ChapterTable!$1:$1048576,MATCH("최종"&amp;SUBSTITUTE(SUBSTITUTE(F$1,"standard",""),"|Float",""),ChapterTable!$1:$1,0),0),
      VLOOKUP($A2451-ChapterTable!$P$11,ChapterTable!$1:$1048576,MATCH("최종"&amp;SUBSTITUTE(SUBSTITUTE(F$1,"standard",""),"|Float",""),ChapterTable!$1:$1,0),0)*ChapterTable!$P$14
    ),
  OFFSET(F2451,-$B2451+IF($L2451,1,0),0)*
    (VLOOKUP(SUBSTITUTE(SUBSTITUTE(F$1,"standard",""),"|Float","")&amp;IF(OR($L2451=TRUE,$A2451=0,MOD($A2451,ChapterTable!$R$20)&lt;&gt;0),"","보스")&amp;"인게임누적곱배수",ChapterTable!$R:$S,2,0)^D2451
    +VLOOKUP(SUBSTITUTE(SUBSTITUTE(F$1,"standard",""),"|Float","")&amp;IF(OR($L2451=TRUE,$A2451=0,MOD($A2451,ChapterTable!$R$20)&lt;&gt;0),"","보스")&amp;"인게임누적합배수",ChapterTable!$R:$S,2,0)*D2451)
  )
  )
  )
)</f>
        <v>1451942.1769074351</v>
      </c>
      <c r="G2451" t="s">
        <v>719</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278"/>
        <v>21</v>
      </c>
      <c r="Q2451">
        <f t="shared" si="279"/>
        <v>21</v>
      </c>
      <c r="R2451" t="b">
        <f t="shared" ca="1" si="280"/>
        <v>1</v>
      </c>
      <c r="T2451" t="b">
        <f t="shared" ca="1" si="281"/>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284"/>
        <v>1</v>
      </c>
      <c r="AJ2451">
        <f t="shared" si="282"/>
        <v>1</v>
      </c>
      <c r="AK2451">
        <f t="shared" si="283"/>
        <v>1</v>
      </c>
      <c r="AL2451">
        <f t="shared" si="277"/>
        <v>12</v>
      </c>
    </row>
    <row r="2452" spans="1:38" hidden="1" x14ac:dyDescent="0.3">
      <c r="A2452">
        <v>27</v>
      </c>
      <c r="B2452">
        <v>11</v>
      </c>
      <c r="C2452">
        <f>IF(OR($L2452=TRUE,$A2452=0,MOD($A2452,ChapterTable!$R$20)&lt;&gt;0),
MAX(0,INT(($B2452+ChapterTable!$P$26+VLOOKUP(SUBSTITUTE(C$1,"성장단계","")&amp;"단계오프셋",ChapterTable!$R:$S,2,0))/ChapterTable!$P$23)),
MAX(0,INT(($B2452+ChapterTable!$R$26+VLOOKUP(SUBSTITUTE(C$1,"성장단계","")&amp;"보스단계오프셋",ChapterTable!$R:$S,2,0))/ChapterTable!$R$23)))</f>
        <v>1</v>
      </c>
      <c r="D2452">
        <f>IF(OR($L2452=TRUE,$A2452=0,MOD($A2452,ChapterTable!$R$20)&lt;&gt;0),
MAX(0,INT(($B2452+ChapterTable!$P$26+VLOOKUP(SUBSTITUTE(D$1,"성장단계","")&amp;"단계오프셋",ChapterTable!$R:$S,2,0))/ChapterTable!$P$23)),
MAX(0,INT(($B2452+ChapterTable!$R$26+VLOOKUP(SUBSTITUTE(D$1,"성장단계","")&amp;"보스단계오프셋",ChapterTable!$R:$S,2,0))/ChapterTable!$R$23)))</f>
        <v>1</v>
      </c>
      <c r="E2452" s="1">
        <f ca="1">IF(AND($A2452=0,$B2452=1),
    VLOOKUP(1,ChapterTable!$1:$1048576,MATCH("최종"&amp;SUBSTITUTE(SUBSTITUTE(E$1,"standard",""),"|Float",""),ChapterTable!$1:$1,0),0)*ChapterTable!$P$17,
  IF(AND($A2452=0,$B2452=0),
    E2453,
  IF($B2452=0,
    VLOOKUP($A2452,ChapterTable!$1:$1048576,MATCH("최종"&amp;SUBSTITUTE(SUBSTITUTE(E$1,"standard",""),"|Float",""),ChapterTable!$1:$1,0),0),
  IF($B2452=1,
    IF($L2452=FALSE,
      VLOOKUP($A2452,ChapterTable!$1:$1048576,MATCH("최종"&amp;SUBSTITUTE(SUBSTITUTE(E$1,"standard",""),"|Float",""),ChapterTable!$1:$1,0),0),
      VLOOKUP($A2452-ChapterTable!$P$11,ChapterTable!$1:$1048576,MATCH("최종"&amp;SUBSTITUTE(SUBSTITUTE(E$1,"standard",""),"|Float",""),ChapterTable!$1:$1,0),0)*ChapterTable!$P$14
    ),
  OFFSET(E2452,-$B2452+IF($L2452,1,0),0)*IF($B2452&gt;OFFSET($B2452,1,0),ChapterTable!$R$17,1)*
    (VLOOKUP(SUBSTITUTE(SUBSTITUTE(E$1,"standard",""),"|Float","")&amp;IF(OR($L2452=TRUE,$A2452=0,MOD($A2452,ChapterTable!$R$20)&lt;&gt;0),"","보스")&amp;"인게임누적곱배수",ChapterTable!$R:$S,2,0)^C2452
    +VLOOKUP(SUBSTITUTE(SUBSTITUTE(E$1,"standard",""),"|Float","")&amp;IF(OR($L2452=TRUE,$A2452=0,MOD($A2452,ChapterTable!$R$20)&lt;&gt;0),"","보스")&amp;"인게임누적합배수",ChapterTable!$R:$S,2,0)*C2452)
  )
  )
  )
)</f>
        <v>4181593.4694934124</v>
      </c>
      <c r="F2452" s="1">
        <f ca="1">IF(AND($A2452=0,$B2452=1),
    VLOOKUP(1,ChapterTable!$1:$1048576,MATCH("최종"&amp;SUBSTITUTE(SUBSTITUTE(F$1,"standard",""),"|Float",""),ChapterTable!$1:$1,0),0)*ChapterTable!$P$17,
  IF(AND($A2452=0,$B2452=0),
    F2453,
  IF($B2452=0,
    VLOOKUP($A2452,ChapterTable!$1:$1048576,MATCH("최종"&amp;SUBSTITUTE(SUBSTITUTE(F$1,"standard",""),"|Float",""),ChapterTable!$1:$1,0),0),
  IF($B2452=1,
    IF($L2452=FALSE,
      VLOOKUP($A2452,ChapterTable!$1:$1048576,MATCH("최종"&amp;SUBSTITUTE(SUBSTITUTE(F$1,"standard",""),"|Float",""),ChapterTable!$1:$1,0),0),
      VLOOKUP($A2452-ChapterTable!$P$11,ChapterTable!$1:$1048576,MATCH("최종"&amp;SUBSTITUTE(SUBSTITUTE(F$1,"standard",""),"|Float",""),ChapterTable!$1:$1,0),0)*ChapterTable!$P$14
    ),
  OFFSET(F2452,-$B2452+IF($L2452,1,0),0)*
    (VLOOKUP(SUBSTITUTE(SUBSTITUTE(F$1,"standard",""),"|Float","")&amp;IF(OR($L2452=TRUE,$A2452=0,MOD($A2452,ChapterTable!$R$20)&lt;&gt;0),"","보스")&amp;"인게임누적곱배수",ChapterTable!$R:$S,2,0)^D2452
    +VLOOKUP(SUBSTITUTE(SUBSTITUTE(F$1,"standard",""),"|Float","")&amp;IF(OR($L2452=TRUE,$A2452=0,MOD($A2452,ChapterTable!$R$20)&lt;&gt;0),"","보스")&amp;"인게임누적합배수",ChapterTable!$R:$S,2,0)*D2452)
  )
  )
  )
)</f>
        <v>1560837.8401754927</v>
      </c>
      <c r="G2452" t="s">
        <v>719</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278"/>
        <v>2</v>
      </c>
      <c r="Q2452">
        <f t="shared" si="279"/>
        <v>2</v>
      </c>
      <c r="R2452" t="b">
        <f t="shared" ca="1" si="280"/>
        <v>1</v>
      </c>
      <c r="T2452" t="b">
        <f t="shared" ca="1" si="281"/>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284"/>
        <v>0.5</v>
      </c>
      <c r="AJ2452">
        <f t="shared" si="282"/>
        <v>0.54666666600000002</v>
      </c>
      <c r="AK2452">
        <f t="shared" si="283"/>
        <v>1</v>
      </c>
      <c r="AL2452">
        <f t="shared" si="277"/>
        <v>12</v>
      </c>
    </row>
    <row r="2453" spans="1:38" hidden="1" x14ac:dyDescent="0.3">
      <c r="A2453">
        <v>27</v>
      </c>
      <c r="B2453">
        <v>12</v>
      </c>
      <c r="C2453">
        <f>IF(OR($L2453=TRUE,$A2453=0,MOD($A2453,ChapterTable!$R$20)&lt;&gt;0),
MAX(0,INT(($B2453+ChapterTable!$P$26+VLOOKUP(SUBSTITUTE(C$1,"성장단계","")&amp;"단계오프셋",ChapterTable!$R:$S,2,0))/ChapterTable!$P$23)),
MAX(0,INT(($B2453+ChapterTable!$R$26+VLOOKUP(SUBSTITUTE(C$1,"성장단계","")&amp;"보스단계오프셋",ChapterTable!$R:$S,2,0))/ChapterTable!$R$23)))</f>
        <v>1</v>
      </c>
      <c r="D2453">
        <f>IF(OR($L2453=TRUE,$A2453=0,MOD($A2453,ChapterTable!$R$20)&lt;&gt;0),
MAX(0,INT(($B2453+ChapterTable!$P$26+VLOOKUP(SUBSTITUTE(D$1,"성장단계","")&amp;"단계오프셋",ChapterTable!$R:$S,2,0))/ChapterTable!$P$23)),
MAX(0,INT(($B2453+ChapterTable!$R$26+VLOOKUP(SUBSTITUTE(D$1,"성장단계","")&amp;"보스단계오프셋",ChapterTable!$R:$S,2,0))/ChapterTable!$R$23)))</f>
        <v>1</v>
      </c>
      <c r="E2453" s="1">
        <f ca="1">IF(AND($A2453=0,$B2453=1),
    VLOOKUP(1,ChapterTable!$1:$1048576,MATCH("최종"&amp;SUBSTITUTE(SUBSTITUTE(E$1,"standard",""),"|Float",""),ChapterTable!$1:$1,0),0)*ChapterTable!$P$17,
  IF(AND($A2453=0,$B2453=0),
    E2454,
  IF($B2453=0,
    VLOOKUP($A2453,ChapterTable!$1:$1048576,MATCH("최종"&amp;SUBSTITUTE(SUBSTITUTE(E$1,"standard",""),"|Float",""),ChapterTable!$1:$1,0),0),
  IF($B2453=1,
    IF($L2453=FALSE,
      VLOOKUP($A2453,ChapterTable!$1:$1048576,MATCH("최종"&amp;SUBSTITUTE(SUBSTITUTE(E$1,"standard",""),"|Float",""),ChapterTable!$1:$1,0),0),
      VLOOKUP($A2453-ChapterTable!$P$11,ChapterTable!$1:$1048576,MATCH("최종"&amp;SUBSTITUTE(SUBSTITUTE(E$1,"standard",""),"|Float",""),ChapterTable!$1:$1,0),0)*ChapterTable!$P$14
    ),
  OFFSET(E2453,-$B2453+IF($L2453,1,0),0)*IF($B2453&gt;OFFSET($B2453,1,0),ChapterTable!$R$17,1)*
    (VLOOKUP(SUBSTITUTE(SUBSTITUTE(E$1,"standard",""),"|Float","")&amp;IF(OR($L2453=TRUE,$A2453=0,MOD($A2453,ChapterTable!$R$20)&lt;&gt;0),"","보스")&amp;"인게임누적곱배수",ChapterTable!$R:$S,2,0)^C2453
    +VLOOKUP(SUBSTITUTE(SUBSTITUTE(E$1,"standard",""),"|Float","")&amp;IF(OR($L2453=TRUE,$A2453=0,MOD($A2453,ChapterTable!$R$20)&lt;&gt;0),"","보스")&amp;"인게임누적합배수",ChapterTable!$R:$S,2,0)*C2453)
  )
  )
  )
)</f>
        <v>4181593.4694934124</v>
      </c>
      <c r="F2453" s="1">
        <f ca="1">IF(AND($A2453=0,$B2453=1),
    VLOOKUP(1,ChapterTable!$1:$1048576,MATCH("최종"&amp;SUBSTITUTE(SUBSTITUTE(F$1,"standard",""),"|Float",""),ChapterTable!$1:$1,0),0)*ChapterTable!$P$17,
  IF(AND($A2453=0,$B2453=0),
    F2454,
  IF($B2453=0,
    VLOOKUP($A2453,ChapterTable!$1:$1048576,MATCH("최종"&amp;SUBSTITUTE(SUBSTITUTE(F$1,"standard",""),"|Float",""),ChapterTable!$1:$1,0),0),
  IF($B2453=1,
    IF($L2453=FALSE,
      VLOOKUP($A2453,ChapterTable!$1:$1048576,MATCH("최종"&amp;SUBSTITUTE(SUBSTITUTE(F$1,"standard",""),"|Float",""),ChapterTable!$1:$1,0),0),
      VLOOKUP($A2453-ChapterTable!$P$11,ChapterTable!$1:$1048576,MATCH("최종"&amp;SUBSTITUTE(SUBSTITUTE(F$1,"standard",""),"|Float",""),ChapterTable!$1:$1,0),0)*ChapterTable!$P$14
    ),
  OFFSET(F2453,-$B2453+IF($L2453,1,0),0)*
    (VLOOKUP(SUBSTITUTE(SUBSTITUTE(F$1,"standard",""),"|Float","")&amp;IF(OR($L2453=TRUE,$A2453=0,MOD($A2453,ChapterTable!$R$20)&lt;&gt;0),"","보스")&amp;"인게임누적곱배수",ChapterTable!$R:$S,2,0)^D2453
    +VLOOKUP(SUBSTITUTE(SUBSTITUTE(F$1,"standard",""),"|Float","")&amp;IF(OR($L2453=TRUE,$A2453=0,MOD($A2453,ChapterTable!$R$20)&lt;&gt;0),"","보스")&amp;"인게임누적합배수",ChapterTable!$R:$S,2,0)*D2453)
  )
  )
  )
)</f>
        <v>1560837.8401754927</v>
      </c>
      <c r="G2453" t="s">
        <v>719</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278"/>
        <v>2</v>
      </c>
      <c r="Q2453">
        <f t="shared" si="279"/>
        <v>2</v>
      </c>
      <c r="R2453" t="b">
        <f t="shared" ca="1" si="280"/>
        <v>1</v>
      </c>
      <c r="T2453" t="b">
        <f t="shared" ca="1" si="281"/>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284"/>
        <v>0.5</v>
      </c>
      <c r="AJ2453">
        <f t="shared" si="282"/>
        <v>0.54666666600000002</v>
      </c>
      <c r="AK2453">
        <f t="shared" si="283"/>
        <v>1</v>
      </c>
      <c r="AL2453">
        <f t="shared" si="277"/>
        <v>12</v>
      </c>
    </row>
    <row r="2454" spans="1:38" hidden="1" x14ac:dyDescent="0.3">
      <c r="A2454">
        <v>27</v>
      </c>
      <c r="B2454">
        <v>13</v>
      </c>
      <c r="C2454">
        <f>IF(OR($L2454=TRUE,$A2454=0,MOD($A2454,ChapterTable!$R$20)&lt;&gt;0),
MAX(0,INT(($B2454+ChapterTable!$P$26+VLOOKUP(SUBSTITUTE(C$1,"성장단계","")&amp;"단계오프셋",ChapterTable!$R:$S,2,0))/ChapterTable!$P$23)),
MAX(0,INT(($B2454+ChapterTable!$R$26+VLOOKUP(SUBSTITUTE(C$1,"성장단계","")&amp;"보스단계오프셋",ChapterTable!$R:$S,2,0))/ChapterTable!$R$23)))</f>
        <v>1</v>
      </c>
      <c r="D2454">
        <f>IF(OR($L2454=TRUE,$A2454=0,MOD($A2454,ChapterTable!$R$20)&lt;&gt;0),
MAX(0,INT(($B2454+ChapterTable!$P$26+VLOOKUP(SUBSTITUTE(D$1,"성장단계","")&amp;"단계오프셋",ChapterTable!$R:$S,2,0))/ChapterTable!$P$23)),
MAX(0,INT(($B2454+ChapterTable!$R$26+VLOOKUP(SUBSTITUTE(D$1,"성장단계","")&amp;"보스단계오프셋",ChapterTable!$R:$S,2,0))/ChapterTable!$R$23)))</f>
        <v>1</v>
      </c>
      <c r="E2454" s="1">
        <f ca="1">IF(AND($A2454=0,$B2454=1),
    VLOOKUP(1,ChapterTable!$1:$1048576,MATCH("최종"&amp;SUBSTITUTE(SUBSTITUTE(E$1,"standard",""),"|Float",""),ChapterTable!$1:$1,0),0)*ChapterTable!$P$17,
  IF(AND($A2454=0,$B2454=0),
    E2455,
  IF($B2454=0,
    VLOOKUP($A2454,ChapterTable!$1:$1048576,MATCH("최종"&amp;SUBSTITUTE(SUBSTITUTE(E$1,"standard",""),"|Float",""),ChapterTable!$1:$1,0),0),
  IF($B2454=1,
    IF($L2454=FALSE,
      VLOOKUP($A2454,ChapterTable!$1:$1048576,MATCH("최종"&amp;SUBSTITUTE(SUBSTITUTE(E$1,"standard",""),"|Float",""),ChapterTable!$1:$1,0),0),
      VLOOKUP($A2454-ChapterTable!$P$11,ChapterTable!$1:$1048576,MATCH("최종"&amp;SUBSTITUTE(SUBSTITUTE(E$1,"standard",""),"|Float",""),ChapterTable!$1:$1,0),0)*ChapterTable!$P$14
    ),
  OFFSET(E2454,-$B2454+IF($L2454,1,0),0)*IF($B2454&gt;OFFSET($B2454,1,0),ChapterTable!$R$17,1)*
    (VLOOKUP(SUBSTITUTE(SUBSTITUTE(E$1,"standard",""),"|Float","")&amp;IF(OR($L2454=TRUE,$A2454=0,MOD($A2454,ChapterTable!$R$20)&lt;&gt;0),"","보스")&amp;"인게임누적곱배수",ChapterTable!$R:$S,2,0)^C2454
    +VLOOKUP(SUBSTITUTE(SUBSTITUTE(E$1,"standard",""),"|Float","")&amp;IF(OR($L2454=TRUE,$A2454=0,MOD($A2454,ChapterTable!$R$20)&lt;&gt;0),"","보스")&amp;"인게임누적합배수",ChapterTable!$R:$S,2,0)*C2454)
  )
  )
  )
)</f>
        <v>4181593.4694934124</v>
      </c>
      <c r="F2454" s="1">
        <f ca="1">IF(AND($A2454=0,$B2454=1),
    VLOOKUP(1,ChapterTable!$1:$1048576,MATCH("최종"&amp;SUBSTITUTE(SUBSTITUTE(F$1,"standard",""),"|Float",""),ChapterTable!$1:$1,0),0)*ChapterTable!$P$17,
  IF(AND($A2454=0,$B2454=0),
    F2455,
  IF($B2454=0,
    VLOOKUP($A2454,ChapterTable!$1:$1048576,MATCH("최종"&amp;SUBSTITUTE(SUBSTITUTE(F$1,"standard",""),"|Float",""),ChapterTable!$1:$1,0),0),
  IF($B2454=1,
    IF($L2454=FALSE,
      VLOOKUP($A2454,ChapterTable!$1:$1048576,MATCH("최종"&amp;SUBSTITUTE(SUBSTITUTE(F$1,"standard",""),"|Float",""),ChapterTable!$1:$1,0),0),
      VLOOKUP($A2454-ChapterTable!$P$11,ChapterTable!$1:$1048576,MATCH("최종"&amp;SUBSTITUTE(SUBSTITUTE(F$1,"standard",""),"|Float",""),ChapterTable!$1:$1,0),0)*ChapterTable!$P$14
    ),
  OFFSET(F2454,-$B2454+IF($L2454,1,0),0)*
    (VLOOKUP(SUBSTITUTE(SUBSTITUTE(F$1,"standard",""),"|Float","")&amp;IF(OR($L2454=TRUE,$A2454=0,MOD($A2454,ChapterTable!$R$20)&lt;&gt;0),"","보스")&amp;"인게임누적곱배수",ChapterTable!$R:$S,2,0)^D2454
    +VLOOKUP(SUBSTITUTE(SUBSTITUTE(F$1,"standard",""),"|Float","")&amp;IF(OR($L2454=TRUE,$A2454=0,MOD($A2454,ChapterTable!$R$20)&lt;&gt;0),"","보스")&amp;"인게임누적합배수",ChapterTable!$R:$S,2,0)*D2454)
  )
  )
  )
)</f>
        <v>1560837.8401754927</v>
      </c>
      <c r="G2454" t="s">
        <v>719</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278"/>
        <v>2</v>
      </c>
      <c r="Q2454">
        <f t="shared" si="279"/>
        <v>2</v>
      </c>
      <c r="R2454" t="b">
        <f t="shared" ca="1" si="280"/>
        <v>1</v>
      </c>
      <c r="T2454" t="b">
        <f t="shared" ca="1" si="281"/>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284"/>
        <v>0.5</v>
      </c>
      <c r="AJ2454">
        <f t="shared" si="282"/>
        <v>0.54666666600000002</v>
      </c>
      <c r="AK2454">
        <f t="shared" si="283"/>
        <v>1</v>
      </c>
      <c r="AL2454">
        <f t="shared" si="277"/>
        <v>12</v>
      </c>
    </row>
    <row r="2455" spans="1:38" hidden="1" x14ac:dyDescent="0.3">
      <c r="A2455">
        <v>27</v>
      </c>
      <c r="B2455">
        <v>14</v>
      </c>
      <c r="C2455">
        <f>IF(OR($L2455=TRUE,$A2455=0,MOD($A2455,ChapterTable!$R$20)&lt;&gt;0),
MAX(0,INT(($B2455+ChapterTable!$P$26+VLOOKUP(SUBSTITUTE(C$1,"성장단계","")&amp;"단계오프셋",ChapterTable!$R:$S,2,0))/ChapterTable!$P$23)),
MAX(0,INT(($B2455+ChapterTable!$R$26+VLOOKUP(SUBSTITUTE(C$1,"성장단계","")&amp;"보스단계오프셋",ChapterTable!$R:$S,2,0))/ChapterTable!$R$23)))</f>
        <v>1</v>
      </c>
      <c r="D2455">
        <f>IF(OR($L2455=TRUE,$A2455=0,MOD($A2455,ChapterTable!$R$20)&lt;&gt;0),
MAX(0,INT(($B2455+ChapterTable!$P$26+VLOOKUP(SUBSTITUTE(D$1,"성장단계","")&amp;"단계오프셋",ChapterTable!$R:$S,2,0))/ChapterTable!$P$23)),
MAX(0,INT(($B2455+ChapterTable!$R$26+VLOOKUP(SUBSTITUTE(D$1,"성장단계","")&amp;"보스단계오프셋",ChapterTable!$R:$S,2,0))/ChapterTable!$R$23)))</f>
        <v>1</v>
      </c>
      <c r="E2455" s="1">
        <f ca="1">IF(AND($A2455=0,$B2455=1),
    VLOOKUP(1,ChapterTable!$1:$1048576,MATCH("최종"&amp;SUBSTITUTE(SUBSTITUTE(E$1,"standard",""),"|Float",""),ChapterTable!$1:$1,0),0)*ChapterTable!$P$17,
  IF(AND($A2455=0,$B2455=0),
    E2456,
  IF($B2455=0,
    VLOOKUP($A2455,ChapterTable!$1:$1048576,MATCH("최종"&amp;SUBSTITUTE(SUBSTITUTE(E$1,"standard",""),"|Float",""),ChapterTable!$1:$1,0),0),
  IF($B2455=1,
    IF($L2455=FALSE,
      VLOOKUP($A2455,ChapterTable!$1:$1048576,MATCH("최종"&amp;SUBSTITUTE(SUBSTITUTE(E$1,"standard",""),"|Float",""),ChapterTable!$1:$1,0),0),
      VLOOKUP($A2455-ChapterTable!$P$11,ChapterTable!$1:$1048576,MATCH("최종"&amp;SUBSTITUTE(SUBSTITUTE(E$1,"standard",""),"|Float",""),ChapterTable!$1:$1,0),0)*ChapterTable!$P$14
    ),
  OFFSET(E2455,-$B2455+IF($L2455,1,0),0)*IF($B2455&gt;OFFSET($B2455,1,0),ChapterTable!$R$17,1)*
    (VLOOKUP(SUBSTITUTE(SUBSTITUTE(E$1,"standard",""),"|Float","")&amp;IF(OR($L2455=TRUE,$A2455=0,MOD($A2455,ChapterTable!$R$20)&lt;&gt;0),"","보스")&amp;"인게임누적곱배수",ChapterTable!$R:$S,2,0)^C2455
    +VLOOKUP(SUBSTITUTE(SUBSTITUTE(E$1,"standard",""),"|Float","")&amp;IF(OR($L2455=TRUE,$A2455=0,MOD($A2455,ChapterTable!$R$20)&lt;&gt;0),"","보스")&amp;"인게임누적합배수",ChapterTable!$R:$S,2,0)*C2455)
  )
  )
  )
)</f>
        <v>4181593.4694934124</v>
      </c>
      <c r="F2455" s="1">
        <f ca="1">IF(AND($A2455=0,$B2455=1),
    VLOOKUP(1,ChapterTable!$1:$1048576,MATCH("최종"&amp;SUBSTITUTE(SUBSTITUTE(F$1,"standard",""),"|Float",""),ChapterTable!$1:$1,0),0)*ChapterTable!$P$17,
  IF(AND($A2455=0,$B2455=0),
    F2456,
  IF($B2455=0,
    VLOOKUP($A2455,ChapterTable!$1:$1048576,MATCH("최종"&amp;SUBSTITUTE(SUBSTITUTE(F$1,"standard",""),"|Float",""),ChapterTable!$1:$1,0),0),
  IF($B2455=1,
    IF($L2455=FALSE,
      VLOOKUP($A2455,ChapterTable!$1:$1048576,MATCH("최종"&amp;SUBSTITUTE(SUBSTITUTE(F$1,"standard",""),"|Float",""),ChapterTable!$1:$1,0),0),
      VLOOKUP($A2455-ChapterTable!$P$11,ChapterTable!$1:$1048576,MATCH("최종"&amp;SUBSTITUTE(SUBSTITUTE(F$1,"standard",""),"|Float",""),ChapterTable!$1:$1,0),0)*ChapterTable!$P$14
    ),
  OFFSET(F2455,-$B2455+IF($L2455,1,0),0)*
    (VLOOKUP(SUBSTITUTE(SUBSTITUTE(F$1,"standard",""),"|Float","")&amp;IF(OR($L2455=TRUE,$A2455=0,MOD($A2455,ChapterTable!$R$20)&lt;&gt;0),"","보스")&amp;"인게임누적곱배수",ChapterTable!$R:$S,2,0)^D2455
    +VLOOKUP(SUBSTITUTE(SUBSTITUTE(F$1,"standard",""),"|Float","")&amp;IF(OR($L2455=TRUE,$A2455=0,MOD($A2455,ChapterTable!$R$20)&lt;&gt;0),"","보스")&amp;"인게임누적합배수",ChapterTable!$R:$S,2,0)*D2455)
  )
  )
  )
)</f>
        <v>1560837.8401754927</v>
      </c>
      <c r="G2455" t="s">
        <v>719</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278"/>
        <v>2</v>
      </c>
      <c r="Q2455">
        <f t="shared" si="279"/>
        <v>2</v>
      </c>
      <c r="R2455" t="b">
        <f t="shared" ca="1" si="280"/>
        <v>1</v>
      </c>
      <c r="T2455" t="b">
        <f t="shared" ca="1" si="281"/>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284"/>
        <v>0.5</v>
      </c>
      <c r="AJ2455">
        <f t="shared" si="282"/>
        <v>0.54666666600000002</v>
      </c>
      <c r="AK2455">
        <f t="shared" si="283"/>
        <v>1</v>
      </c>
      <c r="AL2455">
        <f t="shared" si="277"/>
        <v>12</v>
      </c>
    </row>
    <row r="2456" spans="1:38" hidden="1" x14ac:dyDescent="0.3">
      <c r="A2456">
        <v>27</v>
      </c>
      <c r="B2456">
        <v>15</v>
      </c>
      <c r="C2456">
        <f>IF(OR($L2456=TRUE,$A2456=0,MOD($A2456,ChapterTable!$R$20)&lt;&gt;0),
MAX(0,INT(($B2456+ChapterTable!$P$26+VLOOKUP(SUBSTITUTE(C$1,"성장단계","")&amp;"단계오프셋",ChapterTable!$R:$S,2,0))/ChapterTable!$P$23)),
MAX(0,INT(($B2456+ChapterTable!$R$26+VLOOKUP(SUBSTITUTE(C$1,"성장단계","")&amp;"보스단계오프셋",ChapterTable!$R:$S,2,0))/ChapterTable!$R$23)))</f>
        <v>1</v>
      </c>
      <c r="D2456">
        <f>IF(OR($L2456=TRUE,$A2456=0,MOD($A2456,ChapterTable!$R$20)&lt;&gt;0),
MAX(0,INT(($B2456+ChapterTable!$P$26+VLOOKUP(SUBSTITUTE(D$1,"성장단계","")&amp;"단계오프셋",ChapterTable!$R:$S,2,0))/ChapterTable!$P$23)),
MAX(0,INT(($B2456+ChapterTable!$R$26+VLOOKUP(SUBSTITUTE(D$1,"성장단계","")&amp;"보스단계오프셋",ChapterTable!$R:$S,2,0))/ChapterTable!$R$23)))</f>
        <v>1</v>
      </c>
      <c r="E2456" s="1">
        <f ca="1">IF(AND($A2456=0,$B2456=1),
    VLOOKUP(1,ChapterTable!$1:$1048576,MATCH("최종"&amp;SUBSTITUTE(SUBSTITUTE(E$1,"standard",""),"|Float",""),ChapterTable!$1:$1,0),0)*ChapterTable!$P$17,
  IF(AND($A2456=0,$B2456=0),
    E2457,
  IF($B2456=0,
    VLOOKUP($A2456,ChapterTable!$1:$1048576,MATCH("최종"&amp;SUBSTITUTE(SUBSTITUTE(E$1,"standard",""),"|Float",""),ChapterTable!$1:$1,0),0),
  IF($B2456=1,
    IF($L2456=FALSE,
      VLOOKUP($A2456,ChapterTable!$1:$1048576,MATCH("최종"&amp;SUBSTITUTE(SUBSTITUTE(E$1,"standard",""),"|Float",""),ChapterTable!$1:$1,0),0),
      VLOOKUP($A2456-ChapterTable!$P$11,ChapterTable!$1:$1048576,MATCH("최종"&amp;SUBSTITUTE(SUBSTITUTE(E$1,"standard",""),"|Float",""),ChapterTable!$1:$1,0),0)*ChapterTable!$P$14
    ),
  OFFSET(E2456,-$B2456+IF($L2456,1,0),0)*IF($B2456&gt;OFFSET($B2456,1,0),ChapterTable!$R$17,1)*
    (VLOOKUP(SUBSTITUTE(SUBSTITUTE(E$1,"standard",""),"|Float","")&amp;IF(OR($L2456=TRUE,$A2456=0,MOD($A2456,ChapterTable!$R$20)&lt;&gt;0),"","보스")&amp;"인게임누적곱배수",ChapterTable!$R:$S,2,0)^C2456
    +VLOOKUP(SUBSTITUTE(SUBSTITUTE(E$1,"standard",""),"|Float","")&amp;IF(OR($L2456=TRUE,$A2456=0,MOD($A2456,ChapterTable!$R$20)&lt;&gt;0),"","보스")&amp;"인게임누적합배수",ChapterTable!$R:$S,2,0)*C2456)
  )
  )
  )
)</f>
        <v>4181593.4694934124</v>
      </c>
      <c r="F2456" s="1">
        <f ca="1">IF(AND($A2456=0,$B2456=1),
    VLOOKUP(1,ChapterTable!$1:$1048576,MATCH("최종"&amp;SUBSTITUTE(SUBSTITUTE(F$1,"standard",""),"|Float",""),ChapterTable!$1:$1,0),0)*ChapterTable!$P$17,
  IF(AND($A2456=0,$B2456=0),
    F2457,
  IF($B2456=0,
    VLOOKUP($A2456,ChapterTable!$1:$1048576,MATCH("최종"&amp;SUBSTITUTE(SUBSTITUTE(F$1,"standard",""),"|Float",""),ChapterTable!$1:$1,0),0),
  IF($B2456=1,
    IF($L2456=FALSE,
      VLOOKUP($A2456,ChapterTable!$1:$1048576,MATCH("최종"&amp;SUBSTITUTE(SUBSTITUTE(F$1,"standard",""),"|Float",""),ChapterTable!$1:$1,0),0),
      VLOOKUP($A2456-ChapterTable!$P$11,ChapterTable!$1:$1048576,MATCH("최종"&amp;SUBSTITUTE(SUBSTITUTE(F$1,"standard",""),"|Float",""),ChapterTable!$1:$1,0),0)*ChapterTable!$P$14
    ),
  OFFSET(F2456,-$B2456+IF($L2456,1,0),0)*
    (VLOOKUP(SUBSTITUTE(SUBSTITUTE(F$1,"standard",""),"|Float","")&amp;IF(OR($L2456=TRUE,$A2456=0,MOD($A2456,ChapterTable!$R$20)&lt;&gt;0),"","보스")&amp;"인게임누적곱배수",ChapterTable!$R:$S,2,0)^D2456
    +VLOOKUP(SUBSTITUTE(SUBSTITUTE(F$1,"standard",""),"|Float","")&amp;IF(OR($L2456=TRUE,$A2456=0,MOD($A2456,ChapterTable!$R$20)&lt;&gt;0),"","보스")&amp;"인게임누적합배수",ChapterTable!$R:$S,2,0)*D2456)
  )
  )
  )
)</f>
        <v>1560837.8401754927</v>
      </c>
      <c r="G2456" t="s">
        <v>719</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278"/>
        <v>11</v>
      </c>
      <c r="Q2456">
        <f t="shared" si="279"/>
        <v>11</v>
      </c>
      <c r="R2456" t="b">
        <f t="shared" ca="1" si="280"/>
        <v>1</v>
      </c>
      <c r="T2456" t="b">
        <f t="shared" ca="1" si="281"/>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284"/>
        <v>0.5</v>
      </c>
      <c r="AJ2456">
        <f t="shared" si="282"/>
        <v>0.54666666600000002</v>
      </c>
      <c r="AK2456">
        <f t="shared" si="283"/>
        <v>1</v>
      </c>
      <c r="AL2456">
        <f t="shared" si="277"/>
        <v>12</v>
      </c>
    </row>
    <row r="2457" spans="1:38" hidden="1" x14ac:dyDescent="0.3">
      <c r="A2457">
        <v>27</v>
      </c>
      <c r="B2457">
        <v>16</v>
      </c>
      <c r="C2457">
        <f>IF(OR($L2457=TRUE,$A2457=0,MOD($A2457,ChapterTable!$R$20)&lt;&gt;0),
MAX(0,INT(($B2457+ChapterTable!$P$26+VLOOKUP(SUBSTITUTE(C$1,"성장단계","")&amp;"단계오프셋",ChapterTable!$R:$S,2,0))/ChapterTable!$P$23)),
MAX(0,INT(($B2457+ChapterTable!$R$26+VLOOKUP(SUBSTITUTE(C$1,"성장단계","")&amp;"보스단계오프셋",ChapterTable!$R:$S,2,0))/ChapterTable!$R$23)))</f>
        <v>2</v>
      </c>
      <c r="D2457">
        <f>IF(OR($L2457=TRUE,$A2457=0,MOD($A2457,ChapterTable!$R$20)&lt;&gt;0),
MAX(0,INT(($B2457+ChapterTable!$P$26+VLOOKUP(SUBSTITUTE(D$1,"성장단계","")&amp;"단계오프셋",ChapterTable!$R:$S,2,0))/ChapterTable!$P$23)),
MAX(0,INT(($B2457+ChapterTable!$R$26+VLOOKUP(SUBSTITUTE(D$1,"성장단계","")&amp;"보스단계오프셋",ChapterTable!$R:$S,2,0))/ChapterTable!$R$23)))</f>
        <v>1</v>
      </c>
      <c r="E2457" s="1">
        <f ca="1">IF(AND($A2457=0,$B2457=1),
    VLOOKUP(1,ChapterTable!$1:$1048576,MATCH("최종"&amp;SUBSTITUTE(SUBSTITUTE(E$1,"standard",""),"|Float",""),ChapterTable!$1:$1,0),0)*ChapterTable!$P$17,
  IF(AND($A2457=0,$B2457=0),
    E2458,
  IF($B2457=0,
    VLOOKUP($A2457,ChapterTable!$1:$1048576,MATCH("최종"&amp;SUBSTITUTE(SUBSTITUTE(E$1,"standard",""),"|Float",""),ChapterTable!$1:$1,0),0),
  IF($B2457=1,
    IF($L2457=FALSE,
      VLOOKUP($A2457,ChapterTable!$1:$1048576,MATCH("최종"&amp;SUBSTITUTE(SUBSTITUTE(E$1,"standard",""),"|Float",""),ChapterTable!$1:$1,0),0),
      VLOOKUP($A2457-ChapterTable!$P$11,ChapterTable!$1:$1048576,MATCH("최종"&amp;SUBSTITUTE(SUBSTITUTE(E$1,"standard",""),"|Float",""),ChapterTable!$1:$1,0),0)*ChapterTable!$P$14
    ),
  OFFSET(E2457,-$B2457+IF($L2457,1,0),0)*IF($B2457&gt;OFFSET($B2457,1,0),ChapterTable!$R$17,1)*
    (VLOOKUP(SUBSTITUTE(SUBSTITUTE(E$1,"standard",""),"|Float","")&amp;IF(OR($L2457=TRUE,$A2457=0,MOD($A2457,ChapterTable!$R$20)&lt;&gt;0),"","보스")&amp;"인게임누적곱배수",ChapterTable!$R:$S,2,0)^C2457
    +VLOOKUP(SUBSTITUTE(SUBSTITUTE(E$1,"standard",""),"|Float","")&amp;IF(OR($L2457=TRUE,$A2457=0,MOD($A2457,ChapterTable!$R$20)&lt;&gt;0),"","보스")&amp;"인게임누적합배수",ChapterTable!$R:$S,2,0)*C2457)
  )
  )
  )
)</f>
        <v>4878525.7144089807</v>
      </c>
      <c r="F2457" s="1">
        <f ca="1">IF(AND($A2457=0,$B2457=1),
    VLOOKUP(1,ChapterTable!$1:$1048576,MATCH("최종"&amp;SUBSTITUTE(SUBSTITUTE(F$1,"standard",""),"|Float",""),ChapterTable!$1:$1,0),0)*ChapterTable!$P$17,
  IF(AND($A2457=0,$B2457=0),
    F2458,
  IF($B2457=0,
    VLOOKUP($A2457,ChapterTable!$1:$1048576,MATCH("최종"&amp;SUBSTITUTE(SUBSTITUTE(F$1,"standard",""),"|Float",""),ChapterTable!$1:$1,0),0),
  IF($B2457=1,
    IF($L2457=FALSE,
      VLOOKUP($A2457,ChapterTable!$1:$1048576,MATCH("최종"&amp;SUBSTITUTE(SUBSTITUTE(F$1,"standard",""),"|Float",""),ChapterTable!$1:$1,0),0),
      VLOOKUP($A2457-ChapterTable!$P$11,ChapterTable!$1:$1048576,MATCH("최종"&amp;SUBSTITUTE(SUBSTITUTE(F$1,"standard",""),"|Float",""),ChapterTable!$1:$1,0),0)*ChapterTable!$P$14
    ),
  OFFSET(F2457,-$B2457+IF($L2457,1,0),0)*
    (VLOOKUP(SUBSTITUTE(SUBSTITUTE(F$1,"standard",""),"|Float","")&amp;IF(OR($L2457=TRUE,$A2457=0,MOD($A2457,ChapterTable!$R$20)&lt;&gt;0),"","보스")&amp;"인게임누적곱배수",ChapterTable!$R:$S,2,0)^D2457
    +VLOOKUP(SUBSTITUTE(SUBSTITUTE(F$1,"standard",""),"|Float","")&amp;IF(OR($L2457=TRUE,$A2457=0,MOD($A2457,ChapterTable!$R$20)&lt;&gt;0),"","보스")&amp;"인게임누적합배수",ChapterTable!$R:$S,2,0)*D2457)
  )
  )
  )
)</f>
        <v>1560837.8401754927</v>
      </c>
      <c r="G2457" t="s">
        <v>719</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278"/>
        <v>2</v>
      </c>
      <c r="Q2457">
        <f t="shared" si="279"/>
        <v>2</v>
      </c>
      <c r="R2457" t="b">
        <f t="shared" ca="1" si="280"/>
        <v>1</v>
      </c>
      <c r="T2457" t="b">
        <f t="shared" ca="1" si="281"/>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284"/>
        <v>0.5</v>
      </c>
      <c r="AJ2457">
        <f t="shared" si="282"/>
        <v>0.54666666600000002</v>
      </c>
      <c r="AK2457">
        <f t="shared" si="283"/>
        <v>1</v>
      </c>
      <c r="AL2457">
        <f t="shared" si="277"/>
        <v>12</v>
      </c>
    </row>
    <row r="2458" spans="1:38" hidden="1" x14ac:dyDescent="0.3">
      <c r="A2458">
        <v>27</v>
      </c>
      <c r="B2458">
        <v>17</v>
      </c>
      <c r="C2458">
        <f>IF(OR($L2458=TRUE,$A2458=0,MOD($A2458,ChapterTable!$R$20)&lt;&gt;0),
MAX(0,INT(($B2458+ChapterTable!$P$26+VLOOKUP(SUBSTITUTE(C$1,"성장단계","")&amp;"단계오프셋",ChapterTable!$R:$S,2,0))/ChapterTable!$P$23)),
MAX(0,INT(($B2458+ChapterTable!$R$26+VLOOKUP(SUBSTITUTE(C$1,"성장단계","")&amp;"보스단계오프셋",ChapterTable!$R:$S,2,0))/ChapterTable!$R$23)))</f>
        <v>2</v>
      </c>
      <c r="D2458">
        <f>IF(OR($L2458=TRUE,$A2458=0,MOD($A2458,ChapterTable!$R$20)&lt;&gt;0),
MAX(0,INT(($B2458+ChapterTable!$P$26+VLOOKUP(SUBSTITUTE(D$1,"성장단계","")&amp;"단계오프셋",ChapterTable!$R:$S,2,0))/ChapterTable!$P$23)),
MAX(0,INT(($B2458+ChapterTable!$R$26+VLOOKUP(SUBSTITUTE(D$1,"성장단계","")&amp;"보스단계오프셋",ChapterTable!$R:$S,2,0))/ChapterTable!$R$23)))</f>
        <v>1</v>
      </c>
      <c r="E2458" s="1">
        <f ca="1">IF(AND($A2458=0,$B2458=1),
    VLOOKUP(1,ChapterTable!$1:$1048576,MATCH("최종"&amp;SUBSTITUTE(SUBSTITUTE(E$1,"standard",""),"|Float",""),ChapterTable!$1:$1,0),0)*ChapterTable!$P$17,
  IF(AND($A2458=0,$B2458=0),
    E2459,
  IF($B2458=0,
    VLOOKUP($A2458,ChapterTable!$1:$1048576,MATCH("최종"&amp;SUBSTITUTE(SUBSTITUTE(E$1,"standard",""),"|Float",""),ChapterTable!$1:$1,0),0),
  IF($B2458=1,
    IF($L2458=FALSE,
      VLOOKUP($A2458,ChapterTable!$1:$1048576,MATCH("최종"&amp;SUBSTITUTE(SUBSTITUTE(E$1,"standard",""),"|Float",""),ChapterTable!$1:$1,0),0),
      VLOOKUP($A2458-ChapterTable!$P$11,ChapterTable!$1:$1048576,MATCH("최종"&amp;SUBSTITUTE(SUBSTITUTE(E$1,"standard",""),"|Float",""),ChapterTable!$1:$1,0),0)*ChapterTable!$P$14
    ),
  OFFSET(E2458,-$B2458+IF($L2458,1,0),0)*IF($B2458&gt;OFFSET($B2458,1,0),ChapterTable!$R$17,1)*
    (VLOOKUP(SUBSTITUTE(SUBSTITUTE(E$1,"standard",""),"|Float","")&amp;IF(OR($L2458=TRUE,$A2458=0,MOD($A2458,ChapterTable!$R$20)&lt;&gt;0),"","보스")&amp;"인게임누적곱배수",ChapterTable!$R:$S,2,0)^C2458
    +VLOOKUP(SUBSTITUTE(SUBSTITUTE(E$1,"standard",""),"|Float","")&amp;IF(OR($L2458=TRUE,$A2458=0,MOD($A2458,ChapterTable!$R$20)&lt;&gt;0),"","보스")&amp;"인게임누적합배수",ChapterTable!$R:$S,2,0)*C2458)
  )
  )
  )
)</f>
        <v>4878525.7144089807</v>
      </c>
      <c r="F2458" s="1">
        <f ca="1">IF(AND($A2458=0,$B2458=1),
    VLOOKUP(1,ChapterTable!$1:$1048576,MATCH("최종"&amp;SUBSTITUTE(SUBSTITUTE(F$1,"standard",""),"|Float",""),ChapterTable!$1:$1,0),0)*ChapterTable!$P$17,
  IF(AND($A2458=0,$B2458=0),
    F2459,
  IF($B2458=0,
    VLOOKUP($A2458,ChapterTable!$1:$1048576,MATCH("최종"&amp;SUBSTITUTE(SUBSTITUTE(F$1,"standard",""),"|Float",""),ChapterTable!$1:$1,0),0),
  IF($B2458=1,
    IF($L2458=FALSE,
      VLOOKUP($A2458,ChapterTable!$1:$1048576,MATCH("최종"&amp;SUBSTITUTE(SUBSTITUTE(F$1,"standard",""),"|Float",""),ChapterTable!$1:$1,0),0),
      VLOOKUP($A2458-ChapterTable!$P$11,ChapterTable!$1:$1048576,MATCH("최종"&amp;SUBSTITUTE(SUBSTITUTE(F$1,"standard",""),"|Float",""),ChapterTable!$1:$1,0),0)*ChapterTable!$P$14
    ),
  OFFSET(F2458,-$B2458+IF($L2458,1,0),0)*
    (VLOOKUP(SUBSTITUTE(SUBSTITUTE(F$1,"standard",""),"|Float","")&amp;IF(OR($L2458=TRUE,$A2458=0,MOD($A2458,ChapterTable!$R$20)&lt;&gt;0),"","보스")&amp;"인게임누적곱배수",ChapterTable!$R:$S,2,0)^D2458
    +VLOOKUP(SUBSTITUTE(SUBSTITUTE(F$1,"standard",""),"|Float","")&amp;IF(OR($L2458=TRUE,$A2458=0,MOD($A2458,ChapterTable!$R$20)&lt;&gt;0),"","보스")&amp;"인게임누적합배수",ChapterTable!$R:$S,2,0)*D2458)
  )
  )
  )
)</f>
        <v>1560837.8401754927</v>
      </c>
      <c r="G2458" t="s">
        <v>719</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278"/>
        <v>2</v>
      </c>
      <c r="Q2458">
        <f t="shared" si="279"/>
        <v>2</v>
      </c>
      <c r="R2458" t="b">
        <f t="shared" ca="1" si="280"/>
        <v>1</v>
      </c>
      <c r="T2458" t="b">
        <f t="shared" ca="1" si="281"/>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284"/>
        <v>0.5</v>
      </c>
      <c r="AJ2458">
        <f t="shared" si="282"/>
        <v>0.54666666600000002</v>
      </c>
      <c r="AK2458">
        <f t="shared" si="283"/>
        <v>1</v>
      </c>
      <c r="AL2458">
        <f t="shared" si="277"/>
        <v>12</v>
      </c>
    </row>
    <row r="2459" spans="1:38" hidden="1" x14ac:dyDescent="0.3">
      <c r="A2459">
        <v>27</v>
      </c>
      <c r="B2459">
        <v>18</v>
      </c>
      <c r="C2459">
        <f>IF(OR($L2459=TRUE,$A2459=0,MOD($A2459,ChapterTable!$R$20)&lt;&gt;0),
MAX(0,INT(($B2459+ChapterTable!$P$26+VLOOKUP(SUBSTITUTE(C$1,"성장단계","")&amp;"단계오프셋",ChapterTable!$R:$S,2,0))/ChapterTable!$P$23)),
MAX(0,INT(($B2459+ChapterTable!$R$26+VLOOKUP(SUBSTITUTE(C$1,"성장단계","")&amp;"보스단계오프셋",ChapterTable!$R:$S,2,0))/ChapterTable!$R$23)))</f>
        <v>2</v>
      </c>
      <c r="D2459">
        <f>IF(OR($L2459=TRUE,$A2459=0,MOD($A2459,ChapterTable!$R$20)&lt;&gt;0),
MAX(0,INT(($B2459+ChapterTable!$P$26+VLOOKUP(SUBSTITUTE(D$1,"성장단계","")&amp;"단계오프셋",ChapterTable!$R:$S,2,0))/ChapterTable!$P$23)),
MAX(0,INT(($B2459+ChapterTable!$R$26+VLOOKUP(SUBSTITUTE(D$1,"성장단계","")&amp;"보스단계오프셋",ChapterTable!$R:$S,2,0))/ChapterTable!$R$23)))</f>
        <v>1</v>
      </c>
      <c r="E2459" s="1">
        <f ca="1">IF(AND($A2459=0,$B2459=1),
    VLOOKUP(1,ChapterTable!$1:$1048576,MATCH("최종"&amp;SUBSTITUTE(SUBSTITUTE(E$1,"standard",""),"|Float",""),ChapterTable!$1:$1,0),0)*ChapterTable!$P$17,
  IF(AND($A2459=0,$B2459=0),
    E2460,
  IF($B2459=0,
    VLOOKUP($A2459,ChapterTable!$1:$1048576,MATCH("최종"&amp;SUBSTITUTE(SUBSTITUTE(E$1,"standard",""),"|Float",""),ChapterTable!$1:$1,0),0),
  IF($B2459=1,
    IF($L2459=FALSE,
      VLOOKUP($A2459,ChapterTable!$1:$1048576,MATCH("최종"&amp;SUBSTITUTE(SUBSTITUTE(E$1,"standard",""),"|Float",""),ChapterTable!$1:$1,0),0),
      VLOOKUP($A2459-ChapterTable!$P$11,ChapterTable!$1:$1048576,MATCH("최종"&amp;SUBSTITUTE(SUBSTITUTE(E$1,"standard",""),"|Float",""),ChapterTable!$1:$1,0),0)*ChapterTable!$P$14
    ),
  OFFSET(E2459,-$B2459+IF($L2459,1,0),0)*IF($B2459&gt;OFFSET($B2459,1,0),ChapterTable!$R$17,1)*
    (VLOOKUP(SUBSTITUTE(SUBSTITUTE(E$1,"standard",""),"|Float","")&amp;IF(OR($L2459=TRUE,$A2459=0,MOD($A2459,ChapterTable!$R$20)&lt;&gt;0),"","보스")&amp;"인게임누적곱배수",ChapterTable!$R:$S,2,0)^C2459
    +VLOOKUP(SUBSTITUTE(SUBSTITUTE(E$1,"standard",""),"|Float","")&amp;IF(OR($L2459=TRUE,$A2459=0,MOD($A2459,ChapterTable!$R$20)&lt;&gt;0),"","보스")&amp;"인게임누적합배수",ChapterTable!$R:$S,2,0)*C2459)
  )
  )
  )
)</f>
        <v>4878525.7144089807</v>
      </c>
      <c r="F2459" s="1">
        <f ca="1">IF(AND($A2459=0,$B2459=1),
    VLOOKUP(1,ChapterTable!$1:$1048576,MATCH("최종"&amp;SUBSTITUTE(SUBSTITUTE(F$1,"standard",""),"|Float",""),ChapterTable!$1:$1,0),0)*ChapterTable!$P$17,
  IF(AND($A2459=0,$B2459=0),
    F2460,
  IF($B2459=0,
    VLOOKUP($A2459,ChapterTable!$1:$1048576,MATCH("최종"&amp;SUBSTITUTE(SUBSTITUTE(F$1,"standard",""),"|Float",""),ChapterTable!$1:$1,0),0),
  IF($B2459=1,
    IF($L2459=FALSE,
      VLOOKUP($A2459,ChapterTable!$1:$1048576,MATCH("최종"&amp;SUBSTITUTE(SUBSTITUTE(F$1,"standard",""),"|Float",""),ChapterTable!$1:$1,0),0),
      VLOOKUP($A2459-ChapterTable!$P$11,ChapterTable!$1:$1048576,MATCH("최종"&amp;SUBSTITUTE(SUBSTITUTE(F$1,"standard",""),"|Float",""),ChapterTable!$1:$1,0),0)*ChapterTable!$P$14
    ),
  OFFSET(F2459,-$B2459+IF($L2459,1,0),0)*
    (VLOOKUP(SUBSTITUTE(SUBSTITUTE(F$1,"standard",""),"|Float","")&amp;IF(OR($L2459=TRUE,$A2459=0,MOD($A2459,ChapterTable!$R$20)&lt;&gt;0),"","보스")&amp;"인게임누적곱배수",ChapterTable!$R:$S,2,0)^D2459
    +VLOOKUP(SUBSTITUTE(SUBSTITUTE(F$1,"standard",""),"|Float","")&amp;IF(OR($L2459=TRUE,$A2459=0,MOD($A2459,ChapterTable!$R$20)&lt;&gt;0),"","보스")&amp;"인게임누적합배수",ChapterTable!$R:$S,2,0)*D2459)
  )
  )
  )
)</f>
        <v>1560837.8401754927</v>
      </c>
      <c r="G2459" t="s">
        <v>719</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278"/>
        <v>2</v>
      </c>
      <c r="Q2459">
        <f t="shared" si="279"/>
        <v>2</v>
      </c>
      <c r="R2459" t="b">
        <f t="shared" ca="1" si="280"/>
        <v>1</v>
      </c>
      <c r="T2459" t="b">
        <f t="shared" ca="1" si="281"/>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284"/>
        <v>0.5</v>
      </c>
      <c r="AJ2459">
        <f t="shared" si="282"/>
        <v>0.54666666600000002</v>
      </c>
      <c r="AK2459">
        <f t="shared" si="283"/>
        <v>1</v>
      </c>
      <c r="AL2459">
        <f t="shared" si="277"/>
        <v>12</v>
      </c>
    </row>
    <row r="2460" spans="1:38" hidden="1" x14ac:dyDescent="0.3">
      <c r="A2460">
        <v>27</v>
      </c>
      <c r="B2460">
        <v>19</v>
      </c>
      <c r="C2460">
        <f>IF(OR($L2460=TRUE,$A2460=0,MOD($A2460,ChapterTable!$R$20)&lt;&gt;0),
MAX(0,INT(($B2460+ChapterTable!$P$26+VLOOKUP(SUBSTITUTE(C$1,"성장단계","")&amp;"단계오프셋",ChapterTable!$R:$S,2,0))/ChapterTable!$P$23)),
MAX(0,INT(($B2460+ChapterTable!$R$26+VLOOKUP(SUBSTITUTE(C$1,"성장단계","")&amp;"보스단계오프셋",ChapterTable!$R:$S,2,0))/ChapterTable!$R$23)))</f>
        <v>2</v>
      </c>
      <c r="D2460">
        <f>IF(OR($L2460=TRUE,$A2460=0,MOD($A2460,ChapterTable!$R$20)&lt;&gt;0),
MAX(0,INT(($B2460+ChapterTable!$P$26+VLOOKUP(SUBSTITUTE(D$1,"성장단계","")&amp;"단계오프셋",ChapterTable!$R:$S,2,0))/ChapterTable!$P$23)),
MAX(0,INT(($B2460+ChapterTable!$R$26+VLOOKUP(SUBSTITUTE(D$1,"성장단계","")&amp;"보스단계오프셋",ChapterTable!$R:$S,2,0))/ChapterTable!$R$23)))</f>
        <v>1</v>
      </c>
      <c r="E2460" s="1">
        <f ca="1">IF(AND($A2460=0,$B2460=1),
    VLOOKUP(1,ChapterTable!$1:$1048576,MATCH("최종"&amp;SUBSTITUTE(SUBSTITUTE(E$1,"standard",""),"|Float",""),ChapterTable!$1:$1,0),0)*ChapterTable!$P$17,
  IF(AND($A2460=0,$B2460=0),
    E2461,
  IF($B2460=0,
    VLOOKUP($A2460,ChapterTable!$1:$1048576,MATCH("최종"&amp;SUBSTITUTE(SUBSTITUTE(E$1,"standard",""),"|Float",""),ChapterTable!$1:$1,0),0),
  IF($B2460=1,
    IF($L2460=FALSE,
      VLOOKUP($A2460,ChapterTable!$1:$1048576,MATCH("최종"&amp;SUBSTITUTE(SUBSTITUTE(E$1,"standard",""),"|Float",""),ChapterTable!$1:$1,0),0),
      VLOOKUP($A2460-ChapterTable!$P$11,ChapterTable!$1:$1048576,MATCH("최종"&amp;SUBSTITUTE(SUBSTITUTE(E$1,"standard",""),"|Float",""),ChapterTable!$1:$1,0),0)*ChapterTable!$P$14
    ),
  OFFSET(E2460,-$B2460+IF($L2460,1,0),0)*IF($B2460&gt;OFFSET($B2460,1,0),ChapterTable!$R$17,1)*
    (VLOOKUP(SUBSTITUTE(SUBSTITUTE(E$1,"standard",""),"|Float","")&amp;IF(OR($L2460=TRUE,$A2460=0,MOD($A2460,ChapterTable!$R$20)&lt;&gt;0),"","보스")&amp;"인게임누적곱배수",ChapterTable!$R:$S,2,0)^C2460
    +VLOOKUP(SUBSTITUTE(SUBSTITUTE(E$1,"standard",""),"|Float","")&amp;IF(OR($L2460=TRUE,$A2460=0,MOD($A2460,ChapterTable!$R$20)&lt;&gt;0),"","보스")&amp;"인게임누적합배수",ChapterTable!$R:$S,2,0)*C2460)
  )
  )
  )
)</f>
        <v>4878525.7144089807</v>
      </c>
      <c r="F2460" s="1">
        <f ca="1">IF(AND($A2460=0,$B2460=1),
    VLOOKUP(1,ChapterTable!$1:$1048576,MATCH("최종"&amp;SUBSTITUTE(SUBSTITUTE(F$1,"standard",""),"|Float",""),ChapterTable!$1:$1,0),0)*ChapterTable!$P$17,
  IF(AND($A2460=0,$B2460=0),
    F2461,
  IF($B2460=0,
    VLOOKUP($A2460,ChapterTable!$1:$1048576,MATCH("최종"&amp;SUBSTITUTE(SUBSTITUTE(F$1,"standard",""),"|Float",""),ChapterTable!$1:$1,0),0),
  IF($B2460=1,
    IF($L2460=FALSE,
      VLOOKUP($A2460,ChapterTable!$1:$1048576,MATCH("최종"&amp;SUBSTITUTE(SUBSTITUTE(F$1,"standard",""),"|Float",""),ChapterTable!$1:$1,0),0),
      VLOOKUP($A2460-ChapterTable!$P$11,ChapterTable!$1:$1048576,MATCH("최종"&amp;SUBSTITUTE(SUBSTITUTE(F$1,"standard",""),"|Float",""),ChapterTable!$1:$1,0),0)*ChapterTable!$P$14
    ),
  OFFSET(F2460,-$B2460+IF($L2460,1,0),0)*
    (VLOOKUP(SUBSTITUTE(SUBSTITUTE(F$1,"standard",""),"|Float","")&amp;IF(OR($L2460=TRUE,$A2460=0,MOD($A2460,ChapterTable!$R$20)&lt;&gt;0),"","보스")&amp;"인게임누적곱배수",ChapterTable!$R:$S,2,0)^D2460
    +VLOOKUP(SUBSTITUTE(SUBSTITUTE(F$1,"standard",""),"|Float","")&amp;IF(OR($L2460=TRUE,$A2460=0,MOD($A2460,ChapterTable!$R$20)&lt;&gt;0),"","보스")&amp;"인게임누적합배수",ChapterTable!$R:$S,2,0)*D2460)
  )
  )
  )
)</f>
        <v>1560837.8401754927</v>
      </c>
      <c r="G2460" t="s">
        <v>719</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278"/>
        <v>92</v>
      </c>
      <c r="Q2460">
        <f t="shared" si="279"/>
        <v>92</v>
      </c>
      <c r="R2460" t="b">
        <f t="shared" ca="1" si="280"/>
        <v>1</v>
      </c>
      <c r="T2460" t="b">
        <f t="shared" ca="1" si="281"/>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284"/>
        <v>0.5</v>
      </c>
      <c r="AJ2460">
        <f t="shared" si="282"/>
        <v>0.54666666600000002</v>
      </c>
      <c r="AK2460">
        <f t="shared" si="283"/>
        <v>1</v>
      </c>
      <c r="AL2460">
        <f t="shared" si="277"/>
        <v>12</v>
      </c>
    </row>
    <row r="2461" spans="1:38" hidden="1" x14ac:dyDescent="0.3">
      <c r="A2461">
        <v>27</v>
      </c>
      <c r="B2461">
        <v>20</v>
      </c>
      <c r="C2461">
        <f>IF(OR($L2461=TRUE,$A2461=0,MOD($A2461,ChapterTable!$R$20)&lt;&gt;0),
MAX(0,INT(($B2461+ChapterTable!$P$26+VLOOKUP(SUBSTITUTE(C$1,"성장단계","")&amp;"단계오프셋",ChapterTable!$R:$S,2,0))/ChapterTable!$P$23)),
MAX(0,INT(($B2461+ChapterTable!$R$26+VLOOKUP(SUBSTITUTE(C$1,"성장단계","")&amp;"보스단계오프셋",ChapterTable!$R:$S,2,0))/ChapterTable!$R$23)))</f>
        <v>2</v>
      </c>
      <c r="D2461">
        <f>IF(OR($L2461=TRUE,$A2461=0,MOD($A2461,ChapterTable!$R$20)&lt;&gt;0),
MAX(0,INT(($B2461+ChapterTable!$P$26+VLOOKUP(SUBSTITUTE(D$1,"성장단계","")&amp;"단계오프셋",ChapterTable!$R:$S,2,0))/ChapterTable!$P$23)),
MAX(0,INT(($B2461+ChapterTable!$R$26+VLOOKUP(SUBSTITUTE(D$1,"성장단계","")&amp;"보스단계오프셋",ChapterTable!$R:$S,2,0))/ChapterTable!$R$23)))</f>
        <v>1</v>
      </c>
      <c r="E2461" s="1">
        <f ca="1">IF(AND($A2461=0,$B2461=1),
    VLOOKUP(1,ChapterTable!$1:$1048576,MATCH("최종"&amp;SUBSTITUTE(SUBSTITUTE(E$1,"standard",""),"|Float",""),ChapterTable!$1:$1,0),0)*ChapterTable!$P$17,
  IF(AND($A2461=0,$B2461=0),
    E2462,
  IF($B2461=0,
    VLOOKUP($A2461,ChapterTable!$1:$1048576,MATCH("최종"&amp;SUBSTITUTE(SUBSTITUTE(E$1,"standard",""),"|Float",""),ChapterTable!$1:$1,0),0),
  IF($B2461=1,
    IF($L2461=FALSE,
      VLOOKUP($A2461,ChapterTable!$1:$1048576,MATCH("최종"&amp;SUBSTITUTE(SUBSTITUTE(E$1,"standard",""),"|Float",""),ChapterTable!$1:$1,0),0),
      VLOOKUP($A2461-ChapterTable!$P$11,ChapterTable!$1:$1048576,MATCH("최종"&amp;SUBSTITUTE(SUBSTITUTE(E$1,"standard",""),"|Float",""),ChapterTable!$1:$1,0),0)*ChapterTable!$P$14
    ),
  OFFSET(E2461,-$B2461+IF($L2461,1,0),0)*IF($B2461&gt;OFFSET($B2461,1,0),ChapterTable!$R$17,1)*
    (VLOOKUP(SUBSTITUTE(SUBSTITUTE(E$1,"standard",""),"|Float","")&amp;IF(OR($L2461=TRUE,$A2461=0,MOD($A2461,ChapterTable!$R$20)&lt;&gt;0),"","보스")&amp;"인게임누적곱배수",ChapterTable!$R:$S,2,0)^C2461
    +VLOOKUP(SUBSTITUTE(SUBSTITUTE(E$1,"standard",""),"|Float","")&amp;IF(OR($L2461=TRUE,$A2461=0,MOD($A2461,ChapterTable!$R$20)&lt;&gt;0),"","보스")&amp;"인게임누적합배수",ChapterTable!$R:$S,2,0)*C2461)
  )
  )
  )
)</f>
        <v>4878525.7144089807</v>
      </c>
      <c r="F2461" s="1">
        <f ca="1">IF(AND($A2461=0,$B2461=1),
    VLOOKUP(1,ChapterTable!$1:$1048576,MATCH("최종"&amp;SUBSTITUTE(SUBSTITUTE(F$1,"standard",""),"|Float",""),ChapterTable!$1:$1,0),0)*ChapterTable!$P$17,
  IF(AND($A2461=0,$B2461=0),
    F2462,
  IF($B2461=0,
    VLOOKUP($A2461,ChapterTable!$1:$1048576,MATCH("최종"&amp;SUBSTITUTE(SUBSTITUTE(F$1,"standard",""),"|Float",""),ChapterTable!$1:$1,0),0),
  IF($B2461=1,
    IF($L2461=FALSE,
      VLOOKUP($A2461,ChapterTable!$1:$1048576,MATCH("최종"&amp;SUBSTITUTE(SUBSTITUTE(F$1,"standard",""),"|Float",""),ChapterTable!$1:$1,0),0),
      VLOOKUP($A2461-ChapterTable!$P$11,ChapterTable!$1:$1048576,MATCH("최종"&amp;SUBSTITUTE(SUBSTITUTE(F$1,"standard",""),"|Float",""),ChapterTable!$1:$1,0),0)*ChapterTable!$P$14
    ),
  OFFSET(F2461,-$B2461+IF($L2461,1,0),0)*
    (VLOOKUP(SUBSTITUTE(SUBSTITUTE(F$1,"standard",""),"|Float","")&amp;IF(OR($L2461=TRUE,$A2461=0,MOD($A2461,ChapterTable!$R$20)&lt;&gt;0),"","보스")&amp;"인게임누적곱배수",ChapterTable!$R:$S,2,0)^D2461
    +VLOOKUP(SUBSTITUTE(SUBSTITUTE(F$1,"standard",""),"|Float","")&amp;IF(OR($L2461=TRUE,$A2461=0,MOD($A2461,ChapterTable!$R$20)&lt;&gt;0),"","보스")&amp;"인게임누적합배수",ChapterTable!$R:$S,2,0)*D2461)
  )
  )
  )
)</f>
        <v>1560837.8401754927</v>
      </c>
      <c r="G2461" t="s">
        <v>719</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278"/>
        <v>22</v>
      </c>
      <c r="Q2461">
        <f t="shared" si="279"/>
        <v>22</v>
      </c>
      <c r="R2461" t="b">
        <f t="shared" ca="1" si="280"/>
        <v>1</v>
      </c>
      <c r="T2461" t="b">
        <f t="shared" ca="1" si="281"/>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284"/>
        <v>0.5</v>
      </c>
      <c r="AJ2461">
        <f t="shared" si="282"/>
        <v>1</v>
      </c>
      <c r="AK2461">
        <f t="shared" si="283"/>
        <v>2</v>
      </c>
      <c r="AL2461">
        <f t="shared" si="277"/>
        <v>12</v>
      </c>
    </row>
    <row r="2462" spans="1:38" hidden="1" x14ac:dyDescent="0.3">
      <c r="A2462">
        <v>27</v>
      </c>
      <c r="B2462">
        <v>21</v>
      </c>
      <c r="C2462">
        <f>IF(OR($L2462=TRUE,$A2462=0,MOD($A2462,ChapterTable!$R$20)&lt;&gt;0),
MAX(0,INT(($B2462+ChapterTable!$P$26+VLOOKUP(SUBSTITUTE(C$1,"성장단계","")&amp;"단계오프셋",ChapterTable!$R:$S,2,0))/ChapterTable!$P$23)),
MAX(0,INT(($B2462+ChapterTable!$R$26+VLOOKUP(SUBSTITUTE(C$1,"성장단계","")&amp;"보스단계오프셋",ChapterTable!$R:$S,2,0))/ChapterTable!$R$23)))</f>
        <v>2</v>
      </c>
      <c r="D2462">
        <f>IF(OR($L2462=TRUE,$A2462=0,MOD($A2462,ChapterTable!$R$20)&lt;&gt;0),
MAX(0,INT(($B2462+ChapterTable!$P$26+VLOOKUP(SUBSTITUTE(D$1,"성장단계","")&amp;"단계오프셋",ChapterTable!$R:$S,2,0))/ChapterTable!$P$23)),
MAX(0,INT(($B2462+ChapterTable!$R$26+VLOOKUP(SUBSTITUTE(D$1,"성장단계","")&amp;"보스단계오프셋",ChapterTable!$R:$S,2,0))/ChapterTable!$R$23)))</f>
        <v>2</v>
      </c>
      <c r="E2462" s="1">
        <f ca="1">IF(AND($A2462=0,$B2462=1),
    VLOOKUP(1,ChapterTable!$1:$1048576,MATCH("최종"&amp;SUBSTITUTE(SUBSTITUTE(E$1,"standard",""),"|Float",""),ChapterTable!$1:$1,0),0)*ChapterTable!$P$17,
  IF(AND($A2462=0,$B2462=0),
    E2463,
  IF($B2462=0,
    VLOOKUP($A2462,ChapterTable!$1:$1048576,MATCH("최종"&amp;SUBSTITUTE(SUBSTITUTE(E$1,"standard",""),"|Float",""),ChapterTable!$1:$1,0),0),
  IF($B2462=1,
    IF($L2462=FALSE,
      VLOOKUP($A2462,ChapterTable!$1:$1048576,MATCH("최종"&amp;SUBSTITUTE(SUBSTITUTE(E$1,"standard",""),"|Float",""),ChapterTable!$1:$1,0),0),
      VLOOKUP($A2462-ChapterTable!$P$11,ChapterTable!$1:$1048576,MATCH("최종"&amp;SUBSTITUTE(SUBSTITUTE(E$1,"standard",""),"|Float",""),ChapterTable!$1:$1,0),0)*ChapterTable!$P$14
    ),
  OFFSET(E2462,-$B2462+IF($L2462,1,0),0)*IF($B2462&gt;OFFSET($B2462,1,0),ChapterTable!$R$17,1)*
    (VLOOKUP(SUBSTITUTE(SUBSTITUTE(E$1,"standard",""),"|Float","")&amp;IF(OR($L2462=TRUE,$A2462=0,MOD($A2462,ChapterTable!$R$20)&lt;&gt;0),"","보스")&amp;"인게임누적곱배수",ChapterTable!$R:$S,2,0)^C2462
    +VLOOKUP(SUBSTITUTE(SUBSTITUTE(E$1,"standard",""),"|Float","")&amp;IF(OR($L2462=TRUE,$A2462=0,MOD($A2462,ChapterTable!$R$20)&lt;&gt;0),"","보스")&amp;"인게임누적합배수",ChapterTable!$R:$S,2,0)*C2462)
  )
  )
  )
)</f>
        <v>4878525.7144089807</v>
      </c>
      <c r="F2462" s="1">
        <f ca="1">IF(AND($A2462=0,$B2462=1),
    VLOOKUP(1,ChapterTable!$1:$1048576,MATCH("최종"&amp;SUBSTITUTE(SUBSTITUTE(F$1,"standard",""),"|Float",""),ChapterTable!$1:$1,0),0)*ChapterTable!$P$17,
  IF(AND($A2462=0,$B2462=0),
    F2463,
  IF($B2462=0,
    VLOOKUP($A2462,ChapterTable!$1:$1048576,MATCH("최종"&amp;SUBSTITUTE(SUBSTITUTE(F$1,"standard",""),"|Float",""),ChapterTable!$1:$1,0),0),
  IF($B2462=1,
    IF($L2462=FALSE,
      VLOOKUP($A2462,ChapterTable!$1:$1048576,MATCH("최종"&amp;SUBSTITUTE(SUBSTITUTE(F$1,"standard",""),"|Float",""),ChapterTable!$1:$1,0),0),
      VLOOKUP($A2462-ChapterTable!$P$11,ChapterTable!$1:$1048576,MATCH("최종"&amp;SUBSTITUTE(SUBSTITUTE(F$1,"standard",""),"|Float",""),ChapterTable!$1:$1,0),0)*ChapterTable!$P$14
    ),
  OFFSET(F2462,-$B2462+IF($L2462,1,0),0)*
    (VLOOKUP(SUBSTITUTE(SUBSTITUTE(F$1,"standard",""),"|Float","")&amp;IF(OR($L2462=TRUE,$A2462=0,MOD($A2462,ChapterTable!$R$20)&lt;&gt;0),"","보스")&amp;"인게임누적곱배수",ChapterTable!$R:$S,2,0)^D2462
    +VLOOKUP(SUBSTITUTE(SUBSTITUTE(F$1,"standard",""),"|Float","")&amp;IF(OR($L2462=TRUE,$A2462=0,MOD($A2462,ChapterTable!$R$20)&lt;&gt;0),"","보스")&amp;"인게임누적합배수",ChapterTable!$R:$S,2,0)*D2462)
  )
  )
  )
)</f>
        <v>1669733.5034435501</v>
      </c>
      <c r="G2462" t="s">
        <v>719</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278"/>
        <v>3</v>
      </c>
      <c r="Q2462">
        <f t="shared" si="279"/>
        <v>3</v>
      </c>
      <c r="R2462" t="b">
        <f t="shared" ca="1" si="280"/>
        <v>1</v>
      </c>
      <c r="T2462" t="b">
        <f t="shared" ca="1" si="281"/>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284"/>
        <v>0.33333333333333331</v>
      </c>
      <c r="AJ2462">
        <f t="shared" si="282"/>
        <v>0.395555555</v>
      </c>
      <c r="AK2462">
        <f t="shared" si="283"/>
        <v>1</v>
      </c>
      <c r="AL2462">
        <f t="shared" si="277"/>
        <v>12</v>
      </c>
    </row>
    <row r="2463" spans="1:38" hidden="1" x14ac:dyDescent="0.3">
      <c r="A2463">
        <v>27</v>
      </c>
      <c r="B2463">
        <v>22</v>
      </c>
      <c r="C2463">
        <f>IF(OR($L2463=TRUE,$A2463=0,MOD($A2463,ChapterTable!$R$20)&lt;&gt;0),
MAX(0,INT(($B2463+ChapterTable!$P$26+VLOOKUP(SUBSTITUTE(C$1,"성장단계","")&amp;"단계오프셋",ChapterTable!$R:$S,2,0))/ChapterTable!$P$23)),
MAX(0,INT(($B2463+ChapterTable!$R$26+VLOOKUP(SUBSTITUTE(C$1,"성장단계","")&amp;"보스단계오프셋",ChapterTable!$R:$S,2,0))/ChapterTable!$R$23)))</f>
        <v>2</v>
      </c>
      <c r="D2463">
        <f>IF(OR($L2463=TRUE,$A2463=0,MOD($A2463,ChapterTable!$R$20)&lt;&gt;0),
MAX(0,INT(($B2463+ChapterTable!$P$26+VLOOKUP(SUBSTITUTE(D$1,"성장단계","")&amp;"단계오프셋",ChapterTable!$R:$S,2,0))/ChapterTable!$P$23)),
MAX(0,INT(($B2463+ChapterTable!$R$26+VLOOKUP(SUBSTITUTE(D$1,"성장단계","")&amp;"보스단계오프셋",ChapterTable!$R:$S,2,0))/ChapterTable!$R$23)))</f>
        <v>2</v>
      </c>
      <c r="E2463" s="1">
        <f ca="1">IF(AND($A2463=0,$B2463=1),
    VLOOKUP(1,ChapterTable!$1:$1048576,MATCH("최종"&amp;SUBSTITUTE(SUBSTITUTE(E$1,"standard",""),"|Float",""),ChapterTable!$1:$1,0),0)*ChapterTable!$P$17,
  IF(AND($A2463=0,$B2463=0),
    E2464,
  IF($B2463=0,
    VLOOKUP($A2463,ChapterTable!$1:$1048576,MATCH("최종"&amp;SUBSTITUTE(SUBSTITUTE(E$1,"standard",""),"|Float",""),ChapterTable!$1:$1,0),0),
  IF($B2463=1,
    IF($L2463=FALSE,
      VLOOKUP($A2463,ChapterTable!$1:$1048576,MATCH("최종"&amp;SUBSTITUTE(SUBSTITUTE(E$1,"standard",""),"|Float",""),ChapterTable!$1:$1,0),0),
      VLOOKUP($A2463-ChapterTable!$P$11,ChapterTable!$1:$1048576,MATCH("최종"&amp;SUBSTITUTE(SUBSTITUTE(E$1,"standard",""),"|Float",""),ChapterTable!$1:$1,0),0)*ChapterTable!$P$14
    ),
  OFFSET(E2463,-$B2463+IF($L2463,1,0),0)*IF($B2463&gt;OFFSET($B2463,1,0),ChapterTable!$R$17,1)*
    (VLOOKUP(SUBSTITUTE(SUBSTITUTE(E$1,"standard",""),"|Float","")&amp;IF(OR($L2463=TRUE,$A2463=0,MOD($A2463,ChapterTable!$R$20)&lt;&gt;0),"","보스")&amp;"인게임누적곱배수",ChapterTable!$R:$S,2,0)^C2463
    +VLOOKUP(SUBSTITUTE(SUBSTITUTE(E$1,"standard",""),"|Float","")&amp;IF(OR($L2463=TRUE,$A2463=0,MOD($A2463,ChapterTable!$R$20)&lt;&gt;0),"","보스")&amp;"인게임누적합배수",ChapterTable!$R:$S,2,0)*C2463)
  )
  )
  )
)</f>
        <v>4878525.7144089807</v>
      </c>
      <c r="F2463" s="1">
        <f ca="1">IF(AND($A2463=0,$B2463=1),
    VLOOKUP(1,ChapterTable!$1:$1048576,MATCH("최종"&amp;SUBSTITUTE(SUBSTITUTE(F$1,"standard",""),"|Float",""),ChapterTable!$1:$1,0),0)*ChapterTable!$P$17,
  IF(AND($A2463=0,$B2463=0),
    F2464,
  IF($B2463=0,
    VLOOKUP($A2463,ChapterTable!$1:$1048576,MATCH("최종"&amp;SUBSTITUTE(SUBSTITUTE(F$1,"standard",""),"|Float",""),ChapterTable!$1:$1,0),0),
  IF($B2463=1,
    IF($L2463=FALSE,
      VLOOKUP($A2463,ChapterTable!$1:$1048576,MATCH("최종"&amp;SUBSTITUTE(SUBSTITUTE(F$1,"standard",""),"|Float",""),ChapterTable!$1:$1,0),0),
      VLOOKUP($A2463-ChapterTable!$P$11,ChapterTable!$1:$1048576,MATCH("최종"&amp;SUBSTITUTE(SUBSTITUTE(F$1,"standard",""),"|Float",""),ChapterTable!$1:$1,0),0)*ChapterTable!$P$14
    ),
  OFFSET(F2463,-$B2463+IF($L2463,1,0),0)*
    (VLOOKUP(SUBSTITUTE(SUBSTITUTE(F$1,"standard",""),"|Float","")&amp;IF(OR($L2463=TRUE,$A2463=0,MOD($A2463,ChapterTable!$R$20)&lt;&gt;0),"","보스")&amp;"인게임누적곱배수",ChapterTable!$R:$S,2,0)^D2463
    +VLOOKUP(SUBSTITUTE(SUBSTITUTE(F$1,"standard",""),"|Float","")&amp;IF(OR($L2463=TRUE,$A2463=0,MOD($A2463,ChapterTable!$R$20)&lt;&gt;0),"","보스")&amp;"인게임누적합배수",ChapterTable!$R:$S,2,0)*D2463)
  )
  )
  )
)</f>
        <v>1669733.5034435501</v>
      </c>
      <c r="G2463" t="s">
        <v>719</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278"/>
        <v>3</v>
      </c>
      <c r="Q2463">
        <f t="shared" si="279"/>
        <v>3</v>
      </c>
      <c r="R2463" t="b">
        <f t="shared" ca="1" si="280"/>
        <v>1</v>
      </c>
      <c r="T2463" t="b">
        <f t="shared" ca="1" si="281"/>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284"/>
        <v>0.33333333333333331</v>
      </c>
      <c r="AJ2463">
        <f t="shared" si="282"/>
        <v>0.395555555</v>
      </c>
      <c r="AK2463">
        <f t="shared" si="283"/>
        <v>1</v>
      </c>
      <c r="AL2463">
        <f t="shared" si="277"/>
        <v>12</v>
      </c>
    </row>
    <row r="2464" spans="1:38" hidden="1" x14ac:dyDescent="0.3">
      <c r="A2464">
        <v>27</v>
      </c>
      <c r="B2464">
        <v>23</v>
      </c>
      <c r="C2464">
        <f>IF(OR($L2464=TRUE,$A2464=0,MOD($A2464,ChapterTable!$R$20)&lt;&gt;0),
MAX(0,INT(($B2464+ChapterTable!$P$26+VLOOKUP(SUBSTITUTE(C$1,"성장단계","")&amp;"단계오프셋",ChapterTable!$R:$S,2,0))/ChapterTable!$P$23)),
MAX(0,INT(($B2464+ChapterTable!$R$26+VLOOKUP(SUBSTITUTE(C$1,"성장단계","")&amp;"보스단계오프셋",ChapterTable!$R:$S,2,0))/ChapterTable!$R$23)))</f>
        <v>2</v>
      </c>
      <c r="D2464">
        <f>IF(OR($L2464=TRUE,$A2464=0,MOD($A2464,ChapterTable!$R$20)&lt;&gt;0),
MAX(0,INT(($B2464+ChapterTable!$P$26+VLOOKUP(SUBSTITUTE(D$1,"성장단계","")&amp;"단계오프셋",ChapterTable!$R:$S,2,0))/ChapterTable!$P$23)),
MAX(0,INT(($B2464+ChapterTable!$R$26+VLOOKUP(SUBSTITUTE(D$1,"성장단계","")&amp;"보스단계오프셋",ChapterTable!$R:$S,2,0))/ChapterTable!$R$23)))</f>
        <v>2</v>
      </c>
      <c r="E2464" s="1">
        <f ca="1">IF(AND($A2464=0,$B2464=1),
    VLOOKUP(1,ChapterTable!$1:$1048576,MATCH("최종"&amp;SUBSTITUTE(SUBSTITUTE(E$1,"standard",""),"|Float",""),ChapterTable!$1:$1,0),0)*ChapterTable!$P$17,
  IF(AND($A2464=0,$B2464=0),
    E2465,
  IF($B2464=0,
    VLOOKUP($A2464,ChapterTable!$1:$1048576,MATCH("최종"&amp;SUBSTITUTE(SUBSTITUTE(E$1,"standard",""),"|Float",""),ChapterTable!$1:$1,0),0),
  IF($B2464=1,
    IF($L2464=FALSE,
      VLOOKUP($A2464,ChapterTable!$1:$1048576,MATCH("최종"&amp;SUBSTITUTE(SUBSTITUTE(E$1,"standard",""),"|Float",""),ChapterTable!$1:$1,0),0),
      VLOOKUP($A2464-ChapterTable!$P$11,ChapterTable!$1:$1048576,MATCH("최종"&amp;SUBSTITUTE(SUBSTITUTE(E$1,"standard",""),"|Float",""),ChapterTable!$1:$1,0),0)*ChapterTable!$P$14
    ),
  OFFSET(E2464,-$B2464+IF($L2464,1,0),0)*IF($B2464&gt;OFFSET($B2464,1,0),ChapterTable!$R$17,1)*
    (VLOOKUP(SUBSTITUTE(SUBSTITUTE(E$1,"standard",""),"|Float","")&amp;IF(OR($L2464=TRUE,$A2464=0,MOD($A2464,ChapterTable!$R$20)&lt;&gt;0),"","보스")&amp;"인게임누적곱배수",ChapterTable!$R:$S,2,0)^C2464
    +VLOOKUP(SUBSTITUTE(SUBSTITUTE(E$1,"standard",""),"|Float","")&amp;IF(OR($L2464=TRUE,$A2464=0,MOD($A2464,ChapterTable!$R$20)&lt;&gt;0),"","보스")&amp;"인게임누적합배수",ChapterTable!$R:$S,2,0)*C2464)
  )
  )
  )
)</f>
        <v>4878525.7144089807</v>
      </c>
      <c r="F2464" s="1">
        <f ca="1">IF(AND($A2464=0,$B2464=1),
    VLOOKUP(1,ChapterTable!$1:$1048576,MATCH("최종"&amp;SUBSTITUTE(SUBSTITUTE(F$1,"standard",""),"|Float",""),ChapterTable!$1:$1,0),0)*ChapterTable!$P$17,
  IF(AND($A2464=0,$B2464=0),
    F2465,
  IF($B2464=0,
    VLOOKUP($A2464,ChapterTable!$1:$1048576,MATCH("최종"&amp;SUBSTITUTE(SUBSTITUTE(F$1,"standard",""),"|Float",""),ChapterTable!$1:$1,0),0),
  IF($B2464=1,
    IF($L2464=FALSE,
      VLOOKUP($A2464,ChapterTable!$1:$1048576,MATCH("최종"&amp;SUBSTITUTE(SUBSTITUTE(F$1,"standard",""),"|Float",""),ChapterTable!$1:$1,0),0),
      VLOOKUP($A2464-ChapterTable!$P$11,ChapterTable!$1:$1048576,MATCH("최종"&amp;SUBSTITUTE(SUBSTITUTE(F$1,"standard",""),"|Float",""),ChapterTable!$1:$1,0),0)*ChapterTable!$P$14
    ),
  OFFSET(F2464,-$B2464+IF($L2464,1,0),0)*
    (VLOOKUP(SUBSTITUTE(SUBSTITUTE(F$1,"standard",""),"|Float","")&amp;IF(OR($L2464=TRUE,$A2464=0,MOD($A2464,ChapterTable!$R$20)&lt;&gt;0),"","보스")&amp;"인게임누적곱배수",ChapterTable!$R:$S,2,0)^D2464
    +VLOOKUP(SUBSTITUTE(SUBSTITUTE(F$1,"standard",""),"|Float","")&amp;IF(OR($L2464=TRUE,$A2464=0,MOD($A2464,ChapterTable!$R$20)&lt;&gt;0),"","보스")&amp;"인게임누적합배수",ChapterTable!$R:$S,2,0)*D2464)
  )
  )
  )
)</f>
        <v>1669733.5034435501</v>
      </c>
      <c r="G2464" t="s">
        <v>719</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278"/>
        <v>3</v>
      </c>
      <c r="Q2464">
        <f t="shared" si="279"/>
        <v>3</v>
      </c>
      <c r="R2464" t="b">
        <f t="shared" ca="1" si="280"/>
        <v>1</v>
      </c>
      <c r="T2464" t="b">
        <f t="shared" ca="1" si="281"/>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284"/>
        <v>0.33333333333333331</v>
      </c>
      <c r="AJ2464">
        <f t="shared" si="282"/>
        <v>0.395555555</v>
      </c>
      <c r="AK2464">
        <f t="shared" si="283"/>
        <v>1</v>
      </c>
      <c r="AL2464">
        <f t="shared" si="277"/>
        <v>12</v>
      </c>
    </row>
    <row r="2465" spans="1:38" hidden="1" x14ac:dyDescent="0.3">
      <c r="A2465">
        <v>27</v>
      </c>
      <c r="B2465">
        <v>24</v>
      </c>
      <c r="C2465">
        <f>IF(OR($L2465=TRUE,$A2465=0,MOD($A2465,ChapterTable!$R$20)&lt;&gt;0),
MAX(0,INT(($B2465+ChapterTable!$P$26+VLOOKUP(SUBSTITUTE(C$1,"성장단계","")&amp;"단계오프셋",ChapterTable!$R:$S,2,0))/ChapterTable!$P$23)),
MAX(0,INT(($B2465+ChapterTable!$R$26+VLOOKUP(SUBSTITUTE(C$1,"성장단계","")&amp;"보스단계오프셋",ChapterTable!$R:$S,2,0))/ChapterTable!$R$23)))</f>
        <v>2</v>
      </c>
      <c r="D2465">
        <f>IF(OR($L2465=TRUE,$A2465=0,MOD($A2465,ChapterTable!$R$20)&lt;&gt;0),
MAX(0,INT(($B2465+ChapterTable!$P$26+VLOOKUP(SUBSTITUTE(D$1,"성장단계","")&amp;"단계오프셋",ChapterTable!$R:$S,2,0))/ChapterTable!$P$23)),
MAX(0,INT(($B2465+ChapterTable!$R$26+VLOOKUP(SUBSTITUTE(D$1,"성장단계","")&amp;"보스단계오프셋",ChapterTable!$R:$S,2,0))/ChapterTable!$R$23)))</f>
        <v>2</v>
      </c>
      <c r="E2465" s="1">
        <f ca="1">IF(AND($A2465=0,$B2465=1),
    VLOOKUP(1,ChapterTable!$1:$1048576,MATCH("최종"&amp;SUBSTITUTE(SUBSTITUTE(E$1,"standard",""),"|Float",""),ChapterTable!$1:$1,0),0)*ChapterTable!$P$17,
  IF(AND($A2465=0,$B2465=0),
    E2466,
  IF($B2465=0,
    VLOOKUP($A2465,ChapterTable!$1:$1048576,MATCH("최종"&amp;SUBSTITUTE(SUBSTITUTE(E$1,"standard",""),"|Float",""),ChapterTable!$1:$1,0),0),
  IF($B2465=1,
    IF($L2465=FALSE,
      VLOOKUP($A2465,ChapterTable!$1:$1048576,MATCH("최종"&amp;SUBSTITUTE(SUBSTITUTE(E$1,"standard",""),"|Float",""),ChapterTable!$1:$1,0),0),
      VLOOKUP($A2465-ChapterTable!$P$11,ChapterTable!$1:$1048576,MATCH("최종"&amp;SUBSTITUTE(SUBSTITUTE(E$1,"standard",""),"|Float",""),ChapterTable!$1:$1,0),0)*ChapterTable!$P$14
    ),
  OFFSET(E2465,-$B2465+IF($L2465,1,0),0)*IF($B2465&gt;OFFSET($B2465,1,0),ChapterTable!$R$17,1)*
    (VLOOKUP(SUBSTITUTE(SUBSTITUTE(E$1,"standard",""),"|Float","")&amp;IF(OR($L2465=TRUE,$A2465=0,MOD($A2465,ChapterTable!$R$20)&lt;&gt;0),"","보스")&amp;"인게임누적곱배수",ChapterTable!$R:$S,2,0)^C2465
    +VLOOKUP(SUBSTITUTE(SUBSTITUTE(E$1,"standard",""),"|Float","")&amp;IF(OR($L2465=TRUE,$A2465=0,MOD($A2465,ChapterTable!$R$20)&lt;&gt;0),"","보스")&amp;"인게임누적합배수",ChapterTable!$R:$S,2,0)*C2465)
  )
  )
  )
)</f>
        <v>4878525.7144089807</v>
      </c>
      <c r="F2465" s="1">
        <f ca="1">IF(AND($A2465=0,$B2465=1),
    VLOOKUP(1,ChapterTable!$1:$1048576,MATCH("최종"&amp;SUBSTITUTE(SUBSTITUTE(F$1,"standard",""),"|Float",""),ChapterTable!$1:$1,0),0)*ChapterTable!$P$17,
  IF(AND($A2465=0,$B2465=0),
    F2466,
  IF($B2465=0,
    VLOOKUP($A2465,ChapterTable!$1:$1048576,MATCH("최종"&amp;SUBSTITUTE(SUBSTITUTE(F$1,"standard",""),"|Float",""),ChapterTable!$1:$1,0),0),
  IF($B2465=1,
    IF($L2465=FALSE,
      VLOOKUP($A2465,ChapterTable!$1:$1048576,MATCH("최종"&amp;SUBSTITUTE(SUBSTITUTE(F$1,"standard",""),"|Float",""),ChapterTable!$1:$1,0),0),
      VLOOKUP($A2465-ChapterTable!$P$11,ChapterTable!$1:$1048576,MATCH("최종"&amp;SUBSTITUTE(SUBSTITUTE(F$1,"standard",""),"|Float",""),ChapterTable!$1:$1,0),0)*ChapterTable!$P$14
    ),
  OFFSET(F2465,-$B2465+IF($L2465,1,0),0)*
    (VLOOKUP(SUBSTITUTE(SUBSTITUTE(F$1,"standard",""),"|Float","")&amp;IF(OR($L2465=TRUE,$A2465=0,MOD($A2465,ChapterTable!$R$20)&lt;&gt;0),"","보스")&amp;"인게임누적곱배수",ChapterTable!$R:$S,2,0)^D2465
    +VLOOKUP(SUBSTITUTE(SUBSTITUTE(F$1,"standard",""),"|Float","")&amp;IF(OR($L2465=TRUE,$A2465=0,MOD($A2465,ChapterTable!$R$20)&lt;&gt;0),"","보스")&amp;"인게임누적합배수",ChapterTable!$R:$S,2,0)*D2465)
  )
  )
  )
)</f>
        <v>1669733.5034435501</v>
      </c>
      <c r="G2465" t="s">
        <v>719</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278"/>
        <v>3</v>
      </c>
      <c r="Q2465">
        <f t="shared" si="279"/>
        <v>3</v>
      </c>
      <c r="R2465" t="b">
        <f t="shared" ca="1" si="280"/>
        <v>1</v>
      </c>
      <c r="T2465" t="b">
        <f t="shared" ca="1" si="281"/>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284"/>
        <v>0.33333333333333331</v>
      </c>
      <c r="AJ2465">
        <f t="shared" si="282"/>
        <v>0.395555555</v>
      </c>
      <c r="AK2465">
        <f t="shared" si="283"/>
        <v>1</v>
      </c>
      <c r="AL2465">
        <f t="shared" si="277"/>
        <v>12</v>
      </c>
    </row>
    <row r="2466" spans="1:38" hidden="1" x14ac:dyDescent="0.3">
      <c r="A2466">
        <v>27</v>
      </c>
      <c r="B2466">
        <v>25</v>
      </c>
      <c r="C2466">
        <f>IF(OR($L2466=TRUE,$A2466=0,MOD($A2466,ChapterTable!$R$20)&lt;&gt;0),
MAX(0,INT(($B2466+ChapterTable!$P$26+VLOOKUP(SUBSTITUTE(C$1,"성장단계","")&amp;"단계오프셋",ChapterTable!$R:$S,2,0))/ChapterTable!$P$23)),
MAX(0,INT(($B2466+ChapterTable!$R$26+VLOOKUP(SUBSTITUTE(C$1,"성장단계","")&amp;"보스단계오프셋",ChapterTable!$R:$S,2,0))/ChapterTable!$R$23)))</f>
        <v>2</v>
      </c>
      <c r="D2466">
        <f>IF(OR($L2466=TRUE,$A2466=0,MOD($A2466,ChapterTable!$R$20)&lt;&gt;0),
MAX(0,INT(($B2466+ChapterTable!$P$26+VLOOKUP(SUBSTITUTE(D$1,"성장단계","")&amp;"단계오프셋",ChapterTable!$R:$S,2,0))/ChapterTable!$P$23)),
MAX(0,INT(($B2466+ChapterTable!$R$26+VLOOKUP(SUBSTITUTE(D$1,"성장단계","")&amp;"보스단계오프셋",ChapterTable!$R:$S,2,0))/ChapterTable!$R$23)))</f>
        <v>2</v>
      </c>
      <c r="E2466" s="1">
        <f ca="1">IF(AND($A2466=0,$B2466=1),
    VLOOKUP(1,ChapterTable!$1:$1048576,MATCH("최종"&amp;SUBSTITUTE(SUBSTITUTE(E$1,"standard",""),"|Float",""),ChapterTable!$1:$1,0),0)*ChapterTable!$P$17,
  IF(AND($A2466=0,$B2466=0),
    E2467,
  IF($B2466=0,
    VLOOKUP($A2466,ChapterTable!$1:$1048576,MATCH("최종"&amp;SUBSTITUTE(SUBSTITUTE(E$1,"standard",""),"|Float",""),ChapterTable!$1:$1,0),0),
  IF($B2466=1,
    IF($L2466=FALSE,
      VLOOKUP($A2466,ChapterTable!$1:$1048576,MATCH("최종"&amp;SUBSTITUTE(SUBSTITUTE(E$1,"standard",""),"|Float",""),ChapterTable!$1:$1,0),0),
      VLOOKUP($A2466-ChapterTable!$P$11,ChapterTable!$1:$1048576,MATCH("최종"&amp;SUBSTITUTE(SUBSTITUTE(E$1,"standard",""),"|Float",""),ChapterTable!$1:$1,0),0)*ChapterTable!$P$14
    ),
  OFFSET(E2466,-$B2466+IF($L2466,1,0),0)*IF($B2466&gt;OFFSET($B2466,1,0),ChapterTable!$R$17,1)*
    (VLOOKUP(SUBSTITUTE(SUBSTITUTE(E$1,"standard",""),"|Float","")&amp;IF(OR($L2466=TRUE,$A2466=0,MOD($A2466,ChapterTable!$R$20)&lt;&gt;0),"","보스")&amp;"인게임누적곱배수",ChapterTable!$R:$S,2,0)^C2466
    +VLOOKUP(SUBSTITUTE(SUBSTITUTE(E$1,"standard",""),"|Float","")&amp;IF(OR($L2466=TRUE,$A2466=0,MOD($A2466,ChapterTable!$R$20)&lt;&gt;0),"","보스")&amp;"인게임누적합배수",ChapterTable!$R:$S,2,0)*C2466)
  )
  )
  )
)</f>
        <v>4878525.7144089807</v>
      </c>
      <c r="F2466" s="1">
        <f ca="1">IF(AND($A2466=0,$B2466=1),
    VLOOKUP(1,ChapterTable!$1:$1048576,MATCH("최종"&amp;SUBSTITUTE(SUBSTITUTE(F$1,"standard",""),"|Float",""),ChapterTable!$1:$1,0),0)*ChapterTable!$P$17,
  IF(AND($A2466=0,$B2466=0),
    F2467,
  IF($B2466=0,
    VLOOKUP($A2466,ChapterTable!$1:$1048576,MATCH("최종"&amp;SUBSTITUTE(SUBSTITUTE(F$1,"standard",""),"|Float",""),ChapterTable!$1:$1,0),0),
  IF($B2466=1,
    IF($L2466=FALSE,
      VLOOKUP($A2466,ChapterTable!$1:$1048576,MATCH("최종"&amp;SUBSTITUTE(SUBSTITUTE(F$1,"standard",""),"|Float",""),ChapterTable!$1:$1,0),0),
      VLOOKUP($A2466-ChapterTable!$P$11,ChapterTable!$1:$1048576,MATCH("최종"&amp;SUBSTITUTE(SUBSTITUTE(F$1,"standard",""),"|Float",""),ChapterTable!$1:$1,0),0)*ChapterTable!$P$14
    ),
  OFFSET(F2466,-$B2466+IF($L2466,1,0),0)*
    (VLOOKUP(SUBSTITUTE(SUBSTITUTE(F$1,"standard",""),"|Float","")&amp;IF(OR($L2466=TRUE,$A2466=0,MOD($A2466,ChapterTable!$R$20)&lt;&gt;0),"","보스")&amp;"인게임누적곱배수",ChapterTable!$R:$S,2,0)^D2466
    +VLOOKUP(SUBSTITUTE(SUBSTITUTE(F$1,"standard",""),"|Float","")&amp;IF(OR($L2466=TRUE,$A2466=0,MOD($A2466,ChapterTable!$R$20)&lt;&gt;0),"","보스")&amp;"인게임누적합배수",ChapterTable!$R:$S,2,0)*D2466)
  )
  )
  )
)</f>
        <v>1669733.5034435501</v>
      </c>
      <c r="G2466" t="s">
        <v>719</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278"/>
        <v>11</v>
      </c>
      <c r="Q2466">
        <f t="shared" si="279"/>
        <v>11</v>
      </c>
      <c r="R2466" t="b">
        <f t="shared" ca="1" si="280"/>
        <v>1</v>
      </c>
      <c r="T2466" t="b">
        <f t="shared" ca="1" si="281"/>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284"/>
        <v>0.33333333333333331</v>
      </c>
      <c r="AJ2466">
        <f t="shared" si="282"/>
        <v>0.395555555</v>
      </c>
      <c r="AK2466">
        <f t="shared" si="283"/>
        <v>1</v>
      </c>
      <c r="AL2466">
        <f t="shared" si="277"/>
        <v>12</v>
      </c>
    </row>
    <row r="2467" spans="1:38" hidden="1" x14ac:dyDescent="0.3">
      <c r="A2467">
        <v>27</v>
      </c>
      <c r="B2467">
        <v>26</v>
      </c>
      <c r="C2467">
        <f>IF(OR($L2467=TRUE,$A2467=0,MOD($A2467,ChapterTable!$R$20)&lt;&gt;0),
MAX(0,INT(($B2467+ChapterTable!$P$26+VLOOKUP(SUBSTITUTE(C$1,"성장단계","")&amp;"단계오프셋",ChapterTable!$R:$S,2,0))/ChapterTable!$P$23)),
MAX(0,INT(($B2467+ChapterTable!$R$26+VLOOKUP(SUBSTITUTE(C$1,"성장단계","")&amp;"보스단계오프셋",ChapterTable!$R:$S,2,0))/ChapterTable!$R$23)))</f>
        <v>3</v>
      </c>
      <c r="D2467">
        <f>IF(OR($L2467=TRUE,$A2467=0,MOD($A2467,ChapterTable!$R$20)&lt;&gt;0),
MAX(0,INT(($B2467+ChapterTable!$P$26+VLOOKUP(SUBSTITUTE(D$1,"성장단계","")&amp;"단계오프셋",ChapterTable!$R:$S,2,0))/ChapterTable!$P$23)),
MAX(0,INT(($B2467+ChapterTable!$R$26+VLOOKUP(SUBSTITUTE(D$1,"성장단계","")&amp;"보스단계오프셋",ChapterTable!$R:$S,2,0))/ChapterTable!$R$23)))</f>
        <v>2</v>
      </c>
      <c r="E2467" s="1">
        <f ca="1">IF(AND($A2467=0,$B2467=1),
    VLOOKUP(1,ChapterTable!$1:$1048576,MATCH("최종"&amp;SUBSTITUTE(SUBSTITUTE(E$1,"standard",""),"|Float",""),ChapterTable!$1:$1,0),0)*ChapterTable!$P$17,
  IF(AND($A2467=0,$B2467=0),
    E2468,
  IF($B2467=0,
    VLOOKUP($A2467,ChapterTable!$1:$1048576,MATCH("최종"&amp;SUBSTITUTE(SUBSTITUTE(E$1,"standard",""),"|Float",""),ChapterTable!$1:$1,0),0),
  IF($B2467=1,
    IF($L2467=FALSE,
      VLOOKUP($A2467,ChapterTable!$1:$1048576,MATCH("최종"&amp;SUBSTITUTE(SUBSTITUTE(E$1,"standard",""),"|Float",""),ChapterTable!$1:$1,0),0),
      VLOOKUP($A2467-ChapterTable!$P$11,ChapterTable!$1:$1048576,MATCH("최종"&amp;SUBSTITUTE(SUBSTITUTE(E$1,"standard",""),"|Float",""),ChapterTable!$1:$1,0),0)*ChapterTable!$P$14
    ),
  OFFSET(E2467,-$B2467+IF($L2467,1,0),0)*IF($B2467&gt;OFFSET($B2467,1,0),ChapterTable!$R$17,1)*
    (VLOOKUP(SUBSTITUTE(SUBSTITUTE(E$1,"standard",""),"|Float","")&amp;IF(OR($L2467=TRUE,$A2467=0,MOD($A2467,ChapterTable!$R$20)&lt;&gt;0),"","보스")&amp;"인게임누적곱배수",ChapterTable!$R:$S,2,0)^C2467
    +VLOOKUP(SUBSTITUTE(SUBSTITUTE(E$1,"standard",""),"|Float","")&amp;IF(OR($L2467=TRUE,$A2467=0,MOD($A2467,ChapterTable!$R$20)&lt;&gt;0),"","보스")&amp;"인게임누적합배수",ChapterTable!$R:$S,2,0)*C2467)
  )
  )
  )
)</f>
        <v>5575457.9593245499</v>
      </c>
      <c r="F2467" s="1">
        <f ca="1">IF(AND($A2467=0,$B2467=1),
    VLOOKUP(1,ChapterTable!$1:$1048576,MATCH("최종"&amp;SUBSTITUTE(SUBSTITUTE(F$1,"standard",""),"|Float",""),ChapterTable!$1:$1,0),0)*ChapterTable!$P$17,
  IF(AND($A2467=0,$B2467=0),
    F2468,
  IF($B2467=0,
    VLOOKUP($A2467,ChapterTable!$1:$1048576,MATCH("최종"&amp;SUBSTITUTE(SUBSTITUTE(F$1,"standard",""),"|Float",""),ChapterTable!$1:$1,0),0),
  IF($B2467=1,
    IF($L2467=FALSE,
      VLOOKUP($A2467,ChapterTable!$1:$1048576,MATCH("최종"&amp;SUBSTITUTE(SUBSTITUTE(F$1,"standard",""),"|Float",""),ChapterTable!$1:$1,0),0),
      VLOOKUP($A2467-ChapterTable!$P$11,ChapterTable!$1:$1048576,MATCH("최종"&amp;SUBSTITUTE(SUBSTITUTE(F$1,"standard",""),"|Float",""),ChapterTable!$1:$1,0),0)*ChapterTable!$P$14
    ),
  OFFSET(F2467,-$B2467+IF($L2467,1,0),0)*
    (VLOOKUP(SUBSTITUTE(SUBSTITUTE(F$1,"standard",""),"|Float","")&amp;IF(OR($L2467=TRUE,$A2467=0,MOD($A2467,ChapterTable!$R$20)&lt;&gt;0),"","보스")&amp;"인게임누적곱배수",ChapterTable!$R:$S,2,0)^D2467
    +VLOOKUP(SUBSTITUTE(SUBSTITUTE(F$1,"standard",""),"|Float","")&amp;IF(OR($L2467=TRUE,$A2467=0,MOD($A2467,ChapterTable!$R$20)&lt;&gt;0),"","보스")&amp;"인게임누적합배수",ChapterTable!$R:$S,2,0)*D2467)
  )
  )
  )
)</f>
        <v>1669733.5034435501</v>
      </c>
      <c r="G2467" t="s">
        <v>719</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278"/>
        <v>3</v>
      </c>
      <c r="Q2467">
        <f t="shared" si="279"/>
        <v>3</v>
      </c>
      <c r="R2467" t="b">
        <f t="shared" ca="1" si="280"/>
        <v>1</v>
      </c>
      <c r="T2467" t="b">
        <f t="shared" ca="1" si="281"/>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284"/>
        <v>0.33333333333333331</v>
      </c>
      <c r="AJ2467">
        <f t="shared" si="282"/>
        <v>0.395555555</v>
      </c>
      <c r="AK2467">
        <f t="shared" si="283"/>
        <v>1</v>
      </c>
      <c r="AL2467">
        <f t="shared" si="277"/>
        <v>12</v>
      </c>
    </row>
    <row r="2468" spans="1:38" hidden="1" x14ac:dyDescent="0.3">
      <c r="A2468">
        <v>27</v>
      </c>
      <c r="B2468">
        <v>27</v>
      </c>
      <c r="C2468">
        <f>IF(OR($L2468=TRUE,$A2468=0,MOD($A2468,ChapterTable!$R$20)&lt;&gt;0),
MAX(0,INT(($B2468+ChapterTable!$P$26+VLOOKUP(SUBSTITUTE(C$1,"성장단계","")&amp;"단계오프셋",ChapterTable!$R:$S,2,0))/ChapterTable!$P$23)),
MAX(0,INT(($B2468+ChapterTable!$R$26+VLOOKUP(SUBSTITUTE(C$1,"성장단계","")&amp;"보스단계오프셋",ChapterTable!$R:$S,2,0))/ChapterTable!$R$23)))</f>
        <v>3</v>
      </c>
      <c r="D2468">
        <f>IF(OR($L2468=TRUE,$A2468=0,MOD($A2468,ChapterTable!$R$20)&lt;&gt;0),
MAX(0,INT(($B2468+ChapterTable!$P$26+VLOOKUP(SUBSTITUTE(D$1,"성장단계","")&amp;"단계오프셋",ChapterTable!$R:$S,2,0))/ChapterTable!$P$23)),
MAX(0,INT(($B2468+ChapterTable!$R$26+VLOOKUP(SUBSTITUTE(D$1,"성장단계","")&amp;"보스단계오프셋",ChapterTable!$R:$S,2,0))/ChapterTable!$R$23)))</f>
        <v>2</v>
      </c>
      <c r="E2468" s="1">
        <f ca="1">IF(AND($A2468=0,$B2468=1),
    VLOOKUP(1,ChapterTable!$1:$1048576,MATCH("최종"&amp;SUBSTITUTE(SUBSTITUTE(E$1,"standard",""),"|Float",""),ChapterTable!$1:$1,0),0)*ChapterTable!$P$17,
  IF(AND($A2468=0,$B2468=0),
    E2469,
  IF($B2468=0,
    VLOOKUP($A2468,ChapterTable!$1:$1048576,MATCH("최종"&amp;SUBSTITUTE(SUBSTITUTE(E$1,"standard",""),"|Float",""),ChapterTable!$1:$1,0),0),
  IF($B2468=1,
    IF($L2468=FALSE,
      VLOOKUP($A2468,ChapterTable!$1:$1048576,MATCH("최종"&amp;SUBSTITUTE(SUBSTITUTE(E$1,"standard",""),"|Float",""),ChapterTable!$1:$1,0),0),
      VLOOKUP($A2468-ChapterTable!$P$11,ChapterTable!$1:$1048576,MATCH("최종"&amp;SUBSTITUTE(SUBSTITUTE(E$1,"standard",""),"|Float",""),ChapterTable!$1:$1,0),0)*ChapterTable!$P$14
    ),
  OFFSET(E2468,-$B2468+IF($L2468,1,0),0)*IF($B2468&gt;OFFSET($B2468,1,0),ChapterTable!$R$17,1)*
    (VLOOKUP(SUBSTITUTE(SUBSTITUTE(E$1,"standard",""),"|Float","")&amp;IF(OR($L2468=TRUE,$A2468=0,MOD($A2468,ChapterTable!$R$20)&lt;&gt;0),"","보스")&amp;"인게임누적곱배수",ChapterTable!$R:$S,2,0)^C2468
    +VLOOKUP(SUBSTITUTE(SUBSTITUTE(E$1,"standard",""),"|Float","")&amp;IF(OR($L2468=TRUE,$A2468=0,MOD($A2468,ChapterTable!$R$20)&lt;&gt;0),"","보스")&amp;"인게임누적합배수",ChapterTable!$R:$S,2,0)*C2468)
  )
  )
  )
)</f>
        <v>5575457.9593245499</v>
      </c>
      <c r="F2468" s="1">
        <f ca="1">IF(AND($A2468=0,$B2468=1),
    VLOOKUP(1,ChapterTable!$1:$1048576,MATCH("최종"&amp;SUBSTITUTE(SUBSTITUTE(F$1,"standard",""),"|Float",""),ChapterTable!$1:$1,0),0)*ChapterTable!$P$17,
  IF(AND($A2468=0,$B2468=0),
    F2469,
  IF($B2468=0,
    VLOOKUP($A2468,ChapterTable!$1:$1048576,MATCH("최종"&amp;SUBSTITUTE(SUBSTITUTE(F$1,"standard",""),"|Float",""),ChapterTable!$1:$1,0),0),
  IF($B2468=1,
    IF($L2468=FALSE,
      VLOOKUP($A2468,ChapterTable!$1:$1048576,MATCH("최종"&amp;SUBSTITUTE(SUBSTITUTE(F$1,"standard",""),"|Float",""),ChapterTable!$1:$1,0),0),
      VLOOKUP($A2468-ChapterTable!$P$11,ChapterTable!$1:$1048576,MATCH("최종"&amp;SUBSTITUTE(SUBSTITUTE(F$1,"standard",""),"|Float",""),ChapterTable!$1:$1,0),0)*ChapterTable!$P$14
    ),
  OFFSET(F2468,-$B2468+IF($L2468,1,0),0)*
    (VLOOKUP(SUBSTITUTE(SUBSTITUTE(F$1,"standard",""),"|Float","")&amp;IF(OR($L2468=TRUE,$A2468=0,MOD($A2468,ChapterTable!$R$20)&lt;&gt;0),"","보스")&amp;"인게임누적곱배수",ChapterTable!$R:$S,2,0)^D2468
    +VLOOKUP(SUBSTITUTE(SUBSTITUTE(F$1,"standard",""),"|Float","")&amp;IF(OR($L2468=TRUE,$A2468=0,MOD($A2468,ChapterTable!$R$20)&lt;&gt;0),"","보스")&amp;"인게임누적합배수",ChapterTable!$R:$S,2,0)*D2468)
  )
  )
  )
)</f>
        <v>1669733.5034435501</v>
      </c>
      <c r="G2468" t="s">
        <v>719</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278"/>
        <v>3</v>
      </c>
      <c r="Q2468">
        <f t="shared" si="279"/>
        <v>3</v>
      </c>
      <c r="R2468" t="b">
        <f t="shared" ca="1" si="280"/>
        <v>1</v>
      </c>
      <c r="T2468" t="b">
        <f t="shared" ca="1" si="281"/>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284"/>
        <v>0.33333333333333331</v>
      </c>
      <c r="AJ2468">
        <f t="shared" si="282"/>
        <v>0.395555555</v>
      </c>
      <c r="AK2468">
        <f t="shared" si="283"/>
        <v>1</v>
      </c>
      <c r="AL2468">
        <f t="shared" si="277"/>
        <v>12</v>
      </c>
    </row>
    <row r="2469" spans="1:38" hidden="1" x14ac:dyDescent="0.3">
      <c r="A2469">
        <v>27</v>
      </c>
      <c r="B2469">
        <v>28</v>
      </c>
      <c r="C2469">
        <f>IF(OR($L2469=TRUE,$A2469=0,MOD($A2469,ChapterTable!$R$20)&lt;&gt;0),
MAX(0,INT(($B2469+ChapterTable!$P$26+VLOOKUP(SUBSTITUTE(C$1,"성장단계","")&amp;"단계오프셋",ChapterTable!$R:$S,2,0))/ChapterTable!$P$23)),
MAX(0,INT(($B2469+ChapterTable!$R$26+VLOOKUP(SUBSTITUTE(C$1,"성장단계","")&amp;"보스단계오프셋",ChapterTable!$R:$S,2,0))/ChapterTable!$R$23)))</f>
        <v>3</v>
      </c>
      <c r="D2469">
        <f>IF(OR($L2469=TRUE,$A2469=0,MOD($A2469,ChapterTable!$R$20)&lt;&gt;0),
MAX(0,INT(($B2469+ChapterTable!$P$26+VLOOKUP(SUBSTITUTE(D$1,"성장단계","")&amp;"단계오프셋",ChapterTable!$R:$S,2,0))/ChapterTable!$P$23)),
MAX(0,INT(($B2469+ChapterTable!$R$26+VLOOKUP(SUBSTITUTE(D$1,"성장단계","")&amp;"보스단계오프셋",ChapterTable!$R:$S,2,0))/ChapterTable!$R$23)))</f>
        <v>2</v>
      </c>
      <c r="E2469" s="1">
        <f ca="1">IF(AND($A2469=0,$B2469=1),
    VLOOKUP(1,ChapterTable!$1:$1048576,MATCH("최종"&amp;SUBSTITUTE(SUBSTITUTE(E$1,"standard",""),"|Float",""),ChapterTable!$1:$1,0),0)*ChapterTable!$P$17,
  IF(AND($A2469=0,$B2469=0),
    E2470,
  IF($B2469=0,
    VLOOKUP($A2469,ChapterTable!$1:$1048576,MATCH("최종"&amp;SUBSTITUTE(SUBSTITUTE(E$1,"standard",""),"|Float",""),ChapterTable!$1:$1,0),0),
  IF($B2469=1,
    IF($L2469=FALSE,
      VLOOKUP($A2469,ChapterTable!$1:$1048576,MATCH("최종"&amp;SUBSTITUTE(SUBSTITUTE(E$1,"standard",""),"|Float",""),ChapterTable!$1:$1,0),0),
      VLOOKUP($A2469-ChapterTable!$P$11,ChapterTable!$1:$1048576,MATCH("최종"&amp;SUBSTITUTE(SUBSTITUTE(E$1,"standard",""),"|Float",""),ChapterTable!$1:$1,0),0)*ChapterTable!$P$14
    ),
  OFFSET(E2469,-$B2469+IF($L2469,1,0),0)*IF($B2469&gt;OFFSET($B2469,1,0),ChapterTable!$R$17,1)*
    (VLOOKUP(SUBSTITUTE(SUBSTITUTE(E$1,"standard",""),"|Float","")&amp;IF(OR($L2469=TRUE,$A2469=0,MOD($A2469,ChapterTable!$R$20)&lt;&gt;0),"","보스")&amp;"인게임누적곱배수",ChapterTable!$R:$S,2,0)^C2469
    +VLOOKUP(SUBSTITUTE(SUBSTITUTE(E$1,"standard",""),"|Float","")&amp;IF(OR($L2469=TRUE,$A2469=0,MOD($A2469,ChapterTable!$R$20)&lt;&gt;0),"","보스")&amp;"인게임누적합배수",ChapterTable!$R:$S,2,0)*C2469)
  )
  )
  )
)</f>
        <v>5575457.9593245499</v>
      </c>
      <c r="F2469" s="1">
        <f ca="1">IF(AND($A2469=0,$B2469=1),
    VLOOKUP(1,ChapterTable!$1:$1048576,MATCH("최종"&amp;SUBSTITUTE(SUBSTITUTE(F$1,"standard",""),"|Float",""),ChapterTable!$1:$1,0),0)*ChapterTable!$P$17,
  IF(AND($A2469=0,$B2469=0),
    F2470,
  IF($B2469=0,
    VLOOKUP($A2469,ChapterTable!$1:$1048576,MATCH("최종"&amp;SUBSTITUTE(SUBSTITUTE(F$1,"standard",""),"|Float",""),ChapterTable!$1:$1,0),0),
  IF($B2469=1,
    IF($L2469=FALSE,
      VLOOKUP($A2469,ChapterTable!$1:$1048576,MATCH("최종"&amp;SUBSTITUTE(SUBSTITUTE(F$1,"standard",""),"|Float",""),ChapterTable!$1:$1,0),0),
      VLOOKUP($A2469-ChapterTable!$P$11,ChapterTable!$1:$1048576,MATCH("최종"&amp;SUBSTITUTE(SUBSTITUTE(F$1,"standard",""),"|Float",""),ChapterTable!$1:$1,0),0)*ChapterTable!$P$14
    ),
  OFFSET(F2469,-$B2469+IF($L2469,1,0),0)*
    (VLOOKUP(SUBSTITUTE(SUBSTITUTE(F$1,"standard",""),"|Float","")&amp;IF(OR($L2469=TRUE,$A2469=0,MOD($A2469,ChapterTable!$R$20)&lt;&gt;0),"","보스")&amp;"인게임누적곱배수",ChapterTable!$R:$S,2,0)^D2469
    +VLOOKUP(SUBSTITUTE(SUBSTITUTE(F$1,"standard",""),"|Float","")&amp;IF(OR($L2469=TRUE,$A2469=0,MOD($A2469,ChapterTable!$R$20)&lt;&gt;0),"","보스")&amp;"인게임누적합배수",ChapterTable!$R:$S,2,0)*D2469)
  )
  )
  )
)</f>
        <v>1669733.5034435501</v>
      </c>
      <c r="G2469" t="s">
        <v>719</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278"/>
        <v>3</v>
      </c>
      <c r="Q2469">
        <f t="shared" si="279"/>
        <v>3</v>
      </c>
      <c r="R2469" t="b">
        <f t="shared" ca="1" si="280"/>
        <v>1</v>
      </c>
      <c r="T2469" t="b">
        <f t="shared" ca="1" si="281"/>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284"/>
        <v>0.33333333333333331</v>
      </c>
      <c r="AJ2469">
        <f t="shared" si="282"/>
        <v>0.395555555</v>
      </c>
      <c r="AK2469">
        <f t="shared" si="283"/>
        <v>1</v>
      </c>
      <c r="AL2469">
        <f t="shared" ref="AL2469:AL2532" si="285">AL2419+1</f>
        <v>12</v>
      </c>
    </row>
    <row r="2470" spans="1:38" hidden="1" x14ac:dyDescent="0.3">
      <c r="A2470">
        <v>27</v>
      </c>
      <c r="B2470">
        <v>29</v>
      </c>
      <c r="C2470">
        <f>IF(OR($L2470=TRUE,$A2470=0,MOD($A2470,ChapterTable!$R$20)&lt;&gt;0),
MAX(0,INT(($B2470+ChapterTable!$P$26+VLOOKUP(SUBSTITUTE(C$1,"성장단계","")&amp;"단계오프셋",ChapterTable!$R:$S,2,0))/ChapterTable!$P$23)),
MAX(0,INT(($B2470+ChapterTable!$R$26+VLOOKUP(SUBSTITUTE(C$1,"성장단계","")&amp;"보스단계오프셋",ChapterTable!$R:$S,2,0))/ChapterTable!$R$23)))</f>
        <v>3</v>
      </c>
      <c r="D2470">
        <f>IF(OR($L2470=TRUE,$A2470=0,MOD($A2470,ChapterTable!$R$20)&lt;&gt;0),
MAX(0,INT(($B2470+ChapterTable!$P$26+VLOOKUP(SUBSTITUTE(D$1,"성장단계","")&amp;"단계오프셋",ChapterTable!$R:$S,2,0))/ChapterTable!$P$23)),
MAX(0,INT(($B2470+ChapterTable!$R$26+VLOOKUP(SUBSTITUTE(D$1,"성장단계","")&amp;"보스단계오프셋",ChapterTable!$R:$S,2,0))/ChapterTable!$R$23)))</f>
        <v>2</v>
      </c>
      <c r="E2470" s="1">
        <f ca="1">IF(AND($A2470=0,$B2470=1),
    VLOOKUP(1,ChapterTable!$1:$1048576,MATCH("최종"&amp;SUBSTITUTE(SUBSTITUTE(E$1,"standard",""),"|Float",""),ChapterTable!$1:$1,0),0)*ChapterTable!$P$17,
  IF(AND($A2470=0,$B2470=0),
    E2471,
  IF($B2470=0,
    VLOOKUP($A2470,ChapterTable!$1:$1048576,MATCH("최종"&amp;SUBSTITUTE(SUBSTITUTE(E$1,"standard",""),"|Float",""),ChapterTable!$1:$1,0),0),
  IF($B2470=1,
    IF($L2470=FALSE,
      VLOOKUP($A2470,ChapterTable!$1:$1048576,MATCH("최종"&amp;SUBSTITUTE(SUBSTITUTE(E$1,"standard",""),"|Float",""),ChapterTable!$1:$1,0),0),
      VLOOKUP($A2470-ChapterTable!$P$11,ChapterTable!$1:$1048576,MATCH("최종"&amp;SUBSTITUTE(SUBSTITUTE(E$1,"standard",""),"|Float",""),ChapterTable!$1:$1,0),0)*ChapterTable!$P$14
    ),
  OFFSET(E2470,-$B2470+IF($L2470,1,0),0)*IF($B2470&gt;OFFSET($B2470,1,0),ChapterTable!$R$17,1)*
    (VLOOKUP(SUBSTITUTE(SUBSTITUTE(E$1,"standard",""),"|Float","")&amp;IF(OR($L2470=TRUE,$A2470=0,MOD($A2470,ChapterTable!$R$20)&lt;&gt;0),"","보스")&amp;"인게임누적곱배수",ChapterTable!$R:$S,2,0)^C2470
    +VLOOKUP(SUBSTITUTE(SUBSTITUTE(E$1,"standard",""),"|Float","")&amp;IF(OR($L2470=TRUE,$A2470=0,MOD($A2470,ChapterTable!$R$20)&lt;&gt;0),"","보스")&amp;"인게임누적합배수",ChapterTable!$R:$S,2,0)*C2470)
  )
  )
  )
)</f>
        <v>5575457.9593245499</v>
      </c>
      <c r="F2470" s="1">
        <f ca="1">IF(AND($A2470=0,$B2470=1),
    VLOOKUP(1,ChapterTable!$1:$1048576,MATCH("최종"&amp;SUBSTITUTE(SUBSTITUTE(F$1,"standard",""),"|Float",""),ChapterTable!$1:$1,0),0)*ChapterTable!$P$17,
  IF(AND($A2470=0,$B2470=0),
    F2471,
  IF($B2470=0,
    VLOOKUP($A2470,ChapterTable!$1:$1048576,MATCH("최종"&amp;SUBSTITUTE(SUBSTITUTE(F$1,"standard",""),"|Float",""),ChapterTable!$1:$1,0),0),
  IF($B2470=1,
    IF($L2470=FALSE,
      VLOOKUP($A2470,ChapterTable!$1:$1048576,MATCH("최종"&amp;SUBSTITUTE(SUBSTITUTE(F$1,"standard",""),"|Float",""),ChapterTable!$1:$1,0),0),
      VLOOKUP($A2470-ChapterTable!$P$11,ChapterTable!$1:$1048576,MATCH("최종"&amp;SUBSTITUTE(SUBSTITUTE(F$1,"standard",""),"|Float",""),ChapterTable!$1:$1,0),0)*ChapterTable!$P$14
    ),
  OFFSET(F2470,-$B2470+IF($L2470,1,0),0)*
    (VLOOKUP(SUBSTITUTE(SUBSTITUTE(F$1,"standard",""),"|Float","")&amp;IF(OR($L2470=TRUE,$A2470=0,MOD($A2470,ChapterTable!$R$20)&lt;&gt;0),"","보스")&amp;"인게임누적곱배수",ChapterTable!$R:$S,2,0)^D2470
    +VLOOKUP(SUBSTITUTE(SUBSTITUTE(F$1,"standard",""),"|Float","")&amp;IF(OR($L2470=TRUE,$A2470=0,MOD($A2470,ChapterTable!$R$20)&lt;&gt;0),"","보스")&amp;"인게임누적합배수",ChapterTable!$R:$S,2,0)*D2470)
  )
  )
  )
)</f>
        <v>1669733.5034435501</v>
      </c>
      <c r="G2470" t="s">
        <v>719</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278"/>
        <v>93</v>
      </c>
      <c r="Q2470">
        <f t="shared" si="279"/>
        <v>93</v>
      </c>
      <c r="R2470" t="b">
        <f t="shared" ca="1" si="280"/>
        <v>1</v>
      </c>
      <c r="T2470" t="b">
        <f t="shared" ca="1" si="281"/>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284"/>
        <v>0.33333333333333331</v>
      </c>
      <c r="AJ2470">
        <f t="shared" si="282"/>
        <v>0.395555555</v>
      </c>
      <c r="AK2470">
        <f t="shared" si="283"/>
        <v>1</v>
      </c>
      <c r="AL2470">
        <f t="shared" si="285"/>
        <v>12</v>
      </c>
    </row>
    <row r="2471" spans="1:38" hidden="1" x14ac:dyDescent="0.3">
      <c r="A2471">
        <v>27</v>
      </c>
      <c r="B2471">
        <v>30</v>
      </c>
      <c r="C2471">
        <f>IF(OR($L2471=TRUE,$A2471=0,MOD($A2471,ChapterTable!$R$20)&lt;&gt;0),
MAX(0,INT(($B2471+ChapterTable!$P$26+VLOOKUP(SUBSTITUTE(C$1,"성장단계","")&amp;"단계오프셋",ChapterTable!$R:$S,2,0))/ChapterTable!$P$23)),
MAX(0,INT(($B2471+ChapterTable!$R$26+VLOOKUP(SUBSTITUTE(C$1,"성장단계","")&amp;"보스단계오프셋",ChapterTable!$R:$S,2,0))/ChapterTable!$R$23)))</f>
        <v>3</v>
      </c>
      <c r="D2471">
        <f>IF(OR($L2471=TRUE,$A2471=0,MOD($A2471,ChapterTable!$R$20)&lt;&gt;0),
MAX(0,INT(($B2471+ChapterTable!$P$26+VLOOKUP(SUBSTITUTE(D$1,"성장단계","")&amp;"단계오프셋",ChapterTable!$R:$S,2,0))/ChapterTable!$P$23)),
MAX(0,INT(($B2471+ChapterTable!$R$26+VLOOKUP(SUBSTITUTE(D$1,"성장단계","")&amp;"보스단계오프셋",ChapterTable!$R:$S,2,0))/ChapterTable!$R$23)))</f>
        <v>2</v>
      </c>
      <c r="E2471" s="1">
        <f ca="1">IF(AND($A2471=0,$B2471=1),
    VLOOKUP(1,ChapterTable!$1:$1048576,MATCH("최종"&amp;SUBSTITUTE(SUBSTITUTE(E$1,"standard",""),"|Float",""),ChapterTable!$1:$1,0),0)*ChapterTable!$P$17,
  IF(AND($A2471=0,$B2471=0),
    E2472,
  IF($B2471=0,
    VLOOKUP($A2471,ChapterTable!$1:$1048576,MATCH("최종"&amp;SUBSTITUTE(SUBSTITUTE(E$1,"standard",""),"|Float",""),ChapterTable!$1:$1,0),0),
  IF($B2471=1,
    IF($L2471=FALSE,
      VLOOKUP($A2471,ChapterTable!$1:$1048576,MATCH("최종"&amp;SUBSTITUTE(SUBSTITUTE(E$1,"standard",""),"|Float",""),ChapterTable!$1:$1,0),0),
      VLOOKUP($A2471-ChapterTable!$P$11,ChapterTable!$1:$1048576,MATCH("최종"&amp;SUBSTITUTE(SUBSTITUTE(E$1,"standard",""),"|Float",""),ChapterTable!$1:$1,0),0)*ChapterTable!$P$14
    ),
  OFFSET(E2471,-$B2471+IF($L2471,1,0),0)*IF($B2471&gt;OFFSET($B2471,1,0),ChapterTable!$R$17,1)*
    (VLOOKUP(SUBSTITUTE(SUBSTITUTE(E$1,"standard",""),"|Float","")&amp;IF(OR($L2471=TRUE,$A2471=0,MOD($A2471,ChapterTable!$R$20)&lt;&gt;0),"","보스")&amp;"인게임누적곱배수",ChapterTable!$R:$S,2,0)^C2471
    +VLOOKUP(SUBSTITUTE(SUBSTITUTE(E$1,"standard",""),"|Float","")&amp;IF(OR($L2471=TRUE,$A2471=0,MOD($A2471,ChapterTable!$R$20)&lt;&gt;0),"","보스")&amp;"인게임누적합배수",ChapterTable!$R:$S,2,0)*C2471)
  )
  )
  )
)</f>
        <v>5575457.9593245499</v>
      </c>
      <c r="F2471" s="1">
        <f ca="1">IF(AND($A2471=0,$B2471=1),
    VLOOKUP(1,ChapterTable!$1:$1048576,MATCH("최종"&amp;SUBSTITUTE(SUBSTITUTE(F$1,"standard",""),"|Float",""),ChapterTable!$1:$1,0),0)*ChapterTable!$P$17,
  IF(AND($A2471=0,$B2471=0),
    F2472,
  IF($B2471=0,
    VLOOKUP($A2471,ChapterTable!$1:$1048576,MATCH("최종"&amp;SUBSTITUTE(SUBSTITUTE(F$1,"standard",""),"|Float",""),ChapterTable!$1:$1,0),0),
  IF($B2471=1,
    IF($L2471=FALSE,
      VLOOKUP($A2471,ChapterTable!$1:$1048576,MATCH("최종"&amp;SUBSTITUTE(SUBSTITUTE(F$1,"standard",""),"|Float",""),ChapterTable!$1:$1,0),0),
      VLOOKUP($A2471-ChapterTable!$P$11,ChapterTable!$1:$1048576,MATCH("최종"&amp;SUBSTITUTE(SUBSTITUTE(F$1,"standard",""),"|Float",""),ChapterTable!$1:$1,0),0)*ChapterTable!$P$14
    ),
  OFFSET(F2471,-$B2471+IF($L2471,1,0),0)*
    (VLOOKUP(SUBSTITUTE(SUBSTITUTE(F$1,"standard",""),"|Float","")&amp;IF(OR($L2471=TRUE,$A2471=0,MOD($A2471,ChapterTable!$R$20)&lt;&gt;0),"","보스")&amp;"인게임누적곱배수",ChapterTable!$R:$S,2,0)^D2471
    +VLOOKUP(SUBSTITUTE(SUBSTITUTE(F$1,"standard",""),"|Float","")&amp;IF(OR($L2471=TRUE,$A2471=0,MOD($A2471,ChapterTable!$R$20)&lt;&gt;0),"","보스")&amp;"인게임누적합배수",ChapterTable!$R:$S,2,0)*D2471)
  )
  )
  )
)</f>
        <v>1669733.5034435501</v>
      </c>
      <c r="G2471" t="s">
        <v>719</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278"/>
        <v>23</v>
      </c>
      <c r="Q2471">
        <f t="shared" si="279"/>
        <v>23</v>
      </c>
      <c r="R2471" t="b">
        <f t="shared" ca="1" si="280"/>
        <v>1</v>
      </c>
      <c r="T2471" t="b">
        <f t="shared" ca="1" si="281"/>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284"/>
        <v>0.33333333333333331</v>
      </c>
      <c r="AJ2471">
        <f t="shared" si="282"/>
        <v>1</v>
      </c>
      <c r="AK2471">
        <f t="shared" si="283"/>
        <v>3</v>
      </c>
      <c r="AL2471">
        <f t="shared" si="285"/>
        <v>12</v>
      </c>
    </row>
    <row r="2472" spans="1:38" hidden="1" x14ac:dyDescent="0.3">
      <c r="A2472">
        <v>27</v>
      </c>
      <c r="B2472">
        <v>31</v>
      </c>
      <c r="C2472">
        <f>IF(OR($L2472=TRUE,$A2472=0,MOD($A2472,ChapterTable!$R$20)&lt;&gt;0),
MAX(0,INT(($B2472+ChapterTable!$P$26+VLOOKUP(SUBSTITUTE(C$1,"성장단계","")&amp;"단계오프셋",ChapterTable!$R:$S,2,0))/ChapterTable!$P$23)),
MAX(0,INT(($B2472+ChapterTable!$R$26+VLOOKUP(SUBSTITUTE(C$1,"성장단계","")&amp;"보스단계오프셋",ChapterTable!$R:$S,2,0))/ChapterTable!$R$23)))</f>
        <v>3</v>
      </c>
      <c r="D2472">
        <f>IF(OR($L2472=TRUE,$A2472=0,MOD($A2472,ChapterTable!$R$20)&lt;&gt;0),
MAX(0,INT(($B2472+ChapterTable!$P$26+VLOOKUP(SUBSTITUTE(D$1,"성장단계","")&amp;"단계오프셋",ChapterTable!$R:$S,2,0))/ChapterTable!$P$23)),
MAX(0,INT(($B2472+ChapterTable!$R$26+VLOOKUP(SUBSTITUTE(D$1,"성장단계","")&amp;"보스단계오프셋",ChapterTable!$R:$S,2,0))/ChapterTable!$R$23)))</f>
        <v>3</v>
      </c>
      <c r="E2472" s="1">
        <f ca="1">IF(AND($A2472=0,$B2472=1),
    VLOOKUP(1,ChapterTable!$1:$1048576,MATCH("최종"&amp;SUBSTITUTE(SUBSTITUTE(E$1,"standard",""),"|Float",""),ChapterTable!$1:$1,0),0)*ChapterTable!$P$17,
  IF(AND($A2472=0,$B2472=0),
    E2473,
  IF($B2472=0,
    VLOOKUP($A2472,ChapterTable!$1:$1048576,MATCH("최종"&amp;SUBSTITUTE(SUBSTITUTE(E$1,"standard",""),"|Float",""),ChapterTable!$1:$1,0),0),
  IF($B2472=1,
    IF($L2472=FALSE,
      VLOOKUP($A2472,ChapterTable!$1:$1048576,MATCH("최종"&amp;SUBSTITUTE(SUBSTITUTE(E$1,"standard",""),"|Float",""),ChapterTable!$1:$1,0),0),
      VLOOKUP($A2472-ChapterTable!$P$11,ChapterTable!$1:$1048576,MATCH("최종"&amp;SUBSTITUTE(SUBSTITUTE(E$1,"standard",""),"|Float",""),ChapterTable!$1:$1,0),0)*ChapterTable!$P$14
    ),
  OFFSET(E2472,-$B2472+IF($L2472,1,0),0)*IF($B2472&gt;OFFSET($B2472,1,0),ChapterTable!$R$17,1)*
    (VLOOKUP(SUBSTITUTE(SUBSTITUTE(E$1,"standard",""),"|Float","")&amp;IF(OR($L2472=TRUE,$A2472=0,MOD($A2472,ChapterTable!$R$20)&lt;&gt;0),"","보스")&amp;"인게임누적곱배수",ChapterTable!$R:$S,2,0)^C2472
    +VLOOKUP(SUBSTITUTE(SUBSTITUTE(E$1,"standard",""),"|Float","")&amp;IF(OR($L2472=TRUE,$A2472=0,MOD($A2472,ChapterTable!$R$20)&lt;&gt;0),"","보스")&amp;"인게임누적합배수",ChapterTable!$R:$S,2,0)*C2472)
  )
  )
  )
)</f>
        <v>5575457.9593245499</v>
      </c>
      <c r="F2472" s="1">
        <f ca="1">IF(AND($A2472=0,$B2472=1),
    VLOOKUP(1,ChapterTable!$1:$1048576,MATCH("최종"&amp;SUBSTITUTE(SUBSTITUTE(F$1,"standard",""),"|Float",""),ChapterTable!$1:$1,0),0)*ChapterTable!$P$17,
  IF(AND($A2472=0,$B2472=0),
    F2473,
  IF($B2472=0,
    VLOOKUP($A2472,ChapterTable!$1:$1048576,MATCH("최종"&amp;SUBSTITUTE(SUBSTITUTE(F$1,"standard",""),"|Float",""),ChapterTable!$1:$1,0),0),
  IF($B2472=1,
    IF($L2472=FALSE,
      VLOOKUP($A2472,ChapterTable!$1:$1048576,MATCH("최종"&amp;SUBSTITUTE(SUBSTITUTE(F$1,"standard",""),"|Float",""),ChapterTable!$1:$1,0),0),
      VLOOKUP($A2472-ChapterTable!$P$11,ChapterTable!$1:$1048576,MATCH("최종"&amp;SUBSTITUTE(SUBSTITUTE(F$1,"standard",""),"|Float",""),ChapterTable!$1:$1,0),0)*ChapterTable!$P$14
    ),
  OFFSET(F2472,-$B2472+IF($L2472,1,0),0)*
    (VLOOKUP(SUBSTITUTE(SUBSTITUTE(F$1,"standard",""),"|Float","")&amp;IF(OR($L2472=TRUE,$A2472=0,MOD($A2472,ChapterTable!$R$20)&lt;&gt;0),"","보스")&amp;"인게임누적곱배수",ChapterTable!$R:$S,2,0)^D2472
    +VLOOKUP(SUBSTITUTE(SUBSTITUTE(F$1,"standard",""),"|Float","")&amp;IF(OR($L2472=TRUE,$A2472=0,MOD($A2472,ChapterTable!$R$20)&lt;&gt;0),"","보스")&amp;"인게임누적합배수",ChapterTable!$R:$S,2,0)*D2472)
  )
  )
  )
)</f>
        <v>1778629.1667116082</v>
      </c>
      <c r="G2472" t="s">
        <v>719</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278"/>
        <v>4</v>
      </c>
      <c r="Q2472">
        <f t="shared" si="279"/>
        <v>4</v>
      </c>
      <c r="R2472" t="b">
        <f t="shared" ca="1" si="280"/>
        <v>1</v>
      </c>
      <c r="T2472" t="b">
        <f t="shared" ca="1" si="281"/>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284"/>
        <v>0.25</v>
      </c>
      <c r="AJ2472">
        <f t="shared" si="282"/>
        <v>0.32</v>
      </c>
      <c r="AK2472">
        <f t="shared" si="283"/>
        <v>1</v>
      </c>
      <c r="AL2472">
        <f t="shared" si="285"/>
        <v>12</v>
      </c>
    </row>
    <row r="2473" spans="1:38" hidden="1" x14ac:dyDescent="0.3">
      <c r="A2473">
        <v>27</v>
      </c>
      <c r="B2473">
        <v>32</v>
      </c>
      <c r="C2473">
        <f>IF(OR($L2473=TRUE,$A2473=0,MOD($A2473,ChapterTable!$R$20)&lt;&gt;0),
MAX(0,INT(($B2473+ChapterTable!$P$26+VLOOKUP(SUBSTITUTE(C$1,"성장단계","")&amp;"단계오프셋",ChapterTable!$R:$S,2,0))/ChapterTable!$P$23)),
MAX(0,INT(($B2473+ChapterTable!$R$26+VLOOKUP(SUBSTITUTE(C$1,"성장단계","")&amp;"보스단계오프셋",ChapterTable!$R:$S,2,0))/ChapterTable!$R$23)))</f>
        <v>3</v>
      </c>
      <c r="D2473">
        <f>IF(OR($L2473=TRUE,$A2473=0,MOD($A2473,ChapterTable!$R$20)&lt;&gt;0),
MAX(0,INT(($B2473+ChapterTable!$P$26+VLOOKUP(SUBSTITUTE(D$1,"성장단계","")&amp;"단계오프셋",ChapterTable!$R:$S,2,0))/ChapterTable!$P$23)),
MAX(0,INT(($B2473+ChapterTable!$R$26+VLOOKUP(SUBSTITUTE(D$1,"성장단계","")&amp;"보스단계오프셋",ChapterTable!$R:$S,2,0))/ChapterTable!$R$23)))</f>
        <v>3</v>
      </c>
      <c r="E2473" s="1">
        <f ca="1">IF(AND($A2473=0,$B2473=1),
    VLOOKUP(1,ChapterTable!$1:$1048576,MATCH("최종"&amp;SUBSTITUTE(SUBSTITUTE(E$1,"standard",""),"|Float",""),ChapterTable!$1:$1,0),0)*ChapterTable!$P$17,
  IF(AND($A2473=0,$B2473=0),
    E2474,
  IF($B2473=0,
    VLOOKUP($A2473,ChapterTable!$1:$1048576,MATCH("최종"&amp;SUBSTITUTE(SUBSTITUTE(E$1,"standard",""),"|Float",""),ChapterTable!$1:$1,0),0),
  IF($B2473=1,
    IF($L2473=FALSE,
      VLOOKUP($A2473,ChapterTable!$1:$1048576,MATCH("최종"&amp;SUBSTITUTE(SUBSTITUTE(E$1,"standard",""),"|Float",""),ChapterTable!$1:$1,0),0),
      VLOOKUP($A2473-ChapterTable!$P$11,ChapterTable!$1:$1048576,MATCH("최종"&amp;SUBSTITUTE(SUBSTITUTE(E$1,"standard",""),"|Float",""),ChapterTable!$1:$1,0),0)*ChapterTable!$P$14
    ),
  OFFSET(E2473,-$B2473+IF($L2473,1,0),0)*IF($B2473&gt;OFFSET($B2473,1,0),ChapterTable!$R$17,1)*
    (VLOOKUP(SUBSTITUTE(SUBSTITUTE(E$1,"standard",""),"|Float","")&amp;IF(OR($L2473=TRUE,$A2473=0,MOD($A2473,ChapterTable!$R$20)&lt;&gt;0),"","보스")&amp;"인게임누적곱배수",ChapterTable!$R:$S,2,0)^C2473
    +VLOOKUP(SUBSTITUTE(SUBSTITUTE(E$1,"standard",""),"|Float","")&amp;IF(OR($L2473=TRUE,$A2473=0,MOD($A2473,ChapterTable!$R$20)&lt;&gt;0),"","보스")&amp;"인게임누적합배수",ChapterTable!$R:$S,2,0)*C2473)
  )
  )
  )
)</f>
        <v>5575457.9593245499</v>
      </c>
      <c r="F2473" s="1">
        <f ca="1">IF(AND($A2473=0,$B2473=1),
    VLOOKUP(1,ChapterTable!$1:$1048576,MATCH("최종"&amp;SUBSTITUTE(SUBSTITUTE(F$1,"standard",""),"|Float",""),ChapterTable!$1:$1,0),0)*ChapterTable!$P$17,
  IF(AND($A2473=0,$B2473=0),
    F2474,
  IF($B2473=0,
    VLOOKUP($A2473,ChapterTable!$1:$1048576,MATCH("최종"&amp;SUBSTITUTE(SUBSTITUTE(F$1,"standard",""),"|Float",""),ChapterTable!$1:$1,0),0),
  IF($B2473=1,
    IF($L2473=FALSE,
      VLOOKUP($A2473,ChapterTable!$1:$1048576,MATCH("최종"&amp;SUBSTITUTE(SUBSTITUTE(F$1,"standard",""),"|Float",""),ChapterTable!$1:$1,0),0),
      VLOOKUP($A2473-ChapterTable!$P$11,ChapterTable!$1:$1048576,MATCH("최종"&amp;SUBSTITUTE(SUBSTITUTE(F$1,"standard",""),"|Float",""),ChapterTable!$1:$1,0),0)*ChapterTable!$P$14
    ),
  OFFSET(F2473,-$B2473+IF($L2473,1,0),0)*
    (VLOOKUP(SUBSTITUTE(SUBSTITUTE(F$1,"standard",""),"|Float","")&amp;IF(OR($L2473=TRUE,$A2473=0,MOD($A2473,ChapterTable!$R$20)&lt;&gt;0),"","보스")&amp;"인게임누적곱배수",ChapterTable!$R:$S,2,0)^D2473
    +VLOOKUP(SUBSTITUTE(SUBSTITUTE(F$1,"standard",""),"|Float","")&amp;IF(OR($L2473=TRUE,$A2473=0,MOD($A2473,ChapterTable!$R$20)&lt;&gt;0),"","보스")&amp;"인게임누적합배수",ChapterTable!$R:$S,2,0)*D2473)
  )
  )
  )
)</f>
        <v>1778629.1667116082</v>
      </c>
      <c r="G2473" t="s">
        <v>719</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278"/>
        <v>4</v>
      </c>
      <c r="Q2473">
        <f t="shared" si="279"/>
        <v>4</v>
      </c>
      <c r="R2473" t="b">
        <f t="shared" ca="1" si="280"/>
        <v>1</v>
      </c>
      <c r="T2473" t="b">
        <f t="shared" ca="1" si="281"/>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284"/>
        <v>0.25</v>
      </c>
      <c r="AJ2473">
        <f t="shared" si="282"/>
        <v>0.32</v>
      </c>
      <c r="AK2473">
        <f t="shared" si="283"/>
        <v>1</v>
      </c>
      <c r="AL2473">
        <f t="shared" si="285"/>
        <v>12</v>
      </c>
    </row>
    <row r="2474" spans="1:38" hidden="1" x14ac:dyDescent="0.3">
      <c r="A2474">
        <v>27</v>
      </c>
      <c r="B2474">
        <v>33</v>
      </c>
      <c r="C2474">
        <f>IF(OR($L2474=TRUE,$A2474=0,MOD($A2474,ChapterTable!$R$20)&lt;&gt;0),
MAX(0,INT(($B2474+ChapterTable!$P$26+VLOOKUP(SUBSTITUTE(C$1,"성장단계","")&amp;"단계오프셋",ChapterTable!$R:$S,2,0))/ChapterTable!$P$23)),
MAX(0,INT(($B2474+ChapterTable!$R$26+VLOOKUP(SUBSTITUTE(C$1,"성장단계","")&amp;"보스단계오프셋",ChapterTable!$R:$S,2,0))/ChapterTable!$R$23)))</f>
        <v>3</v>
      </c>
      <c r="D2474">
        <f>IF(OR($L2474=TRUE,$A2474=0,MOD($A2474,ChapterTable!$R$20)&lt;&gt;0),
MAX(0,INT(($B2474+ChapterTable!$P$26+VLOOKUP(SUBSTITUTE(D$1,"성장단계","")&amp;"단계오프셋",ChapterTable!$R:$S,2,0))/ChapterTable!$P$23)),
MAX(0,INT(($B2474+ChapterTable!$R$26+VLOOKUP(SUBSTITUTE(D$1,"성장단계","")&amp;"보스단계오프셋",ChapterTable!$R:$S,2,0))/ChapterTable!$R$23)))</f>
        <v>3</v>
      </c>
      <c r="E2474" s="1">
        <f ca="1">IF(AND($A2474=0,$B2474=1),
    VLOOKUP(1,ChapterTable!$1:$1048576,MATCH("최종"&amp;SUBSTITUTE(SUBSTITUTE(E$1,"standard",""),"|Float",""),ChapterTable!$1:$1,0),0)*ChapterTable!$P$17,
  IF(AND($A2474=0,$B2474=0),
    E2475,
  IF($B2474=0,
    VLOOKUP($A2474,ChapterTable!$1:$1048576,MATCH("최종"&amp;SUBSTITUTE(SUBSTITUTE(E$1,"standard",""),"|Float",""),ChapterTable!$1:$1,0),0),
  IF($B2474=1,
    IF($L2474=FALSE,
      VLOOKUP($A2474,ChapterTable!$1:$1048576,MATCH("최종"&amp;SUBSTITUTE(SUBSTITUTE(E$1,"standard",""),"|Float",""),ChapterTable!$1:$1,0),0),
      VLOOKUP($A2474-ChapterTable!$P$11,ChapterTable!$1:$1048576,MATCH("최종"&amp;SUBSTITUTE(SUBSTITUTE(E$1,"standard",""),"|Float",""),ChapterTable!$1:$1,0),0)*ChapterTable!$P$14
    ),
  OFFSET(E2474,-$B2474+IF($L2474,1,0),0)*IF($B2474&gt;OFFSET($B2474,1,0),ChapterTable!$R$17,1)*
    (VLOOKUP(SUBSTITUTE(SUBSTITUTE(E$1,"standard",""),"|Float","")&amp;IF(OR($L2474=TRUE,$A2474=0,MOD($A2474,ChapterTable!$R$20)&lt;&gt;0),"","보스")&amp;"인게임누적곱배수",ChapterTable!$R:$S,2,0)^C2474
    +VLOOKUP(SUBSTITUTE(SUBSTITUTE(E$1,"standard",""),"|Float","")&amp;IF(OR($L2474=TRUE,$A2474=0,MOD($A2474,ChapterTable!$R$20)&lt;&gt;0),"","보스")&amp;"인게임누적합배수",ChapterTable!$R:$S,2,0)*C2474)
  )
  )
  )
)</f>
        <v>5575457.9593245499</v>
      </c>
      <c r="F2474" s="1">
        <f ca="1">IF(AND($A2474=0,$B2474=1),
    VLOOKUP(1,ChapterTable!$1:$1048576,MATCH("최종"&amp;SUBSTITUTE(SUBSTITUTE(F$1,"standard",""),"|Float",""),ChapterTable!$1:$1,0),0)*ChapterTable!$P$17,
  IF(AND($A2474=0,$B2474=0),
    F2475,
  IF($B2474=0,
    VLOOKUP($A2474,ChapterTable!$1:$1048576,MATCH("최종"&amp;SUBSTITUTE(SUBSTITUTE(F$1,"standard",""),"|Float",""),ChapterTable!$1:$1,0),0),
  IF($B2474=1,
    IF($L2474=FALSE,
      VLOOKUP($A2474,ChapterTable!$1:$1048576,MATCH("최종"&amp;SUBSTITUTE(SUBSTITUTE(F$1,"standard",""),"|Float",""),ChapterTable!$1:$1,0),0),
      VLOOKUP($A2474-ChapterTable!$P$11,ChapterTable!$1:$1048576,MATCH("최종"&amp;SUBSTITUTE(SUBSTITUTE(F$1,"standard",""),"|Float",""),ChapterTable!$1:$1,0),0)*ChapterTable!$P$14
    ),
  OFFSET(F2474,-$B2474+IF($L2474,1,0),0)*
    (VLOOKUP(SUBSTITUTE(SUBSTITUTE(F$1,"standard",""),"|Float","")&amp;IF(OR($L2474=TRUE,$A2474=0,MOD($A2474,ChapterTable!$R$20)&lt;&gt;0),"","보스")&amp;"인게임누적곱배수",ChapterTable!$R:$S,2,0)^D2474
    +VLOOKUP(SUBSTITUTE(SUBSTITUTE(F$1,"standard",""),"|Float","")&amp;IF(OR($L2474=TRUE,$A2474=0,MOD($A2474,ChapterTable!$R$20)&lt;&gt;0),"","보스")&amp;"인게임누적합배수",ChapterTable!$R:$S,2,0)*D2474)
  )
  )
  )
)</f>
        <v>1778629.1667116082</v>
      </c>
      <c r="G2474" t="s">
        <v>719</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278"/>
        <v>4</v>
      </c>
      <c r="Q2474">
        <f t="shared" si="279"/>
        <v>4</v>
      </c>
      <c r="R2474" t="b">
        <f t="shared" ca="1" si="280"/>
        <v>1</v>
      </c>
      <c r="T2474" t="b">
        <f t="shared" ca="1" si="281"/>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284"/>
        <v>0.25</v>
      </c>
      <c r="AJ2474">
        <f t="shared" si="282"/>
        <v>0.32</v>
      </c>
      <c r="AK2474">
        <f t="shared" si="283"/>
        <v>1</v>
      </c>
      <c r="AL2474">
        <f t="shared" si="285"/>
        <v>12</v>
      </c>
    </row>
    <row r="2475" spans="1:38" hidden="1" x14ac:dyDescent="0.3">
      <c r="A2475">
        <v>27</v>
      </c>
      <c r="B2475">
        <v>34</v>
      </c>
      <c r="C2475">
        <f>IF(OR($L2475=TRUE,$A2475=0,MOD($A2475,ChapterTable!$R$20)&lt;&gt;0),
MAX(0,INT(($B2475+ChapterTable!$P$26+VLOOKUP(SUBSTITUTE(C$1,"성장단계","")&amp;"단계오프셋",ChapterTable!$R:$S,2,0))/ChapterTable!$P$23)),
MAX(0,INT(($B2475+ChapterTable!$R$26+VLOOKUP(SUBSTITUTE(C$1,"성장단계","")&amp;"보스단계오프셋",ChapterTable!$R:$S,2,0))/ChapterTable!$R$23)))</f>
        <v>3</v>
      </c>
      <c r="D2475">
        <f>IF(OR($L2475=TRUE,$A2475=0,MOD($A2475,ChapterTable!$R$20)&lt;&gt;0),
MAX(0,INT(($B2475+ChapterTable!$P$26+VLOOKUP(SUBSTITUTE(D$1,"성장단계","")&amp;"단계오프셋",ChapterTable!$R:$S,2,0))/ChapterTable!$P$23)),
MAX(0,INT(($B2475+ChapterTable!$R$26+VLOOKUP(SUBSTITUTE(D$1,"성장단계","")&amp;"보스단계오프셋",ChapterTable!$R:$S,2,0))/ChapterTable!$R$23)))</f>
        <v>3</v>
      </c>
      <c r="E2475" s="1">
        <f ca="1">IF(AND($A2475=0,$B2475=1),
    VLOOKUP(1,ChapterTable!$1:$1048576,MATCH("최종"&amp;SUBSTITUTE(SUBSTITUTE(E$1,"standard",""),"|Float",""),ChapterTable!$1:$1,0),0)*ChapterTable!$P$17,
  IF(AND($A2475=0,$B2475=0),
    E2476,
  IF($B2475=0,
    VLOOKUP($A2475,ChapterTable!$1:$1048576,MATCH("최종"&amp;SUBSTITUTE(SUBSTITUTE(E$1,"standard",""),"|Float",""),ChapterTable!$1:$1,0),0),
  IF($B2475=1,
    IF($L2475=FALSE,
      VLOOKUP($A2475,ChapterTable!$1:$1048576,MATCH("최종"&amp;SUBSTITUTE(SUBSTITUTE(E$1,"standard",""),"|Float",""),ChapterTable!$1:$1,0),0),
      VLOOKUP($A2475-ChapterTable!$P$11,ChapterTable!$1:$1048576,MATCH("최종"&amp;SUBSTITUTE(SUBSTITUTE(E$1,"standard",""),"|Float",""),ChapterTable!$1:$1,0),0)*ChapterTable!$P$14
    ),
  OFFSET(E2475,-$B2475+IF($L2475,1,0),0)*IF($B2475&gt;OFFSET($B2475,1,0),ChapterTable!$R$17,1)*
    (VLOOKUP(SUBSTITUTE(SUBSTITUTE(E$1,"standard",""),"|Float","")&amp;IF(OR($L2475=TRUE,$A2475=0,MOD($A2475,ChapterTable!$R$20)&lt;&gt;0),"","보스")&amp;"인게임누적곱배수",ChapterTable!$R:$S,2,0)^C2475
    +VLOOKUP(SUBSTITUTE(SUBSTITUTE(E$1,"standard",""),"|Float","")&amp;IF(OR($L2475=TRUE,$A2475=0,MOD($A2475,ChapterTable!$R$20)&lt;&gt;0),"","보스")&amp;"인게임누적합배수",ChapterTable!$R:$S,2,0)*C2475)
  )
  )
  )
)</f>
        <v>5575457.9593245499</v>
      </c>
      <c r="F2475" s="1">
        <f ca="1">IF(AND($A2475=0,$B2475=1),
    VLOOKUP(1,ChapterTable!$1:$1048576,MATCH("최종"&amp;SUBSTITUTE(SUBSTITUTE(F$1,"standard",""),"|Float",""),ChapterTable!$1:$1,0),0)*ChapterTable!$P$17,
  IF(AND($A2475=0,$B2475=0),
    F2476,
  IF($B2475=0,
    VLOOKUP($A2475,ChapterTable!$1:$1048576,MATCH("최종"&amp;SUBSTITUTE(SUBSTITUTE(F$1,"standard",""),"|Float",""),ChapterTable!$1:$1,0),0),
  IF($B2475=1,
    IF($L2475=FALSE,
      VLOOKUP($A2475,ChapterTable!$1:$1048576,MATCH("최종"&amp;SUBSTITUTE(SUBSTITUTE(F$1,"standard",""),"|Float",""),ChapterTable!$1:$1,0),0),
      VLOOKUP($A2475-ChapterTable!$P$11,ChapterTable!$1:$1048576,MATCH("최종"&amp;SUBSTITUTE(SUBSTITUTE(F$1,"standard",""),"|Float",""),ChapterTable!$1:$1,0),0)*ChapterTable!$P$14
    ),
  OFFSET(F2475,-$B2475+IF($L2475,1,0),0)*
    (VLOOKUP(SUBSTITUTE(SUBSTITUTE(F$1,"standard",""),"|Float","")&amp;IF(OR($L2475=TRUE,$A2475=0,MOD($A2475,ChapterTable!$R$20)&lt;&gt;0),"","보스")&amp;"인게임누적곱배수",ChapterTable!$R:$S,2,0)^D2475
    +VLOOKUP(SUBSTITUTE(SUBSTITUTE(F$1,"standard",""),"|Float","")&amp;IF(OR($L2475=TRUE,$A2475=0,MOD($A2475,ChapterTable!$R$20)&lt;&gt;0),"","보스")&amp;"인게임누적합배수",ChapterTable!$R:$S,2,0)*D2475)
  )
  )
  )
)</f>
        <v>1778629.1667116082</v>
      </c>
      <c r="G2475" t="s">
        <v>719</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278"/>
        <v>4</v>
      </c>
      <c r="Q2475">
        <f t="shared" si="279"/>
        <v>4</v>
      </c>
      <c r="R2475" t="b">
        <f t="shared" ca="1" si="280"/>
        <v>1</v>
      </c>
      <c r="T2475" t="b">
        <f t="shared" ca="1" si="281"/>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284"/>
        <v>0.25</v>
      </c>
      <c r="AJ2475">
        <f t="shared" si="282"/>
        <v>0.32</v>
      </c>
      <c r="AK2475">
        <f t="shared" si="283"/>
        <v>1</v>
      </c>
      <c r="AL2475">
        <f t="shared" si="285"/>
        <v>12</v>
      </c>
    </row>
    <row r="2476" spans="1:38" hidden="1" x14ac:dyDescent="0.3">
      <c r="A2476">
        <v>27</v>
      </c>
      <c r="B2476">
        <v>35</v>
      </c>
      <c r="C2476">
        <f>IF(OR($L2476=TRUE,$A2476=0,MOD($A2476,ChapterTable!$R$20)&lt;&gt;0),
MAX(0,INT(($B2476+ChapterTable!$P$26+VLOOKUP(SUBSTITUTE(C$1,"성장단계","")&amp;"단계오프셋",ChapterTable!$R:$S,2,0))/ChapterTable!$P$23)),
MAX(0,INT(($B2476+ChapterTable!$R$26+VLOOKUP(SUBSTITUTE(C$1,"성장단계","")&amp;"보스단계오프셋",ChapterTable!$R:$S,2,0))/ChapterTable!$R$23)))</f>
        <v>3</v>
      </c>
      <c r="D2476">
        <f>IF(OR($L2476=TRUE,$A2476=0,MOD($A2476,ChapterTable!$R$20)&lt;&gt;0),
MAX(0,INT(($B2476+ChapterTable!$P$26+VLOOKUP(SUBSTITUTE(D$1,"성장단계","")&amp;"단계오프셋",ChapterTable!$R:$S,2,0))/ChapterTable!$P$23)),
MAX(0,INT(($B2476+ChapterTable!$R$26+VLOOKUP(SUBSTITUTE(D$1,"성장단계","")&amp;"보스단계오프셋",ChapterTable!$R:$S,2,0))/ChapterTable!$R$23)))</f>
        <v>3</v>
      </c>
      <c r="E2476" s="1">
        <f ca="1">IF(AND($A2476=0,$B2476=1),
    VLOOKUP(1,ChapterTable!$1:$1048576,MATCH("최종"&amp;SUBSTITUTE(SUBSTITUTE(E$1,"standard",""),"|Float",""),ChapterTable!$1:$1,0),0)*ChapterTable!$P$17,
  IF(AND($A2476=0,$B2476=0),
    E2477,
  IF($B2476=0,
    VLOOKUP($A2476,ChapterTable!$1:$1048576,MATCH("최종"&amp;SUBSTITUTE(SUBSTITUTE(E$1,"standard",""),"|Float",""),ChapterTable!$1:$1,0),0),
  IF($B2476=1,
    IF($L2476=FALSE,
      VLOOKUP($A2476,ChapterTable!$1:$1048576,MATCH("최종"&amp;SUBSTITUTE(SUBSTITUTE(E$1,"standard",""),"|Float",""),ChapterTable!$1:$1,0),0),
      VLOOKUP($A2476-ChapterTable!$P$11,ChapterTable!$1:$1048576,MATCH("최종"&amp;SUBSTITUTE(SUBSTITUTE(E$1,"standard",""),"|Float",""),ChapterTable!$1:$1,0),0)*ChapterTable!$P$14
    ),
  OFFSET(E2476,-$B2476+IF($L2476,1,0),0)*IF($B2476&gt;OFFSET($B2476,1,0),ChapterTable!$R$17,1)*
    (VLOOKUP(SUBSTITUTE(SUBSTITUTE(E$1,"standard",""),"|Float","")&amp;IF(OR($L2476=TRUE,$A2476=0,MOD($A2476,ChapterTable!$R$20)&lt;&gt;0),"","보스")&amp;"인게임누적곱배수",ChapterTable!$R:$S,2,0)^C2476
    +VLOOKUP(SUBSTITUTE(SUBSTITUTE(E$1,"standard",""),"|Float","")&amp;IF(OR($L2476=TRUE,$A2476=0,MOD($A2476,ChapterTable!$R$20)&lt;&gt;0),"","보스")&amp;"인게임누적합배수",ChapterTable!$R:$S,2,0)*C2476)
  )
  )
  )
)</f>
        <v>5575457.9593245499</v>
      </c>
      <c r="F2476" s="1">
        <f ca="1">IF(AND($A2476=0,$B2476=1),
    VLOOKUP(1,ChapterTable!$1:$1048576,MATCH("최종"&amp;SUBSTITUTE(SUBSTITUTE(F$1,"standard",""),"|Float",""),ChapterTable!$1:$1,0),0)*ChapterTable!$P$17,
  IF(AND($A2476=0,$B2476=0),
    F2477,
  IF($B2476=0,
    VLOOKUP($A2476,ChapterTable!$1:$1048576,MATCH("최종"&amp;SUBSTITUTE(SUBSTITUTE(F$1,"standard",""),"|Float",""),ChapterTable!$1:$1,0),0),
  IF($B2476=1,
    IF($L2476=FALSE,
      VLOOKUP($A2476,ChapterTable!$1:$1048576,MATCH("최종"&amp;SUBSTITUTE(SUBSTITUTE(F$1,"standard",""),"|Float",""),ChapterTable!$1:$1,0),0),
      VLOOKUP($A2476-ChapterTable!$P$11,ChapterTable!$1:$1048576,MATCH("최종"&amp;SUBSTITUTE(SUBSTITUTE(F$1,"standard",""),"|Float",""),ChapterTable!$1:$1,0),0)*ChapterTable!$P$14
    ),
  OFFSET(F2476,-$B2476+IF($L2476,1,0),0)*
    (VLOOKUP(SUBSTITUTE(SUBSTITUTE(F$1,"standard",""),"|Float","")&amp;IF(OR($L2476=TRUE,$A2476=0,MOD($A2476,ChapterTable!$R$20)&lt;&gt;0),"","보스")&amp;"인게임누적곱배수",ChapterTable!$R:$S,2,0)^D2476
    +VLOOKUP(SUBSTITUTE(SUBSTITUTE(F$1,"standard",""),"|Float","")&amp;IF(OR($L2476=TRUE,$A2476=0,MOD($A2476,ChapterTable!$R$20)&lt;&gt;0),"","보스")&amp;"인게임누적합배수",ChapterTable!$R:$S,2,0)*D2476)
  )
  )
  )
)</f>
        <v>1778629.1667116082</v>
      </c>
      <c r="G2476" t="s">
        <v>719</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278"/>
        <v>11</v>
      </c>
      <c r="Q2476">
        <f t="shared" si="279"/>
        <v>11</v>
      </c>
      <c r="R2476" t="b">
        <f t="shared" ca="1" si="280"/>
        <v>1</v>
      </c>
      <c r="T2476" t="b">
        <f t="shared" ca="1" si="281"/>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284"/>
        <v>0.25</v>
      </c>
      <c r="AJ2476">
        <f t="shared" si="282"/>
        <v>0.32</v>
      </c>
      <c r="AK2476">
        <f t="shared" si="283"/>
        <v>1</v>
      </c>
      <c r="AL2476">
        <f t="shared" si="285"/>
        <v>12</v>
      </c>
    </row>
    <row r="2477" spans="1:38" hidden="1" x14ac:dyDescent="0.3">
      <c r="A2477">
        <v>27</v>
      </c>
      <c r="B2477">
        <v>36</v>
      </c>
      <c r="C2477">
        <f>IF(OR($L2477=TRUE,$A2477=0,MOD($A2477,ChapterTable!$R$20)&lt;&gt;0),
MAX(0,INT(($B2477+ChapterTable!$P$26+VLOOKUP(SUBSTITUTE(C$1,"성장단계","")&amp;"단계오프셋",ChapterTable!$R:$S,2,0))/ChapterTable!$P$23)),
MAX(0,INT(($B2477+ChapterTable!$R$26+VLOOKUP(SUBSTITUTE(C$1,"성장단계","")&amp;"보스단계오프셋",ChapterTable!$R:$S,2,0))/ChapterTable!$R$23)))</f>
        <v>4</v>
      </c>
      <c r="D2477">
        <f>IF(OR($L2477=TRUE,$A2477=0,MOD($A2477,ChapterTable!$R$20)&lt;&gt;0),
MAX(0,INT(($B2477+ChapterTable!$P$26+VLOOKUP(SUBSTITUTE(D$1,"성장단계","")&amp;"단계오프셋",ChapterTable!$R:$S,2,0))/ChapterTable!$P$23)),
MAX(0,INT(($B2477+ChapterTable!$R$26+VLOOKUP(SUBSTITUTE(D$1,"성장단계","")&amp;"보스단계오프셋",ChapterTable!$R:$S,2,0))/ChapterTable!$R$23)))</f>
        <v>3</v>
      </c>
      <c r="E2477" s="1">
        <f ca="1">IF(AND($A2477=0,$B2477=1),
    VLOOKUP(1,ChapterTable!$1:$1048576,MATCH("최종"&amp;SUBSTITUTE(SUBSTITUTE(E$1,"standard",""),"|Float",""),ChapterTable!$1:$1,0),0)*ChapterTable!$P$17,
  IF(AND($A2477=0,$B2477=0),
    E2478,
  IF($B2477=0,
    VLOOKUP($A2477,ChapterTable!$1:$1048576,MATCH("최종"&amp;SUBSTITUTE(SUBSTITUTE(E$1,"standard",""),"|Float",""),ChapterTable!$1:$1,0),0),
  IF($B2477=1,
    IF($L2477=FALSE,
      VLOOKUP($A2477,ChapterTable!$1:$1048576,MATCH("최종"&amp;SUBSTITUTE(SUBSTITUTE(E$1,"standard",""),"|Float",""),ChapterTable!$1:$1,0),0),
      VLOOKUP($A2477-ChapterTable!$P$11,ChapterTable!$1:$1048576,MATCH("최종"&amp;SUBSTITUTE(SUBSTITUTE(E$1,"standard",""),"|Float",""),ChapterTable!$1:$1,0),0)*ChapterTable!$P$14
    ),
  OFFSET(E2477,-$B2477+IF($L2477,1,0),0)*IF($B2477&gt;OFFSET($B2477,1,0),ChapterTable!$R$17,1)*
    (VLOOKUP(SUBSTITUTE(SUBSTITUTE(E$1,"standard",""),"|Float","")&amp;IF(OR($L2477=TRUE,$A2477=0,MOD($A2477,ChapterTable!$R$20)&lt;&gt;0),"","보스")&amp;"인게임누적곱배수",ChapterTable!$R:$S,2,0)^C2477
    +VLOOKUP(SUBSTITUTE(SUBSTITUTE(E$1,"standard",""),"|Float","")&amp;IF(OR($L2477=TRUE,$A2477=0,MOD($A2477,ChapterTable!$R$20)&lt;&gt;0),"","보스")&amp;"인게임누적합배수",ChapterTable!$R:$S,2,0)*C2477)
  )
  )
  )
)</f>
        <v>6272390.2042401191</v>
      </c>
      <c r="F2477" s="1">
        <f ca="1">IF(AND($A2477=0,$B2477=1),
    VLOOKUP(1,ChapterTable!$1:$1048576,MATCH("최종"&amp;SUBSTITUTE(SUBSTITUTE(F$1,"standard",""),"|Float",""),ChapterTable!$1:$1,0),0)*ChapterTable!$P$17,
  IF(AND($A2477=0,$B2477=0),
    F2478,
  IF($B2477=0,
    VLOOKUP($A2477,ChapterTable!$1:$1048576,MATCH("최종"&amp;SUBSTITUTE(SUBSTITUTE(F$1,"standard",""),"|Float",""),ChapterTable!$1:$1,0),0),
  IF($B2477=1,
    IF($L2477=FALSE,
      VLOOKUP($A2477,ChapterTable!$1:$1048576,MATCH("최종"&amp;SUBSTITUTE(SUBSTITUTE(F$1,"standard",""),"|Float",""),ChapterTable!$1:$1,0),0),
      VLOOKUP($A2477-ChapterTable!$P$11,ChapterTable!$1:$1048576,MATCH("최종"&amp;SUBSTITUTE(SUBSTITUTE(F$1,"standard",""),"|Float",""),ChapterTable!$1:$1,0),0)*ChapterTable!$P$14
    ),
  OFFSET(F2477,-$B2477+IF($L2477,1,0),0)*
    (VLOOKUP(SUBSTITUTE(SUBSTITUTE(F$1,"standard",""),"|Float","")&amp;IF(OR($L2477=TRUE,$A2477=0,MOD($A2477,ChapterTable!$R$20)&lt;&gt;0),"","보스")&amp;"인게임누적곱배수",ChapterTable!$R:$S,2,0)^D2477
    +VLOOKUP(SUBSTITUTE(SUBSTITUTE(F$1,"standard",""),"|Float","")&amp;IF(OR($L2477=TRUE,$A2477=0,MOD($A2477,ChapterTable!$R$20)&lt;&gt;0),"","보스")&amp;"인게임누적합배수",ChapterTable!$R:$S,2,0)*D2477)
  )
  )
  )
)</f>
        <v>1778629.1667116082</v>
      </c>
      <c r="G2477" t="s">
        <v>719</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278"/>
        <v>4</v>
      </c>
      <c r="Q2477">
        <f t="shared" si="279"/>
        <v>4</v>
      </c>
      <c r="R2477" t="b">
        <f t="shared" ca="1" si="280"/>
        <v>1</v>
      </c>
      <c r="T2477" t="b">
        <f t="shared" ca="1" si="281"/>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284"/>
        <v>0.25</v>
      </c>
      <c r="AJ2477">
        <f t="shared" si="282"/>
        <v>0.32</v>
      </c>
      <c r="AK2477">
        <f t="shared" si="283"/>
        <v>1</v>
      </c>
      <c r="AL2477">
        <f t="shared" si="285"/>
        <v>12</v>
      </c>
    </row>
    <row r="2478" spans="1:38" hidden="1" x14ac:dyDescent="0.3">
      <c r="A2478">
        <v>27</v>
      </c>
      <c r="B2478">
        <v>37</v>
      </c>
      <c r="C2478">
        <f>IF(OR($L2478=TRUE,$A2478=0,MOD($A2478,ChapterTable!$R$20)&lt;&gt;0),
MAX(0,INT(($B2478+ChapterTable!$P$26+VLOOKUP(SUBSTITUTE(C$1,"성장단계","")&amp;"단계오프셋",ChapterTable!$R:$S,2,0))/ChapterTable!$P$23)),
MAX(0,INT(($B2478+ChapterTable!$R$26+VLOOKUP(SUBSTITUTE(C$1,"성장단계","")&amp;"보스단계오프셋",ChapterTable!$R:$S,2,0))/ChapterTable!$R$23)))</f>
        <v>4</v>
      </c>
      <c r="D2478">
        <f>IF(OR($L2478=TRUE,$A2478=0,MOD($A2478,ChapterTable!$R$20)&lt;&gt;0),
MAX(0,INT(($B2478+ChapterTable!$P$26+VLOOKUP(SUBSTITUTE(D$1,"성장단계","")&amp;"단계오프셋",ChapterTable!$R:$S,2,0))/ChapterTable!$P$23)),
MAX(0,INT(($B2478+ChapterTable!$R$26+VLOOKUP(SUBSTITUTE(D$1,"성장단계","")&amp;"보스단계오프셋",ChapterTable!$R:$S,2,0))/ChapterTable!$R$23)))</f>
        <v>3</v>
      </c>
      <c r="E2478" s="1">
        <f ca="1">IF(AND($A2478=0,$B2478=1),
    VLOOKUP(1,ChapterTable!$1:$1048576,MATCH("최종"&amp;SUBSTITUTE(SUBSTITUTE(E$1,"standard",""),"|Float",""),ChapterTable!$1:$1,0),0)*ChapterTable!$P$17,
  IF(AND($A2478=0,$B2478=0),
    E2479,
  IF($B2478=0,
    VLOOKUP($A2478,ChapterTable!$1:$1048576,MATCH("최종"&amp;SUBSTITUTE(SUBSTITUTE(E$1,"standard",""),"|Float",""),ChapterTable!$1:$1,0),0),
  IF($B2478=1,
    IF($L2478=FALSE,
      VLOOKUP($A2478,ChapterTable!$1:$1048576,MATCH("최종"&amp;SUBSTITUTE(SUBSTITUTE(E$1,"standard",""),"|Float",""),ChapterTable!$1:$1,0),0),
      VLOOKUP($A2478-ChapterTable!$P$11,ChapterTable!$1:$1048576,MATCH("최종"&amp;SUBSTITUTE(SUBSTITUTE(E$1,"standard",""),"|Float",""),ChapterTable!$1:$1,0),0)*ChapterTable!$P$14
    ),
  OFFSET(E2478,-$B2478+IF($L2478,1,0),0)*IF($B2478&gt;OFFSET($B2478,1,0),ChapterTable!$R$17,1)*
    (VLOOKUP(SUBSTITUTE(SUBSTITUTE(E$1,"standard",""),"|Float","")&amp;IF(OR($L2478=TRUE,$A2478=0,MOD($A2478,ChapterTable!$R$20)&lt;&gt;0),"","보스")&amp;"인게임누적곱배수",ChapterTable!$R:$S,2,0)^C2478
    +VLOOKUP(SUBSTITUTE(SUBSTITUTE(E$1,"standard",""),"|Float","")&amp;IF(OR($L2478=TRUE,$A2478=0,MOD($A2478,ChapterTable!$R$20)&lt;&gt;0),"","보스")&amp;"인게임누적합배수",ChapterTable!$R:$S,2,0)*C2478)
  )
  )
  )
)</f>
        <v>6272390.2042401191</v>
      </c>
      <c r="F2478" s="1">
        <f ca="1">IF(AND($A2478=0,$B2478=1),
    VLOOKUP(1,ChapterTable!$1:$1048576,MATCH("최종"&amp;SUBSTITUTE(SUBSTITUTE(F$1,"standard",""),"|Float",""),ChapterTable!$1:$1,0),0)*ChapterTable!$P$17,
  IF(AND($A2478=0,$B2478=0),
    F2479,
  IF($B2478=0,
    VLOOKUP($A2478,ChapterTable!$1:$1048576,MATCH("최종"&amp;SUBSTITUTE(SUBSTITUTE(F$1,"standard",""),"|Float",""),ChapterTable!$1:$1,0),0),
  IF($B2478=1,
    IF($L2478=FALSE,
      VLOOKUP($A2478,ChapterTable!$1:$1048576,MATCH("최종"&amp;SUBSTITUTE(SUBSTITUTE(F$1,"standard",""),"|Float",""),ChapterTable!$1:$1,0),0),
      VLOOKUP($A2478-ChapterTable!$P$11,ChapterTable!$1:$1048576,MATCH("최종"&amp;SUBSTITUTE(SUBSTITUTE(F$1,"standard",""),"|Float",""),ChapterTable!$1:$1,0),0)*ChapterTable!$P$14
    ),
  OFFSET(F2478,-$B2478+IF($L2478,1,0),0)*
    (VLOOKUP(SUBSTITUTE(SUBSTITUTE(F$1,"standard",""),"|Float","")&amp;IF(OR($L2478=TRUE,$A2478=0,MOD($A2478,ChapterTable!$R$20)&lt;&gt;0),"","보스")&amp;"인게임누적곱배수",ChapterTable!$R:$S,2,0)^D2478
    +VLOOKUP(SUBSTITUTE(SUBSTITUTE(F$1,"standard",""),"|Float","")&amp;IF(OR($L2478=TRUE,$A2478=0,MOD($A2478,ChapterTable!$R$20)&lt;&gt;0),"","보스")&amp;"인게임누적합배수",ChapterTable!$R:$S,2,0)*D2478)
  )
  )
  )
)</f>
        <v>1778629.1667116082</v>
      </c>
      <c r="G2478" t="s">
        <v>719</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278"/>
        <v>4</v>
      </c>
      <c r="Q2478">
        <f t="shared" si="279"/>
        <v>4</v>
      </c>
      <c r="R2478" t="b">
        <f t="shared" ca="1" si="280"/>
        <v>1</v>
      </c>
      <c r="T2478" t="b">
        <f t="shared" ca="1" si="281"/>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284"/>
        <v>0.25</v>
      </c>
      <c r="AJ2478">
        <f t="shared" si="282"/>
        <v>0.32</v>
      </c>
      <c r="AK2478">
        <f t="shared" si="283"/>
        <v>1</v>
      </c>
      <c r="AL2478">
        <f t="shared" si="285"/>
        <v>12</v>
      </c>
    </row>
    <row r="2479" spans="1:38" hidden="1" x14ac:dyDescent="0.3">
      <c r="A2479">
        <v>27</v>
      </c>
      <c r="B2479">
        <v>38</v>
      </c>
      <c r="C2479">
        <f>IF(OR($L2479=TRUE,$A2479=0,MOD($A2479,ChapterTable!$R$20)&lt;&gt;0),
MAX(0,INT(($B2479+ChapterTable!$P$26+VLOOKUP(SUBSTITUTE(C$1,"성장단계","")&amp;"단계오프셋",ChapterTable!$R:$S,2,0))/ChapterTable!$P$23)),
MAX(0,INT(($B2479+ChapterTable!$R$26+VLOOKUP(SUBSTITUTE(C$1,"성장단계","")&amp;"보스단계오프셋",ChapterTable!$R:$S,2,0))/ChapterTable!$R$23)))</f>
        <v>4</v>
      </c>
      <c r="D2479">
        <f>IF(OR($L2479=TRUE,$A2479=0,MOD($A2479,ChapterTable!$R$20)&lt;&gt;0),
MAX(0,INT(($B2479+ChapterTable!$P$26+VLOOKUP(SUBSTITUTE(D$1,"성장단계","")&amp;"단계오프셋",ChapterTable!$R:$S,2,0))/ChapterTable!$P$23)),
MAX(0,INT(($B2479+ChapterTable!$R$26+VLOOKUP(SUBSTITUTE(D$1,"성장단계","")&amp;"보스단계오프셋",ChapterTable!$R:$S,2,0))/ChapterTable!$R$23)))</f>
        <v>3</v>
      </c>
      <c r="E2479" s="1">
        <f ca="1">IF(AND($A2479=0,$B2479=1),
    VLOOKUP(1,ChapterTable!$1:$1048576,MATCH("최종"&amp;SUBSTITUTE(SUBSTITUTE(E$1,"standard",""),"|Float",""),ChapterTable!$1:$1,0),0)*ChapterTable!$P$17,
  IF(AND($A2479=0,$B2479=0),
    E2480,
  IF($B2479=0,
    VLOOKUP($A2479,ChapterTable!$1:$1048576,MATCH("최종"&amp;SUBSTITUTE(SUBSTITUTE(E$1,"standard",""),"|Float",""),ChapterTable!$1:$1,0),0),
  IF($B2479=1,
    IF($L2479=FALSE,
      VLOOKUP($A2479,ChapterTable!$1:$1048576,MATCH("최종"&amp;SUBSTITUTE(SUBSTITUTE(E$1,"standard",""),"|Float",""),ChapterTable!$1:$1,0),0),
      VLOOKUP($A2479-ChapterTable!$P$11,ChapterTable!$1:$1048576,MATCH("최종"&amp;SUBSTITUTE(SUBSTITUTE(E$1,"standard",""),"|Float",""),ChapterTable!$1:$1,0),0)*ChapterTable!$P$14
    ),
  OFFSET(E2479,-$B2479+IF($L2479,1,0),0)*IF($B2479&gt;OFFSET($B2479,1,0),ChapterTable!$R$17,1)*
    (VLOOKUP(SUBSTITUTE(SUBSTITUTE(E$1,"standard",""),"|Float","")&amp;IF(OR($L2479=TRUE,$A2479=0,MOD($A2479,ChapterTable!$R$20)&lt;&gt;0),"","보스")&amp;"인게임누적곱배수",ChapterTable!$R:$S,2,0)^C2479
    +VLOOKUP(SUBSTITUTE(SUBSTITUTE(E$1,"standard",""),"|Float","")&amp;IF(OR($L2479=TRUE,$A2479=0,MOD($A2479,ChapterTable!$R$20)&lt;&gt;0),"","보스")&amp;"인게임누적합배수",ChapterTable!$R:$S,2,0)*C2479)
  )
  )
  )
)</f>
        <v>6272390.2042401191</v>
      </c>
      <c r="F2479" s="1">
        <f ca="1">IF(AND($A2479=0,$B2479=1),
    VLOOKUP(1,ChapterTable!$1:$1048576,MATCH("최종"&amp;SUBSTITUTE(SUBSTITUTE(F$1,"standard",""),"|Float",""),ChapterTable!$1:$1,0),0)*ChapterTable!$P$17,
  IF(AND($A2479=0,$B2479=0),
    F2480,
  IF($B2479=0,
    VLOOKUP($A2479,ChapterTable!$1:$1048576,MATCH("최종"&amp;SUBSTITUTE(SUBSTITUTE(F$1,"standard",""),"|Float",""),ChapterTable!$1:$1,0),0),
  IF($B2479=1,
    IF($L2479=FALSE,
      VLOOKUP($A2479,ChapterTable!$1:$1048576,MATCH("최종"&amp;SUBSTITUTE(SUBSTITUTE(F$1,"standard",""),"|Float",""),ChapterTable!$1:$1,0),0),
      VLOOKUP($A2479-ChapterTable!$P$11,ChapterTable!$1:$1048576,MATCH("최종"&amp;SUBSTITUTE(SUBSTITUTE(F$1,"standard",""),"|Float",""),ChapterTable!$1:$1,0),0)*ChapterTable!$P$14
    ),
  OFFSET(F2479,-$B2479+IF($L2479,1,0),0)*
    (VLOOKUP(SUBSTITUTE(SUBSTITUTE(F$1,"standard",""),"|Float","")&amp;IF(OR($L2479=TRUE,$A2479=0,MOD($A2479,ChapterTable!$R$20)&lt;&gt;0),"","보스")&amp;"인게임누적곱배수",ChapterTable!$R:$S,2,0)^D2479
    +VLOOKUP(SUBSTITUTE(SUBSTITUTE(F$1,"standard",""),"|Float","")&amp;IF(OR($L2479=TRUE,$A2479=0,MOD($A2479,ChapterTable!$R$20)&lt;&gt;0),"","보스")&amp;"인게임누적합배수",ChapterTable!$R:$S,2,0)*D2479)
  )
  )
  )
)</f>
        <v>1778629.1667116082</v>
      </c>
      <c r="G2479" t="s">
        <v>719</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278"/>
        <v>4</v>
      </c>
      <c r="Q2479">
        <f t="shared" si="279"/>
        <v>4</v>
      </c>
      <c r="R2479" t="b">
        <f t="shared" ca="1" si="280"/>
        <v>1</v>
      </c>
      <c r="T2479" t="b">
        <f t="shared" ca="1" si="281"/>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284"/>
        <v>0.25</v>
      </c>
      <c r="AJ2479">
        <f t="shared" si="282"/>
        <v>0.32</v>
      </c>
      <c r="AK2479">
        <f t="shared" si="283"/>
        <v>1</v>
      </c>
      <c r="AL2479">
        <f t="shared" si="285"/>
        <v>12</v>
      </c>
    </row>
    <row r="2480" spans="1:38" hidden="1" x14ac:dyDescent="0.3">
      <c r="A2480">
        <v>27</v>
      </c>
      <c r="B2480">
        <v>39</v>
      </c>
      <c r="C2480">
        <f>IF(OR($L2480=TRUE,$A2480=0,MOD($A2480,ChapterTable!$R$20)&lt;&gt;0),
MAX(0,INT(($B2480+ChapterTable!$P$26+VLOOKUP(SUBSTITUTE(C$1,"성장단계","")&amp;"단계오프셋",ChapterTable!$R:$S,2,0))/ChapterTable!$P$23)),
MAX(0,INT(($B2480+ChapterTable!$R$26+VLOOKUP(SUBSTITUTE(C$1,"성장단계","")&amp;"보스단계오프셋",ChapterTable!$R:$S,2,0))/ChapterTable!$R$23)))</f>
        <v>4</v>
      </c>
      <c r="D2480">
        <f>IF(OR($L2480=TRUE,$A2480=0,MOD($A2480,ChapterTable!$R$20)&lt;&gt;0),
MAX(0,INT(($B2480+ChapterTable!$P$26+VLOOKUP(SUBSTITUTE(D$1,"성장단계","")&amp;"단계오프셋",ChapterTable!$R:$S,2,0))/ChapterTable!$P$23)),
MAX(0,INT(($B2480+ChapterTable!$R$26+VLOOKUP(SUBSTITUTE(D$1,"성장단계","")&amp;"보스단계오프셋",ChapterTable!$R:$S,2,0))/ChapterTable!$R$23)))</f>
        <v>3</v>
      </c>
      <c r="E2480" s="1">
        <f ca="1">IF(AND($A2480=0,$B2480=1),
    VLOOKUP(1,ChapterTable!$1:$1048576,MATCH("최종"&amp;SUBSTITUTE(SUBSTITUTE(E$1,"standard",""),"|Float",""),ChapterTable!$1:$1,0),0)*ChapterTable!$P$17,
  IF(AND($A2480=0,$B2480=0),
    E2481,
  IF($B2480=0,
    VLOOKUP($A2480,ChapterTable!$1:$1048576,MATCH("최종"&amp;SUBSTITUTE(SUBSTITUTE(E$1,"standard",""),"|Float",""),ChapterTable!$1:$1,0),0),
  IF($B2480=1,
    IF($L2480=FALSE,
      VLOOKUP($A2480,ChapterTable!$1:$1048576,MATCH("최종"&amp;SUBSTITUTE(SUBSTITUTE(E$1,"standard",""),"|Float",""),ChapterTable!$1:$1,0),0),
      VLOOKUP($A2480-ChapterTable!$P$11,ChapterTable!$1:$1048576,MATCH("최종"&amp;SUBSTITUTE(SUBSTITUTE(E$1,"standard",""),"|Float",""),ChapterTable!$1:$1,0),0)*ChapterTable!$P$14
    ),
  OFFSET(E2480,-$B2480+IF($L2480,1,0),0)*IF($B2480&gt;OFFSET($B2480,1,0),ChapterTable!$R$17,1)*
    (VLOOKUP(SUBSTITUTE(SUBSTITUTE(E$1,"standard",""),"|Float","")&amp;IF(OR($L2480=TRUE,$A2480=0,MOD($A2480,ChapterTable!$R$20)&lt;&gt;0),"","보스")&amp;"인게임누적곱배수",ChapterTable!$R:$S,2,0)^C2480
    +VLOOKUP(SUBSTITUTE(SUBSTITUTE(E$1,"standard",""),"|Float","")&amp;IF(OR($L2480=TRUE,$A2480=0,MOD($A2480,ChapterTable!$R$20)&lt;&gt;0),"","보스")&amp;"인게임누적합배수",ChapterTable!$R:$S,2,0)*C2480)
  )
  )
  )
)</f>
        <v>6272390.2042401191</v>
      </c>
      <c r="F2480" s="1">
        <f ca="1">IF(AND($A2480=0,$B2480=1),
    VLOOKUP(1,ChapterTable!$1:$1048576,MATCH("최종"&amp;SUBSTITUTE(SUBSTITUTE(F$1,"standard",""),"|Float",""),ChapterTable!$1:$1,0),0)*ChapterTable!$P$17,
  IF(AND($A2480=0,$B2480=0),
    F2481,
  IF($B2480=0,
    VLOOKUP($A2480,ChapterTable!$1:$1048576,MATCH("최종"&amp;SUBSTITUTE(SUBSTITUTE(F$1,"standard",""),"|Float",""),ChapterTable!$1:$1,0),0),
  IF($B2480=1,
    IF($L2480=FALSE,
      VLOOKUP($A2480,ChapterTable!$1:$1048576,MATCH("최종"&amp;SUBSTITUTE(SUBSTITUTE(F$1,"standard",""),"|Float",""),ChapterTable!$1:$1,0),0),
      VLOOKUP($A2480-ChapterTable!$P$11,ChapterTable!$1:$1048576,MATCH("최종"&amp;SUBSTITUTE(SUBSTITUTE(F$1,"standard",""),"|Float",""),ChapterTable!$1:$1,0),0)*ChapterTable!$P$14
    ),
  OFFSET(F2480,-$B2480+IF($L2480,1,0),0)*
    (VLOOKUP(SUBSTITUTE(SUBSTITUTE(F$1,"standard",""),"|Float","")&amp;IF(OR($L2480=TRUE,$A2480=0,MOD($A2480,ChapterTable!$R$20)&lt;&gt;0),"","보스")&amp;"인게임누적곱배수",ChapterTable!$R:$S,2,0)^D2480
    +VLOOKUP(SUBSTITUTE(SUBSTITUTE(F$1,"standard",""),"|Float","")&amp;IF(OR($L2480=TRUE,$A2480=0,MOD($A2480,ChapterTable!$R$20)&lt;&gt;0),"","보스")&amp;"인게임누적합배수",ChapterTable!$R:$S,2,0)*D2480)
  )
  )
  )
)</f>
        <v>1778629.1667116082</v>
      </c>
      <c r="G2480" t="s">
        <v>719</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278"/>
        <v>94</v>
      </c>
      <c r="Q2480">
        <f t="shared" si="279"/>
        <v>94</v>
      </c>
      <c r="R2480" t="b">
        <f t="shared" ca="1" si="280"/>
        <v>1</v>
      </c>
      <c r="T2480" t="b">
        <f t="shared" ca="1" si="281"/>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284"/>
        <v>0.25</v>
      </c>
      <c r="AJ2480">
        <f t="shared" si="282"/>
        <v>0.32</v>
      </c>
      <c r="AK2480">
        <f t="shared" si="283"/>
        <v>1</v>
      </c>
      <c r="AL2480">
        <f t="shared" si="285"/>
        <v>12</v>
      </c>
    </row>
    <row r="2481" spans="1:38" hidden="1" x14ac:dyDescent="0.3">
      <c r="A2481">
        <v>27</v>
      </c>
      <c r="B2481">
        <v>40</v>
      </c>
      <c r="C2481">
        <f>IF(OR($L2481=TRUE,$A2481=0,MOD($A2481,ChapterTable!$R$20)&lt;&gt;0),
MAX(0,INT(($B2481+ChapterTable!$P$26+VLOOKUP(SUBSTITUTE(C$1,"성장단계","")&amp;"단계오프셋",ChapterTable!$R:$S,2,0))/ChapterTable!$P$23)),
MAX(0,INT(($B2481+ChapterTable!$R$26+VLOOKUP(SUBSTITUTE(C$1,"성장단계","")&amp;"보스단계오프셋",ChapterTable!$R:$S,2,0))/ChapterTable!$R$23)))</f>
        <v>4</v>
      </c>
      <c r="D2481">
        <f>IF(OR($L2481=TRUE,$A2481=0,MOD($A2481,ChapterTable!$R$20)&lt;&gt;0),
MAX(0,INT(($B2481+ChapterTable!$P$26+VLOOKUP(SUBSTITUTE(D$1,"성장단계","")&amp;"단계오프셋",ChapterTable!$R:$S,2,0))/ChapterTable!$P$23)),
MAX(0,INT(($B2481+ChapterTable!$R$26+VLOOKUP(SUBSTITUTE(D$1,"성장단계","")&amp;"보스단계오프셋",ChapterTable!$R:$S,2,0))/ChapterTable!$R$23)))</f>
        <v>3</v>
      </c>
      <c r="E2481" s="1">
        <f ca="1">IF(AND($A2481=0,$B2481=1),
    VLOOKUP(1,ChapterTable!$1:$1048576,MATCH("최종"&amp;SUBSTITUTE(SUBSTITUTE(E$1,"standard",""),"|Float",""),ChapterTable!$1:$1,0),0)*ChapterTable!$P$17,
  IF(AND($A2481=0,$B2481=0),
    E2482,
  IF($B2481=0,
    VLOOKUP($A2481,ChapterTable!$1:$1048576,MATCH("최종"&amp;SUBSTITUTE(SUBSTITUTE(E$1,"standard",""),"|Float",""),ChapterTable!$1:$1,0),0),
  IF($B2481=1,
    IF($L2481=FALSE,
      VLOOKUP($A2481,ChapterTable!$1:$1048576,MATCH("최종"&amp;SUBSTITUTE(SUBSTITUTE(E$1,"standard",""),"|Float",""),ChapterTable!$1:$1,0),0),
      VLOOKUP($A2481-ChapterTable!$P$11,ChapterTable!$1:$1048576,MATCH("최종"&amp;SUBSTITUTE(SUBSTITUTE(E$1,"standard",""),"|Float",""),ChapterTable!$1:$1,0),0)*ChapterTable!$P$14
    ),
  OFFSET(E2481,-$B2481+IF($L2481,1,0),0)*IF($B2481&gt;OFFSET($B2481,1,0),ChapterTable!$R$17,1)*
    (VLOOKUP(SUBSTITUTE(SUBSTITUTE(E$1,"standard",""),"|Float","")&amp;IF(OR($L2481=TRUE,$A2481=0,MOD($A2481,ChapterTable!$R$20)&lt;&gt;0),"","보스")&amp;"인게임누적곱배수",ChapterTable!$R:$S,2,0)^C2481
    +VLOOKUP(SUBSTITUTE(SUBSTITUTE(E$1,"standard",""),"|Float","")&amp;IF(OR($L2481=TRUE,$A2481=0,MOD($A2481,ChapterTable!$R$20)&lt;&gt;0),"","보스")&amp;"인게임누적합배수",ChapterTable!$R:$S,2,0)*C2481)
  )
  )
  )
)</f>
        <v>6272390.2042401191</v>
      </c>
      <c r="F2481" s="1">
        <f ca="1">IF(AND($A2481=0,$B2481=1),
    VLOOKUP(1,ChapterTable!$1:$1048576,MATCH("최종"&amp;SUBSTITUTE(SUBSTITUTE(F$1,"standard",""),"|Float",""),ChapterTable!$1:$1,0),0)*ChapterTable!$P$17,
  IF(AND($A2481=0,$B2481=0),
    F2482,
  IF($B2481=0,
    VLOOKUP($A2481,ChapterTable!$1:$1048576,MATCH("최종"&amp;SUBSTITUTE(SUBSTITUTE(F$1,"standard",""),"|Float",""),ChapterTable!$1:$1,0),0),
  IF($B2481=1,
    IF($L2481=FALSE,
      VLOOKUP($A2481,ChapterTable!$1:$1048576,MATCH("최종"&amp;SUBSTITUTE(SUBSTITUTE(F$1,"standard",""),"|Float",""),ChapterTable!$1:$1,0),0),
      VLOOKUP($A2481-ChapterTable!$P$11,ChapterTable!$1:$1048576,MATCH("최종"&amp;SUBSTITUTE(SUBSTITUTE(F$1,"standard",""),"|Float",""),ChapterTable!$1:$1,0),0)*ChapterTable!$P$14
    ),
  OFFSET(F2481,-$B2481+IF($L2481,1,0),0)*
    (VLOOKUP(SUBSTITUTE(SUBSTITUTE(F$1,"standard",""),"|Float","")&amp;IF(OR($L2481=TRUE,$A2481=0,MOD($A2481,ChapterTable!$R$20)&lt;&gt;0),"","보스")&amp;"인게임누적곱배수",ChapterTable!$R:$S,2,0)^D2481
    +VLOOKUP(SUBSTITUTE(SUBSTITUTE(F$1,"standard",""),"|Float","")&amp;IF(OR($L2481=TRUE,$A2481=0,MOD($A2481,ChapterTable!$R$20)&lt;&gt;0),"","보스")&amp;"인게임누적합배수",ChapterTable!$R:$S,2,0)*D2481)
  )
  )
  )
)</f>
        <v>1778629.1667116082</v>
      </c>
      <c r="G2481" t="s">
        <v>719</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278"/>
        <v>24</v>
      </c>
      <c r="Q2481">
        <f t="shared" si="279"/>
        <v>24</v>
      </c>
      <c r="R2481" t="b">
        <f t="shared" ca="1" si="280"/>
        <v>1</v>
      </c>
      <c r="T2481" t="b">
        <f t="shared" ca="1" si="281"/>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284"/>
        <v>0.25</v>
      </c>
      <c r="AJ2481">
        <f t="shared" si="282"/>
        <v>1</v>
      </c>
      <c r="AK2481">
        <f t="shared" si="283"/>
        <v>4</v>
      </c>
      <c r="AL2481">
        <f t="shared" si="285"/>
        <v>12</v>
      </c>
    </row>
    <row r="2482" spans="1:38" hidden="1" x14ac:dyDescent="0.3">
      <c r="A2482">
        <v>27</v>
      </c>
      <c r="B2482">
        <v>41</v>
      </c>
      <c r="C2482">
        <f>IF(OR($L2482=TRUE,$A2482=0,MOD($A2482,ChapterTable!$R$20)&lt;&gt;0),
MAX(0,INT(($B2482+ChapterTable!$P$26+VLOOKUP(SUBSTITUTE(C$1,"성장단계","")&amp;"단계오프셋",ChapterTable!$R:$S,2,0))/ChapterTable!$P$23)),
MAX(0,INT(($B2482+ChapterTable!$R$26+VLOOKUP(SUBSTITUTE(C$1,"성장단계","")&amp;"보스단계오프셋",ChapterTable!$R:$S,2,0))/ChapterTable!$R$23)))</f>
        <v>4</v>
      </c>
      <c r="D2482">
        <f>IF(OR($L2482=TRUE,$A2482=0,MOD($A2482,ChapterTable!$R$20)&lt;&gt;0),
MAX(0,INT(($B2482+ChapterTable!$P$26+VLOOKUP(SUBSTITUTE(D$1,"성장단계","")&amp;"단계오프셋",ChapterTable!$R:$S,2,0))/ChapterTable!$P$23)),
MAX(0,INT(($B2482+ChapterTable!$R$26+VLOOKUP(SUBSTITUTE(D$1,"성장단계","")&amp;"보스단계오프셋",ChapterTable!$R:$S,2,0))/ChapterTable!$R$23)))</f>
        <v>4</v>
      </c>
      <c r="E2482" s="1">
        <f ca="1">IF(AND($A2482=0,$B2482=1),
    VLOOKUP(1,ChapterTable!$1:$1048576,MATCH("최종"&amp;SUBSTITUTE(SUBSTITUTE(E$1,"standard",""),"|Float",""),ChapterTable!$1:$1,0),0)*ChapterTable!$P$17,
  IF(AND($A2482=0,$B2482=0),
    E2483,
  IF($B2482=0,
    VLOOKUP($A2482,ChapterTable!$1:$1048576,MATCH("최종"&amp;SUBSTITUTE(SUBSTITUTE(E$1,"standard",""),"|Float",""),ChapterTable!$1:$1,0),0),
  IF($B2482=1,
    IF($L2482=FALSE,
      VLOOKUP($A2482,ChapterTable!$1:$1048576,MATCH("최종"&amp;SUBSTITUTE(SUBSTITUTE(E$1,"standard",""),"|Float",""),ChapterTable!$1:$1,0),0),
      VLOOKUP($A2482-ChapterTable!$P$11,ChapterTable!$1:$1048576,MATCH("최종"&amp;SUBSTITUTE(SUBSTITUTE(E$1,"standard",""),"|Float",""),ChapterTable!$1:$1,0),0)*ChapterTable!$P$14
    ),
  OFFSET(E2482,-$B2482+IF($L2482,1,0),0)*IF($B2482&gt;OFFSET($B2482,1,0),ChapterTable!$R$17,1)*
    (VLOOKUP(SUBSTITUTE(SUBSTITUTE(E$1,"standard",""),"|Float","")&amp;IF(OR($L2482=TRUE,$A2482=0,MOD($A2482,ChapterTable!$R$20)&lt;&gt;0),"","보스")&amp;"인게임누적곱배수",ChapterTable!$R:$S,2,0)^C2482
    +VLOOKUP(SUBSTITUTE(SUBSTITUTE(E$1,"standard",""),"|Float","")&amp;IF(OR($L2482=TRUE,$A2482=0,MOD($A2482,ChapterTable!$R$20)&lt;&gt;0),"","보스")&amp;"인게임누적합배수",ChapterTable!$R:$S,2,0)*C2482)
  )
  )
  )
)</f>
        <v>6272390.2042401191</v>
      </c>
      <c r="F2482" s="1">
        <f ca="1">IF(AND($A2482=0,$B2482=1),
    VLOOKUP(1,ChapterTable!$1:$1048576,MATCH("최종"&amp;SUBSTITUTE(SUBSTITUTE(F$1,"standard",""),"|Float",""),ChapterTable!$1:$1,0),0)*ChapterTable!$P$17,
  IF(AND($A2482=0,$B2482=0),
    F2483,
  IF($B2482=0,
    VLOOKUP($A2482,ChapterTable!$1:$1048576,MATCH("최종"&amp;SUBSTITUTE(SUBSTITUTE(F$1,"standard",""),"|Float",""),ChapterTable!$1:$1,0),0),
  IF($B2482=1,
    IF($L2482=FALSE,
      VLOOKUP($A2482,ChapterTable!$1:$1048576,MATCH("최종"&amp;SUBSTITUTE(SUBSTITUTE(F$1,"standard",""),"|Float",""),ChapterTable!$1:$1,0),0),
      VLOOKUP($A2482-ChapterTable!$P$11,ChapterTable!$1:$1048576,MATCH("최종"&amp;SUBSTITUTE(SUBSTITUTE(F$1,"standard",""),"|Float",""),ChapterTable!$1:$1,0),0)*ChapterTable!$P$14
    ),
  OFFSET(F2482,-$B2482+IF($L2482,1,0),0)*
    (VLOOKUP(SUBSTITUTE(SUBSTITUTE(F$1,"standard",""),"|Float","")&amp;IF(OR($L2482=TRUE,$A2482=0,MOD($A2482,ChapterTable!$R$20)&lt;&gt;0),"","보스")&amp;"인게임누적곱배수",ChapterTable!$R:$S,2,0)^D2482
    +VLOOKUP(SUBSTITUTE(SUBSTITUTE(F$1,"standard",""),"|Float","")&amp;IF(OR($L2482=TRUE,$A2482=0,MOD($A2482,ChapterTable!$R$20)&lt;&gt;0),"","보스")&amp;"인게임누적합배수",ChapterTable!$R:$S,2,0)*D2482)
  )
  )
  )
)</f>
        <v>1887524.8299796656</v>
      </c>
      <c r="G2482" t="s">
        <v>719</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278"/>
        <v>5</v>
      </c>
      <c r="Q2482">
        <f t="shared" si="279"/>
        <v>5</v>
      </c>
      <c r="R2482" t="b">
        <f t="shared" ca="1" si="280"/>
        <v>1</v>
      </c>
      <c r="T2482" t="b">
        <f t="shared" ca="1" si="281"/>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284"/>
        <v>0.2</v>
      </c>
      <c r="AJ2482">
        <f t="shared" si="282"/>
        <v>0.27466666000000001</v>
      </c>
      <c r="AK2482">
        <f t="shared" si="283"/>
        <v>1</v>
      </c>
      <c r="AL2482">
        <f t="shared" si="285"/>
        <v>12</v>
      </c>
    </row>
    <row r="2483" spans="1:38" hidden="1" x14ac:dyDescent="0.3">
      <c r="A2483">
        <v>27</v>
      </c>
      <c r="B2483">
        <v>42</v>
      </c>
      <c r="C2483">
        <f>IF(OR($L2483=TRUE,$A2483=0,MOD($A2483,ChapterTable!$R$20)&lt;&gt;0),
MAX(0,INT(($B2483+ChapterTable!$P$26+VLOOKUP(SUBSTITUTE(C$1,"성장단계","")&amp;"단계오프셋",ChapterTable!$R:$S,2,0))/ChapterTable!$P$23)),
MAX(0,INT(($B2483+ChapterTable!$R$26+VLOOKUP(SUBSTITUTE(C$1,"성장단계","")&amp;"보스단계오프셋",ChapterTable!$R:$S,2,0))/ChapterTable!$R$23)))</f>
        <v>4</v>
      </c>
      <c r="D2483">
        <f>IF(OR($L2483=TRUE,$A2483=0,MOD($A2483,ChapterTable!$R$20)&lt;&gt;0),
MAX(0,INT(($B2483+ChapterTable!$P$26+VLOOKUP(SUBSTITUTE(D$1,"성장단계","")&amp;"단계오프셋",ChapterTable!$R:$S,2,0))/ChapterTable!$P$23)),
MAX(0,INT(($B2483+ChapterTable!$R$26+VLOOKUP(SUBSTITUTE(D$1,"성장단계","")&amp;"보스단계오프셋",ChapterTable!$R:$S,2,0))/ChapterTable!$R$23)))</f>
        <v>4</v>
      </c>
      <c r="E2483" s="1">
        <f ca="1">IF(AND($A2483=0,$B2483=1),
    VLOOKUP(1,ChapterTable!$1:$1048576,MATCH("최종"&amp;SUBSTITUTE(SUBSTITUTE(E$1,"standard",""),"|Float",""),ChapterTable!$1:$1,0),0)*ChapterTable!$P$17,
  IF(AND($A2483=0,$B2483=0),
    E2484,
  IF($B2483=0,
    VLOOKUP($A2483,ChapterTable!$1:$1048576,MATCH("최종"&amp;SUBSTITUTE(SUBSTITUTE(E$1,"standard",""),"|Float",""),ChapterTable!$1:$1,0),0),
  IF($B2483=1,
    IF($L2483=FALSE,
      VLOOKUP($A2483,ChapterTable!$1:$1048576,MATCH("최종"&amp;SUBSTITUTE(SUBSTITUTE(E$1,"standard",""),"|Float",""),ChapterTable!$1:$1,0),0),
      VLOOKUP($A2483-ChapterTable!$P$11,ChapterTable!$1:$1048576,MATCH("최종"&amp;SUBSTITUTE(SUBSTITUTE(E$1,"standard",""),"|Float",""),ChapterTable!$1:$1,0),0)*ChapterTable!$P$14
    ),
  OFFSET(E2483,-$B2483+IF($L2483,1,0),0)*IF($B2483&gt;OFFSET($B2483,1,0),ChapterTable!$R$17,1)*
    (VLOOKUP(SUBSTITUTE(SUBSTITUTE(E$1,"standard",""),"|Float","")&amp;IF(OR($L2483=TRUE,$A2483=0,MOD($A2483,ChapterTable!$R$20)&lt;&gt;0),"","보스")&amp;"인게임누적곱배수",ChapterTable!$R:$S,2,0)^C2483
    +VLOOKUP(SUBSTITUTE(SUBSTITUTE(E$1,"standard",""),"|Float","")&amp;IF(OR($L2483=TRUE,$A2483=0,MOD($A2483,ChapterTable!$R$20)&lt;&gt;0),"","보스")&amp;"인게임누적합배수",ChapterTable!$R:$S,2,0)*C2483)
  )
  )
  )
)</f>
        <v>6272390.2042401191</v>
      </c>
      <c r="F2483" s="1">
        <f ca="1">IF(AND($A2483=0,$B2483=1),
    VLOOKUP(1,ChapterTable!$1:$1048576,MATCH("최종"&amp;SUBSTITUTE(SUBSTITUTE(F$1,"standard",""),"|Float",""),ChapterTable!$1:$1,0),0)*ChapterTable!$P$17,
  IF(AND($A2483=0,$B2483=0),
    F2484,
  IF($B2483=0,
    VLOOKUP($A2483,ChapterTable!$1:$1048576,MATCH("최종"&amp;SUBSTITUTE(SUBSTITUTE(F$1,"standard",""),"|Float",""),ChapterTable!$1:$1,0),0),
  IF($B2483=1,
    IF($L2483=FALSE,
      VLOOKUP($A2483,ChapterTable!$1:$1048576,MATCH("최종"&amp;SUBSTITUTE(SUBSTITUTE(F$1,"standard",""),"|Float",""),ChapterTable!$1:$1,0),0),
      VLOOKUP($A2483-ChapterTable!$P$11,ChapterTable!$1:$1048576,MATCH("최종"&amp;SUBSTITUTE(SUBSTITUTE(F$1,"standard",""),"|Float",""),ChapterTable!$1:$1,0),0)*ChapterTable!$P$14
    ),
  OFFSET(F2483,-$B2483+IF($L2483,1,0),0)*
    (VLOOKUP(SUBSTITUTE(SUBSTITUTE(F$1,"standard",""),"|Float","")&amp;IF(OR($L2483=TRUE,$A2483=0,MOD($A2483,ChapterTable!$R$20)&lt;&gt;0),"","보스")&amp;"인게임누적곱배수",ChapterTable!$R:$S,2,0)^D2483
    +VLOOKUP(SUBSTITUTE(SUBSTITUTE(F$1,"standard",""),"|Float","")&amp;IF(OR($L2483=TRUE,$A2483=0,MOD($A2483,ChapterTable!$R$20)&lt;&gt;0),"","보스")&amp;"인게임누적합배수",ChapterTable!$R:$S,2,0)*D2483)
  )
  )
  )
)</f>
        <v>1887524.8299796656</v>
      </c>
      <c r="G2483" t="s">
        <v>719</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278"/>
        <v>5</v>
      </c>
      <c r="Q2483">
        <f t="shared" si="279"/>
        <v>5</v>
      </c>
      <c r="R2483" t="b">
        <f t="shared" ca="1" si="280"/>
        <v>1</v>
      </c>
      <c r="T2483" t="b">
        <f t="shared" ca="1" si="281"/>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284"/>
        <v>0.2</v>
      </c>
      <c r="AJ2483">
        <f t="shared" si="282"/>
        <v>0.27466666000000001</v>
      </c>
      <c r="AK2483">
        <f t="shared" si="283"/>
        <v>1</v>
      </c>
      <c r="AL2483">
        <f t="shared" si="285"/>
        <v>12</v>
      </c>
    </row>
    <row r="2484" spans="1:38" hidden="1" x14ac:dyDescent="0.3">
      <c r="A2484">
        <v>27</v>
      </c>
      <c r="B2484">
        <v>43</v>
      </c>
      <c r="C2484">
        <f>IF(OR($L2484=TRUE,$A2484=0,MOD($A2484,ChapterTable!$R$20)&lt;&gt;0),
MAX(0,INT(($B2484+ChapterTable!$P$26+VLOOKUP(SUBSTITUTE(C$1,"성장단계","")&amp;"단계오프셋",ChapterTable!$R:$S,2,0))/ChapterTable!$P$23)),
MAX(0,INT(($B2484+ChapterTable!$R$26+VLOOKUP(SUBSTITUTE(C$1,"성장단계","")&amp;"보스단계오프셋",ChapterTable!$R:$S,2,0))/ChapterTable!$R$23)))</f>
        <v>4</v>
      </c>
      <c r="D2484">
        <f>IF(OR($L2484=TRUE,$A2484=0,MOD($A2484,ChapterTable!$R$20)&lt;&gt;0),
MAX(0,INT(($B2484+ChapterTable!$P$26+VLOOKUP(SUBSTITUTE(D$1,"성장단계","")&amp;"단계오프셋",ChapterTable!$R:$S,2,0))/ChapterTable!$P$23)),
MAX(0,INT(($B2484+ChapterTable!$R$26+VLOOKUP(SUBSTITUTE(D$1,"성장단계","")&amp;"보스단계오프셋",ChapterTable!$R:$S,2,0))/ChapterTable!$R$23)))</f>
        <v>4</v>
      </c>
      <c r="E2484" s="1">
        <f ca="1">IF(AND($A2484=0,$B2484=1),
    VLOOKUP(1,ChapterTable!$1:$1048576,MATCH("최종"&amp;SUBSTITUTE(SUBSTITUTE(E$1,"standard",""),"|Float",""),ChapterTable!$1:$1,0),0)*ChapterTable!$P$17,
  IF(AND($A2484=0,$B2484=0),
    E2485,
  IF($B2484=0,
    VLOOKUP($A2484,ChapterTable!$1:$1048576,MATCH("최종"&amp;SUBSTITUTE(SUBSTITUTE(E$1,"standard",""),"|Float",""),ChapterTable!$1:$1,0),0),
  IF($B2484=1,
    IF($L2484=FALSE,
      VLOOKUP($A2484,ChapterTable!$1:$1048576,MATCH("최종"&amp;SUBSTITUTE(SUBSTITUTE(E$1,"standard",""),"|Float",""),ChapterTable!$1:$1,0),0),
      VLOOKUP($A2484-ChapterTable!$P$11,ChapterTable!$1:$1048576,MATCH("최종"&amp;SUBSTITUTE(SUBSTITUTE(E$1,"standard",""),"|Float",""),ChapterTable!$1:$1,0),0)*ChapterTable!$P$14
    ),
  OFFSET(E2484,-$B2484+IF($L2484,1,0),0)*IF($B2484&gt;OFFSET($B2484,1,0),ChapterTable!$R$17,1)*
    (VLOOKUP(SUBSTITUTE(SUBSTITUTE(E$1,"standard",""),"|Float","")&amp;IF(OR($L2484=TRUE,$A2484=0,MOD($A2484,ChapterTable!$R$20)&lt;&gt;0),"","보스")&amp;"인게임누적곱배수",ChapterTable!$R:$S,2,0)^C2484
    +VLOOKUP(SUBSTITUTE(SUBSTITUTE(E$1,"standard",""),"|Float","")&amp;IF(OR($L2484=TRUE,$A2484=0,MOD($A2484,ChapterTable!$R$20)&lt;&gt;0),"","보스")&amp;"인게임누적합배수",ChapterTable!$R:$S,2,0)*C2484)
  )
  )
  )
)</f>
        <v>6272390.2042401191</v>
      </c>
      <c r="F2484" s="1">
        <f ca="1">IF(AND($A2484=0,$B2484=1),
    VLOOKUP(1,ChapterTable!$1:$1048576,MATCH("최종"&amp;SUBSTITUTE(SUBSTITUTE(F$1,"standard",""),"|Float",""),ChapterTable!$1:$1,0),0)*ChapterTable!$P$17,
  IF(AND($A2484=0,$B2484=0),
    F2485,
  IF($B2484=0,
    VLOOKUP($A2484,ChapterTable!$1:$1048576,MATCH("최종"&amp;SUBSTITUTE(SUBSTITUTE(F$1,"standard",""),"|Float",""),ChapterTable!$1:$1,0),0),
  IF($B2484=1,
    IF($L2484=FALSE,
      VLOOKUP($A2484,ChapterTable!$1:$1048576,MATCH("최종"&amp;SUBSTITUTE(SUBSTITUTE(F$1,"standard",""),"|Float",""),ChapterTable!$1:$1,0),0),
      VLOOKUP($A2484-ChapterTable!$P$11,ChapterTable!$1:$1048576,MATCH("최종"&amp;SUBSTITUTE(SUBSTITUTE(F$1,"standard",""),"|Float",""),ChapterTable!$1:$1,0),0)*ChapterTable!$P$14
    ),
  OFFSET(F2484,-$B2484+IF($L2484,1,0),0)*
    (VLOOKUP(SUBSTITUTE(SUBSTITUTE(F$1,"standard",""),"|Float","")&amp;IF(OR($L2484=TRUE,$A2484=0,MOD($A2484,ChapterTable!$R$20)&lt;&gt;0),"","보스")&amp;"인게임누적곱배수",ChapterTable!$R:$S,2,0)^D2484
    +VLOOKUP(SUBSTITUTE(SUBSTITUTE(F$1,"standard",""),"|Float","")&amp;IF(OR($L2484=TRUE,$A2484=0,MOD($A2484,ChapterTable!$R$20)&lt;&gt;0),"","보스")&amp;"인게임누적합배수",ChapterTable!$R:$S,2,0)*D2484)
  )
  )
  )
)</f>
        <v>1887524.8299796656</v>
      </c>
      <c r="G2484" t="s">
        <v>719</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278"/>
        <v>5</v>
      </c>
      <c r="Q2484">
        <f t="shared" si="279"/>
        <v>5</v>
      </c>
      <c r="R2484" t="b">
        <f t="shared" ca="1" si="280"/>
        <v>1</v>
      </c>
      <c r="T2484" t="b">
        <f t="shared" ca="1" si="281"/>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284"/>
        <v>0.2</v>
      </c>
      <c r="AJ2484">
        <f t="shared" si="282"/>
        <v>0.27466666000000001</v>
      </c>
      <c r="AK2484">
        <f t="shared" si="283"/>
        <v>1</v>
      </c>
      <c r="AL2484">
        <f t="shared" si="285"/>
        <v>12</v>
      </c>
    </row>
    <row r="2485" spans="1:38" hidden="1" x14ac:dyDescent="0.3">
      <c r="A2485">
        <v>27</v>
      </c>
      <c r="B2485">
        <v>44</v>
      </c>
      <c r="C2485">
        <f>IF(OR($L2485=TRUE,$A2485=0,MOD($A2485,ChapterTable!$R$20)&lt;&gt;0),
MAX(0,INT(($B2485+ChapterTable!$P$26+VLOOKUP(SUBSTITUTE(C$1,"성장단계","")&amp;"단계오프셋",ChapterTable!$R:$S,2,0))/ChapterTable!$P$23)),
MAX(0,INT(($B2485+ChapterTable!$R$26+VLOOKUP(SUBSTITUTE(C$1,"성장단계","")&amp;"보스단계오프셋",ChapterTable!$R:$S,2,0))/ChapterTable!$R$23)))</f>
        <v>4</v>
      </c>
      <c r="D2485">
        <f>IF(OR($L2485=TRUE,$A2485=0,MOD($A2485,ChapterTable!$R$20)&lt;&gt;0),
MAX(0,INT(($B2485+ChapterTable!$P$26+VLOOKUP(SUBSTITUTE(D$1,"성장단계","")&amp;"단계오프셋",ChapterTable!$R:$S,2,0))/ChapterTable!$P$23)),
MAX(0,INT(($B2485+ChapterTable!$R$26+VLOOKUP(SUBSTITUTE(D$1,"성장단계","")&amp;"보스단계오프셋",ChapterTable!$R:$S,2,0))/ChapterTable!$R$23)))</f>
        <v>4</v>
      </c>
      <c r="E2485" s="1">
        <f ca="1">IF(AND($A2485=0,$B2485=1),
    VLOOKUP(1,ChapterTable!$1:$1048576,MATCH("최종"&amp;SUBSTITUTE(SUBSTITUTE(E$1,"standard",""),"|Float",""),ChapterTable!$1:$1,0),0)*ChapterTable!$P$17,
  IF(AND($A2485=0,$B2485=0),
    E2486,
  IF($B2485=0,
    VLOOKUP($A2485,ChapterTable!$1:$1048576,MATCH("최종"&amp;SUBSTITUTE(SUBSTITUTE(E$1,"standard",""),"|Float",""),ChapterTable!$1:$1,0),0),
  IF($B2485=1,
    IF($L2485=FALSE,
      VLOOKUP($A2485,ChapterTable!$1:$1048576,MATCH("최종"&amp;SUBSTITUTE(SUBSTITUTE(E$1,"standard",""),"|Float",""),ChapterTable!$1:$1,0),0),
      VLOOKUP($A2485-ChapterTable!$P$11,ChapterTable!$1:$1048576,MATCH("최종"&amp;SUBSTITUTE(SUBSTITUTE(E$1,"standard",""),"|Float",""),ChapterTable!$1:$1,0),0)*ChapterTable!$P$14
    ),
  OFFSET(E2485,-$B2485+IF($L2485,1,0),0)*IF($B2485&gt;OFFSET($B2485,1,0),ChapterTable!$R$17,1)*
    (VLOOKUP(SUBSTITUTE(SUBSTITUTE(E$1,"standard",""),"|Float","")&amp;IF(OR($L2485=TRUE,$A2485=0,MOD($A2485,ChapterTable!$R$20)&lt;&gt;0),"","보스")&amp;"인게임누적곱배수",ChapterTable!$R:$S,2,0)^C2485
    +VLOOKUP(SUBSTITUTE(SUBSTITUTE(E$1,"standard",""),"|Float","")&amp;IF(OR($L2485=TRUE,$A2485=0,MOD($A2485,ChapterTable!$R$20)&lt;&gt;0),"","보스")&amp;"인게임누적합배수",ChapterTable!$R:$S,2,0)*C2485)
  )
  )
  )
)</f>
        <v>6272390.2042401191</v>
      </c>
      <c r="F2485" s="1">
        <f ca="1">IF(AND($A2485=0,$B2485=1),
    VLOOKUP(1,ChapterTable!$1:$1048576,MATCH("최종"&amp;SUBSTITUTE(SUBSTITUTE(F$1,"standard",""),"|Float",""),ChapterTable!$1:$1,0),0)*ChapterTable!$P$17,
  IF(AND($A2485=0,$B2485=0),
    F2486,
  IF($B2485=0,
    VLOOKUP($A2485,ChapterTable!$1:$1048576,MATCH("최종"&amp;SUBSTITUTE(SUBSTITUTE(F$1,"standard",""),"|Float",""),ChapterTable!$1:$1,0),0),
  IF($B2485=1,
    IF($L2485=FALSE,
      VLOOKUP($A2485,ChapterTable!$1:$1048576,MATCH("최종"&amp;SUBSTITUTE(SUBSTITUTE(F$1,"standard",""),"|Float",""),ChapterTable!$1:$1,0),0),
      VLOOKUP($A2485-ChapterTable!$P$11,ChapterTable!$1:$1048576,MATCH("최종"&amp;SUBSTITUTE(SUBSTITUTE(F$1,"standard",""),"|Float",""),ChapterTable!$1:$1,0),0)*ChapterTable!$P$14
    ),
  OFFSET(F2485,-$B2485+IF($L2485,1,0),0)*
    (VLOOKUP(SUBSTITUTE(SUBSTITUTE(F$1,"standard",""),"|Float","")&amp;IF(OR($L2485=TRUE,$A2485=0,MOD($A2485,ChapterTable!$R$20)&lt;&gt;0),"","보스")&amp;"인게임누적곱배수",ChapterTable!$R:$S,2,0)^D2485
    +VLOOKUP(SUBSTITUTE(SUBSTITUTE(F$1,"standard",""),"|Float","")&amp;IF(OR($L2485=TRUE,$A2485=0,MOD($A2485,ChapterTable!$R$20)&lt;&gt;0),"","보스")&amp;"인게임누적합배수",ChapterTable!$R:$S,2,0)*D2485)
  )
  )
  )
)</f>
        <v>1887524.8299796656</v>
      </c>
      <c r="G2485" t="s">
        <v>719</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278"/>
        <v>5</v>
      </c>
      <c r="Q2485">
        <f t="shared" si="279"/>
        <v>5</v>
      </c>
      <c r="R2485" t="b">
        <f t="shared" ca="1" si="280"/>
        <v>1</v>
      </c>
      <c r="T2485" t="b">
        <f t="shared" ca="1" si="281"/>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284"/>
        <v>0.2</v>
      </c>
      <c r="AJ2485">
        <f t="shared" si="282"/>
        <v>0.27466666000000001</v>
      </c>
      <c r="AK2485">
        <f t="shared" si="283"/>
        <v>1</v>
      </c>
      <c r="AL2485">
        <f t="shared" si="285"/>
        <v>12</v>
      </c>
    </row>
    <row r="2486" spans="1:38" hidden="1" x14ac:dyDescent="0.3">
      <c r="A2486">
        <v>27</v>
      </c>
      <c r="B2486">
        <v>45</v>
      </c>
      <c r="C2486">
        <f>IF(OR($L2486=TRUE,$A2486=0,MOD($A2486,ChapterTable!$R$20)&lt;&gt;0),
MAX(0,INT(($B2486+ChapterTable!$P$26+VLOOKUP(SUBSTITUTE(C$1,"성장단계","")&amp;"단계오프셋",ChapterTable!$R:$S,2,0))/ChapterTable!$P$23)),
MAX(0,INT(($B2486+ChapterTable!$R$26+VLOOKUP(SUBSTITUTE(C$1,"성장단계","")&amp;"보스단계오프셋",ChapterTable!$R:$S,2,0))/ChapterTable!$R$23)))</f>
        <v>4</v>
      </c>
      <c r="D2486">
        <f>IF(OR($L2486=TRUE,$A2486=0,MOD($A2486,ChapterTable!$R$20)&lt;&gt;0),
MAX(0,INT(($B2486+ChapterTable!$P$26+VLOOKUP(SUBSTITUTE(D$1,"성장단계","")&amp;"단계오프셋",ChapterTable!$R:$S,2,0))/ChapterTable!$P$23)),
MAX(0,INT(($B2486+ChapterTable!$R$26+VLOOKUP(SUBSTITUTE(D$1,"성장단계","")&amp;"보스단계오프셋",ChapterTable!$R:$S,2,0))/ChapterTable!$R$23)))</f>
        <v>4</v>
      </c>
      <c r="E2486" s="1">
        <f ca="1">IF(AND($A2486=0,$B2486=1),
    VLOOKUP(1,ChapterTable!$1:$1048576,MATCH("최종"&amp;SUBSTITUTE(SUBSTITUTE(E$1,"standard",""),"|Float",""),ChapterTable!$1:$1,0),0)*ChapterTable!$P$17,
  IF(AND($A2486=0,$B2486=0),
    E2487,
  IF($B2486=0,
    VLOOKUP($A2486,ChapterTable!$1:$1048576,MATCH("최종"&amp;SUBSTITUTE(SUBSTITUTE(E$1,"standard",""),"|Float",""),ChapterTable!$1:$1,0),0),
  IF($B2486=1,
    IF($L2486=FALSE,
      VLOOKUP($A2486,ChapterTable!$1:$1048576,MATCH("최종"&amp;SUBSTITUTE(SUBSTITUTE(E$1,"standard",""),"|Float",""),ChapterTable!$1:$1,0),0),
      VLOOKUP($A2486-ChapterTable!$P$11,ChapterTable!$1:$1048576,MATCH("최종"&amp;SUBSTITUTE(SUBSTITUTE(E$1,"standard",""),"|Float",""),ChapterTable!$1:$1,0),0)*ChapterTable!$P$14
    ),
  OFFSET(E2486,-$B2486+IF($L2486,1,0),0)*IF($B2486&gt;OFFSET($B2486,1,0),ChapterTable!$R$17,1)*
    (VLOOKUP(SUBSTITUTE(SUBSTITUTE(E$1,"standard",""),"|Float","")&amp;IF(OR($L2486=TRUE,$A2486=0,MOD($A2486,ChapterTable!$R$20)&lt;&gt;0),"","보스")&amp;"인게임누적곱배수",ChapterTable!$R:$S,2,0)^C2486
    +VLOOKUP(SUBSTITUTE(SUBSTITUTE(E$1,"standard",""),"|Float","")&amp;IF(OR($L2486=TRUE,$A2486=0,MOD($A2486,ChapterTable!$R$20)&lt;&gt;0),"","보스")&amp;"인게임누적합배수",ChapterTable!$R:$S,2,0)*C2486)
  )
  )
  )
)</f>
        <v>6272390.2042401191</v>
      </c>
      <c r="F2486" s="1">
        <f ca="1">IF(AND($A2486=0,$B2486=1),
    VLOOKUP(1,ChapterTable!$1:$1048576,MATCH("최종"&amp;SUBSTITUTE(SUBSTITUTE(F$1,"standard",""),"|Float",""),ChapterTable!$1:$1,0),0)*ChapterTable!$P$17,
  IF(AND($A2486=0,$B2486=0),
    F2487,
  IF($B2486=0,
    VLOOKUP($A2486,ChapterTable!$1:$1048576,MATCH("최종"&amp;SUBSTITUTE(SUBSTITUTE(F$1,"standard",""),"|Float",""),ChapterTable!$1:$1,0),0),
  IF($B2486=1,
    IF($L2486=FALSE,
      VLOOKUP($A2486,ChapterTable!$1:$1048576,MATCH("최종"&amp;SUBSTITUTE(SUBSTITUTE(F$1,"standard",""),"|Float",""),ChapterTable!$1:$1,0),0),
      VLOOKUP($A2486-ChapterTable!$P$11,ChapterTable!$1:$1048576,MATCH("최종"&amp;SUBSTITUTE(SUBSTITUTE(F$1,"standard",""),"|Float",""),ChapterTable!$1:$1,0),0)*ChapterTable!$P$14
    ),
  OFFSET(F2486,-$B2486+IF($L2486,1,0),0)*
    (VLOOKUP(SUBSTITUTE(SUBSTITUTE(F$1,"standard",""),"|Float","")&amp;IF(OR($L2486=TRUE,$A2486=0,MOD($A2486,ChapterTable!$R$20)&lt;&gt;0),"","보스")&amp;"인게임누적곱배수",ChapterTable!$R:$S,2,0)^D2486
    +VLOOKUP(SUBSTITUTE(SUBSTITUTE(F$1,"standard",""),"|Float","")&amp;IF(OR($L2486=TRUE,$A2486=0,MOD($A2486,ChapterTable!$R$20)&lt;&gt;0),"","보스")&amp;"인게임누적합배수",ChapterTable!$R:$S,2,0)*D2486)
  )
  )
  )
)</f>
        <v>1887524.8299796656</v>
      </c>
      <c r="G2486" t="s">
        <v>719</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278"/>
        <v>11</v>
      </c>
      <c r="Q2486">
        <f t="shared" si="279"/>
        <v>11</v>
      </c>
      <c r="R2486" t="b">
        <f t="shared" ca="1" si="280"/>
        <v>1</v>
      </c>
      <c r="T2486" t="b">
        <f t="shared" ca="1" si="281"/>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284"/>
        <v>0.2</v>
      </c>
      <c r="AJ2486">
        <f t="shared" si="282"/>
        <v>0.27466666000000001</v>
      </c>
      <c r="AK2486">
        <f t="shared" si="283"/>
        <v>1</v>
      </c>
      <c r="AL2486">
        <f t="shared" si="285"/>
        <v>12</v>
      </c>
    </row>
    <row r="2487" spans="1:38" hidden="1" x14ac:dyDescent="0.3">
      <c r="A2487">
        <v>27</v>
      </c>
      <c r="B2487">
        <v>46</v>
      </c>
      <c r="C2487">
        <f>IF(OR($L2487=TRUE,$A2487=0,MOD($A2487,ChapterTable!$R$20)&lt;&gt;0),
MAX(0,INT(($B2487+ChapterTable!$P$26+VLOOKUP(SUBSTITUTE(C$1,"성장단계","")&amp;"단계오프셋",ChapterTable!$R:$S,2,0))/ChapterTable!$P$23)),
MAX(0,INT(($B2487+ChapterTable!$R$26+VLOOKUP(SUBSTITUTE(C$1,"성장단계","")&amp;"보스단계오프셋",ChapterTable!$R:$S,2,0))/ChapterTable!$R$23)))</f>
        <v>5</v>
      </c>
      <c r="D2487">
        <f>IF(OR($L2487=TRUE,$A2487=0,MOD($A2487,ChapterTable!$R$20)&lt;&gt;0),
MAX(0,INT(($B2487+ChapterTable!$P$26+VLOOKUP(SUBSTITUTE(D$1,"성장단계","")&amp;"단계오프셋",ChapterTable!$R:$S,2,0))/ChapterTable!$P$23)),
MAX(0,INT(($B2487+ChapterTable!$R$26+VLOOKUP(SUBSTITUTE(D$1,"성장단계","")&amp;"보스단계오프셋",ChapterTable!$R:$S,2,0))/ChapterTable!$R$23)))</f>
        <v>4</v>
      </c>
      <c r="E2487" s="1">
        <f ca="1">IF(AND($A2487=0,$B2487=1),
    VLOOKUP(1,ChapterTable!$1:$1048576,MATCH("최종"&amp;SUBSTITUTE(SUBSTITUTE(E$1,"standard",""),"|Float",""),ChapterTable!$1:$1,0),0)*ChapterTable!$P$17,
  IF(AND($A2487=0,$B2487=0),
    E2488,
  IF($B2487=0,
    VLOOKUP($A2487,ChapterTable!$1:$1048576,MATCH("최종"&amp;SUBSTITUTE(SUBSTITUTE(E$1,"standard",""),"|Float",""),ChapterTable!$1:$1,0),0),
  IF($B2487=1,
    IF($L2487=FALSE,
      VLOOKUP($A2487,ChapterTable!$1:$1048576,MATCH("최종"&amp;SUBSTITUTE(SUBSTITUTE(E$1,"standard",""),"|Float",""),ChapterTable!$1:$1,0),0),
      VLOOKUP($A2487-ChapterTable!$P$11,ChapterTable!$1:$1048576,MATCH("최종"&amp;SUBSTITUTE(SUBSTITUTE(E$1,"standard",""),"|Float",""),ChapterTable!$1:$1,0),0)*ChapterTable!$P$14
    ),
  OFFSET(E2487,-$B2487+IF($L2487,1,0),0)*IF($B2487&gt;OFFSET($B2487,1,0),ChapterTable!$R$17,1)*
    (VLOOKUP(SUBSTITUTE(SUBSTITUTE(E$1,"standard",""),"|Float","")&amp;IF(OR($L2487=TRUE,$A2487=0,MOD($A2487,ChapterTable!$R$20)&lt;&gt;0),"","보스")&amp;"인게임누적곱배수",ChapterTable!$R:$S,2,0)^C2487
    +VLOOKUP(SUBSTITUTE(SUBSTITUTE(E$1,"standard",""),"|Float","")&amp;IF(OR($L2487=TRUE,$A2487=0,MOD($A2487,ChapterTable!$R$20)&lt;&gt;0),"","보스")&amp;"인게임누적합배수",ChapterTable!$R:$S,2,0)*C2487)
  )
  )
  )
)</f>
        <v>6969322.4491556874</v>
      </c>
      <c r="F2487" s="1">
        <f ca="1">IF(AND($A2487=0,$B2487=1),
    VLOOKUP(1,ChapterTable!$1:$1048576,MATCH("최종"&amp;SUBSTITUTE(SUBSTITUTE(F$1,"standard",""),"|Float",""),ChapterTable!$1:$1,0),0)*ChapterTable!$P$17,
  IF(AND($A2487=0,$B2487=0),
    F2488,
  IF($B2487=0,
    VLOOKUP($A2487,ChapterTable!$1:$1048576,MATCH("최종"&amp;SUBSTITUTE(SUBSTITUTE(F$1,"standard",""),"|Float",""),ChapterTable!$1:$1,0),0),
  IF($B2487=1,
    IF($L2487=FALSE,
      VLOOKUP($A2487,ChapterTable!$1:$1048576,MATCH("최종"&amp;SUBSTITUTE(SUBSTITUTE(F$1,"standard",""),"|Float",""),ChapterTable!$1:$1,0),0),
      VLOOKUP($A2487-ChapterTable!$P$11,ChapterTable!$1:$1048576,MATCH("최종"&amp;SUBSTITUTE(SUBSTITUTE(F$1,"standard",""),"|Float",""),ChapterTable!$1:$1,0),0)*ChapterTable!$P$14
    ),
  OFFSET(F2487,-$B2487+IF($L2487,1,0),0)*
    (VLOOKUP(SUBSTITUTE(SUBSTITUTE(F$1,"standard",""),"|Float","")&amp;IF(OR($L2487=TRUE,$A2487=0,MOD($A2487,ChapterTable!$R$20)&lt;&gt;0),"","보스")&amp;"인게임누적곱배수",ChapterTable!$R:$S,2,0)^D2487
    +VLOOKUP(SUBSTITUTE(SUBSTITUTE(F$1,"standard",""),"|Float","")&amp;IF(OR($L2487=TRUE,$A2487=0,MOD($A2487,ChapterTable!$R$20)&lt;&gt;0),"","보스")&amp;"인게임누적합배수",ChapterTable!$R:$S,2,0)*D2487)
  )
  )
  )
)</f>
        <v>1887524.8299796656</v>
      </c>
      <c r="G2487" t="s">
        <v>719</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278"/>
        <v>5</v>
      </c>
      <c r="Q2487">
        <f t="shared" si="279"/>
        <v>5</v>
      </c>
      <c r="R2487" t="b">
        <f t="shared" ca="1" si="280"/>
        <v>1</v>
      </c>
      <c r="T2487" t="b">
        <f t="shared" ca="1" si="281"/>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284"/>
        <v>0.2</v>
      </c>
      <c r="AJ2487">
        <f t="shared" si="282"/>
        <v>0.27466666000000001</v>
      </c>
      <c r="AK2487">
        <f t="shared" si="283"/>
        <v>1</v>
      </c>
      <c r="AL2487">
        <f t="shared" si="285"/>
        <v>12</v>
      </c>
    </row>
    <row r="2488" spans="1:38" hidden="1" x14ac:dyDescent="0.3">
      <c r="A2488">
        <v>27</v>
      </c>
      <c r="B2488">
        <v>47</v>
      </c>
      <c r="C2488">
        <f>IF(OR($L2488=TRUE,$A2488=0,MOD($A2488,ChapterTable!$R$20)&lt;&gt;0),
MAX(0,INT(($B2488+ChapterTable!$P$26+VLOOKUP(SUBSTITUTE(C$1,"성장단계","")&amp;"단계오프셋",ChapterTable!$R:$S,2,0))/ChapterTable!$P$23)),
MAX(0,INT(($B2488+ChapterTable!$R$26+VLOOKUP(SUBSTITUTE(C$1,"성장단계","")&amp;"보스단계오프셋",ChapterTable!$R:$S,2,0))/ChapterTable!$R$23)))</f>
        <v>5</v>
      </c>
      <c r="D2488">
        <f>IF(OR($L2488=TRUE,$A2488=0,MOD($A2488,ChapterTable!$R$20)&lt;&gt;0),
MAX(0,INT(($B2488+ChapterTable!$P$26+VLOOKUP(SUBSTITUTE(D$1,"성장단계","")&amp;"단계오프셋",ChapterTable!$R:$S,2,0))/ChapterTable!$P$23)),
MAX(0,INT(($B2488+ChapterTable!$R$26+VLOOKUP(SUBSTITUTE(D$1,"성장단계","")&amp;"보스단계오프셋",ChapterTable!$R:$S,2,0))/ChapterTable!$R$23)))</f>
        <v>4</v>
      </c>
      <c r="E2488" s="1">
        <f ca="1">IF(AND($A2488=0,$B2488=1),
    VLOOKUP(1,ChapterTable!$1:$1048576,MATCH("최종"&amp;SUBSTITUTE(SUBSTITUTE(E$1,"standard",""),"|Float",""),ChapterTable!$1:$1,0),0)*ChapterTable!$P$17,
  IF(AND($A2488=0,$B2488=0),
    E2489,
  IF($B2488=0,
    VLOOKUP($A2488,ChapterTable!$1:$1048576,MATCH("최종"&amp;SUBSTITUTE(SUBSTITUTE(E$1,"standard",""),"|Float",""),ChapterTable!$1:$1,0),0),
  IF($B2488=1,
    IF($L2488=FALSE,
      VLOOKUP($A2488,ChapterTable!$1:$1048576,MATCH("최종"&amp;SUBSTITUTE(SUBSTITUTE(E$1,"standard",""),"|Float",""),ChapterTable!$1:$1,0),0),
      VLOOKUP($A2488-ChapterTable!$P$11,ChapterTable!$1:$1048576,MATCH("최종"&amp;SUBSTITUTE(SUBSTITUTE(E$1,"standard",""),"|Float",""),ChapterTable!$1:$1,0),0)*ChapterTable!$P$14
    ),
  OFFSET(E2488,-$B2488+IF($L2488,1,0),0)*IF($B2488&gt;OFFSET($B2488,1,0),ChapterTable!$R$17,1)*
    (VLOOKUP(SUBSTITUTE(SUBSTITUTE(E$1,"standard",""),"|Float","")&amp;IF(OR($L2488=TRUE,$A2488=0,MOD($A2488,ChapterTable!$R$20)&lt;&gt;0),"","보스")&amp;"인게임누적곱배수",ChapterTable!$R:$S,2,0)^C2488
    +VLOOKUP(SUBSTITUTE(SUBSTITUTE(E$1,"standard",""),"|Float","")&amp;IF(OR($L2488=TRUE,$A2488=0,MOD($A2488,ChapterTable!$R$20)&lt;&gt;0),"","보스")&amp;"인게임누적합배수",ChapterTable!$R:$S,2,0)*C2488)
  )
  )
  )
)</f>
        <v>6969322.4491556874</v>
      </c>
      <c r="F2488" s="1">
        <f ca="1">IF(AND($A2488=0,$B2488=1),
    VLOOKUP(1,ChapterTable!$1:$1048576,MATCH("최종"&amp;SUBSTITUTE(SUBSTITUTE(F$1,"standard",""),"|Float",""),ChapterTable!$1:$1,0),0)*ChapterTable!$P$17,
  IF(AND($A2488=0,$B2488=0),
    F2489,
  IF($B2488=0,
    VLOOKUP($A2488,ChapterTable!$1:$1048576,MATCH("최종"&amp;SUBSTITUTE(SUBSTITUTE(F$1,"standard",""),"|Float",""),ChapterTable!$1:$1,0),0),
  IF($B2488=1,
    IF($L2488=FALSE,
      VLOOKUP($A2488,ChapterTable!$1:$1048576,MATCH("최종"&amp;SUBSTITUTE(SUBSTITUTE(F$1,"standard",""),"|Float",""),ChapterTable!$1:$1,0),0),
      VLOOKUP($A2488-ChapterTable!$P$11,ChapterTable!$1:$1048576,MATCH("최종"&amp;SUBSTITUTE(SUBSTITUTE(F$1,"standard",""),"|Float",""),ChapterTable!$1:$1,0),0)*ChapterTable!$P$14
    ),
  OFFSET(F2488,-$B2488+IF($L2488,1,0),0)*
    (VLOOKUP(SUBSTITUTE(SUBSTITUTE(F$1,"standard",""),"|Float","")&amp;IF(OR($L2488=TRUE,$A2488=0,MOD($A2488,ChapterTable!$R$20)&lt;&gt;0),"","보스")&amp;"인게임누적곱배수",ChapterTable!$R:$S,2,0)^D2488
    +VLOOKUP(SUBSTITUTE(SUBSTITUTE(F$1,"standard",""),"|Float","")&amp;IF(OR($L2488=TRUE,$A2488=0,MOD($A2488,ChapterTable!$R$20)&lt;&gt;0),"","보스")&amp;"인게임누적합배수",ChapterTable!$R:$S,2,0)*D2488)
  )
  )
  )
)</f>
        <v>1887524.8299796656</v>
      </c>
      <c r="G2488" t="s">
        <v>719</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278"/>
        <v>5</v>
      </c>
      <c r="Q2488">
        <f t="shared" si="279"/>
        <v>5</v>
      </c>
      <c r="R2488" t="b">
        <f t="shared" ca="1" si="280"/>
        <v>1</v>
      </c>
      <c r="T2488" t="b">
        <f t="shared" ca="1" si="281"/>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284"/>
        <v>0.2</v>
      </c>
      <c r="AJ2488">
        <f t="shared" si="282"/>
        <v>0.27466666000000001</v>
      </c>
      <c r="AK2488">
        <f t="shared" si="283"/>
        <v>1</v>
      </c>
      <c r="AL2488">
        <f t="shared" si="285"/>
        <v>12</v>
      </c>
    </row>
    <row r="2489" spans="1:38" hidden="1" x14ac:dyDescent="0.3">
      <c r="A2489">
        <v>27</v>
      </c>
      <c r="B2489">
        <v>48</v>
      </c>
      <c r="C2489">
        <f>IF(OR($L2489=TRUE,$A2489=0,MOD($A2489,ChapterTable!$R$20)&lt;&gt;0),
MAX(0,INT(($B2489+ChapterTable!$P$26+VLOOKUP(SUBSTITUTE(C$1,"성장단계","")&amp;"단계오프셋",ChapterTable!$R:$S,2,0))/ChapterTable!$P$23)),
MAX(0,INT(($B2489+ChapterTable!$R$26+VLOOKUP(SUBSTITUTE(C$1,"성장단계","")&amp;"보스단계오프셋",ChapterTable!$R:$S,2,0))/ChapterTable!$R$23)))</f>
        <v>5</v>
      </c>
      <c r="D2489">
        <f>IF(OR($L2489=TRUE,$A2489=0,MOD($A2489,ChapterTable!$R$20)&lt;&gt;0),
MAX(0,INT(($B2489+ChapterTable!$P$26+VLOOKUP(SUBSTITUTE(D$1,"성장단계","")&amp;"단계오프셋",ChapterTable!$R:$S,2,0))/ChapterTable!$P$23)),
MAX(0,INT(($B2489+ChapterTable!$R$26+VLOOKUP(SUBSTITUTE(D$1,"성장단계","")&amp;"보스단계오프셋",ChapterTable!$R:$S,2,0))/ChapterTable!$R$23)))</f>
        <v>4</v>
      </c>
      <c r="E2489" s="1">
        <f ca="1">IF(AND($A2489=0,$B2489=1),
    VLOOKUP(1,ChapterTable!$1:$1048576,MATCH("최종"&amp;SUBSTITUTE(SUBSTITUTE(E$1,"standard",""),"|Float",""),ChapterTable!$1:$1,0),0)*ChapterTable!$P$17,
  IF(AND($A2489=0,$B2489=0),
    E2490,
  IF($B2489=0,
    VLOOKUP($A2489,ChapterTable!$1:$1048576,MATCH("최종"&amp;SUBSTITUTE(SUBSTITUTE(E$1,"standard",""),"|Float",""),ChapterTable!$1:$1,0),0),
  IF($B2489=1,
    IF($L2489=FALSE,
      VLOOKUP($A2489,ChapterTable!$1:$1048576,MATCH("최종"&amp;SUBSTITUTE(SUBSTITUTE(E$1,"standard",""),"|Float",""),ChapterTable!$1:$1,0),0),
      VLOOKUP($A2489-ChapterTable!$P$11,ChapterTable!$1:$1048576,MATCH("최종"&amp;SUBSTITUTE(SUBSTITUTE(E$1,"standard",""),"|Float",""),ChapterTable!$1:$1,0),0)*ChapterTable!$P$14
    ),
  OFFSET(E2489,-$B2489+IF($L2489,1,0),0)*IF($B2489&gt;OFFSET($B2489,1,0),ChapterTable!$R$17,1)*
    (VLOOKUP(SUBSTITUTE(SUBSTITUTE(E$1,"standard",""),"|Float","")&amp;IF(OR($L2489=TRUE,$A2489=0,MOD($A2489,ChapterTable!$R$20)&lt;&gt;0),"","보스")&amp;"인게임누적곱배수",ChapterTable!$R:$S,2,0)^C2489
    +VLOOKUP(SUBSTITUTE(SUBSTITUTE(E$1,"standard",""),"|Float","")&amp;IF(OR($L2489=TRUE,$A2489=0,MOD($A2489,ChapterTable!$R$20)&lt;&gt;0),"","보스")&amp;"인게임누적합배수",ChapterTable!$R:$S,2,0)*C2489)
  )
  )
  )
)</f>
        <v>6969322.4491556874</v>
      </c>
      <c r="F2489" s="1">
        <f ca="1">IF(AND($A2489=0,$B2489=1),
    VLOOKUP(1,ChapterTable!$1:$1048576,MATCH("최종"&amp;SUBSTITUTE(SUBSTITUTE(F$1,"standard",""),"|Float",""),ChapterTable!$1:$1,0),0)*ChapterTable!$P$17,
  IF(AND($A2489=0,$B2489=0),
    F2490,
  IF($B2489=0,
    VLOOKUP($A2489,ChapterTable!$1:$1048576,MATCH("최종"&amp;SUBSTITUTE(SUBSTITUTE(F$1,"standard",""),"|Float",""),ChapterTable!$1:$1,0),0),
  IF($B2489=1,
    IF($L2489=FALSE,
      VLOOKUP($A2489,ChapterTable!$1:$1048576,MATCH("최종"&amp;SUBSTITUTE(SUBSTITUTE(F$1,"standard",""),"|Float",""),ChapterTable!$1:$1,0),0),
      VLOOKUP($A2489-ChapterTable!$P$11,ChapterTable!$1:$1048576,MATCH("최종"&amp;SUBSTITUTE(SUBSTITUTE(F$1,"standard",""),"|Float",""),ChapterTable!$1:$1,0),0)*ChapterTable!$P$14
    ),
  OFFSET(F2489,-$B2489+IF($L2489,1,0),0)*
    (VLOOKUP(SUBSTITUTE(SUBSTITUTE(F$1,"standard",""),"|Float","")&amp;IF(OR($L2489=TRUE,$A2489=0,MOD($A2489,ChapterTable!$R$20)&lt;&gt;0),"","보스")&amp;"인게임누적곱배수",ChapterTable!$R:$S,2,0)^D2489
    +VLOOKUP(SUBSTITUTE(SUBSTITUTE(F$1,"standard",""),"|Float","")&amp;IF(OR($L2489=TRUE,$A2489=0,MOD($A2489,ChapterTable!$R$20)&lt;&gt;0),"","보스")&amp;"인게임누적합배수",ChapterTable!$R:$S,2,0)*D2489)
  )
  )
  )
)</f>
        <v>1887524.8299796656</v>
      </c>
      <c r="G2489" t="s">
        <v>719</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278"/>
        <v>5</v>
      </c>
      <c r="Q2489">
        <f t="shared" si="279"/>
        <v>5</v>
      </c>
      <c r="R2489" t="b">
        <f t="shared" ca="1" si="280"/>
        <v>1</v>
      </c>
      <c r="T2489" t="b">
        <f t="shared" ca="1" si="281"/>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284"/>
        <v>0.2</v>
      </c>
      <c r="AJ2489">
        <f t="shared" si="282"/>
        <v>0.27466666000000001</v>
      </c>
      <c r="AK2489">
        <f t="shared" si="283"/>
        <v>1</v>
      </c>
      <c r="AL2489">
        <f t="shared" si="285"/>
        <v>12</v>
      </c>
    </row>
    <row r="2490" spans="1:38" hidden="1" x14ac:dyDescent="0.3">
      <c r="A2490">
        <v>27</v>
      </c>
      <c r="B2490">
        <v>49</v>
      </c>
      <c r="C2490">
        <f>IF(OR($L2490=TRUE,$A2490=0,MOD($A2490,ChapterTable!$R$20)&lt;&gt;0),
MAX(0,INT(($B2490+ChapterTable!$P$26+VLOOKUP(SUBSTITUTE(C$1,"성장단계","")&amp;"단계오프셋",ChapterTable!$R:$S,2,0))/ChapterTable!$P$23)),
MAX(0,INT(($B2490+ChapterTable!$R$26+VLOOKUP(SUBSTITUTE(C$1,"성장단계","")&amp;"보스단계오프셋",ChapterTable!$R:$S,2,0))/ChapterTable!$R$23)))</f>
        <v>5</v>
      </c>
      <c r="D2490">
        <f>IF(OR($L2490=TRUE,$A2490=0,MOD($A2490,ChapterTable!$R$20)&lt;&gt;0),
MAX(0,INT(($B2490+ChapterTable!$P$26+VLOOKUP(SUBSTITUTE(D$1,"성장단계","")&amp;"단계오프셋",ChapterTable!$R:$S,2,0))/ChapterTable!$P$23)),
MAX(0,INT(($B2490+ChapterTable!$R$26+VLOOKUP(SUBSTITUTE(D$1,"성장단계","")&amp;"보스단계오프셋",ChapterTable!$R:$S,2,0))/ChapterTable!$R$23)))</f>
        <v>4</v>
      </c>
      <c r="E2490" s="1">
        <f ca="1">IF(AND($A2490=0,$B2490=1),
    VLOOKUP(1,ChapterTable!$1:$1048576,MATCH("최종"&amp;SUBSTITUTE(SUBSTITUTE(E$1,"standard",""),"|Float",""),ChapterTable!$1:$1,0),0)*ChapterTable!$P$17,
  IF(AND($A2490=0,$B2490=0),
    E2491,
  IF($B2490=0,
    VLOOKUP($A2490,ChapterTable!$1:$1048576,MATCH("최종"&amp;SUBSTITUTE(SUBSTITUTE(E$1,"standard",""),"|Float",""),ChapterTable!$1:$1,0),0),
  IF($B2490=1,
    IF($L2490=FALSE,
      VLOOKUP($A2490,ChapterTable!$1:$1048576,MATCH("최종"&amp;SUBSTITUTE(SUBSTITUTE(E$1,"standard",""),"|Float",""),ChapterTable!$1:$1,0),0),
      VLOOKUP($A2490-ChapterTable!$P$11,ChapterTable!$1:$1048576,MATCH("최종"&amp;SUBSTITUTE(SUBSTITUTE(E$1,"standard",""),"|Float",""),ChapterTable!$1:$1,0),0)*ChapterTable!$P$14
    ),
  OFFSET(E2490,-$B2490+IF($L2490,1,0),0)*IF($B2490&gt;OFFSET($B2490,1,0),ChapterTable!$R$17,1)*
    (VLOOKUP(SUBSTITUTE(SUBSTITUTE(E$1,"standard",""),"|Float","")&amp;IF(OR($L2490=TRUE,$A2490=0,MOD($A2490,ChapterTable!$R$20)&lt;&gt;0),"","보스")&amp;"인게임누적곱배수",ChapterTable!$R:$S,2,0)^C2490
    +VLOOKUP(SUBSTITUTE(SUBSTITUTE(E$1,"standard",""),"|Float","")&amp;IF(OR($L2490=TRUE,$A2490=0,MOD($A2490,ChapterTable!$R$20)&lt;&gt;0),"","보스")&amp;"인게임누적합배수",ChapterTable!$R:$S,2,0)*C2490)
  )
  )
  )
)</f>
        <v>6969322.4491556874</v>
      </c>
      <c r="F2490" s="1">
        <f ca="1">IF(AND($A2490=0,$B2490=1),
    VLOOKUP(1,ChapterTable!$1:$1048576,MATCH("최종"&amp;SUBSTITUTE(SUBSTITUTE(F$1,"standard",""),"|Float",""),ChapterTable!$1:$1,0),0)*ChapterTable!$P$17,
  IF(AND($A2490=0,$B2490=0),
    F2491,
  IF($B2490=0,
    VLOOKUP($A2490,ChapterTable!$1:$1048576,MATCH("최종"&amp;SUBSTITUTE(SUBSTITUTE(F$1,"standard",""),"|Float",""),ChapterTable!$1:$1,0),0),
  IF($B2490=1,
    IF($L2490=FALSE,
      VLOOKUP($A2490,ChapterTable!$1:$1048576,MATCH("최종"&amp;SUBSTITUTE(SUBSTITUTE(F$1,"standard",""),"|Float",""),ChapterTable!$1:$1,0),0),
      VLOOKUP($A2490-ChapterTable!$P$11,ChapterTable!$1:$1048576,MATCH("최종"&amp;SUBSTITUTE(SUBSTITUTE(F$1,"standard",""),"|Float",""),ChapterTable!$1:$1,0),0)*ChapterTable!$P$14
    ),
  OFFSET(F2490,-$B2490+IF($L2490,1,0),0)*
    (VLOOKUP(SUBSTITUTE(SUBSTITUTE(F$1,"standard",""),"|Float","")&amp;IF(OR($L2490=TRUE,$A2490=0,MOD($A2490,ChapterTable!$R$20)&lt;&gt;0),"","보스")&amp;"인게임누적곱배수",ChapterTable!$R:$S,2,0)^D2490
    +VLOOKUP(SUBSTITUTE(SUBSTITUTE(F$1,"standard",""),"|Float","")&amp;IF(OR($L2490=TRUE,$A2490=0,MOD($A2490,ChapterTable!$R$20)&lt;&gt;0),"","보스")&amp;"인게임누적합배수",ChapterTable!$R:$S,2,0)*D2490)
  )
  )
  )
)</f>
        <v>1887524.8299796656</v>
      </c>
      <c r="G2490" t="s">
        <v>719</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278"/>
        <v>95</v>
      </c>
      <c r="Q2490">
        <f t="shared" si="279"/>
        <v>95</v>
      </c>
      <c r="R2490" t="b">
        <f t="shared" ca="1" si="280"/>
        <v>1</v>
      </c>
      <c r="T2490" t="b">
        <f t="shared" ca="1" si="281"/>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284"/>
        <v>0.2</v>
      </c>
      <c r="AJ2490">
        <f t="shared" si="282"/>
        <v>0.27466666000000001</v>
      </c>
      <c r="AK2490">
        <f t="shared" si="283"/>
        <v>1</v>
      </c>
      <c r="AL2490">
        <f t="shared" si="285"/>
        <v>12</v>
      </c>
    </row>
    <row r="2491" spans="1:38" hidden="1" x14ac:dyDescent="0.3">
      <c r="A2491">
        <v>27</v>
      </c>
      <c r="B2491">
        <v>50</v>
      </c>
      <c r="C2491">
        <f>IF(OR($L2491=TRUE,$A2491=0,MOD($A2491,ChapterTable!$R$20)&lt;&gt;0),
MAX(0,INT(($B2491+ChapterTable!$P$26+VLOOKUP(SUBSTITUTE(C$1,"성장단계","")&amp;"단계오프셋",ChapterTable!$R:$S,2,0))/ChapterTable!$P$23)),
MAX(0,INT(($B2491+ChapterTable!$R$26+VLOOKUP(SUBSTITUTE(C$1,"성장단계","")&amp;"보스단계오프셋",ChapterTable!$R:$S,2,0))/ChapterTable!$R$23)))</f>
        <v>5</v>
      </c>
      <c r="D2491">
        <f>IF(OR($L2491=TRUE,$A2491=0,MOD($A2491,ChapterTable!$R$20)&lt;&gt;0),
MAX(0,INT(($B2491+ChapterTable!$P$26+VLOOKUP(SUBSTITUTE(D$1,"성장단계","")&amp;"단계오프셋",ChapterTable!$R:$S,2,0))/ChapterTable!$P$23)),
MAX(0,INT(($B2491+ChapterTable!$R$26+VLOOKUP(SUBSTITUTE(D$1,"성장단계","")&amp;"보스단계오프셋",ChapterTable!$R:$S,2,0))/ChapterTable!$R$23)))</f>
        <v>4</v>
      </c>
      <c r="E2491" s="1">
        <f ca="1">IF(AND($A2491=0,$B2491=1),
    VLOOKUP(1,ChapterTable!$1:$1048576,MATCH("최종"&amp;SUBSTITUTE(SUBSTITUTE(E$1,"standard",""),"|Float",""),ChapterTable!$1:$1,0),0)*ChapterTable!$P$17,
  IF(AND($A2491=0,$B2491=0),
    E2492,
  IF($B2491=0,
    VLOOKUP($A2491,ChapterTable!$1:$1048576,MATCH("최종"&amp;SUBSTITUTE(SUBSTITUTE(E$1,"standard",""),"|Float",""),ChapterTable!$1:$1,0),0),
  IF($B2491=1,
    IF($L2491=FALSE,
      VLOOKUP($A2491,ChapterTable!$1:$1048576,MATCH("최종"&amp;SUBSTITUTE(SUBSTITUTE(E$1,"standard",""),"|Float",""),ChapterTable!$1:$1,0),0),
      VLOOKUP($A2491-ChapterTable!$P$11,ChapterTable!$1:$1048576,MATCH("최종"&amp;SUBSTITUTE(SUBSTITUTE(E$1,"standard",""),"|Float",""),ChapterTable!$1:$1,0),0)*ChapterTable!$P$14
    ),
  OFFSET(E2491,-$B2491+IF($L2491,1,0),0)*IF($B2491&gt;OFFSET($B2491,1,0),ChapterTable!$R$17,1)*
    (VLOOKUP(SUBSTITUTE(SUBSTITUTE(E$1,"standard",""),"|Float","")&amp;IF(OR($L2491=TRUE,$A2491=0,MOD($A2491,ChapterTable!$R$20)&lt;&gt;0),"","보스")&amp;"인게임누적곱배수",ChapterTable!$R:$S,2,0)^C2491
    +VLOOKUP(SUBSTITUTE(SUBSTITUTE(E$1,"standard",""),"|Float","")&amp;IF(OR($L2491=TRUE,$A2491=0,MOD($A2491,ChapterTable!$R$20)&lt;&gt;0),"","보스")&amp;"인게임누적합배수",ChapterTable!$R:$S,2,0)*C2491)
  )
  )
  )
)</f>
        <v>9060119.183902394</v>
      </c>
      <c r="F2491" s="1">
        <f ca="1">IF(AND($A2491=0,$B2491=1),
    VLOOKUP(1,ChapterTable!$1:$1048576,MATCH("최종"&amp;SUBSTITUTE(SUBSTITUTE(F$1,"standard",""),"|Float",""),ChapterTable!$1:$1,0),0)*ChapterTable!$P$17,
  IF(AND($A2491=0,$B2491=0),
    F2492,
  IF($B2491=0,
    VLOOKUP($A2491,ChapterTable!$1:$1048576,MATCH("최종"&amp;SUBSTITUTE(SUBSTITUTE(F$1,"standard",""),"|Float",""),ChapterTable!$1:$1,0),0),
  IF($B2491=1,
    IF($L2491=FALSE,
      VLOOKUP($A2491,ChapterTable!$1:$1048576,MATCH("최종"&amp;SUBSTITUTE(SUBSTITUTE(F$1,"standard",""),"|Float",""),ChapterTable!$1:$1,0),0),
      VLOOKUP($A2491-ChapterTable!$P$11,ChapterTable!$1:$1048576,MATCH("최종"&amp;SUBSTITUTE(SUBSTITUTE(F$1,"standard",""),"|Float",""),ChapterTable!$1:$1,0),0)*ChapterTable!$P$14
    ),
  OFFSET(F2491,-$B2491+IF($L2491,1,0),0)*
    (VLOOKUP(SUBSTITUTE(SUBSTITUTE(F$1,"standard",""),"|Float","")&amp;IF(OR($L2491=TRUE,$A2491=0,MOD($A2491,ChapterTable!$R$20)&lt;&gt;0),"","보스")&amp;"인게임누적곱배수",ChapterTable!$R:$S,2,0)^D2491
    +VLOOKUP(SUBSTITUTE(SUBSTITUTE(F$1,"standard",""),"|Float","")&amp;IF(OR($L2491=TRUE,$A2491=0,MOD($A2491,ChapterTable!$R$20)&lt;&gt;0),"","보스")&amp;"인게임누적합배수",ChapterTable!$R:$S,2,0)*D2491)
  )
  )
  )
)</f>
        <v>1887524.8299796656</v>
      </c>
      <c r="G2491" t="s">
        <v>719</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278"/>
        <v>25</v>
      </c>
      <c r="Q2491">
        <f t="shared" si="279"/>
        <v>25</v>
      </c>
      <c r="R2491" t="b">
        <f t="shared" ca="1" si="280"/>
        <v>0</v>
      </c>
      <c r="T2491" t="b">
        <f t="shared" ca="1" si="281"/>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284"/>
        <v>0.2</v>
      </c>
      <c r="AJ2491">
        <f t="shared" si="282"/>
        <v>1</v>
      </c>
      <c r="AK2491">
        <f t="shared" si="283"/>
        <v>1</v>
      </c>
      <c r="AL2491">
        <f t="shared" si="285"/>
        <v>12</v>
      </c>
    </row>
    <row r="2492" spans="1:38" hidden="1" x14ac:dyDescent="0.3">
      <c r="A2492">
        <v>28</v>
      </c>
      <c r="B2492">
        <v>1</v>
      </c>
      <c r="C2492">
        <f>IF(OR($L2492=TRUE,$A2492=0,MOD($A2492,ChapterTable!$R$20)&lt;&gt;0),
MAX(0,INT(($B2492+ChapterTable!$P$26+VLOOKUP(SUBSTITUTE(C$1,"성장단계","")&amp;"단계오프셋",ChapterTable!$R:$S,2,0))/ChapterTable!$P$23)),
MAX(0,INT(($B2492+ChapterTable!$R$26+VLOOKUP(SUBSTITUTE(C$1,"성장단계","")&amp;"보스단계오프셋",ChapterTable!$R:$S,2,0))/ChapterTable!$R$23)))</f>
        <v>0</v>
      </c>
      <c r="D2492">
        <f>IF(OR($L2492=TRUE,$A2492=0,MOD($A2492,ChapterTable!$R$20)&lt;&gt;0),
MAX(0,INT(($B2492+ChapterTable!$P$26+VLOOKUP(SUBSTITUTE(D$1,"성장단계","")&amp;"단계오프셋",ChapterTable!$R:$S,2,0))/ChapterTable!$P$23)),
MAX(0,INT(($B2492+ChapterTable!$R$26+VLOOKUP(SUBSTITUTE(D$1,"성장단계","")&amp;"보스단계오프셋",ChapterTable!$R:$S,2,0))/ChapterTable!$R$23)))</f>
        <v>0</v>
      </c>
      <c r="E2492" s="1">
        <f ca="1">IF(AND($A2492=0,$B2492=1),
    VLOOKUP(1,ChapterTable!$1:$1048576,MATCH("최종"&amp;SUBSTITUTE(SUBSTITUTE(E$1,"standard",""),"|Float",""),ChapterTable!$1:$1,0),0)*ChapterTable!$P$17,
  IF(AND($A2492=0,$B2492=0),
    E2493,
  IF($B2492=0,
    VLOOKUP($A2492,ChapterTable!$1:$1048576,MATCH("최종"&amp;SUBSTITUTE(SUBSTITUTE(E$1,"standard",""),"|Float",""),ChapterTable!$1:$1,0),0),
  IF($B2492=1,
    IF($L2492=FALSE,
      VLOOKUP($A2492,ChapterTable!$1:$1048576,MATCH("최종"&amp;SUBSTITUTE(SUBSTITUTE(E$1,"standard",""),"|Float",""),ChapterTable!$1:$1,0),0),
      VLOOKUP($A2492-ChapterTable!$P$11,ChapterTable!$1:$1048576,MATCH("최종"&amp;SUBSTITUTE(SUBSTITUTE(E$1,"standard",""),"|Float",""),ChapterTable!$1:$1,0),0)*ChapterTable!$P$14
    ),
  OFFSET(E2492,-$B2492+IF($L2492,1,0),0)*IF($B2492&gt;OFFSET($B2492,1,0),ChapterTable!$R$17,1)*
    (VLOOKUP(SUBSTITUTE(SUBSTITUTE(E$1,"standard",""),"|Float","")&amp;IF(OR($L2492=TRUE,$A2492=0,MOD($A2492,ChapterTable!$R$20)&lt;&gt;0),"","보스")&amp;"인게임누적곱배수",ChapterTable!$R:$S,2,0)^C2492
    +VLOOKUP(SUBSTITUTE(SUBSTITUTE(E$1,"standard",""),"|Float","")&amp;IF(OR($L2492=TRUE,$A2492=0,MOD($A2492,ChapterTable!$R$20)&lt;&gt;0),"","보스")&amp;"인게임누적합배수",ChapterTable!$R:$S,2,0)*C2492)
  )
  )
  )
)</f>
        <v>5226991.8368667662</v>
      </c>
      <c r="F2492" s="1">
        <f ca="1">IF(AND($A2492=0,$B2492=1),
    VLOOKUP(1,ChapterTable!$1:$1048576,MATCH("최종"&amp;SUBSTITUTE(SUBSTITUTE(F$1,"standard",""),"|Float",""),ChapterTable!$1:$1,0),0)*ChapterTable!$P$17,
  IF(AND($A2492=0,$B2492=0),
    F2493,
  IF($B2492=0,
    VLOOKUP($A2492,ChapterTable!$1:$1048576,MATCH("최종"&amp;SUBSTITUTE(SUBSTITUTE(F$1,"standard",""),"|Float",""),ChapterTable!$1:$1,0),0),
  IF($B2492=1,
    IF($L2492=FALSE,
      VLOOKUP($A2492,ChapterTable!$1:$1048576,MATCH("최종"&amp;SUBSTITUTE(SUBSTITUTE(F$1,"standard",""),"|Float",""),ChapterTable!$1:$1,0),0),
      VLOOKUP($A2492-ChapterTable!$P$11,ChapterTable!$1:$1048576,MATCH("최종"&amp;SUBSTITUTE(SUBSTITUTE(F$1,"standard",""),"|Float",""),ChapterTable!$1:$1,0),0)*ChapterTable!$P$14
    ),
  OFFSET(F2492,-$B2492+IF($L2492,1,0),0)*
    (VLOOKUP(SUBSTITUTE(SUBSTITUTE(F$1,"standard",""),"|Float","")&amp;IF(OR($L2492=TRUE,$A2492=0,MOD($A2492,ChapterTable!$R$20)&lt;&gt;0),"","보스")&amp;"인게임누적곱배수",ChapterTable!$R:$S,2,0)^D2492
    +VLOOKUP(SUBSTITUTE(SUBSTITUTE(F$1,"standard",""),"|Float","")&amp;IF(OR($L2492=TRUE,$A2492=0,MOD($A2492,ChapterTable!$R$20)&lt;&gt;0),"","보스")&amp;"인게임누적합배수",ChapterTable!$R:$S,2,0)*D2492)
  )
  )
  )
)</f>
        <v>2177913.2653611526</v>
      </c>
      <c r="G2492" t="s">
        <v>719</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278"/>
        <v>1</v>
      </c>
      <c r="Q2492">
        <f t="shared" si="279"/>
        <v>1</v>
      </c>
      <c r="R2492" t="b">
        <f t="shared" ca="1" si="280"/>
        <v>1</v>
      </c>
      <c r="T2492" t="b">
        <f t="shared" ca="1" si="281"/>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284"/>
        <v>1</v>
      </c>
      <c r="AJ2492">
        <f t="shared" si="282"/>
        <v>1</v>
      </c>
      <c r="AK2492">
        <f t="shared" si="283"/>
        <v>1</v>
      </c>
      <c r="AL2492">
        <f t="shared" si="285"/>
        <v>13</v>
      </c>
    </row>
    <row r="2493" spans="1:38" hidden="1" x14ac:dyDescent="0.3">
      <c r="A2493">
        <v>28</v>
      </c>
      <c r="B2493">
        <v>2</v>
      </c>
      <c r="C2493">
        <f>IF(OR($L2493=TRUE,$A2493=0,MOD($A2493,ChapterTable!$R$20)&lt;&gt;0),
MAX(0,INT(($B2493+ChapterTable!$P$26+VLOOKUP(SUBSTITUTE(C$1,"성장단계","")&amp;"단계오프셋",ChapterTable!$R:$S,2,0))/ChapterTable!$P$23)),
MAX(0,INT(($B2493+ChapterTable!$R$26+VLOOKUP(SUBSTITUTE(C$1,"성장단계","")&amp;"보스단계오프셋",ChapterTable!$R:$S,2,0))/ChapterTable!$R$23)))</f>
        <v>0</v>
      </c>
      <c r="D2493">
        <f>IF(OR($L2493=TRUE,$A2493=0,MOD($A2493,ChapterTable!$R$20)&lt;&gt;0),
MAX(0,INT(($B2493+ChapterTable!$P$26+VLOOKUP(SUBSTITUTE(D$1,"성장단계","")&amp;"단계오프셋",ChapterTable!$R:$S,2,0))/ChapterTable!$P$23)),
MAX(0,INT(($B2493+ChapterTable!$R$26+VLOOKUP(SUBSTITUTE(D$1,"성장단계","")&amp;"보스단계오프셋",ChapterTable!$R:$S,2,0))/ChapterTable!$R$23)))</f>
        <v>0</v>
      </c>
      <c r="E2493" s="1">
        <f ca="1">IF(AND($A2493=0,$B2493=1),
    VLOOKUP(1,ChapterTable!$1:$1048576,MATCH("최종"&amp;SUBSTITUTE(SUBSTITUTE(E$1,"standard",""),"|Float",""),ChapterTable!$1:$1,0),0)*ChapterTable!$P$17,
  IF(AND($A2493=0,$B2493=0),
    E2494,
  IF($B2493=0,
    VLOOKUP($A2493,ChapterTable!$1:$1048576,MATCH("최종"&amp;SUBSTITUTE(SUBSTITUTE(E$1,"standard",""),"|Float",""),ChapterTable!$1:$1,0),0),
  IF($B2493=1,
    IF($L2493=FALSE,
      VLOOKUP($A2493,ChapterTable!$1:$1048576,MATCH("최종"&amp;SUBSTITUTE(SUBSTITUTE(E$1,"standard",""),"|Float",""),ChapterTable!$1:$1,0),0),
      VLOOKUP($A2493-ChapterTable!$P$11,ChapterTable!$1:$1048576,MATCH("최종"&amp;SUBSTITUTE(SUBSTITUTE(E$1,"standard",""),"|Float",""),ChapterTable!$1:$1,0),0)*ChapterTable!$P$14
    ),
  OFFSET(E2493,-$B2493+IF($L2493,1,0),0)*IF($B2493&gt;OFFSET($B2493,1,0),ChapterTable!$R$17,1)*
    (VLOOKUP(SUBSTITUTE(SUBSTITUTE(E$1,"standard",""),"|Float","")&amp;IF(OR($L2493=TRUE,$A2493=0,MOD($A2493,ChapterTable!$R$20)&lt;&gt;0),"","보스")&amp;"인게임누적곱배수",ChapterTable!$R:$S,2,0)^C2493
    +VLOOKUP(SUBSTITUTE(SUBSTITUTE(E$1,"standard",""),"|Float","")&amp;IF(OR($L2493=TRUE,$A2493=0,MOD($A2493,ChapterTable!$R$20)&lt;&gt;0),"","보스")&amp;"인게임누적합배수",ChapterTable!$R:$S,2,0)*C2493)
  )
  )
  )
)</f>
        <v>5226991.8368667662</v>
      </c>
      <c r="F2493" s="1">
        <f ca="1">IF(AND($A2493=0,$B2493=1),
    VLOOKUP(1,ChapterTable!$1:$1048576,MATCH("최종"&amp;SUBSTITUTE(SUBSTITUTE(F$1,"standard",""),"|Float",""),ChapterTable!$1:$1,0),0)*ChapterTable!$P$17,
  IF(AND($A2493=0,$B2493=0),
    F2494,
  IF($B2493=0,
    VLOOKUP($A2493,ChapterTable!$1:$1048576,MATCH("최종"&amp;SUBSTITUTE(SUBSTITUTE(F$1,"standard",""),"|Float",""),ChapterTable!$1:$1,0),0),
  IF($B2493=1,
    IF($L2493=FALSE,
      VLOOKUP($A2493,ChapterTable!$1:$1048576,MATCH("최종"&amp;SUBSTITUTE(SUBSTITUTE(F$1,"standard",""),"|Float",""),ChapterTable!$1:$1,0),0),
      VLOOKUP($A2493-ChapterTable!$P$11,ChapterTable!$1:$1048576,MATCH("최종"&amp;SUBSTITUTE(SUBSTITUTE(F$1,"standard",""),"|Float",""),ChapterTable!$1:$1,0),0)*ChapterTable!$P$14
    ),
  OFFSET(F2493,-$B2493+IF($L2493,1,0),0)*
    (VLOOKUP(SUBSTITUTE(SUBSTITUTE(F$1,"standard",""),"|Float","")&amp;IF(OR($L2493=TRUE,$A2493=0,MOD($A2493,ChapterTable!$R$20)&lt;&gt;0),"","보스")&amp;"인게임누적곱배수",ChapterTable!$R:$S,2,0)^D2493
    +VLOOKUP(SUBSTITUTE(SUBSTITUTE(F$1,"standard",""),"|Float","")&amp;IF(OR($L2493=TRUE,$A2493=0,MOD($A2493,ChapterTable!$R$20)&lt;&gt;0),"","보스")&amp;"인게임누적합배수",ChapterTable!$R:$S,2,0)*D2493)
  )
  )
  )
)</f>
        <v>2177913.2653611526</v>
      </c>
      <c r="G2493" t="s">
        <v>719</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278"/>
        <v>1</v>
      </c>
      <c r="Q2493">
        <f t="shared" si="279"/>
        <v>1</v>
      </c>
      <c r="R2493" t="b">
        <f t="shared" ca="1" si="280"/>
        <v>1</v>
      </c>
      <c r="T2493" t="b">
        <f t="shared" ca="1" si="281"/>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284"/>
        <v>1</v>
      </c>
      <c r="AJ2493">
        <f t="shared" si="282"/>
        <v>1</v>
      </c>
      <c r="AK2493">
        <f t="shared" si="283"/>
        <v>1</v>
      </c>
      <c r="AL2493">
        <f t="shared" si="285"/>
        <v>13</v>
      </c>
    </row>
    <row r="2494" spans="1:38" hidden="1" x14ac:dyDescent="0.3">
      <c r="A2494">
        <v>28</v>
      </c>
      <c r="B2494">
        <v>3</v>
      </c>
      <c r="C2494">
        <f>IF(OR($L2494=TRUE,$A2494=0,MOD($A2494,ChapterTable!$R$20)&lt;&gt;0),
MAX(0,INT(($B2494+ChapterTable!$P$26+VLOOKUP(SUBSTITUTE(C$1,"성장단계","")&amp;"단계오프셋",ChapterTable!$R:$S,2,0))/ChapterTable!$P$23)),
MAX(0,INT(($B2494+ChapterTable!$R$26+VLOOKUP(SUBSTITUTE(C$1,"성장단계","")&amp;"보스단계오프셋",ChapterTable!$R:$S,2,0))/ChapterTable!$R$23)))</f>
        <v>0</v>
      </c>
      <c r="D2494">
        <f>IF(OR($L2494=TRUE,$A2494=0,MOD($A2494,ChapterTable!$R$20)&lt;&gt;0),
MAX(0,INT(($B2494+ChapterTable!$P$26+VLOOKUP(SUBSTITUTE(D$1,"성장단계","")&amp;"단계오프셋",ChapterTable!$R:$S,2,0))/ChapterTable!$P$23)),
MAX(0,INT(($B2494+ChapterTable!$R$26+VLOOKUP(SUBSTITUTE(D$1,"성장단계","")&amp;"보스단계오프셋",ChapterTable!$R:$S,2,0))/ChapterTable!$R$23)))</f>
        <v>0</v>
      </c>
      <c r="E2494" s="1">
        <f ca="1">IF(AND($A2494=0,$B2494=1),
    VLOOKUP(1,ChapterTable!$1:$1048576,MATCH("최종"&amp;SUBSTITUTE(SUBSTITUTE(E$1,"standard",""),"|Float",""),ChapterTable!$1:$1,0),0)*ChapterTable!$P$17,
  IF(AND($A2494=0,$B2494=0),
    E2495,
  IF($B2494=0,
    VLOOKUP($A2494,ChapterTable!$1:$1048576,MATCH("최종"&amp;SUBSTITUTE(SUBSTITUTE(E$1,"standard",""),"|Float",""),ChapterTable!$1:$1,0),0),
  IF($B2494=1,
    IF($L2494=FALSE,
      VLOOKUP($A2494,ChapterTable!$1:$1048576,MATCH("최종"&amp;SUBSTITUTE(SUBSTITUTE(E$1,"standard",""),"|Float",""),ChapterTable!$1:$1,0),0),
      VLOOKUP($A2494-ChapterTable!$P$11,ChapterTable!$1:$1048576,MATCH("최종"&amp;SUBSTITUTE(SUBSTITUTE(E$1,"standard",""),"|Float",""),ChapterTable!$1:$1,0),0)*ChapterTable!$P$14
    ),
  OFFSET(E2494,-$B2494+IF($L2494,1,0),0)*IF($B2494&gt;OFFSET($B2494,1,0),ChapterTable!$R$17,1)*
    (VLOOKUP(SUBSTITUTE(SUBSTITUTE(E$1,"standard",""),"|Float","")&amp;IF(OR($L2494=TRUE,$A2494=0,MOD($A2494,ChapterTable!$R$20)&lt;&gt;0),"","보스")&amp;"인게임누적곱배수",ChapterTable!$R:$S,2,0)^C2494
    +VLOOKUP(SUBSTITUTE(SUBSTITUTE(E$1,"standard",""),"|Float","")&amp;IF(OR($L2494=TRUE,$A2494=0,MOD($A2494,ChapterTable!$R$20)&lt;&gt;0),"","보스")&amp;"인게임누적합배수",ChapterTable!$R:$S,2,0)*C2494)
  )
  )
  )
)</f>
        <v>5226991.8368667662</v>
      </c>
      <c r="F2494" s="1">
        <f ca="1">IF(AND($A2494=0,$B2494=1),
    VLOOKUP(1,ChapterTable!$1:$1048576,MATCH("최종"&amp;SUBSTITUTE(SUBSTITUTE(F$1,"standard",""),"|Float",""),ChapterTable!$1:$1,0),0)*ChapterTable!$P$17,
  IF(AND($A2494=0,$B2494=0),
    F2495,
  IF($B2494=0,
    VLOOKUP($A2494,ChapterTable!$1:$1048576,MATCH("최종"&amp;SUBSTITUTE(SUBSTITUTE(F$1,"standard",""),"|Float",""),ChapterTable!$1:$1,0),0),
  IF($B2494=1,
    IF($L2494=FALSE,
      VLOOKUP($A2494,ChapterTable!$1:$1048576,MATCH("최종"&amp;SUBSTITUTE(SUBSTITUTE(F$1,"standard",""),"|Float",""),ChapterTable!$1:$1,0),0),
      VLOOKUP($A2494-ChapterTable!$P$11,ChapterTable!$1:$1048576,MATCH("최종"&amp;SUBSTITUTE(SUBSTITUTE(F$1,"standard",""),"|Float",""),ChapterTable!$1:$1,0),0)*ChapterTable!$P$14
    ),
  OFFSET(F2494,-$B2494+IF($L2494,1,0),0)*
    (VLOOKUP(SUBSTITUTE(SUBSTITUTE(F$1,"standard",""),"|Float","")&amp;IF(OR($L2494=TRUE,$A2494=0,MOD($A2494,ChapterTable!$R$20)&lt;&gt;0),"","보스")&amp;"인게임누적곱배수",ChapterTable!$R:$S,2,0)^D2494
    +VLOOKUP(SUBSTITUTE(SUBSTITUTE(F$1,"standard",""),"|Float","")&amp;IF(OR($L2494=TRUE,$A2494=0,MOD($A2494,ChapterTable!$R$20)&lt;&gt;0),"","보스")&amp;"인게임누적합배수",ChapterTable!$R:$S,2,0)*D2494)
  )
  )
  )
)</f>
        <v>2177913.2653611526</v>
      </c>
      <c r="G2494" t="s">
        <v>719</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278"/>
        <v>1</v>
      </c>
      <c r="Q2494">
        <f t="shared" si="279"/>
        <v>1</v>
      </c>
      <c r="R2494" t="b">
        <f t="shared" ca="1" si="280"/>
        <v>1</v>
      </c>
      <c r="T2494" t="b">
        <f t="shared" ca="1" si="281"/>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284"/>
        <v>1</v>
      </c>
      <c r="AJ2494">
        <f t="shared" si="282"/>
        <v>1</v>
      </c>
      <c r="AK2494">
        <f t="shared" si="283"/>
        <v>1</v>
      </c>
      <c r="AL2494">
        <f t="shared" si="285"/>
        <v>13</v>
      </c>
    </row>
    <row r="2495" spans="1:38" hidden="1" x14ac:dyDescent="0.3">
      <c r="A2495">
        <v>28</v>
      </c>
      <c r="B2495">
        <v>4</v>
      </c>
      <c r="C2495">
        <f>IF(OR($L2495=TRUE,$A2495=0,MOD($A2495,ChapterTable!$R$20)&lt;&gt;0),
MAX(0,INT(($B2495+ChapterTable!$P$26+VLOOKUP(SUBSTITUTE(C$1,"성장단계","")&amp;"단계오프셋",ChapterTable!$R:$S,2,0))/ChapterTable!$P$23)),
MAX(0,INT(($B2495+ChapterTable!$R$26+VLOOKUP(SUBSTITUTE(C$1,"성장단계","")&amp;"보스단계오프셋",ChapterTable!$R:$S,2,0))/ChapterTable!$R$23)))</f>
        <v>0</v>
      </c>
      <c r="D2495">
        <f>IF(OR($L2495=TRUE,$A2495=0,MOD($A2495,ChapterTable!$R$20)&lt;&gt;0),
MAX(0,INT(($B2495+ChapterTable!$P$26+VLOOKUP(SUBSTITUTE(D$1,"성장단계","")&amp;"단계오프셋",ChapterTable!$R:$S,2,0))/ChapterTable!$P$23)),
MAX(0,INT(($B2495+ChapterTable!$R$26+VLOOKUP(SUBSTITUTE(D$1,"성장단계","")&amp;"보스단계오프셋",ChapterTable!$R:$S,2,0))/ChapterTable!$R$23)))</f>
        <v>0</v>
      </c>
      <c r="E2495" s="1">
        <f ca="1">IF(AND($A2495=0,$B2495=1),
    VLOOKUP(1,ChapterTable!$1:$1048576,MATCH("최종"&amp;SUBSTITUTE(SUBSTITUTE(E$1,"standard",""),"|Float",""),ChapterTable!$1:$1,0),0)*ChapterTable!$P$17,
  IF(AND($A2495=0,$B2495=0),
    E2496,
  IF($B2495=0,
    VLOOKUP($A2495,ChapterTable!$1:$1048576,MATCH("최종"&amp;SUBSTITUTE(SUBSTITUTE(E$1,"standard",""),"|Float",""),ChapterTable!$1:$1,0),0),
  IF($B2495=1,
    IF($L2495=FALSE,
      VLOOKUP($A2495,ChapterTable!$1:$1048576,MATCH("최종"&amp;SUBSTITUTE(SUBSTITUTE(E$1,"standard",""),"|Float",""),ChapterTable!$1:$1,0),0),
      VLOOKUP($A2495-ChapterTable!$P$11,ChapterTable!$1:$1048576,MATCH("최종"&amp;SUBSTITUTE(SUBSTITUTE(E$1,"standard",""),"|Float",""),ChapterTable!$1:$1,0),0)*ChapterTable!$P$14
    ),
  OFFSET(E2495,-$B2495+IF($L2495,1,0),0)*IF($B2495&gt;OFFSET($B2495,1,0),ChapterTable!$R$17,1)*
    (VLOOKUP(SUBSTITUTE(SUBSTITUTE(E$1,"standard",""),"|Float","")&amp;IF(OR($L2495=TRUE,$A2495=0,MOD($A2495,ChapterTable!$R$20)&lt;&gt;0),"","보스")&amp;"인게임누적곱배수",ChapterTable!$R:$S,2,0)^C2495
    +VLOOKUP(SUBSTITUTE(SUBSTITUTE(E$1,"standard",""),"|Float","")&amp;IF(OR($L2495=TRUE,$A2495=0,MOD($A2495,ChapterTable!$R$20)&lt;&gt;0),"","보스")&amp;"인게임누적합배수",ChapterTable!$R:$S,2,0)*C2495)
  )
  )
  )
)</f>
        <v>5226991.8368667662</v>
      </c>
      <c r="F2495" s="1">
        <f ca="1">IF(AND($A2495=0,$B2495=1),
    VLOOKUP(1,ChapterTable!$1:$1048576,MATCH("최종"&amp;SUBSTITUTE(SUBSTITUTE(F$1,"standard",""),"|Float",""),ChapterTable!$1:$1,0),0)*ChapterTable!$P$17,
  IF(AND($A2495=0,$B2495=0),
    F2496,
  IF($B2495=0,
    VLOOKUP($A2495,ChapterTable!$1:$1048576,MATCH("최종"&amp;SUBSTITUTE(SUBSTITUTE(F$1,"standard",""),"|Float",""),ChapterTable!$1:$1,0),0),
  IF($B2495=1,
    IF($L2495=FALSE,
      VLOOKUP($A2495,ChapterTable!$1:$1048576,MATCH("최종"&amp;SUBSTITUTE(SUBSTITUTE(F$1,"standard",""),"|Float",""),ChapterTable!$1:$1,0),0),
      VLOOKUP($A2495-ChapterTable!$P$11,ChapterTable!$1:$1048576,MATCH("최종"&amp;SUBSTITUTE(SUBSTITUTE(F$1,"standard",""),"|Float",""),ChapterTable!$1:$1,0),0)*ChapterTable!$P$14
    ),
  OFFSET(F2495,-$B2495+IF($L2495,1,0),0)*
    (VLOOKUP(SUBSTITUTE(SUBSTITUTE(F$1,"standard",""),"|Float","")&amp;IF(OR($L2495=TRUE,$A2495=0,MOD($A2495,ChapterTable!$R$20)&lt;&gt;0),"","보스")&amp;"인게임누적곱배수",ChapterTable!$R:$S,2,0)^D2495
    +VLOOKUP(SUBSTITUTE(SUBSTITUTE(F$1,"standard",""),"|Float","")&amp;IF(OR($L2495=TRUE,$A2495=0,MOD($A2495,ChapterTable!$R$20)&lt;&gt;0),"","보스")&amp;"인게임누적합배수",ChapterTable!$R:$S,2,0)*D2495)
  )
  )
  )
)</f>
        <v>2177913.2653611526</v>
      </c>
      <c r="G2495" t="s">
        <v>719</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278"/>
        <v>1</v>
      </c>
      <c r="Q2495">
        <f t="shared" si="279"/>
        <v>1</v>
      </c>
      <c r="R2495" t="b">
        <f t="shared" ca="1" si="280"/>
        <v>1</v>
      </c>
      <c r="T2495" t="b">
        <f t="shared" ca="1" si="281"/>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284"/>
        <v>1</v>
      </c>
      <c r="AJ2495">
        <f t="shared" si="282"/>
        <v>1</v>
      </c>
      <c r="AK2495">
        <f t="shared" si="283"/>
        <v>1</v>
      </c>
      <c r="AL2495">
        <f t="shared" si="285"/>
        <v>13</v>
      </c>
    </row>
    <row r="2496" spans="1:38" hidden="1" x14ac:dyDescent="0.3">
      <c r="A2496">
        <v>28</v>
      </c>
      <c r="B2496">
        <v>5</v>
      </c>
      <c r="C2496">
        <f>IF(OR($L2496=TRUE,$A2496=0,MOD($A2496,ChapterTable!$R$20)&lt;&gt;0),
MAX(0,INT(($B2496+ChapterTable!$P$26+VLOOKUP(SUBSTITUTE(C$1,"성장단계","")&amp;"단계오프셋",ChapterTable!$R:$S,2,0))/ChapterTable!$P$23)),
MAX(0,INT(($B2496+ChapterTable!$R$26+VLOOKUP(SUBSTITUTE(C$1,"성장단계","")&amp;"보스단계오프셋",ChapterTable!$R:$S,2,0))/ChapterTable!$R$23)))</f>
        <v>0</v>
      </c>
      <c r="D2496">
        <f>IF(OR($L2496=TRUE,$A2496=0,MOD($A2496,ChapterTable!$R$20)&lt;&gt;0),
MAX(0,INT(($B2496+ChapterTable!$P$26+VLOOKUP(SUBSTITUTE(D$1,"성장단계","")&amp;"단계오프셋",ChapterTable!$R:$S,2,0))/ChapterTable!$P$23)),
MAX(0,INT(($B2496+ChapterTable!$R$26+VLOOKUP(SUBSTITUTE(D$1,"성장단계","")&amp;"보스단계오프셋",ChapterTable!$R:$S,2,0))/ChapterTable!$R$23)))</f>
        <v>0</v>
      </c>
      <c r="E2496" s="1">
        <f ca="1">IF(AND($A2496=0,$B2496=1),
    VLOOKUP(1,ChapterTable!$1:$1048576,MATCH("최종"&amp;SUBSTITUTE(SUBSTITUTE(E$1,"standard",""),"|Float",""),ChapterTable!$1:$1,0),0)*ChapterTable!$P$17,
  IF(AND($A2496=0,$B2496=0),
    E2497,
  IF($B2496=0,
    VLOOKUP($A2496,ChapterTable!$1:$1048576,MATCH("최종"&amp;SUBSTITUTE(SUBSTITUTE(E$1,"standard",""),"|Float",""),ChapterTable!$1:$1,0),0),
  IF($B2496=1,
    IF($L2496=FALSE,
      VLOOKUP($A2496,ChapterTable!$1:$1048576,MATCH("최종"&amp;SUBSTITUTE(SUBSTITUTE(E$1,"standard",""),"|Float",""),ChapterTable!$1:$1,0),0),
      VLOOKUP($A2496-ChapterTable!$P$11,ChapterTable!$1:$1048576,MATCH("최종"&amp;SUBSTITUTE(SUBSTITUTE(E$1,"standard",""),"|Float",""),ChapterTable!$1:$1,0),0)*ChapterTable!$P$14
    ),
  OFFSET(E2496,-$B2496+IF($L2496,1,0),0)*IF($B2496&gt;OFFSET($B2496,1,0),ChapterTable!$R$17,1)*
    (VLOOKUP(SUBSTITUTE(SUBSTITUTE(E$1,"standard",""),"|Float","")&amp;IF(OR($L2496=TRUE,$A2496=0,MOD($A2496,ChapterTable!$R$20)&lt;&gt;0),"","보스")&amp;"인게임누적곱배수",ChapterTable!$R:$S,2,0)^C2496
    +VLOOKUP(SUBSTITUTE(SUBSTITUTE(E$1,"standard",""),"|Float","")&amp;IF(OR($L2496=TRUE,$A2496=0,MOD($A2496,ChapterTable!$R$20)&lt;&gt;0),"","보스")&amp;"인게임누적합배수",ChapterTable!$R:$S,2,0)*C2496)
  )
  )
  )
)</f>
        <v>5226991.8368667662</v>
      </c>
      <c r="F2496" s="1">
        <f ca="1">IF(AND($A2496=0,$B2496=1),
    VLOOKUP(1,ChapterTable!$1:$1048576,MATCH("최종"&amp;SUBSTITUTE(SUBSTITUTE(F$1,"standard",""),"|Float",""),ChapterTable!$1:$1,0),0)*ChapterTable!$P$17,
  IF(AND($A2496=0,$B2496=0),
    F2497,
  IF($B2496=0,
    VLOOKUP($A2496,ChapterTable!$1:$1048576,MATCH("최종"&amp;SUBSTITUTE(SUBSTITUTE(F$1,"standard",""),"|Float",""),ChapterTable!$1:$1,0),0),
  IF($B2496=1,
    IF($L2496=FALSE,
      VLOOKUP($A2496,ChapterTable!$1:$1048576,MATCH("최종"&amp;SUBSTITUTE(SUBSTITUTE(F$1,"standard",""),"|Float",""),ChapterTable!$1:$1,0),0),
      VLOOKUP($A2496-ChapterTable!$P$11,ChapterTable!$1:$1048576,MATCH("최종"&amp;SUBSTITUTE(SUBSTITUTE(F$1,"standard",""),"|Float",""),ChapterTable!$1:$1,0),0)*ChapterTable!$P$14
    ),
  OFFSET(F2496,-$B2496+IF($L2496,1,0),0)*
    (VLOOKUP(SUBSTITUTE(SUBSTITUTE(F$1,"standard",""),"|Float","")&amp;IF(OR($L2496=TRUE,$A2496=0,MOD($A2496,ChapterTable!$R$20)&lt;&gt;0),"","보스")&amp;"인게임누적곱배수",ChapterTable!$R:$S,2,0)^D2496
    +VLOOKUP(SUBSTITUTE(SUBSTITUTE(F$1,"standard",""),"|Float","")&amp;IF(OR($L2496=TRUE,$A2496=0,MOD($A2496,ChapterTable!$R$20)&lt;&gt;0),"","보스")&amp;"인게임누적합배수",ChapterTable!$R:$S,2,0)*D2496)
  )
  )
  )
)</f>
        <v>2177913.2653611526</v>
      </c>
      <c r="G2496" t="s">
        <v>719</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278"/>
        <v>11</v>
      </c>
      <c r="Q2496">
        <f t="shared" si="279"/>
        <v>11</v>
      </c>
      <c r="R2496" t="b">
        <f t="shared" ca="1" si="280"/>
        <v>1</v>
      </c>
      <c r="T2496" t="b">
        <f t="shared" ca="1" si="281"/>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284"/>
        <v>1</v>
      </c>
      <c r="AJ2496">
        <f t="shared" si="282"/>
        <v>1</v>
      </c>
      <c r="AK2496">
        <f t="shared" si="283"/>
        <v>1</v>
      </c>
      <c r="AL2496">
        <f t="shared" si="285"/>
        <v>13</v>
      </c>
    </row>
    <row r="2497" spans="1:38" hidden="1" x14ac:dyDescent="0.3">
      <c r="A2497">
        <v>28</v>
      </c>
      <c r="B2497">
        <v>6</v>
      </c>
      <c r="C2497">
        <f>IF(OR($L2497=TRUE,$A2497=0,MOD($A2497,ChapterTable!$R$20)&lt;&gt;0),
MAX(0,INT(($B2497+ChapterTable!$P$26+VLOOKUP(SUBSTITUTE(C$1,"성장단계","")&amp;"단계오프셋",ChapterTable!$R:$S,2,0))/ChapterTable!$P$23)),
MAX(0,INT(($B2497+ChapterTable!$R$26+VLOOKUP(SUBSTITUTE(C$1,"성장단계","")&amp;"보스단계오프셋",ChapterTable!$R:$S,2,0))/ChapterTable!$R$23)))</f>
        <v>1</v>
      </c>
      <c r="D2497">
        <f>IF(OR($L2497=TRUE,$A2497=0,MOD($A2497,ChapterTable!$R$20)&lt;&gt;0),
MAX(0,INT(($B2497+ChapterTable!$P$26+VLOOKUP(SUBSTITUTE(D$1,"성장단계","")&amp;"단계오프셋",ChapterTable!$R:$S,2,0))/ChapterTable!$P$23)),
MAX(0,INT(($B2497+ChapterTable!$R$26+VLOOKUP(SUBSTITUTE(D$1,"성장단계","")&amp;"보스단계오프셋",ChapterTable!$R:$S,2,0))/ChapterTable!$R$23)))</f>
        <v>0</v>
      </c>
      <c r="E2497" s="1">
        <f ca="1">IF(AND($A2497=0,$B2497=1),
    VLOOKUP(1,ChapterTable!$1:$1048576,MATCH("최종"&amp;SUBSTITUTE(SUBSTITUTE(E$1,"standard",""),"|Float",""),ChapterTable!$1:$1,0),0)*ChapterTable!$P$17,
  IF(AND($A2497=0,$B2497=0),
    E2498,
  IF($B2497=0,
    VLOOKUP($A2497,ChapterTable!$1:$1048576,MATCH("최종"&amp;SUBSTITUTE(SUBSTITUTE(E$1,"standard",""),"|Float",""),ChapterTable!$1:$1,0),0),
  IF($B2497=1,
    IF($L2497=FALSE,
      VLOOKUP($A2497,ChapterTable!$1:$1048576,MATCH("최종"&amp;SUBSTITUTE(SUBSTITUTE(E$1,"standard",""),"|Float",""),ChapterTable!$1:$1,0),0),
      VLOOKUP($A2497-ChapterTable!$P$11,ChapterTable!$1:$1048576,MATCH("최종"&amp;SUBSTITUTE(SUBSTITUTE(E$1,"standard",""),"|Float",""),ChapterTable!$1:$1,0),0)*ChapterTable!$P$14
    ),
  OFFSET(E2497,-$B2497+IF($L2497,1,0),0)*IF($B2497&gt;OFFSET($B2497,1,0),ChapterTable!$R$17,1)*
    (VLOOKUP(SUBSTITUTE(SUBSTITUTE(E$1,"standard",""),"|Float","")&amp;IF(OR($L2497=TRUE,$A2497=0,MOD($A2497,ChapterTable!$R$20)&lt;&gt;0),"","보스")&amp;"인게임누적곱배수",ChapterTable!$R:$S,2,0)^C2497
    +VLOOKUP(SUBSTITUTE(SUBSTITUTE(E$1,"standard",""),"|Float","")&amp;IF(OR($L2497=TRUE,$A2497=0,MOD($A2497,ChapterTable!$R$20)&lt;&gt;0),"","보스")&amp;"인게임누적합배수",ChapterTable!$R:$S,2,0)*C2497)
  )
  )
  )
)</f>
        <v>6272390.2042401191</v>
      </c>
      <c r="F2497" s="1">
        <f ca="1">IF(AND($A2497=0,$B2497=1),
    VLOOKUP(1,ChapterTable!$1:$1048576,MATCH("최종"&amp;SUBSTITUTE(SUBSTITUTE(F$1,"standard",""),"|Float",""),ChapterTable!$1:$1,0),0)*ChapterTable!$P$17,
  IF(AND($A2497=0,$B2497=0),
    F2498,
  IF($B2497=0,
    VLOOKUP($A2497,ChapterTable!$1:$1048576,MATCH("최종"&amp;SUBSTITUTE(SUBSTITUTE(F$1,"standard",""),"|Float",""),ChapterTable!$1:$1,0),0),
  IF($B2497=1,
    IF($L2497=FALSE,
      VLOOKUP($A2497,ChapterTable!$1:$1048576,MATCH("최종"&amp;SUBSTITUTE(SUBSTITUTE(F$1,"standard",""),"|Float",""),ChapterTable!$1:$1,0),0),
      VLOOKUP($A2497-ChapterTable!$P$11,ChapterTable!$1:$1048576,MATCH("최종"&amp;SUBSTITUTE(SUBSTITUTE(F$1,"standard",""),"|Float",""),ChapterTable!$1:$1,0),0)*ChapterTable!$P$14
    ),
  OFFSET(F2497,-$B2497+IF($L2497,1,0),0)*
    (VLOOKUP(SUBSTITUTE(SUBSTITUTE(F$1,"standard",""),"|Float","")&amp;IF(OR($L2497=TRUE,$A2497=0,MOD($A2497,ChapterTable!$R$20)&lt;&gt;0),"","보스")&amp;"인게임누적곱배수",ChapterTable!$R:$S,2,0)^D2497
    +VLOOKUP(SUBSTITUTE(SUBSTITUTE(F$1,"standard",""),"|Float","")&amp;IF(OR($L2497=TRUE,$A2497=0,MOD($A2497,ChapterTable!$R$20)&lt;&gt;0),"","보스")&amp;"인게임누적합배수",ChapterTable!$R:$S,2,0)*D2497)
  )
  )
  )
)</f>
        <v>2177913.2653611526</v>
      </c>
      <c r="G2497" t="s">
        <v>719</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278"/>
        <v>1</v>
      </c>
      <c r="Q2497">
        <f t="shared" si="279"/>
        <v>1</v>
      </c>
      <c r="R2497" t="b">
        <f t="shared" ca="1" si="280"/>
        <v>1</v>
      </c>
      <c r="T2497" t="b">
        <f t="shared" ca="1" si="281"/>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284"/>
        <v>1</v>
      </c>
      <c r="AJ2497">
        <f t="shared" si="282"/>
        <v>1</v>
      </c>
      <c r="AK2497">
        <f t="shared" si="283"/>
        <v>1</v>
      </c>
      <c r="AL2497">
        <f t="shared" si="285"/>
        <v>13</v>
      </c>
    </row>
    <row r="2498" spans="1:38" hidden="1" x14ac:dyDescent="0.3">
      <c r="A2498">
        <v>28</v>
      </c>
      <c r="B2498">
        <v>7</v>
      </c>
      <c r="C2498">
        <f>IF(OR($L2498=TRUE,$A2498=0,MOD($A2498,ChapterTable!$R$20)&lt;&gt;0),
MAX(0,INT(($B2498+ChapterTable!$P$26+VLOOKUP(SUBSTITUTE(C$1,"성장단계","")&amp;"단계오프셋",ChapterTable!$R:$S,2,0))/ChapterTable!$P$23)),
MAX(0,INT(($B2498+ChapterTable!$R$26+VLOOKUP(SUBSTITUTE(C$1,"성장단계","")&amp;"보스단계오프셋",ChapterTable!$R:$S,2,0))/ChapterTable!$R$23)))</f>
        <v>1</v>
      </c>
      <c r="D2498">
        <f>IF(OR($L2498=TRUE,$A2498=0,MOD($A2498,ChapterTable!$R$20)&lt;&gt;0),
MAX(0,INT(($B2498+ChapterTable!$P$26+VLOOKUP(SUBSTITUTE(D$1,"성장단계","")&amp;"단계오프셋",ChapterTable!$R:$S,2,0))/ChapterTable!$P$23)),
MAX(0,INT(($B2498+ChapterTable!$R$26+VLOOKUP(SUBSTITUTE(D$1,"성장단계","")&amp;"보스단계오프셋",ChapterTable!$R:$S,2,0))/ChapterTable!$R$23)))</f>
        <v>0</v>
      </c>
      <c r="E2498" s="1">
        <f ca="1">IF(AND($A2498=0,$B2498=1),
    VLOOKUP(1,ChapterTable!$1:$1048576,MATCH("최종"&amp;SUBSTITUTE(SUBSTITUTE(E$1,"standard",""),"|Float",""),ChapterTable!$1:$1,0),0)*ChapterTable!$P$17,
  IF(AND($A2498=0,$B2498=0),
    E2499,
  IF($B2498=0,
    VLOOKUP($A2498,ChapterTable!$1:$1048576,MATCH("최종"&amp;SUBSTITUTE(SUBSTITUTE(E$1,"standard",""),"|Float",""),ChapterTable!$1:$1,0),0),
  IF($B2498=1,
    IF($L2498=FALSE,
      VLOOKUP($A2498,ChapterTable!$1:$1048576,MATCH("최종"&amp;SUBSTITUTE(SUBSTITUTE(E$1,"standard",""),"|Float",""),ChapterTable!$1:$1,0),0),
      VLOOKUP($A2498-ChapterTable!$P$11,ChapterTable!$1:$1048576,MATCH("최종"&amp;SUBSTITUTE(SUBSTITUTE(E$1,"standard",""),"|Float",""),ChapterTable!$1:$1,0),0)*ChapterTable!$P$14
    ),
  OFFSET(E2498,-$B2498+IF($L2498,1,0),0)*IF($B2498&gt;OFFSET($B2498,1,0),ChapterTable!$R$17,1)*
    (VLOOKUP(SUBSTITUTE(SUBSTITUTE(E$1,"standard",""),"|Float","")&amp;IF(OR($L2498=TRUE,$A2498=0,MOD($A2498,ChapterTable!$R$20)&lt;&gt;0),"","보스")&amp;"인게임누적곱배수",ChapterTable!$R:$S,2,0)^C2498
    +VLOOKUP(SUBSTITUTE(SUBSTITUTE(E$1,"standard",""),"|Float","")&amp;IF(OR($L2498=TRUE,$A2498=0,MOD($A2498,ChapterTable!$R$20)&lt;&gt;0),"","보스")&amp;"인게임누적합배수",ChapterTable!$R:$S,2,0)*C2498)
  )
  )
  )
)</f>
        <v>6272390.2042401191</v>
      </c>
      <c r="F2498" s="1">
        <f ca="1">IF(AND($A2498=0,$B2498=1),
    VLOOKUP(1,ChapterTable!$1:$1048576,MATCH("최종"&amp;SUBSTITUTE(SUBSTITUTE(F$1,"standard",""),"|Float",""),ChapterTable!$1:$1,0),0)*ChapterTable!$P$17,
  IF(AND($A2498=0,$B2498=0),
    F2499,
  IF($B2498=0,
    VLOOKUP($A2498,ChapterTable!$1:$1048576,MATCH("최종"&amp;SUBSTITUTE(SUBSTITUTE(F$1,"standard",""),"|Float",""),ChapterTable!$1:$1,0),0),
  IF($B2498=1,
    IF($L2498=FALSE,
      VLOOKUP($A2498,ChapterTable!$1:$1048576,MATCH("최종"&amp;SUBSTITUTE(SUBSTITUTE(F$1,"standard",""),"|Float",""),ChapterTable!$1:$1,0),0),
      VLOOKUP($A2498-ChapterTable!$P$11,ChapterTable!$1:$1048576,MATCH("최종"&amp;SUBSTITUTE(SUBSTITUTE(F$1,"standard",""),"|Float",""),ChapterTable!$1:$1,0),0)*ChapterTable!$P$14
    ),
  OFFSET(F2498,-$B2498+IF($L2498,1,0),0)*
    (VLOOKUP(SUBSTITUTE(SUBSTITUTE(F$1,"standard",""),"|Float","")&amp;IF(OR($L2498=TRUE,$A2498=0,MOD($A2498,ChapterTable!$R$20)&lt;&gt;0),"","보스")&amp;"인게임누적곱배수",ChapterTable!$R:$S,2,0)^D2498
    +VLOOKUP(SUBSTITUTE(SUBSTITUTE(F$1,"standard",""),"|Float","")&amp;IF(OR($L2498=TRUE,$A2498=0,MOD($A2498,ChapterTable!$R$20)&lt;&gt;0),"","보스")&amp;"인게임누적합배수",ChapterTable!$R:$S,2,0)*D2498)
  )
  )
  )
)</f>
        <v>2177913.2653611526</v>
      </c>
      <c r="G2498" t="s">
        <v>719</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278"/>
        <v>1</v>
      </c>
      <c r="Q2498">
        <f t="shared" si="279"/>
        <v>1</v>
      </c>
      <c r="R2498" t="b">
        <f t="shared" ca="1" si="280"/>
        <v>1</v>
      </c>
      <c r="T2498" t="b">
        <f t="shared" ca="1" si="281"/>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284"/>
        <v>1</v>
      </c>
      <c r="AJ2498">
        <f t="shared" si="282"/>
        <v>1</v>
      </c>
      <c r="AK2498">
        <f t="shared" si="283"/>
        <v>1</v>
      </c>
      <c r="AL2498">
        <f t="shared" si="285"/>
        <v>13</v>
      </c>
    </row>
    <row r="2499" spans="1:38" hidden="1" x14ac:dyDescent="0.3">
      <c r="A2499">
        <v>28</v>
      </c>
      <c r="B2499">
        <v>8</v>
      </c>
      <c r="C2499">
        <f>IF(OR($L2499=TRUE,$A2499=0,MOD($A2499,ChapterTable!$R$20)&lt;&gt;0),
MAX(0,INT(($B2499+ChapterTable!$P$26+VLOOKUP(SUBSTITUTE(C$1,"성장단계","")&amp;"단계오프셋",ChapterTable!$R:$S,2,0))/ChapterTable!$P$23)),
MAX(0,INT(($B2499+ChapterTable!$R$26+VLOOKUP(SUBSTITUTE(C$1,"성장단계","")&amp;"보스단계오프셋",ChapterTable!$R:$S,2,0))/ChapterTable!$R$23)))</f>
        <v>1</v>
      </c>
      <c r="D2499">
        <f>IF(OR($L2499=TRUE,$A2499=0,MOD($A2499,ChapterTable!$R$20)&lt;&gt;0),
MAX(0,INT(($B2499+ChapterTable!$P$26+VLOOKUP(SUBSTITUTE(D$1,"성장단계","")&amp;"단계오프셋",ChapterTable!$R:$S,2,0))/ChapterTable!$P$23)),
MAX(0,INT(($B2499+ChapterTable!$R$26+VLOOKUP(SUBSTITUTE(D$1,"성장단계","")&amp;"보스단계오프셋",ChapterTable!$R:$S,2,0))/ChapterTable!$R$23)))</f>
        <v>0</v>
      </c>
      <c r="E2499" s="1">
        <f ca="1">IF(AND($A2499=0,$B2499=1),
    VLOOKUP(1,ChapterTable!$1:$1048576,MATCH("최종"&amp;SUBSTITUTE(SUBSTITUTE(E$1,"standard",""),"|Float",""),ChapterTable!$1:$1,0),0)*ChapterTable!$P$17,
  IF(AND($A2499=0,$B2499=0),
    E2500,
  IF($B2499=0,
    VLOOKUP($A2499,ChapterTable!$1:$1048576,MATCH("최종"&amp;SUBSTITUTE(SUBSTITUTE(E$1,"standard",""),"|Float",""),ChapterTable!$1:$1,0),0),
  IF($B2499=1,
    IF($L2499=FALSE,
      VLOOKUP($A2499,ChapterTable!$1:$1048576,MATCH("최종"&amp;SUBSTITUTE(SUBSTITUTE(E$1,"standard",""),"|Float",""),ChapterTable!$1:$1,0),0),
      VLOOKUP($A2499-ChapterTable!$P$11,ChapterTable!$1:$1048576,MATCH("최종"&amp;SUBSTITUTE(SUBSTITUTE(E$1,"standard",""),"|Float",""),ChapterTable!$1:$1,0),0)*ChapterTable!$P$14
    ),
  OFFSET(E2499,-$B2499+IF($L2499,1,0),0)*IF($B2499&gt;OFFSET($B2499,1,0),ChapterTable!$R$17,1)*
    (VLOOKUP(SUBSTITUTE(SUBSTITUTE(E$1,"standard",""),"|Float","")&amp;IF(OR($L2499=TRUE,$A2499=0,MOD($A2499,ChapterTable!$R$20)&lt;&gt;0),"","보스")&amp;"인게임누적곱배수",ChapterTable!$R:$S,2,0)^C2499
    +VLOOKUP(SUBSTITUTE(SUBSTITUTE(E$1,"standard",""),"|Float","")&amp;IF(OR($L2499=TRUE,$A2499=0,MOD($A2499,ChapterTable!$R$20)&lt;&gt;0),"","보스")&amp;"인게임누적합배수",ChapterTable!$R:$S,2,0)*C2499)
  )
  )
  )
)</f>
        <v>6272390.2042401191</v>
      </c>
      <c r="F2499" s="1">
        <f ca="1">IF(AND($A2499=0,$B2499=1),
    VLOOKUP(1,ChapterTable!$1:$1048576,MATCH("최종"&amp;SUBSTITUTE(SUBSTITUTE(F$1,"standard",""),"|Float",""),ChapterTable!$1:$1,0),0)*ChapterTable!$P$17,
  IF(AND($A2499=0,$B2499=0),
    F2500,
  IF($B2499=0,
    VLOOKUP($A2499,ChapterTable!$1:$1048576,MATCH("최종"&amp;SUBSTITUTE(SUBSTITUTE(F$1,"standard",""),"|Float",""),ChapterTable!$1:$1,0),0),
  IF($B2499=1,
    IF($L2499=FALSE,
      VLOOKUP($A2499,ChapterTable!$1:$1048576,MATCH("최종"&amp;SUBSTITUTE(SUBSTITUTE(F$1,"standard",""),"|Float",""),ChapterTable!$1:$1,0),0),
      VLOOKUP($A2499-ChapterTable!$P$11,ChapterTable!$1:$1048576,MATCH("최종"&amp;SUBSTITUTE(SUBSTITUTE(F$1,"standard",""),"|Float",""),ChapterTable!$1:$1,0),0)*ChapterTable!$P$14
    ),
  OFFSET(F2499,-$B2499+IF($L2499,1,0),0)*
    (VLOOKUP(SUBSTITUTE(SUBSTITUTE(F$1,"standard",""),"|Float","")&amp;IF(OR($L2499=TRUE,$A2499=0,MOD($A2499,ChapterTable!$R$20)&lt;&gt;0),"","보스")&amp;"인게임누적곱배수",ChapterTable!$R:$S,2,0)^D2499
    +VLOOKUP(SUBSTITUTE(SUBSTITUTE(F$1,"standard",""),"|Float","")&amp;IF(OR($L2499=TRUE,$A2499=0,MOD($A2499,ChapterTable!$R$20)&lt;&gt;0),"","보스")&amp;"인게임누적합배수",ChapterTable!$R:$S,2,0)*D2499)
  )
  )
  )
)</f>
        <v>2177913.2653611526</v>
      </c>
      <c r="G2499" t="s">
        <v>719</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8" si="286">IF(B2499=0,0,
  IF(AND(L2499=FALSE,A2499&lt;&gt;0,MOD(A2499,7)=0),21,
  IF(MOD(B2499,10)=0,INT(B2499/10)-1+21,
  IF(MOD(B2499,10)=5,11,
  IF(MOD(B2499,10)=9,INT(B2499/10)+91,
  INT(B2499/10+1))))))</f>
        <v>1</v>
      </c>
      <c r="Q2499">
        <f t="shared" ref="Q2499:Q2548" si="287">IF(ISBLANK(P2499),O2499,P2499)</f>
        <v>1</v>
      </c>
      <c r="R2499" t="b">
        <f t="shared" ref="R2499:R2548" ca="1" si="288">IF(OR(B2499=0,OFFSET(B2499,1,0)=0),FALSE,
IF(AND(L2499,B2499&lt;OFFSET(B2499,1,0)),TRUE,
IF(AND(OFFSET(O2499,1,0)&gt;=21,OFFSET(O2499,1,0)&lt;=25),TRUE,FALSE)))</f>
        <v>1</v>
      </c>
      <c r="T2499" t="b">
        <f t="shared" ref="T2499:T2548" ca="1" si="289">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284"/>
        <v>1</v>
      </c>
      <c r="AJ2499">
        <f t="shared" ref="AJ2499:AJ2548" si="290">IF(B2499=0,0,
IF(MOD(B2499,10)=0,1,
IF(INT((B2499-1)/10)+1=1,1,
IF(INT((B2499-1)/10)+1=2,0.546666666,
IF(INT((B2499-1)/10)+1=3,0.395555555,
IF(INT((B2499-1)/10)+1=4,0.32,
IF(INT((B2499-1)/10)+1=5,0.27466666,
"이상")))))))</f>
        <v>1</v>
      </c>
      <c r="AK2499">
        <f t="shared" ref="AK2499:AK2548" si="291">IF(B2499=0,0,
IF(B2499=20,2,
IF(B2499=30,3,
IF(B2499=40,4,
1))))</f>
        <v>1</v>
      </c>
      <c r="AL2499">
        <f t="shared" si="285"/>
        <v>13</v>
      </c>
    </row>
    <row r="2500" spans="1:38" hidden="1" x14ac:dyDescent="0.3">
      <c r="A2500">
        <v>28</v>
      </c>
      <c r="B2500">
        <v>9</v>
      </c>
      <c r="C2500">
        <f>IF(OR($L2500=TRUE,$A2500=0,MOD($A2500,ChapterTable!$R$20)&lt;&gt;0),
MAX(0,INT(($B2500+ChapterTable!$P$26+VLOOKUP(SUBSTITUTE(C$1,"성장단계","")&amp;"단계오프셋",ChapterTable!$R:$S,2,0))/ChapterTable!$P$23)),
MAX(0,INT(($B2500+ChapterTable!$R$26+VLOOKUP(SUBSTITUTE(C$1,"성장단계","")&amp;"보스단계오프셋",ChapterTable!$R:$S,2,0))/ChapterTable!$R$23)))</f>
        <v>1</v>
      </c>
      <c r="D2500">
        <f>IF(OR($L2500=TRUE,$A2500=0,MOD($A2500,ChapterTable!$R$20)&lt;&gt;0),
MAX(0,INT(($B2500+ChapterTable!$P$26+VLOOKUP(SUBSTITUTE(D$1,"성장단계","")&amp;"단계오프셋",ChapterTable!$R:$S,2,0))/ChapterTable!$P$23)),
MAX(0,INT(($B2500+ChapterTable!$R$26+VLOOKUP(SUBSTITUTE(D$1,"성장단계","")&amp;"보스단계오프셋",ChapterTable!$R:$S,2,0))/ChapterTable!$R$23)))</f>
        <v>0</v>
      </c>
      <c r="E2500" s="1">
        <f ca="1">IF(AND($A2500=0,$B2500=1),
    VLOOKUP(1,ChapterTable!$1:$1048576,MATCH("최종"&amp;SUBSTITUTE(SUBSTITUTE(E$1,"standard",""),"|Float",""),ChapterTable!$1:$1,0),0)*ChapterTable!$P$17,
  IF(AND($A2500=0,$B2500=0),
    E2501,
  IF($B2500=0,
    VLOOKUP($A2500,ChapterTable!$1:$1048576,MATCH("최종"&amp;SUBSTITUTE(SUBSTITUTE(E$1,"standard",""),"|Float",""),ChapterTable!$1:$1,0),0),
  IF($B2500=1,
    IF($L2500=FALSE,
      VLOOKUP($A2500,ChapterTable!$1:$1048576,MATCH("최종"&amp;SUBSTITUTE(SUBSTITUTE(E$1,"standard",""),"|Float",""),ChapterTable!$1:$1,0),0),
      VLOOKUP($A2500-ChapterTable!$P$11,ChapterTable!$1:$1048576,MATCH("최종"&amp;SUBSTITUTE(SUBSTITUTE(E$1,"standard",""),"|Float",""),ChapterTable!$1:$1,0),0)*ChapterTable!$P$14
    ),
  OFFSET(E2500,-$B2500+IF($L2500,1,0),0)*IF($B2500&gt;OFFSET($B2500,1,0),ChapterTable!$R$17,1)*
    (VLOOKUP(SUBSTITUTE(SUBSTITUTE(E$1,"standard",""),"|Float","")&amp;IF(OR($L2500=TRUE,$A2500=0,MOD($A2500,ChapterTable!$R$20)&lt;&gt;0),"","보스")&amp;"인게임누적곱배수",ChapterTable!$R:$S,2,0)^C2500
    +VLOOKUP(SUBSTITUTE(SUBSTITUTE(E$1,"standard",""),"|Float","")&amp;IF(OR($L2500=TRUE,$A2500=0,MOD($A2500,ChapterTable!$R$20)&lt;&gt;0),"","보스")&amp;"인게임누적합배수",ChapterTable!$R:$S,2,0)*C2500)
  )
  )
  )
)</f>
        <v>6272390.2042401191</v>
      </c>
      <c r="F2500" s="1">
        <f ca="1">IF(AND($A2500=0,$B2500=1),
    VLOOKUP(1,ChapterTable!$1:$1048576,MATCH("최종"&amp;SUBSTITUTE(SUBSTITUTE(F$1,"standard",""),"|Float",""),ChapterTable!$1:$1,0),0)*ChapterTable!$P$17,
  IF(AND($A2500=0,$B2500=0),
    F2501,
  IF($B2500=0,
    VLOOKUP($A2500,ChapterTable!$1:$1048576,MATCH("최종"&amp;SUBSTITUTE(SUBSTITUTE(F$1,"standard",""),"|Float",""),ChapterTable!$1:$1,0),0),
  IF($B2500=1,
    IF($L2500=FALSE,
      VLOOKUP($A2500,ChapterTable!$1:$1048576,MATCH("최종"&amp;SUBSTITUTE(SUBSTITUTE(F$1,"standard",""),"|Float",""),ChapterTable!$1:$1,0),0),
      VLOOKUP($A2500-ChapterTable!$P$11,ChapterTable!$1:$1048576,MATCH("최종"&amp;SUBSTITUTE(SUBSTITUTE(F$1,"standard",""),"|Float",""),ChapterTable!$1:$1,0),0)*ChapterTable!$P$14
    ),
  OFFSET(F2500,-$B2500+IF($L2500,1,0),0)*
    (VLOOKUP(SUBSTITUTE(SUBSTITUTE(F$1,"standard",""),"|Float","")&amp;IF(OR($L2500=TRUE,$A2500=0,MOD($A2500,ChapterTable!$R$20)&lt;&gt;0),"","보스")&amp;"인게임누적곱배수",ChapterTable!$R:$S,2,0)^D2500
    +VLOOKUP(SUBSTITUTE(SUBSTITUTE(F$1,"standard",""),"|Float","")&amp;IF(OR($L2500=TRUE,$A2500=0,MOD($A2500,ChapterTable!$R$20)&lt;&gt;0),"","보스")&amp;"인게임누적합배수",ChapterTable!$R:$S,2,0)*D2500)
  )
  )
  )
)</f>
        <v>2177913.2653611526</v>
      </c>
      <c r="G2500" t="s">
        <v>719</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286"/>
        <v>91</v>
      </c>
      <c r="Q2500">
        <f t="shared" si="287"/>
        <v>91</v>
      </c>
      <c r="R2500" t="b">
        <f t="shared" ca="1" si="288"/>
        <v>1</v>
      </c>
      <c r="T2500" t="b">
        <f t="shared" ca="1" si="289"/>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9" si="292">IF(B2500=0,0,1/(INT((B2500-1)/10)+1))</f>
        <v>1</v>
      </c>
      <c r="AJ2500">
        <f t="shared" si="290"/>
        <v>1</v>
      </c>
      <c r="AK2500">
        <f t="shared" si="291"/>
        <v>1</v>
      </c>
      <c r="AL2500">
        <f t="shared" si="285"/>
        <v>13</v>
      </c>
    </row>
    <row r="2501" spans="1:38" hidden="1" x14ac:dyDescent="0.3">
      <c r="A2501">
        <v>28</v>
      </c>
      <c r="B2501">
        <v>10</v>
      </c>
      <c r="C2501">
        <f>IF(OR($L2501=TRUE,$A2501=0,MOD($A2501,ChapterTable!$R$20)&lt;&gt;0),
MAX(0,INT(($B2501+ChapterTable!$P$26+VLOOKUP(SUBSTITUTE(C$1,"성장단계","")&amp;"단계오프셋",ChapterTable!$R:$S,2,0))/ChapterTable!$P$23)),
MAX(0,INT(($B2501+ChapterTable!$R$26+VLOOKUP(SUBSTITUTE(C$1,"성장단계","")&amp;"보스단계오프셋",ChapterTable!$R:$S,2,0))/ChapterTable!$R$23)))</f>
        <v>1</v>
      </c>
      <c r="D2501">
        <f>IF(OR($L2501=TRUE,$A2501=0,MOD($A2501,ChapterTable!$R$20)&lt;&gt;0),
MAX(0,INT(($B2501+ChapterTable!$P$26+VLOOKUP(SUBSTITUTE(D$1,"성장단계","")&amp;"단계오프셋",ChapterTable!$R:$S,2,0))/ChapterTable!$P$23)),
MAX(0,INT(($B2501+ChapterTable!$R$26+VLOOKUP(SUBSTITUTE(D$1,"성장단계","")&amp;"보스단계오프셋",ChapterTable!$R:$S,2,0))/ChapterTable!$R$23)))</f>
        <v>0</v>
      </c>
      <c r="E2501" s="1">
        <f ca="1">IF(AND($A2501=0,$B2501=1),
    VLOOKUP(1,ChapterTable!$1:$1048576,MATCH("최종"&amp;SUBSTITUTE(SUBSTITUTE(E$1,"standard",""),"|Float",""),ChapterTable!$1:$1,0),0)*ChapterTable!$P$17,
  IF(AND($A2501=0,$B2501=0),
    E2502,
  IF($B2501=0,
    VLOOKUP($A2501,ChapterTable!$1:$1048576,MATCH("최종"&amp;SUBSTITUTE(SUBSTITUTE(E$1,"standard",""),"|Float",""),ChapterTable!$1:$1,0),0),
  IF($B2501=1,
    IF($L2501=FALSE,
      VLOOKUP($A2501,ChapterTable!$1:$1048576,MATCH("최종"&amp;SUBSTITUTE(SUBSTITUTE(E$1,"standard",""),"|Float",""),ChapterTable!$1:$1,0),0),
      VLOOKUP($A2501-ChapterTable!$P$11,ChapterTable!$1:$1048576,MATCH("최종"&amp;SUBSTITUTE(SUBSTITUTE(E$1,"standard",""),"|Float",""),ChapterTable!$1:$1,0),0)*ChapterTable!$P$14
    ),
  OFFSET(E2501,-$B2501+IF($L2501,1,0),0)*IF($B2501&gt;OFFSET($B2501,1,0),ChapterTable!$R$17,1)*
    (VLOOKUP(SUBSTITUTE(SUBSTITUTE(E$1,"standard",""),"|Float","")&amp;IF(OR($L2501=TRUE,$A2501=0,MOD($A2501,ChapterTable!$R$20)&lt;&gt;0),"","보스")&amp;"인게임누적곱배수",ChapterTable!$R:$S,2,0)^C2501
    +VLOOKUP(SUBSTITUTE(SUBSTITUTE(E$1,"standard",""),"|Float","")&amp;IF(OR($L2501=TRUE,$A2501=0,MOD($A2501,ChapterTable!$R$20)&lt;&gt;0),"","보스")&amp;"인게임누적합배수",ChapterTable!$R:$S,2,0)*C2501)
  )
  )
  )
)</f>
        <v>6272390.2042401191</v>
      </c>
      <c r="F2501" s="1">
        <f ca="1">IF(AND($A2501=0,$B2501=1),
    VLOOKUP(1,ChapterTable!$1:$1048576,MATCH("최종"&amp;SUBSTITUTE(SUBSTITUTE(F$1,"standard",""),"|Float",""),ChapterTable!$1:$1,0),0)*ChapterTable!$P$17,
  IF(AND($A2501=0,$B2501=0),
    F2502,
  IF($B2501=0,
    VLOOKUP($A2501,ChapterTable!$1:$1048576,MATCH("최종"&amp;SUBSTITUTE(SUBSTITUTE(F$1,"standard",""),"|Float",""),ChapterTable!$1:$1,0),0),
  IF($B2501=1,
    IF($L2501=FALSE,
      VLOOKUP($A2501,ChapterTable!$1:$1048576,MATCH("최종"&amp;SUBSTITUTE(SUBSTITUTE(F$1,"standard",""),"|Float",""),ChapterTable!$1:$1,0),0),
      VLOOKUP($A2501-ChapterTable!$P$11,ChapterTable!$1:$1048576,MATCH("최종"&amp;SUBSTITUTE(SUBSTITUTE(F$1,"standard",""),"|Float",""),ChapterTable!$1:$1,0),0)*ChapterTable!$P$14
    ),
  OFFSET(F2501,-$B2501+IF($L2501,1,0),0)*
    (VLOOKUP(SUBSTITUTE(SUBSTITUTE(F$1,"standard",""),"|Float","")&amp;IF(OR($L2501=TRUE,$A2501=0,MOD($A2501,ChapterTable!$R$20)&lt;&gt;0),"","보스")&amp;"인게임누적곱배수",ChapterTable!$R:$S,2,0)^D2501
    +VLOOKUP(SUBSTITUTE(SUBSTITUTE(F$1,"standard",""),"|Float","")&amp;IF(OR($L2501=TRUE,$A2501=0,MOD($A2501,ChapterTable!$R$20)&lt;&gt;0),"","보스")&amp;"인게임누적합배수",ChapterTable!$R:$S,2,0)*D2501)
  )
  )
  )
)</f>
        <v>2177913.2653611526</v>
      </c>
      <c r="G2501" t="s">
        <v>719</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286"/>
        <v>21</v>
      </c>
      <c r="Q2501">
        <f t="shared" si="287"/>
        <v>21</v>
      </c>
      <c r="R2501" t="b">
        <f t="shared" ca="1" si="288"/>
        <v>1</v>
      </c>
      <c r="T2501" t="b">
        <f t="shared" ca="1" si="289"/>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92"/>
        <v>1</v>
      </c>
      <c r="AJ2501">
        <f t="shared" si="290"/>
        <v>1</v>
      </c>
      <c r="AK2501">
        <f t="shared" si="291"/>
        <v>1</v>
      </c>
      <c r="AL2501">
        <f t="shared" si="285"/>
        <v>13</v>
      </c>
    </row>
    <row r="2502" spans="1:38" hidden="1" x14ac:dyDescent="0.3">
      <c r="A2502">
        <v>28</v>
      </c>
      <c r="B2502">
        <v>11</v>
      </c>
      <c r="C2502">
        <f>IF(OR($L2502=TRUE,$A2502=0,MOD($A2502,ChapterTable!$R$20)&lt;&gt;0),
MAX(0,INT(($B2502+ChapterTable!$P$26+VLOOKUP(SUBSTITUTE(C$1,"성장단계","")&amp;"단계오프셋",ChapterTable!$R:$S,2,0))/ChapterTable!$P$23)),
MAX(0,INT(($B2502+ChapterTable!$R$26+VLOOKUP(SUBSTITUTE(C$1,"성장단계","")&amp;"보스단계오프셋",ChapterTable!$R:$S,2,0))/ChapterTable!$R$23)))</f>
        <v>1</v>
      </c>
      <c r="D2502">
        <f>IF(OR($L2502=TRUE,$A2502=0,MOD($A2502,ChapterTable!$R$20)&lt;&gt;0),
MAX(0,INT(($B2502+ChapterTable!$P$26+VLOOKUP(SUBSTITUTE(D$1,"성장단계","")&amp;"단계오프셋",ChapterTable!$R:$S,2,0))/ChapterTable!$P$23)),
MAX(0,INT(($B2502+ChapterTable!$R$26+VLOOKUP(SUBSTITUTE(D$1,"성장단계","")&amp;"보스단계오프셋",ChapterTable!$R:$S,2,0))/ChapterTable!$R$23)))</f>
        <v>1</v>
      </c>
      <c r="E2502" s="1">
        <f ca="1">IF(AND($A2502=0,$B2502=1),
    VLOOKUP(1,ChapterTable!$1:$1048576,MATCH("최종"&amp;SUBSTITUTE(SUBSTITUTE(E$1,"standard",""),"|Float",""),ChapterTable!$1:$1,0),0)*ChapterTable!$P$17,
  IF(AND($A2502=0,$B2502=0),
    E2503,
  IF($B2502=0,
    VLOOKUP($A2502,ChapterTable!$1:$1048576,MATCH("최종"&amp;SUBSTITUTE(SUBSTITUTE(E$1,"standard",""),"|Float",""),ChapterTable!$1:$1,0),0),
  IF($B2502=1,
    IF($L2502=FALSE,
      VLOOKUP($A2502,ChapterTable!$1:$1048576,MATCH("최종"&amp;SUBSTITUTE(SUBSTITUTE(E$1,"standard",""),"|Float",""),ChapterTable!$1:$1,0),0),
      VLOOKUP($A2502-ChapterTable!$P$11,ChapterTable!$1:$1048576,MATCH("최종"&amp;SUBSTITUTE(SUBSTITUTE(E$1,"standard",""),"|Float",""),ChapterTable!$1:$1,0),0)*ChapterTable!$P$14
    ),
  OFFSET(E2502,-$B2502+IF($L2502,1,0),0)*IF($B2502&gt;OFFSET($B2502,1,0),ChapterTable!$R$17,1)*
    (VLOOKUP(SUBSTITUTE(SUBSTITUTE(E$1,"standard",""),"|Float","")&amp;IF(OR($L2502=TRUE,$A2502=0,MOD($A2502,ChapterTable!$R$20)&lt;&gt;0),"","보스")&amp;"인게임누적곱배수",ChapterTable!$R:$S,2,0)^C2502
    +VLOOKUP(SUBSTITUTE(SUBSTITUTE(E$1,"standard",""),"|Float","")&amp;IF(OR($L2502=TRUE,$A2502=0,MOD($A2502,ChapterTable!$R$20)&lt;&gt;0),"","보스")&amp;"인게임누적합배수",ChapterTable!$R:$S,2,0)*C2502)
  )
  )
  )
)</f>
        <v>6272390.2042401191</v>
      </c>
      <c r="F2502" s="1">
        <f ca="1">IF(AND($A2502=0,$B2502=1),
    VLOOKUP(1,ChapterTable!$1:$1048576,MATCH("최종"&amp;SUBSTITUTE(SUBSTITUTE(F$1,"standard",""),"|Float",""),ChapterTable!$1:$1,0),0)*ChapterTable!$P$17,
  IF(AND($A2502=0,$B2502=0),
    F2503,
  IF($B2502=0,
    VLOOKUP($A2502,ChapterTable!$1:$1048576,MATCH("최종"&amp;SUBSTITUTE(SUBSTITUTE(F$1,"standard",""),"|Float",""),ChapterTable!$1:$1,0),0),
  IF($B2502=1,
    IF($L2502=FALSE,
      VLOOKUP($A2502,ChapterTable!$1:$1048576,MATCH("최종"&amp;SUBSTITUTE(SUBSTITUTE(F$1,"standard",""),"|Float",""),ChapterTable!$1:$1,0),0),
      VLOOKUP($A2502-ChapterTable!$P$11,ChapterTable!$1:$1048576,MATCH("최종"&amp;SUBSTITUTE(SUBSTITUTE(F$1,"standard",""),"|Float",""),ChapterTable!$1:$1,0),0)*ChapterTable!$P$14
    ),
  OFFSET(F2502,-$B2502+IF($L2502,1,0),0)*
    (VLOOKUP(SUBSTITUTE(SUBSTITUTE(F$1,"standard",""),"|Float","")&amp;IF(OR($L2502=TRUE,$A2502=0,MOD($A2502,ChapterTable!$R$20)&lt;&gt;0),"","보스")&amp;"인게임누적곱배수",ChapterTable!$R:$S,2,0)^D2502
    +VLOOKUP(SUBSTITUTE(SUBSTITUTE(F$1,"standard",""),"|Float","")&amp;IF(OR($L2502=TRUE,$A2502=0,MOD($A2502,ChapterTable!$R$20)&lt;&gt;0),"","보스")&amp;"인게임누적합배수",ChapterTable!$R:$S,2,0)*D2502)
  )
  )
  )
)</f>
        <v>2341256.760263239</v>
      </c>
      <c r="G2502" t="s">
        <v>719</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286"/>
        <v>2</v>
      </c>
      <c r="Q2502">
        <f t="shared" si="287"/>
        <v>2</v>
      </c>
      <c r="R2502" t="b">
        <f t="shared" ca="1" si="288"/>
        <v>1</v>
      </c>
      <c r="T2502" t="b">
        <f t="shared" ca="1" si="289"/>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92"/>
        <v>0.5</v>
      </c>
      <c r="AJ2502">
        <f t="shared" si="290"/>
        <v>0.54666666600000002</v>
      </c>
      <c r="AK2502">
        <f t="shared" si="291"/>
        <v>1</v>
      </c>
      <c r="AL2502">
        <f t="shared" si="285"/>
        <v>13</v>
      </c>
    </row>
    <row r="2503" spans="1:38" hidden="1" x14ac:dyDescent="0.3">
      <c r="A2503">
        <v>28</v>
      </c>
      <c r="B2503">
        <v>12</v>
      </c>
      <c r="C2503">
        <f>IF(OR($L2503=TRUE,$A2503=0,MOD($A2503,ChapterTable!$R$20)&lt;&gt;0),
MAX(0,INT(($B2503+ChapterTable!$P$26+VLOOKUP(SUBSTITUTE(C$1,"성장단계","")&amp;"단계오프셋",ChapterTable!$R:$S,2,0))/ChapterTable!$P$23)),
MAX(0,INT(($B2503+ChapterTable!$R$26+VLOOKUP(SUBSTITUTE(C$1,"성장단계","")&amp;"보스단계오프셋",ChapterTable!$R:$S,2,0))/ChapterTable!$R$23)))</f>
        <v>1</v>
      </c>
      <c r="D2503">
        <f>IF(OR($L2503=TRUE,$A2503=0,MOD($A2503,ChapterTable!$R$20)&lt;&gt;0),
MAX(0,INT(($B2503+ChapterTable!$P$26+VLOOKUP(SUBSTITUTE(D$1,"성장단계","")&amp;"단계오프셋",ChapterTable!$R:$S,2,0))/ChapterTable!$P$23)),
MAX(0,INT(($B2503+ChapterTable!$R$26+VLOOKUP(SUBSTITUTE(D$1,"성장단계","")&amp;"보스단계오프셋",ChapterTable!$R:$S,2,0))/ChapterTable!$R$23)))</f>
        <v>1</v>
      </c>
      <c r="E2503" s="1">
        <f ca="1">IF(AND($A2503=0,$B2503=1),
    VLOOKUP(1,ChapterTable!$1:$1048576,MATCH("최종"&amp;SUBSTITUTE(SUBSTITUTE(E$1,"standard",""),"|Float",""),ChapterTable!$1:$1,0),0)*ChapterTable!$P$17,
  IF(AND($A2503=0,$B2503=0),
    E2504,
  IF($B2503=0,
    VLOOKUP($A2503,ChapterTable!$1:$1048576,MATCH("최종"&amp;SUBSTITUTE(SUBSTITUTE(E$1,"standard",""),"|Float",""),ChapterTable!$1:$1,0),0),
  IF($B2503=1,
    IF($L2503=FALSE,
      VLOOKUP($A2503,ChapterTable!$1:$1048576,MATCH("최종"&amp;SUBSTITUTE(SUBSTITUTE(E$1,"standard",""),"|Float",""),ChapterTable!$1:$1,0),0),
      VLOOKUP($A2503-ChapterTable!$P$11,ChapterTable!$1:$1048576,MATCH("최종"&amp;SUBSTITUTE(SUBSTITUTE(E$1,"standard",""),"|Float",""),ChapterTable!$1:$1,0),0)*ChapterTable!$P$14
    ),
  OFFSET(E2503,-$B2503+IF($L2503,1,0),0)*IF($B2503&gt;OFFSET($B2503,1,0),ChapterTable!$R$17,1)*
    (VLOOKUP(SUBSTITUTE(SUBSTITUTE(E$1,"standard",""),"|Float","")&amp;IF(OR($L2503=TRUE,$A2503=0,MOD($A2503,ChapterTable!$R$20)&lt;&gt;0),"","보스")&amp;"인게임누적곱배수",ChapterTable!$R:$S,2,0)^C2503
    +VLOOKUP(SUBSTITUTE(SUBSTITUTE(E$1,"standard",""),"|Float","")&amp;IF(OR($L2503=TRUE,$A2503=0,MOD($A2503,ChapterTable!$R$20)&lt;&gt;0),"","보스")&amp;"인게임누적합배수",ChapterTable!$R:$S,2,0)*C2503)
  )
  )
  )
)</f>
        <v>6272390.2042401191</v>
      </c>
      <c r="F2503" s="1">
        <f ca="1">IF(AND($A2503=0,$B2503=1),
    VLOOKUP(1,ChapterTable!$1:$1048576,MATCH("최종"&amp;SUBSTITUTE(SUBSTITUTE(F$1,"standard",""),"|Float",""),ChapterTable!$1:$1,0),0)*ChapterTable!$P$17,
  IF(AND($A2503=0,$B2503=0),
    F2504,
  IF($B2503=0,
    VLOOKUP($A2503,ChapterTable!$1:$1048576,MATCH("최종"&amp;SUBSTITUTE(SUBSTITUTE(F$1,"standard",""),"|Float",""),ChapterTable!$1:$1,0),0),
  IF($B2503=1,
    IF($L2503=FALSE,
      VLOOKUP($A2503,ChapterTable!$1:$1048576,MATCH("최종"&amp;SUBSTITUTE(SUBSTITUTE(F$1,"standard",""),"|Float",""),ChapterTable!$1:$1,0),0),
      VLOOKUP($A2503-ChapterTable!$P$11,ChapterTable!$1:$1048576,MATCH("최종"&amp;SUBSTITUTE(SUBSTITUTE(F$1,"standard",""),"|Float",""),ChapterTable!$1:$1,0),0)*ChapterTable!$P$14
    ),
  OFFSET(F2503,-$B2503+IF($L2503,1,0),0)*
    (VLOOKUP(SUBSTITUTE(SUBSTITUTE(F$1,"standard",""),"|Float","")&amp;IF(OR($L2503=TRUE,$A2503=0,MOD($A2503,ChapterTable!$R$20)&lt;&gt;0),"","보스")&amp;"인게임누적곱배수",ChapterTable!$R:$S,2,0)^D2503
    +VLOOKUP(SUBSTITUTE(SUBSTITUTE(F$1,"standard",""),"|Float","")&amp;IF(OR($L2503=TRUE,$A2503=0,MOD($A2503,ChapterTable!$R$20)&lt;&gt;0),"","보스")&amp;"인게임누적합배수",ChapterTable!$R:$S,2,0)*D2503)
  )
  )
  )
)</f>
        <v>2341256.760263239</v>
      </c>
      <c r="G2503" t="s">
        <v>719</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286"/>
        <v>2</v>
      </c>
      <c r="Q2503">
        <f t="shared" si="287"/>
        <v>2</v>
      </c>
      <c r="R2503" t="b">
        <f t="shared" ca="1" si="288"/>
        <v>1</v>
      </c>
      <c r="T2503" t="b">
        <f t="shared" ca="1" si="289"/>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92"/>
        <v>0.5</v>
      </c>
      <c r="AJ2503">
        <f t="shared" si="290"/>
        <v>0.54666666600000002</v>
      </c>
      <c r="AK2503">
        <f t="shared" si="291"/>
        <v>1</v>
      </c>
      <c r="AL2503">
        <f t="shared" si="285"/>
        <v>13</v>
      </c>
    </row>
    <row r="2504" spans="1:38" hidden="1" x14ac:dyDescent="0.3">
      <c r="A2504">
        <v>28</v>
      </c>
      <c r="B2504">
        <v>13</v>
      </c>
      <c r="C2504">
        <f>IF(OR($L2504=TRUE,$A2504=0,MOD($A2504,ChapterTable!$R$20)&lt;&gt;0),
MAX(0,INT(($B2504+ChapterTable!$P$26+VLOOKUP(SUBSTITUTE(C$1,"성장단계","")&amp;"단계오프셋",ChapterTable!$R:$S,2,0))/ChapterTable!$P$23)),
MAX(0,INT(($B2504+ChapterTable!$R$26+VLOOKUP(SUBSTITUTE(C$1,"성장단계","")&amp;"보스단계오프셋",ChapterTable!$R:$S,2,0))/ChapterTable!$R$23)))</f>
        <v>1</v>
      </c>
      <c r="D2504">
        <f>IF(OR($L2504=TRUE,$A2504=0,MOD($A2504,ChapterTable!$R$20)&lt;&gt;0),
MAX(0,INT(($B2504+ChapterTable!$P$26+VLOOKUP(SUBSTITUTE(D$1,"성장단계","")&amp;"단계오프셋",ChapterTable!$R:$S,2,0))/ChapterTable!$P$23)),
MAX(0,INT(($B2504+ChapterTable!$R$26+VLOOKUP(SUBSTITUTE(D$1,"성장단계","")&amp;"보스단계오프셋",ChapterTable!$R:$S,2,0))/ChapterTable!$R$23)))</f>
        <v>1</v>
      </c>
      <c r="E2504" s="1">
        <f ca="1">IF(AND($A2504=0,$B2504=1),
    VLOOKUP(1,ChapterTable!$1:$1048576,MATCH("최종"&amp;SUBSTITUTE(SUBSTITUTE(E$1,"standard",""),"|Float",""),ChapterTable!$1:$1,0),0)*ChapterTable!$P$17,
  IF(AND($A2504=0,$B2504=0),
    E2505,
  IF($B2504=0,
    VLOOKUP($A2504,ChapterTable!$1:$1048576,MATCH("최종"&amp;SUBSTITUTE(SUBSTITUTE(E$1,"standard",""),"|Float",""),ChapterTable!$1:$1,0),0),
  IF($B2504=1,
    IF($L2504=FALSE,
      VLOOKUP($A2504,ChapterTable!$1:$1048576,MATCH("최종"&amp;SUBSTITUTE(SUBSTITUTE(E$1,"standard",""),"|Float",""),ChapterTable!$1:$1,0),0),
      VLOOKUP($A2504-ChapterTable!$P$11,ChapterTable!$1:$1048576,MATCH("최종"&amp;SUBSTITUTE(SUBSTITUTE(E$1,"standard",""),"|Float",""),ChapterTable!$1:$1,0),0)*ChapterTable!$P$14
    ),
  OFFSET(E2504,-$B2504+IF($L2504,1,0),0)*IF($B2504&gt;OFFSET($B2504,1,0),ChapterTable!$R$17,1)*
    (VLOOKUP(SUBSTITUTE(SUBSTITUTE(E$1,"standard",""),"|Float","")&amp;IF(OR($L2504=TRUE,$A2504=0,MOD($A2504,ChapterTable!$R$20)&lt;&gt;0),"","보스")&amp;"인게임누적곱배수",ChapterTable!$R:$S,2,0)^C2504
    +VLOOKUP(SUBSTITUTE(SUBSTITUTE(E$1,"standard",""),"|Float","")&amp;IF(OR($L2504=TRUE,$A2504=0,MOD($A2504,ChapterTable!$R$20)&lt;&gt;0),"","보스")&amp;"인게임누적합배수",ChapterTable!$R:$S,2,0)*C2504)
  )
  )
  )
)</f>
        <v>6272390.2042401191</v>
      </c>
      <c r="F2504" s="1">
        <f ca="1">IF(AND($A2504=0,$B2504=1),
    VLOOKUP(1,ChapterTable!$1:$1048576,MATCH("최종"&amp;SUBSTITUTE(SUBSTITUTE(F$1,"standard",""),"|Float",""),ChapterTable!$1:$1,0),0)*ChapterTable!$P$17,
  IF(AND($A2504=0,$B2504=0),
    F2505,
  IF($B2504=0,
    VLOOKUP($A2504,ChapterTable!$1:$1048576,MATCH("최종"&amp;SUBSTITUTE(SUBSTITUTE(F$1,"standard",""),"|Float",""),ChapterTable!$1:$1,0),0),
  IF($B2504=1,
    IF($L2504=FALSE,
      VLOOKUP($A2504,ChapterTable!$1:$1048576,MATCH("최종"&amp;SUBSTITUTE(SUBSTITUTE(F$1,"standard",""),"|Float",""),ChapterTable!$1:$1,0),0),
      VLOOKUP($A2504-ChapterTable!$P$11,ChapterTable!$1:$1048576,MATCH("최종"&amp;SUBSTITUTE(SUBSTITUTE(F$1,"standard",""),"|Float",""),ChapterTable!$1:$1,0),0)*ChapterTable!$P$14
    ),
  OFFSET(F2504,-$B2504+IF($L2504,1,0),0)*
    (VLOOKUP(SUBSTITUTE(SUBSTITUTE(F$1,"standard",""),"|Float","")&amp;IF(OR($L2504=TRUE,$A2504=0,MOD($A2504,ChapterTable!$R$20)&lt;&gt;0),"","보스")&amp;"인게임누적곱배수",ChapterTable!$R:$S,2,0)^D2504
    +VLOOKUP(SUBSTITUTE(SUBSTITUTE(F$1,"standard",""),"|Float","")&amp;IF(OR($L2504=TRUE,$A2504=0,MOD($A2504,ChapterTable!$R$20)&lt;&gt;0),"","보스")&amp;"인게임누적합배수",ChapterTable!$R:$S,2,0)*D2504)
  )
  )
  )
)</f>
        <v>2341256.760263239</v>
      </c>
      <c r="G2504" t="s">
        <v>719</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286"/>
        <v>2</v>
      </c>
      <c r="Q2504">
        <f t="shared" si="287"/>
        <v>2</v>
      </c>
      <c r="R2504" t="b">
        <f t="shared" ca="1" si="288"/>
        <v>1</v>
      </c>
      <c r="T2504" t="b">
        <f t="shared" ca="1" si="289"/>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92"/>
        <v>0.5</v>
      </c>
      <c r="AJ2504">
        <f t="shared" si="290"/>
        <v>0.54666666600000002</v>
      </c>
      <c r="AK2504">
        <f t="shared" si="291"/>
        <v>1</v>
      </c>
      <c r="AL2504">
        <f t="shared" si="285"/>
        <v>13</v>
      </c>
    </row>
    <row r="2505" spans="1:38" hidden="1" x14ac:dyDescent="0.3">
      <c r="A2505">
        <v>28</v>
      </c>
      <c r="B2505">
        <v>14</v>
      </c>
      <c r="C2505">
        <f>IF(OR($L2505=TRUE,$A2505=0,MOD($A2505,ChapterTable!$R$20)&lt;&gt;0),
MAX(0,INT(($B2505+ChapterTable!$P$26+VLOOKUP(SUBSTITUTE(C$1,"성장단계","")&amp;"단계오프셋",ChapterTable!$R:$S,2,0))/ChapterTable!$P$23)),
MAX(0,INT(($B2505+ChapterTable!$R$26+VLOOKUP(SUBSTITUTE(C$1,"성장단계","")&amp;"보스단계오프셋",ChapterTable!$R:$S,2,0))/ChapterTable!$R$23)))</f>
        <v>1</v>
      </c>
      <c r="D2505">
        <f>IF(OR($L2505=TRUE,$A2505=0,MOD($A2505,ChapterTable!$R$20)&lt;&gt;0),
MAX(0,INT(($B2505+ChapterTable!$P$26+VLOOKUP(SUBSTITUTE(D$1,"성장단계","")&amp;"단계오프셋",ChapterTable!$R:$S,2,0))/ChapterTable!$P$23)),
MAX(0,INT(($B2505+ChapterTable!$R$26+VLOOKUP(SUBSTITUTE(D$1,"성장단계","")&amp;"보스단계오프셋",ChapterTable!$R:$S,2,0))/ChapterTable!$R$23)))</f>
        <v>1</v>
      </c>
      <c r="E2505" s="1">
        <f ca="1">IF(AND($A2505=0,$B2505=1),
    VLOOKUP(1,ChapterTable!$1:$1048576,MATCH("최종"&amp;SUBSTITUTE(SUBSTITUTE(E$1,"standard",""),"|Float",""),ChapterTable!$1:$1,0),0)*ChapterTable!$P$17,
  IF(AND($A2505=0,$B2505=0),
    E2506,
  IF($B2505=0,
    VLOOKUP($A2505,ChapterTable!$1:$1048576,MATCH("최종"&amp;SUBSTITUTE(SUBSTITUTE(E$1,"standard",""),"|Float",""),ChapterTable!$1:$1,0),0),
  IF($B2505=1,
    IF($L2505=FALSE,
      VLOOKUP($A2505,ChapterTable!$1:$1048576,MATCH("최종"&amp;SUBSTITUTE(SUBSTITUTE(E$1,"standard",""),"|Float",""),ChapterTable!$1:$1,0),0),
      VLOOKUP($A2505-ChapterTable!$P$11,ChapterTable!$1:$1048576,MATCH("최종"&amp;SUBSTITUTE(SUBSTITUTE(E$1,"standard",""),"|Float",""),ChapterTable!$1:$1,0),0)*ChapterTable!$P$14
    ),
  OFFSET(E2505,-$B2505+IF($L2505,1,0),0)*IF($B2505&gt;OFFSET($B2505,1,0),ChapterTable!$R$17,1)*
    (VLOOKUP(SUBSTITUTE(SUBSTITUTE(E$1,"standard",""),"|Float","")&amp;IF(OR($L2505=TRUE,$A2505=0,MOD($A2505,ChapterTable!$R$20)&lt;&gt;0),"","보스")&amp;"인게임누적곱배수",ChapterTable!$R:$S,2,0)^C2505
    +VLOOKUP(SUBSTITUTE(SUBSTITUTE(E$1,"standard",""),"|Float","")&amp;IF(OR($L2505=TRUE,$A2505=0,MOD($A2505,ChapterTable!$R$20)&lt;&gt;0),"","보스")&amp;"인게임누적합배수",ChapterTable!$R:$S,2,0)*C2505)
  )
  )
  )
)</f>
        <v>6272390.2042401191</v>
      </c>
      <c r="F2505" s="1">
        <f ca="1">IF(AND($A2505=0,$B2505=1),
    VLOOKUP(1,ChapterTable!$1:$1048576,MATCH("최종"&amp;SUBSTITUTE(SUBSTITUTE(F$1,"standard",""),"|Float",""),ChapterTable!$1:$1,0),0)*ChapterTable!$P$17,
  IF(AND($A2505=0,$B2505=0),
    F2506,
  IF($B2505=0,
    VLOOKUP($A2505,ChapterTable!$1:$1048576,MATCH("최종"&amp;SUBSTITUTE(SUBSTITUTE(F$1,"standard",""),"|Float",""),ChapterTable!$1:$1,0),0),
  IF($B2505=1,
    IF($L2505=FALSE,
      VLOOKUP($A2505,ChapterTable!$1:$1048576,MATCH("최종"&amp;SUBSTITUTE(SUBSTITUTE(F$1,"standard",""),"|Float",""),ChapterTable!$1:$1,0),0),
      VLOOKUP($A2505-ChapterTable!$P$11,ChapterTable!$1:$1048576,MATCH("최종"&amp;SUBSTITUTE(SUBSTITUTE(F$1,"standard",""),"|Float",""),ChapterTable!$1:$1,0),0)*ChapterTable!$P$14
    ),
  OFFSET(F2505,-$B2505+IF($L2505,1,0),0)*
    (VLOOKUP(SUBSTITUTE(SUBSTITUTE(F$1,"standard",""),"|Float","")&amp;IF(OR($L2505=TRUE,$A2505=0,MOD($A2505,ChapterTable!$R$20)&lt;&gt;0),"","보스")&amp;"인게임누적곱배수",ChapterTable!$R:$S,2,0)^D2505
    +VLOOKUP(SUBSTITUTE(SUBSTITUTE(F$1,"standard",""),"|Float","")&amp;IF(OR($L2505=TRUE,$A2505=0,MOD($A2505,ChapterTable!$R$20)&lt;&gt;0),"","보스")&amp;"인게임누적합배수",ChapterTable!$R:$S,2,0)*D2505)
  )
  )
  )
)</f>
        <v>2341256.760263239</v>
      </c>
      <c r="G2505" t="s">
        <v>719</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286"/>
        <v>2</v>
      </c>
      <c r="Q2505">
        <f t="shared" si="287"/>
        <v>2</v>
      </c>
      <c r="R2505" t="b">
        <f t="shared" ca="1" si="288"/>
        <v>1</v>
      </c>
      <c r="T2505" t="b">
        <f t="shared" ca="1" si="289"/>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92"/>
        <v>0.5</v>
      </c>
      <c r="AJ2505">
        <f t="shared" si="290"/>
        <v>0.54666666600000002</v>
      </c>
      <c r="AK2505">
        <f t="shared" si="291"/>
        <v>1</v>
      </c>
      <c r="AL2505">
        <f t="shared" si="285"/>
        <v>13</v>
      </c>
    </row>
    <row r="2506" spans="1:38" hidden="1" x14ac:dyDescent="0.3">
      <c r="A2506">
        <v>28</v>
      </c>
      <c r="B2506">
        <v>15</v>
      </c>
      <c r="C2506">
        <f>IF(OR($L2506=TRUE,$A2506=0,MOD($A2506,ChapterTable!$R$20)&lt;&gt;0),
MAX(0,INT(($B2506+ChapterTable!$P$26+VLOOKUP(SUBSTITUTE(C$1,"성장단계","")&amp;"단계오프셋",ChapterTable!$R:$S,2,0))/ChapterTable!$P$23)),
MAX(0,INT(($B2506+ChapterTable!$R$26+VLOOKUP(SUBSTITUTE(C$1,"성장단계","")&amp;"보스단계오프셋",ChapterTable!$R:$S,2,0))/ChapterTable!$R$23)))</f>
        <v>1</v>
      </c>
      <c r="D2506">
        <f>IF(OR($L2506=TRUE,$A2506=0,MOD($A2506,ChapterTable!$R$20)&lt;&gt;0),
MAX(0,INT(($B2506+ChapterTable!$P$26+VLOOKUP(SUBSTITUTE(D$1,"성장단계","")&amp;"단계오프셋",ChapterTable!$R:$S,2,0))/ChapterTable!$P$23)),
MAX(0,INT(($B2506+ChapterTable!$R$26+VLOOKUP(SUBSTITUTE(D$1,"성장단계","")&amp;"보스단계오프셋",ChapterTable!$R:$S,2,0))/ChapterTable!$R$23)))</f>
        <v>1</v>
      </c>
      <c r="E2506" s="1">
        <f ca="1">IF(AND($A2506=0,$B2506=1),
    VLOOKUP(1,ChapterTable!$1:$1048576,MATCH("최종"&amp;SUBSTITUTE(SUBSTITUTE(E$1,"standard",""),"|Float",""),ChapterTable!$1:$1,0),0)*ChapterTable!$P$17,
  IF(AND($A2506=0,$B2506=0),
    E2507,
  IF($B2506=0,
    VLOOKUP($A2506,ChapterTable!$1:$1048576,MATCH("최종"&amp;SUBSTITUTE(SUBSTITUTE(E$1,"standard",""),"|Float",""),ChapterTable!$1:$1,0),0),
  IF($B2506=1,
    IF($L2506=FALSE,
      VLOOKUP($A2506,ChapterTable!$1:$1048576,MATCH("최종"&amp;SUBSTITUTE(SUBSTITUTE(E$1,"standard",""),"|Float",""),ChapterTable!$1:$1,0),0),
      VLOOKUP($A2506-ChapterTable!$P$11,ChapterTable!$1:$1048576,MATCH("최종"&amp;SUBSTITUTE(SUBSTITUTE(E$1,"standard",""),"|Float",""),ChapterTable!$1:$1,0),0)*ChapterTable!$P$14
    ),
  OFFSET(E2506,-$B2506+IF($L2506,1,0),0)*IF($B2506&gt;OFFSET($B2506,1,0),ChapterTable!$R$17,1)*
    (VLOOKUP(SUBSTITUTE(SUBSTITUTE(E$1,"standard",""),"|Float","")&amp;IF(OR($L2506=TRUE,$A2506=0,MOD($A2506,ChapterTable!$R$20)&lt;&gt;0),"","보스")&amp;"인게임누적곱배수",ChapterTable!$R:$S,2,0)^C2506
    +VLOOKUP(SUBSTITUTE(SUBSTITUTE(E$1,"standard",""),"|Float","")&amp;IF(OR($L2506=TRUE,$A2506=0,MOD($A2506,ChapterTable!$R$20)&lt;&gt;0),"","보스")&amp;"인게임누적합배수",ChapterTable!$R:$S,2,0)*C2506)
  )
  )
  )
)</f>
        <v>6272390.2042401191</v>
      </c>
      <c r="F2506" s="1">
        <f ca="1">IF(AND($A2506=0,$B2506=1),
    VLOOKUP(1,ChapterTable!$1:$1048576,MATCH("최종"&amp;SUBSTITUTE(SUBSTITUTE(F$1,"standard",""),"|Float",""),ChapterTable!$1:$1,0),0)*ChapterTable!$P$17,
  IF(AND($A2506=0,$B2506=0),
    F2507,
  IF($B2506=0,
    VLOOKUP($A2506,ChapterTable!$1:$1048576,MATCH("최종"&amp;SUBSTITUTE(SUBSTITUTE(F$1,"standard",""),"|Float",""),ChapterTable!$1:$1,0),0),
  IF($B2506=1,
    IF($L2506=FALSE,
      VLOOKUP($A2506,ChapterTable!$1:$1048576,MATCH("최종"&amp;SUBSTITUTE(SUBSTITUTE(F$1,"standard",""),"|Float",""),ChapterTable!$1:$1,0),0),
      VLOOKUP($A2506-ChapterTable!$P$11,ChapterTable!$1:$1048576,MATCH("최종"&amp;SUBSTITUTE(SUBSTITUTE(F$1,"standard",""),"|Float",""),ChapterTable!$1:$1,0),0)*ChapterTable!$P$14
    ),
  OFFSET(F2506,-$B2506+IF($L2506,1,0),0)*
    (VLOOKUP(SUBSTITUTE(SUBSTITUTE(F$1,"standard",""),"|Float","")&amp;IF(OR($L2506=TRUE,$A2506=0,MOD($A2506,ChapterTable!$R$20)&lt;&gt;0),"","보스")&amp;"인게임누적곱배수",ChapterTable!$R:$S,2,0)^D2506
    +VLOOKUP(SUBSTITUTE(SUBSTITUTE(F$1,"standard",""),"|Float","")&amp;IF(OR($L2506=TRUE,$A2506=0,MOD($A2506,ChapterTable!$R$20)&lt;&gt;0),"","보스")&amp;"인게임누적합배수",ChapterTable!$R:$S,2,0)*D2506)
  )
  )
  )
)</f>
        <v>2341256.760263239</v>
      </c>
      <c r="G2506" t="s">
        <v>719</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286"/>
        <v>11</v>
      </c>
      <c r="Q2506">
        <f t="shared" si="287"/>
        <v>11</v>
      </c>
      <c r="R2506" t="b">
        <f t="shared" ca="1" si="288"/>
        <v>1</v>
      </c>
      <c r="T2506" t="b">
        <f t="shared" ca="1" si="289"/>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92"/>
        <v>0.5</v>
      </c>
      <c r="AJ2506">
        <f t="shared" si="290"/>
        <v>0.54666666600000002</v>
      </c>
      <c r="AK2506">
        <f t="shared" si="291"/>
        <v>1</v>
      </c>
      <c r="AL2506">
        <f t="shared" si="285"/>
        <v>13</v>
      </c>
    </row>
    <row r="2507" spans="1:38" hidden="1" x14ac:dyDescent="0.3">
      <c r="A2507">
        <v>28</v>
      </c>
      <c r="B2507">
        <v>16</v>
      </c>
      <c r="C2507">
        <f>IF(OR($L2507=TRUE,$A2507=0,MOD($A2507,ChapterTable!$R$20)&lt;&gt;0),
MAX(0,INT(($B2507+ChapterTable!$P$26+VLOOKUP(SUBSTITUTE(C$1,"성장단계","")&amp;"단계오프셋",ChapterTable!$R:$S,2,0))/ChapterTable!$P$23)),
MAX(0,INT(($B2507+ChapterTable!$R$26+VLOOKUP(SUBSTITUTE(C$1,"성장단계","")&amp;"보스단계오프셋",ChapterTable!$R:$S,2,0))/ChapterTable!$R$23)))</f>
        <v>2</v>
      </c>
      <c r="D2507">
        <f>IF(OR($L2507=TRUE,$A2507=0,MOD($A2507,ChapterTable!$R$20)&lt;&gt;0),
MAX(0,INT(($B2507+ChapterTable!$P$26+VLOOKUP(SUBSTITUTE(D$1,"성장단계","")&amp;"단계오프셋",ChapterTable!$R:$S,2,0))/ChapterTable!$P$23)),
MAX(0,INT(($B2507+ChapterTable!$R$26+VLOOKUP(SUBSTITUTE(D$1,"성장단계","")&amp;"보스단계오프셋",ChapterTable!$R:$S,2,0))/ChapterTable!$R$23)))</f>
        <v>1</v>
      </c>
      <c r="E2507" s="1">
        <f ca="1">IF(AND($A2507=0,$B2507=1),
    VLOOKUP(1,ChapterTable!$1:$1048576,MATCH("최종"&amp;SUBSTITUTE(SUBSTITUTE(E$1,"standard",""),"|Float",""),ChapterTable!$1:$1,0),0)*ChapterTable!$P$17,
  IF(AND($A2507=0,$B2507=0),
    E2508,
  IF($B2507=0,
    VLOOKUP($A2507,ChapterTable!$1:$1048576,MATCH("최종"&amp;SUBSTITUTE(SUBSTITUTE(E$1,"standard",""),"|Float",""),ChapterTable!$1:$1,0),0),
  IF($B2507=1,
    IF($L2507=FALSE,
      VLOOKUP($A2507,ChapterTable!$1:$1048576,MATCH("최종"&amp;SUBSTITUTE(SUBSTITUTE(E$1,"standard",""),"|Float",""),ChapterTable!$1:$1,0),0),
      VLOOKUP($A2507-ChapterTable!$P$11,ChapterTable!$1:$1048576,MATCH("최종"&amp;SUBSTITUTE(SUBSTITUTE(E$1,"standard",""),"|Float",""),ChapterTable!$1:$1,0),0)*ChapterTable!$P$14
    ),
  OFFSET(E2507,-$B2507+IF($L2507,1,0),0)*IF($B2507&gt;OFFSET($B2507,1,0),ChapterTable!$R$17,1)*
    (VLOOKUP(SUBSTITUTE(SUBSTITUTE(E$1,"standard",""),"|Float","")&amp;IF(OR($L2507=TRUE,$A2507=0,MOD($A2507,ChapterTable!$R$20)&lt;&gt;0),"","보스")&amp;"인게임누적곱배수",ChapterTable!$R:$S,2,0)^C2507
    +VLOOKUP(SUBSTITUTE(SUBSTITUTE(E$1,"standard",""),"|Float","")&amp;IF(OR($L2507=TRUE,$A2507=0,MOD($A2507,ChapterTable!$R$20)&lt;&gt;0),"","보스")&amp;"인게임누적합배수",ChapterTable!$R:$S,2,0)*C2507)
  )
  )
  )
)</f>
        <v>7317788.571613472</v>
      </c>
      <c r="F2507" s="1">
        <f ca="1">IF(AND($A2507=0,$B2507=1),
    VLOOKUP(1,ChapterTable!$1:$1048576,MATCH("최종"&amp;SUBSTITUTE(SUBSTITUTE(F$1,"standard",""),"|Float",""),ChapterTable!$1:$1,0),0)*ChapterTable!$P$17,
  IF(AND($A2507=0,$B2507=0),
    F2508,
  IF($B2507=0,
    VLOOKUP($A2507,ChapterTable!$1:$1048576,MATCH("최종"&amp;SUBSTITUTE(SUBSTITUTE(F$1,"standard",""),"|Float",""),ChapterTable!$1:$1,0),0),
  IF($B2507=1,
    IF($L2507=FALSE,
      VLOOKUP($A2507,ChapterTable!$1:$1048576,MATCH("최종"&amp;SUBSTITUTE(SUBSTITUTE(F$1,"standard",""),"|Float",""),ChapterTable!$1:$1,0),0),
      VLOOKUP($A2507-ChapterTable!$P$11,ChapterTable!$1:$1048576,MATCH("최종"&amp;SUBSTITUTE(SUBSTITUTE(F$1,"standard",""),"|Float",""),ChapterTable!$1:$1,0),0)*ChapterTable!$P$14
    ),
  OFFSET(F2507,-$B2507+IF($L2507,1,0),0)*
    (VLOOKUP(SUBSTITUTE(SUBSTITUTE(F$1,"standard",""),"|Float","")&amp;IF(OR($L2507=TRUE,$A2507=0,MOD($A2507,ChapterTable!$R$20)&lt;&gt;0),"","보스")&amp;"인게임누적곱배수",ChapterTable!$R:$S,2,0)^D2507
    +VLOOKUP(SUBSTITUTE(SUBSTITUTE(F$1,"standard",""),"|Float","")&amp;IF(OR($L2507=TRUE,$A2507=0,MOD($A2507,ChapterTable!$R$20)&lt;&gt;0),"","보스")&amp;"인게임누적합배수",ChapterTable!$R:$S,2,0)*D2507)
  )
  )
  )
)</f>
        <v>2341256.760263239</v>
      </c>
      <c r="G2507" t="s">
        <v>719</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286"/>
        <v>2</v>
      </c>
      <c r="Q2507">
        <f t="shared" si="287"/>
        <v>2</v>
      </c>
      <c r="R2507" t="b">
        <f t="shared" ca="1" si="288"/>
        <v>1</v>
      </c>
      <c r="T2507" t="b">
        <f t="shared" ca="1" si="289"/>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92"/>
        <v>0.5</v>
      </c>
      <c r="AJ2507">
        <f t="shared" si="290"/>
        <v>0.54666666600000002</v>
      </c>
      <c r="AK2507">
        <f t="shared" si="291"/>
        <v>1</v>
      </c>
      <c r="AL2507">
        <f t="shared" si="285"/>
        <v>13</v>
      </c>
    </row>
    <row r="2508" spans="1:38" hidden="1" x14ac:dyDescent="0.3">
      <c r="A2508">
        <v>28</v>
      </c>
      <c r="B2508">
        <v>17</v>
      </c>
      <c r="C2508">
        <f>IF(OR($L2508=TRUE,$A2508=0,MOD($A2508,ChapterTable!$R$20)&lt;&gt;0),
MAX(0,INT(($B2508+ChapterTable!$P$26+VLOOKUP(SUBSTITUTE(C$1,"성장단계","")&amp;"단계오프셋",ChapterTable!$R:$S,2,0))/ChapterTable!$P$23)),
MAX(0,INT(($B2508+ChapterTable!$R$26+VLOOKUP(SUBSTITUTE(C$1,"성장단계","")&amp;"보스단계오프셋",ChapterTable!$R:$S,2,0))/ChapterTable!$R$23)))</f>
        <v>2</v>
      </c>
      <c r="D2508">
        <f>IF(OR($L2508=TRUE,$A2508=0,MOD($A2508,ChapterTable!$R$20)&lt;&gt;0),
MAX(0,INT(($B2508+ChapterTable!$P$26+VLOOKUP(SUBSTITUTE(D$1,"성장단계","")&amp;"단계오프셋",ChapterTable!$R:$S,2,0))/ChapterTable!$P$23)),
MAX(0,INT(($B2508+ChapterTable!$R$26+VLOOKUP(SUBSTITUTE(D$1,"성장단계","")&amp;"보스단계오프셋",ChapterTable!$R:$S,2,0))/ChapterTable!$R$23)))</f>
        <v>1</v>
      </c>
      <c r="E2508" s="1">
        <f ca="1">IF(AND($A2508=0,$B2508=1),
    VLOOKUP(1,ChapterTable!$1:$1048576,MATCH("최종"&amp;SUBSTITUTE(SUBSTITUTE(E$1,"standard",""),"|Float",""),ChapterTable!$1:$1,0),0)*ChapterTable!$P$17,
  IF(AND($A2508=0,$B2508=0),
    E2509,
  IF($B2508=0,
    VLOOKUP($A2508,ChapterTable!$1:$1048576,MATCH("최종"&amp;SUBSTITUTE(SUBSTITUTE(E$1,"standard",""),"|Float",""),ChapterTable!$1:$1,0),0),
  IF($B2508=1,
    IF($L2508=FALSE,
      VLOOKUP($A2508,ChapterTable!$1:$1048576,MATCH("최종"&amp;SUBSTITUTE(SUBSTITUTE(E$1,"standard",""),"|Float",""),ChapterTable!$1:$1,0),0),
      VLOOKUP($A2508-ChapterTable!$P$11,ChapterTable!$1:$1048576,MATCH("최종"&amp;SUBSTITUTE(SUBSTITUTE(E$1,"standard",""),"|Float",""),ChapterTable!$1:$1,0),0)*ChapterTable!$P$14
    ),
  OFFSET(E2508,-$B2508+IF($L2508,1,0),0)*IF($B2508&gt;OFFSET($B2508,1,0),ChapterTable!$R$17,1)*
    (VLOOKUP(SUBSTITUTE(SUBSTITUTE(E$1,"standard",""),"|Float","")&amp;IF(OR($L2508=TRUE,$A2508=0,MOD($A2508,ChapterTable!$R$20)&lt;&gt;0),"","보스")&amp;"인게임누적곱배수",ChapterTable!$R:$S,2,0)^C2508
    +VLOOKUP(SUBSTITUTE(SUBSTITUTE(E$1,"standard",""),"|Float","")&amp;IF(OR($L2508=TRUE,$A2508=0,MOD($A2508,ChapterTable!$R$20)&lt;&gt;0),"","보스")&amp;"인게임누적합배수",ChapterTable!$R:$S,2,0)*C2508)
  )
  )
  )
)</f>
        <v>7317788.571613472</v>
      </c>
      <c r="F2508" s="1">
        <f ca="1">IF(AND($A2508=0,$B2508=1),
    VLOOKUP(1,ChapterTable!$1:$1048576,MATCH("최종"&amp;SUBSTITUTE(SUBSTITUTE(F$1,"standard",""),"|Float",""),ChapterTable!$1:$1,0),0)*ChapterTable!$P$17,
  IF(AND($A2508=0,$B2508=0),
    F2509,
  IF($B2508=0,
    VLOOKUP($A2508,ChapterTable!$1:$1048576,MATCH("최종"&amp;SUBSTITUTE(SUBSTITUTE(F$1,"standard",""),"|Float",""),ChapterTable!$1:$1,0),0),
  IF($B2508=1,
    IF($L2508=FALSE,
      VLOOKUP($A2508,ChapterTable!$1:$1048576,MATCH("최종"&amp;SUBSTITUTE(SUBSTITUTE(F$1,"standard",""),"|Float",""),ChapterTable!$1:$1,0),0),
      VLOOKUP($A2508-ChapterTable!$P$11,ChapterTable!$1:$1048576,MATCH("최종"&amp;SUBSTITUTE(SUBSTITUTE(F$1,"standard",""),"|Float",""),ChapterTable!$1:$1,0),0)*ChapterTable!$P$14
    ),
  OFFSET(F2508,-$B2508+IF($L2508,1,0),0)*
    (VLOOKUP(SUBSTITUTE(SUBSTITUTE(F$1,"standard",""),"|Float","")&amp;IF(OR($L2508=TRUE,$A2508=0,MOD($A2508,ChapterTable!$R$20)&lt;&gt;0),"","보스")&amp;"인게임누적곱배수",ChapterTable!$R:$S,2,0)^D2508
    +VLOOKUP(SUBSTITUTE(SUBSTITUTE(F$1,"standard",""),"|Float","")&amp;IF(OR($L2508=TRUE,$A2508=0,MOD($A2508,ChapterTable!$R$20)&lt;&gt;0),"","보스")&amp;"인게임누적합배수",ChapterTable!$R:$S,2,0)*D2508)
  )
  )
  )
)</f>
        <v>2341256.760263239</v>
      </c>
      <c r="G2508" t="s">
        <v>719</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286"/>
        <v>2</v>
      </c>
      <c r="Q2508">
        <f t="shared" si="287"/>
        <v>2</v>
      </c>
      <c r="R2508" t="b">
        <f t="shared" ca="1" si="288"/>
        <v>1</v>
      </c>
      <c r="T2508" t="b">
        <f t="shared" ca="1" si="289"/>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92"/>
        <v>0.5</v>
      </c>
      <c r="AJ2508">
        <f t="shared" si="290"/>
        <v>0.54666666600000002</v>
      </c>
      <c r="AK2508">
        <f t="shared" si="291"/>
        <v>1</v>
      </c>
      <c r="AL2508">
        <f t="shared" si="285"/>
        <v>13</v>
      </c>
    </row>
    <row r="2509" spans="1:38" hidden="1" x14ac:dyDescent="0.3">
      <c r="A2509">
        <v>28</v>
      </c>
      <c r="B2509">
        <v>18</v>
      </c>
      <c r="C2509">
        <f>IF(OR($L2509=TRUE,$A2509=0,MOD($A2509,ChapterTable!$R$20)&lt;&gt;0),
MAX(0,INT(($B2509+ChapterTable!$P$26+VLOOKUP(SUBSTITUTE(C$1,"성장단계","")&amp;"단계오프셋",ChapterTable!$R:$S,2,0))/ChapterTable!$P$23)),
MAX(0,INT(($B2509+ChapterTable!$R$26+VLOOKUP(SUBSTITUTE(C$1,"성장단계","")&amp;"보스단계오프셋",ChapterTable!$R:$S,2,0))/ChapterTable!$R$23)))</f>
        <v>2</v>
      </c>
      <c r="D2509">
        <f>IF(OR($L2509=TRUE,$A2509=0,MOD($A2509,ChapterTable!$R$20)&lt;&gt;0),
MAX(0,INT(($B2509+ChapterTable!$P$26+VLOOKUP(SUBSTITUTE(D$1,"성장단계","")&amp;"단계오프셋",ChapterTable!$R:$S,2,0))/ChapterTable!$P$23)),
MAX(0,INT(($B2509+ChapterTable!$R$26+VLOOKUP(SUBSTITUTE(D$1,"성장단계","")&amp;"보스단계오프셋",ChapterTable!$R:$S,2,0))/ChapterTable!$R$23)))</f>
        <v>1</v>
      </c>
      <c r="E2509" s="1">
        <f ca="1">IF(AND($A2509=0,$B2509=1),
    VLOOKUP(1,ChapterTable!$1:$1048576,MATCH("최종"&amp;SUBSTITUTE(SUBSTITUTE(E$1,"standard",""),"|Float",""),ChapterTable!$1:$1,0),0)*ChapterTable!$P$17,
  IF(AND($A2509=0,$B2509=0),
    E2510,
  IF($B2509=0,
    VLOOKUP($A2509,ChapterTable!$1:$1048576,MATCH("최종"&amp;SUBSTITUTE(SUBSTITUTE(E$1,"standard",""),"|Float",""),ChapterTable!$1:$1,0),0),
  IF($B2509=1,
    IF($L2509=FALSE,
      VLOOKUP($A2509,ChapterTable!$1:$1048576,MATCH("최종"&amp;SUBSTITUTE(SUBSTITUTE(E$1,"standard",""),"|Float",""),ChapterTable!$1:$1,0),0),
      VLOOKUP($A2509-ChapterTable!$P$11,ChapterTable!$1:$1048576,MATCH("최종"&amp;SUBSTITUTE(SUBSTITUTE(E$1,"standard",""),"|Float",""),ChapterTable!$1:$1,0),0)*ChapterTable!$P$14
    ),
  OFFSET(E2509,-$B2509+IF($L2509,1,0),0)*IF($B2509&gt;OFFSET($B2509,1,0),ChapterTable!$R$17,1)*
    (VLOOKUP(SUBSTITUTE(SUBSTITUTE(E$1,"standard",""),"|Float","")&amp;IF(OR($L2509=TRUE,$A2509=0,MOD($A2509,ChapterTable!$R$20)&lt;&gt;0),"","보스")&amp;"인게임누적곱배수",ChapterTable!$R:$S,2,0)^C2509
    +VLOOKUP(SUBSTITUTE(SUBSTITUTE(E$1,"standard",""),"|Float","")&amp;IF(OR($L2509=TRUE,$A2509=0,MOD($A2509,ChapterTable!$R$20)&lt;&gt;0),"","보스")&amp;"인게임누적합배수",ChapterTable!$R:$S,2,0)*C2509)
  )
  )
  )
)</f>
        <v>7317788.571613472</v>
      </c>
      <c r="F2509" s="1">
        <f ca="1">IF(AND($A2509=0,$B2509=1),
    VLOOKUP(1,ChapterTable!$1:$1048576,MATCH("최종"&amp;SUBSTITUTE(SUBSTITUTE(F$1,"standard",""),"|Float",""),ChapterTable!$1:$1,0),0)*ChapterTable!$P$17,
  IF(AND($A2509=0,$B2509=0),
    F2510,
  IF($B2509=0,
    VLOOKUP($A2509,ChapterTable!$1:$1048576,MATCH("최종"&amp;SUBSTITUTE(SUBSTITUTE(F$1,"standard",""),"|Float",""),ChapterTable!$1:$1,0),0),
  IF($B2509=1,
    IF($L2509=FALSE,
      VLOOKUP($A2509,ChapterTable!$1:$1048576,MATCH("최종"&amp;SUBSTITUTE(SUBSTITUTE(F$1,"standard",""),"|Float",""),ChapterTable!$1:$1,0),0),
      VLOOKUP($A2509-ChapterTable!$P$11,ChapterTable!$1:$1048576,MATCH("최종"&amp;SUBSTITUTE(SUBSTITUTE(F$1,"standard",""),"|Float",""),ChapterTable!$1:$1,0),0)*ChapterTable!$P$14
    ),
  OFFSET(F2509,-$B2509+IF($L2509,1,0),0)*
    (VLOOKUP(SUBSTITUTE(SUBSTITUTE(F$1,"standard",""),"|Float","")&amp;IF(OR($L2509=TRUE,$A2509=0,MOD($A2509,ChapterTable!$R$20)&lt;&gt;0),"","보스")&amp;"인게임누적곱배수",ChapterTable!$R:$S,2,0)^D2509
    +VLOOKUP(SUBSTITUTE(SUBSTITUTE(F$1,"standard",""),"|Float","")&amp;IF(OR($L2509=TRUE,$A2509=0,MOD($A2509,ChapterTable!$R$20)&lt;&gt;0),"","보스")&amp;"인게임누적합배수",ChapterTable!$R:$S,2,0)*D2509)
  )
  )
  )
)</f>
        <v>2341256.760263239</v>
      </c>
      <c r="G2509" t="s">
        <v>719</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286"/>
        <v>2</v>
      </c>
      <c r="Q2509">
        <f t="shared" si="287"/>
        <v>2</v>
      </c>
      <c r="R2509" t="b">
        <f t="shared" ca="1" si="288"/>
        <v>1</v>
      </c>
      <c r="T2509" t="b">
        <f t="shared" ca="1" si="289"/>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92"/>
        <v>0.5</v>
      </c>
      <c r="AJ2509">
        <f t="shared" si="290"/>
        <v>0.54666666600000002</v>
      </c>
      <c r="AK2509">
        <f t="shared" si="291"/>
        <v>1</v>
      </c>
      <c r="AL2509">
        <f t="shared" si="285"/>
        <v>13</v>
      </c>
    </row>
    <row r="2510" spans="1:38" hidden="1" x14ac:dyDescent="0.3">
      <c r="A2510">
        <v>28</v>
      </c>
      <c r="B2510">
        <v>19</v>
      </c>
      <c r="C2510">
        <f>IF(OR($L2510=TRUE,$A2510=0,MOD($A2510,ChapterTable!$R$20)&lt;&gt;0),
MAX(0,INT(($B2510+ChapterTable!$P$26+VLOOKUP(SUBSTITUTE(C$1,"성장단계","")&amp;"단계오프셋",ChapterTable!$R:$S,2,0))/ChapterTable!$P$23)),
MAX(0,INT(($B2510+ChapterTable!$R$26+VLOOKUP(SUBSTITUTE(C$1,"성장단계","")&amp;"보스단계오프셋",ChapterTable!$R:$S,2,0))/ChapterTable!$R$23)))</f>
        <v>2</v>
      </c>
      <c r="D2510">
        <f>IF(OR($L2510=TRUE,$A2510=0,MOD($A2510,ChapterTable!$R$20)&lt;&gt;0),
MAX(0,INT(($B2510+ChapterTable!$P$26+VLOOKUP(SUBSTITUTE(D$1,"성장단계","")&amp;"단계오프셋",ChapterTable!$R:$S,2,0))/ChapterTable!$P$23)),
MAX(0,INT(($B2510+ChapterTable!$R$26+VLOOKUP(SUBSTITUTE(D$1,"성장단계","")&amp;"보스단계오프셋",ChapterTable!$R:$S,2,0))/ChapterTable!$R$23)))</f>
        <v>1</v>
      </c>
      <c r="E2510" s="1">
        <f ca="1">IF(AND($A2510=0,$B2510=1),
    VLOOKUP(1,ChapterTable!$1:$1048576,MATCH("최종"&amp;SUBSTITUTE(SUBSTITUTE(E$1,"standard",""),"|Float",""),ChapterTable!$1:$1,0),0)*ChapterTable!$P$17,
  IF(AND($A2510=0,$B2510=0),
    E2511,
  IF($B2510=0,
    VLOOKUP($A2510,ChapterTable!$1:$1048576,MATCH("최종"&amp;SUBSTITUTE(SUBSTITUTE(E$1,"standard",""),"|Float",""),ChapterTable!$1:$1,0),0),
  IF($B2510=1,
    IF($L2510=FALSE,
      VLOOKUP($A2510,ChapterTable!$1:$1048576,MATCH("최종"&amp;SUBSTITUTE(SUBSTITUTE(E$1,"standard",""),"|Float",""),ChapterTable!$1:$1,0),0),
      VLOOKUP($A2510-ChapterTable!$P$11,ChapterTable!$1:$1048576,MATCH("최종"&amp;SUBSTITUTE(SUBSTITUTE(E$1,"standard",""),"|Float",""),ChapterTable!$1:$1,0),0)*ChapterTable!$P$14
    ),
  OFFSET(E2510,-$B2510+IF($L2510,1,0),0)*IF($B2510&gt;OFFSET($B2510,1,0),ChapterTable!$R$17,1)*
    (VLOOKUP(SUBSTITUTE(SUBSTITUTE(E$1,"standard",""),"|Float","")&amp;IF(OR($L2510=TRUE,$A2510=0,MOD($A2510,ChapterTable!$R$20)&lt;&gt;0),"","보스")&amp;"인게임누적곱배수",ChapterTable!$R:$S,2,0)^C2510
    +VLOOKUP(SUBSTITUTE(SUBSTITUTE(E$1,"standard",""),"|Float","")&amp;IF(OR($L2510=TRUE,$A2510=0,MOD($A2510,ChapterTable!$R$20)&lt;&gt;0),"","보스")&amp;"인게임누적합배수",ChapterTable!$R:$S,2,0)*C2510)
  )
  )
  )
)</f>
        <v>7317788.571613472</v>
      </c>
      <c r="F2510" s="1">
        <f ca="1">IF(AND($A2510=0,$B2510=1),
    VLOOKUP(1,ChapterTable!$1:$1048576,MATCH("최종"&amp;SUBSTITUTE(SUBSTITUTE(F$1,"standard",""),"|Float",""),ChapterTable!$1:$1,0),0)*ChapterTable!$P$17,
  IF(AND($A2510=0,$B2510=0),
    F2511,
  IF($B2510=0,
    VLOOKUP($A2510,ChapterTable!$1:$1048576,MATCH("최종"&amp;SUBSTITUTE(SUBSTITUTE(F$1,"standard",""),"|Float",""),ChapterTable!$1:$1,0),0),
  IF($B2510=1,
    IF($L2510=FALSE,
      VLOOKUP($A2510,ChapterTable!$1:$1048576,MATCH("최종"&amp;SUBSTITUTE(SUBSTITUTE(F$1,"standard",""),"|Float",""),ChapterTable!$1:$1,0),0),
      VLOOKUP($A2510-ChapterTable!$P$11,ChapterTable!$1:$1048576,MATCH("최종"&amp;SUBSTITUTE(SUBSTITUTE(F$1,"standard",""),"|Float",""),ChapterTable!$1:$1,0),0)*ChapterTable!$P$14
    ),
  OFFSET(F2510,-$B2510+IF($L2510,1,0),0)*
    (VLOOKUP(SUBSTITUTE(SUBSTITUTE(F$1,"standard",""),"|Float","")&amp;IF(OR($L2510=TRUE,$A2510=0,MOD($A2510,ChapterTable!$R$20)&lt;&gt;0),"","보스")&amp;"인게임누적곱배수",ChapterTable!$R:$S,2,0)^D2510
    +VLOOKUP(SUBSTITUTE(SUBSTITUTE(F$1,"standard",""),"|Float","")&amp;IF(OR($L2510=TRUE,$A2510=0,MOD($A2510,ChapterTable!$R$20)&lt;&gt;0),"","보스")&amp;"인게임누적합배수",ChapterTable!$R:$S,2,0)*D2510)
  )
  )
  )
)</f>
        <v>2341256.760263239</v>
      </c>
      <c r="G2510" t="s">
        <v>719</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286"/>
        <v>92</v>
      </c>
      <c r="Q2510">
        <f t="shared" si="287"/>
        <v>92</v>
      </c>
      <c r="R2510" t="b">
        <f t="shared" ca="1" si="288"/>
        <v>1</v>
      </c>
      <c r="T2510" t="b">
        <f t="shared" ca="1" si="289"/>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92"/>
        <v>0.5</v>
      </c>
      <c r="AJ2510">
        <f t="shared" si="290"/>
        <v>0.54666666600000002</v>
      </c>
      <c r="AK2510">
        <f t="shared" si="291"/>
        <v>1</v>
      </c>
      <c r="AL2510">
        <f t="shared" si="285"/>
        <v>13</v>
      </c>
    </row>
    <row r="2511" spans="1:38" hidden="1" x14ac:dyDescent="0.3">
      <c r="A2511">
        <v>28</v>
      </c>
      <c r="B2511">
        <v>20</v>
      </c>
      <c r="C2511">
        <f>IF(OR($L2511=TRUE,$A2511=0,MOD($A2511,ChapterTable!$R$20)&lt;&gt;0),
MAX(0,INT(($B2511+ChapterTable!$P$26+VLOOKUP(SUBSTITUTE(C$1,"성장단계","")&amp;"단계오프셋",ChapterTable!$R:$S,2,0))/ChapterTable!$P$23)),
MAX(0,INT(($B2511+ChapterTable!$R$26+VLOOKUP(SUBSTITUTE(C$1,"성장단계","")&amp;"보스단계오프셋",ChapterTable!$R:$S,2,0))/ChapterTable!$R$23)))</f>
        <v>2</v>
      </c>
      <c r="D2511">
        <f>IF(OR($L2511=TRUE,$A2511=0,MOD($A2511,ChapterTable!$R$20)&lt;&gt;0),
MAX(0,INT(($B2511+ChapterTable!$P$26+VLOOKUP(SUBSTITUTE(D$1,"성장단계","")&amp;"단계오프셋",ChapterTable!$R:$S,2,0))/ChapterTable!$P$23)),
MAX(0,INT(($B2511+ChapterTable!$R$26+VLOOKUP(SUBSTITUTE(D$1,"성장단계","")&amp;"보스단계오프셋",ChapterTable!$R:$S,2,0))/ChapterTable!$R$23)))</f>
        <v>1</v>
      </c>
      <c r="E2511" s="1">
        <f ca="1">IF(AND($A2511=0,$B2511=1),
    VLOOKUP(1,ChapterTable!$1:$1048576,MATCH("최종"&amp;SUBSTITUTE(SUBSTITUTE(E$1,"standard",""),"|Float",""),ChapterTable!$1:$1,0),0)*ChapterTable!$P$17,
  IF(AND($A2511=0,$B2511=0),
    E2512,
  IF($B2511=0,
    VLOOKUP($A2511,ChapterTable!$1:$1048576,MATCH("최종"&amp;SUBSTITUTE(SUBSTITUTE(E$1,"standard",""),"|Float",""),ChapterTable!$1:$1,0),0),
  IF($B2511=1,
    IF($L2511=FALSE,
      VLOOKUP($A2511,ChapterTable!$1:$1048576,MATCH("최종"&amp;SUBSTITUTE(SUBSTITUTE(E$1,"standard",""),"|Float",""),ChapterTable!$1:$1,0),0),
      VLOOKUP($A2511-ChapterTable!$P$11,ChapterTable!$1:$1048576,MATCH("최종"&amp;SUBSTITUTE(SUBSTITUTE(E$1,"standard",""),"|Float",""),ChapterTable!$1:$1,0),0)*ChapterTable!$P$14
    ),
  OFFSET(E2511,-$B2511+IF($L2511,1,0),0)*IF($B2511&gt;OFFSET($B2511,1,0),ChapterTable!$R$17,1)*
    (VLOOKUP(SUBSTITUTE(SUBSTITUTE(E$1,"standard",""),"|Float","")&amp;IF(OR($L2511=TRUE,$A2511=0,MOD($A2511,ChapterTable!$R$20)&lt;&gt;0),"","보스")&amp;"인게임누적곱배수",ChapterTable!$R:$S,2,0)^C2511
    +VLOOKUP(SUBSTITUTE(SUBSTITUTE(E$1,"standard",""),"|Float","")&amp;IF(OR($L2511=TRUE,$A2511=0,MOD($A2511,ChapterTable!$R$20)&lt;&gt;0),"","보스")&amp;"인게임누적합배수",ChapterTable!$R:$S,2,0)*C2511)
  )
  )
  )
)</f>
        <v>7317788.571613472</v>
      </c>
      <c r="F2511" s="1">
        <f ca="1">IF(AND($A2511=0,$B2511=1),
    VLOOKUP(1,ChapterTable!$1:$1048576,MATCH("최종"&amp;SUBSTITUTE(SUBSTITUTE(F$1,"standard",""),"|Float",""),ChapterTable!$1:$1,0),0)*ChapterTable!$P$17,
  IF(AND($A2511=0,$B2511=0),
    F2512,
  IF($B2511=0,
    VLOOKUP($A2511,ChapterTable!$1:$1048576,MATCH("최종"&amp;SUBSTITUTE(SUBSTITUTE(F$1,"standard",""),"|Float",""),ChapterTable!$1:$1,0),0),
  IF($B2511=1,
    IF($L2511=FALSE,
      VLOOKUP($A2511,ChapterTable!$1:$1048576,MATCH("최종"&amp;SUBSTITUTE(SUBSTITUTE(F$1,"standard",""),"|Float",""),ChapterTable!$1:$1,0),0),
      VLOOKUP($A2511-ChapterTable!$P$11,ChapterTable!$1:$1048576,MATCH("최종"&amp;SUBSTITUTE(SUBSTITUTE(F$1,"standard",""),"|Float",""),ChapterTable!$1:$1,0),0)*ChapterTable!$P$14
    ),
  OFFSET(F2511,-$B2511+IF($L2511,1,0),0)*
    (VLOOKUP(SUBSTITUTE(SUBSTITUTE(F$1,"standard",""),"|Float","")&amp;IF(OR($L2511=TRUE,$A2511=0,MOD($A2511,ChapterTable!$R$20)&lt;&gt;0),"","보스")&amp;"인게임누적곱배수",ChapterTable!$R:$S,2,0)^D2511
    +VLOOKUP(SUBSTITUTE(SUBSTITUTE(F$1,"standard",""),"|Float","")&amp;IF(OR($L2511=TRUE,$A2511=0,MOD($A2511,ChapterTable!$R$20)&lt;&gt;0),"","보스")&amp;"인게임누적합배수",ChapterTable!$R:$S,2,0)*D2511)
  )
  )
  )
)</f>
        <v>2341256.760263239</v>
      </c>
      <c r="G2511" t="s">
        <v>719</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286"/>
        <v>22</v>
      </c>
      <c r="Q2511">
        <f t="shared" si="287"/>
        <v>22</v>
      </c>
      <c r="R2511" t="b">
        <f t="shared" ca="1" si="288"/>
        <v>1</v>
      </c>
      <c r="T2511" t="b">
        <f t="shared" ca="1" si="289"/>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92"/>
        <v>0.5</v>
      </c>
      <c r="AJ2511">
        <f t="shared" si="290"/>
        <v>1</v>
      </c>
      <c r="AK2511">
        <f t="shared" si="291"/>
        <v>2</v>
      </c>
      <c r="AL2511">
        <f t="shared" si="285"/>
        <v>13</v>
      </c>
    </row>
    <row r="2512" spans="1:38" hidden="1" x14ac:dyDescent="0.3">
      <c r="A2512">
        <v>28</v>
      </c>
      <c r="B2512">
        <v>21</v>
      </c>
      <c r="C2512">
        <f>IF(OR($L2512=TRUE,$A2512=0,MOD($A2512,ChapterTable!$R$20)&lt;&gt;0),
MAX(0,INT(($B2512+ChapterTable!$P$26+VLOOKUP(SUBSTITUTE(C$1,"성장단계","")&amp;"단계오프셋",ChapterTable!$R:$S,2,0))/ChapterTable!$P$23)),
MAX(0,INT(($B2512+ChapterTable!$R$26+VLOOKUP(SUBSTITUTE(C$1,"성장단계","")&amp;"보스단계오프셋",ChapterTable!$R:$S,2,0))/ChapterTable!$R$23)))</f>
        <v>2</v>
      </c>
      <c r="D2512">
        <f>IF(OR($L2512=TRUE,$A2512=0,MOD($A2512,ChapterTable!$R$20)&lt;&gt;0),
MAX(0,INT(($B2512+ChapterTable!$P$26+VLOOKUP(SUBSTITUTE(D$1,"성장단계","")&amp;"단계오프셋",ChapterTable!$R:$S,2,0))/ChapterTable!$P$23)),
MAX(0,INT(($B2512+ChapterTable!$R$26+VLOOKUP(SUBSTITUTE(D$1,"성장단계","")&amp;"보스단계오프셋",ChapterTable!$R:$S,2,0))/ChapterTable!$R$23)))</f>
        <v>2</v>
      </c>
      <c r="E2512" s="1">
        <f ca="1">IF(AND($A2512=0,$B2512=1),
    VLOOKUP(1,ChapterTable!$1:$1048576,MATCH("최종"&amp;SUBSTITUTE(SUBSTITUTE(E$1,"standard",""),"|Float",""),ChapterTable!$1:$1,0),0)*ChapterTable!$P$17,
  IF(AND($A2512=0,$B2512=0),
    E2513,
  IF($B2512=0,
    VLOOKUP($A2512,ChapterTable!$1:$1048576,MATCH("최종"&amp;SUBSTITUTE(SUBSTITUTE(E$1,"standard",""),"|Float",""),ChapterTable!$1:$1,0),0),
  IF($B2512=1,
    IF($L2512=FALSE,
      VLOOKUP($A2512,ChapterTable!$1:$1048576,MATCH("최종"&amp;SUBSTITUTE(SUBSTITUTE(E$1,"standard",""),"|Float",""),ChapterTable!$1:$1,0),0),
      VLOOKUP($A2512-ChapterTable!$P$11,ChapterTable!$1:$1048576,MATCH("최종"&amp;SUBSTITUTE(SUBSTITUTE(E$1,"standard",""),"|Float",""),ChapterTable!$1:$1,0),0)*ChapterTable!$P$14
    ),
  OFFSET(E2512,-$B2512+IF($L2512,1,0),0)*IF($B2512&gt;OFFSET($B2512,1,0),ChapterTable!$R$17,1)*
    (VLOOKUP(SUBSTITUTE(SUBSTITUTE(E$1,"standard",""),"|Float","")&amp;IF(OR($L2512=TRUE,$A2512=0,MOD($A2512,ChapterTable!$R$20)&lt;&gt;0),"","보스")&amp;"인게임누적곱배수",ChapterTable!$R:$S,2,0)^C2512
    +VLOOKUP(SUBSTITUTE(SUBSTITUTE(E$1,"standard",""),"|Float","")&amp;IF(OR($L2512=TRUE,$A2512=0,MOD($A2512,ChapterTable!$R$20)&lt;&gt;0),"","보스")&amp;"인게임누적합배수",ChapterTable!$R:$S,2,0)*C2512)
  )
  )
  )
)</f>
        <v>7317788.571613472</v>
      </c>
      <c r="F2512" s="1">
        <f ca="1">IF(AND($A2512=0,$B2512=1),
    VLOOKUP(1,ChapterTable!$1:$1048576,MATCH("최종"&amp;SUBSTITUTE(SUBSTITUTE(F$1,"standard",""),"|Float",""),ChapterTable!$1:$1,0),0)*ChapterTable!$P$17,
  IF(AND($A2512=0,$B2512=0),
    F2513,
  IF($B2512=0,
    VLOOKUP($A2512,ChapterTable!$1:$1048576,MATCH("최종"&amp;SUBSTITUTE(SUBSTITUTE(F$1,"standard",""),"|Float",""),ChapterTable!$1:$1,0),0),
  IF($B2512=1,
    IF($L2512=FALSE,
      VLOOKUP($A2512,ChapterTable!$1:$1048576,MATCH("최종"&amp;SUBSTITUTE(SUBSTITUTE(F$1,"standard",""),"|Float",""),ChapterTable!$1:$1,0),0),
      VLOOKUP($A2512-ChapterTable!$P$11,ChapterTable!$1:$1048576,MATCH("최종"&amp;SUBSTITUTE(SUBSTITUTE(F$1,"standard",""),"|Float",""),ChapterTable!$1:$1,0),0)*ChapterTable!$P$14
    ),
  OFFSET(F2512,-$B2512+IF($L2512,1,0),0)*
    (VLOOKUP(SUBSTITUTE(SUBSTITUTE(F$1,"standard",""),"|Float","")&amp;IF(OR($L2512=TRUE,$A2512=0,MOD($A2512,ChapterTable!$R$20)&lt;&gt;0),"","보스")&amp;"인게임누적곱배수",ChapterTable!$R:$S,2,0)^D2512
    +VLOOKUP(SUBSTITUTE(SUBSTITUTE(F$1,"standard",""),"|Float","")&amp;IF(OR($L2512=TRUE,$A2512=0,MOD($A2512,ChapterTable!$R$20)&lt;&gt;0),"","보스")&amp;"인게임누적합배수",ChapterTable!$R:$S,2,0)*D2512)
  )
  )
  )
)</f>
        <v>2504600.2551653255</v>
      </c>
      <c r="G2512" t="s">
        <v>719</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286"/>
        <v>3</v>
      </c>
      <c r="Q2512">
        <f t="shared" si="287"/>
        <v>3</v>
      </c>
      <c r="R2512" t="b">
        <f t="shared" ca="1" si="288"/>
        <v>1</v>
      </c>
      <c r="T2512" t="b">
        <f t="shared" ca="1" si="289"/>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92"/>
        <v>0.33333333333333331</v>
      </c>
      <c r="AJ2512">
        <f t="shared" si="290"/>
        <v>0.395555555</v>
      </c>
      <c r="AK2512">
        <f t="shared" si="291"/>
        <v>1</v>
      </c>
      <c r="AL2512">
        <f t="shared" si="285"/>
        <v>13</v>
      </c>
    </row>
    <row r="2513" spans="1:38" hidden="1" x14ac:dyDescent="0.3">
      <c r="A2513">
        <v>28</v>
      </c>
      <c r="B2513">
        <v>22</v>
      </c>
      <c r="C2513">
        <f>IF(OR($L2513=TRUE,$A2513=0,MOD($A2513,ChapterTable!$R$20)&lt;&gt;0),
MAX(0,INT(($B2513+ChapterTable!$P$26+VLOOKUP(SUBSTITUTE(C$1,"성장단계","")&amp;"단계오프셋",ChapterTable!$R:$S,2,0))/ChapterTable!$P$23)),
MAX(0,INT(($B2513+ChapterTable!$R$26+VLOOKUP(SUBSTITUTE(C$1,"성장단계","")&amp;"보스단계오프셋",ChapterTable!$R:$S,2,0))/ChapterTable!$R$23)))</f>
        <v>2</v>
      </c>
      <c r="D2513">
        <f>IF(OR($L2513=TRUE,$A2513=0,MOD($A2513,ChapterTable!$R$20)&lt;&gt;0),
MAX(0,INT(($B2513+ChapterTable!$P$26+VLOOKUP(SUBSTITUTE(D$1,"성장단계","")&amp;"단계오프셋",ChapterTable!$R:$S,2,0))/ChapterTable!$P$23)),
MAX(0,INT(($B2513+ChapterTable!$R$26+VLOOKUP(SUBSTITUTE(D$1,"성장단계","")&amp;"보스단계오프셋",ChapterTable!$R:$S,2,0))/ChapterTable!$R$23)))</f>
        <v>2</v>
      </c>
      <c r="E2513" s="1">
        <f ca="1">IF(AND($A2513=0,$B2513=1),
    VLOOKUP(1,ChapterTable!$1:$1048576,MATCH("최종"&amp;SUBSTITUTE(SUBSTITUTE(E$1,"standard",""),"|Float",""),ChapterTable!$1:$1,0),0)*ChapterTable!$P$17,
  IF(AND($A2513=0,$B2513=0),
    E2514,
  IF($B2513=0,
    VLOOKUP($A2513,ChapterTable!$1:$1048576,MATCH("최종"&amp;SUBSTITUTE(SUBSTITUTE(E$1,"standard",""),"|Float",""),ChapterTable!$1:$1,0),0),
  IF($B2513=1,
    IF($L2513=FALSE,
      VLOOKUP($A2513,ChapterTable!$1:$1048576,MATCH("최종"&amp;SUBSTITUTE(SUBSTITUTE(E$1,"standard",""),"|Float",""),ChapterTable!$1:$1,0),0),
      VLOOKUP($A2513-ChapterTable!$P$11,ChapterTable!$1:$1048576,MATCH("최종"&amp;SUBSTITUTE(SUBSTITUTE(E$1,"standard",""),"|Float",""),ChapterTable!$1:$1,0),0)*ChapterTable!$P$14
    ),
  OFFSET(E2513,-$B2513+IF($L2513,1,0),0)*IF($B2513&gt;OFFSET($B2513,1,0),ChapterTable!$R$17,1)*
    (VLOOKUP(SUBSTITUTE(SUBSTITUTE(E$1,"standard",""),"|Float","")&amp;IF(OR($L2513=TRUE,$A2513=0,MOD($A2513,ChapterTable!$R$20)&lt;&gt;0),"","보스")&amp;"인게임누적곱배수",ChapterTable!$R:$S,2,0)^C2513
    +VLOOKUP(SUBSTITUTE(SUBSTITUTE(E$1,"standard",""),"|Float","")&amp;IF(OR($L2513=TRUE,$A2513=0,MOD($A2513,ChapterTable!$R$20)&lt;&gt;0),"","보스")&amp;"인게임누적합배수",ChapterTable!$R:$S,2,0)*C2513)
  )
  )
  )
)</f>
        <v>7317788.571613472</v>
      </c>
      <c r="F2513" s="1">
        <f ca="1">IF(AND($A2513=0,$B2513=1),
    VLOOKUP(1,ChapterTable!$1:$1048576,MATCH("최종"&amp;SUBSTITUTE(SUBSTITUTE(F$1,"standard",""),"|Float",""),ChapterTable!$1:$1,0),0)*ChapterTable!$P$17,
  IF(AND($A2513=0,$B2513=0),
    F2514,
  IF($B2513=0,
    VLOOKUP($A2513,ChapterTable!$1:$1048576,MATCH("최종"&amp;SUBSTITUTE(SUBSTITUTE(F$1,"standard",""),"|Float",""),ChapterTable!$1:$1,0),0),
  IF($B2513=1,
    IF($L2513=FALSE,
      VLOOKUP($A2513,ChapterTable!$1:$1048576,MATCH("최종"&amp;SUBSTITUTE(SUBSTITUTE(F$1,"standard",""),"|Float",""),ChapterTable!$1:$1,0),0),
      VLOOKUP($A2513-ChapterTable!$P$11,ChapterTable!$1:$1048576,MATCH("최종"&amp;SUBSTITUTE(SUBSTITUTE(F$1,"standard",""),"|Float",""),ChapterTable!$1:$1,0),0)*ChapterTable!$P$14
    ),
  OFFSET(F2513,-$B2513+IF($L2513,1,0),0)*
    (VLOOKUP(SUBSTITUTE(SUBSTITUTE(F$1,"standard",""),"|Float","")&amp;IF(OR($L2513=TRUE,$A2513=0,MOD($A2513,ChapterTable!$R$20)&lt;&gt;0),"","보스")&amp;"인게임누적곱배수",ChapterTable!$R:$S,2,0)^D2513
    +VLOOKUP(SUBSTITUTE(SUBSTITUTE(F$1,"standard",""),"|Float","")&amp;IF(OR($L2513=TRUE,$A2513=0,MOD($A2513,ChapterTable!$R$20)&lt;&gt;0),"","보스")&amp;"인게임누적합배수",ChapterTable!$R:$S,2,0)*D2513)
  )
  )
  )
)</f>
        <v>2504600.2551653255</v>
      </c>
      <c r="G2513" t="s">
        <v>719</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286"/>
        <v>3</v>
      </c>
      <c r="Q2513">
        <f t="shared" si="287"/>
        <v>3</v>
      </c>
      <c r="R2513" t="b">
        <f t="shared" ca="1" si="288"/>
        <v>1</v>
      </c>
      <c r="T2513" t="b">
        <f t="shared" ca="1" si="289"/>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92"/>
        <v>0.33333333333333331</v>
      </c>
      <c r="AJ2513">
        <f t="shared" si="290"/>
        <v>0.395555555</v>
      </c>
      <c r="AK2513">
        <f t="shared" si="291"/>
        <v>1</v>
      </c>
      <c r="AL2513">
        <f t="shared" si="285"/>
        <v>13</v>
      </c>
    </row>
    <row r="2514" spans="1:38" hidden="1" x14ac:dyDescent="0.3">
      <c r="A2514">
        <v>28</v>
      </c>
      <c r="B2514">
        <v>23</v>
      </c>
      <c r="C2514">
        <f>IF(OR($L2514=TRUE,$A2514=0,MOD($A2514,ChapterTable!$R$20)&lt;&gt;0),
MAX(0,INT(($B2514+ChapterTable!$P$26+VLOOKUP(SUBSTITUTE(C$1,"성장단계","")&amp;"단계오프셋",ChapterTable!$R:$S,2,0))/ChapterTable!$P$23)),
MAX(0,INT(($B2514+ChapterTable!$R$26+VLOOKUP(SUBSTITUTE(C$1,"성장단계","")&amp;"보스단계오프셋",ChapterTable!$R:$S,2,0))/ChapterTable!$R$23)))</f>
        <v>2</v>
      </c>
      <c r="D2514">
        <f>IF(OR($L2514=TRUE,$A2514=0,MOD($A2514,ChapterTable!$R$20)&lt;&gt;0),
MAX(0,INT(($B2514+ChapterTable!$P$26+VLOOKUP(SUBSTITUTE(D$1,"성장단계","")&amp;"단계오프셋",ChapterTable!$R:$S,2,0))/ChapterTable!$P$23)),
MAX(0,INT(($B2514+ChapterTable!$R$26+VLOOKUP(SUBSTITUTE(D$1,"성장단계","")&amp;"보스단계오프셋",ChapterTable!$R:$S,2,0))/ChapterTable!$R$23)))</f>
        <v>2</v>
      </c>
      <c r="E2514" s="1">
        <f ca="1">IF(AND($A2514=0,$B2514=1),
    VLOOKUP(1,ChapterTable!$1:$1048576,MATCH("최종"&amp;SUBSTITUTE(SUBSTITUTE(E$1,"standard",""),"|Float",""),ChapterTable!$1:$1,0),0)*ChapterTable!$P$17,
  IF(AND($A2514=0,$B2514=0),
    E2515,
  IF($B2514=0,
    VLOOKUP($A2514,ChapterTable!$1:$1048576,MATCH("최종"&amp;SUBSTITUTE(SUBSTITUTE(E$1,"standard",""),"|Float",""),ChapterTable!$1:$1,0),0),
  IF($B2514=1,
    IF($L2514=FALSE,
      VLOOKUP($A2514,ChapterTable!$1:$1048576,MATCH("최종"&amp;SUBSTITUTE(SUBSTITUTE(E$1,"standard",""),"|Float",""),ChapterTable!$1:$1,0),0),
      VLOOKUP($A2514-ChapterTable!$P$11,ChapterTable!$1:$1048576,MATCH("최종"&amp;SUBSTITUTE(SUBSTITUTE(E$1,"standard",""),"|Float",""),ChapterTable!$1:$1,0),0)*ChapterTable!$P$14
    ),
  OFFSET(E2514,-$B2514+IF($L2514,1,0),0)*IF($B2514&gt;OFFSET($B2514,1,0),ChapterTable!$R$17,1)*
    (VLOOKUP(SUBSTITUTE(SUBSTITUTE(E$1,"standard",""),"|Float","")&amp;IF(OR($L2514=TRUE,$A2514=0,MOD($A2514,ChapterTable!$R$20)&lt;&gt;0),"","보스")&amp;"인게임누적곱배수",ChapterTable!$R:$S,2,0)^C2514
    +VLOOKUP(SUBSTITUTE(SUBSTITUTE(E$1,"standard",""),"|Float","")&amp;IF(OR($L2514=TRUE,$A2514=0,MOD($A2514,ChapterTable!$R$20)&lt;&gt;0),"","보스")&amp;"인게임누적합배수",ChapterTable!$R:$S,2,0)*C2514)
  )
  )
  )
)</f>
        <v>7317788.571613472</v>
      </c>
      <c r="F2514" s="1">
        <f ca="1">IF(AND($A2514=0,$B2514=1),
    VLOOKUP(1,ChapterTable!$1:$1048576,MATCH("최종"&amp;SUBSTITUTE(SUBSTITUTE(F$1,"standard",""),"|Float",""),ChapterTable!$1:$1,0),0)*ChapterTable!$P$17,
  IF(AND($A2514=0,$B2514=0),
    F2515,
  IF($B2514=0,
    VLOOKUP($A2514,ChapterTable!$1:$1048576,MATCH("최종"&amp;SUBSTITUTE(SUBSTITUTE(F$1,"standard",""),"|Float",""),ChapterTable!$1:$1,0),0),
  IF($B2514=1,
    IF($L2514=FALSE,
      VLOOKUP($A2514,ChapterTable!$1:$1048576,MATCH("최종"&amp;SUBSTITUTE(SUBSTITUTE(F$1,"standard",""),"|Float",""),ChapterTable!$1:$1,0),0),
      VLOOKUP($A2514-ChapterTable!$P$11,ChapterTable!$1:$1048576,MATCH("최종"&amp;SUBSTITUTE(SUBSTITUTE(F$1,"standard",""),"|Float",""),ChapterTable!$1:$1,0),0)*ChapterTable!$P$14
    ),
  OFFSET(F2514,-$B2514+IF($L2514,1,0),0)*
    (VLOOKUP(SUBSTITUTE(SUBSTITUTE(F$1,"standard",""),"|Float","")&amp;IF(OR($L2514=TRUE,$A2514=0,MOD($A2514,ChapterTable!$R$20)&lt;&gt;0),"","보스")&amp;"인게임누적곱배수",ChapterTable!$R:$S,2,0)^D2514
    +VLOOKUP(SUBSTITUTE(SUBSTITUTE(F$1,"standard",""),"|Float","")&amp;IF(OR($L2514=TRUE,$A2514=0,MOD($A2514,ChapterTable!$R$20)&lt;&gt;0),"","보스")&amp;"인게임누적합배수",ChapterTable!$R:$S,2,0)*D2514)
  )
  )
  )
)</f>
        <v>2504600.2551653255</v>
      </c>
      <c r="G2514" t="s">
        <v>719</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286"/>
        <v>3</v>
      </c>
      <c r="Q2514">
        <f t="shared" si="287"/>
        <v>3</v>
      </c>
      <c r="R2514" t="b">
        <f t="shared" ca="1" si="288"/>
        <v>1</v>
      </c>
      <c r="T2514" t="b">
        <f t="shared" ca="1" si="289"/>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92"/>
        <v>0.33333333333333331</v>
      </c>
      <c r="AJ2514">
        <f t="shared" si="290"/>
        <v>0.395555555</v>
      </c>
      <c r="AK2514">
        <f t="shared" si="291"/>
        <v>1</v>
      </c>
      <c r="AL2514">
        <f t="shared" si="285"/>
        <v>13</v>
      </c>
    </row>
    <row r="2515" spans="1:38" hidden="1" x14ac:dyDescent="0.3">
      <c r="A2515">
        <v>28</v>
      </c>
      <c r="B2515">
        <v>24</v>
      </c>
      <c r="C2515">
        <f>IF(OR($L2515=TRUE,$A2515=0,MOD($A2515,ChapterTable!$R$20)&lt;&gt;0),
MAX(0,INT(($B2515+ChapterTable!$P$26+VLOOKUP(SUBSTITUTE(C$1,"성장단계","")&amp;"단계오프셋",ChapterTable!$R:$S,2,0))/ChapterTable!$P$23)),
MAX(0,INT(($B2515+ChapterTable!$R$26+VLOOKUP(SUBSTITUTE(C$1,"성장단계","")&amp;"보스단계오프셋",ChapterTable!$R:$S,2,0))/ChapterTable!$R$23)))</f>
        <v>2</v>
      </c>
      <c r="D2515">
        <f>IF(OR($L2515=TRUE,$A2515=0,MOD($A2515,ChapterTable!$R$20)&lt;&gt;0),
MAX(0,INT(($B2515+ChapterTable!$P$26+VLOOKUP(SUBSTITUTE(D$1,"성장단계","")&amp;"단계오프셋",ChapterTable!$R:$S,2,0))/ChapterTable!$P$23)),
MAX(0,INT(($B2515+ChapterTable!$R$26+VLOOKUP(SUBSTITUTE(D$1,"성장단계","")&amp;"보스단계오프셋",ChapterTable!$R:$S,2,0))/ChapterTable!$R$23)))</f>
        <v>2</v>
      </c>
      <c r="E2515" s="1">
        <f ca="1">IF(AND($A2515=0,$B2515=1),
    VLOOKUP(1,ChapterTable!$1:$1048576,MATCH("최종"&amp;SUBSTITUTE(SUBSTITUTE(E$1,"standard",""),"|Float",""),ChapterTable!$1:$1,0),0)*ChapterTable!$P$17,
  IF(AND($A2515=0,$B2515=0),
    E2516,
  IF($B2515=0,
    VLOOKUP($A2515,ChapterTable!$1:$1048576,MATCH("최종"&amp;SUBSTITUTE(SUBSTITUTE(E$1,"standard",""),"|Float",""),ChapterTable!$1:$1,0),0),
  IF($B2515=1,
    IF($L2515=FALSE,
      VLOOKUP($A2515,ChapterTable!$1:$1048576,MATCH("최종"&amp;SUBSTITUTE(SUBSTITUTE(E$1,"standard",""),"|Float",""),ChapterTable!$1:$1,0),0),
      VLOOKUP($A2515-ChapterTable!$P$11,ChapterTable!$1:$1048576,MATCH("최종"&amp;SUBSTITUTE(SUBSTITUTE(E$1,"standard",""),"|Float",""),ChapterTable!$1:$1,0),0)*ChapterTable!$P$14
    ),
  OFFSET(E2515,-$B2515+IF($L2515,1,0),0)*IF($B2515&gt;OFFSET($B2515,1,0),ChapterTable!$R$17,1)*
    (VLOOKUP(SUBSTITUTE(SUBSTITUTE(E$1,"standard",""),"|Float","")&amp;IF(OR($L2515=TRUE,$A2515=0,MOD($A2515,ChapterTable!$R$20)&lt;&gt;0),"","보스")&amp;"인게임누적곱배수",ChapterTable!$R:$S,2,0)^C2515
    +VLOOKUP(SUBSTITUTE(SUBSTITUTE(E$1,"standard",""),"|Float","")&amp;IF(OR($L2515=TRUE,$A2515=0,MOD($A2515,ChapterTable!$R$20)&lt;&gt;0),"","보스")&amp;"인게임누적합배수",ChapterTable!$R:$S,2,0)*C2515)
  )
  )
  )
)</f>
        <v>7317788.571613472</v>
      </c>
      <c r="F2515" s="1">
        <f ca="1">IF(AND($A2515=0,$B2515=1),
    VLOOKUP(1,ChapterTable!$1:$1048576,MATCH("최종"&amp;SUBSTITUTE(SUBSTITUTE(F$1,"standard",""),"|Float",""),ChapterTable!$1:$1,0),0)*ChapterTable!$P$17,
  IF(AND($A2515=0,$B2515=0),
    F2516,
  IF($B2515=0,
    VLOOKUP($A2515,ChapterTable!$1:$1048576,MATCH("최종"&amp;SUBSTITUTE(SUBSTITUTE(F$1,"standard",""),"|Float",""),ChapterTable!$1:$1,0),0),
  IF($B2515=1,
    IF($L2515=FALSE,
      VLOOKUP($A2515,ChapterTable!$1:$1048576,MATCH("최종"&amp;SUBSTITUTE(SUBSTITUTE(F$1,"standard",""),"|Float",""),ChapterTable!$1:$1,0),0),
      VLOOKUP($A2515-ChapterTable!$P$11,ChapterTable!$1:$1048576,MATCH("최종"&amp;SUBSTITUTE(SUBSTITUTE(F$1,"standard",""),"|Float",""),ChapterTable!$1:$1,0),0)*ChapterTable!$P$14
    ),
  OFFSET(F2515,-$B2515+IF($L2515,1,0),0)*
    (VLOOKUP(SUBSTITUTE(SUBSTITUTE(F$1,"standard",""),"|Float","")&amp;IF(OR($L2515=TRUE,$A2515=0,MOD($A2515,ChapterTable!$R$20)&lt;&gt;0),"","보스")&amp;"인게임누적곱배수",ChapterTable!$R:$S,2,0)^D2515
    +VLOOKUP(SUBSTITUTE(SUBSTITUTE(F$1,"standard",""),"|Float","")&amp;IF(OR($L2515=TRUE,$A2515=0,MOD($A2515,ChapterTable!$R$20)&lt;&gt;0),"","보스")&amp;"인게임누적합배수",ChapterTable!$R:$S,2,0)*D2515)
  )
  )
  )
)</f>
        <v>2504600.2551653255</v>
      </c>
      <c r="G2515" t="s">
        <v>719</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286"/>
        <v>3</v>
      </c>
      <c r="Q2515">
        <f t="shared" si="287"/>
        <v>3</v>
      </c>
      <c r="R2515" t="b">
        <f t="shared" ca="1" si="288"/>
        <v>1</v>
      </c>
      <c r="T2515" t="b">
        <f t="shared" ca="1" si="289"/>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92"/>
        <v>0.33333333333333331</v>
      </c>
      <c r="AJ2515">
        <f t="shared" si="290"/>
        <v>0.395555555</v>
      </c>
      <c r="AK2515">
        <f t="shared" si="291"/>
        <v>1</v>
      </c>
      <c r="AL2515">
        <f t="shared" si="285"/>
        <v>13</v>
      </c>
    </row>
    <row r="2516" spans="1:38" hidden="1" x14ac:dyDescent="0.3">
      <c r="A2516">
        <v>28</v>
      </c>
      <c r="B2516">
        <v>25</v>
      </c>
      <c r="C2516">
        <f>IF(OR($L2516=TRUE,$A2516=0,MOD($A2516,ChapterTable!$R$20)&lt;&gt;0),
MAX(0,INT(($B2516+ChapterTable!$P$26+VLOOKUP(SUBSTITUTE(C$1,"성장단계","")&amp;"단계오프셋",ChapterTable!$R:$S,2,0))/ChapterTable!$P$23)),
MAX(0,INT(($B2516+ChapterTable!$R$26+VLOOKUP(SUBSTITUTE(C$1,"성장단계","")&amp;"보스단계오프셋",ChapterTable!$R:$S,2,0))/ChapterTable!$R$23)))</f>
        <v>2</v>
      </c>
      <c r="D2516">
        <f>IF(OR($L2516=TRUE,$A2516=0,MOD($A2516,ChapterTable!$R$20)&lt;&gt;0),
MAX(0,INT(($B2516+ChapterTable!$P$26+VLOOKUP(SUBSTITUTE(D$1,"성장단계","")&amp;"단계오프셋",ChapterTable!$R:$S,2,0))/ChapterTable!$P$23)),
MAX(0,INT(($B2516+ChapterTable!$R$26+VLOOKUP(SUBSTITUTE(D$1,"성장단계","")&amp;"보스단계오프셋",ChapterTable!$R:$S,2,0))/ChapterTable!$R$23)))</f>
        <v>2</v>
      </c>
      <c r="E2516" s="1">
        <f ca="1">IF(AND($A2516=0,$B2516=1),
    VLOOKUP(1,ChapterTable!$1:$1048576,MATCH("최종"&amp;SUBSTITUTE(SUBSTITUTE(E$1,"standard",""),"|Float",""),ChapterTable!$1:$1,0),0)*ChapterTable!$P$17,
  IF(AND($A2516=0,$B2516=0),
    E2517,
  IF($B2516=0,
    VLOOKUP($A2516,ChapterTable!$1:$1048576,MATCH("최종"&amp;SUBSTITUTE(SUBSTITUTE(E$1,"standard",""),"|Float",""),ChapterTable!$1:$1,0),0),
  IF($B2516=1,
    IF($L2516=FALSE,
      VLOOKUP($A2516,ChapterTable!$1:$1048576,MATCH("최종"&amp;SUBSTITUTE(SUBSTITUTE(E$1,"standard",""),"|Float",""),ChapterTable!$1:$1,0),0),
      VLOOKUP($A2516-ChapterTable!$P$11,ChapterTable!$1:$1048576,MATCH("최종"&amp;SUBSTITUTE(SUBSTITUTE(E$1,"standard",""),"|Float",""),ChapterTable!$1:$1,0),0)*ChapterTable!$P$14
    ),
  OFFSET(E2516,-$B2516+IF($L2516,1,0),0)*IF($B2516&gt;OFFSET($B2516,1,0),ChapterTable!$R$17,1)*
    (VLOOKUP(SUBSTITUTE(SUBSTITUTE(E$1,"standard",""),"|Float","")&amp;IF(OR($L2516=TRUE,$A2516=0,MOD($A2516,ChapterTable!$R$20)&lt;&gt;0),"","보스")&amp;"인게임누적곱배수",ChapterTable!$R:$S,2,0)^C2516
    +VLOOKUP(SUBSTITUTE(SUBSTITUTE(E$1,"standard",""),"|Float","")&amp;IF(OR($L2516=TRUE,$A2516=0,MOD($A2516,ChapterTable!$R$20)&lt;&gt;0),"","보스")&amp;"인게임누적합배수",ChapterTable!$R:$S,2,0)*C2516)
  )
  )
  )
)</f>
        <v>7317788.571613472</v>
      </c>
      <c r="F2516" s="1">
        <f ca="1">IF(AND($A2516=0,$B2516=1),
    VLOOKUP(1,ChapterTable!$1:$1048576,MATCH("최종"&amp;SUBSTITUTE(SUBSTITUTE(F$1,"standard",""),"|Float",""),ChapterTable!$1:$1,0),0)*ChapterTable!$P$17,
  IF(AND($A2516=0,$B2516=0),
    F2517,
  IF($B2516=0,
    VLOOKUP($A2516,ChapterTable!$1:$1048576,MATCH("최종"&amp;SUBSTITUTE(SUBSTITUTE(F$1,"standard",""),"|Float",""),ChapterTable!$1:$1,0),0),
  IF($B2516=1,
    IF($L2516=FALSE,
      VLOOKUP($A2516,ChapterTable!$1:$1048576,MATCH("최종"&amp;SUBSTITUTE(SUBSTITUTE(F$1,"standard",""),"|Float",""),ChapterTable!$1:$1,0),0),
      VLOOKUP($A2516-ChapterTable!$P$11,ChapterTable!$1:$1048576,MATCH("최종"&amp;SUBSTITUTE(SUBSTITUTE(F$1,"standard",""),"|Float",""),ChapterTable!$1:$1,0),0)*ChapterTable!$P$14
    ),
  OFFSET(F2516,-$B2516+IF($L2516,1,0),0)*
    (VLOOKUP(SUBSTITUTE(SUBSTITUTE(F$1,"standard",""),"|Float","")&amp;IF(OR($L2516=TRUE,$A2516=0,MOD($A2516,ChapterTable!$R$20)&lt;&gt;0),"","보스")&amp;"인게임누적곱배수",ChapterTable!$R:$S,2,0)^D2516
    +VLOOKUP(SUBSTITUTE(SUBSTITUTE(F$1,"standard",""),"|Float","")&amp;IF(OR($L2516=TRUE,$A2516=0,MOD($A2516,ChapterTable!$R$20)&lt;&gt;0),"","보스")&amp;"인게임누적합배수",ChapterTable!$R:$S,2,0)*D2516)
  )
  )
  )
)</f>
        <v>2504600.2551653255</v>
      </c>
      <c r="G2516" t="s">
        <v>719</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286"/>
        <v>11</v>
      </c>
      <c r="Q2516">
        <f t="shared" si="287"/>
        <v>11</v>
      </c>
      <c r="R2516" t="b">
        <f t="shared" ca="1" si="288"/>
        <v>1</v>
      </c>
      <c r="T2516" t="b">
        <f t="shared" ca="1" si="289"/>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92"/>
        <v>0.33333333333333331</v>
      </c>
      <c r="AJ2516">
        <f t="shared" si="290"/>
        <v>0.395555555</v>
      </c>
      <c r="AK2516">
        <f t="shared" si="291"/>
        <v>1</v>
      </c>
      <c r="AL2516">
        <f t="shared" si="285"/>
        <v>13</v>
      </c>
    </row>
    <row r="2517" spans="1:38" hidden="1" x14ac:dyDescent="0.3">
      <c r="A2517">
        <v>28</v>
      </c>
      <c r="B2517">
        <v>26</v>
      </c>
      <c r="C2517">
        <f>IF(OR($L2517=TRUE,$A2517=0,MOD($A2517,ChapterTable!$R$20)&lt;&gt;0),
MAX(0,INT(($B2517+ChapterTable!$P$26+VLOOKUP(SUBSTITUTE(C$1,"성장단계","")&amp;"단계오프셋",ChapterTable!$R:$S,2,0))/ChapterTable!$P$23)),
MAX(0,INT(($B2517+ChapterTable!$R$26+VLOOKUP(SUBSTITUTE(C$1,"성장단계","")&amp;"보스단계오프셋",ChapterTable!$R:$S,2,0))/ChapterTable!$R$23)))</f>
        <v>3</v>
      </c>
      <c r="D2517">
        <f>IF(OR($L2517=TRUE,$A2517=0,MOD($A2517,ChapterTable!$R$20)&lt;&gt;0),
MAX(0,INT(($B2517+ChapterTable!$P$26+VLOOKUP(SUBSTITUTE(D$1,"성장단계","")&amp;"단계오프셋",ChapterTable!$R:$S,2,0))/ChapterTable!$P$23)),
MAX(0,INT(($B2517+ChapterTable!$R$26+VLOOKUP(SUBSTITUTE(D$1,"성장단계","")&amp;"보스단계오프셋",ChapterTable!$R:$S,2,0))/ChapterTable!$R$23)))</f>
        <v>2</v>
      </c>
      <c r="E2517" s="1">
        <f ca="1">IF(AND($A2517=0,$B2517=1),
    VLOOKUP(1,ChapterTable!$1:$1048576,MATCH("최종"&amp;SUBSTITUTE(SUBSTITUTE(E$1,"standard",""),"|Float",""),ChapterTable!$1:$1,0),0)*ChapterTable!$P$17,
  IF(AND($A2517=0,$B2517=0),
    E2518,
  IF($B2517=0,
    VLOOKUP($A2517,ChapterTable!$1:$1048576,MATCH("최종"&amp;SUBSTITUTE(SUBSTITUTE(E$1,"standard",""),"|Float",""),ChapterTable!$1:$1,0),0),
  IF($B2517=1,
    IF($L2517=FALSE,
      VLOOKUP($A2517,ChapterTable!$1:$1048576,MATCH("최종"&amp;SUBSTITUTE(SUBSTITUTE(E$1,"standard",""),"|Float",""),ChapterTable!$1:$1,0),0),
      VLOOKUP($A2517-ChapterTable!$P$11,ChapterTable!$1:$1048576,MATCH("최종"&amp;SUBSTITUTE(SUBSTITUTE(E$1,"standard",""),"|Float",""),ChapterTable!$1:$1,0),0)*ChapterTable!$P$14
    ),
  OFFSET(E2517,-$B2517+IF($L2517,1,0),0)*IF($B2517&gt;OFFSET($B2517,1,0),ChapterTable!$R$17,1)*
    (VLOOKUP(SUBSTITUTE(SUBSTITUTE(E$1,"standard",""),"|Float","")&amp;IF(OR($L2517=TRUE,$A2517=0,MOD($A2517,ChapterTable!$R$20)&lt;&gt;0),"","보스")&amp;"인게임누적곱배수",ChapterTable!$R:$S,2,0)^C2517
    +VLOOKUP(SUBSTITUTE(SUBSTITUTE(E$1,"standard",""),"|Float","")&amp;IF(OR($L2517=TRUE,$A2517=0,MOD($A2517,ChapterTable!$R$20)&lt;&gt;0),"","보스")&amp;"인게임누적합배수",ChapterTable!$R:$S,2,0)*C2517)
  )
  )
  )
)</f>
        <v>8363186.9389868267</v>
      </c>
      <c r="F2517" s="1">
        <f ca="1">IF(AND($A2517=0,$B2517=1),
    VLOOKUP(1,ChapterTable!$1:$1048576,MATCH("최종"&amp;SUBSTITUTE(SUBSTITUTE(F$1,"standard",""),"|Float",""),ChapterTable!$1:$1,0),0)*ChapterTable!$P$17,
  IF(AND($A2517=0,$B2517=0),
    F2518,
  IF($B2517=0,
    VLOOKUP($A2517,ChapterTable!$1:$1048576,MATCH("최종"&amp;SUBSTITUTE(SUBSTITUTE(F$1,"standard",""),"|Float",""),ChapterTable!$1:$1,0),0),
  IF($B2517=1,
    IF($L2517=FALSE,
      VLOOKUP($A2517,ChapterTable!$1:$1048576,MATCH("최종"&amp;SUBSTITUTE(SUBSTITUTE(F$1,"standard",""),"|Float",""),ChapterTable!$1:$1,0),0),
      VLOOKUP($A2517-ChapterTable!$P$11,ChapterTable!$1:$1048576,MATCH("최종"&amp;SUBSTITUTE(SUBSTITUTE(F$1,"standard",""),"|Float",""),ChapterTable!$1:$1,0),0)*ChapterTable!$P$14
    ),
  OFFSET(F2517,-$B2517+IF($L2517,1,0),0)*
    (VLOOKUP(SUBSTITUTE(SUBSTITUTE(F$1,"standard",""),"|Float","")&amp;IF(OR($L2517=TRUE,$A2517=0,MOD($A2517,ChapterTable!$R$20)&lt;&gt;0),"","보스")&amp;"인게임누적곱배수",ChapterTable!$R:$S,2,0)^D2517
    +VLOOKUP(SUBSTITUTE(SUBSTITUTE(F$1,"standard",""),"|Float","")&amp;IF(OR($L2517=TRUE,$A2517=0,MOD($A2517,ChapterTable!$R$20)&lt;&gt;0),"","보스")&amp;"인게임누적합배수",ChapterTable!$R:$S,2,0)*D2517)
  )
  )
  )
)</f>
        <v>2504600.2551653255</v>
      </c>
      <c r="G2517" t="s">
        <v>719</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286"/>
        <v>3</v>
      </c>
      <c r="Q2517">
        <f t="shared" si="287"/>
        <v>3</v>
      </c>
      <c r="R2517" t="b">
        <f t="shared" ca="1" si="288"/>
        <v>1</v>
      </c>
      <c r="T2517" t="b">
        <f t="shared" ca="1" si="289"/>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92"/>
        <v>0.33333333333333331</v>
      </c>
      <c r="AJ2517">
        <f t="shared" si="290"/>
        <v>0.395555555</v>
      </c>
      <c r="AK2517">
        <f t="shared" si="291"/>
        <v>1</v>
      </c>
      <c r="AL2517">
        <f t="shared" si="285"/>
        <v>13</v>
      </c>
    </row>
    <row r="2518" spans="1:38" hidden="1" x14ac:dyDescent="0.3">
      <c r="A2518">
        <v>28</v>
      </c>
      <c r="B2518">
        <v>27</v>
      </c>
      <c r="C2518">
        <f>IF(OR($L2518=TRUE,$A2518=0,MOD($A2518,ChapterTable!$R$20)&lt;&gt;0),
MAX(0,INT(($B2518+ChapterTable!$P$26+VLOOKUP(SUBSTITUTE(C$1,"성장단계","")&amp;"단계오프셋",ChapterTable!$R:$S,2,0))/ChapterTable!$P$23)),
MAX(0,INT(($B2518+ChapterTable!$R$26+VLOOKUP(SUBSTITUTE(C$1,"성장단계","")&amp;"보스단계오프셋",ChapterTable!$R:$S,2,0))/ChapterTable!$R$23)))</f>
        <v>3</v>
      </c>
      <c r="D2518">
        <f>IF(OR($L2518=TRUE,$A2518=0,MOD($A2518,ChapterTable!$R$20)&lt;&gt;0),
MAX(0,INT(($B2518+ChapterTable!$P$26+VLOOKUP(SUBSTITUTE(D$1,"성장단계","")&amp;"단계오프셋",ChapterTable!$R:$S,2,0))/ChapterTable!$P$23)),
MAX(0,INT(($B2518+ChapterTable!$R$26+VLOOKUP(SUBSTITUTE(D$1,"성장단계","")&amp;"보스단계오프셋",ChapterTable!$R:$S,2,0))/ChapterTable!$R$23)))</f>
        <v>2</v>
      </c>
      <c r="E2518" s="1">
        <f ca="1">IF(AND($A2518=0,$B2518=1),
    VLOOKUP(1,ChapterTable!$1:$1048576,MATCH("최종"&amp;SUBSTITUTE(SUBSTITUTE(E$1,"standard",""),"|Float",""),ChapterTable!$1:$1,0),0)*ChapterTable!$P$17,
  IF(AND($A2518=0,$B2518=0),
    E2519,
  IF($B2518=0,
    VLOOKUP($A2518,ChapterTable!$1:$1048576,MATCH("최종"&amp;SUBSTITUTE(SUBSTITUTE(E$1,"standard",""),"|Float",""),ChapterTable!$1:$1,0),0),
  IF($B2518=1,
    IF($L2518=FALSE,
      VLOOKUP($A2518,ChapterTable!$1:$1048576,MATCH("최종"&amp;SUBSTITUTE(SUBSTITUTE(E$1,"standard",""),"|Float",""),ChapterTable!$1:$1,0),0),
      VLOOKUP($A2518-ChapterTable!$P$11,ChapterTable!$1:$1048576,MATCH("최종"&amp;SUBSTITUTE(SUBSTITUTE(E$1,"standard",""),"|Float",""),ChapterTable!$1:$1,0),0)*ChapterTable!$P$14
    ),
  OFFSET(E2518,-$B2518+IF($L2518,1,0),0)*IF($B2518&gt;OFFSET($B2518,1,0),ChapterTable!$R$17,1)*
    (VLOOKUP(SUBSTITUTE(SUBSTITUTE(E$1,"standard",""),"|Float","")&amp;IF(OR($L2518=TRUE,$A2518=0,MOD($A2518,ChapterTable!$R$20)&lt;&gt;0),"","보스")&amp;"인게임누적곱배수",ChapterTable!$R:$S,2,0)^C2518
    +VLOOKUP(SUBSTITUTE(SUBSTITUTE(E$1,"standard",""),"|Float","")&amp;IF(OR($L2518=TRUE,$A2518=0,MOD($A2518,ChapterTable!$R$20)&lt;&gt;0),"","보스")&amp;"인게임누적합배수",ChapterTable!$R:$S,2,0)*C2518)
  )
  )
  )
)</f>
        <v>8363186.9389868267</v>
      </c>
      <c r="F2518" s="1">
        <f ca="1">IF(AND($A2518=0,$B2518=1),
    VLOOKUP(1,ChapterTable!$1:$1048576,MATCH("최종"&amp;SUBSTITUTE(SUBSTITUTE(F$1,"standard",""),"|Float",""),ChapterTable!$1:$1,0),0)*ChapterTable!$P$17,
  IF(AND($A2518=0,$B2518=0),
    F2519,
  IF($B2518=0,
    VLOOKUP($A2518,ChapterTable!$1:$1048576,MATCH("최종"&amp;SUBSTITUTE(SUBSTITUTE(F$1,"standard",""),"|Float",""),ChapterTable!$1:$1,0),0),
  IF($B2518=1,
    IF($L2518=FALSE,
      VLOOKUP($A2518,ChapterTable!$1:$1048576,MATCH("최종"&amp;SUBSTITUTE(SUBSTITUTE(F$1,"standard",""),"|Float",""),ChapterTable!$1:$1,0),0),
      VLOOKUP($A2518-ChapterTable!$P$11,ChapterTable!$1:$1048576,MATCH("최종"&amp;SUBSTITUTE(SUBSTITUTE(F$1,"standard",""),"|Float",""),ChapterTable!$1:$1,0),0)*ChapterTable!$P$14
    ),
  OFFSET(F2518,-$B2518+IF($L2518,1,0),0)*
    (VLOOKUP(SUBSTITUTE(SUBSTITUTE(F$1,"standard",""),"|Float","")&amp;IF(OR($L2518=TRUE,$A2518=0,MOD($A2518,ChapterTable!$R$20)&lt;&gt;0),"","보스")&amp;"인게임누적곱배수",ChapterTable!$R:$S,2,0)^D2518
    +VLOOKUP(SUBSTITUTE(SUBSTITUTE(F$1,"standard",""),"|Float","")&amp;IF(OR($L2518=TRUE,$A2518=0,MOD($A2518,ChapterTable!$R$20)&lt;&gt;0),"","보스")&amp;"인게임누적합배수",ChapterTable!$R:$S,2,0)*D2518)
  )
  )
  )
)</f>
        <v>2504600.2551653255</v>
      </c>
      <c r="G2518" t="s">
        <v>719</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286"/>
        <v>3</v>
      </c>
      <c r="Q2518">
        <f t="shared" si="287"/>
        <v>3</v>
      </c>
      <c r="R2518" t="b">
        <f t="shared" ca="1" si="288"/>
        <v>1</v>
      </c>
      <c r="T2518" t="b">
        <f t="shared" ca="1" si="289"/>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92"/>
        <v>0.33333333333333331</v>
      </c>
      <c r="AJ2518">
        <f t="shared" si="290"/>
        <v>0.395555555</v>
      </c>
      <c r="AK2518">
        <f t="shared" si="291"/>
        <v>1</v>
      </c>
      <c r="AL2518">
        <f t="shared" si="285"/>
        <v>13</v>
      </c>
    </row>
    <row r="2519" spans="1:38" hidden="1" x14ac:dyDescent="0.3">
      <c r="A2519">
        <v>28</v>
      </c>
      <c r="B2519">
        <v>28</v>
      </c>
      <c r="C2519">
        <f>IF(OR($L2519=TRUE,$A2519=0,MOD($A2519,ChapterTable!$R$20)&lt;&gt;0),
MAX(0,INT(($B2519+ChapterTable!$P$26+VLOOKUP(SUBSTITUTE(C$1,"성장단계","")&amp;"단계오프셋",ChapterTable!$R:$S,2,0))/ChapterTable!$P$23)),
MAX(0,INT(($B2519+ChapterTable!$R$26+VLOOKUP(SUBSTITUTE(C$1,"성장단계","")&amp;"보스단계오프셋",ChapterTable!$R:$S,2,0))/ChapterTable!$R$23)))</f>
        <v>3</v>
      </c>
      <c r="D2519">
        <f>IF(OR($L2519=TRUE,$A2519=0,MOD($A2519,ChapterTable!$R$20)&lt;&gt;0),
MAX(0,INT(($B2519+ChapterTable!$P$26+VLOOKUP(SUBSTITUTE(D$1,"성장단계","")&amp;"단계오프셋",ChapterTable!$R:$S,2,0))/ChapterTable!$P$23)),
MAX(0,INT(($B2519+ChapterTable!$R$26+VLOOKUP(SUBSTITUTE(D$1,"성장단계","")&amp;"보스단계오프셋",ChapterTable!$R:$S,2,0))/ChapterTable!$R$23)))</f>
        <v>2</v>
      </c>
      <c r="E2519" s="1">
        <f ca="1">IF(AND($A2519=0,$B2519=1),
    VLOOKUP(1,ChapterTable!$1:$1048576,MATCH("최종"&amp;SUBSTITUTE(SUBSTITUTE(E$1,"standard",""),"|Float",""),ChapterTable!$1:$1,0),0)*ChapterTable!$P$17,
  IF(AND($A2519=0,$B2519=0),
    E2520,
  IF($B2519=0,
    VLOOKUP($A2519,ChapterTable!$1:$1048576,MATCH("최종"&amp;SUBSTITUTE(SUBSTITUTE(E$1,"standard",""),"|Float",""),ChapterTable!$1:$1,0),0),
  IF($B2519=1,
    IF($L2519=FALSE,
      VLOOKUP($A2519,ChapterTable!$1:$1048576,MATCH("최종"&amp;SUBSTITUTE(SUBSTITUTE(E$1,"standard",""),"|Float",""),ChapterTable!$1:$1,0),0),
      VLOOKUP($A2519-ChapterTable!$P$11,ChapterTable!$1:$1048576,MATCH("최종"&amp;SUBSTITUTE(SUBSTITUTE(E$1,"standard",""),"|Float",""),ChapterTable!$1:$1,0),0)*ChapterTable!$P$14
    ),
  OFFSET(E2519,-$B2519+IF($L2519,1,0),0)*IF($B2519&gt;OFFSET($B2519,1,0),ChapterTable!$R$17,1)*
    (VLOOKUP(SUBSTITUTE(SUBSTITUTE(E$1,"standard",""),"|Float","")&amp;IF(OR($L2519=TRUE,$A2519=0,MOD($A2519,ChapterTable!$R$20)&lt;&gt;0),"","보스")&amp;"인게임누적곱배수",ChapterTable!$R:$S,2,0)^C2519
    +VLOOKUP(SUBSTITUTE(SUBSTITUTE(E$1,"standard",""),"|Float","")&amp;IF(OR($L2519=TRUE,$A2519=0,MOD($A2519,ChapterTable!$R$20)&lt;&gt;0),"","보스")&amp;"인게임누적합배수",ChapterTable!$R:$S,2,0)*C2519)
  )
  )
  )
)</f>
        <v>8363186.9389868267</v>
      </c>
      <c r="F2519" s="1">
        <f ca="1">IF(AND($A2519=0,$B2519=1),
    VLOOKUP(1,ChapterTable!$1:$1048576,MATCH("최종"&amp;SUBSTITUTE(SUBSTITUTE(F$1,"standard",""),"|Float",""),ChapterTable!$1:$1,0),0)*ChapterTable!$P$17,
  IF(AND($A2519=0,$B2519=0),
    F2520,
  IF($B2519=0,
    VLOOKUP($A2519,ChapterTable!$1:$1048576,MATCH("최종"&amp;SUBSTITUTE(SUBSTITUTE(F$1,"standard",""),"|Float",""),ChapterTable!$1:$1,0),0),
  IF($B2519=1,
    IF($L2519=FALSE,
      VLOOKUP($A2519,ChapterTable!$1:$1048576,MATCH("최종"&amp;SUBSTITUTE(SUBSTITUTE(F$1,"standard",""),"|Float",""),ChapterTable!$1:$1,0),0),
      VLOOKUP($A2519-ChapterTable!$P$11,ChapterTable!$1:$1048576,MATCH("최종"&amp;SUBSTITUTE(SUBSTITUTE(F$1,"standard",""),"|Float",""),ChapterTable!$1:$1,0),0)*ChapterTable!$P$14
    ),
  OFFSET(F2519,-$B2519+IF($L2519,1,0),0)*
    (VLOOKUP(SUBSTITUTE(SUBSTITUTE(F$1,"standard",""),"|Float","")&amp;IF(OR($L2519=TRUE,$A2519=0,MOD($A2519,ChapterTable!$R$20)&lt;&gt;0),"","보스")&amp;"인게임누적곱배수",ChapterTable!$R:$S,2,0)^D2519
    +VLOOKUP(SUBSTITUTE(SUBSTITUTE(F$1,"standard",""),"|Float","")&amp;IF(OR($L2519=TRUE,$A2519=0,MOD($A2519,ChapterTable!$R$20)&lt;&gt;0),"","보스")&amp;"인게임누적합배수",ChapterTable!$R:$S,2,0)*D2519)
  )
  )
  )
)</f>
        <v>2504600.2551653255</v>
      </c>
      <c r="G2519" t="s">
        <v>719</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286"/>
        <v>3</v>
      </c>
      <c r="Q2519">
        <f t="shared" si="287"/>
        <v>3</v>
      </c>
      <c r="R2519" t="b">
        <f t="shared" ca="1" si="288"/>
        <v>1</v>
      </c>
      <c r="T2519" t="b">
        <f t="shared" ca="1" si="289"/>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92"/>
        <v>0.33333333333333331</v>
      </c>
      <c r="AJ2519">
        <f t="shared" si="290"/>
        <v>0.395555555</v>
      </c>
      <c r="AK2519">
        <f t="shared" si="291"/>
        <v>1</v>
      </c>
      <c r="AL2519">
        <f t="shared" si="285"/>
        <v>13</v>
      </c>
    </row>
    <row r="2520" spans="1:38" hidden="1" x14ac:dyDescent="0.3">
      <c r="A2520">
        <v>28</v>
      </c>
      <c r="B2520">
        <v>29</v>
      </c>
      <c r="C2520">
        <f>IF(OR($L2520=TRUE,$A2520=0,MOD($A2520,ChapterTable!$R$20)&lt;&gt;0),
MAX(0,INT(($B2520+ChapterTable!$P$26+VLOOKUP(SUBSTITUTE(C$1,"성장단계","")&amp;"단계오프셋",ChapterTable!$R:$S,2,0))/ChapterTable!$P$23)),
MAX(0,INT(($B2520+ChapterTable!$R$26+VLOOKUP(SUBSTITUTE(C$1,"성장단계","")&amp;"보스단계오프셋",ChapterTable!$R:$S,2,0))/ChapterTable!$R$23)))</f>
        <v>3</v>
      </c>
      <c r="D2520">
        <f>IF(OR($L2520=TRUE,$A2520=0,MOD($A2520,ChapterTable!$R$20)&lt;&gt;0),
MAX(0,INT(($B2520+ChapterTable!$P$26+VLOOKUP(SUBSTITUTE(D$1,"성장단계","")&amp;"단계오프셋",ChapterTable!$R:$S,2,0))/ChapterTable!$P$23)),
MAX(0,INT(($B2520+ChapterTable!$R$26+VLOOKUP(SUBSTITUTE(D$1,"성장단계","")&amp;"보스단계오프셋",ChapterTable!$R:$S,2,0))/ChapterTable!$R$23)))</f>
        <v>2</v>
      </c>
      <c r="E2520" s="1">
        <f ca="1">IF(AND($A2520=0,$B2520=1),
    VLOOKUP(1,ChapterTable!$1:$1048576,MATCH("최종"&amp;SUBSTITUTE(SUBSTITUTE(E$1,"standard",""),"|Float",""),ChapterTable!$1:$1,0),0)*ChapterTable!$P$17,
  IF(AND($A2520=0,$B2520=0),
    E2521,
  IF($B2520=0,
    VLOOKUP($A2520,ChapterTable!$1:$1048576,MATCH("최종"&amp;SUBSTITUTE(SUBSTITUTE(E$1,"standard",""),"|Float",""),ChapterTable!$1:$1,0),0),
  IF($B2520=1,
    IF($L2520=FALSE,
      VLOOKUP($A2520,ChapterTable!$1:$1048576,MATCH("최종"&amp;SUBSTITUTE(SUBSTITUTE(E$1,"standard",""),"|Float",""),ChapterTable!$1:$1,0),0),
      VLOOKUP($A2520-ChapterTable!$P$11,ChapterTable!$1:$1048576,MATCH("최종"&amp;SUBSTITUTE(SUBSTITUTE(E$1,"standard",""),"|Float",""),ChapterTable!$1:$1,0),0)*ChapterTable!$P$14
    ),
  OFFSET(E2520,-$B2520+IF($L2520,1,0),0)*IF($B2520&gt;OFFSET($B2520,1,0),ChapterTable!$R$17,1)*
    (VLOOKUP(SUBSTITUTE(SUBSTITUTE(E$1,"standard",""),"|Float","")&amp;IF(OR($L2520=TRUE,$A2520=0,MOD($A2520,ChapterTable!$R$20)&lt;&gt;0),"","보스")&amp;"인게임누적곱배수",ChapterTable!$R:$S,2,0)^C2520
    +VLOOKUP(SUBSTITUTE(SUBSTITUTE(E$1,"standard",""),"|Float","")&amp;IF(OR($L2520=TRUE,$A2520=0,MOD($A2520,ChapterTable!$R$20)&lt;&gt;0),"","보스")&amp;"인게임누적합배수",ChapterTable!$R:$S,2,0)*C2520)
  )
  )
  )
)</f>
        <v>8363186.9389868267</v>
      </c>
      <c r="F2520" s="1">
        <f ca="1">IF(AND($A2520=0,$B2520=1),
    VLOOKUP(1,ChapterTable!$1:$1048576,MATCH("최종"&amp;SUBSTITUTE(SUBSTITUTE(F$1,"standard",""),"|Float",""),ChapterTable!$1:$1,0),0)*ChapterTable!$P$17,
  IF(AND($A2520=0,$B2520=0),
    F2521,
  IF($B2520=0,
    VLOOKUP($A2520,ChapterTable!$1:$1048576,MATCH("최종"&amp;SUBSTITUTE(SUBSTITUTE(F$1,"standard",""),"|Float",""),ChapterTable!$1:$1,0),0),
  IF($B2520=1,
    IF($L2520=FALSE,
      VLOOKUP($A2520,ChapterTable!$1:$1048576,MATCH("최종"&amp;SUBSTITUTE(SUBSTITUTE(F$1,"standard",""),"|Float",""),ChapterTable!$1:$1,0),0),
      VLOOKUP($A2520-ChapterTable!$P$11,ChapterTable!$1:$1048576,MATCH("최종"&amp;SUBSTITUTE(SUBSTITUTE(F$1,"standard",""),"|Float",""),ChapterTable!$1:$1,0),0)*ChapterTable!$P$14
    ),
  OFFSET(F2520,-$B2520+IF($L2520,1,0),0)*
    (VLOOKUP(SUBSTITUTE(SUBSTITUTE(F$1,"standard",""),"|Float","")&amp;IF(OR($L2520=TRUE,$A2520=0,MOD($A2520,ChapterTable!$R$20)&lt;&gt;0),"","보스")&amp;"인게임누적곱배수",ChapterTable!$R:$S,2,0)^D2520
    +VLOOKUP(SUBSTITUTE(SUBSTITUTE(F$1,"standard",""),"|Float","")&amp;IF(OR($L2520=TRUE,$A2520=0,MOD($A2520,ChapterTable!$R$20)&lt;&gt;0),"","보스")&amp;"인게임누적합배수",ChapterTable!$R:$S,2,0)*D2520)
  )
  )
  )
)</f>
        <v>2504600.2551653255</v>
      </c>
      <c r="G2520" t="s">
        <v>719</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286"/>
        <v>93</v>
      </c>
      <c r="Q2520">
        <f t="shared" si="287"/>
        <v>93</v>
      </c>
      <c r="R2520" t="b">
        <f t="shared" ca="1" si="288"/>
        <v>1</v>
      </c>
      <c r="T2520" t="b">
        <f t="shared" ca="1" si="289"/>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92"/>
        <v>0.33333333333333331</v>
      </c>
      <c r="AJ2520">
        <f t="shared" si="290"/>
        <v>0.395555555</v>
      </c>
      <c r="AK2520">
        <f t="shared" si="291"/>
        <v>1</v>
      </c>
      <c r="AL2520">
        <f t="shared" si="285"/>
        <v>13</v>
      </c>
    </row>
    <row r="2521" spans="1:38" hidden="1" x14ac:dyDescent="0.3">
      <c r="A2521">
        <v>28</v>
      </c>
      <c r="B2521">
        <v>30</v>
      </c>
      <c r="C2521">
        <f>IF(OR($L2521=TRUE,$A2521=0,MOD($A2521,ChapterTable!$R$20)&lt;&gt;0),
MAX(0,INT(($B2521+ChapterTable!$P$26+VLOOKUP(SUBSTITUTE(C$1,"성장단계","")&amp;"단계오프셋",ChapterTable!$R:$S,2,0))/ChapterTable!$P$23)),
MAX(0,INT(($B2521+ChapterTable!$R$26+VLOOKUP(SUBSTITUTE(C$1,"성장단계","")&amp;"보스단계오프셋",ChapterTable!$R:$S,2,0))/ChapterTable!$R$23)))</f>
        <v>3</v>
      </c>
      <c r="D2521">
        <f>IF(OR($L2521=TRUE,$A2521=0,MOD($A2521,ChapterTable!$R$20)&lt;&gt;0),
MAX(0,INT(($B2521+ChapterTable!$P$26+VLOOKUP(SUBSTITUTE(D$1,"성장단계","")&amp;"단계오프셋",ChapterTable!$R:$S,2,0))/ChapterTable!$P$23)),
MAX(0,INT(($B2521+ChapterTable!$R$26+VLOOKUP(SUBSTITUTE(D$1,"성장단계","")&amp;"보스단계오프셋",ChapterTable!$R:$S,2,0))/ChapterTable!$R$23)))</f>
        <v>2</v>
      </c>
      <c r="E2521" s="1">
        <f ca="1">IF(AND($A2521=0,$B2521=1),
    VLOOKUP(1,ChapterTable!$1:$1048576,MATCH("최종"&amp;SUBSTITUTE(SUBSTITUTE(E$1,"standard",""),"|Float",""),ChapterTable!$1:$1,0),0)*ChapterTable!$P$17,
  IF(AND($A2521=0,$B2521=0),
    E2522,
  IF($B2521=0,
    VLOOKUP($A2521,ChapterTable!$1:$1048576,MATCH("최종"&amp;SUBSTITUTE(SUBSTITUTE(E$1,"standard",""),"|Float",""),ChapterTable!$1:$1,0),0),
  IF($B2521=1,
    IF($L2521=FALSE,
      VLOOKUP($A2521,ChapterTable!$1:$1048576,MATCH("최종"&amp;SUBSTITUTE(SUBSTITUTE(E$1,"standard",""),"|Float",""),ChapterTable!$1:$1,0),0),
      VLOOKUP($A2521-ChapterTable!$P$11,ChapterTable!$1:$1048576,MATCH("최종"&amp;SUBSTITUTE(SUBSTITUTE(E$1,"standard",""),"|Float",""),ChapterTable!$1:$1,0),0)*ChapterTable!$P$14
    ),
  OFFSET(E2521,-$B2521+IF($L2521,1,0),0)*IF($B2521&gt;OFFSET($B2521,1,0),ChapterTable!$R$17,1)*
    (VLOOKUP(SUBSTITUTE(SUBSTITUTE(E$1,"standard",""),"|Float","")&amp;IF(OR($L2521=TRUE,$A2521=0,MOD($A2521,ChapterTable!$R$20)&lt;&gt;0),"","보스")&amp;"인게임누적곱배수",ChapterTable!$R:$S,2,0)^C2521
    +VLOOKUP(SUBSTITUTE(SUBSTITUTE(E$1,"standard",""),"|Float","")&amp;IF(OR($L2521=TRUE,$A2521=0,MOD($A2521,ChapterTable!$R$20)&lt;&gt;0),"","보스")&amp;"인게임누적합배수",ChapterTable!$R:$S,2,0)*C2521)
  )
  )
  )
)</f>
        <v>8363186.9389868267</v>
      </c>
      <c r="F2521" s="1">
        <f ca="1">IF(AND($A2521=0,$B2521=1),
    VLOOKUP(1,ChapterTable!$1:$1048576,MATCH("최종"&amp;SUBSTITUTE(SUBSTITUTE(F$1,"standard",""),"|Float",""),ChapterTable!$1:$1,0),0)*ChapterTable!$P$17,
  IF(AND($A2521=0,$B2521=0),
    F2522,
  IF($B2521=0,
    VLOOKUP($A2521,ChapterTable!$1:$1048576,MATCH("최종"&amp;SUBSTITUTE(SUBSTITUTE(F$1,"standard",""),"|Float",""),ChapterTable!$1:$1,0),0),
  IF($B2521=1,
    IF($L2521=FALSE,
      VLOOKUP($A2521,ChapterTable!$1:$1048576,MATCH("최종"&amp;SUBSTITUTE(SUBSTITUTE(F$1,"standard",""),"|Float",""),ChapterTable!$1:$1,0),0),
      VLOOKUP($A2521-ChapterTable!$P$11,ChapterTable!$1:$1048576,MATCH("최종"&amp;SUBSTITUTE(SUBSTITUTE(F$1,"standard",""),"|Float",""),ChapterTable!$1:$1,0),0)*ChapterTable!$P$14
    ),
  OFFSET(F2521,-$B2521+IF($L2521,1,0),0)*
    (VLOOKUP(SUBSTITUTE(SUBSTITUTE(F$1,"standard",""),"|Float","")&amp;IF(OR($L2521=TRUE,$A2521=0,MOD($A2521,ChapterTable!$R$20)&lt;&gt;0),"","보스")&amp;"인게임누적곱배수",ChapterTable!$R:$S,2,0)^D2521
    +VLOOKUP(SUBSTITUTE(SUBSTITUTE(F$1,"standard",""),"|Float","")&amp;IF(OR($L2521=TRUE,$A2521=0,MOD($A2521,ChapterTable!$R$20)&lt;&gt;0),"","보스")&amp;"인게임누적합배수",ChapterTable!$R:$S,2,0)*D2521)
  )
  )
  )
)</f>
        <v>2504600.2551653255</v>
      </c>
      <c r="G2521" t="s">
        <v>719</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286"/>
        <v>23</v>
      </c>
      <c r="Q2521">
        <f t="shared" si="287"/>
        <v>23</v>
      </c>
      <c r="R2521" t="b">
        <f t="shared" ca="1" si="288"/>
        <v>1</v>
      </c>
      <c r="T2521" t="b">
        <f t="shared" ca="1" si="289"/>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92"/>
        <v>0.33333333333333331</v>
      </c>
      <c r="AJ2521">
        <f t="shared" si="290"/>
        <v>1</v>
      </c>
      <c r="AK2521">
        <f t="shared" si="291"/>
        <v>3</v>
      </c>
      <c r="AL2521">
        <f t="shared" si="285"/>
        <v>13</v>
      </c>
    </row>
    <row r="2522" spans="1:38" hidden="1" x14ac:dyDescent="0.3">
      <c r="A2522">
        <v>28</v>
      </c>
      <c r="B2522">
        <v>31</v>
      </c>
      <c r="C2522">
        <f>IF(OR($L2522=TRUE,$A2522=0,MOD($A2522,ChapterTable!$R$20)&lt;&gt;0),
MAX(0,INT(($B2522+ChapterTable!$P$26+VLOOKUP(SUBSTITUTE(C$1,"성장단계","")&amp;"단계오프셋",ChapterTable!$R:$S,2,0))/ChapterTable!$P$23)),
MAX(0,INT(($B2522+ChapterTable!$R$26+VLOOKUP(SUBSTITUTE(C$1,"성장단계","")&amp;"보스단계오프셋",ChapterTable!$R:$S,2,0))/ChapterTable!$R$23)))</f>
        <v>3</v>
      </c>
      <c r="D2522">
        <f>IF(OR($L2522=TRUE,$A2522=0,MOD($A2522,ChapterTable!$R$20)&lt;&gt;0),
MAX(0,INT(($B2522+ChapterTable!$P$26+VLOOKUP(SUBSTITUTE(D$1,"성장단계","")&amp;"단계오프셋",ChapterTable!$R:$S,2,0))/ChapterTable!$P$23)),
MAX(0,INT(($B2522+ChapterTable!$R$26+VLOOKUP(SUBSTITUTE(D$1,"성장단계","")&amp;"보스단계오프셋",ChapterTable!$R:$S,2,0))/ChapterTable!$R$23)))</f>
        <v>3</v>
      </c>
      <c r="E2522" s="1">
        <f ca="1">IF(AND($A2522=0,$B2522=1),
    VLOOKUP(1,ChapterTable!$1:$1048576,MATCH("최종"&amp;SUBSTITUTE(SUBSTITUTE(E$1,"standard",""),"|Float",""),ChapterTable!$1:$1,0),0)*ChapterTable!$P$17,
  IF(AND($A2522=0,$B2522=0),
    E2523,
  IF($B2522=0,
    VLOOKUP($A2522,ChapterTable!$1:$1048576,MATCH("최종"&amp;SUBSTITUTE(SUBSTITUTE(E$1,"standard",""),"|Float",""),ChapterTable!$1:$1,0),0),
  IF($B2522=1,
    IF($L2522=FALSE,
      VLOOKUP($A2522,ChapterTable!$1:$1048576,MATCH("최종"&amp;SUBSTITUTE(SUBSTITUTE(E$1,"standard",""),"|Float",""),ChapterTable!$1:$1,0),0),
      VLOOKUP($A2522-ChapterTable!$P$11,ChapterTable!$1:$1048576,MATCH("최종"&amp;SUBSTITUTE(SUBSTITUTE(E$1,"standard",""),"|Float",""),ChapterTable!$1:$1,0),0)*ChapterTable!$P$14
    ),
  OFFSET(E2522,-$B2522+IF($L2522,1,0),0)*IF($B2522&gt;OFFSET($B2522,1,0),ChapterTable!$R$17,1)*
    (VLOOKUP(SUBSTITUTE(SUBSTITUTE(E$1,"standard",""),"|Float","")&amp;IF(OR($L2522=TRUE,$A2522=0,MOD($A2522,ChapterTable!$R$20)&lt;&gt;0),"","보스")&amp;"인게임누적곱배수",ChapterTable!$R:$S,2,0)^C2522
    +VLOOKUP(SUBSTITUTE(SUBSTITUTE(E$1,"standard",""),"|Float","")&amp;IF(OR($L2522=TRUE,$A2522=0,MOD($A2522,ChapterTable!$R$20)&lt;&gt;0),"","보스")&amp;"인게임누적합배수",ChapterTable!$R:$S,2,0)*C2522)
  )
  )
  )
)</f>
        <v>8363186.9389868267</v>
      </c>
      <c r="F2522" s="1">
        <f ca="1">IF(AND($A2522=0,$B2522=1),
    VLOOKUP(1,ChapterTable!$1:$1048576,MATCH("최종"&amp;SUBSTITUTE(SUBSTITUTE(F$1,"standard",""),"|Float",""),ChapterTable!$1:$1,0),0)*ChapterTable!$P$17,
  IF(AND($A2522=0,$B2522=0),
    F2523,
  IF($B2522=0,
    VLOOKUP($A2522,ChapterTable!$1:$1048576,MATCH("최종"&amp;SUBSTITUTE(SUBSTITUTE(F$1,"standard",""),"|Float",""),ChapterTable!$1:$1,0),0),
  IF($B2522=1,
    IF($L2522=FALSE,
      VLOOKUP($A2522,ChapterTable!$1:$1048576,MATCH("최종"&amp;SUBSTITUTE(SUBSTITUTE(F$1,"standard",""),"|Float",""),ChapterTable!$1:$1,0),0),
      VLOOKUP($A2522-ChapterTable!$P$11,ChapterTable!$1:$1048576,MATCH("최종"&amp;SUBSTITUTE(SUBSTITUTE(F$1,"standard",""),"|Float",""),ChapterTable!$1:$1,0),0)*ChapterTable!$P$14
    ),
  OFFSET(F2522,-$B2522+IF($L2522,1,0),0)*
    (VLOOKUP(SUBSTITUTE(SUBSTITUTE(F$1,"standard",""),"|Float","")&amp;IF(OR($L2522=TRUE,$A2522=0,MOD($A2522,ChapterTable!$R$20)&lt;&gt;0),"","보스")&amp;"인게임누적곱배수",ChapterTable!$R:$S,2,0)^D2522
    +VLOOKUP(SUBSTITUTE(SUBSTITUTE(F$1,"standard",""),"|Float","")&amp;IF(OR($L2522=TRUE,$A2522=0,MOD($A2522,ChapterTable!$R$20)&lt;&gt;0),"","보스")&amp;"인게임누적합배수",ChapterTable!$R:$S,2,0)*D2522)
  )
  )
  )
)</f>
        <v>2667943.7500674119</v>
      </c>
      <c r="G2522" t="s">
        <v>719</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286"/>
        <v>4</v>
      </c>
      <c r="Q2522">
        <f t="shared" si="287"/>
        <v>4</v>
      </c>
      <c r="R2522" t="b">
        <f t="shared" ca="1" si="288"/>
        <v>1</v>
      </c>
      <c r="T2522" t="b">
        <f t="shared" ca="1" si="289"/>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92"/>
        <v>0.25</v>
      </c>
      <c r="AJ2522">
        <f t="shared" si="290"/>
        <v>0.32</v>
      </c>
      <c r="AK2522">
        <f t="shared" si="291"/>
        <v>1</v>
      </c>
      <c r="AL2522">
        <f t="shared" si="285"/>
        <v>13</v>
      </c>
    </row>
    <row r="2523" spans="1:38" hidden="1" x14ac:dyDescent="0.3">
      <c r="A2523">
        <v>28</v>
      </c>
      <c r="B2523">
        <v>32</v>
      </c>
      <c r="C2523">
        <f>IF(OR($L2523=TRUE,$A2523=0,MOD($A2523,ChapterTable!$R$20)&lt;&gt;0),
MAX(0,INT(($B2523+ChapterTable!$P$26+VLOOKUP(SUBSTITUTE(C$1,"성장단계","")&amp;"단계오프셋",ChapterTable!$R:$S,2,0))/ChapterTable!$P$23)),
MAX(0,INT(($B2523+ChapterTable!$R$26+VLOOKUP(SUBSTITUTE(C$1,"성장단계","")&amp;"보스단계오프셋",ChapterTable!$R:$S,2,0))/ChapterTable!$R$23)))</f>
        <v>3</v>
      </c>
      <c r="D2523">
        <f>IF(OR($L2523=TRUE,$A2523=0,MOD($A2523,ChapterTable!$R$20)&lt;&gt;0),
MAX(0,INT(($B2523+ChapterTable!$P$26+VLOOKUP(SUBSTITUTE(D$1,"성장단계","")&amp;"단계오프셋",ChapterTable!$R:$S,2,0))/ChapterTable!$P$23)),
MAX(0,INT(($B2523+ChapterTable!$R$26+VLOOKUP(SUBSTITUTE(D$1,"성장단계","")&amp;"보스단계오프셋",ChapterTable!$R:$S,2,0))/ChapterTable!$R$23)))</f>
        <v>3</v>
      </c>
      <c r="E2523" s="1">
        <f ca="1">IF(AND($A2523=0,$B2523=1),
    VLOOKUP(1,ChapterTable!$1:$1048576,MATCH("최종"&amp;SUBSTITUTE(SUBSTITUTE(E$1,"standard",""),"|Float",""),ChapterTable!$1:$1,0),0)*ChapterTable!$P$17,
  IF(AND($A2523=0,$B2523=0),
    E2524,
  IF($B2523=0,
    VLOOKUP($A2523,ChapterTable!$1:$1048576,MATCH("최종"&amp;SUBSTITUTE(SUBSTITUTE(E$1,"standard",""),"|Float",""),ChapterTable!$1:$1,0),0),
  IF($B2523=1,
    IF($L2523=FALSE,
      VLOOKUP($A2523,ChapterTable!$1:$1048576,MATCH("최종"&amp;SUBSTITUTE(SUBSTITUTE(E$1,"standard",""),"|Float",""),ChapterTable!$1:$1,0),0),
      VLOOKUP($A2523-ChapterTable!$P$11,ChapterTable!$1:$1048576,MATCH("최종"&amp;SUBSTITUTE(SUBSTITUTE(E$1,"standard",""),"|Float",""),ChapterTable!$1:$1,0),0)*ChapterTable!$P$14
    ),
  OFFSET(E2523,-$B2523+IF($L2523,1,0),0)*IF($B2523&gt;OFFSET($B2523,1,0),ChapterTable!$R$17,1)*
    (VLOOKUP(SUBSTITUTE(SUBSTITUTE(E$1,"standard",""),"|Float","")&amp;IF(OR($L2523=TRUE,$A2523=0,MOD($A2523,ChapterTable!$R$20)&lt;&gt;0),"","보스")&amp;"인게임누적곱배수",ChapterTable!$R:$S,2,0)^C2523
    +VLOOKUP(SUBSTITUTE(SUBSTITUTE(E$1,"standard",""),"|Float","")&amp;IF(OR($L2523=TRUE,$A2523=0,MOD($A2523,ChapterTable!$R$20)&lt;&gt;0),"","보스")&amp;"인게임누적합배수",ChapterTable!$R:$S,2,0)*C2523)
  )
  )
  )
)</f>
        <v>8363186.9389868267</v>
      </c>
      <c r="F2523" s="1">
        <f ca="1">IF(AND($A2523=0,$B2523=1),
    VLOOKUP(1,ChapterTable!$1:$1048576,MATCH("최종"&amp;SUBSTITUTE(SUBSTITUTE(F$1,"standard",""),"|Float",""),ChapterTable!$1:$1,0),0)*ChapterTable!$P$17,
  IF(AND($A2523=0,$B2523=0),
    F2524,
  IF($B2523=0,
    VLOOKUP($A2523,ChapterTable!$1:$1048576,MATCH("최종"&amp;SUBSTITUTE(SUBSTITUTE(F$1,"standard",""),"|Float",""),ChapterTable!$1:$1,0),0),
  IF($B2523=1,
    IF($L2523=FALSE,
      VLOOKUP($A2523,ChapterTable!$1:$1048576,MATCH("최종"&amp;SUBSTITUTE(SUBSTITUTE(F$1,"standard",""),"|Float",""),ChapterTable!$1:$1,0),0),
      VLOOKUP($A2523-ChapterTable!$P$11,ChapterTable!$1:$1048576,MATCH("최종"&amp;SUBSTITUTE(SUBSTITUTE(F$1,"standard",""),"|Float",""),ChapterTable!$1:$1,0),0)*ChapterTable!$P$14
    ),
  OFFSET(F2523,-$B2523+IF($L2523,1,0),0)*
    (VLOOKUP(SUBSTITUTE(SUBSTITUTE(F$1,"standard",""),"|Float","")&amp;IF(OR($L2523=TRUE,$A2523=0,MOD($A2523,ChapterTable!$R$20)&lt;&gt;0),"","보스")&amp;"인게임누적곱배수",ChapterTable!$R:$S,2,0)^D2523
    +VLOOKUP(SUBSTITUTE(SUBSTITUTE(F$1,"standard",""),"|Float","")&amp;IF(OR($L2523=TRUE,$A2523=0,MOD($A2523,ChapterTable!$R$20)&lt;&gt;0),"","보스")&amp;"인게임누적합배수",ChapterTable!$R:$S,2,0)*D2523)
  )
  )
  )
)</f>
        <v>2667943.7500674119</v>
      </c>
      <c r="G2523" t="s">
        <v>719</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286"/>
        <v>4</v>
      </c>
      <c r="Q2523">
        <f t="shared" si="287"/>
        <v>4</v>
      </c>
      <c r="R2523" t="b">
        <f t="shared" ca="1" si="288"/>
        <v>1</v>
      </c>
      <c r="T2523" t="b">
        <f t="shared" ca="1" si="289"/>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92"/>
        <v>0.25</v>
      </c>
      <c r="AJ2523">
        <f t="shared" si="290"/>
        <v>0.32</v>
      </c>
      <c r="AK2523">
        <f t="shared" si="291"/>
        <v>1</v>
      </c>
      <c r="AL2523">
        <f t="shared" si="285"/>
        <v>13</v>
      </c>
    </row>
    <row r="2524" spans="1:38" hidden="1" x14ac:dyDescent="0.3">
      <c r="A2524">
        <v>28</v>
      </c>
      <c r="B2524">
        <v>33</v>
      </c>
      <c r="C2524">
        <f>IF(OR($L2524=TRUE,$A2524=0,MOD($A2524,ChapterTable!$R$20)&lt;&gt;0),
MAX(0,INT(($B2524+ChapterTable!$P$26+VLOOKUP(SUBSTITUTE(C$1,"성장단계","")&amp;"단계오프셋",ChapterTable!$R:$S,2,0))/ChapterTable!$P$23)),
MAX(0,INT(($B2524+ChapterTable!$R$26+VLOOKUP(SUBSTITUTE(C$1,"성장단계","")&amp;"보스단계오프셋",ChapterTable!$R:$S,2,0))/ChapterTable!$R$23)))</f>
        <v>3</v>
      </c>
      <c r="D2524">
        <f>IF(OR($L2524=TRUE,$A2524=0,MOD($A2524,ChapterTable!$R$20)&lt;&gt;0),
MAX(0,INT(($B2524+ChapterTable!$P$26+VLOOKUP(SUBSTITUTE(D$1,"성장단계","")&amp;"단계오프셋",ChapterTable!$R:$S,2,0))/ChapterTable!$P$23)),
MAX(0,INT(($B2524+ChapterTable!$R$26+VLOOKUP(SUBSTITUTE(D$1,"성장단계","")&amp;"보스단계오프셋",ChapterTable!$R:$S,2,0))/ChapterTable!$R$23)))</f>
        <v>3</v>
      </c>
      <c r="E2524" s="1">
        <f ca="1">IF(AND($A2524=0,$B2524=1),
    VLOOKUP(1,ChapterTable!$1:$1048576,MATCH("최종"&amp;SUBSTITUTE(SUBSTITUTE(E$1,"standard",""),"|Float",""),ChapterTable!$1:$1,0),0)*ChapterTable!$P$17,
  IF(AND($A2524=0,$B2524=0),
    E2525,
  IF($B2524=0,
    VLOOKUP($A2524,ChapterTable!$1:$1048576,MATCH("최종"&amp;SUBSTITUTE(SUBSTITUTE(E$1,"standard",""),"|Float",""),ChapterTable!$1:$1,0),0),
  IF($B2524=1,
    IF($L2524=FALSE,
      VLOOKUP($A2524,ChapterTable!$1:$1048576,MATCH("최종"&amp;SUBSTITUTE(SUBSTITUTE(E$1,"standard",""),"|Float",""),ChapterTable!$1:$1,0),0),
      VLOOKUP($A2524-ChapterTable!$P$11,ChapterTable!$1:$1048576,MATCH("최종"&amp;SUBSTITUTE(SUBSTITUTE(E$1,"standard",""),"|Float",""),ChapterTable!$1:$1,0),0)*ChapterTable!$P$14
    ),
  OFFSET(E2524,-$B2524+IF($L2524,1,0),0)*IF($B2524&gt;OFFSET($B2524,1,0),ChapterTable!$R$17,1)*
    (VLOOKUP(SUBSTITUTE(SUBSTITUTE(E$1,"standard",""),"|Float","")&amp;IF(OR($L2524=TRUE,$A2524=0,MOD($A2524,ChapterTable!$R$20)&lt;&gt;0),"","보스")&amp;"인게임누적곱배수",ChapterTable!$R:$S,2,0)^C2524
    +VLOOKUP(SUBSTITUTE(SUBSTITUTE(E$1,"standard",""),"|Float","")&amp;IF(OR($L2524=TRUE,$A2524=0,MOD($A2524,ChapterTable!$R$20)&lt;&gt;0),"","보스")&amp;"인게임누적합배수",ChapterTable!$R:$S,2,0)*C2524)
  )
  )
  )
)</f>
        <v>8363186.9389868267</v>
      </c>
      <c r="F2524" s="1">
        <f ca="1">IF(AND($A2524=0,$B2524=1),
    VLOOKUP(1,ChapterTable!$1:$1048576,MATCH("최종"&amp;SUBSTITUTE(SUBSTITUTE(F$1,"standard",""),"|Float",""),ChapterTable!$1:$1,0),0)*ChapterTable!$P$17,
  IF(AND($A2524=0,$B2524=0),
    F2525,
  IF($B2524=0,
    VLOOKUP($A2524,ChapterTable!$1:$1048576,MATCH("최종"&amp;SUBSTITUTE(SUBSTITUTE(F$1,"standard",""),"|Float",""),ChapterTable!$1:$1,0),0),
  IF($B2524=1,
    IF($L2524=FALSE,
      VLOOKUP($A2524,ChapterTable!$1:$1048576,MATCH("최종"&amp;SUBSTITUTE(SUBSTITUTE(F$1,"standard",""),"|Float",""),ChapterTable!$1:$1,0),0),
      VLOOKUP($A2524-ChapterTable!$P$11,ChapterTable!$1:$1048576,MATCH("최종"&amp;SUBSTITUTE(SUBSTITUTE(F$1,"standard",""),"|Float",""),ChapterTable!$1:$1,0),0)*ChapterTable!$P$14
    ),
  OFFSET(F2524,-$B2524+IF($L2524,1,0),0)*
    (VLOOKUP(SUBSTITUTE(SUBSTITUTE(F$1,"standard",""),"|Float","")&amp;IF(OR($L2524=TRUE,$A2524=0,MOD($A2524,ChapterTable!$R$20)&lt;&gt;0),"","보스")&amp;"인게임누적곱배수",ChapterTable!$R:$S,2,0)^D2524
    +VLOOKUP(SUBSTITUTE(SUBSTITUTE(F$1,"standard",""),"|Float","")&amp;IF(OR($L2524=TRUE,$A2524=0,MOD($A2524,ChapterTable!$R$20)&lt;&gt;0),"","보스")&amp;"인게임누적합배수",ChapterTable!$R:$S,2,0)*D2524)
  )
  )
  )
)</f>
        <v>2667943.7500674119</v>
      </c>
      <c r="G2524" t="s">
        <v>719</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286"/>
        <v>4</v>
      </c>
      <c r="Q2524">
        <f t="shared" si="287"/>
        <v>4</v>
      </c>
      <c r="R2524" t="b">
        <f t="shared" ca="1" si="288"/>
        <v>1</v>
      </c>
      <c r="T2524" t="b">
        <f t="shared" ca="1" si="289"/>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92"/>
        <v>0.25</v>
      </c>
      <c r="AJ2524">
        <f t="shared" si="290"/>
        <v>0.32</v>
      </c>
      <c r="AK2524">
        <f t="shared" si="291"/>
        <v>1</v>
      </c>
      <c r="AL2524">
        <f t="shared" si="285"/>
        <v>13</v>
      </c>
    </row>
    <row r="2525" spans="1:38" hidden="1" x14ac:dyDescent="0.3">
      <c r="A2525">
        <v>28</v>
      </c>
      <c r="B2525">
        <v>34</v>
      </c>
      <c r="C2525">
        <f>IF(OR($L2525=TRUE,$A2525=0,MOD($A2525,ChapterTable!$R$20)&lt;&gt;0),
MAX(0,INT(($B2525+ChapterTable!$P$26+VLOOKUP(SUBSTITUTE(C$1,"성장단계","")&amp;"단계오프셋",ChapterTable!$R:$S,2,0))/ChapterTable!$P$23)),
MAX(0,INT(($B2525+ChapterTable!$R$26+VLOOKUP(SUBSTITUTE(C$1,"성장단계","")&amp;"보스단계오프셋",ChapterTable!$R:$S,2,0))/ChapterTable!$R$23)))</f>
        <v>3</v>
      </c>
      <c r="D2525">
        <f>IF(OR($L2525=TRUE,$A2525=0,MOD($A2525,ChapterTable!$R$20)&lt;&gt;0),
MAX(0,INT(($B2525+ChapterTable!$P$26+VLOOKUP(SUBSTITUTE(D$1,"성장단계","")&amp;"단계오프셋",ChapterTable!$R:$S,2,0))/ChapterTable!$P$23)),
MAX(0,INT(($B2525+ChapterTable!$R$26+VLOOKUP(SUBSTITUTE(D$1,"성장단계","")&amp;"보스단계오프셋",ChapterTable!$R:$S,2,0))/ChapterTable!$R$23)))</f>
        <v>3</v>
      </c>
      <c r="E2525" s="1">
        <f ca="1">IF(AND($A2525=0,$B2525=1),
    VLOOKUP(1,ChapterTable!$1:$1048576,MATCH("최종"&amp;SUBSTITUTE(SUBSTITUTE(E$1,"standard",""),"|Float",""),ChapterTable!$1:$1,0),0)*ChapterTable!$P$17,
  IF(AND($A2525=0,$B2525=0),
    E2526,
  IF($B2525=0,
    VLOOKUP($A2525,ChapterTable!$1:$1048576,MATCH("최종"&amp;SUBSTITUTE(SUBSTITUTE(E$1,"standard",""),"|Float",""),ChapterTable!$1:$1,0),0),
  IF($B2525=1,
    IF($L2525=FALSE,
      VLOOKUP($A2525,ChapterTable!$1:$1048576,MATCH("최종"&amp;SUBSTITUTE(SUBSTITUTE(E$1,"standard",""),"|Float",""),ChapterTable!$1:$1,0),0),
      VLOOKUP($A2525-ChapterTable!$P$11,ChapterTable!$1:$1048576,MATCH("최종"&amp;SUBSTITUTE(SUBSTITUTE(E$1,"standard",""),"|Float",""),ChapterTable!$1:$1,0),0)*ChapterTable!$P$14
    ),
  OFFSET(E2525,-$B2525+IF($L2525,1,0),0)*IF($B2525&gt;OFFSET($B2525,1,0),ChapterTable!$R$17,1)*
    (VLOOKUP(SUBSTITUTE(SUBSTITUTE(E$1,"standard",""),"|Float","")&amp;IF(OR($L2525=TRUE,$A2525=0,MOD($A2525,ChapterTable!$R$20)&lt;&gt;0),"","보스")&amp;"인게임누적곱배수",ChapterTable!$R:$S,2,0)^C2525
    +VLOOKUP(SUBSTITUTE(SUBSTITUTE(E$1,"standard",""),"|Float","")&amp;IF(OR($L2525=TRUE,$A2525=0,MOD($A2525,ChapterTable!$R$20)&lt;&gt;0),"","보스")&amp;"인게임누적합배수",ChapterTable!$R:$S,2,0)*C2525)
  )
  )
  )
)</f>
        <v>8363186.9389868267</v>
      </c>
      <c r="F2525" s="1">
        <f ca="1">IF(AND($A2525=0,$B2525=1),
    VLOOKUP(1,ChapterTable!$1:$1048576,MATCH("최종"&amp;SUBSTITUTE(SUBSTITUTE(F$1,"standard",""),"|Float",""),ChapterTable!$1:$1,0),0)*ChapterTable!$P$17,
  IF(AND($A2525=0,$B2525=0),
    F2526,
  IF($B2525=0,
    VLOOKUP($A2525,ChapterTable!$1:$1048576,MATCH("최종"&amp;SUBSTITUTE(SUBSTITUTE(F$1,"standard",""),"|Float",""),ChapterTable!$1:$1,0),0),
  IF($B2525=1,
    IF($L2525=FALSE,
      VLOOKUP($A2525,ChapterTable!$1:$1048576,MATCH("최종"&amp;SUBSTITUTE(SUBSTITUTE(F$1,"standard",""),"|Float",""),ChapterTable!$1:$1,0),0),
      VLOOKUP($A2525-ChapterTable!$P$11,ChapterTable!$1:$1048576,MATCH("최종"&amp;SUBSTITUTE(SUBSTITUTE(F$1,"standard",""),"|Float",""),ChapterTable!$1:$1,0),0)*ChapterTable!$P$14
    ),
  OFFSET(F2525,-$B2525+IF($L2525,1,0),0)*
    (VLOOKUP(SUBSTITUTE(SUBSTITUTE(F$1,"standard",""),"|Float","")&amp;IF(OR($L2525=TRUE,$A2525=0,MOD($A2525,ChapterTable!$R$20)&lt;&gt;0),"","보스")&amp;"인게임누적곱배수",ChapterTable!$R:$S,2,0)^D2525
    +VLOOKUP(SUBSTITUTE(SUBSTITUTE(F$1,"standard",""),"|Float","")&amp;IF(OR($L2525=TRUE,$A2525=0,MOD($A2525,ChapterTable!$R$20)&lt;&gt;0),"","보스")&amp;"인게임누적합배수",ChapterTable!$R:$S,2,0)*D2525)
  )
  )
  )
)</f>
        <v>2667943.7500674119</v>
      </c>
      <c r="G2525" t="s">
        <v>719</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286"/>
        <v>4</v>
      </c>
      <c r="Q2525">
        <f t="shared" si="287"/>
        <v>4</v>
      </c>
      <c r="R2525" t="b">
        <f t="shared" ca="1" si="288"/>
        <v>1</v>
      </c>
      <c r="T2525" t="b">
        <f t="shared" ca="1" si="289"/>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92"/>
        <v>0.25</v>
      </c>
      <c r="AJ2525">
        <f t="shared" si="290"/>
        <v>0.32</v>
      </c>
      <c r="AK2525">
        <f t="shared" si="291"/>
        <v>1</v>
      </c>
      <c r="AL2525">
        <f t="shared" si="285"/>
        <v>13</v>
      </c>
    </row>
    <row r="2526" spans="1:38" hidden="1" x14ac:dyDescent="0.3">
      <c r="A2526">
        <v>28</v>
      </c>
      <c r="B2526">
        <v>35</v>
      </c>
      <c r="C2526">
        <f>IF(OR($L2526=TRUE,$A2526=0,MOD($A2526,ChapterTable!$R$20)&lt;&gt;0),
MAX(0,INT(($B2526+ChapterTable!$P$26+VLOOKUP(SUBSTITUTE(C$1,"성장단계","")&amp;"단계오프셋",ChapterTable!$R:$S,2,0))/ChapterTable!$P$23)),
MAX(0,INT(($B2526+ChapterTable!$R$26+VLOOKUP(SUBSTITUTE(C$1,"성장단계","")&amp;"보스단계오프셋",ChapterTable!$R:$S,2,0))/ChapterTable!$R$23)))</f>
        <v>3</v>
      </c>
      <c r="D2526">
        <f>IF(OR($L2526=TRUE,$A2526=0,MOD($A2526,ChapterTable!$R$20)&lt;&gt;0),
MAX(0,INT(($B2526+ChapterTable!$P$26+VLOOKUP(SUBSTITUTE(D$1,"성장단계","")&amp;"단계오프셋",ChapterTable!$R:$S,2,0))/ChapterTable!$P$23)),
MAX(0,INT(($B2526+ChapterTable!$R$26+VLOOKUP(SUBSTITUTE(D$1,"성장단계","")&amp;"보스단계오프셋",ChapterTable!$R:$S,2,0))/ChapterTable!$R$23)))</f>
        <v>3</v>
      </c>
      <c r="E2526" s="1">
        <f ca="1">IF(AND($A2526=0,$B2526=1),
    VLOOKUP(1,ChapterTable!$1:$1048576,MATCH("최종"&amp;SUBSTITUTE(SUBSTITUTE(E$1,"standard",""),"|Float",""),ChapterTable!$1:$1,0),0)*ChapterTable!$P$17,
  IF(AND($A2526=0,$B2526=0),
    E2527,
  IF($B2526=0,
    VLOOKUP($A2526,ChapterTable!$1:$1048576,MATCH("최종"&amp;SUBSTITUTE(SUBSTITUTE(E$1,"standard",""),"|Float",""),ChapterTable!$1:$1,0),0),
  IF($B2526=1,
    IF($L2526=FALSE,
      VLOOKUP($A2526,ChapterTable!$1:$1048576,MATCH("최종"&amp;SUBSTITUTE(SUBSTITUTE(E$1,"standard",""),"|Float",""),ChapterTable!$1:$1,0),0),
      VLOOKUP($A2526-ChapterTable!$P$11,ChapterTable!$1:$1048576,MATCH("최종"&amp;SUBSTITUTE(SUBSTITUTE(E$1,"standard",""),"|Float",""),ChapterTable!$1:$1,0),0)*ChapterTable!$P$14
    ),
  OFFSET(E2526,-$B2526+IF($L2526,1,0),0)*IF($B2526&gt;OFFSET($B2526,1,0),ChapterTable!$R$17,1)*
    (VLOOKUP(SUBSTITUTE(SUBSTITUTE(E$1,"standard",""),"|Float","")&amp;IF(OR($L2526=TRUE,$A2526=0,MOD($A2526,ChapterTable!$R$20)&lt;&gt;0),"","보스")&amp;"인게임누적곱배수",ChapterTable!$R:$S,2,0)^C2526
    +VLOOKUP(SUBSTITUTE(SUBSTITUTE(E$1,"standard",""),"|Float","")&amp;IF(OR($L2526=TRUE,$A2526=0,MOD($A2526,ChapterTable!$R$20)&lt;&gt;0),"","보스")&amp;"인게임누적합배수",ChapterTable!$R:$S,2,0)*C2526)
  )
  )
  )
)</f>
        <v>8363186.9389868267</v>
      </c>
      <c r="F2526" s="1">
        <f ca="1">IF(AND($A2526=0,$B2526=1),
    VLOOKUP(1,ChapterTable!$1:$1048576,MATCH("최종"&amp;SUBSTITUTE(SUBSTITUTE(F$1,"standard",""),"|Float",""),ChapterTable!$1:$1,0),0)*ChapterTable!$P$17,
  IF(AND($A2526=0,$B2526=0),
    F2527,
  IF($B2526=0,
    VLOOKUP($A2526,ChapterTable!$1:$1048576,MATCH("최종"&amp;SUBSTITUTE(SUBSTITUTE(F$1,"standard",""),"|Float",""),ChapterTable!$1:$1,0),0),
  IF($B2526=1,
    IF($L2526=FALSE,
      VLOOKUP($A2526,ChapterTable!$1:$1048576,MATCH("최종"&amp;SUBSTITUTE(SUBSTITUTE(F$1,"standard",""),"|Float",""),ChapterTable!$1:$1,0),0),
      VLOOKUP($A2526-ChapterTable!$P$11,ChapterTable!$1:$1048576,MATCH("최종"&amp;SUBSTITUTE(SUBSTITUTE(F$1,"standard",""),"|Float",""),ChapterTable!$1:$1,0),0)*ChapterTable!$P$14
    ),
  OFFSET(F2526,-$B2526+IF($L2526,1,0),0)*
    (VLOOKUP(SUBSTITUTE(SUBSTITUTE(F$1,"standard",""),"|Float","")&amp;IF(OR($L2526=TRUE,$A2526=0,MOD($A2526,ChapterTable!$R$20)&lt;&gt;0),"","보스")&amp;"인게임누적곱배수",ChapterTable!$R:$S,2,0)^D2526
    +VLOOKUP(SUBSTITUTE(SUBSTITUTE(F$1,"standard",""),"|Float","")&amp;IF(OR($L2526=TRUE,$A2526=0,MOD($A2526,ChapterTable!$R$20)&lt;&gt;0),"","보스")&amp;"인게임누적합배수",ChapterTable!$R:$S,2,0)*D2526)
  )
  )
  )
)</f>
        <v>2667943.7500674119</v>
      </c>
      <c r="G2526" t="s">
        <v>719</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286"/>
        <v>11</v>
      </c>
      <c r="Q2526">
        <f t="shared" si="287"/>
        <v>11</v>
      </c>
      <c r="R2526" t="b">
        <f t="shared" ca="1" si="288"/>
        <v>1</v>
      </c>
      <c r="T2526" t="b">
        <f t="shared" ca="1" si="289"/>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92"/>
        <v>0.25</v>
      </c>
      <c r="AJ2526">
        <f t="shared" si="290"/>
        <v>0.32</v>
      </c>
      <c r="AK2526">
        <f t="shared" si="291"/>
        <v>1</v>
      </c>
      <c r="AL2526">
        <f t="shared" si="285"/>
        <v>13</v>
      </c>
    </row>
    <row r="2527" spans="1:38" hidden="1" x14ac:dyDescent="0.3">
      <c r="A2527">
        <v>28</v>
      </c>
      <c r="B2527">
        <v>36</v>
      </c>
      <c r="C2527">
        <f>IF(OR($L2527=TRUE,$A2527=0,MOD($A2527,ChapterTable!$R$20)&lt;&gt;0),
MAX(0,INT(($B2527+ChapterTable!$P$26+VLOOKUP(SUBSTITUTE(C$1,"성장단계","")&amp;"단계오프셋",ChapterTable!$R:$S,2,0))/ChapterTable!$P$23)),
MAX(0,INT(($B2527+ChapterTable!$R$26+VLOOKUP(SUBSTITUTE(C$1,"성장단계","")&amp;"보스단계오프셋",ChapterTable!$R:$S,2,0))/ChapterTable!$R$23)))</f>
        <v>4</v>
      </c>
      <c r="D2527">
        <f>IF(OR($L2527=TRUE,$A2527=0,MOD($A2527,ChapterTable!$R$20)&lt;&gt;0),
MAX(0,INT(($B2527+ChapterTable!$P$26+VLOOKUP(SUBSTITUTE(D$1,"성장단계","")&amp;"단계오프셋",ChapterTable!$R:$S,2,0))/ChapterTable!$P$23)),
MAX(0,INT(($B2527+ChapterTable!$R$26+VLOOKUP(SUBSTITUTE(D$1,"성장단계","")&amp;"보스단계오프셋",ChapterTable!$R:$S,2,0))/ChapterTable!$R$23)))</f>
        <v>3</v>
      </c>
      <c r="E2527" s="1">
        <f ca="1">IF(AND($A2527=0,$B2527=1),
    VLOOKUP(1,ChapterTable!$1:$1048576,MATCH("최종"&amp;SUBSTITUTE(SUBSTITUTE(E$1,"standard",""),"|Float",""),ChapterTable!$1:$1,0),0)*ChapterTable!$P$17,
  IF(AND($A2527=0,$B2527=0),
    E2528,
  IF($B2527=0,
    VLOOKUP($A2527,ChapterTable!$1:$1048576,MATCH("최종"&amp;SUBSTITUTE(SUBSTITUTE(E$1,"standard",""),"|Float",""),ChapterTable!$1:$1,0),0),
  IF($B2527=1,
    IF($L2527=FALSE,
      VLOOKUP($A2527,ChapterTable!$1:$1048576,MATCH("최종"&amp;SUBSTITUTE(SUBSTITUTE(E$1,"standard",""),"|Float",""),ChapterTable!$1:$1,0),0),
      VLOOKUP($A2527-ChapterTable!$P$11,ChapterTable!$1:$1048576,MATCH("최종"&amp;SUBSTITUTE(SUBSTITUTE(E$1,"standard",""),"|Float",""),ChapterTable!$1:$1,0),0)*ChapterTable!$P$14
    ),
  OFFSET(E2527,-$B2527+IF($L2527,1,0),0)*IF($B2527&gt;OFFSET($B2527,1,0),ChapterTable!$R$17,1)*
    (VLOOKUP(SUBSTITUTE(SUBSTITUTE(E$1,"standard",""),"|Float","")&amp;IF(OR($L2527=TRUE,$A2527=0,MOD($A2527,ChapterTable!$R$20)&lt;&gt;0),"","보스")&amp;"인게임누적곱배수",ChapterTable!$R:$S,2,0)^C2527
    +VLOOKUP(SUBSTITUTE(SUBSTITUTE(E$1,"standard",""),"|Float","")&amp;IF(OR($L2527=TRUE,$A2527=0,MOD($A2527,ChapterTable!$R$20)&lt;&gt;0),"","보스")&amp;"인게임누적합배수",ChapterTable!$R:$S,2,0)*C2527)
  )
  )
  )
)</f>
        <v>9408585.3063601796</v>
      </c>
      <c r="F2527" s="1">
        <f ca="1">IF(AND($A2527=0,$B2527=1),
    VLOOKUP(1,ChapterTable!$1:$1048576,MATCH("최종"&amp;SUBSTITUTE(SUBSTITUTE(F$1,"standard",""),"|Float",""),ChapterTable!$1:$1,0),0)*ChapterTable!$P$17,
  IF(AND($A2527=0,$B2527=0),
    F2528,
  IF($B2527=0,
    VLOOKUP($A2527,ChapterTable!$1:$1048576,MATCH("최종"&amp;SUBSTITUTE(SUBSTITUTE(F$1,"standard",""),"|Float",""),ChapterTable!$1:$1,0),0),
  IF($B2527=1,
    IF($L2527=FALSE,
      VLOOKUP($A2527,ChapterTable!$1:$1048576,MATCH("최종"&amp;SUBSTITUTE(SUBSTITUTE(F$1,"standard",""),"|Float",""),ChapterTable!$1:$1,0),0),
      VLOOKUP($A2527-ChapterTable!$P$11,ChapterTable!$1:$1048576,MATCH("최종"&amp;SUBSTITUTE(SUBSTITUTE(F$1,"standard",""),"|Float",""),ChapterTable!$1:$1,0),0)*ChapterTable!$P$14
    ),
  OFFSET(F2527,-$B2527+IF($L2527,1,0),0)*
    (VLOOKUP(SUBSTITUTE(SUBSTITUTE(F$1,"standard",""),"|Float","")&amp;IF(OR($L2527=TRUE,$A2527=0,MOD($A2527,ChapterTable!$R$20)&lt;&gt;0),"","보스")&amp;"인게임누적곱배수",ChapterTable!$R:$S,2,0)^D2527
    +VLOOKUP(SUBSTITUTE(SUBSTITUTE(F$1,"standard",""),"|Float","")&amp;IF(OR($L2527=TRUE,$A2527=0,MOD($A2527,ChapterTable!$R$20)&lt;&gt;0),"","보스")&amp;"인게임누적합배수",ChapterTable!$R:$S,2,0)*D2527)
  )
  )
  )
)</f>
        <v>2667943.7500674119</v>
      </c>
      <c r="G2527" t="s">
        <v>719</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286"/>
        <v>4</v>
      </c>
      <c r="Q2527">
        <f t="shared" si="287"/>
        <v>4</v>
      </c>
      <c r="R2527" t="b">
        <f t="shared" ca="1" si="288"/>
        <v>1</v>
      </c>
      <c r="T2527" t="b">
        <f t="shared" ca="1" si="289"/>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92"/>
        <v>0.25</v>
      </c>
      <c r="AJ2527">
        <f t="shared" si="290"/>
        <v>0.32</v>
      </c>
      <c r="AK2527">
        <f t="shared" si="291"/>
        <v>1</v>
      </c>
      <c r="AL2527">
        <f t="shared" si="285"/>
        <v>13</v>
      </c>
    </row>
    <row r="2528" spans="1:38" hidden="1" x14ac:dyDescent="0.3">
      <c r="A2528">
        <v>28</v>
      </c>
      <c r="B2528">
        <v>37</v>
      </c>
      <c r="C2528">
        <f>IF(OR($L2528=TRUE,$A2528=0,MOD($A2528,ChapterTable!$R$20)&lt;&gt;0),
MAX(0,INT(($B2528+ChapterTable!$P$26+VLOOKUP(SUBSTITUTE(C$1,"성장단계","")&amp;"단계오프셋",ChapterTable!$R:$S,2,0))/ChapterTable!$P$23)),
MAX(0,INT(($B2528+ChapterTable!$R$26+VLOOKUP(SUBSTITUTE(C$1,"성장단계","")&amp;"보스단계오프셋",ChapterTable!$R:$S,2,0))/ChapterTable!$R$23)))</f>
        <v>4</v>
      </c>
      <c r="D2528">
        <f>IF(OR($L2528=TRUE,$A2528=0,MOD($A2528,ChapterTable!$R$20)&lt;&gt;0),
MAX(0,INT(($B2528+ChapterTable!$P$26+VLOOKUP(SUBSTITUTE(D$1,"성장단계","")&amp;"단계오프셋",ChapterTable!$R:$S,2,0))/ChapterTable!$P$23)),
MAX(0,INT(($B2528+ChapterTable!$R$26+VLOOKUP(SUBSTITUTE(D$1,"성장단계","")&amp;"보스단계오프셋",ChapterTable!$R:$S,2,0))/ChapterTable!$R$23)))</f>
        <v>3</v>
      </c>
      <c r="E2528" s="1">
        <f ca="1">IF(AND($A2528=0,$B2528=1),
    VLOOKUP(1,ChapterTable!$1:$1048576,MATCH("최종"&amp;SUBSTITUTE(SUBSTITUTE(E$1,"standard",""),"|Float",""),ChapterTable!$1:$1,0),0)*ChapterTable!$P$17,
  IF(AND($A2528=0,$B2528=0),
    E2529,
  IF($B2528=0,
    VLOOKUP($A2528,ChapterTable!$1:$1048576,MATCH("최종"&amp;SUBSTITUTE(SUBSTITUTE(E$1,"standard",""),"|Float",""),ChapterTable!$1:$1,0),0),
  IF($B2528=1,
    IF($L2528=FALSE,
      VLOOKUP($A2528,ChapterTable!$1:$1048576,MATCH("최종"&amp;SUBSTITUTE(SUBSTITUTE(E$1,"standard",""),"|Float",""),ChapterTable!$1:$1,0),0),
      VLOOKUP($A2528-ChapterTable!$P$11,ChapterTable!$1:$1048576,MATCH("최종"&amp;SUBSTITUTE(SUBSTITUTE(E$1,"standard",""),"|Float",""),ChapterTable!$1:$1,0),0)*ChapterTable!$P$14
    ),
  OFFSET(E2528,-$B2528+IF($L2528,1,0),0)*IF($B2528&gt;OFFSET($B2528,1,0),ChapterTable!$R$17,1)*
    (VLOOKUP(SUBSTITUTE(SUBSTITUTE(E$1,"standard",""),"|Float","")&amp;IF(OR($L2528=TRUE,$A2528=0,MOD($A2528,ChapterTable!$R$20)&lt;&gt;0),"","보스")&amp;"인게임누적곱배수",ChapterTable!$R:$S,2,0)^C2528
    +VLOOKUP(SUBSTITUTE(SUBSTITUTE(E$1,"standard",""),"|Float","")&amp;IF(OR($L2528=TRUE,$A2528=0,MOD($A2528,ChapterTable!$R$20)&lt;&gt;0),"","보스")&amp;"인게임누적합배수",ChapterTable!$R:$S,2,0)*C2528)
  )
  )
  )
)</f>
        <v>9408585.3063601796</v>
      </c>
      <c r="F2528" s="1">
        <f ca="1">IF(AND($A2528=0,$B2528=1),
    VLOOKUP(1,ChapterTable!$1:$1048576,MATCH("최종"&amp;SUBSTITUTE(SUBSTITUTE(F$1,"standard",""),"|Float",""),ChapterTable!$1:$1,0),0)*ChapterTable!$P$17,
  IF(AND($A2528=0,$B2528=0),
    F2529,
  IF($B2528=0,
    VLOOKUP($A2528,ChapterTable!$1:$1048576,MATCH("최종"&amp;SUBSTITUTE(SUBSTITUTE(F$1,"standard",""),"|Float",""),ChapterTable!$1:$1,0),0),
  IF($B2528=1,
    IF($L2528=FALSE,
      VLOOKUP($A2528,ChapterTable!$1:$1048576,MATCH("최종"&amp;SUBSTITUTE(SUBSTITUTE(F$1,"standard",""),"|Float",""),ChapterTable!$1:$1,0),0),
      VLOOKUP($A2528-ChapterTable!$P$11,ChapterTable!$1:$1048576,MATCH("최종"&amp;SUBSTITUTE(SUBSTITUTE(F$1,"standard",""),"|Float",""),ChapterTable!$1:$1,0),0)*ChapterTable!$P$14
    ),
  OFFSET(F2528,-$B2528+IF($L2528,1,0),0)*
    (VLOOKUP(SUBSTITUTE(SUBSTITUTE(F$1,"standard",""),"|Float","")&amp;IF(OR($L2528=TRUE,$A2528=0,MOD($A2528,ChapterTable!$R$20)&lt;&gt;0),"","보스")&amp;"인게임누적곱배수",ChapterTable!$R:$S,2,0)^D2528
    +VLOOKUP(SUBSTITUTE(SUBSTITUTE(F$1,"standard",""),"|Float","")&amp;IF(OR($L2528=TRUE,$A2528=0,MOD($A2528,ChapterTable!$R$20)&lt;&gt;0),"","보스")&amp;"인게임누적합배수",ChapterTable!$R:$S,2,0)*D2528)
  )
  )
  )
)</f>
        <v>2667943.7500674119</v>
      </c>
      <c r="G2528" t="s">
        <v>719</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286"/>
        <v>4</v>
      </c>
      <c r="Q2528">
        <f t="shared" si="287"/>
        <v>4</v>
      </c>
      <c r="R2528" t="b">
        <f t="shared" ca="1" si="288"/>
        <v>1</v>
      </c>
      <c r="T2528" t="b">
        <f t="shared" ca="1" si="289"/>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92"/>
        <v>0.25</v>
      </c>
      <c r="AJ2528">
        <f t="shared" si="290"/>
        <v>0.32</v>
      </c>
      <c r="AK2528">
        <f t="shared" si="291"/>
        <v>1</v>
      </c>
      <c r="AL2528">
        <f t="shared" si="285"/>
        <v>13</v>
      </c>
    </row>
    <row r="2529" spans="1:38" hidden="1" x14ac:dyDescent="0.3">
      <c r="A2529">
        <v>28</v>
      </c>
      <c r="B2529">
        <v>38</v>
      </c>
      <c r="C2529">
        <f>IF(OR($L2529=TRUE,$A2529=0,MOD($A2529,ChapterTable!$R$20)&lt;&gt;0),
MAX(0,INT(($B2529+ChapterTable!$P$26+VLOOKUP(SUBSTITUTE(C$1,"성장단계","")&amp;"단계오프셋",ChapterTable!$R:$S,2,0))/ChapterTable!$P$23)),
MAX(0,INT(($B2529+ChapterTable!$R$26+VLOOKUP(SUBSTITUTE(C$1,"성장단계","")&amp;"보스단계오프셋",ChapterTable!$R:$S,2,0))/ChapterTable!$R$23)))</f>
        <v>4</v>
      </c>
      <c r="D2529">
        <f>IF(OR($L2529=TRUE,$A2529=0,MOD($A2529,ChapterTable!$R$20)&lt;&gt;0),
MAX(0,INT(($B2529+ChapterTable!$P$26+VLOOKUP(SUBSTITUTE(D$1,"성장단계","")&amp;"단계오프셋",ChapterTable!$R:$S,2,0))/ChapterTable!$P$23)),
MAX(0,INT(($B2529+ChapterTable!$R$26+VLOOKUP(SUBSTITUTE(D$1,"성장단계","")&amp;"보스단계오프셋",ChapterTable!$R:$S,2,0))/ChapterTable!$R$23)))</f>
        <v>3</v>
      </c>
      <c r="E2529" s="1">
        <f ca="1">IF(AND($A2529=0,$B2529=1),
    VLOOKUP(1,ChapterTable!$1:$1048576,MATCH("최종"&amp;SUBSTITUTE(SUBSTITUTE(E$1,"standard",""),"|Float",""),ChapterTable!$1:$1,0),0)*ChapterTable!$P$17,
  IF(AND($A2529=0,$B2529=0),
    E2530,
  IF($B2529=0,
    VLOOKUP($A2529,ChapterTable!$1:$1048576,MATCH("최종"&amp;SUBSTITUTE(SUBSTITUTE(E$1,"standard",""),"|Float",""),ChapterTable!$1:$1,0),0),
  IF($B2529=1,
    IF($L2529=FALSE,
      VLOOKUP($A2529,ChapterTable!$1:$1048576,MATCH("최종"&amp;SUBSTITUTE(SUBSTITUTE(E$1,"standard",""),"|Float",""),ChapterTable!$1:$1,0),0),
      VLOOKUP($A2529-ChapterTable!$P$11,ChapterTable!$1:$1048576,MATCH("최종"&amp;SUBSTITUTE(SUBSTITUTE(E$1,"standard",""),"|Float",""),ChapterTable!$1:$1,0),0)*ChapterTable!$P$14
    ),
  OFFSET(E2529,-$B2529+IF($L2529,1,0),0)*IF($B2529&gt;OFFSET($B2529,1,0),ChapterTable!$R$17,1)*
    (VLOOKUP(SUBSTITUTE(SUBSTITUTE(E$1,"standard",""),"|Float","")&amp;IF(OR($L2529=TRUE,$A2529=0,MOD($A2529,ChapterTable!$R$20)&lt;&gt;0),"","보스")&amp;"인게임누적곱배수",ChapterTable!$R:$S,2,0)^C2529
    +VLOOKUP(SUBSTITUTE(SUBSTITUTE(E$1,"standard",""),"|Float","")&amp;IF(OR($L2529=TRUE,$A2529=0,MOD($A2529,ChapterTable!$R$20)&lt;&gt;0),"","보스")&amp;"인게임누적합배수",ChapterTable!$R:$S,2,0)*C2529)
  )
  )
  )
)</f>
        <v>9408585.3063601796</v>
      </c>
      <c r="F2529" s="1">
        <f ca="1">IF(AND($A2529=0,$B2529=1),
    VLOOKUP(1,ChapterTable!$1:$1048576,MATCH("최종"&amp;SUBSTITUTE(SUBSTITUTE(F$1,"standard",""),"|Float",""),ChapterTable!$1:$1,0),0)*ChapterTable!$P$17,
  IF(AND($A2529=0,$B2529=0),
    F2530,
  IF($B2529=0,
    VLOOKUP($A2529,ChapterTable!$1:$1048576,MATCH("최종"&amp;SUBSTITUTE(SUBSTITUTE(F$1,"standard",""),"|Float",""),ChapterTable!$1:$1,0),0),
  IF($B2529=1,
    IF($L2529=FALSE,
      VLOOKUP($A2529,ChapterTable!$1:$1048576,MATCH("최종"&amp;SUBSTITUTE(SUBSTITUTE(F$1,"standard",""),"|Float",""),ChapterTable!$1:$1,0),0),
      VLOOKUP($A2529-ChapterTable!$P$11,ChapterTable!$1:$1048576,MATCH("최종"&amp;SUBSTITUTE(SUBSTITUTE(F$1,"standard",""),"|Float",""),ChapterTable!$1:$1,0),0)*ChapterTable!$P$14
    ),
  OFFSET(F2529,-$B2529+IF($L2529,1,0),0)*
    (VLOOKUP(SUBSTITUTE(SUBSTITUTE(F$1,"standard",""),"|Float","")&amp;IF(OR($L2529=TRUE,$A2529=0,MOD($A2529,ChapterTable!$R$20)&lt;&gt;0),"","보스")&amp;"인게임누적곱배수",ChapterTable!$R:$S,2,0)^D2529
    +VLOOKUP(SUBSTITUTE(SUBSTITUTE(F$1,"standard",""),"|Float","")&amp;IF(OR($L2529=TRUE,$A2529=0,MOD($A2529,ChapterTable!$R$20)&lt;&gt;0),"","보스")&amp;"인게임누적합배수",ChapterTable!$R:$S,2,0)*D2529)
  )
  )
  )
)</f>
        <v>2667943.7500674119</v>
      </c>
      <c r="G2529" t="s">
        <v>719</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286"/>
        <v>4</v>
      </c>
      <c r="Q2529">
        <f t="shared" si="287"/>
        <v>4</v>
      </c>
      <c r="R2529" t="b">
        <f t="shared" ca="1" si="288"/>
        <v>1</v>
      </c>
      <c r="T2529" t="b">
        <f t="shared" ca="1" si="289"/>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92"/>
        <v>0.25</v>
      </c>
      <c r="AJ2529">
        <f t="shared" si="290"/>
        <v>0.32</v>
      </c>
      <c r="AK2529">
        <f t="shared" si="291"/>
        <v>1</v>
      </c>
      <c r="AL2529">
        <f t="shared" si="285"/>
        <v>13</v>
      </c>
    </row>
    <row r="2530" spans="1:38" hidden="1" x14ac:dyDescent="0.3">
      <c r="A2530">
        <v>28</v>
      </c>
      <c r="B2530">
        <v>39</v>
      </c>
      <c r="C2530">
        <f>IF(OR($L2530=TRUE,$A2530=0,MOD($A2530,ChapterTable!$R$20)&lt;&gt;0),
MAX(0,INT(($B2530+ChapterTable!$P$26+VLOOKUP(SUBSTITUTE(C$1,"성장단계","")&amp;"단계오프셋",ChapterTable!$R:$S,2,0))/ChapterTable!$P$23)),
MAX(0,INT(($B2530+ChapterTable!$R$26+VLOOKUP(SUBSTITUTE(C$1,"성장단계","")&amp;"보스단계오프셋",ChapterTable!$R:$S,2,0))/ChapterTable!$R$23)))</f>
        <v>4</v>
      </c>
      <c r="D2530">
        <f>IF(OR($L2530=TRUE,$A2530=0,MOD($A2530,ChapterTable!$R$20)&lt;&gt;0),
MAX(0,INT(($B2530+ChapterTable!$P$26+VLOOKUP(SUBSTITUTE(D$1,"성장단계","")&amp;"단계오프셋",ChapterTable!$R:$S,2,0))/ChapterTable!$P$23)),
MAX(0,INT(($B2530+ChapterTable!$R$26+VLOOKUP(SUBSTITUTE(D$1,"성장단계","")&amp;"보스단계오프셋",ChapterTable!$R:$S,2,0))/ChapterTable!$R$23)))</f>
        <v>3</v>
      </c>
      <c r="E2530" s="1">
        <f ca="1">IF(AND($A2530=0,$B2530=1),
    VLOOKUP(1,ChapterTable!$1:$1048576,MATCH("최종"&amp;SUBSTITUTE(SUBSTITUTE(E$1,"standard",""),"|Float",""),ChapterTable!$1:$1,0),0)*ChapterTable!$P$17,
  IF(AND($A2530=0,$B2530=0),
    E2531,
  IF($B2530=0,
    VLOOKUP($A2530,ChapterTable!$1:$1048576,MATCH("최종"&amp;SUBSTITUTE(SUBSTITUTE(E$1,"standard",""),"|Float",""),ChapterTable!$1:$1,0),0),
  IF($B2530=1,
    IF($L2530=FALSE,
      VLOOKUP($A2530,ChapterTable!$1:$1048576,MATCH("최종"&amp;SUBSTITUTE(SUBSTITUTE(E$1,"standard",""),"|Float",""),ChapterTable!$1:$1,0),0),
      VLOOKUP($A2530-ChapterTable!$P$11,ChapterTable!$1:$1048576,MATCH("최종"&amp;SUBSTITUTE(SUBSTITUTE(E$1,"standard",""),"|Float",""),ChapterTable!$1:$1,0),0)*ChapterTable!$P$14
    ),
  OFFSET(E2530,-$B2530+IF($L2530,1,0),0)*IF($B2530&gt;OFFSET($B2530,1,0),ChapterTable!$R$17,1)*
    (VLOOKUP(SUBSTITUTE(SUBSTITUTE(E$1,"standard",""),"|Float","")&amp;IF(OR($L2530=TRUE,$A2530=0,MOD($A2530,ChapterTable!$R$20)&lt;&gt;0),"","보스")&amp;"인게임누적곱배수",ChapterTable!$R:$S,2,0)^C2530
    +VLOOKUP(SUBSTITUTE(SUBSTITUTE(E$1,"standard",""),"|Float","")&amp;IF(OR($L2530=TRUE,$A2530=0,MOD($A2530,ChapterTable!$R$20)&lt;&gt;0),"","보스")&amp;"인게임누적합배수",ChapterTable!$R:$S,2,0)*C2530)
  )
  )
  )
)</f>
        <v>9408585.3063601796</v>
      </c>
      <c r="F2530" s="1">
        <f ca="1">IF(AND($A2530=0,$B2530=1),
    VLOOKUP(1,ChapterTable!$1:$1048576,MATCH("최종"&amp;SUBSTITUTE(SUBSTITUTE(F$1,"standard",""),"|Float",""),ChapterTable!$1:$1,0),0)*ChapterTable!$P$17,
  IF(AND($A2530=0,$B2530=0),
    F2531,
  IF($B2530=0,
    VLOOKUP($A2530,ChapterTable!$1:$1048576,MATCH("최종"&amp;SUBSTITUTE(SUBSTITUTE(F$1,"standard",""),"|Float",""),ChapterTable!$1:$1,0),0),
  IF($B2530=1,
    IF($L2530=FALSE,
      VLOOKUP($A2530,ChapterTable!$1:$1048576,MATCH("최종"&amp;SUBSTITUTE(SUBSTITUTE(F$1,"standard",""),"|Float",""),ChapterTable!$1:$1,0),0),
      VLOOKUP($A2530-ChapterTable!$P$11,ChapterTable!$1:$1048576,MATCH("최종"&amp;SUBSTITUTE(SUBSTITUTE(F$1,"standard",""),"|Float",""),ChapterTable!$1:$1,0),0)*ChapterTable!$P$14
    ),
  OFFSET(F2530,-$B2530+IF($L2530,1,0),0)*
    (VLOOKUP(SUBSTITUTE(SUBSTITUTE(F$1,"standard",""),"|Float","")&amp;IF(OR($L2530=TRUE,$A2530=0,MOD($A2530,ChapterTable!$R$20)&lt;&gt;0),"","보스")&amp;"인게임누적곱배수",ChapterTable!$R:$S,2,0)^D2530
    +VLOOKUP(SUBSTITUTE(SUBSTITUTE(F$1,"standard",""),"|Float","")&amp;IF(OR($L2530=TRUE,$A2530=0,MOD($A2530,ChapterTable!$R$20)&lt;&gt;0),"","보스")&amp;"인게임누적합배수",ChapterTable!$R:$S,2,0)*D2530)
  )
  )
  )
)</f>
        <v>2667943.7500674119</v>
      </c>
      <c r="G2530" t="s">
        <v>719</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286"/>
        <v>94</v>
      </c>
      <c r="Q2530">
        <f t="shared" si="287"/>
        <v>94</v>
      </c>
      <c r="R2530" t="b">
        <f t="shared" ca="1" si="288"/>
        <v>1</v>
      </c>
      <c r="T2530" t="b">
        <f t="shared" ca="1" si="289"/>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92"/>
        <v>0.25</v>
      </c>
      <c r="AJ2530">
        <f t="shared" si="290"/>
        <v>0.32</v>
      </c>
      <c r="AK2530">
        <f t="shared" si="291"/>
        <v>1</v>
      </c>
      <c r="AL2530">
        <f t="shared" si="285"/>
        <v>13</v>
      </c>
    </row>
    <row r="2531" spans="1:38" hidden="1" x14ac:dyDescent="0.3">
      <c r="A2531">
        <v>28</v>
      </c>
      <c r="B2531">
        <v>40</v>
      </c>
      <c r="C2531">
        <f>IF(OR($L2531=TRUE,$A2531=0,MOD($A2531,ChapterTable!$R$20)&lt;&gt;0),
MAX(0,INT(($B2531+ChapterTable!$P$26+VLOOKUP(SUBSTITUTE(C$1,"성장단계","")&amp;"단계오프셋",ChapterTable!$R:$S,2,0))/ChapterTable!$P$23)),
MAX(0,INT(($B2531+ChapterTable!$R$26+VLOOKUP(SUBSTITUTE(C$1,"성장단계","")&amp;"보스단계오프셋",ChapterTable!$R:$S,2,0))/ChapterTable!$R$23)))</f>
        <v>4</v>
      </c>
      <c r="D2531">
        <f>IF(OR($L2531=TRUE,$A2531=0,MOD($A2531,ChapterTable!$R$20)&lt;&gt;0),
MAX(0,INT(($B2531+ChapterTable!$P$26+VLOOKUP(SUBSTITUTE(D$1,"성장단계","")&amp;"단계오프셋",ChapterTable!$R:$S,2,0))/ChapterTable!$P$23)),
MAX(0,INT(($B2531+ChapterTable!$R$26+VLOOKUP(SUBSTITUTE(D$1,"성장단계","")&amp;"보스단계오프셋",ChapterTable!$R:$S,2,0))/ChapterTable!$R$23)))</f>
        <v>3</v>
      </c>
      <c r="E2531" s="1">
        <f ca="1">IF(AND($A2531=0,$B2531=1),
    VLOOKUP(1,ChapterTable!$1:$1048576,MATCH("최종"&amp;SUBSTITUTE(SUBSTITUTE(E$1,"standard",""),"|Float",""),ChapterTable!$1:$1,0),0)*ChapterTable!$P$17,
  IF(AND($A2531=0,$B2531=0),
    E2532,
  IF($B2531=0,
    VLOOKUP($A2531,ChapterTable!$1:$1048576,MATCH("최종"&amp;SUBSTITUTE(SUBSTITUTE(E$1,"standard",""),"|Float",""),ChapterTable!$1:$1,0),0),
  IF($B2531=1,
    IF($L2531=FALSE,
      VLOOKUP($A2531,ChapterTable!$1:$1048576,MATCH("최종"&amp;SUBSTITUTE(SUBSTITUTE(E$1,"standard",""),"|Float",""),ChapterTable!$1:$1,0),0),
      VLOOKUP($A2531-ChapterTable!$P$11,ChapterTable!$1:$1048576,MATCH("최종"&amp;SUBSTITUTE(SUBSTITUTE(E$1,"standard",""),"|Float",""),ChapterTable!$1:$1,0),0)*ChapterTable!$P$14
    ),
  OFFSET(E2531,-$B2531+IF($L2531,1,0),0)*IF($B2531&gt;OFFSET($B2531,1,0),ChapterTable!$R$17,1)*
    (VLOOKUP(SUBSTITUTE(SUBSTITUTE(E$1,"standard",""),"|Float","")&amp;IF(OR($L2531=TRUE,$A2531=0,MOD($A2531,ChapterTable!$R$20)&lt;&gt;0),"","보스")&amp;"인게임누적곱배수",ChapterTable!$R:$S,2,0)^C2531
    +VLOOKUP(SUBSTITUTE(SUBSTITUTE(E$1,"standard",""),"|Float","")&amp;IF(OR($L2531=TRUE,$A2531=0,MOD($A2531,ChapterTable!$R$20)&lt;&gt;0),"","보스")&amp;"인게임누적합배수",ChapterTable!$R:$S,2,0)*C2531)
  )
  )
  )
)</f>
        <v>9408585.3063601796</v>
      </c>
      <c r="F2531" s="1">
        <f ca="1">IF(AND($A2531=0,$B2531=1),
    VLOOKUP(1,ChapterTable!$1:$1048576,MATCH("최종"&amp;SUBSTITUTE(SUBSTITUTE(F$1,"standard",""),"|Float",""),ChapterTable!$1:$1,0),0)*ChapterTable!$P$17,
  IF(AND($A2531=0,$B2531=0),
    F2532,
  IF($B2531=0,
    VLOOKUP($A2531,ChapterTable!$1:$1048576,MATCH("최종"&amp;SUBSTITUTE(SUBSTITUTE(F$1,"standard",""),"|Float",""),ChapterTable!$1:$1,0),0),
  IF($B2531=1,
    IF($L2531=FALSE,
      VLOOKUP($A2531,ChapterTable!$1:$1048576,MATCH("최종"&amp;SUBSTITUTE(SUBSTITUTE(F$1,"standard",""),"|Float",""),ChapterTable!$1:$1,0),0),
      VLOOKUP($A2531-ChapterTable!$P$11,ChapterTable!$1:$1048576,MATCH("최종"&amp;SUBSTITUTE(SUBSTITUTE(F$1,"standard",""),"|Float",""),ChapterTable!$1:$1,0),0)*ChapterTable!$P$14
    ),
  OFFSET(F2531,-$B2531+IF($L2531,1,0),0)*
    (VLOOKUP(SUBSTITUTE(SUBSTITUTE(F$1,"standard",""),"|Float","")&amp;IF(OR($L2531=TRUE,$A2531=0,MOD($A2531,ChapterTable!$R$20)&lt;&gt;0),"","보스")&amp;"인게임누적곱배수",ChapterTable!$R:$S,2,0)^D2531
    +VLOOKUP(SUBSTITUTE(SUBSTITUTE(F$1,"standard",""),"|Float","")&amp;IF(OR($L2531=TRUE,$A2531=0,MOD($A2531,ChapterTable!$R$20)&lt;&gt;0),"","보스")&amp;"인게임누적합배수",ChapterTable!$R:$S,2,0)*D2531)
  )
  )
  )
)</f>
        <v>2667943.7500674119</v>
      </c>
      <c r="G2531" t="s">
        <v>719</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286"/>
        <v>24</v>
      </c>
      <c r="Q2531">
        <f t="shared" si="287"/>
        <v>24</v>
      </c>
      <c r="R2531" t="b">
        <f t="shared" ca="1" si="288"/>
        <v>1</v>
      </c>
      <c r="T2531" t="b">
        <f t="shared" ca="1" si="289"/>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92"/>
        <v>0.25</v>
      </c>
      <c r="AJ2531">
        <f t="shared" si="290"/>
        <v>1</v>
      </c>
      <c r="AK2531">
        <f t="shared" si="291"/>
        <v>4</v>
      </c>
      <c r="AL2531">
        <f t="shared" si="285"/>
        <v>13</v>
      </c>
    </row>
    <row r="2532" spans="1:38" hidden="1" x14ac:dyDescent="0.3">
      <c r="A2532">
        <v>28</v>
      </c>
      <c r="B2532">
        <v>41</v>
      </c>
      <c r="C2532">
        <f>IF(OR($L2532=TRUE,$A2532=0,MOD($A2532,ChapterTable!$R$20)&lt;&gt;0),
MAX(0,INT(($B2532+ChapterTable!$P$26+VLOOKUP(SUBSTITUTE(C$1,"성장단계","")&amp;"단계오프셋",ChapterTable!$R:$S,2,0))/ChapterTable!$P$23)),
MAX(0,INT(($B2532+ChapterTable!$R$26+VLOOKUP(SUBSTITUTE(C$1,"성장단계","")&amp;"보스단계오프셋",ChapterTable!$R:$S,2,0))/ChapterTable!$R$23)))</f>
        <v>4</v>
      </c>
      <c r="D2532">
        <f>IF(OR($L2532=TRUE,$A2532=0,MOD($A2532,ChapterTable!$R$20)&lt;&gt;0),
MAX(0,INT(($B2532+ChapterTable!$P$26+VLOOKUP(SUBSTITUTE(D$1,"성장단계","")&amp;"단계오프셋",ChapterTable!$R:$S,2,0))/ChapterTable!$P$23)),
MAX(0,INT(($B2532+ChapterTable!$R$26+VLOOKUP(SUBSTITUTE(D$1,"성장단계","")&amp;"보스단계오프셋",ChapterTable!$R:$S,2,0))/ChapterTable!$R$23)))</f>
        <v>4</v>
      </c>
      <c r="E2532" s="1">
        <f ca="1">IF(AND($A2532=0,$B2532=1),
    VLOOKUP(1,ChapterTable!$1:$1048576,MATCH("최종"&amp;SUBSTITUTE(SUBSTITUTE(E$1,"standard",""),"|Float",""),ChapterTable!$1:$1,0),0)*ChapterTable!$P$17,
  IF(AND($A2532=0,$B2532=0),
    E2533,
  IF($B2532=0,
    VLOOKUP($A2532,ChapterTable!$1:$1048576,MATCH("최종"&amp;SUBSTITUTE(SUBSTITUTE(E$1,"standard",""),"|Float",""),ChapterTable!$1:$1,0),0),
  IF($B2532=1,
    IF($L2532=FALSE,
      VLOOKUP($A2532,ChapterTable!$1:$1048576,MATCH("최종"&amp;SUBSTITUTE(SUBSTITUTE(E$1,"standard",""),"|Float",""),ChapterTable!$1:$1,0),0),
      VLOOKUP($A2532-ChapterTable!$P$11,ChapterTable!$1:$1048576,MATCH("최종"&amp;SUBSTITUTE(SUBSTITUTE(E$1,"standard",""),"|Float",""),ChapterTable!$1:$1,0),0)*ChapterTable!$P$14
    ),
  OFFSET(E2532,-$B2532+IF($L2532,1,0),0)*IF($B2532&gt;OFFSET($B2532,1,0),ChapterTable!$R$17,1)*
    (VLOOKUP(SUBSTITUTE(SUBSTITUTE(E$1,"standard",""),"|Float","")&amp;IF(OR($L2532=TRUE,$A2532=0,MOD($A2532,ChapterTable!$R$20)&lt;&gt;0),"","보스")&amp;"인게임누적곱배수",ChapterTable!$R:$S,2,0)^C2532
    +VLOOKUP(SUBSTITUTE(SUBSTITUTE(E$1,"standard",""),"|Float","")&amp;IF(OR($L2532=TRUE,$A2532=0,MOD($A2532,ChapterTable!$R$20)&lt;&gt;0),"","보스")&amp;"인게임누적합배수",ChapterTable!$R:$S,2,0)*C2532)
  )
  )
  )
)</f>
        <v>9408585.3063601796</v>
      </c>
      <c r="F2532" s="1">
        <f ca="1">IF(AND($A2532=0,$B2532=1),
    VLOOKUP(1,ChapterTable!$1:$1048576,MATCH("최종"&amp;SUBSTITUTE(SUBSTITUTE(F$1,"standard",""),"|Float",""),ChapterTable!$1:$1,0),0)*ChapterTable!$P$17,
  IF(AND($A2532=0,$B2532=0),
    F2533,
  IF($B2532=0,
    VLOOKUP($A2532,ChapterTable!$1:$1048576,MATCH("최종"&amp;SUBSTITUTE(SUBSTITUTE(F$1,"standard",""),"|Float",""),ChapterTable!$1:$1,0),0),
  IF($B2532=1,
    IF($L2532=FALSE,
      VLOOKUP($A2532,ChapterTable!$1:$1048576,MATCH("최종"&amp;SUBSTITUTE(SUBSTITUTE(F$1,"standard",""),"|Float",""),ChapterTable!$1:$1,0),0),
      VLOOKUP($A2532-ChapterTable!$P$11,ChapterTable!$1:$1048576,MATCH("최종"&amp;SUBSTITUTE(SUBSTITUTE(F$1,"standard",""),"|Float",""),ChapterTable!$1:$1,0),0)*ChapterTable!$P$14
    ),
  OFFSET(F2532,-$B2532+IF($L2532,1,0),0)*
    (VLOOKUP(SUBSTITUTE(SUBSTITUTE(F$1,"standard",""),"|Float","")&amp;IF(OR($L2532=TRUE,$A2532=0,MOD($A2532,ChapterTable!$R$20)&lt;&gt;0),"","보스")&amp;"인게임누적곱배수",ChapterTable!$R:$S,2,0)^D2532
    +VLOOKUP(SUBSTITUTE(SUBSTITUTE(F$1,"standard",""),"|Float","")&amp;IF(OR($L2532=TRUE,$A2532=0,MOD($A2532,ChapterTable!$R$20)&lt;&gt;0),"","보스")&amp;"인게임누적합배수",ChapterTable!$R:$S,2,0)*D2532)
  )
  )
  )
)</f>
        <v>2831287.2449694984</v>
      </c>
      <c r="G2532" t="s">
        <v>719</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286"/>
        <v>5</v>
      </c>
      <c r="Q2532">
        <f t="shared" si="287"/>
        <v>5</v>
      </c>
      <c r="R2532" t="b">
        <f t="shared" ca="1" si="288"/>
        <v>1</v>
      </c>
      <c r="T2532" t="b">
        <f t="shared" ca="1" si="289"/>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92"/>
        <v>0.2</v>
      </c>
      <c r="AJ2532">
        <f t="shared" si="290"/>
        <v>0.27466666000000001</v>
      </c>
      <c r="AK2532">
        <f t="shared" si="291"/>
        <v>1</v>
      </c>
      <c r="AL2532">
        <f t="shared" si="285"/>
        <v>13</v>
      </c>
    </row>
    <row r="2533" spans="1:38" hidden="1" x14ac:dyDescent="0.3">
      <c r="A2533">
        <v>28</v>
      </c>
      <c r="B2533">
        <v>42</v>
      </c>
      <c r="C2533">
        <f>IF(OR($L2533=TRUE,$A2533=0,MOD($A2533,ChapterTable!$R$20)&lt;&gt;0),
MAX(0,INT(($B2533+ChapterTable!$P$26+VLOOKUP(SUBSTITUTE(C$1,"성장단계","")&amp;"단계오프셋",ChapterTable!$R:$S,2,0))/ChapterTable!$P$23)),
MAX(0,INT(($B2533+ChapterTable!$R$26+VLOOKUP(SUBSTITUTE(C$1,"성장단계","")&amp;"보스단계오프셋",ChapterTable!$R:$S,2,0))/ChapterTable!$R$23)))</f>
        <v>4</v>
      </c>
      <c r="D2533">
        <f>IF(OR($L2533=TRUE,$A2533=0,MOD($A2533,ChapterTable!$R$20)&lt;&gt;0),
MAX(0,INT(($B2533+ChapterTable!$P$26+VLOOKUP(SUBSTITUTE(D$1,"성장단계","")&amp;"단계오프셋",ChapterTable!$R:$S,2,0))/ChapterTable!$P$23)),
MAX(0,INT(($B2533+ChapterTable!$R$26+VLOOKUP(SUBSTITUTE(D$1,"성장단계","")&amp;"보스단계오프셋",ChapterTable!$R:$S,2,0))/ChapterTable!$R$23)))</f>
        <v>4</v>
      </c>
      <c r="E2533" s="1">
        <f ca="1">IF(AND($A2533=0,$B2533=1),
    VLOOKUP(1,ChapterTable!$1:$1048576,MATCH("최종"&amp;SUBSTITUTE(SUBSTITUTE(E$1,"standard",""),"|Float",""),ChapterTable!$1:$1,0),0)*ChapterTable!$P$17,
  IF(AND($A2533=0,$B2533=0),
    E2534,
  IF($B2533=0,
    VLOOKUP($A2533,ChapterTable!$1:$1048576,MATCH("최종"&amp;SUBSTITUTE(SUBSTITUTE(E$1,"standard",""),"|Float",""),ChapterTable!$1:$1,0),0),
  IF($B2533=1,
    IF($L2533=FALSE,
      VLOOKUP($A2533,ChapterTable!$1:$1048576,MATCH("최종"&amp;SUBSTITUTE(SUBSTITUTE(E$1,"standard",""),"|Float",""),ChapterTable!$1:$1,0),0),
      VLOOKUP($A2533-ChapterTable!$P$11,ChapterTable!$1:$1048576,MATCH("최종"&amp;SUBSTITUTE(SUBSTITUTE(E$1,"standard",""),"|Float",""),ChapterTable!$1:$1,0),0)*ChapterTable!$P$14
    ),
  OFFSET(E2533,-$B2533+IF($L2533,1,0),0)*IF($B2533&gt;OFFSET($B2533,1,0),ChapterTable!$R$17,1)*
    (VLOOKUP(SUBSTITUTE(SUBSTITUTE(E$1,"standard",""),"|Float","")&amp;IF(OR($L2533=TRUE,$A2533=0,MOD($A2533,ChapterTable!$R$20)&lt;&gt;0),"","보스")&amp;"인게임누적곱배수",ChapterTable!$R:$S,2,0)^C2533
    +VLOOKUP(SUBSTITUTE(SUBSTITUTE(E$1,"standard",""),"|Float","")&amp;IF(OR($L2533=TRUE,$A2533=0,MOD($A2533,ChapterTable!$R$20)&lt;&gt;0),"","보스")&amp;"인게임누적합배수",ChapterTable!$R:$S,2,0)*C2533)
  )
  )
  )
)</f>
        <v>9408585.3063601796</v>
      </c>
      <c r="F2533" s="1">
        <f ca="1">IF(AND($A2533=0,$B2533=1),
    VLOOKUP(1,ChapterTable!$1:$1048576,MATCH("최종"&amp;SUBSTITUTE(SUBSTITUTE(F$1,"standard",""),"|Float",""),ChapterTable!$1:$1,0),0)*ChapterTable!$P$17,
  IF(AND($A2533=0,$B2533=0),
    F2534,
  IF($B2533=0,
    VLOOKUP($A2533,ChapterTable!$1:$1048576,MATCH("최종"&amp;SUBSTITUTE(SUBSTITUTE(F$1,"standard",""),"|Float",""),ChapterTable!$1:$1,0),0),
  IF($B2533=1,
    IF($L2533=FALSE,
      VLOOKUP($A2533,ChapterTable!$1:$1048576,MATCH("최종"&amp;SUBSTITUTE(SUBSTITUTE(F$1,"standard",""),"|Float",""),ChapterTable!$1:$1,0),0),
      VLOOKUP($A2533-ChapterTable!$P$11,ChapterTable!$1:$1048576,MATCH("최종"&amp;SUBSTITUTE(SUBSTITUTE(F$1,"standard",""),"|Float",""),ChapterTable!$1:$1,0),0)*ChapterTable!$P$14
    ),
  OFFSET(F2533,-$B2533+IF($L2533,1,0),0)*
    (VLOOKUP(SUBSTITUTE(SUBSTITUTE(F$1,"standard",""),"|Float","")&amp;IF(OR($L2533=TRUE,$A2533=0,MOD($A2533,ChapterTable!$R$20)&lt;&gt;0),"","보스")&amp;"인게임누적곱배수",ChapterTable!$R:$S,2,0)^D2533
    +VLOOKUP(SUBSTITUTE(SUBSTITUTE(F$1,"standard",""),"|Float","")&amp;IF(OR($L2533=TRUE,$A2533=0,MOD($A2533,ChapterTable!$R$20)&lt;&gt;0),"","보스")&amp;"인게임누적합배수",ChapterTable!$R:$S,2,0)*D2533)
  )
  )
  )
)</f>
        <v>2831287.2449694984</v>
      </c>
      <c r="G2533" t="s">
        <v>719</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286"/>
        <v>5</v>
      </c>
      <c r="Q2533">
        <f t="shared" si="287"/>
        <v>5</v>
      </c>
      <c r="R2533" t="b">
        <f t="shared" ca="1" si="288"/>
        <v>1</v>
      </c>
      <c r="T2533" t="b">
        <f t="shared" ca="1" si="289"/>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92"/>
        <v>0.2</v>
      </c>
      <c r="AJ2533">
        <f t="shared" si="290"/>
        <v>0.27466666000000001</v>
      </c>
      <c r="AK2533">
        <f t="shared" si="291"/>
        <v>1</v>
      </c>
      <c r="AL2533">
        <f t="shared" ref="AL2533:AL2591" si="293">AL2483+1</f>
        <v>13</v>
      </c>
    </row>
    <row r="2534" spans="1:38" hidden="1" x14ac:dyDescent="0.3">
      <c r="A2534">
        <v>28</v>
      </c>
      <c r="B2534">
        <v>43</v>
      </c>
      <c r="C2534">
        <f>IF(OR($L2534=TRUE,$A2534=0,MOD($A2534,ChapterTable!$R$20)&lt;&gt;0),
MAX(0,INT(($B2534+ChapterTable!$P$26+VLOOKUP(SUBSTITUTE(C$1,"성장단계","")&amp;"단계오프셋",ChapterTable!$R:$S,2,0))/ChapterTable!$P$23)),
MAX(0,INT(($B2534+ChapterTable!$R$26+VLOOKUP(SUBSTITUTE(C$1,"성장단계","")&amp;"보스단계오프셋",ChapterTable!$R:$S,2,0))/ChapterTable!$R$23)))</f>
        <v>4</v>
      </c>
      <c r="D2534">
        <f>IF(OR($L2534=TRUE,$A2534=0,MOD($A2534,ChapterTable!$R$20)&lt;&gt;0),
MAX(0,INT(($B2534+ChapterTable!$P$26+VLOOKUP(SUBSTITUTE(D$1,"성장단계","")&amp;"단계오프셋",ChapterTable!$R:$S,2,0))/ChapterTable!$P$23)),
MAX(0,INT(($B2534+ChapterTable!$R$26+VLOOKUP(SUBSTITUTE(D$1,"성장단계","")&amp;"보스단계오프셋",ChapterTable!$R:$S,2,0))/ChapterTable!$R$23)))</f>
        <v>4</v>
      </c>
      <c r="E2534" s="1">
        <f ca="1">IF(AND($A2534=0,$B2534=1),
    VLOOKUP(1,ChapterTable!$1:$1048576,MATCH("최종"&amp;SUBSTITUTE(SUBSTITUTE(E$1,"standard",""),"|Float",""),ChapterTable!$1:$1,0),0)*ChapterTable!$P$17,
  IF(AND($A2534=0,$B2534=0),
    E2535,
  IF($B2534=0,
    VLOOKUP($A2534,ChapterTable!$1:$1048576,MATCH("최종"&amp;SUBSTITUTE(SUBSTITUTE(E$1,"standard",""),"|Float",""),ChapterTable!$1:$1,0),0),
  IF($B2534=1,
    IF($L2534=FALSE,
      VLOOKUP($A2534,ChapterTable!$1:$1048576,MATCH("최종"&amp;SUBSTITUTE(SUBSTITUTE(E$1,"standard",""),"|Float",""),ChapterTable!$1:$1,0),0),
      VLOOKUP($A2534-ChapterTable!$P$11,ChapterTable!$1:$1048576,MATCH("최종"&amp;SUBSTITUTE(SUBSTITUTE(E$1,"standard",""),"|Float",""),ChapterTable!$1:$1,0),0)*ChapterTable!$P$14
    ),
  OFFSET(E2534,-$B2534+IF($L2534,1,0),0)*IF($B2534&gt;OFFSET($B2534,1,0),ChapterTable!$R$17,1)*
    (VLOOKUP(SUBSTITUTE(SUBSTITUTE(E$1,"standard",""),"|Float","")&amp;IF(OR($L2534=TRUE,$A2534=0,MOD($A2534,ChapterTable!$R$20)&lt;&gt;0),"","보스")&amp;"인게임누적곱배수",ChapterTable!$R:$S,2,0)^C2534
    +VLOOKUP(SUBSTITUTE(SUBSTITUTE(E$1,"standard",""),"|Float","")&amp;IF(OR($L2534=TRUE,$A2534=0,MOD($A2534,ChapterTable!$R$20)&lt;&gt;0),"","보스")&amp;"인게임누적합배수",ChapterTable!$R:$S,2,0)*C2534)
  )
  )
  )
)</f>
        <v>9408585.3063601796</v>
      </c>
      <c r="F2534" s="1">
        <f ca="1">IF(AND($A2534=0,$B2534=1),
    VLOOKUP(1,ChapterTable!$1:$1048576,MATCH("최종"&amp;SUBSTITUTE(SUBSTITUTE(F$1,"standard",""),"|Float",""),ChapterTable!$1:$1,0),0)*ChapterTable!$P$17,
  IF(AND($A2534=0,$B2534=0),
    F2535,
  IF($B2534=0,
    VLOOKUP($A2534,ChapterTable!$1:$1048576,MATCH("최종"&amp;SUBSTITUTE(SUBSTITUTE(F$1,"standard",""),"|Float",""),ChapterTable!$1:$1,0),0),
  IF($B2534=1,
    IF($L2534=FALSE,
      VLOOKUP($A2534,ChapterTable!$1:$1048576,MATCH("최종"&amp;SUBSTITUTE(SUBSTITUTE(F$1,"standard",""),"|Float",""),ChapterTable!$1:$1,0),0),
      VLOOKUP($A2534-ChapterTable!$P$11,ChapterTable!$1:$1048576,MATCH("최종"&amp;SUBSTITUTE(SUBSTITUTE(F$1,"standard",""),"|Float",""),ChapterTable!$1:$1,0),0)*ChapterTable!$P$14
    ),
  OFFSET(F2534,-$B2534+IF($L2534,1,0),0)*
    (VLOOKUP(SUBSTITUTE(SUBSTITUTE(F$1,"standard",""),"|Float","")&amp;IF(OR($L2534=TRUE,$A2534=0,MOD($A2534,ChapterTable!$R$20)&lt;&gt;0),"","보스")&amp;"인게임누적곱배수",ChapterTable!$R:$S,2,0)^D2534
    +VLOOKUP(SUBSTITUTE(SUBSTITUTE(F$1,"standard",""),"|Float","")&amp;IF(OR($L2534=TRUE,$A2534=0,MOD($A2534,ChapterTable!$R$20)&lt;&gt;0),"","보스")&amp;"인게임누적합배수",ChapterTable!$R:$S,2,0)*D2534)
  )
  )
  )
)</f>
        <v>2831287.2449694984</v>
      </c>
      <c r="G2534" t="s">
        <v>719</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286"/>
        <v>5</v>
      </c>
      <c r="Q2534">
        <f t="shared" si="287"/>
        <v>5</v>
      </c>
      <c r="R2534" t="b">
        <f t="shared" ca="1" si="288"/>
        <v>1</v>
      </c>
      <c r="T2534" t="b">
        <f t="shared" ca="1" si="289"/>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92"/>
        <v>0.2</v>
      </c>
      <c r="AJ2534">
        <f t="shared" si="290"/>
        <v>0.27466666000000001</v>
      </c>
      <c r="AK2534">
        <f t="shared" si="291"/>
        <v>1</v>
      </c>
      <c r="AL2534">
        <f t="shared" si="293"/>
        <v>13</v>
      </c>
    </row>
    <row r="2535" spans="1:38" hidden="1" x14ac:dyDescent="0.3">
      <c r="A2535">
        <v>28</v>
      </c>
      <c r="B2535">
        <v>44</v>
      </c>
      <c r="C2535">
        <f>IF(OR($L2535=TRUE,$A2535=0,MOD($A2535,ChapterTable!$R$20)&lt;&gt;0),
MAX(0,INT(($B2535+ChapterTable!$P$26+VLOOKUP(SUBSTITUTE(C$1,"성장단계","")&amp;"단계오프셋",ChapterTable!$R:$S,2,0))/ChapterTable!$P$23)),
MAX(0,INT(($B2535+ChapterTable!$R$26+VLOOKUP(SUBSTITUTE(C$1,"성장단계","")&amp;"보스단계오프셋",ChapterTable!$R:$S,2,0))/ChapterTable!$R$23)))</f>
        <v>4</v>
      </c>
      <c r="D2535">
        <f>IF(OR($L2535=TRUE,$A2535=0,MOD($A2535,ChapterTable!$R$20)&lt;&gt;0),
MAX(0,INT(($B2535+ChapterTable!$P$26+VLOOKUP(SUBSTITUTE(D$1,"성장단계","")&amp;"단계오프셋",ChapterTable!$R:$S,2,0))/ChapterTable!$P$23)),
MAX(0,INT(($B2535+ChapterTable!$R$26+VLOOKUP(SUBSTITUTE(D$1,"성장단계","")&amp;"보스단계오프셋",ChapterTable!$R:$S,2,0))/ChapterTable!$R$23)))</f>
        <v>4</v>
      </c>
      <c r="E2535" s="1">
        <f ca="1">IF(AND($A2535=0,$B2535=1),
    VLOOKUP(1,ChapterTable!$1:$1048576,MATCH("최종"&amp;SUBSTITUTE(SUBSTITUTE(E$1,"standard",""),"|Float",""),ChapterTable!$1:$1,0),0)*ChapterTable!$P$17,
  IF(AND($A2535=0,$B2535=0),
    E2536,
  IF($B2535=0,
    VLOOKUP($A2535,ChapterTable!$1:$1048576,MATCH("최종"&amp;SUBSTITUTE(SUBSTITUTE(E$1,"standard",""),"|Float",""),ChapterTable!$1:$1,0),0),
  IF($B2535=1,
    IF($L2535=FALSE,
      VLOOKUP($A2535,ChapterTable!$1:$1048576,MATCH("최종"&amp;SUBSTITUTE(SUBSTITUTE(E$1,"standard",""),"|Float",""),ChapterTable!$1:$1,0),0),
      VLOOKUP($A2535-ChapterTable!$P$11,ChapterTable!$1:$1048576,MATCH("최종"&amp;SUBSTITUTE(SUBSTITUTE(E$1,"standard",""),"|Float",""),ChapterTable!$1:$1,0),0)*ChapterTable!$P$14
    ),
  OFFSET(E2535,-$B2535+IF($L2535,1,0),0)*IF($B2535&gt;OFFSET($B2535,1,0),ChapterTable!$R$17,1)*
    (VLOOKUP(SUBSTITUTE(SUBSTITUTE(E$1,"standard",""),"|Float","")&amp;IF(OR($L2535=TRUE,$A2535=0,MOD($A2535,ChapterTable!$R$20)&lt;&gt;0),"","보스")&amp;"인게임누적곱배수",ChapterTable!$R:$S,2,0)^C2535
    +VLOOKUP(SUBSTITUTE(SUBSTITUTE(E$1,"standard",""),"|Float","")&amp;IF(OR($L2535=TRUE,$A2535=0,MOD($A2535,ChapterTable!$R$20)&lt;&gt;0),"","보스")&amp;"인게임누적합배수",ChapterTable!$R:$S,2,0)*C2535)
  )
  )
  )
)</f>
        <v>9408585.3063601796</v>
      </c>
      <c r="F2535" s="1">
        <f ca="1">IF(AND($A2535=0,$B2535=1),
    VLOOKUP(1,ChapterTable!$1:$1048576,MATCH("최종"&amp;SUBSTITUTE(SUBSTITUTE(F$1,"standard",""),"|Float",""),ChapterTable!$1:$1,0),0)*ChapterTable!$P$17,
  IF(AND($A2535=0,$B2535=0),
    F2536,
  IF($B2535=0,
    VLOOKUP($A2535,ChapterTable!$1:$1048576,MATCH("최종"&amp;SUBSTITUTE(SUBSTITUTE(F$1,"standard",""),"|Float",""),ChapterTable!$1:$1,0),0),
  IF($B2535=1,
    IF($L2535=FALSE,
      VLOOKUP($A2535,ChapterTable!$1:$1048576,MATCH("최종"&amp;SUBSTITUTE(SUBSTITUTE(F$1,"standard",""),"|Float",""),ChapterTable!$1:$1,0),0),
      VLOOKUP($A2535-ChapterTable!$P$11,ChapterTable!$1:$1048576,MATCH("최종"&amp;SUBSTITUTE(SUBSTITUTE(F$1,"standard",""),"|Float",""),ChapterTable!$1:$1,0),0)*ChapterTable!$P$14
    ),
  OFFSET(F2535,-$B2535+IF($L2535,1,0),0)*
    (VLOOKUP(SUBSTITUTE(SUBSTITUTE(F$1,"standard",""),"|Float","")&amp;IF(OR($L2535=TRUE,$A2535=0,MOD($A2535,ChapterTable!$R$20)&lt;&gt;0),"","보스")&amp;"인게임누적곱배수",ChapterTable!$R:$S,2,0)^D2535
    +VLOOKUP(SUBSTITUTE(SUBSTITUTE(F$1,"standard",""),"|Float","")&amp;IF(OR($L2535=TRUE,$A2535=0,MOD($A2535,ChapterTable!$R$20)&lt;&gt;0),"","보스")&amp;"인게임누적합배수",ChapterTable!$R:$S,2,0)*D2535)
  )
  )
  )
)</f>
        <v>2831287.2449694984</v>
      </c>
      <c r="G2535" t="s">
        <v>719</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286"/>
        <v>5</v>
      </c>
      <c r="Q2535">
        <f t="shared" si="287"/>
        <v>5</v>
      </c>
      <c r="R2535" t="b">
        <f t="shared" ca="1" si="288"/>
        <v>1</v>
      </c>
      <c r="T2535" t="b">
        <f t="shared" ca="1" si="289"/>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92"/>
        <v>0.2</v>
      </c>
      <c r="AJ2535">
        <f t="shared" si="290"/>
        <v>0.27466666000000001</v>
      </c>
      <c r="AK2535">
        <f t="shared" si="291"/>
        <v>1</v>
      </c>
      <c r="AL2535">
        <f t="shared" si="293"/>
        <v>13</v>
      </c>
    </row>
    <row r="2536" spans="1:38" hidden="1" x14ac:dyDescent="0.3">
      <c r="A2536">
        <v>28</v>
      </c>
      <c r="B2536">
        <v>45</v>
      </c>
      <c r="C2536">
        <f>IF(OR($L2536=TRUE,$A2536=0,MOD($A2536,ChapterTable!$R$20)&lt;&gt;0),
MAX(0,INT(($B2536+ChapterTable!$P$26+VLOOKUP(SUBSTITUTE(C$1,"성장단계","")&amp;"단계오프셋",ChapterTable!$R:$S,2,0))/ChapterTable!$P$23)),
MAX(0,INT(($B2536+ChapterTable!$R$26+VLOOKUP(SUBSTITUTE(C$1,"성장단계","")&amp;"보스단계오프셋",ChapterTable!$R:$S,2,0))/ChapterTable!$R$23)))</f>
        <v>4</v>
      </c>
      <c r="D2536">
        <f>IF(OR($L2536=TRUE,$A2536=0,MOD($A2536,ChapterTable!$R$20)&lt;&gt;0),
MAX(0,INT(($B2536+ChapterTable!$P$26+VLOOKUP(SUBSTITUTE(D$1,"성장단계","")&amp;"단계오프셋",ChapterTable!$R:$S,2,0))/ChapterTable!$P$23)),
MAX(0,INT(($B2536+ChapterTable!$R$26+VLOOKUP(SUBSTITUTE(D$1,"성장단계","")&amp;"보스단계오프셋",ChapterTable!$R:$S,2,0))/ChapterTable!$R$23)))</f>
        <v>4</v>
      </c>
      <c r="E2536" s="1">
        <f ca="1">IF(AND($A2536=0,$B2536=1),
    VLOOKUP(1,ChapterTable!$1:$1048576,MATCH("최종"&amp;SUBSTITUTE(SUBSTITUTE(E$1,"standard",""),"|Float",""),ChapterTable!$1:$1,0),0)*ChapterTable!$P$17,
  IF(AND($A2536=0,$B2536=0),
    E2537,
  IF($B2536=0,
    VLOOKUP($A2536,ChapterTable!$1:$1048576,MATCH("최종"&amp;SUBSTITUTE(SUBSTITUTE(E$1,"standard",""),"|Float",""),ChapterTable!$1:$1,0),0),
  IF($B2536=1,
    IF($L2536=FALSE,
      VLOOKUP($A2536,ChapterTable!$1:$1048576,MATCH("최종"&amp;SUBSTITUTE(SUBSTITUTE(E$1,"standard",""),"|Float",""),ChapterTable!$1:$1,0),0),
      VLOOKUP($A2536-ChapterTable!$P$11,ChapterTable!$1:$1048576,MATCH("최종"&amp;SUBSTITUTE(SUBSTITUTE(E$1,"standard",""),"|Float",""),ChapterTable!$1:$1,0),0)*ChapterTable!$P$14
    ),
  OFFSET(E2536,-$B2536+IF($L2536,1,0),0)*IF($B2536&gt;OFFSET($B2536,1,0),ChapterTable!$R$17,1)*
    (VLOOKUP(SUBSTITUTE(SUBSTITUTE(E$1,"standard",""),"|Float","")&amp;IF(OR($L2536=TRUE,$A2536=0,MOD($A2536,ChapterTable!$R$20)&lt;&gt;0),"","보스")&amp;"인게임누적곱배수",ChapterTable!$R:$S,2,0)^C2536
    +VLOOKUP(SUBSTITUTE(SUBSTITUTE(E$1,"standard",""),"|Float","")&amp;IF(OR($L2536=TRUE,$A2536=0,MOD($A2536,ChapterTable!$R$20)&lt;&gt;0),"","보스")&amp;"인게임누적합배수",ChapterTable!$R:$S,2,0)*C2536)
  )
  )
  )
)</f>
        <v>9408585.3063601796</v>
      </c>
      <c r="F2536" s="1">
        <f ca="1">IF(AND($A2536=0,$B2536=1),
    VLOOKUP(1,ChapterTable!$1:$1048576,MATCH("최종"&amp;SUBSTITUTE(SUBSTITUTE(F$1,"standard",""),"|Float",""),ChapterTable!$1:$1,0),0)*ChapterTable!$P$17,
  IF(AND($A2536=0,$B2536=0),
    F2537,
  IF($B2536=0,
    VLOOKUP($A2536,ChapterTable!$1:$1048576,MATCH("최종"&amp;SUBSTITUTE(SUBSTITUTE(F$1,"standard",""),"|Float",""),ChapterTable!$1:$1,0),0),
  IF($B2536=1,
    IF($L2536=FALSE,
      VLOOKUP($A2536,ChapterTable!$1:$1048576,MATCH("최종"&amp;SUBSTITUTE(SUBSTITUTE(F$1,"standard",""),"|Float",""),ChapterTable!$1:$1,0),0),
      VLOOKUP($A2536-ChapterTable!$P$11,ChapterTable!$1:$1048576,MATCH("최종"&amp;SUBSTITUTE(SUBSTITUTE(F$1,"standard",""),"|Float",""),ChapterTable!$1:$1,0),0)*ChapterTable!$P$14
    ),
  OFFSET(F2536,-$B2536+IF($L2536,1,0),0)*
    (VLOOKUP(SUBSTITUTE(SUBSTITUTE(F$1,"standard",""),"|Float","")&amp;IF(OR($L2536=TRUE,$A2536=0,MOD($A2536,ChapterTable!$R$20)&lt;&gt;0),"","보스")&amp;"인게임누적곱배수",ChapterTable!$R:$S,2,0)^D2536
    +VLOOKUP(SUBSTITUTE(SUBSTITUTE(F$1,"standard",""),"|Float","")&amp;IF(OR($L2536=TRUE,$A2536=0,MOD($A2536,ChapterTable!$R$20)&lt;&gt;0),"","보스")&amp;"인게임누적합배수",ChapterTable!$R:$S,2,0)*D2536)
  )
  )
  )
)</f>
        <v>2831287.2449694984</v>
      </c>
      <c r="G2536" t="s">
        <v>719</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286"/>
        <v>11</v>
      </c>
      <c r="Q2536">
        <f t="shared" si="287"/>
        <v>11</v>
      </c>
      <c r="R2536" t="b">
        <f t="shared" ca="1" si="288"/>
        <v>1</v>
      </c>
      <c r="T2536" t="b">
        <f t="shared" ca="1" si="289"/>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92"/>
        <v>0.2</v>
      </c>
      <c r="AJ2536">
        <f t="shared" si="290"/>
        <v>0.27466666000000001</v>
      </c>
      <c r="AK2536">
        <f t="shared" si="291"/>
        <v>1</v>
      </c>
      <c r="AL2536">
        <f t="shared" si="293"/>
        <v>13</v>
      </c>
    </row>
    <row r="2537" spans="1:38" hidden="1" x14ac:dyDescent="0.3">
      <c r="A2537">
        <v>28</v>
      </c>
      <c r="B2537">
        <v>46</v>
      </c>
      <c r="C2537">
        <f>IF(OR($L2537=TRUE,$A2537=0,MOD($A2537,ChapterTable!$R$20)&lt;&gt;0),
MAX(0,INT(($B2537+ChapterTable!$P$26+VLOOKUP(SUBSTITUTE(C$1,"성장단계","")&amp;"단계오프셋",ChapterTable!$R:$S,2,0))/ChapterTable!$P$23)),
MAX(0,INT(($B2537+ChapterTable!$R$26+VLOOKUP(SUBSTITUTE(C$1,"성장단계","")&amp;"보스단계오프셋",ChapterTable!$R:$S,2,0))/ChapterTable!$R$23)))</f>
        <v>5</v>
      </c>
      <c r="D2537">
        <f>IF(OR($L2537=TRUE,$A2537=0,MOD($A2537,ChapterTable!$R$20)&lt;&gt;0),
MAX(0,INT(($B2537+ChapterTable!$P$26+VLOOKUP(SUBSTITUTE(D$1,"성장단계","")&amp;"단계오프셋",ChapterTable!$R:$S,2,0))/ChapterTable!$P$23)),
MAX(0,INT(($B2537+ChapterTable!$R$26+VLOOKUP(SUBSTITUTE(D$1,"성장단계","")&amp;"보스단계오프셋",ChapterTable!$R:$S,2,0))/ChapterTable!$R$23)))</f>
        <v>4</v>
      </c>
      <c r="E2537" s="1">
        <f ca="1">IF(AND($A2537=0,$B2537=1),
    VLOOKUP(1,ChapterTable!$1:$1048576,MATCH("최종"&amp;SUBSTITUTE(SUBSTITUTE(E$1,"standard",""),"|Float",""),ChapterTable!$1:$1,0),0)*ChapterTable!$P$17,
  IF(AND($A2537=0,$B2537=0),
    E2538,
  IF($B2537=0,
    VLOOKUP($A2537,ChapterTable!$1:$1048576,MATCH("최종"&amp;SUBSTITUTE(SUBSTITUTE(E$1,"standard",""),"|Float",""),ChapterTable!$1:$1,0),0),
  IF($B2537=1,
    IF($L2537=FALSE,
      VLOOKUP($A2537,ChapterTable!$1:$1048576,MATCH("최종"&amp;SUBSTITUTE(SUBSTITUTE(E$1,"standard",""),"|Float",""),ChapterTable!$1:$1,0),0),
      VLOOKUP($A2537-ChapterTable!$P$11,ChapterTable!$1:$1048576,MATCH("최종"&amp;SUBSTITUTE(SUBSTITUTE(E$1,"standard",""),"|Float",""),ChapterTable!$1:$1,0),0)*ChapterTable!$P$14
    ),
  OFFSET(E2537,-$B2537+IF($L2537,1,0),0)*IF($B2537&gt;OFFSET($B2537,1,0),ChapterTable!$R$17,1)*
    (VLOOKUP(SUBSTITUTE(SUBSTITUTE(E$1,"standard",""),"|Float","")&amp;IF(OR($L2537=TRUE,$A2537=0,MOD($A2537,ChapterTable!$R$20)&lt;&gt;0),"","보스")&amp;"인게임누적곱배수",ChapterTable!$R:$S,2,0)^C2537
    +VLOOKUP(SUBSTITUTE(SUBSTITUTE(E$1,"standard",""),"|Float","")&amp;IF(OR($L2537=TRUE,$A2537=0,MOD($A2537,ChapterTable!$R$20)&lt;&gt;0),"","보스")&amp;"인게임누적합배수",ChapterTable!$R:$S,2,0)*C2537)
  )
  )
  )
)</f>
        <v>10453983.673733532</v>
      </c>
      <c r="F2537" s="1">
        <f ca="1">IF(AND($A2537=0,$B2537=1),
    VLOOKUP(1,ChapterTable!$1:$1048576,MATCH("최종"&amp;SUBSTITUTE(SUBSTITUTE(F$1,"standard",""),"|Float",""),ChapterTable!$1:$1,0),0)*ChapterTable!$P$17,
  IF(AND($A2537=0,$B2537=0),
    F2538,
  IF($B2537=0,
    VLOOKUP($A2537,ChapterTable!$1:$1048576,MATCH("최종"&amp;SUBSTITUTE(SUBSTITUTE(F$1,"standard",""),"|Float",""),ChapterTable!$1:$1,0),0),
  IF($B2537=1,
    IF($L2537=FALSE,
      VLOOKUP($A2537,ChapterTable!$1:$1048576,MATCH("최종"&amp;SUBSTITUTE(SUBSTITUTE(F$1,"standard",""),"|Float",""),ChapterTable!$1:$1,0),0),
      VLOOKUP($A2537-ChapterTable!$P$11,ChapterTable!$1:$1048576,MATCH("최종"&amp;SUBSTITUTE(SUBSTITUTE(F$1,"standard",""),"|Float",""),ChapterTable!$1:$1,0),0)*ChapterTable!$P$14
    ),
  OFFSET(F2537,-$B2537+IF($L2537,1,0),0)*
    (VLOOKUP(SUBSTITUTE(SUBSTITUTE(F$1,"standard",""),"|Float","")&amp;IF(OR($L2537=TRUE,$A2537=0,MOD($A2537,ChapterTable!$R$20)&lt;&gt;0),"","보스")&amp;"인게임누적곱배수",ChapterTable!$R:$S,2,0)^D2537
    +VLOOKUP(SUBSTITUTE(SUBSTITUTE(F$1,"standard",""),"|Float","")&amp;IF(OR($L2537=TRUE,$A2537=0,MOD($A2537,ChapterTable!$R$20)&lt;&gt;0),"","보스")&amp;"인게임누적합배수",ChapterTable!$R:$S,2,0)*D2537)
  )
  )
  )
)</f>
        <v>2831287.2449694984</v>
      </c>
      <c r="G2537" t="s">
        <v>719</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286"/>
        <v>5</v>
      </c>
      <c r="Q2537">
        <f t="shared" si="287"/>
        <v>5</v>
      </c>
      <c r="R2537" t="b">
        <f t="shared" ca="1" si="288"/>
        <v>1</v>
      </c>
      <c r="T2537" t="b">
        <f t="shared" ca="1" si="289"/>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92"/>
        <v>0.2</v>
      </c>
      <c r="AJ2537">
        <f t="shared" si="290"/>
        <v>0.27466666000000001</v>
      </c>
      <c r="AK2537">
        <f t="shared" si="291"/>
        <v>1</v>
      </c>
      <c r="AL2537">
        <f t="shared" si="293"/>
        <v>13</v>
      </c>
    </row>
    <row r="2538" spans="1:38" hidden="1" x14ac:dyDescent="0.3">
      <c r="A2538">
        <v>28</v>
      </c>
      <c r="B2538">
        <v>47</v>
      </c>
      <c r="C2538">
        <f>IF(OR($L2538=TRUE,$A2538=0,MOD($A2538,ChapterTable!$R$20)&lt;&gt;0),
MAX(0,INT(($B2538+ChapterTable!$P$26+VLOOKUP(SUBSTITUTE(C$1,"성장단계","")&amp;"단계오프셋",ChapterTable!$R:$S,2,0))/ChapterTable!$P$23)),
MAX(0,INT(($B2538+ChapterTable!$R$26+VLOOKUP(SUBSTITUTE(C$1,"성장단계","")&amp;"보스단계오프셋",ChapterTable!$R:$S,2,0))/ChapterTable!$R$23)))</f>
        <v>5</v>
      </c>
      <c r="D2538">
        <f>IF(OR($L2538=TRUE,$A2538=0,MOD($A2538,ChapterTable!$R$20)&lt;&gt;0),
MAX(0,INT(($B2538+ChapterTable!$P$26+VLOOKUP(SUBSTITUTE(D$1,"성장단계","")&amp;"단계오프셋",ChapterTable!$R:$S,2,0))/ChapterTable!$P$23)),
MAX(0,INT(($B2538+ChapterTable!$R$26+VLOOKUP(SUBSTITUTE(D$1,"성장단계","")&amp;"보스단계오프셋",ChapterTable!$R:$S,2,0))/ChapterTable!$R$23)))</f>
        <v>4</v>
      </c>
      <c r="E2538" s="1">
        <f ca="1">IF(AND($A2538=0,$B2538=1),
    VLOOKUP(1,ChapterTable!$1:$1048576,MATCH("최종"&amp;SUBSTITUTE(SUBSTITUTE(E$1,"standard",""),"|Float",""),ChapterTable!$1:$1,0),0)*ChapterTable!$P$17,
  IF(AND($A2538=0,$B2538=0),
    E2539,
  IF($B2538=0,
    VLOOKUP($A2538,ChapterTable!$1:$1048576,MATCH("최종"&amp;SUBSTITUTE(SUBSTITUTE(E$1,"standard",""),"|Float",""),ChapterTable!$1:$1,0),0),
  IF($B2538=1,
    IF($L2538=FALSE,
      VLOOKUP($A2538,ChapterTable!$1:$1048576,MATCH("최종"&amp;SUBSTITUTE(SUBSTITUTE(E$1,"standard",""),"|Float",""),ChapterTable!$1:$1,0),0),
      VLOOKUP($A2538-ChapterTable!$P$11,ChapterTable!$1:$1048576,MATCH("최종"&amp;SUBSTITUTE(SUBSTITUTE(E$1,"standard",""),"|Float",""),ChapterTable!$1:$1,0),0)*ChapterTable!$P$14
    ),
  OFFSET(E2538,-$B2538+IF($L2538,1,0),0)*IF($B2538&gt;OFFSET($B2538,1,0),ChapterTable!$R$17,1)*
    (VLOOKUP(SUBSTITUTE(SUBSTITUTE(E$1,"standard",""),"|Float","")&amp;IF(OR($L2538=TRUE,$A2538=0,MOD($A2538,ChapterTable!$R$20)&lt;&gt;0),"","보스")&amp;"인게임누적곱배수",ChapterTable!$R:$S,2,0)^C2538
    +VLOOKUP(SUBSTITUTE(SUBSTITUTE(E$1,"standard",""),"|Float","")&amp;IF(OR($L2538=TRUE,$A2538=0,MOD($A2538,ChapterTable!$R$20)&lt;&gt;0),"","보스")&amp;"인게임누적합배수",ChapterTable!$R:$S,2,0)*C2538)
  )
  )
  )
)</f>
        <v>10453983.673733532</v>
      </c>
      <c r="F2538" s="1">
        <f ca="1">IF(AND($A2538=0,$B2538=1),
    VLOOKUP(1,ChapterTable!$1:$1048576,MATCH("최종"&amp;SUBSTITUTE(SUBSTITUTE(F$1,"standard",""),"|Float",""),ChapterTable!$1:$1,0),0)*ChapterTable!$P$17,
  IF(AND($A2538=0,$B2538=0),
    F2539,
  IF($B2538=0,
    VLOOKUP($A2538,ChapterTable!$1:$1048576,MATCH("최종"&amp;SUBSTITUTE(SUBSTITUTE(F$1,"standard",""),"|Float",""),ChapterTable!$1:$1,0),0),
  IF($B2538=1,
    IF($L2538=FALSE,
      VLOOKUP($A2538,ChapterTable!$1:$1048576,MATCH("최종"&amp;SUBSTITUTE(SUBSTITUTE(F$1,"standard",""),"|Float",""),ChapterTable!$1:$1,0),0),
      VLOOKUP($A2538-ChapterTable!$P$11,ChapterTable!$1:$1048576,MATCH("최종"&amp;SUBSTITUTE(SUBSTITUTE(F$1,"standard",""),"|Float",""),ChapterTable!$1:$1,0),0)*ChapterTable!$P$14
    ),
  OFFSET(F2538,-$B2538+IF($L2538,1,0),0)*
    (VLOOKUP(SUBSTITUTE(SUBSTITUTE(F$1,"standard",""),"|Float","")&amp;IF(OR($L2538=TRUE,$A2538=0,MOD($A2538,ChapterTable!$R$20)&lt;&gt;0),"","보스")&amp;"인게임누적곱배수",ChapterTable!$R:$S,2,0)^D2538
    +VLOOKUP(SUBSTITUTE(SUBSTITUTE(F$1,"standard",""),"|Float","")&amp;IF(OR($L2538=TRUE,$A2538=0,MOD($A2538,ChapterTable!$R$20)&lt;&gt;0),"","보스")&amp;"인게임누적합배수",ChapterTable!$R:$S,2,0)*D2538)
  )
  )
  )
)</f>
        <v>2831287.2449694984</v>
      </c>
      <c r="G2538" t="s">
        <v>719</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286"/>
        <v>5</v>
      </c>
      <c r="Q2538">
        <f t="shared" si="287"/>
        <v>5</v>
      </c>
      <c r="R2538" t="b">
        <f t="shared" ca="1" si="288"/>
        <v>1</v>
      </c>
      <c r="T2538" t="b">
        <f t="shared" ca="1" si="289"/>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92"/>
        <v>0.2</v>
      </c>
      <c r="AJ2538">
        <f t="shared" si="290"/>
        <v>0.27466666000000001</v>
      </c>
      <c r="AK2538">
        <f t="shared" si="291"/>
        <v>1</v>
      </c>
      <c r="AL2538">
        <f t="shared" si="293"/>
        <v>13</v>
      </c>
    </row>
    <row r="2539" spans="1:38" hidden="1" x14ac:dyDescent="0.3">
      <c r="A2539">
        <v>28</v>
      </c>
      <c r="B2539">
        <v>48</v>
      </c>
      <c r="C2539">
        <f>IF(OR($L2539=TRUE,$A2539=0,MOD($A2539,ChapterTable!$R$20)&lt;&gt;0),
MAX(0,INT(($B2539+ChapterTable!$P$26+VLOOKUP(SUBSTITUTE(C$1,"성장단계","")&amp;"단계오프셋",ChapterTable!$R:$S,2,0))/ChapterTable!$P$23)),
MAX(0,INT(($B2539+ChapterTable!$R$26+VLOOKUP(SUBSTITUTE(C$1,"성장단계","")&amp;"보스단계오프셋",ChapterTable!$R:$S,2,0))/ChapterTable!$R$23)))</f>
        <v>5</v>
      </c>
      <c r="D2539">
        <f>IF(OR($L2539=TRUE,$A2539=0,MOD($A2539,ChapterTable!$R$20)&lt;&gt;0),
MAX(0,INT(($B2539+ChapterTable!$P$26+VLOOKUP(SUBSTITUTE(D$1,"성장단계","")&amp;"단계오프셋",ChapterTable!$R:$S,2,0))/ChapterTable!$P$23)),
MAX(0,INT(($B2539+ChapterTable!$R$26+VLOOKUP(SUBSTITUTE(D$1,"성장단계","")&amp;"보스단계오프셋",ChapterTable!$R:$S,2,0))/ChapterTable!$R$23)))</f>
        <v>4</v>
      </c>
      <c r="E2539" s="1">
        <f ca="1">IF(AND($A2539=0,$B2539=1),
    VLOOKUP(1,ChapterTable!$1:$1048576,MATCH("최종"&amp;SUBSTITUTE(SUBSTITUTE(E$1,"standard",""),"|Float",""),ChapterTable!$1:$1,0),0)*ChapterTable!$P$17,
  IF(AND($A2539=0,$B2539=0),
    E2540,
  IF($B2539=0,
    VLOOKUP($A2539,ChapterTable!$1:$1048576,MATCH("최종"&amp;SUBSTITUTE(SUBSTITUTE(E$1,"standard",""),"|Float",""),ChapterTable!$1:$1,0),0),
  IF($B2539=1,
    IF($L2539=FALSE,
      VLOOKUP($A2539,ChapterTable!$1:$1048576,MATCH("최종"&amp;SUBSTITUTE(SUBSTITUTE(E$1,"standard",""),"|Float",""),ChapterTable!$1:$1,0),0),
      VLOOKUP($A2539-ChapterTable!$P$11,ChapterTable!$1:$1048576,MATCH("최종"&amp;SUBSTITUTE(SUBSTITUTE(E$1,"standard",""),"|Float",""),ChapterTable!$1:$1,0),0)*ChapterTable!$P$14
    ),
  OFFSET(E2539,-$B2539+IF($L2539,1,0),0)*IF($B2539&gt;OFFSET($B2539,1,0),ChapterTable!$R$17,1)*
    (VLOOKUP(SUBSTITUTE(SUBSTITUTE(E$1,"standard",""),"|Float","")&amp;IF(OR($L2539=TRUE,$A2539=0,MOD($A2539,ChapterTable!$R$20)&lt;&gt;0),"","보스")&amp;"인게임누적곱배수",ChapterTable!$R:$S,2,0)^C2539
    +VLOOKUP(SUBSTITUTE(SUBSTITUTE(E$1,"standard",""),"|Float","")&amp;IF(OR($L2539=TRUE,$A2539=0,MOD($A2539,ChapterTable!$R$20)&lt;&gt;0),"","보스")&amp;"인게임누적합배수",ChapterTable!$R:$S,2,0)*C2539)
  )
  )
  )
)</f>
        <v>10453983.673733532</v>
      </c>
      <c r="F2539" s="1">
        <f ca="1">IF(AND($A2539=0,$B2539=1),
    VLOOKUP(1,ChapterTable!$1:$1048576,MATCH("최종"&amp;SUBSTITUTE(SUBSTITUTE(F$1,"standard",""),"|Float",""),ChapterTable!$1:$1,0),0)*ChapterTable!$P$17,
  IF(AND($A2539=0,$B2539=0),
    F2540,
  IF($B2539=0,
    VLOOKUP($A2539,ChapterTable!$1:$1048576,MATCH("최종"&amp;SUBSTITUTE(SUBSTITUTE(F$1,"standard",""),"|Float",""),ChapterTable!$1:$1,0),0),
  IF($B2539=1,
    IF($L2539=FALSE,
      VLOOKUP($A2539,ChapterTable!$1:$1048576,MATCH("최종"&amp;SUBSTITUTE(SUBSTITUTE(F$1,"standard",""),"|Float",""),ChapterTable!$1:$1,0),0),
      VLOOKUP($A2539-ChapterTable!$P$11,ChapterTable!$1:$1048576,MATCH("최종"&amp;SUBSTITUTE(SUBSTITUTE(F$1,"standard",""),"|Float",""),ChapterTable!$1:$1,0),0)*ChapterTable!$P$14
    ),
  OFFSET(F2539,-$B2539+IF($L2539,1,0),0)*
    (VLOOKUP(SUBSTITUTE(SUBSTITUTE(F$1,"standard",""),"|Float","")&amp;IF(OR($L2539=TRUE,$A2539=0,MOD($A2539,ChapterTable!$R$20)&lt;&gt;0),"","보스")&amp;"인게임누적곱배수",ChapterTable!$R:$S,2,0)^D2539
    +VLOOKUP(SUBSTITUTE(SUBSTITUTE(F$1,"standard",""),"|Float","")&amp;IF(OR($L2539=TRUE,$A2539=0,MOD($A2539,ChapterTable!$R$20)&lt;&gt;0),"","보스")&amp;"인게임누적합배수",ChapterTable!$R:$S,2,0)*D2539)
  )
  )
  )
)</f>
        <v>2831287.2449694984</v>
      </c>
      <c r="G2539" t="s">
        <v>719</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286"/>
        <v>5</v>
      </c>
      <c r="Q2539">
        <f t="shared" si="287"/>
        <v>5</v>
      </c>
      <c r="R2539" t="b">
        <f t="shared" ca="1" si="288"/>
        <v>1</v>
      </c>
      <c r="T2539" t="b">
        <f t="shared" ca="1" si="289"/>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92"/>
        <v>0.2</v>
      </c>
      <c r="AJ2539">
        <f t="shared" si="290"/>
        <v>0.27466666000000001</v>
      </c>
      <c r="AK2539">
        <f t="shared" si="291"/>
        <v>1</v>
      </c>
      <c r="AL2539">
        <f t="shared" si="293"/>
        <v>13</v>
      </c>
    </row>
    <row r="2540" spans="1:38" hidden="1" x14ac:dyDescent="0.3">
      <c r="A2540">
        <v>28</v>
      </c>
      <c r="B2540">
        <v>49</v>
      </c>
      <c r="C2540">
        <f>IF(OR($L2540=TRUE,$A2540=0,MOD($A2540,ChapterTable!$R$20)&lt;&gt;0),
MAX(0,INT(($B2540+ChapterTable!$P$26+VLOOKUP(SUBSTITUTE(C$1,"성장단계","")&amp;"단계오프셋",ChapterTable!$R:$S,2,0))/ChapterTable!$P$23)),
MAX(0,INT(($B2540+ChapterTable!$R$26+VLOOKUP(SUBSTITUTE(C$1,"성장단계","")&amp;"보스단계오프셋",ChapterTable!$R:$S,2,0))/ChapterTable!$R$23)))</f>
        <v>5</v>
      </c>
      <c r="D2540">
        <f>IF(OR($L2540=TRUE,$A2540=0,MOD($A2540,ChapterTable!$R$20)&lt;&gt;0),
MAX(0,INT(($B2540+ChapterTable!$P$26+VLOOKUP(SUBSTITUTE(D$1,"성장단계","")&amp;"단계오프셋",ChapterTable!$R:$S,2,0))/ChapterTable!$P$23)),
MAX(0,INT(($B2540+ChapterTable!$R$26+VLOOKUP(SUBSTITUTE(D$1,"성장단계","")&amp;"보스단계오프셋",ChapterTable!$R:$S,2,0))/ChapterTable!$R$23)))</f>
        <v>4</v>
      </c>
      <c r="E2540" s="1">
        <f ca="1">IF(AND($A2540=0,$B2540=1),
    VLOOKUP(1,ChapterTable!$1:$1048576,MATCH("최종"&amp;SUBSTITUTE(SUBSTITUTE(E$1,"standard",""),"|Float",""),ChapterTable!$1:$1,0),0)*ChapterTable!$P$17,
  IF(AND($A2540=0,$B2540=0),
    E2541,
  IF($B2540=0,
    VLOOKUP($A2540,ChapterTable!$1:$1048576,MATCH("최종"&amp;SUBSTITUTE(SUBSTITUTE(E$1,"standard",""),"|Float",""),ChapterTable!$1:$1,0),0),
  IF($B2540=1,
    IF($L2540=FALSE,
      VLOOKUP($A2540,ChapterTable!$1:$1048576,MATCH("최종"&amp;SUBSTITUTE(SUBSTITUTE(E$1,"standard",""),"|Float",""),ChapterTable!$1:$1,0),0),
      VLOOKUP($A2540-ChapterTable!$P$11,ChapterTable!$1:$1048576,MATCH("최종"&amp;SUBSTITUTE(SUBSTITUTE(E$1,"standard",""),"|Float",""),ChapterTable!$1:$1,0),0)*ChapterTable!$P$14
    ),
  OFFSET(E2540,-$B2540+IF($L2540,1,0),0)*IF($B2540&gt;OFFSET($B2540,1,0),ChapterTable!$R$17,1)*
    (VLOOKUP(SUBSTITUTE(SUBSTITUTE(E$1,"standard",""),"|Float","")&amp;IF(OR($L2540=TRUE,$A2540=0,MOD($A2540,ChapterTable!$R$20)&lt;&gt;0),"","보스")&amp;"인게임누적곱배수",ChapterTable!$R:$S,2,0)^C2540
    +VLOOKUP(SUBSTITUTE(SUBSTITUTE(E$1,"standard",""),"|Float","")&amp;IF(OR($L2540=TRUE,$A2540=0,MOD($A2540,ChapterTable!$R$20)&lt;&gt;0),"","보스")&amp;"인게임누적합배수",ChapterTable!$R:$S,2,0)*C2540)
  )
  )
  )
)</f>
        <v>10453983.673733532</v>
      </c>
      <c r="F2540" s="1">
        <f ca="1">IF(AND($A2540=0,$B2540=1),
    VLOOKUP(1,ChapterTable!$1:$1048576,MATCH("최종"&amp;SUBSTITUTE(SUBSTITUTE(F$1,"standard",""),"|Float",""),ChapterTable!$1:$1,0),0)*ChapterTable!$P$17,
  IF(AND($A2540=0,$B2540=0),
    F2541,
  IF($B2540=0,
    VLOOKUP($A2540,ChapterTable!$1:$1048576,MATCH("최종"&amp;SUBSTITUTE(SUBSTITUTE(F$1,"standard",""),"|Float",""),ChapterTable!$1:$1,0),0),
  IF($B2540=1,
    IF($L2540=FALSE,
      VLOOKUP($A2540,ChapterTable!$1:$1048576,MATCH("최종"&amp;SUBSTITUTE(SUBSTITUTE(F$1,"standard",""),"|Float",""),ChapterTable!$1:$1,0),0),
      VLOOKUP($A2540-ChapterTable!$P$11,ChapterTable!$1:$1048576,MATCH("최종"&amp;SUBSTITUTE(SUBSTITUTE(F$1,"standard",""),"|Float",""),ChapterTable!$1:$1,0),0)*ChapterTable!$P$14
    ),
  OFFSET(F2540,-$B2540+IF($L2540,1,0),0)*
    (VLOOKUP(SUBSTITUTE(SUBSTITUTE(F$1,"standard",""),"|Float","")&amp;IF(OR($L2540=TRUE,$A2540=0,MOD($A2540,ChapterTable!$R$20)&lt;&gt;0),"","보스")&amp;"인게임누적곱배수",ChapterTable!$R:$S,2,0)^D2540
    +VLOOKUP(SUBSTITUTE(SUBSTITUTE(F$1,"standard",""),"|Float","")&amp;IF(OR($L2540=TRUE,$A2540=0,MOD($A2540,ChapterTable!$R$20)&lt;&gt;0),"","보스")&amp;"인게임누적합배수",ChapterTable!$R:$S,2,0)*D2540)
  )
  )
  )
)</f>
        <v>2831287.2449694984</v>
      </c>
      <c r="G2540" t="s">
        <v>719</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286"/>
        <v>95</v>
      </c>
      <c r="Q2540">
        <f t="shared" si="287"/>
        <v>95</v>
      </c>
      <c r="R2540" t="b">
        <f t="shared" ca="1" si="288"/>
        <v>1</v>
      </c>
      <c r="T2540" t="b">
        <f t="shared" ca="1" si="289"/>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92"/>
        <v>0.2</v>
      </c>
      <c r="AJ2540">
        <f t="shared" si="290"/>
        <v>0.27466666000000001</v>
      </c>
      <c r="AK2540">
        <f t="shared" si="291"/>
        <v>1</v>
      </c>
      <c r="AL2540">
        <f t="shared" si="293"/>
        <v>13</v>
      </c>
    </row>
    <row r="2541" spans="1:38" hidden="1" x14ac:dyDescent="0.3">
      <c r="A2541">
        <v>28</v>
      </c>
      <c r="B2541">
        <v>50</v>
      </c>
      <c r="C2541">
        <f>IF(OR($L2541=TRUE,$A2541=0,MOD($A2541,ChapterTable!$R$20)&lt;&gt;0),
MAX(0,INT(($B2541+ChapterTable!$P$26+VLOOKUP(SUBSTITUTE(C$1,"성장단계","")&amp;"단계오프셋",ChapterTable!$R:$S,2,0))/ChapterTable!$P$23)),
MAX(0,INT(($B2541+ChapterTable!$R$26+VLOOKUP(SUBSTITUTE(C$1,"성장단계","")&amp;"보스단계오프셋",ChapterTable!$R:$S,2,0))/ChapterTable!$R$23)))</f>
        <v>5</v>
      </c>
      <c r="D2541">
        <f>IF(OR($L2541=TRUE,$A2541=0,MOD($A2541,ChapterTable!$R$20)&lt;&gt;0),
MAX(0,INT(($B2541+ChapterTable!$P$26+VLOOKUP(SUBSTITUTE(D$1,"성장단계","")&amp;"단계오프셋",ChapterTable!$R:$S,2,0))/ChapterTable!$P$23)),
MAX(0,INT(($B2541+ChapterTable!$R$26+VLOOKUP(SUBSTITUTE(D$1,"성장단계","")&amp;"보스단계오프셋",ChapterTable!$R:$S,2,0))/ChapterTable!$R$23)))</f>
        <v>4</v>
      </c>
      <c r="E2541" s="1">
        <f ca="1">IF(AND($A2541=0,$B2541=1),
    VLOOKUP(1,ChapterTable!$1:$1048576,MATCH("최종"&amp;SUBSTITUTE(SUBSTITUTE(E$1,"standard",""),"|Float",""),ChapterTable!$1:$1,0),0)*ChapterTable!$P$17,
  IF(AND($A2541=0,$B2541=0),
    E2542,
  IF($B2541=0,
    VLOOKUP($A2541,ChapterTable!$1:$1048576,MATCH("최종"&amp;SUBSTITUTE(SUBSTITUTE(E$1,"standard",""),"|Float",""),ChapterTable!$1:$1,0),0),
  IF($B2541=1,
    IF($L2541=FALSE,
      VLOOKUP($A2541,ChapterTable!$1:$1048576,MATCH("최종"&amp;SUBSTITUTE(SUBSTITUTE(E$1,"standard",""),"|Float",""),ChapterTable!$1:$1,0),0),
      VLOOKUP($A2541-ChapterTable!$P$11,ChapterTable!$1:$1048576,MATCH("최종"&amp;SUBSTITUTE(SUBSTITUTE(E$1,"standard",""),"|Float",""),ChapterTable!$1:$1,0),0)*ChapterTable!$P$14
    ),
  OFFSET(E2541,-$B2541+IF($L2541,1,0),0)*IF($B2541&gt;OFFSET($B2541,1,0),ChapterTable!$R$17,1)*
    (VLOOKUP(SUBSTITUTE(SUBSTITUTE(E$1,"standard",""),"|Float","")&amp;IF(OR($L2541=TRUE,$A2541=0,MOD($A2541,ChapterTable!$R$20)&lt;&gt;0),"","보스")&amp;"인게임누적곱배수",ChapterTable!$R:$S,2,0)^C2541
    +VLOOKUP(SUBSTITUTE(SUBSTITUTE(E$1,"standard",""),"|Float","")&amp;IF(OR($L2541=TRUE,$A2541=0,MOD($A2541,ChapterTable!$R$20)&lt;&gt;0),"","보스")&amp;"인게임누적합배수",ChapterTable!$R:$S,2,0)*C2541)
  )
  )
  )
)</f>
        <v>13590178.775853593</v>
      </c>
      <c r="F2541" s="1">
        <f ca="1">IF(AND($A2541=0,$B2541=1),
    VLOOKUP(1,ChapterTable!$1:$1048576,MATCH("최종"&amp;SUBSTITUTE(SUBSTITUTE(F$1,"standard",""),"|Float",""),ChapterTable!$1:$1,0),0)*ChapterTable!$P$17,
  IF(AND($A2541=0,$B2541=0),
    F2542,
  IF($B2541=0,
    VLOOKUP($A2541,ChapterTable!$1:$1048576,MATCH("최종"&amp;SUBSTITUTE(SUBSTITUTE(F$1,"standard",""),"|Float",""),ChapterTable!$1:$1,0),0),
  IF($B2541=1,
    IF($L2541=FALSE,
      VLOOKUP($A2541,ChapterTable!$1:$1048576,MATCH("최종"&amp;SUBSTITUTE(SUBSTITUTE(F$1,"standard",""),"|Float",""),ChapterTable!$1:$1,0),0),
      VLOOKUP($A2541-ChapterTable!$P$11,ChapterTable!$1:$1048576,MATCH("최종"&amp;SUBSTITUTE(SUBSTITUTE(F$1,"standard",""),"|Float",""),ChapterTable!$1:$1,0),0)*ChapterTable!$P$14
    ),
  OFFSET(F2541,-$B2541+IF($L2541,1,0),0)*
    (VLOOKUP(SUBSTITUTE(SUBSTITUTE(F$1,"standard",""),"|Float","")&amp;IF(OR($L2541=TRUE,$A2541=0,MOD($A2541,ChapterTable!$R$20)&lt;&gt;0),"","보스")&amp;"인게임누적곱배수",ChapterTable!$R:$S,2,0)^D2541
    +VLOOKUP(SUBSTITUTE(SUBSTITUTE(F$1,"standard",""),"|Float","")&amp;IF(OR($L2541=TRUE,$A2541=0,MOD($A2541,ChapterTable!$R$20)&lt;&gt;0),"","보스")&amp;"인게임누적합배수",ChapterTable!$R:$S,2,0)*D2541)
  )
  )
  )
)</f>
        <v>2831287.2449694984</v>
      </c>
      <c r="G2541" t="s">
        <v>719</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286"/>
        <v>25</v>
      </c>
      <c r="Q2541">
        <f t="shared" si="287"/>
        <v>25</v>
      </c>
      <c r="R2541" t="b">
        <f t="shared" ca="1" si="288"/>
        <v>0</v>
      </c>
      <c r="T2541" t="b">
        <f t="shared" ca="1" si="289"/>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92"/>
        <v>0.2</v>
      </c>
      <c r="AJ2541">
        <f t="shared" si="290"/>
        <v>1</v>
      </c>
      <c r="AK2541">
        <f t="shared" si="291"/>
        <v>1</v>
      </c>
      <c r="AL2541">
        <f t="shared" si="293"/>
        <v>13</v>
      </c>
    </row>
    <row r="2542" spans="1:38" hidden="1" x14ac:dyDescent="0.3">
      <c r="A2542">
        <v>29</v>
      </c>
      <c r="B2542">
        <v>1</v>
      </c>
      <c r="C2542">
        <f>IF(OR($L2542=TRUE,$A2542=0,MOD($A2542,ChapterTable!$R$20)&lt;&gt;0),
MAX(0,INT(($B2542+ChapterTable!$P$26+VLOOKUP(SUBSTITUTE(C$1,"성장단계","")&amp;"단계오프셋",ChapterTable!$R:$S,2,0))/ChapterTable!$P$23)),
MAX(0,INT(($B2542+ChapterTable!$R$26+VLOOKUP(SUBSTITUTE(C$1,"성장단계","")&amp;"보스단계오프셋",ChapterTable!$R:$S,2,0))/ChapterTable!$R$23)))</f>
        <v>0</v>
      </c>
      <c r="D2542">
        <f>IF(OR($L2542=TRUE,$A2542=0,MOD($A2542,ChapterTable!$R$20)&lt;&gt;0),
MAX(0,INT(($B2542+ChapterTable!$P$26+VLOOKUP(SUBSTITUTE(D$1,"성장단계","")&amp;"단계오프셋",ChapterTable!$R:$S,2,0))/ChapterTable!$P$23)),
MAX(0,INT(($B2542+ChapterTable!$R$26+VLOOKUP(SUBSTITUTE(D$1,"성장단계","")&amp;"보스단계오프셋",ChapterTable!$R:$S,2,0))/ChapterTable!$R$23)))</f>
        <v>0</v>
      </c>
      <c r="E2542" s="1">
        <f ca="1">IF(AND($A2542=0,$B2542=1),
    VLOOKUP(1,ChapterTable!$1:$1048576,MATCH("최종"&amp;SUBSTITUTE(SUBSTITUTE(E$1,"standard",""),"|Float",""),ChapterTable!$1:$1,0),0)*ChapterTable!$P$17,
  IF(AND($A2542=0,$B2542=0),
    E2543,
  IF($B2542=0,
    VLOOKUP($A2542,ChapterTable!$1:$1048576,MATCH("최종"&amp;SUBSTITUTE(SUBSTITUTE(E$1,"standard",""),"|Float",""),ChapterTable!$1:$1,0),0),
  IF($B2542=1,
    IF($L2542=FALSE,
      VLOOKUP($A2542,ChapterTable!$1:$1048576,MATCH("최종"&amp;SUBSTITUTE(SUBSTITUTE(E$1,"standard",""),"|Float",""),ChapterTable!$1:$1,0),0),
      VLOOKUP($A2542-ChapterTable!$P$11,ChapterTable!$1:$1048576,MATCH("최종"&amp;SUBSTITUTE(SUBSTITUTE(E$1,"standard",""),"|Float",""),ChapterTable!$1:$1,0),0)*ChapterTable!$P$14
    ),
  OFFSET(E2542,-$B2542+IF($L2542,1,0),0)*IF($B2542&gt;OFFSET($B2542,1,0),ChapterTable!$R$17,1)*
    (VLOOKUP(SUBSTITUTE(SUBSTITUTE(E$1,"standard",""),"|Float","")&amp;IF(OR($L2542=TRUE,$A2542=0,MOD($A2542,ChapterTable!$R$20)&lt;&gt;0),"","보스")&amp;"인게임누적곱배수",ChapterTable!$R:$S,2,0)^C2542
    +VLOOKUP(SUBSTITUTE(SUBSTITUTE(E$1,"standard",""),"|Float","")&amp;IF(OR($L2542=TRUE,$A2542=0,MOD($A2542,ChapterTable!$R$20)&lt;&gt;0),"","보스")&amp;"인게임누적합배수",ChapterTable!$R:$S,2,0)*C2542)
  )
  )
  )
)</f>
        <v>7840487.7553001484</v>
      </c>
      <c r="F2542" s="1">
        <f ca="1">IF(AND($A2542=0,$B2542=1),
    VLOOKUP(1,ChapterTable!$1:$1048576,MATCH("최종"&amp;SUBSTITUTE(SUBSTITUTE(F$1,"standard",""),"|Float",""),ChapterTable!$1:$1,0),0)*ChapterTable!$P$17,
  IF(AND($A2542=0,$B2542=0),
    F2543,
  IF($B2542=0,
    VLOOKUP($A2542,ChapterTable!$1:$1048576,MATCH("최종"&amp;SUBSTITUTE(SUBSTITUTE(F$1,"standard",""),"|Float",""),ChapterTable!$1:$1,0),0),
  IF($B2542=1,
    IF($L2542=FALSE,
      VLOOKUP($A2542,ChapterTable!$1:$1048576,MATCH("최종"&amp;SUBSTITUTE(SUBSTITUTE(F$1,"standard",""),"|Float",""),ChapterTable!$1:$1,0),0),
      VLOOKUP($A2542-ChapterTable!$P$11,ChapterTable!$1:$1048576,MATCH("최종"&amp;SUBSTITUTE(SUBSTITUTE(F$1,"standard",""),"|Float",""),ChapterTable!$1:$1,0),0)*ChapterTable!$P$14
    ),
  OFFSET(F2542,-$B2542+IF($L2542,1,0),0)*
    (VLOOKUP(SUBSTITUTE(SUBSTITUTE(F$1,"standard",""),"|Float","")&amp;IF(OR($L2542=TRUE,$A2542=0,MOD($A2542,ChapterTable!$R$20)&lt;&gt;0),"","보스")&amp;"인게임누적곱배수",ChapterTable!$R:$S,2,0)^D2542
    +VLOOKUP(SUBSTITUTE(SUBSTITUTE(F$1,"standard",""),"|Float","")&amp;IF(OR($L2542=TRUE,$A2542=0,MOD($A2542,ChapterTable!$R$20)&lt;&gt;0),"","보스")&amp;"인게임누적합배수",ChapterTable!$R:$S,2,0)*D2542)
  )
  )
  )
)</f>
        <v>3266869.8980417284</v>
      </c>
      <c r="G2542" t="s">
        <v>719</v>
      </c>
      <c r="J2542" t="str">
        <f>IF(ISBLANK(I2542),"",
IFERROR(VLOOKUP(I2542,[1]StringTable!$1:$1048576,MATCH([1]StringTable!$B$1,[1]StringTable!$1:$1,0),0),
IFERROR(VLOOKUP(I2542,[1]InApkStringTable!$1:$1048576,MATCH([1]InApkStringTable!$B$1,[1]InApkStringTable!$1:$1,0),0),
"스트링없음")))</f>
        <v/>
      </c>
      <c r="L2542" t="b">
        <v>1</v>
      </c>
      <c r="N2542" t="str">
        <f>IF(ISBLANK(M2542),"",IF(ISERROR(VLOOKUP(M2542,MapTable!$A:$A,1,0)),"맵없음",""))</f>
        <v/>
      </c>
      <c r="O2542">
        <f t="shared" si="286"/>
        <v>1</v>
      </c>
      <c r="Q2542">
        <f t="shared" si="287"/>
        <v>1</v>
      </c>
      <c r="R2542" t="b">
        <f t="shared" ca="1" si="288"/>
        <v>1</v>
      </c>
      <c r="T2542" t="b">
        <f t="shared" ca="1" si="289"/>
        <v>1</v>
      </c>
      <c r="X2542" t="str">
        <f>IF(ISBLANK(W2542),"",
IF(ISERROR(FIND(",",W2542)),
  IF(ISERROR(VLOOKUP(W2542,MapTable!$A:$A,1,0)),"맵없음",
  ""),
IF(ISERROR(FIND(",",W2542,FIND(",",W2542)+1)),
  IF(OR(ISERROR(VLOOKUP(LEFT(W2542,FIND(",",W2542)-1),MapTable!$A:$A,1,0)),ISERROR(VLOOKUP(TRIM(MID(W2542,FIND(",",W2542)+1,999)),MapTable!$A:$A,1,0))),"맵없음",
  ""),
IF(ISERROR(FIND(",",W2542,FIND(",",W2542,FIND(",",W2542)+1)+1)),
  IF(OR(ISERROR(VLOOKUP(LEFT(W2542,FIND(",",W2542)-1),MapTable!$A:$A,1,0)),ISERROR(VLOOKUP(TRIM(MID(W2542,FIND(",",W2542)+1,FIND(",",W2542,FIND(",",W2542)+1)-FIND(",",W2542)-1)),MapTable!$A:$A,1,0)),ISERROR(VLOOKUP(TRIM(MID(W2542,FIND(",",W2542,FIND(",",W2542)+1)+1,999)),MapTable!$A:$A,1,0))),"맵없음",
  ""),
IF(ISERROR(FIND(",",W2542,FIND(",",W2542,FIND(",",W2542,FIND(",",W2542)+1)+1)+1)),
  IF(OR(ISERROR(VLOOKUP(LEFT(W2542,FIND(",",W2542)-1),MapTable!$A:$A,1,0)),ISERROR(VLOOKUP(TRIM(MID(W2542,FIND(",",W2542)+1,FIND(",",W2542,FIND(",",W2542)+1)-FIND(",",W2542)-1)),MapTable!$A:$A,1,0)),ISERROR(VLOOKUP(TRIM(MID(W2542,FIND(",",W2542,FIND(",",W2542)+1)+1,FIND(",",W2542,FIND(",",W2542,FIND(",",W2542)+1)+1)-FIND(",",W2542,FIND(",",W2542)+1)-1)),MapTable!$A:$A,1,0)),ISERROR(VLOOKUP(TRIM(MID(W2542,FIND(",",W2542,FIND(",",W2542,FIND(",",W2542)+1)+1)+1,999)),MapTable!$A:$A,1,0))),"맵없음",
  ""),
)))))</f>
        <v/>
      </c>
      <c r="AC2542" t="str">
        <f>IF(ISBLANK(AB2542),"",IF(ISERROR(VLOOKUP(AB2542,[3]DropTable!$A:$A,1,0)),"드랍없음",""))</f>
        <v/>
      </c>
      <c r="AE2542" t="str">
        <f>IF(ISBLANK(AD2542),"",IF(ISERROR(VLOOKUP(AD2542,[3]DropTable!$A:$A,1,0)),"드랍없음",""))</f>
        <v/>
      </c>
      <c r="AH2542">
        <v>1.5</v>
      </c>
      <c r="AI2542">
        <f t="shared" si="292"/>
        <v>1</v>
      </c>
      <c r="AJ2542">
        <f t="shared" si="290"/>
        <v>1</v>
      </c>
      <c r="AK2542">
        <f t="shared" si="291"/>
        <v>1</v>
      </c>
      <c r="AL2542">
        <f t="shared" si="293"/>
        <v>14</v>
      </c>
    </row>
    <row r="2543" spans="1:38" hidden="1" x14ac:dyDescent="0.3">
      <c r="A2543">
        <v>29</v>
      </c>
      <c r="B2543">
        <v>2</v>
      </c>
      <c r="C2543">
        <f>IF(OR($L2543=TRUE,$A2543=0,MOD($A2543,ChapterTable!$R$20)&lt;&gt;0),
MAX(0,INT(($B2543+ChapterTable!$P$26+VLOOKUP(SUBSTITUTE(C$1,"성장단계","")&amp;"단계오프셋",ChapterTable!$R:$S,2,0))/ChapterTable!$P$23)),
MAX(0,INT(($B2543+ChapterTable!$R$26+VLOOKUP(SUBSTITUTE(C$1,"성장단계","")&amp;"보스단계오프셋",ChapterTable!$R:$S,2,0))/ChapterTable!$R$23)))</f>
        <v>0</v>
      </c>
      <c r="D2543">
        <f>IF(OR($L2543=TRUE,$A2543=0,MOD($A2543,ChapterTable!$R$20)&lt;&gt;0),
MAX(0,INT(($B2543+ChapterTable!$P$26+VLOOKUP(SUBSTITUTE(D$1,"성장단계","")&amp;"단계오프셋",ChapterTable!$R:$S,2,0))/ChapterTable!$P$23)),
MAX(0,INT(($B2543+ChapterTable!$R$26+VLOOKUP(SUBSTITUTE(D$1,"성장단계","")&amp;"보스단계오프셋",ChapterTable!$R:$S,2,0))/ChapterTable!$R$23)))</f>
        <v>0</v>
      </c>
      <c r="E2543" s="1">
        <f ca="1">IF(AND($A2543=0,$B2543=1),
    VLOOKUP(1,ChapterTable!$1:$1048576,MATCH("최종"&amp;SUBSTITUTE(SUBSTITUTE(E$1,"standard",""),"|Float",""),ChapterTable!$1:$1,0),0)*ChapterTable!$P$17,
  IF(AND($A2543=0,$B2543=0),
    E2544,
  IF($B2543=0,
    VLOOKUP($A2543,ChapterTable!$1:$1048576,MATCH("최종"&amp;SUBSTITUTE(SUBSTITUTE(E$1,"standard",""),"|Float",""),ChapterTable!$1:$1,0),0),
  IF($B2543=1,
    IF($L2543=FALSE,
      VLOOKUP($A2543,ChapterTable!$1:$1048576,MATCH("최종"&amp;SUBSTITUTE(SUBSTITUTE(E$1,"standard",""),"|Float",""),ChapterTable!$1:$1,0),0),
      VLOOKUP($A2543-ChapterTable!$P$11,ChapterTable!$1:$1048576,MATCH("최종"&amp;SUBSTITUTE(SUBSTITUTE(E$1,"standard",""),"|Float",""),ChapterTable!$1:$1,0),0)*ChapterTable!$P$14
    ),
  OFFSET(E2543,-$B2543+IF($L2543,1,0),0)*IF($B2543&gt;OFFSET($B2543,1,0),ChapterTable!$R$17,1)*
    (VLOOKUP(SUBSTITUTE(SUBSTITUTE(E$1,"standard",""),"|Float","")&amp;IF(OR($L2543=TRUE,$A2543=0,MOD($A2543,ChapterTable!$R$20)&lt;&gt;0),"","보스")&amp;"인게임누적곱배수",ChapterTable!$R:$S,2,0)^C2543
    +VLOOKUP(SUBSTITUTE(SUBSTITUTE(E$1,"standard",""),"|Float","")&amp;IF(OR($L2543=TRUE,$A2543=0,MOD($A2543,ChapterTable!$R$20)&lt;&gt;0),"","보스")&amp;"인게임누적합배수",ChapterTable!$R:$S,2,0)*C2543)
  )
  )
  )
)</f>
        <v>7840487.7553001484</v>
      </c>
      <c r="F2543" s="1">
        <f ca="1">IF(AND($A2543=0,$B2543=1),
    VLOOKUP(1,ChapterTable!$1:$1048576,MATCH("최종"&amp;SUBSTITUTE(SUBSTITUTE(F$1,"standard",""),"|Float",""),ChapterTable!$1:$1,0),0)*ChapterTable!$P$17,
  IF(AND($A2543=0,$B2543=0),
    F2544,
  IF($B2543=0,
    VLOOKUP($A2543,ChapterTable!$1:$1048576,MATCH("최종"&amp;SUBSTITUTE(SUBSTITUTE(F$1,"standard",""),"|Float",""),ChapterTable!$1:$1,0),0),
  IF($B2543=1,
    IF($L2543=FALSE,
      VLOOKUP($A2543,ChapterTable!$1:$1048576,MATCH("최종"&amp;SUBSTITUTE(SUBSTITUTE(F$1,"standard",""),"|Float",""),ChapterTable!$1:$1,0),0),
      VLOOKUP($A2543-ChapterTable!$P$11,ChapterTable!$1:$1048576,MATCH("최종"&amp;SUBSTITUTE(SUBSTITUTE(F$1,"standard",""),"|Float",""),ChapterTable!$1:$1,0),0)*ChapterTable!$P$14
    ),
  OFFSET(F2543,-$B2543+IF($L2543,1,0),0)*
    (VLOOKUP(SUBSTITUTE(SUBSTITUTE(F$1,"standard",""),"|Float","")&amp;IF(OR($L2543=TRUE,$A2543=0,MOD($A2543,ChapterTable!$R$20)&lt;&gt;0),"","보스")&amp;"인게임누적곱배수",ChapterTable!$R:$S,2,0)^D2543
    +VLOOKUP(SUBSTITUTE(SUBSTITUTE(F$1,"standard",""),"|Float","")&amp;IF(OR($L2543=TRUE,$A2543=0,MOD($A2543,ChapterTable!$R$20)&lt;&gt;0),"","보스")&amp;"인게임누적합배수",ChapterTable!$R:$S,2,0)*D2543)
  )
  )
  )
)</f>
        <v>3266869.8980417284</v>
      </c>
      <c r="G2543" t="s">
        <v>719</v>
      </c>
      <c r="J2543" t="str">
        <f>IF(ISBLANK(I2543),"",
IFERROR(VLOOKUP(I2543,[1]StringTable!$1:$1048576,MATCH([1]StringTable!$B$1,[1]StringTable!$1:$1,0),0),
IFERROR(VLOOKUP(I2543,[1]InApkStringTable!$1:$1048576,MATCH([1]InApkStringTable!$B$1,[1]InApkStringTable!$1:$1,0),0),
"스트링없음")))</f>
        <v/>
      </c>
      <c r="L2543" t="b">
        <v>1</v>
      </c>
      <c r="N2543" t="str">
        <f>IF(ISBLANK(M2543),"",IF(ISERROR(VLOOKUP(M2543,MapTable!$A:$A,1,0)),"맵없음",""))</f>
        <v/>
      </c>
      <c r="O2543">
        <f t="shared" si="286"/>
        <v>1</v>
      </c>
      <c r="Q2543">
        <f t="shared" si="287"/>
        <v>1</v>
      </c>
      <c r="R2543" t="b">
        <f t="shared" ca="1" si="288"/>
        <v>1</v>
      </c>
      <c r="T2543" t="b">
        <f t="shared" ca="1" si="289"/>
        <v>1</v>
      </c>
      <c r="X2543" t="str">
        <f>IF(ISBLANK(W2543),"",
IF(ISERROR(FIND(",",W2543)),
  IF(ISERROR(VLOOKUP(W2543,MapTable!$A:$A,1,0)),"맵없음",
  ""),
IF(ISERROR(FIND(",",W2543,FIND(",",W2543)+1)),
  IF(OR(ISERROR(VLOOKUP(LEFT(W2543,FIND(",",W2543)-1),MapTable!$A:$A,1,0)),ISERROR(VLOOKUP(TRIM(MID(W2543,FIND(",",W2543)+1,999)),MapTable!$A:$A,1,0))),"맵없음",
  ""),
IF(ISERROR(FIND(",",W2543,FIND(",",W2543,FIND(",",W2543)+1)+1)),
  IF(OR(ISERROR(VLOOKUP(LEFT(W2543,FIND(",",W2543)-1),MapTable!$A:$A,1,0)),ISERROR(VLOOKUP(TRIM(MID(W2543,FIND(",",W2543)+1,FIND(",",W2543,FIND(",",W2543)+1)-FIND(",",W2543)-1)),MapTable!$A:$A,1,0)),ISERROR(VLOOKUP(TRIM(MID(W2543,FIND(",",W2543,FIND(",",W2543)+1)+1,999)),MapTable!$A:$A,1,0))),"맵없음",
  ""),
IF(ISERROR(FIND(",",W2543,FIND(",",W2543,FIND(",",W2543,FIND(",",W2543)+1)+1)+1)),
  IF(OR(ISERROR(VLOOKUP(LEFT(W2543,FIND(",",W2543)-1),MapTable!$A:$A,1,0)),ISERROR(VLOOKUP(TRIM(MID(W2543,FIND(",",W2543)+1,FIND(",",W2543,FIND(",",W2543)+1)-FIND(",",W2543)-1)),MapTable!$A:$A,1,0)),ISERROR(VLOOKUP(TRIM(MID(W2543,FIND(",",W2543,FIND(",",W2543)+1)+1,FIND(",",W2543,FIND(",",W2543,FIND(",",W2543)+1)+1)-FIND(",",W2543,FIND(",",W2543)+1)-1)),MapTable!$A:$A,1,0)),ISERROR(VLOOKUP(TRIM(MID(W2543,FIND(",",W2543,FIND(",",W2543,FIND(",",W2543)+1)+1)+1,999)),MapTable!$A:$A,1,0))),"맵없음",
  ""),
)))))</f>
        <v/>
      </c>
      <c r="AC2543" t="str">
        <f>IF(ISBLANK(AB2543),"",IF(ISERROR(VLOOKUP(AB2543,[3]DropTable!$A:$A,1,0)),"드랍없음",""))</f>
        <v/>
      </c>
      <c r="AE2543" t="str">
        <f>IF(ISBLANK(AD2543),"",IF(ISERROR(VLOOKUP(AD2543,[3]DropTable!$A:$A,1,0)),"드랍없음",""))</f>
        <v/>
      </c>
      <c r="AH2543">
        <v>1.5</v>
      </c>
      <c r="AI2543">
        <f t="shared" si="292"/>
        <v>1</v>
      </c>
      <c r="AJ2543">
        <f t="shared" si="290"/>
        <v>1</v>
      </c>
      <c r="AK2543">
        <f t="shared" si="291"/>
        <v>1</v>
      </c>
      <c r="AL2543">
        <f t="shared" si="293"/>
        <v>14</v>
      </c>
    </row>
    <row r="2544" spans="1:38" hidden="1" x14ac:dyDescent="0.3">
      <c r="A2544">
        <v>29</v>
      </c>
      <c r="B2544">
        <v>3</v>
      </c>
      <c r="C2544">
        <f>IF(OR($L2544=TRUE,$A2544=0,MOD($A2544,ChapterTable!$R$20)&lt;&gt;0),
MAX(0,INT(($B2544+ChapterTable!$P$26+VLOOKUP(SUBSTITUTE(C$1,"성장단계","")&amp;"단계오프셋",ChapterTable!$R:$S,2,0))/ChapterTable!$P$23)),
MAX(0,INT(($B2544+ChapterTable!$R$26+VLOOKUP(SUBSTITUTE(C$1,"성장단계","")&amp;"보스단계오프셋",ChapterTable!$R:$S,2,0))/ChapterTable!$R$23)))</f>
        <v>0</v>
      </c>
      <c r="D2544">
        <f>IF(OR($L2544=TRUE,$A2544=0,MOD($A2544,ChapterTable!$R$20)&lt;&gt;0),
MAX(0,INT(($B2544+ChapterTable!$P$26+VLOOKUP(SUBSTITUTE(D$1,"성장단계","")&amp;"단계오프셋",ChapterTable!$R:$S,2,0))/ChapterTable!$P$23)),
MAX(0,INT(($B2544+ChapterTable!$R$26+VLOOKUP(SUBSTITUTE(D$1,"성장단계","")&amp;"보스단계오프셋",ChapterTable!$R:$S,2,0))/ChapterTable!$R$23)))</f>
        <v>0</v>
      </c>
      <c r="E2544" s="1">
        <f ca="1">IF(AND($A2544=0,$B2544=1),
    VLOOKUP(1,ChapterTable!$1:$1048576,MATCH("최종"&amp;SUBSTITUTE(SUBSTITUTE(E$1,"standard",""),"|Float",""),ChapterTable!$1:$1,0),0)*ChapterTable!$P$17,
  IF(AND($A2544=0,$B2544=0),
    E2545,
  IF($B2544=0,
    VLOOKUP($A2544,ChapterTable!$1:$1048576,MATCH("최종"&amp;SUBSTITUTE(SUBSTITUTE(E$1,"standard",""),"|Float",""),ChapterTable!$1:$1,0),0),
  IF($B2544=1,
    IF($L2544=FALSE,
      VLOOKUP($A2544,ChapterTable!$1:$1048576,MATCH("최종"&amp;SUBSTITUTE(SUBSTITUTE(E$1,"standard",""),"|Float",""),ChapterTable!$1:$1,0),0),
      VLOOKUP($A2544-ChapterTable!$P$11,ChapterTable!$1:$1048576,MATCH("최종"&amp;SUBSTITUTE(SUBSTITUTE(E$1,"standard",""),"|Float",""),ChapterTable!$1:$1,0),0)*ChapterTable!$P$14
    ),
  OFFSET(E2544,-$B2544+IF($L2544,1,0),0)*IF($B2544&gt;OFFSET($B2544,1,0),ChapterTable!$R$17,1)*
    (VLOOKUP(SUBSTITUTE(SUBSTITUTE(E$1,"standard",""),"|Float","")&amp;IF(OR($L2544=TRUE,$A2544=0,MOD($A2544,ChapterTable!$R$20)&lt;&gt;0),"","보스")&amp;"인게임누적곱배수",ChapterTable!$R:$S,2,0)^C2544
    +VLOOKUP(SUBSTITUTE(SUBSTITUTE(E$1,"standard",""),"|Float","")&amp;IF(OR($L2544=TRUE,$A2544=0,MOD($A2544,ChapterTable!$R$20)&lt;&gt;0),"","보스")&amp;"인게임누적합배수",ChapterTable!$R:$S,2,0)*C2544)
  )
  )
  )
)</f>
        <v>7840487.7553001484</v>
      </c>
      <c r="F2544" s="1">
        <f ca="1">IF(AND($A2544=0,$B2544=1),
    VLOOKUP(1,ChapterTable!$1:$1048576,MATCH("최종"&amp;SUBSTITUTE(SUBSTITUTE(F$1,"standard",""),"|Float",""),ChapterTable!$1:$1,0),0)*ChapterTable!$P$17,
  IF(AND($A2544=0,$B2544=0),
    F2545,
  IF($B2544=0,
    VLOOKUP($A2544,ChapterTable!$1:$1048576,MATCH("최종"&amp;SUBSTITUTE(SUBSTITUTE(F$1,"standard",""),"|Float",""),ChapterTable!$1:$1,0),0),
  IF($B2544=1,
    IF($L2544=FALSE,
      VLOOKUP($A2544,ChapterTable!$1:$1048576,MATCH("최종"&amp;SUBSTITUTE(SUBSTITUTE(F$1,"standard",""),"|Float",""),ChapterTable!$1:$1,0),0),
      VLOOKUP($A2544-ChapterTable!$P$11,ChapterTable!$1:$1048576,MATCH("최종"&amp;SUBSTITUTE(SUBSTITUTE(F$1,"standard",""),"|Float",""),ChapterTable!$1:$1,0),0)*ChapterTable!$P$14
    ),
  OFFSET(F2544,-$B2544+IF($L2544,1,0),0)*
    (VLOOKUP(SUBSTITUTE(SUBSTITUTE(F$1,"standard",""),"|Float","")&amp;IF(OR($L2544=TRUE,$A2544=0,MOD($A2544,ChapterTable!$R$20)&lt;&gt;0),"","보스")&amp;"인게임누적곱배수",ChapterTable!$R:$S,2,0)^D2544
    +VLOOKUP(SUBSTITUTE(SUBSTITUTE(F$1,"standard",""),"|Float","")&amp;IF(OR($L2544=TRUE,$A2544=0,MOD($A2544,ChapterTable!$R$20)&lt;&gt;0),"","보스")&amp;"인게임누적합배수",ChapterTable!$R:$S,2,0)*D2544)
  )
  )
  )
)</f>
        <v>3266869.8980417284</v>
      </c>
      <c r="G2544" t="s">
        <v>719</v>
      </c>
      <c r="J2544" t="str">
        <f>IF(ISBLANK(I2544),"",
IFERROR(VLOOKUP(I2544,[1]StringTable!$1:$1048576,MATCH([1]StringTable!$B$1,[1]StringTable!$1:$1,0),0),
IFERROR(VLOOKUP(I2544,[1]InApkStringTable!$1:$1048576,MATCH([1]InApkStringTable!$B$1,[1]InApkStringTable!$1:$1,0),0),
"스트링없음")))</f>
        <v/>
      </c>
      <c r="L2544" t="b">
        <v>1</v>
      </c>
      <c r="N2544" t="str">
        <f>IF(ISBLANK(M2544),"",IF(ISERROR(VLOOKUP(M2544,MapTable!$A:$A,1,0)),"맵없음",""))</f>
        <v/>
      </c>
      <c r="O2544">
        <f t="shared" si="286"/>
        <v>1</v>
      </c>
      <c r="Q2544">
        <f t="shared" si="287"/>
        <v>1</v>
      </c>
      <c r="R2544" t="b">
        <f t="shared" ca="1" si="288"/>
        <v>1</v>
      </c>
      <c r="T2544" t="b">
        <f t="shared" ca="1" si="289"/>
        <v>1</v>
      </c>
      <c r="X2544" t="str">
        <f>IF(ISBLANK(W2544),"",
IF(ISERROR(FIND(",",W2544)),
  IF(ISERROR(VLOOKUP(W2544,MapTable!$A:$A,1,0)),"맵없음",
  ""),
IF(ISERROR(FIND(",",W2544,FIND(",",W2544)+1)),
  IF(OR(ISERROR(VLOOKUP(LEFT(W2544,FIND(",",W2544)-1),MapTable!$A:$A,1,0)),ISERROR(VLOOKUP(TRIM(MID(W2544,FIND(",",W2544)+1,999)),MapTable!$A:$A,1,0))),"맵없음",
  ""),
IF(ISERROR(FIND(",",W2544,FIND(",",W2544,FIND(",",W2544)+1)+1)),
  IF(OR(ISERROR(VLOOKUP(LEFT(W2544,FIND(",",W2544)-1),MapTable!$A:$A,1,0)),ISERROR(VLOOKUP(TRIM(MID(W2544,FIND(",",W2544)+1,FIND(",",W2544,FIND(",",W2544)+1)-FIND(",",W2544)-1)),MapTable!$A:$A,1,0)),ISERROR(VLOOKUP(TRIM(MID(W2544,FIND(",",W2544,FIND(",",W2544)+1)+1,999)),MapTable!$A:$A,1,0))),"맵없음",
  ""),
IF(ISERROR(FIND(",",W2544,FIND(",",W2544,FIND(",",W2544,FIND(",",W2544)+1)+1)+1)),
  IF(OR(ISERROR(VLOOKUP(LEFT(W2544,FIND(",",W2544)-1),MapTable!$A:$A,1,0)),ISERROR(VLOOKUP(TRIM(MID(W2544,FIND(",",W2544)+1,FIND(",",W2544,FIND(",",W2544)+1)-FIND(",",W2544)-1)),MapTable!$A:$A,1,0)),ISERROR(VLOOKUP(TRIM(MID(W2544,FIND(",",W2544,FIND(",",W2544)+1)+1,FIND(",",W2544,FIND(",",W2544,FIND(",",W2544)+1)+1)-FIND(",",W2544,FIND(",",W2544)+1)-1)),MapTable!$A:$A,1,0)),ISERROR(VLOOKUP(TRIM(MID(W2544,FIND(",",W2544,FIND(",",W2544,FIND(",",W2544)+1)+1)+1,999)),MapTable!$A:$A,1,0))),"맵없음",
  ""),
)))))</f>
        <v/>
      </c>
      <c r="AC2544" t="str">
        <f>IF(ISBLANK(AB2544),"",IF(ISERROR(VLOOKUP(AB2544,[3]DropTable!$A:$A,1,0)),"드랍없음",""))</f>
        <v/>
      </c>
      <c r="AE2544" t="str">
        <f>IF(ISBLANK(AD2544),"",IF(ISERROR(VLOOKUP(AD2544,[3]DropTable!$A:$A,1,0)),"드랍없음",""))</f>
        <v/>
      </c>
      <c r="AH2544">
        <v>1.5</v>
      </c>
      <c r="AI2544">
        <f t="shared" si="292"/>
        <v>1</v>
      </c>
      <c r="AJ2544">
        <f t="shared" si="290"/>
        <v>1</v>
      </c>
      <c r="AK2544">
        <f t="shared" si="291"/>
        <v>1</v>
      </c>
      <c r="AL2544">
        <f t="shared" si="293"/>
        <v>14</v>
      </c>
    </row>
    <row r="2545" spans="1:38" hidden="1" x14ac:dyDescent="0.3">
      <c r="A2545">
        <v>29</v>
      </c>
      <c r="B2545">
        <v>4</v>
      </c>
      <c r="C2545">
        <f>IF(OR($L2545=TRUE,$A2545=0,MOD($A2545,ChapterTable!$R$20)&lt;&gt;0),
MAX(0,INT(($B2545+ChapterTable!$P$26+VLOOKUP(SUBSTITUTE(C$1,"성장단계","")&amp;"단계오프셋",ChapterTable!$R:$S,2,0))/ChapterTable!$P$23)),
MAX(0,INT(($B2545+ChapterTable!$R$26+VLOOKUP(SUBSTITUTE(C$1,"성장단계","")&amp;"보스단계오프셋",ChapterTable!$R:$S,2,0))/ChapterTable!$R$23)))</f>
        <v>0</v>
      </c>
      <c r="D2545">
        <f>IF(OR($L2545=TRUE,$A2545=0,MOD($A2545,ChapterTable!$R$20)&lt;&gt;0),
MAX(0,INT(($B2545+ChapterTable!$P$26+VLOOKUP(SUBSTITUTE(D$1,"성장단계","")&amp;"단계오프셋",ChapterTable!$R:$S,2,0))/ChapterTable!$P$23)),
MAX(0,INT(($B2545+ChapterTable!$R$26+VLOOKUP(SUBSTITUTE(D$1,"성장단계","")&amp;"보스단계오프셋",ChapterTable!$R:$S,2,0))/ChapterTable!$R$23)))</f>
        <v>0</v>
      </c>
      <c r="E2545" s="1">
        <f ca="1">IF(AND($A2545=0,$B2545=1),
    VLOOKUP(1,ChapterTable!$1:$1048576,MATCH("최종"&amp;SUBSTITUTE(SUBSTITUTE(E$1,"standard",""),"|Float",""),ChapterTable!$1:$1,0),0)*ChapterTable!$P$17,
  IF(AND($A2545=0,$B2545=0),
    E2546,
  IF($B2545=0,
    VLOOKUP($A2545,ChapterTable!$1:$1048576,MATCH("최종"&amp;SUBSTITUTE(SUBSTITUTE(E$1,"standard",""),"|Float",""),ChapterTable!$1:$1,0),0),
  IF($B2545=1,
    IF($L2545=FALSE,
      VLOOKUP($A2545,ChapterTable!$1:$1048576,MATCH("최종"&amp;SUBSTITUTE(SUBSTITUTE(E$1,"standard",""),"|Float",""),ChapterTable!$1:$1,0),0),
      VLOOKUP($A2545-ChapterTable!$P$11,ChapterTable!$1:$1048576,MATCH("최종"&amp;SUBSTITUTE(SUBSTITUTE(E$1,"standard",""),"|Float",""),ChapterTable!$1:$1,0),0)*ChapterTable!$P$14
    ),
  OFFSET(E2545,-$B2545+IF($L2545,1,0),0)*IF($B2545&gt;OFFSET($B2545,1,0),ChapterTable!$R$17,1)*
    (VLOOKUP(SUBSTITUTE(SUBSTITUTE(E$1,"standard",""),"|Float","")&amp;IF(OR($L2545=TRUE,$A2545=0,MOD($A2545,ChapterTable!$R$20)&lt;&gt;0),"","보스")&amp;"인게임누적곱배수",ChapterTable!$R:$S,2,0)^C2545
    +VLOOKUP(SUBSTITUTE(SUBSTITUTE(E$1,"standard",""),"|Float","")&amp;IF(OR($L2545=TRUE,$A2545=0,MOD($A2545,ChapterTable!$R$20)&lt;&gt;0),"","보스")&amp;"인게임누적합배수",ChapterTable!$R:$S,2,0)*C2545)
  )
  )
  )
)</f>
        <v>7840487.7553001484</v>
      </c>
      <c r="F2545" s="1">
        <f ca="1">IF(AND($A2545=0,$B2545=1),
    VLOOKUP(1,ChapterTable!$1:$1048576,MATCH("최종"&amp;SUBSTITUTE(SUBSTITUTE(F$1,"standard",""),"|Float",""),ChapterTable!$1:$1,0),0)*ChapterTable!$P$17,
  IF(AND($A2545=0,$B2545=0),
    F2546,
  IF($B2545=0,
    VLOOKUP($A2545,ChapterTable!$1:$1048576,MATCH("최종"&amp;SUBSTITUTE(SUBSTITUTE(F$1,"standard",""),"|Float",""),ChapterTable!$1:$1,0),0),
  IF($B2545=1,
    IF($L2545=FALSE,
      VLOOKUP($A2545,ChapterTable!$1:$1048576,MATCH("최종"&amp;SUBSTITUTE(SUBSTITUTE(F$1,"standard",""),"|Float",""),ChapterTable!$1:$1,0),0),
      VLOOKUP($A2545-ChapterTable!$P$11,ChapterTable!$1:$1048576,MATCH("최종"&amp;SUBSTITUTE(SUBSTITUTE(F$1,"standard",""),"|Float",""),ChapterTable!$1:$1,0),0)*ChapterTable!$P$14
    ),
  OFFSET(F2545,-$B2545+IF($L2545,1,0),0)*
    (VLOOKUP(SUBSTITUTE(SUBSTITUTE(F$1,"standard",""),"|Float","")&amp;IF(OR($L2545=TRUE,$A2545=0,MOD($A2545,ChapterTable!$R$20)&lt;&gt;0),"","보스")&amp;"인게임누적곱배수",ChapterTable!$R:$S,2,0)^D2545
    +VLOOKUP(SUBSTITUTE(SUBSTITUTE(F$1,"standard",""),"|Float","")&amp;IF(OR($L2545=TRUE,$A2545=0,MOD($A2545,ChapterTable!$R$20)&lt;&gt;0),"","보스")&amp;"인게임누적합배수",ChapterTable!$R:$S,2,0)*D2545)
  )
  )
  )
)</f>
        <v>3266869.8980417284</v>
      </c>
      <c r="G2545" t="s">
        <v>719</v>
      </c>
      <c r="J2545" t="str">
        <f>IF(ISBLANK(I2545),"",
IFERROR(VLOOKUP(I2545,[1]StringTable!$1:$1048576,MATCH([1]StringTable!$B$1,[1]StringTable!$1:$1,0),0),
IFERROR(VLOOKUP(I2545,[1]InApkStringTable!$1:$1048576,MATCH([1]InApkStringTable!$B$1,[1]InApkStringTable!$1:$1,0),0),
"스트링없음")))</f>
        <v/>
      </c>
      <c r="L2545" t="b">
        <v>1</v>
      </c>
      <c r="N2545" t="str">
        <f>IF(ISBLANK(M2545),"",IF(ISERROR(VLOOKUP(M2545,MapTable!$A:$A,1,0)),"맵없음",""))</f>
        <v/>
      </c>
      <c r="O2545">
        <f t="shared" si="286"/>
        <v>1</v>
      </c>
      <c r="Q2545">
        <f t="shared" si="287"/>
        <v>1</v>
      </c>
      <c r="R2545" t="b">
        <f t="shared" ca="1" si="288"/>
        <v>1</v>
      </c>
      <c r="T2545" t="b">
        <f t="shared" ca="1" si="289"/>
        <v>1</v>
      </c>
      <c r="X2545" t="str">
        <f>IF(ISBLANK(W2545),"",
IF(ISERROR(FIND(",",W2545)),
  IF(ISERROR(VLOOKUP(W2545,MapTable!$A:$A,1,0)),"맵없음",
  ""),
IF(ISERROR(FIND(",",W2545,FIND(",",W2545)+1)),
  IF(OR(ISERROR(VLOOKUP(LEFT(W2545,FIND(",",W2545)-1),MapTable!$A:$A,1,0)),ISERROR(VLOOKUP(TRIM(MID(W2545,FIND(",",W2545)+1,999)),MapTable!$A:$A,1,0))),"맵없음",
  ""),
IF(ISERROR(FIND(",",W2545,FIND(",",W2545,FIND(",",W2545)+1)+1)),
  IF(OR(ISERROR(VLOOKUP(LEFT(W2545,FIND(",",W2545)-1),MapTable!$A:$A,1,0)),ISERROR(VLOOKUP(TRIM(MID(W2545,FIND(",",W2545)+1,FIND(",",W2545,FIND(",",W2545)+1)-FIND(",",W2545)-1)),MapTable!$A:$A,1,0)),ISERROR(VLOOKUP(TRIM(MID(W2545,FIND(",",W2545,FIND(",",W2545)+1)+1,999)),MapTable!$A:$A,1,0))),"맵없음",
  ""),
IF(ISERROR(FIND(",",W2545,FIND(",",W2545,FIND(",",W2545,FIND(",",W2545)+1)+1)+1)),
  IF(OR(ISERROR(VLOOKUP(LEFT(W2545,FIND(",",W2545)-1),MapTable!$A:$A,1,0)),ISERROR(VLOOKUP(TRIM(MID(W2545,FIND(",",W2545)+1,FIND(",",W2545,FIND(",",W2545)+1)-FIND(",",W2545)-1)),MapTable!$A:$A,1,0)),ISERROR(VLOOKUP(TRIM(MID(W2545,FIND(",",W2545,FIND(",",W2545)+1)+1,FIND(",",W2545,FIND(",",W2545,FIND(",",W2545)+1)+1)-FIND(",",W2545,FIND(",",W2545)+1)-1)),MapTable!$A:$A,1,0)),ISERROR(VLOOKUP(TRIM(MID(W2545,FIND(",",W2545,FIND(",",W2545,FIND(",",W2545)+1)+1)+1,999)),MapTable!$A:$A,1,0))),"맵없음",
  ""),
)))))</f>
        <v/>
      </c>
      <c r="AC2545" t="str">
        <f>IF(ISBLANK(AB2545),"",IF(ISERROR(VLOOKUP(AB2545,[3]DropTable!$A:$A,1,0)),"드랍없음",""))</f>
        <v/>
      </c>
      <c r="AE2545" t="str">
        <f>IF(ISBLANK(AD2545),"",IF(ISERROR(VLOOKUP(AD2545,[3]DropTable!$A:$A,1,0)),"드랍없음",""))</f>
        <v/>
      </c>
      <c r="AH2545">
        <v>1.5</v>
      </c>
      <c r="AI2545">
        <f t="shared" si="292"/>
        <v>1</v>
      </c>
      <c r="AJ2545">
        <f t="shared" si="290"/>
        <v>1</v>
      </c>
      <c r="AK2545">
        <f t="shared" si="291"/>
        <v>1</v>
      </c>
      <c r="AL2545">
        <f t="shared" si="293"/>
        <v>14</v>
      </c>
    </row>
    <row r="2546" spans="1:38" hidden="1" x14ac:dyDescent="0.3">
      <c r="A2546">
        <v>29</v>
      </c>
      <c r="B2546">
        <v>5</v>
      </c>
      <c r="C2546">
        <f>IF(OR($L2546=TRUE,$A2546=0,MOD($A2546,ChapterTable!$R$20)&lt;&gt;0),
MAX(0,INT(($B2546+ChapterTable!$P$26+VLOOKUP(SUBSTITUTE(C$1,"성장단계","")&amp;"단계오프셋",ChapterTable!$R:$S,2,0))/ChapterTable!$P$23)),
MAX(0,INT(($B2546+ChapterTable!$R$26+VLOOKUP(SUBSTITUTE(C$1,"성장단계","")&amp;"보스단계오프셋",ChapterTable!$R:$S,2,0))/ChapterTable!$R$23)))</f>
        <v>0</v>
      </c>
      <c r="D2546">
        <f>IF(OR($L2546=TRUE,$A2546=0,MOD($A2546,ChapterTable!$R$20)&lt;&gt;0),
MAX(0,INT(($B2546+ChapterTable!$P$26+VLOOKUP(SUBSTITUTE(D$1,"성장단계","")&amp;"단계오프셋",ChapterTable!$R:$S,2,0))/ChapterTable!$P$23)),
MAX(0,INT(($B2546+ChapterTable!$R$26+VLOOKUP(SUBSTITUTE(D$1,"성장단계","")&amp;"보스단계오프셋",ChapterTable!$R:$S,2,0))/ChapterTable!$R$23)))</f>
        <v>0</v>
      </c>
      <c r="E2546" s="1">
        <f ca="1">IF(AND($A2546=0,$B2546=1),
    VLOOKUP(1,ChapterTable!$1:$1048576,MATCH("최종"&amp;SUBSTITUTE(SUBSTITUTE(E$1,"standard",""),"|Float",""),ChapterTable!$1:$1,0),0)*ChapterTable!$P$17,
  IF(AND($A2546=0,$B2546=0),
    E2547,
  IF($B2546=0,
    VLOOKUP($A2546,ChapterTable!$1:$1048576,MATCH("최종"&amp;SUBSTITUTE(SUBSTITUTE(E$1,"standard",""),"|Float",""),ChapterTable!$1:$1,0),0),
  IF($B2546=1,
    IF($L2546=FALSE,
      VLOOKUP($A2546,ChapterTable!$1:$1048576,MATCH("최종"&amp;SUBSTITUTE(SUBSTITUTE(E$1,"standard",""),"|Float",""),ChapterTable!$1:$1,0),0),
      VLOOKUP($A2546-ChapterTable!$P$11,ChapterTable!$1:$1048576,MATCH("최종"&amp;SUBSTITUTE(SUBSTITUTE(E$1,"standard",""),"|Float",""),ChapterTable!$1:$1,0),0)*ChapterTable!$P$14
    ),
  OFFSET(E2546,-$B2546+IF($L2546,1,0),0)*IF($B2546&gt;OFFSET($B2546,1,0),ChapterTable!$R$17,1)*
    (VLOOKUP(SUBSTITUTE(SUBSTITUTE(E$1,"standard",""),"|Float","")&amp;IF(OR($L2546=TRUE,$A2546=0,MOD($A2546,ChapterTable!$R$20)&lt;&gt;0),"","보스")&amp;"인게임누적곱배수",ChapterTable!$R:$S,2,0)^C2546
    +VLOOKUP(SUBSTITUTE(SUBSTITUTE(E$1,"standard",""),"|Float","")&amp;IF(OR($L2546=TRUE,$A2546=0,MOD($A2546,ChapterTable!$R$20)&lt;&gt;0),"","보스")&amp;"인게임누적합배수",ChapterTable!$R:$S,2,0)*C2546)
  )
  )
  )
)</f>
        <v>7840487.7553001484</v>
      </c>
      <c r="F2546" s="1">
        <f ca="1">IF(AND($A2546=0,$B2546=1),
    VLOOKUP(1,ChapterTable!$1:$1048576,MATCH("최종"&amp;SUBSTITUTE(SUBSTITUTE(F$1,"standard",""),"|Float",""),ChapterTable!$1:$1,0),0)*ChapterTable!$P$17,
  IF(AND($A2546=0,$B2546=0),
    F2547,
  IF($B2546=0,
    VLOOKUP($A2546,ChapterTable!$1:$1048576,MATCH("최종"&amp;SUBSTITUTE(SUBSTITUTE(F$1,"standard",""),"|Float",""),ChapterTable!$1:$1,0),0),
  IF($B2546=1,
    IF($L2546=FALSE,
      VLOOKUP($A2546,ChapterTable!$1:$1048576,MATCH("최종"&amp;SUBSTITUTE(SUBSTITUTE(F$1,"standard",""),"|Float",""),ChapterTable!$1:$1,0),0),
      VLOOKUP($A2546-ChapterTable!$P$11,ChapterTable!$1:$1048576,MATCH("최종"&amp;SUBSTITUTE(SUBSTITUTE(F$1,"standard",""),"|Float",""),ChapterTable!$1:$1,0),0)*ChapterTable!$P$14
    ),
  OFFSET(F2546,-$B2546+IF($L2546,1,0),0)*
    (VLOOKUP(SUBSTITUTE(SUBSTITUTE(F$1,"standard",""),"|Float","")&amp;IF(OR($L2546=TRUE,$A2546=0,MOD($A2546,ChapterTable!$R$20)&lt;&gt;0),"","보스")&amp;"인게임누적곱배수",ChapterTable!$R:$S,2,0)^D2546
    +VLOOKUP(SUBSTITUTE(SUBSTITUTE(F$1,"standard",""),"|Float","")&amp;IF(OR($L2546=TRUE,$A2546=0,MOD($A2546,ChapterTable!$R$20)&lt;&gt;0),"","보스")&amp;"인게임누적합배수",ChapterTable!$R:$S,2,0)*D2546)
  )
  )
  )
)</f>
        <v>3266869.8980417284</v>
      </c>
      <c r="G2546" t="s">
        <v>719</v>
      </c>
      <c r="J2546" t="str">
        <f>IF(ISBLANK(I2546),"",
IFERROR(VLOOKUP(I2546,[1]StringTable!$1:$1048576,MATCH([1]StringTable!$B$1,[1]StringTable!$1:$1,0),0),
IFERROR(VLOOKUP(I2546,[1]InApkStringTable!$1:$1048576,MATCH([1]InApkStringTable!$B$1,[1]InApkStringTable!$1:$1,0),0),
"스트링없음")))</f>
        <v/>
      </c>
      <c r="L2546" t="b">
        <v>1</v>
      </c>
      <c r="N2546" t="str">
        <f>IF(ISBLANK(M2546),"",IF(ISERROR(VLOOKUP(M2546,MapTable!$A:$A,1,0)),"맵없음",""))</f>
        <v/>
      </c>
      <c r="O2546">
        <f t="shared" si="286"/>
        <v>11</v>
      </c>
      <c r="Q2546">
        <f t="shared" si="287"/>
        <v>11</v>
      </c>
      <c r="R2546" t="b">
        <f t="shared" ca="1" si="288"/>
        <v>1</v>
      </c>
      <c r="T2546" t="b">
        <f t="shared" ca="1" si="289"/>
        <v>1</v>
      </c>
      <c r="X2546" t="str">
        <f>IF(ISBLANK(W2546),"",
IF(ISERROR(FIND(",",W2546)),
  IF(ISERROR(VLOOKUP(W2546,MapTable!$A:$A,1,0)),"맵없음",
  ""),
IF(ISERROR(FIND(",",W2546,FIND(",",W2546)+1)),
  IF(OR(ISERROR(VLOOKUP(LEFT(W2546,FIND(",",W2546)-1),MapTable!$A:$A,1,0)),ISERROR(VLOOKUP(TRIM(MID(W2546,FIND(",",W2546)+1,999)),MapTable!$A:$A,1,0))),"맵없음",
  ""),
IF(ISERROR(FIND(",",W2546,FIND(",",W2546,FIND(",",W2546)+1)+1)),
  IF(OR(ISERROR(VLOOKUP(LEFT(W2546,FIND(",",W2546)-1),MapTable!$A:$A,1,0)),ISERROR(VLOOKUP(TRIM(MID(W2546,FIND(",",W2546)+1,FIND(",",W2546,FIND(",",W2546)+1)-FIND(",",W2546)-1)),MapTable!$A:$A,1,0)),ISERROR(VLOOKUP(TRIM(MID(W2546,FIND(",",W2546,FIND(",",W2546)+1)+1,999)),MapTable!$A:$A,1,0))),"맵없음",
  ""),
IF(ISERROR(FIND(",",W2546,FIND(",",W2546,FIND(",",W2546,FIND(",",W2546)+1)+1)+1)),
  IF(OR(ISERROR(VLOOKUP(LEFT(W2546,FIND(",",W2546)-1),MapTable!$A:$A,1,0)),ISERROR(VLOOKUP(TRIM(MID(W2546,FIND(",",W2546)+1,FIND(",",W2546,FIND(",",W2546)+1)-FIND(",",W2546)-1)),MapTable!$A:$A,1,0)),ISERROR(VLOOKUP(TRIM(MID(W2546,FIND(",",W2546,FIND(",",W2546)+1)+1,FIND(",",W2546,FIND(",",W2546,FIND(",",W2546)+1)+1)-FIND(",",W2546,FIND(",",W2546)+1)-1)),MapTable!$A:$A,1,0)),ISERROR(VLOOKUP(TRIM(MID(W2546,FIND(",",W2546,FIND(",",W2546,FIND(",",W2546)+1)+1)+1,999)),MapTable!$A:$A,1,0))),"맵없음",
  ""),
)))))</f>
        <v/>
      </c>
      <c r="AC2546" t="str">
        <f>IF(ISBLANK(AB2546),"",IF(ISERROR(VLOOKUP(AB2546,[3]DropTable!$A:$A,1,0)),"드랍없음",""))</f>
        <v/>
      </c>
      <c r="AE2546" t="str">
        <f>IF(ISBLANK(AD2546),"",IF(ISERROR(VLOOKUP(AD2546,[3]DropTable!$A:$A,1,0)),"드랍없음",""))</f>
        <v/>
      </c>
      <c r="AH2546">
        <v>1.5</v>
      </c>
      <c r="AI2546">
        <f t="shared" si="292"/>
        <v>1</v>
      </c>
      <c r="AJ2546">
        <f t="shared" si="290"/>
        <v>1</v>
      </c>
      <c r="AK2546">
        <f t="shared" si="291"/>
        <v>1</v>
      </c>
      <c r="AL2546">
        <f t="shared" si="293"/>
        <v>14</v>
      </c>
    </row>
    <row r="2547" spans="1:38" hidden="1" x14ac:dyDescent="0.3">
      <c r="A2547">
        <v>29</v>
      </c>
      <c r="B2547">
        <v>6</v>
      </c>
      <c r="C2547">
        <f>IF(OR($L2547=TRUE,$A2547=0,MOD($A2547,ChapterTable!$R$20)&lt;&gt;0),
MAX(0,INT(($B2547+ChapterTable!$P$26+VLOOKUP(SUBSTITUTE(C$1,"성장단계","")&amp;"단계오프셋",ChapterTable!$R:$S,2,0))/ChapterTable!$P$23)),
MAX(0,INT(($B2547+ChapterTable!$R$26+VLOOKUP(SUBSTITUTE(C$1,"성장단계","")&amp;"보스단계오프셋",ChapterTable!$R:$S,2,0))/ChapterTable!$R$23)))</f>
        <v>1</v>
      </c>
      <c r="D2547">
        <f>IF(OR($L2547=TRUE,$A2547=0,MOD($A2547,ChapterTable!$R$20)&lt;&gt;0),
MAX(0,INT(($B2547+ChapterTable!$P$26+VLOOKUP(SUBSTITUTE(D$1,"성장단계","")&amp;"단계오프셋",ChapterTable!$R:$S,2,0))/ChapterTable!$P$23)),
MAX(0,INT(($B2547+ChapterTable!$R$26+VLOOKUP(SUBSTITUTE(D$1,"성장단계","")&amp;"보스단계오프셋",ChapterTable!$R:$S,2,0))/ChapterTable!$R$23)))</f>
        <v>0</v>
      </c>
      <c r="E2547" s="1">
        <f ca="1">IF(AND($A2547=0,$B2547=1),
    VLOOKUP(1,ChapterTable!$1:$1048576,MATCH("최종"&amp;SUBSTITUTE(SUBSTITUTE(E$1,"standard",""),"|Float",""),ChapterTable!$1:$1,0),0)*ChapterTable!$P$17,
  IF(AND($A2547=0,$B2547=0),
    E2548,
  IF($B2547=0,
    VLOOKUP($A2547,ChapterTable!$1:$1048576,MATCH("최종"&amp;SUBSTITUTE(SUBSTITUTE(E$1,"standard",""),"|Float",""),ChapterTable!$1:$1,0),0),
  IF($B2547=1,
    IF($L2547=FALSE,
      VLOOKUP($A2547,ChapterTable!$1:$1048576,MATCH("최종"&amp;SUBSTITUTE(SUBSTITUTE(E$1,"standard",""),"|Float",""),ChapterTable!$1:$1,0),0),
      VLOOKUP($A2547-ChapterTable!$P$11,ChapterTable!$1:$1048576,MATCH("최종"&amp;SUBSTITUTE(SUBSTITUTE(E$1,"standard",""),"|Float",""),ChapterTable!$1:$1,0),0)*ChapterTable!$P$14
    ),
  OFFSET(E2547,-$B2547+IF($L2547,1,0),0)*IF($B2547&gt;OFFSET($B2547,1,0),ChapterTable!$R$17,1)*
    (VLOOKUP(SUBSTITUTE(SUBSTITUTE(E$1,"standard",""),"|Float","")&amp;IF(OR($L2547=TRUE,$A2547=0,MOD($A2547,ChapterTable!$R$20)&lt;&gt;0),"","보스")&amp;"인게임누적곱배수",ChapterTable!$R:$S,2,0)^C2547
    +VLOOKUP(SUBSTITUTE(SUBSTITUTE(E$1,"standard",""),"|Float","")&amp;IF(OR($L2547=TRUE,$A2547=0,MOD($A2547,ChapterTable!$R$20)&lt;&gt;0),"","보스")&amp;"인게임누적합배수",ChapterTable!$R:$S,2,0)*C2547)
  )
  )
  )
)</f>
        <v>9408585.3063601777</v>
      </c>
      <c r="F2547" s="1">
        <f ca="1">IF(AND($A2547=0,$B2547=1),
    VLOOKUP(1,ChapterTable!$1:$1048576,MATCH("최종"&amp;SUBSTITUTE(SUBSTITUTE(F$1,"standard",""),"|Float",""),ChapterTable!$1:$1,0),0)*ChapterTable!$P$17,
  IF(AND($A2547=0,$B2547=0),
    F2548,
  IF($B2547=0,
    VLOOKUP($A2547,ChapterTable!$1:$1048576,MATCH("최종"&amp;SUBSTITUTE(SUBSTITUTE(F$1,"standard",""),"|Float",""),ChapterTable!$1:$1,0),0),
  IF($B2547=1,
    IF($L2547=FALSE,
      VLOOKUP($A2547,ChapterTable!$1:$1048576,MATCH("최종"&amp;SUBSTITUTE(SUBSTITUTE(F$1,"standard",""),"|Float",""),ChapterTable!$1:$1,0),0),
      VLOOKUP($A2547-ChapterTable!$P$11,ChapterTable!$1:$1048576,MATCH("최종"&amp;SUBSTITUTE(SUBSTITUTE(F$1,"standard",""),"|Float",""),ChapterTable!$1:$1,0),0)*ChapterTable!$P$14
    ),
  OFFSET(F2547,-$B2547+IF($L2547,1,0),0)*
    (VLOOKUP(SUBSTITUTE(SUBSTITUTE(F$1,"standard",""),"|Float","")&amp;IF(OR($L2547=TRUE,$A2547=0,MOD($A2547,ChapterTable!$R$20)&lt;&gt;0),"","보스")&amp;"인게임누적곱배수",ChapterTable!$R:$S,2,0)^D2547
    +VLOOKUP(SUBSTITUTE(SUBSTITUTE(F$1,"standard",""),"|Float","")&amp;IF(OR($L2547=TRUE,$A2547=0,MOD($A2547,ChapterTable!$R$20)&lt;&gt;0),"","보스")&amp;"인게임누적합배수",ChapterTable!$R:$S,2,0)*D2547)
  )
  )
  )
)</f>
        <v>3266869.8980417284</v>
      </c>
      <c r="G2547" t="s">
        <v>719</v>
      </c>
      <c r="J2547" t="str">
        <f>IF(ISBLANK(I2547),"",
IFERROR(VLOOKUP(I2547,[1]StringTable!$1:$1048576,MATCH([1]StringTable!$B$1,[1]StringTable!$1:$1,0),0),
IFERROR(VLOOKUP(I2547,[1]InApkStringTable!$1:$1048576,MATCH([1]InApkStringTable!$B$1,[1]InApkStringTable!$1:$1,0),0),
"스트링없음")))</f>
        <v/>
      </c>
      <c r="L2547" t="b">
        <v>1</v>
      </c>
      <c r="N2547" t="str">
        <f>IF(ISBLANK(M2547),"",IF(ISERROR(VLOOKUP(M2547,MapTable!$A:$A,1,0)),"맵없음",""))</f>
        <v/>
      </c>
      <c r="O2547">
        <f t="shared" si="286"/>
        <v>1</v>
      </c>
      <c r="Q2547">
        <f t="shared" si="287"/>
        <v>1</v>
      </c>
      <c r="R2547" t="b">
        <f t="shared" ca="1" si="288"/>
        <v>1</v>
      </c>
      <c r="T2547" t="b">
        <f t="shared" ca="1" si="289"/>
        <v>1</v>
      </c>
      <c r="X2547" t="str">
        <f>IF(ISBLANK(W2547),"",
IF(ISERROR(FIND(",",W2547)),
  IF(ISERROR(VLOOKUP(W2547,MapTable!$A:$A,1,0)),"맵없음",
  ""),
IF(ISERROR(FIND(",",W2547,FIND(",",W2547)+1)),
  IF(OR(ISERROR(VLOOKUP(LEFT(W2547,FIND(",",W2547)-1),MapTable!$A:$A,1,0)),ISERROR(VLOOKUP(TRIM(MID(W2547,FIND(",",W2547)+1,999)),MapTable!$A:$A,1,0))),"맵없음",
  ""),
IF(ISERROR(FIND(",",W2547,FIND(",",W2547,FIND(",",W2547)+1)+1)),
  IF(OR(ISERROR(VLOOKUP(LEFT(W2547,FIND(",",W2547)-1),MapTable!$A:$A,1,0)),ISERROR(VLOOKUP(TRIM(MID(W2547,FIND(",",W2547)+1,FIND(",",W2547,FIND(",",W2547)+1)-FIND(",",W2547)-1)),MapTable!$A:$A,1,0)),ISERROR(VLOOKUP(TRIM(MID(W2547,FIND(",",W2547,FIND(",",W2547)+1)+1,999)),MapTable!$A:$A,1,0))),"맵없음",
  ""),
IF(ISERROR(FIND(",",W2547,FIND(",",W2547,FIND(",",W2547,FIND(",",W2547)+1)+1)+1)),
  IF(OR(ISERROR(VLOOKUP(LEFT(W2547,FIND(",",W2547)-1),MapTable!$A:$A,1,0)),ISERROR(VLOOKUP(TRIM(MID(W2547,FIND(",",W2547)+1,FIND(",",W2547,FIND(",",W2547)+1)-FIND(",",W2547)-1)),MapTable!$A:$A,1,0)),ISERROR(VLOOKUP(TRIM(MID(W2547,FIND(",",W2547,FIND(",",W2547)+1)+1,FIND(",",W2547,FIND(",",W2547,FIND(",",W2547)+1)+1)-FIND(",",W2547,FIND(",",W2547)+1)-1)),MapTable!$A:$A,1,0)),ISERROR(VLOOKUP(TRIM(MID(W2547,FIND(",",W2547,FIND(",",W2547,FIND(",",W2547)+1)+1)+1,999)),MapTable!$A:$A,1,0))),"맵없음",
  ""),
)))))</f>
        <v/>
      </c>
      <c r="AC2547" t="str">
        <f>IF(ISBLANK(AB2547),"",IF(ISERROR(VLOOKUP(AB2547,[3]DropTable!$A:$A,1,0)),"드랍없음",""))</f>
        <v/>
      </c>
      <c r="AE2547" t="str">
        <f>IF(ISBLANK(AD2547),"",IF(ISERROR(VLOOKUP(AD2547,[3]DropTable!$A:$A,1,0)),"드랍없음",""))</f>
        <v/>
      </c>
      <c r="AH2547">
        <v>1.5</v>
      </c>
      <c r="AI2547">
        <f t="shared" si="292"/>
        <v>1</v>
      </c>
      <c r="AJ2547">
        <f t="shared" si="290"/>
        <v>1</v>
      </c>
      <c r="AK2547">
        <f t="shared" si="291"/>
        <v>1</v>
      </c>
      <c r="AL2547">
        <f t="shared" si="293"/>
        <v>14</v>
      </c>
    </row>
    <row r="2548" spans="1:38" hidden="1" x14ac:dyDescent="0.3">
      <c r="A2548">
        <v>29</v>
      </c>
      <c r="B2548">
        <v>7</v>
      </c>
      <c r="C2548">
        <f>IF(OR($L2548=TRUE,$A2548=0,MOD($A2548,ChapterTable!$R$20)&lt;&gt;0),
MAX(0,INT(($B2548+ChapterTable!$P$26+VLOOKUP(SUBSTITUTE(C$1,"성장단계","")&amp;"단계오프셋",ChapterTable!$R:$S,2,0))/ChapterTable!$P$23)),
MAX(0,INT(($B2548+ChapterTable!$R$26+VLOOKUP(SUBSTITUTE(C$1,"성장단계","")&amp;"보스단계오프셋",ChapterTable!$R:$S,2,0))/ChapterTable!$R$23)))</f>
        <v>1</v>
      </c>
      <c r="D2548">
        <f>IF(OR($L2548=TRUE,$A2548=0,MOD($A2548,ChapterTable!$R$20)&lt;&gt;0),
MAX(0,INT(($B2548+ChapterTable!$P$26+VLOOKUP(SUBSTITUTE(D$1,"성장단계","")&amp;"단계오프셋",ChapterTable!$R:$S,2,0))/ChapterTable!$P$23)),
MAX(0,INT(($B2548+ChapterTable!$R$26+VLOOKUP(SUBSTITUTE(D$1,"성장단계","")&amp;"보스단계오프셋",ChapterTable!$R:$S,2,0))/ChapterTable!$R$23)))</f>
        <v>0</v>
      </c>
      <c r="E2548" s="1">
        <f ca="1">IF(AND($A2548=0,$B2548=1),
    VLOOKUP(1,ChapterTable!$1:$1048576,MATCH("최종"&amp;SUBSTITUTE(SUBSTITUTE(E$1,"standard",""),"|Float",""),ChapterTable!$1:$1,0),0)*ChapterTable!$P$17,
  IF(AND($A2548=0,$B2548=0),
    E2549,
  IF($B2548=0,
    VLOOKUP($A2548,ChapterTable!$1:$1048576,MATCH("최종"&amp;SUBSTITUTE(SUBSTITUTE(E$1,"standard",""),"|Float",""),ChapterTable!$1:$1,0),0),
  IF($B2548=1,
    IF($L2548=FALSE,
      VLOOKUP($A2548,ChapterTable!$1:$1048576,MATCH("최종"&amp;SUBSTITUTE(SUBSTITUTE(E$1,"standard",""),"|Float",""),ChapterTable!$1:$1,0),0),
      VLOOKUP($A2548-ChapterTable!$P$11,ChapterTable!$1:$1048576,MATCH("최종"&amp;SUBSTITUTE(SUBSTITUTE(E$1,"standard",""),"|Float",""),ChapterTable!$1:$1,0),0)*ChapterTable!$P$14
    ),
  OFFSET(E2548,-$B2548+IF($L2548,1,0),0)*IF($B2548&gt;OFFSET($B2548,1,0),ChapterTable!$R$17,1)*
    (VLOOKUP(SUBSTITUTE(SUBSTITUTE(E$1,"standard",""),"|Float","")&amp;IF(OR($L2548=TRUE,$A2548=0,MOD($A2548,ChapterTable!$R$20)&lt;&gt;0),"","보스")&amp;"인게임누적곱배수",ChapterTable!$R:$S,2,0)^C2548
    +VLOOKUP(SUBSTITUTE(SUBSTITUTE(E$1,"standard",""),"|Float","")&amp;IF(OR($L2548=TRUE,$A2548=0,MOD($A2548,ChapterTable!$R$20)&lt;&gt;0),"","보스")&amp;"인게임누적합배수",ChapterTable!$R:$S,2,0)*C2548)
  )
  )
  )
)</f>
        <v>9408585.3063601777</v>
      </c>
      <c r="F2548" s="1">
        <f ca="1">IF(AND($A2548=0,$B2548=1),
    VLOOKUP(1,ChapterTable!$1:$1048576,MATCH("최종"&amp;SUBSTITUTE(SUBSTITUTE(F$1,"standard",""),"|Float",""),ChapterTable!$1:$1,0),0)*ChapterTable!$P$17,
  IF(AND($A2548=0,$B2548=0),
    F2549,
  IF($B2548=0,
    VLOOKUP($A2548,ChapterTable!$1:$1048576,MATCH("최종"&amp;SUBSTITUTE(SUBSTITUTE(F$1,"standard",""),"|Float",""),ChapterTable!$1:$1,0),0),
  IF($B2548=1,
    IF($L2548=FALSE,
      VLOOKUP($A2548,ChapterTable!$1:$1048576,MATCH("최종"&amp;SUBSTITUTE(SUBSTITUTE(F$1,"standard",""),"|Float",""),ChapterTable!$1:$1,0),0),
      VLOOKUP($A2548-ChapterTable!$P$11,ChapterTable!$1:$1048576,MATCH("최종"&amp;SUBSTITUTE(SUBSTITUTE(F$1,"standard",""),"|Float",""),ChapterTable!$1:$1,0),0)*ChapterTable!$P$14
    ),
  OFFSET(F2548,-$B2548+IF($L2548,1,0),0)*
    (VLOOKUP(SUBSTITUTE(SUBSTITUTE(F$1,"standard",""),"|Float","")&amp;IF(OR($L2548=TRUE,$A2548=0,MOD($A2548,ChapterTable!$R$20)&lt;&gt;0),"","보스")&amp;"인게임누적곱배수",ChapterTable!$R:$S,2,0)^D2548
    +VLOOKUP(SUBSTITUTE(SUBSTITUTE(F$1,"standard",""),"|Float","")&amp;IF(OR($L2548=TRUE,$A2548=0,MOD($A2548,ChapterTable!$R$20)&lt;&gt;0),"","보스")&amp;"인게임누적합배수",ChapterTable!$R:$S,2,0)*D2548)
  )
  )
  )
)</f>
        <v>3266869.8980417284</v>
      </c>
      <c r="G2548" t="s">
        <v>719</v>
      </c>
      <c r="J2548" t="str">
        <f>IF(ISBLANK(I2548),"",
IFERROR(VLOOKUP(I2548,[1]StringTable!$1:$1048576,MATCH([1]StringTable!$B$1,[1]StringTable!$1:$1,0),0),
IFERROR(VLOOKUP(I2548,[1]InApkStringTable!$1:$1048576,MATCH([1]InApkStringTable!$B$1,[1]InApkStringTable!$1:$1,0),0),
"스트링없음")))</f>
        <v/>
      </c>
      <c r="L2548" t="b">
        <v>1</v>
      </c>
      <c r="N2548" t="str">
        <f>IF(ISBLANK(M2548),"",IF(ISERROR(VLOOKUP(M2548,MapTable!$A:$A,1,0)),"맵없음",""))</f>
        <v/>
      </c>
      <c r="O2548">
        <f t="shared" si="286"/>
        <v>1</v>
      </c>
      <c r="Q2548">
        <f t="shared" si="287"/>
        <v>1</v>
      </c>
      <c r="R2548" t="b">
        <f t="shared" ca="1" si="288"/>
        <v>1</v>
      </c>
      <c r="T2548" t="b">
        <f t="shared" ca="1" si="289"/>
        <v>1</v>
      </c>
      <c r="X2548" t="str">
        <f>IF(ISBLANK(W2548),"",
IF(ISERROR(FIND(",",W2548)),
  IF(ISERROR(VLOOKUP(W2548,MapTable!$A:$A,1,0)),"맵없음",
  ""),
IF(ISERROR(FIND(",",W2548,FIND(",",W2548)+1)),
  IF(OR(ISERROR(VLOOKUP(LEFT(W2548,FIND(",",W2548)-1),MapTable!$A:$A,1,0)),ISERROR(VLOOKUP(TRIM(MID(W2548,FIND(",",W2548)+1,999)),MapTable!$A:$A,1,0))),"맵없음",
  ""),
IF(ISERROR(FIND(",",W2548,FIND(",",W2548,FIND(",",W2548)+1)+1)),
  IF(OR(ISERROR(VLOOKUP(LEFT(W2548,FIND(",",W2548)-1),MapTable!$A:$A,1,0)),ISERROR(VLOOKUP(TRIM(MID(W2548,FIND(",",W2548)+1,FIND(",",W2548,FIND(",",W2548)+1)-FIND(",",W2548)-1)),MapTable!$A:$A,1,0)),ISERROR(VLOOKUP(TRIM(MID(W2548,FIND(",",W2548,FIND(",",W2548)+1)+1,999)),MapTable!$A:$A,1,0))),"맵없음",
  ""),
IF(ISERROR(FIND(",",W2548,FIND(",",W2548,FIND(",",W2548,FIND(",",W2548)+1)+1)+1)),
  IF(OR(ISERROR(VLOOKUP(LEFT(W2548,FIND(",",W2548)-1),MapTable!$A:$A,1,0)),ISERROR(VLOOKUP(TRIM(MID(W2548,FIND(",",W2548)+1,FIND(",",W2548,FIND(",",W2548)+1)-FIND(",",W2548)-1)),MapTable!$A:$A,1,0)),ISERROR(VLOOKUP(TRIM(MID(W2548,FIND(",",W2548,FIND(",",W2548)+1)+1,FIND(",",W2548,FIND(",",W2548,FIND(",",W2548)+1)+1)-FIND(",",W2548,FIND(",",W2548)+1)-1)),MapTable!$A:$A,1,0)),ISERROR(VLOOKUP(TRIM(MID(W2548,FIND(",",W2548,FIND(",",W2548,FIND(",",W2548)+1)+1)+1,999)),MapTable!$A:$A,1,0))),"맵없음",
  ""),
)))))</f>
        <v/>
      </c>
      <c r="AC2548" t="str">
        <f>IF(ISBLANK(AB2548),"",IF(ISERROR(VLOOKUP(AB2548,[3]DropTable!$A:$A,1,0)),"드랍없음",""))</f>
        <v/>
      </c>
      <c r="AE2548" t="str">
        <f>IF(ISBLANK(AD2548),"",IF(ISERROR(VLOOKUP(AD2548,[3]DropTable!$A:$A,1,0)),"드랍없음",""))</f>
        <v/>
      </c>
      <c r="AH2548">
        <v>1.5</v>
      </c>
      <c r="AI2548">
        <f t="shared" si="292"/>
        <v>1</v>
      </c>
      <c r="AJ2548">
        <f t="shared" si="290"/>
        <v>1</v>
      </c>
      <c r="AK2548">
        <f t="shared" si="291"/>
        <v>1</v>
      </c>
      <c r="AL2548">
        <f t="shared" si="293"/>
        <v>14</v>
      </c>
    </row>
    <row r="2549" spans="1:38" hidden="1" x14ac:dyDescent="0.3">
      <c r="A2549">
        <v>29</v>
      </c>
      <c r="B2549">
        <v>8</v>
      </c>
      <c r="C2549">
        <f>IF(OR($L2549=TRUE,$A2549=0,MOD($A2549,ChapterTable!$R$20)&lt;&gt;0),
MAX(0,INT(($B2549+ChapterTable!$P$26+VLOOKUP(SUBSTITUTE(C$1,"성장단계","")&amp;"단계오프셋",ChapterTable!$R:$S,2,0))/ChapterTable!$P$23)),
MAX(0,INT(($B2549+ChapterTable!$R$26+VLOOKUP(SUBSTITUTE(C$1,"성장단계","")&amp;"보스단계오프셋",ChapterTable!$R:$S,2,0))/ChapterTable!$R$23)))</f>
        <v>1</v>
      </c>
      <c r="D2549">
        <f>IF(OR($L2549=TRUE,$A2549=0,MOD($A2549,ChapterTable!$R$20)&lt;&gt;0),
MAX(0,INT(($B2549+ChapterTable!$P$26+VLOOKUP(SUBSTITUTE(D$1,"성장단계","")&amp;"단계오프셋",ChapterTable!$R:$S,2,0))/ChapterTable!$P$23)),
MAX(0,INT(($B2549+ChapterTable!$R$26+VLOOKUP(SUBSTITUTE(D$1,"성장단계","")&amp;"보스단계오프셋",ChapterTable!$R:$S,2,0))/ChapterTable!$R$23)))</f>
        <v>0</v>
      </c>
      <c r="E2549" s="1">
        <f ca="1">IF(AND($A2549=0,$B2549=1),
    VLOOKUP(1,ChapterTable!$1:$1048576,MATCH("최종"&amp;SUBSTITUTE(SUBSTITUTE(E$1,"standard",""),"|Float",""),ChapterTable!$1:$1,0),0)*ChapterTable!$P$17,
  IF(AND($A2549=0,$B2549=0),
    E2550,
  IF($B2549=0,
    VLOOKUP($A2549,ChapterTable!$1:$1048576,MATCH("최종"&amp;SUBSTITUTE(SUBSTITUTE(E$1,"standard",""),"|Float",""),ChapterTable!$1:$1,0),0),
  IF($B2549=1,
    IF($L2549=FALSE,
      VLOOKUP($A2549,ChapterTable!$1:$1048576,MATCH("최종"&amp;SUBSTITUTE(SUBSTITUTE(E$1,"standard",""),"|Float",""),ChapterTable!$1:$1,0),0),
      VLOOKUP($A2549-ChapterTable!$P$11,ChapterTable!$1:$1048576,MATCH("최종"&amp;SUBSTITUTE(SUBSTITUTE(E$1,"standard",""),"|Float",""),ChapterTable!$1:$1,0),0)*ChapterTable!$P$14
    ),
  OFFSET(E2549,-$B2549+IF($L2549,1,0),0)*IF($B2549&gt;OFFSET($B2549,1,0),ChapterTable!$R$17,1)*
    (VLOOKUP(SUBSTITUTE(SUBSTITUTE(E$1,"standard",""),"|Float","")&amp;IF(OR($L2549=TRUE,$A2549=0,MOD($A2549,ChapterTable!$R$20)&lt;&gt;0),"","보스")&amp;"인게임누적곱배수",ChapterTable!$R:$S,2,0)^C2549
    +VLOOKUP(SUBSTITUTE(SUBSTITUTE(E$1,"standard",""),"|Float","")&amp;IF(OR($L2549=TRUE,$A2549=0,MOD($A2549,ChapterTable!$R$20)&lt;&gt;0),"","보스")&amp;"인게임누적합배수",ChapterTable!$R:$S,2,0)*C2549)
  )
  )
  )
)</f>
        <v>9408585.3063601777</v>
      </c>
      <c r="F2549" s="1">
        <f ca="1">IF(AND($A2549=0,$B2549=1),
    VLOOKUP(1,ChapterTable!$1:$1048576,MATCH("최종"&amp;SUBSTITUTE(SUBSTITUTE(F$1,"standard",""),"|Float",""),ChapterTable!$1:$1,0),0)*ChapterTable!$P$17,
  IF(AND($A2549=0,$B2549=0),
    F2550,
  IF($B2549=0,
    VLOOKUP($A2549,ChapterTable!$1:$1048576,MATCH("최종"&amp;SUBSTITUTE(SUBSTITUTE(F$1,"standard",""),"|Float",""),ChapterTable!$1:$1,0),0),
  IF($B2549=1,
    IF($L2549=FALSE,
      VLOOKUP($A2549,ChapterTable!$1:$1048576,MATCH("최종"&amp;SUBSTITUTE(SUBSTITUTE(F$1,"standard",""),"|Float",""),ChapterTable!$1:$1,0),0),
      VLOOKUP($A2549-ChapterTable!$P$11,ChapterTable!$1:$1048576,MATCH("최종"&amp;SUBSTITUTE(SUBSTITUTE(F$1,"standard",""),"|Float",""),ChapterTable!$1:$1,0),0)*ChapterTable!$P$14
    ),
  OFFSET(F2549,-$B2549+IF($L2549,1,0),0)*
    (VLOOKUP(SUBSTITUTE(SUBSTITUTE(F$1,"standard",""),"|Float","")&amp;IF(OR($L2549=TRUE,$A2549=0,MOD($A2549,ChapterTable!$R$20)&lt;&gt;0),"","보스")&amp;"인게임누적곱배수",ChapterTable!$R:$S,2,0)^D2549
    +VLOOKUP(SUBSTITUTE(SUBSTITUTE(F$1,"standard",""),"|Float","")&amp;IF(OR($L2549=TRUE,$A2549=0,MOD($A2549,ChapterTable!$R$20)&lt;&gt;0),"","보스")&amp;"인게임누적합배수",ChapterTable!$R:$S,2,0)*D2549)
  )
  )
  )
)</f>
        <v>3266869.8980417284</v>
      </c>
      <c r="G2549" t="s">
        <v>719</v>
      </c>
      <c r="J2549" t="str">
        <f>IF(ISBLANK(I2549),"",
IFERROR(VLOOKUP(I2549,[1]StringTable!$1:$1048576,MATCH([1]StringTable!$B$1,[1]StringTable!$1:$1,0),0),
IFERROR(VLOOKUP(I2549,[1]InApkStringTable!$1:$1048576,MATCH([1]InApkStringTable!$B$1,[1]InApkStringTable!$1:$1,0),0),
"스트링없음")))</f>
        <v/>
      </c>
      <c r="L2549" t="b">
        <v>1</v>
      </c>
      <c r="N2549" t="str">
        <f>IF(ISBLANK(M2549),"",IF(ISERROR(VLOOKUP(M2549,MapTable!$A:$A,1,0)),"맵없음",""))</f>
        <v/>
      </c>
      <c r="O2549">
        <f t="shared" ref="O2549:O2591" si="294">IF(B2549=0,0,
  IF(AND(L2549=FALSE,A2549&lt;&gt;0,MOD(A2549,7)=0),21,
  IF(MOD(B2549,10)=0,INT(B2549/10)-1+21,
  IF(MOD(B2549,10)=5,11,
  IF(MOD(B2549,10)=9,INT(B2549/10)+91,
  INT(B2549/10+1))))))</f>
        <v>1</v>
      </c>
      <c r="Q2549">
        <f t="shared" ref="Q2549:Q2591" si="295">IF(ISBLANK(P2549),O2549,P2549)</f>
        <v>1</v>
      </c>
      <c r="R2549" t="b">
        <f t="shared" ref="R2549:R2591" ca="1" si="296">IF(OR(B2549=0,OFFSET(B2549,1,0)=0),FALSE,
IF(AND(L2549,B2549&lt;OFFSET(B2549,1,0)),TRUE,
IF(AND(OFFSET(O2549,1,0)&gt;=21,OFFSET(O2549,1,0)&lt;=25),TRUE,FALSE)))</f>
        <v>1</v>
      </c>
      <c r="T2549" t="b">
        <f t="shared" ref="T2549:T2591" ca="1" si="297">IF(ISBLANK(S2549),R2549,S2549)</f>
        <v>1</v>
      </c>
      <c r="X2549" t="str">
        <f>IF(ISBLANK(W2549),"",
IF(ISERROR(FIND(",",W2549)),
  IF(ISERROR(VLOOKUP(W2549,MapTable!$A:$A,1,0)),"맵없음",
  ""),
IF(ISERROR(FIND(",",W2549,FIND(",",W2549)+1)),
  IF(OR(ISERROR(VLOOKUP(LEFT(W2549,FIND(",",W2549)-1),MapTable!$A:$A,1,0)),ISERROR(VLOOKUP(TRIM(MID(W2549,FIND(",",W2549)+1,999)),MapTable!$A:$A,1,0))),"맵없음",
  ""),
IF(ISERROR(FIND(",",W2549,FIND(",",W2549,FIND(",",W2549)+1)+1)),
  IF(OR(ISERROR(VLOOKUP(LEFT(W2549,FIND(",",W2549)-1),MapTable!$A:$A,1,0)),ISERROR(VLOOKUP(TRIM(MID(W2549,FIND(",",W2549)+1,FIND(",",W2549,FIND(",",W2549)+1)-FIND(",",W2549)-1)),MapTable!$A:$A,1,0)),ISERROR(VLOOKUP(TRIM(MID(W2549,FIND(",",W2549,FIND(",",W2549)+1)+1,999)),MapTable!$A:$A,1,0))),"맵없음",
  ""),
IF(ISERROR(FIND(",",W2549,FIND(",",W2549,FIND(",",W2549,FIND(",",W2549)+1)+1)+1)),
  IF(OR(ISERROR(VLOOKUP(LEFT(W2549,FIND(",",W2549)-1),MapTable!$A:$A,1,0)),ISERROR(VLOOKUP(TRIM(MID(W2549,FIND(",",W2549)+1,FIND(",",W2549,FIND(",",W2549)+1)-FIND(",",W2549)-1)),MapTable!$A:$A,1,0)),ISERROR(VLOOKUP(TRIM(MID(W2549,FIND(",",W2549,FIND(",",W2549)+1)+1,FIND(",",W2549,FIND(",",W2549,FIND(",",W2549)+1)+1)-FIND(",",W2549,FIND(",",W2549)+1)-1)),MapTable!$A:$A,1,0)),ISERROR(VLOOKUP(TRIM(MID(W2549,FIND(",",W2549,FIND(",",W2549,FIND(",",W2549)+1)+1)+1,999)),MapTable!$A:$A,1,0))),"맵없음",
  ""),
)))))</f>
        <v/>
      </c>
      <c r="AC2549" t="str">
        <f>IF(ISBLANK(AB2549),"",IF(ISERROR(VLOOKUP(AB2549,[3]DropTable!$A:$A,1,0)),"드랍없음",""))</f>
        <v/>
      </c>
      <c r="AE2549" t="str">
        <f>IF(ISBLANK(AD2549),"",IF(ISERROR(VLOOKUP(AD2549,[3]DropTable!$A:$A,1,0)),"드랍없음",""))</f>
        <v/>
      </c>
      <c r="AH2549">
        <v>1.5</v>
      </c>
      <c r="AI2549">
        <f t="shared" si="292"/>
        <v>1</v>
      </c>
      <c r="AJ2549">
        <f t="shared" ref="AJ2549:AJ2591" si="298">IF(B2549=0,0,
IF(MOD(B2549,10)=0,1,
IF(INT((B2549-1)/10)+1=1,1,
IF(INT((B2549-1)/10)+1=2,0.546666666,
IF(INT((B2549-1)/10)+1=3,0.395555555,
IF(INT((B2549-1)/10)+1=4,0.32,
IF(INT((B2549-1)/10)+1=5,0.27466666,
"이상")))))))</f>
        <v>1</v>
      </c>
      <c r="AK2549">
        <f t="shared" ref="AK2549:AK2591" si="299">IF(B2549=0,0,
IF(B2549=20,2,
IF(B2549=30,3,
IF(B2549=40,4,
1))))</f>
        <v>1</v>
      </c>
      <c r="AL2549">
        <f t="shared" si="293"/>
        <v>14</v>
      </c>
    </row>
    <row r="2550" spans="1:38" hidden="1" x14ac:dyDescent="0.3">
      <c r="A2550">
        <v>29</v>
      </c>
      <c r="B2550">
        <v>9</v>
      </c>
      <c r="C2550">
        <f>IF(OR($L2550=TRUE,$A2550=0,MOD($A2550,ChapterTable!$R$20)&lt;&gt;0),
MAX(0,INT(($B2550+ChapterTable!$P$26+VLOOKUP(SUBSTITUTE(C$1,"성장단계","")&amp;"단계오프셋",ChapterTable!$R:$S,2,0))/ChapterTable!$P$23)),
MAX(0,INT(($B2550+ChapterTable!$R$26+VLOOKUP(SUBSTITUTE(C$1,"성장단계","")&amp;"보스단계오프셋",ChapterTable!$R:$S,2,0))/ChapterTable!$R$23)))</f>
        <v>1</v>
      </c>
      <c r="D2550">
        <f>IF(OR($L2550=TRUE,$A2550=0,MOD($A2550,ChapterTable!$R$20)&lt;&gt;0),
MAX(0,INT(($B2550+ChapterTable!$P$26+VLOOKUP(SUBSTITUTE(D$1,"성장단계","")&amp;"단계오프셋",ChapterTable!$R:$S,2,0))/ChapterTable!$P$23)),
MAX(0,INT(($B2550+ChapterTable!$R$26+VLOOKUP(SUBSTITUTE(D$1,"성장단계","")&amp;"보스단계오프셋",ChapterTable!$R:$S,2,0))/ChapterTable!$R$23)))</f>
        <v>0</v>
      </c>
      <c r="E2550" s="1">
        <f ca="1">IF(AND($A2550=0,$B2550=1),
    VLOOKUP(1,ChapterTable!$1:$1048576,MATCH("최종"&amp;SUBSTITUTE(SUBSTITUTE(E$1,"standard",""),"|Float",""),ChapterTable!$1:$1,0),0)*ChapterTable!$P$17,
  IF(AND($A2550=0,$B2550=0),
    E2551,
  IF($B2550=0,
    VLOOKUP($A2550,ChapterTable!$1:$1048576,MATCH("최종"&amp;SUBSTITUTE(SUBSTITUTE(E$1,"standard",""),"|Float",""),ChapterTable!$1:$1,0),0),
  IF($B2550=1,
    IF($L2550=FALSE,
      VLOOKUP($A2550,ChapterTable!$1:$1048576,MATCH("최종"&amp;SUBSTITUTE(SUBSTITUTE(E$1,"standard",""),"|Float",""),ChapterTable!$1:$1,0),0),
      VLOOKUP($A2550-ChapterTable!$P$11,ChapterTable!$1:$1048576,MATCH("최종"&amp;SUBSTITUTE(SUBSTITUTE(E$1,"standard",""),"|Float",""),ChapterTable!$1:$1,0),0)*ChapterTable!$P$14
    ),
  OFFSET(E2550,-$B2550+IF($L2550,1,0),0)*IF($B2550&gt;OFFSET($B2550,1,0),ChapterTable!$R$17,1)*
    (VLOOKUP(SUBSTITUTE(SUBSTITUTE(E$1,"standard",""),"|Float","")&amp;IF(OR($L2550=TRUE,$A2550=0,MOD($A2550,ChapterTable!$R$20)&lt;&gt;0),"","보스")&amp;"인게임누적곱배수",ChapterTable!$R:$S,2,0)^C2550
    +VLOOKUP(SUBSTITUTE(SUBSTITUTE(E$1,"standard",""),"|Float","")&amp;IF(OR($L2550=TRUE,$A2550=0,MOD($A2550,ChapterTable!$R$20)&lt;&gt;0),"","보스")&amp;"인게임누적합배수",ChapterTable!$R:$S,2,0)*C2550)
  )
  )
  )
)</f>
        <v>9408585.3063601777</v>
      </c>
      <c r="F2550" s="1">
        <f ca="1">IF(AND($A2550=0,$B2550=1),
    VLOOKUP(1,ChapterTable!$1:$1048576,MATCH("최종"&amp;SUBSTITUTE(SUBSTITUTE(F$1,"standard",""),"|Float",""),ChapterTable!$1:$1,0),0)*ChapterTable!$P$17,
  IF(AND($A2550=0,$B2550=0),
    F2551,
  IF($B2550=0,
    VLOOKUP($A2550,ChapterTable!$1:$1048576,MATCH("최종"&amp;SUBSTITUTE(SUBSTITUTE(F$1,"standard",""),"|Float",""),ChapterTable!$1:$1,0),0),
  IF($B2550=1,
    IF($L2550=FALSE,
      VLOOKUP($A2550,ChapterTable!$1:$1048576,MATCH("최종"&amp;SUBSTITUTE(SUBSTITUTE(F$1,"standard",""),"|Float",""),ChapterTable!$1:$1,0),0),
      VLOOKUP($A2550-ChapterTable!$P$11,ChapterTable!$1:$1048576,MATCH("최종"&amp;SUBSTITUTE(SUBSTITUTE(F$1,"standard",""),"|Float",""),ChapterTable!$1:$1,0),0)*ChapterTable!$P$14
    ),
  OFFSET(F2550,-$B2550+IF($L2550,1,0),0)*
    (VLOOKUP(SUBSTITUTE(SUBSTITUTE(F$1,"standard",""),"|Float","")&amp;IF(OR($L2550=TRUE,$A2550=0,MOD($A2550,ChapterTable!$R$20)&lt;&gt;0),"","보스")&amp;"인게임누적곱배수",ChapterTable!$R:$S,2,0)^D2550
    +VLOOKUP(SUBSTITUTE(SUBSTITUTE(F$1,"standard",""),"|Float","")&amp;IF(OR($L2550=TRUE,$A2550=0,MOD($A2550,ChapterTable!$R$20)&lt;&gt;0),"","보스")&amp;"인게임누적합배수",ChapterTable!$R:$S,2,0)*D2550)
  )
  )
  )
)</f>
        <v>3266869.8980417284</v>
      </c>
      <c r="G2550" t="s">
        <v>719</v>
      </c>
      <c r="J2550" t="str">
        <f>IF(ISBLANK(I2550),"",
IFERROR(VLOOKUP(I2550,[1]StringTable!$1:$1048576,MATCH([1]StringTable!$B$1,[1]StringTable!$1:$1,0),0),
IFERROR(VLOOKUP(I2550,[1]InApkStringTable!$1:$1048576,MATCH([1]InApkStringTable!$B$1,[1]InApkStringTable!$1:$1,0),0),
"스트링없음")))</f>
        <v/>
      </c>
      <c r="L2550" t="b">
        <v>1</v>
      </c>
      <c r="N2550" t="str">
        <f>IF(ISBLANK(M2550),"",IF(ISERROR(VLOOKUP(M2550,MapTable!$A:$A,1,0)),"맵없음",""))</f>
        <v/>
      </c>
      <c r="O2550">
        <f t="shared" si="294"/>
        <v>91</v>
      </c>
      <c r="Q2550">
        <f t="shared" si="295"/>
        <v>91</v>
      </c>
      <c r="R2550" t="b">
        <f t="shared" ca="1" si="296"/>
        <v>1</v>
      </c>
      <c r="T2550" t="b">
        <f t="shared" ca="1" si="297"/>
        <v>1</v>
      </c>
      <c r="X2550" t="str">
        <f>IF(ISBLANK(W2550),"",
IF(ISERROR(FIND(",",W2550)),
  IF(ISERROR(VLOOKUP(W2550,MapTable!$A:$A,1,0)),"맵없음",
  ""),
IF(ISERROR(FIND(",",W2550,FIND(",",W2550)+1)),
  IF(OR(ISERROR(VLOOKUP(LEFT(W2550,FIND(",",W2550)-1),MapTable!$A:$A,1,0)),ISERROR(VLOOKUP(TRIM(MID(W2550,FIND(",",W2550)+1,999)),MapTable!$A:$A,1,0))),"맵없음",
  ""),
IF(ISERROR(FIND(",",W2550,FIND(",",W2550,FIND(",",W2550)+1)+1)),
  IF(OR(ISERROR(VLOOKUP(LEFT(W2550,FIND(",",W2550)-1),MapTable!$A:$A,1,0)),ISERROR(VLOOKUP(TRIM(MID(W2550,FIND(",",W2550)+1,FIND(",",W2550,FIND(",",W2550)+1)-FIND(",",W2550)-1)),MapTable!$A:$A,1,0)),ISERROR(VLOOKUP(TRIM(MID(W2550,FIND(",",W2550,FIND(",",W2550)+1)+1,999)),MapTable!$A:$A,1,0))),"맵없음",
  ""),
IF(ISERROR(FIND(",",W2550,FIND(",",W2550,FIND(",",W2550,FIND(",",W2550)+1)+1)+1)),
  IF(OR(ISERROR(VLOOKUP(LEFT(W2550,FIND(",",W2550)-1),MapTable!$A:$A,1,0)),ISERROR(VLOOKUP(TRIM(MID(W2550,FIND(",",W2550)+1,FIND(",",W2550,FIND(",",W2550)+1)-FIND(",",W2550)-1)),MapTable!$A:$A,1,0)),ISERROR(VLOOKUP(TRIM(MID(W2550,FIND(",",W2550,FIND(",",W2550)+1)+1,FIND(",",W2550,FIND(",",W2550,FIND(",",W2550)+1)+1)-FIND(",",W2550,FIND(",",W2550)+1)-1)),MapTable!$A:$A,1,0)),ISERROR(VLOOKUP(TRIM(MID(W2550,FIND(",",W2550,FIND(",",W2550,FIND(",",W2550)+1)+1)+1,999)),MapTable!$A:$A,1,0))),"맵없음",
  ""),
)))))</f>
        <v/>
      </c>
      <c r="AC2550" t="str">
        <f>IF(ISBLANK(AB2550),"",IF(ISERROR(VLOOKUP(AB2550,[3]DropTable!$A:$A,1,0)),"드랍없음",""))</f>
        <v/>
      </c>
      <c r="AE2550" t="str">
        <f>IF(ISBLANK(AD2550),"",IF(ISERROR(VLOOKUP(AD2550,[3]DropTable!$A:$A,1,0)),"드랍없음",""))</f>
        <v/>
      </c>
      <c r="AH2550">
        <v>1.5</v>
      </c>
      <c r="AI2550">
        <f t="shared" ref="AI2550:AI2591" si="300">IF(B2550=0,0,1/(INT((B2550-1)/10)+1))</f>
        <v>1</v>
      </c>
      <c r="AJ2550">
        <f t="shared" si="298"/>
        <v>1</v>
      </c>
      <c r="AK2550">
        <f t="shared" si="299"/>
        <v>1</v>
      </c>
      <c r="AL2550">
        <f t="shared" si="293"/>
        <v>14</v>
      </c>
    </row>
    <row r="2551" spans="1:38" hidden="1" x14ac:dyDescent="0.3">
      <c r="A2551">
        <v>29</v>
      </c>
      <c r="B2551">
        <v>10</v>
      </c>
      <c r="C2551">
        <f>IF(OR($L2551=TRUE,$A2551=0,MOD($A2551,ChapterTable!$R$20)&lt;&gt;0),
MAX(0,INT(($B2551+ChapterTable!$P$26+VLOOKUP(SUBSTITUTE(C$1,"성장단계","")&amp;"단계오프셋",ChapterTable!$R:$S,2,0))/ChapterTable!$P$23)),
MAX(0,INT(($B2551+ChapterTable!$R$26+VLOOKUP(SUBSTITUTE(C$1,"성장단계","")&amp;"보스단계오프셋",ChapterTable!$R:$S,2,0))/ChapterTable!$R$23)))</f>
        <v>1</v>
      </c>
      <c r="D2551">
        <f>IF(OR($L2551=TRUE,$A2551=0,MOD($A2551,ChapterTable!$R$20)&lt;&gt;0),
MAX(0,INT(($B2551+ChapterTable!$P$26+VLOOKUP(SUBSTITUTE(D$1,"성장단계","")&amp;"단계오프셋",ChapterTable!$R:$S,2,0))/ChapterTable!$P$23)),
MAX(0,INT(($B2551+ChapterTable!$R$26+VLOOKUP(SUBSTITUTE(D$1,"성장단계","")&amp;"보스단계오프셋",ChapterTable!$R:$S,2,0))/ChapterTable!$R$23)))</f>
        <v>0</v>
      </c>
      <c r="E2551" s="1">
        <f ca="1">IF(AND($A2551=0,$B2551=1),
    VLOOKUP(1,ChapterTable!$1:$1048576,MATCH("최종"&amp;SUBSTITUTE(SUBSTITUTE(E$1,"standard",""),"|Float",""),ChapterTable!$1:$1,0),0)*ChapterTable!$P$17,
  IF(AND($A2551=0,$B2551=0),
    E2552,
  IF($B2551=0,
    VLOOKUP($A2551,ChapterTable!$1:$1048576,MATCH("최종"&amp;SUBSTITUTE(SUBSTITUTE(E$1,"standard",""),"|Float",""),ChapterTable!$1:$1,0),0),
  IF($B2551=1,
    IF($L2551=FALSE,
      VLOOKUP($A2551,ChapterTable!$1:$1048576,MATCH("최종"&amp;SUBSTITUTE(SUBSTITUTE(E$1,"standard",""),"|Float",""),ChapterTable!$1:$1,0),0),
      VLOOKUP($A2551-ChapterTable!$P$11,ChapterTable!$1:$1048576,MATCH("최종"&amp;SUBSTITUTE(SUBSTITUTE(E$1,"standard",""),"|Float",""),ChapterTable!$1:$1,0),0)*ChapterTable!$P$14
    ),
  OFFSET(E2551,-$B2551+IF($L2551,1,0),0)*IF($B2551&gt;OFFSET($B2551,1,0),ChapterTable!$R$17,1)*
    (VLOOKUP(SUBSTITUTE(SUBSTITUTE(E$1,"standard",""),"|Float","")&amp;IF(OR($L2551=TRUE,$A2551=0,MOD($A2551,ChapterTable!$R$20)&lt;&gt;0),"","보스")&amp;"인게임누적곱배수",ChapterTable!$R:$S,2,0)^C2551
    +VLOOKUP(SUBSTITUTE(SUBSTITUTE(E$1,"standard",""),"|Float","")&amp;IF(OR($L2551=TRUE,$A2551=0,MOD($A2551,ChapterTable!$R$20)&lt;&gt;0),"","보스")&amp;"인게임누적합배수",ChapterTable!$R:$S,2,0)*C2551)
  )
  )
  )
)</f>
        <v>9408585.3063601777</v>
      </c>
      <c r="F2551" s="1">
        <f ca="1">IF(AND($A2551=0,$B2551=1),
    VLOOKUP(1,ChapterTable!$1:$1048576,MATCH("최종"&amp;SUBSTITUTE(SUBSTITUTE(F$1,"standard",""),"|Float",""),ChapterTable!$1:$1,0),0)*ChapterTable!$P$17,
  IF(AND($A2551=0,$B2551=0),
    F2552,
  IF($B2551=0,
    VLOOKUP($A2551,ChapterTable!$1:$1048576,MATCH("최종"&amp;SUBSTITUTE(SUBSTITUTE(F$1,"standard",""),"|Float",""),ChapterTable!$1:$1,0),0),
  IF($B2551=1,
    IF($L2551=FALSE,
      VLOOKUP($A2551,ChapterTable!$1:$1048576,MATCH("최종"&amp;SUBSTITUTE(SUBSTITUTE(F$1,"standard",""),"|Float",""),ChapterTable!$1:$1,0),0),
      VLOOKUP($A2551-ChapterTable!$P$11,ChapterTable!$1:$1048576,MATCH("최종"&amp;SUBSTITUTE(SUBSTITUTE(F$1,"standard",""),"|Float",""),ChapterTable!$1:$1,0),0)*ChapterTable!$P$14
    ),
  OFFSET(F2551,-$B2551+IF($L2551,1,0),0)*
    (VLOOKUP(SUBSTITUTE(SUBSTITUTE(F$1,"standard",""),"|Float","")&amp;IF(OR($L2551=TRUE,$A2551=0,MOD($A2551,ChapterTable!$R$20)&lt;&gt;0),"","보스")&amp;"인게임누적곱배수",ChapterTable!$R:$S,2,0)^D2551
    +VLOOKUP(SUBSTITUTE(SUBSTITUTE(F$1,"standard",""),"|Float","")&amp;IF(OR($L2551=TRUE,$A2551=0,MOD($A2551,ChapterTable!$R$20)&lt;&gt;0),"","보스")&amp;"인게임누적합배수",ChapterTable!$R:$S,2,0)*D2551)
  )
  )
  )
)</f>
        <v>3266869.8980417284</v>
      </c>
      <c r="G2551" t="s">
        <v>719</v>
      </c>
      <c r="J2551" t="str">
        <f>IF(ISBLANK(I2551),"",
IFERROR(VLOOKUP(I2551,[1]StringTable!$1:$1048576,MATCH([1]StringTable!$B$1,[1]StringTable!$1:$1,0),0),
IFERROR(VLOOKUP(I2551,[1]InApkStringTable!$1:$1048576,MATCH([1]InApkStringTable!$B$1,[1]InApkStringTable!$1:$1,0),0),
"스트링없음")))</f>
        <v/>
      </c>
      <c r="L2551" t="b">
        <v>1</v>
      </c>
      <c r="N2551" t="str">
        <f>IF(ISBLANK(M2551),"",IF(ISERROR(VLOOKUP(M2551,MapTable!$A:$A,1,0)),"맵없음",""))</f>
        <v/>
      </c>
      <c r="O2551">
        <f t="shared" si="294"/>
        <v>21</v>
      </c>
      <c r="Q2551">
        <f t="shared" si="295"/>
        <v>21</v>
      </c>
      <c r="R2551" t="b">
        <f t="shared" ca="1" si="296"/>
        <v>1</v>
      </c>
      <c r="T2551" t="b">
        <f t="shared" ca="1" si="297"/>
        <v>1</v>
      </c>
      <c r="X2551" t="str">
        <f>IF(ISBLANK(W2551),"",
IF(ISERROR(FIND(",",W2551)),
  IF(ISERROR(VLOOKUP(W2551,MapTable!$A:$A,1,0)),"맵없음",
  ""),
IF(ISERROR(FIND(",",W2551,FIND(",",W2551)+1)),
  IF(OR(ISERROR(VLOOKUP(LEFT(W2551,FIND(",",W2551)-1),MapTable!$A:$A,1,0)),ISERROR(VLOOKUP(TRIM(MID(W2551,FIND(",",W2551)+1,999)),MapTable!$A:$A,1,0))),"맵없음",
  ""),
IF(ISERROR(FIND(",",W2551,FIND(",",W2551,FIND(",",W2551)+1)+1)),
  IF(OR(ISERROR(VLOOKUP(LEFT(W2551,FIND(",",W2551)-1),MapTable!$A:$A,1,0)),ISERROR(VLOOKUP(TRIM(MID(W2551,FIND(",",W2551)+1,FIND(",",W2551,FIND(",",W2551)+1)-FIND(",",W2551)-1)),MapTable!$A:$A,1,0)),ISERROR(VLOOKUP(TRIM(MID(W2551,FIND(",",W2551,FIND(",",W2551)+1)+1,999)),MapTable!$A:$A,1,0))),"맵없음",
  ""),
IF(ISERROR(FIND(",",W2551,FIND(",",W2551,FIND(",",W2551,FIND(",",W2551)+1)+1)+1)),
  IF(OR(ISERROR(VLOOKUP(LEFT(W2551,FIND(",",W2551)-1),MapTable!$A:$A,1,0)),ISERROR(VLOOKUP(TRIM(MID(W2551,FIND(",",W2551)+1,FIND(",",W2551,FIND(",",W2551)+1)-FIND(",",W2551)-1)),MapTable!$A:$A,1,0)),ISERROR(VLOOKUP(TRIM(MID(W2551,FIND(",",W2551,FIND(",",W2551)+1)+1,FIND(",",W2551,FIND(",",W2551,FIND(",",W2551)+1)+1)-FIND(",",W2551,FIND(",",W2551)+1)-1)),MapTable!$A:$A,1,0)),ISERROR(VLOOKUP(TRIM(MID(W2551,FIND(",",W2551,FIND(",",W2551,FIND(",",W2551)+1)+1)+1,999)),MapTable!$A:$A,1,0))),"맵없음",
  ""),
)))))</f>
        <v/>
      </c>
      <c r="AC2551" t="str">
        <f>IF(ISBLANK(AB2551),"",IF(ISERROR(VLOOKUP(AB2551,[3]DropTable!$A:$A,1,0)),"드랍없음",""))</f>
        <v/>
      </c>
      <c r="AE2551" t="str">
        <f>IF(ISBLANK(AD2551),"",IF(ISERROR(VLOOKUP(AD2551,[3]DropTable!$A:$A,1,0)),"드랍없음",""))</f>
        <v/>
      </c>
      <c r="AH2551">
        <v>1.5</v>
      </c>
      <c r="AI2551">
        <f t="shared" si="300"/>
        <v>1</v>
      </c>
      <c r="AJ2551">
        <f t="shared" si="298"/>
        <v>1</v>
      </c>
      <c r="AK2551">
        <f t="shared" si="299"/>
        <v>1</v>
      </c>
      <c r="AL2551">
        <f t="shared" si="293"/>
        <v>14</v>
      </c>
    </row>
    <row r="2552" spans="1:38" hidden="1" x14ac:dyDescent="0.3">
      <c r="A2552">
        <v>29</v>
      </c>
      <c r="B2552">
        <v>11</v>
      </c>
      <c r="C2552">
        <f>IF(OR($L2552=TRUE,$A2552=0,MOD($A2552,ChapterTable!$R$20)&lt;&gt;0),
MAX(0,INT(($B2552+ChapterTable!$P$26+VLOOKUP(SUBSTITUTE(C$1,"성장단계","")&amp;"단계오프셋",ChapterTable!$R:$S,2,0))/ChapterTable!$P$23)),
MAX(0,INT(($B2552+ChapterTable!$R$26+VLOOKUP(SUBSTITUTE(C$1,"성장단계","")&amp;"보스단계오프셋",ChapterTable!$R:$S,2,0))/ChapterTable!$R$23)))</f>
        <v>1</v>
      </c>
      <c r="D2552">
        <f>IF(OR($L2552=TRUE,$A2552=0,MOD($A2552,ChapterTable!$R$20)&lt;&gt;0),
MAX(0,INT(($B2552+ChapterTable!$P$26+VLOOKUP(SUBSTITUTE(D$1,"성장단계","")&amp;"단계오프셋",ChapterTable!$R:$S,2,0))/ChapterTable!$P$23)),
MAX(0,INT(($B2552+ChapterTable!$R$26+VLOOKUP(SUBSTITUTE(D$1,"성장단계","")&amp;"보스단계오프셋",ChapterTable!$R:$S,2,0))/ChapterTable!$R$23)))</f>
        <v>1</v>
      </c>
      <c r="E2552" s="1">
        <f ca="1">IF(AND($A2552=0,$B2552=1),
    VLOOKUP(1,ChapterTable!$1:$1048576,MATCH("최종"&amp;SUBSTITUTE(SUBSTITUTE(E$1,"standard",""),"|Float",""),ChapterTable!$1:$1,0),0)*ChapterTable!$P$17,
  IF(AND($A2552=0,$B2552=0),
    E2553,
  IF($B2552=0,
    VLOOKUP($A2552,ChapterTable!$1:$1048576,MATCH("최종"&amp;SUBSTITUTE(SUBSTITUTE(E$1,"standard",""),"|Float",""),ChapterTable!$1:$1,0),0),
  IF($B2552=1,
    IF($L2552=FALSE,
      VLOOKUP($A2552,ChapterTable!$1:$1048576,MATCH("최종"&amp;SUBSTITUTE(SUBSTITUTE(E$1,"standard",""),"|Float",""),ChapterTable!$1:$1,0),0),
      VLOOKUP($A2552-ChapterTable!$P$11,ChapterTable!$1:$1048576,MATCH("최종"&amp;SUBSTITUTE(SUBSTITUTE(E$1,"standard",""),"|Float",""),ChapterTable!$1:$1,0),0)*ChapterTable!$P$14
    ),
  OFFSET(E2552,-$B2552+IF($L2552,1,0),0)*IF($B2552&gt;OFFSET($B2552,1,0),ChapterTable!$R$17,1)*
    (VLOOKUP(SUBSTITUTE(SUBSTITUTE(E$1,"standard",""),"|Float","")&amp;IF(OR($L2552=TRUE,$A2552=0,MOD($A2552,ChapterTable!$R$20)&lt;&gt;0),"","보스")&amp;"인게임누적곱배수",ChapterTable!$R:$S,2,0)^C2552
    +VLOOKUP(SUBSTITUTE(SUBSTITUTE(E$1,"standard",""),"|Float","")&amp;IF(OR($L2552=TRUE,$A2552=0,MOD($A2552,ChapterTable!$R$20)&lt;&gt;0),"","보스")&amp;"인게임누적합배수",ChapterTable!$R:$S,2,0)*C2552)
  )
  )
  )
)</f>
        <v>9408585.3063601777</v>
      </c>
      <c r="F2552" s="1">
        <f ca="1">IF(AND($A2552=0,$B2552=1),
    VLOOKUP(1,ChapterTable!$1:$1048576,MATCH("최종"&amp;SUBSTITUTE(SUBSTITUTE(F$1,"standard",""),"|Float",""),ChapterTable!$1:$1,0),0)*ChapterTable!$P$17,
  IF(AND($A2552=0,$B2552=0),
    F2553,
  IF($B2552=0,
    VLOOKUP($A2552,ChapterTable!$1:$1048576,MATCH("최종"&amp;SUBSTITUTE(SUBSTITUTE(F$1,"standard",""),"|Float",""),ChapterTable!$1:$1,0),0),
  IF($B2552=1,
    IF($L2552=FALSE,
      VLOOKUP($A2552,ChapterTable!$1:$1048576,MATCH("최종"&amp;SUBSTITUTE(SUBSTITUTE(F$1,"standard",""),"|Float",""),ChapterTable!$1:$1,0),0),
      VLOOKUP($A2552-ChapterTable!$P$11,ChapterTable!$1:$1048576,MATCH("최종"&amp;SUBSTITUTE(SUBSTITUTE(F$1,"standard",""),"|Float",""),ChapterTable!$1:$1,0),0)*ChapterTable!$P$14
    ),
  OFFSET(F2552,-$B2552+IF($L2552,1,0),0)*
    (VLOOKUP(SUBSTITUTE(SUBSTITUTE(F$1,"standard",""),"|Float","")&amp;IF(OR($L2552=TRUE,$A2552=0,MOD($A2552,ChapterTable!$R$20)&lt;&gt;0),"","보스")&amp;"인게임누적곱배수",ChapterTable!$R:$S,2,0)^D2552
    +VLOOKUP(SUBSTITUTE(SUBSTITUTE(F$1,"standard",""),"|Float","")&amp;IF(OR($L2552=TRUE,$A2552=0,MOD($A2552,ChapterTable!$R$20)&lt;&gt;0),"","보스")&amp;"인게임누적합배수",ChapterTable!$R:$S,2,0)*D2552)
  )
  )
  )
)</f>
        <v>3511885.1403948581</v>
      </c>
      <c r="G2552" t="s">
        <v>719</v>
      </c>
      <c r="J2552" t="str">
        <f>IF(ISBLANK(I2552),"",
IFERROR(VLOOKUP(I2552,[1]StringTable!$1:$1048576,MATCH([1]StringTable!$B$1,[1]StringTable!$1:$1,0),0),
IFERROR(VLOOKUP(I2552,[1]InApkStringTable!$1:$1048576,MATCH([1]InApkStringTable!$B$1,[1]InApkStringTable!$1:$1,0),0),
"스트링없음")))</f>
        <v/>
      </c>
      <c r="L2552" t="b">
        <v>1</v>
      </c>
      <c r="N2552" t="str">
        <f>IF(ISBLANK(M2552),"",IF(ISERROR(VLOOKUP(M2552,MapTable!$A:$A,1,0)),"맵없음",""))</f>
        <v/>
      </c>
      <c r="O2552">
        <f t="shared" si="294"/>
        <v>2</v>
      </c>
      <c r="Q2552">
        <f t="shared" si="295"/>
        <v>2</v>
      </c>
      <c r="R2552" t="b">
        <f t="shared" ca="1" si="296"/>
        <v>1</v>
      </c>
      <c r="T2552" t="b">
        <f t="shared" ca="1" si="297"/>
        <v>1</v>
      </c>
      <c r="X2552" t="str">
        <f>IF(ISBLANK(W2552),"",
IF(ISERROR(FIND(",",W2552)),
  IF(ISERROR(VLOOKUP(W2552,MapTable!$A:$A,1,0)),"맵없음",
  ""),
IF(ISERROR(FIND(",",W2552,FIND(",",W2552)+1)),
  IF(OR(ISERROR(VLOOKUP(LEFT(W2552,FIND(",",W2552)-1),MapTable!$A:$A,1,0)),ISERROR(VLOOKUP(TRIM(MID(W2552,FIND(",",W2552)+1,999)),MapTable!$A:$A,1,0))),"맵없음",
  ""),
IF(ISERROR(FIND(",",W2552,FIND(",",W2552,FIND(",",W2552)+1)+1)),
  IF(OR(ISERROR(VLOOKUP(LEFT(W2552,FIND(",",W2552)-1),MapTable!$A:$A,1,0)),ISERROR(VLOOKUP(TRIM(MID(W2552,FIND(",",W2552)+1,FIND(",",W2552,FIND(",",W2552)+1)-FIND(",",W2552)-1)),MapTable!$A:$A,1,0)),ISERROR(VLOOKUP(TRIM(MID(W2552,FIND(",",W2552,FIND(",",W2552)+1)+1,999)),MapTable!$A:$A,1,0))),"맵없음",
  ""),
IF(ISERROR(FIND(",",W2552,FIND(",",W2552,FIND(",",W2552,FIND(",",W2552)+1)+1)+1)),
  IF(OR(ISERROR(VLOOKUP(LEFT(W2552,FIND(",",W2552)-1),MapTable!$A:$A,1,0)),ISERROR(VLOOKUP(TRIM(MID(W2552,FIND(",",W2552)+1,FIND(",",W2552,FIND(",",W2552)+1)-FIND(",",W2552)-1)),MapTable!$A:$A,1,0)),ISERROR(VLOOKUP(TRIM(MID(W2552,FIND(",",W2552,FIND(",",W2552)+1)+1,FIND(",",W2552,FIND(",",W2552,FIND(",",W2552)+1)+1)-FIND(",",W2552,FIND(",",W2552)+1)-1)),MapTable!$A:$A,1,0)),ISERROR(VLOOKUP(TRIM(MID(W2552,FIND(",",W2552,FIND(",",W2552,FIND(",",W2552)+1)+1)+1,999)),MapTable!$A:$A,1,0))),"맵없음",
  ""),
)))))</f>
        <v/>
      </c>
      <c r="AC2552" t="str">
        <f>IF(ISBLANK(AB2552),"",IF(ISERROR(VLOOKUP(AB2552,[3]DropTable!$A:$A,1,0)),"드랍없음",""))</f>
        <v/>
      </c>
      <c r="AE2552" t="str">
        <f>IF(ISBLANK(AD2552),"",IF(ISERROR(VLOOKUP(AD2552,[3]DropTable!$A:$A,1,0)),"드랍없음",""))</f>
        <v/>
      </c>
      <c r="AH2552">
        <v>1.5</v>
      </c>
      <c r="AI2552">
        <f t="shared" si="300"/>
        <v>0.5</v>
      </c>
      <c r="AJ2552">
        <f t="shared" si="298"/>
        <v>0.54666666600000002</v>
      </c>
      <c r="AK2552">
        <f t="shared" si="299"/>
        <v>1</v>
      </c>
      <c r="AL2552">
        <f t="shared" si="293"/>
        <v>14</v>
      </c>
    </row>
    <row r="2553" spans="1:38" hidden="1" x14ac:dyDescent="0.3">
      <c r="A2553">
        <v>29</v>
      </c>
      <c r="B2553">
        <v>12</v>
      </c>
      <c r="C2553">
        <f>IF(OR($L2553=TRUE,$A2553=0,MOD($A2553,ChapterTable!$R$20)&lt;&gt;0),
MAX(0,INT(($B2553+ChapterTable!$P$26+VLOOKUP(SUBSTITUTE(C$1,"성장단계","")&amp;"단계오프셋",ChapterTable!$R:$S,2,0))/ChapterTable!$P$23)),
MAX(0,INT(($B2553+ChapterTable!$R$26+VLOOKUP(SUBSTITUTE(C$1,"성장단계","")&amp;"보스단계오프셋",ChapterTable!$R:$S,2,0))/ChapterTable!$R$23)))</f>
        <v>1</v>
      </c>
      <c r="D2553">
        <f>IF(OR($L2553=TRUE,$A2553=0,MOD($A2553,ChapterTable!$R$20)&lt;&gt;0),
MAX(0,INT(($B2553+ChapterTable!$P$26+VLOOKUP(SUBSTITUTE(D$1,"성장단계","")&amp;"단계오프셋",ChapterTable!$R:$S,2,0))/ChapterTable!$P$23)),
MAX(0,INT(($B2553+ChapterTable!$R$26+VLOOKUP(SUBSTITUTE(D$1,"성장단계","")&amp;"보스단계오프셋",ChapterTable!$R:$S,2,0))/ChapterTable!$R$23)))</f>
        <v>1</v>
      </c>
      <c r="E2553" s="1">
        <f ca="1">IF(AND($A2553=0,$B2553=1),
    VLOOKUP(1,ChapterTable!$1:$1048576,MATCH("최종"&amp;SUBSTITUTE(SUBSTITUTE(E$1,"standard",""),"|Float",""),ChapterTable!$1:$1,0),0)*ChapterTable!$P$17,
  IF(AND($A2553=0,$B2553=0),
    E2554,
  IF($B2553=0,
    VLOOKUP($A2553,ChapterTable!$1:$1048576,MATCH("최종"&amp;SUBSTITUTE(SUBSTITUTE(E$1,"standard",""),"|Float",""),ChapterTable!$1:$1,0),0),
  IF($B2553=1,
    IF($L2553=FALSE,
      VLOOKUP($A2553,ChapterTable!$1:$1048576,MATCH("최종"&amp;SUBSTITUTE(SUBSTITUTE(E$1,"standard",""),"|Float",""),ChapterTable!$1:$1,0),0),
      VLOOKUP($A2553-ChapterTable!$P$11,ChapterTable!$1:$1048576,MATCH("최종"&amp;SUBSTITUTE(SUBSTITUTE(E$1,"standard",""),"|Float",""),ChapterTable!$1:$1,0),0)*ChapterTable!$P$14
    ),
  OFFSET(E2553,-$B2553+IF($L2553,1,0),0)*IF($B2553&gt;OFFSET($B2553,1,0),ChapterTable!$R$17,1)*
    (VLOOKUP(SUBSTITUTE(SUBSTITUTE(E$1,"standard",""),"|Float","")&amp;IF(OR($L2553=TRUE,$A2553=0,MOD($A2553,ChapterTable!$R$20)&lt;&gt;0),"","보스")&amp;"인게임누적곱배수",ChapterTable!$R:$S,2,0)^C2553
    +VLOOKUP(SUBSTITUTE(SUBSTITUTE(E$1,"standard",""),"|Float","")&amp;IF(OR($L2553=TRUE,$A2553=0,MOD($A2553,ChapterTable!$R$20)&lt;&gt;0),"","보스")&amp;"인게임누적합배수",ChapterTable!$R:$S,2,0)*C2553)
  )
  )
  )
)</f>
        <v>9408585.3063601777</v>
      </c>
      <c r="F2553" s="1">
        <f ca="1">IF(AND($A2553=0,$B2553=1),
    VLOOKUP(1,ChapterTable!$1:$1048576,MATCH("최종"&amp;SUBSTITUTE(SUBSTITUTE(F$1,"standard",""),"|Float",""),ChapterTable!$1:$1,0),0)*ChapterTable!$P$17,
  IF(AND($A2553=0,$B2553=0),
    F2554,
  IF($B2553=0,
    VLOOKUP($A2553,ChapterTable!$1:$1048576,MATCH("최종"&amp;SUBSTITUTE(SUBSTITUTE(F$1,"standard",""),"|Float",""),ChapterTable!$1:$1,0),0),
  IF($B2553=1,
    IF($L2553=FALSE,
      VLOOKUP($A2553,ChapterTable!$1:$1048576,MATCH("최종"&amp;SUBSTITUTE(SUBSTITUTE(F$1,"standard",""),"|Float",""),ChapterTable!$1:$1,0),0),
      VLOOKUP($A2553-ChapterTable!$P$11,ChapterTable!$1:$1048576,MATCH("최종"&amp;SUBSTITUTE(SUBSTITUTE(F$1,"standard",""),"|Float",""),ChapterTable!$1:$1,0),0)*ChapterTable!$P$14
    ),
  OFFSET(F2553,-$B2553+IF($L2553,1,0),0)*
    (VLOOKUP(SUBSTITUTE(SUBSTITUTE(F$1,"standard",""),"|Float","")&amp;IF(OR($L2553=TRUE,$A2553=0,MOD($A2553,ChapterTable!$R$20)&lt;&gt;0),"","보스")&amp;"인게임누적곱배수",ChapterTable!$R:$S,2,0)^D2553
    +VLOOKUP(SUBSTITUTE(SUBSTITUTE(F$1,"standard",""),"|Float","")&amp;IF(OR($L2553=TRUE,$A2553=0,MOD($A2553,ChapterTable!$R$20)&lt;&gt;0),"","보스")&amp;"인게임누적합배수",ChapterTable!$R:$S,2,0)*D2553)
  )
  )
  )
)</f>
        <v>3511885.1403948581</v>
      </c>
      <c r="G2553" t="s">
        <v>719</v>
      </c>
      <c r="J2553" t="str">
        <f>IF(ISBLANK(I2553),"",
IFERROR(VLOOKUP(I2553,[1]StringTable!$1:$1048576,MATCH([1]StringTable!$B$1,[1]StringTable!$1:$1,0),0),
IFERROR(VLOOKUP(I2553,[1]InApkStringTable!$1:$1048576,MATCH([1]InApkStringTable!$B$1,[1]InApkStringTable!$1:$1,0),0),
"스트링없음")))</f>
        <v/>
      </c>
      <c r="L2553" t="b">
        <v>1</v>
      </c>
      <c r="N2553" t="str">
        <f>IF(ISBLANK(M2553),"",IF(ISERROR(VLOOKUP(M2553,MapTable!$A:$A,1,0)),"맵없음",""))</f>
        <v/>
      </c>
      <c r="O2553">
        <f t="shared" si="294"/>
        <v>2</v>
      </c>
      <c r="Q2553">
        <f t="shared" si="295"/>
        <v>2</v>
      </c>
      <c r="R2553" t="b">
        <f t="shared" ca="1" si="296"/>
        <v>1</v>
      </c>
      <c r="T2553" t="b">
        <f t="shared" ca="1" si="297"/>
        <v>1</v>
      </c>
      <c r="X2553" t="str">
        <f>IF(ISBLANK(W2553),"",
IF(ISERROR(FIND(",",W2553)),
  IF(ISERROR(VLOOKUP(W2553,MapTable!$A:$A,1,0)),"맵없음",
  ""),
IF(ISERROR(FIND(",",W2553,FIND(",",W2553)+1)),
  IF(OR(ISERROR(VLOOKUP(LEFT(W2553,FIND(",",W2553)-1),MapTable!$A:$A,1,0)),ISERROR(VLOOKUP(TRIM(MID(W2553,FIND(",",W2553)+1,999)),MapTable!$A:$A,1,0))),"맵없음",
  ""),
IF(ISERROR(FIND(",",W2553,FIND(",",W2553,FIND(",",W2553)+1)+1)),
  IF(OR(ISERROR(VLOOKUP(LEFT(W2553,FIND(",",W2553)-1),MapTable!$A:$A,1,0)),ISERROR(VLOOKUP(TRIM(MID(W2553,FIND(",",W2553)+1,FIND(",",W2553,FIND(",",W2553)+1)-FIND(",",W2553)-1)),MapTable!$A:$A,1,0)),ISERROR(VLOOKUP(TRIM(MID(W2553,FIND(",",W2553,FIND(",",W2553)+1)+1,999)),MapTable!$A:$A,1,0))),"맵없음",
  ""),
IF(ISERROR(FIND(",",W2553,FIND(",",W2553,FIND(",",W2553,FIND(",",W2553)+1)+1)+1)),
  IF(OR(ISERROR(VLOOKUP(LEFT(W2553,FIND(",",W2553)-1),MapTable!$A:$A,1,0)),ISERROR(VLOOKUP(TRIM(MID(W2553,FIND(",",W2553)+1,FIND(",",W2553,FIND(",",W2553)+1)-FIND(",",W2553)-1)),MapTable!$A:$A,1,0)),ISERROR(VLOOKUP(TRIM(MID(W2553,FIND(",",W2553,FIND(",",W2553)+1)+1,FIND(",",W2553,FIND(",",W2553,FIND(",",W2553)+1)+1)-FIND(",",W2553,FIND(",",W2553)+1)-1)),MapTable!$A:$A,1,0)),ISERROR(VLOOKUP(TRIM(MID(W2553,FIND(",",W2553,FIND(",",W2553,FIND(",",W2553)+1)+1)+1,999)),MapTable!$A:$A,1,0))),"맵없음",
  ""),
)))))</f>
        <v/>
      </c>
      <c r="AC2553" t="str">
        <f>IF(ISBLANK(AB2553),"",IF(ISERROR(VLOOKUP(AB2553,[3]DropTable!$A:$A,1,0)),"드랍없음",""))</f>
        <v/>
      </c>
      <c r="AE2553" t="str">
        <f>IF(ISBLANK(AD2553),"",IF(ISERROR(VLOOKUP(AD2553,[3]DropTable!$A:$A,1,0)),"드랍없음",""))</f>
        <v/>
      </c>
      <c r="AH2553">
        <v>1.5</v>
      </c>
      <c r="AI2553">
        <f t="shared" si="300"/>
        <v>0.5</v>
      </c>
      <c r="AJ2553">
        <f t="shared" si="298"/>
        <v>0.54666666600000002</v>
      </c>
      <c r="AK2553">
        <f t="shared" si="299"/>
        <v>1</v>
      </c>
      <c r="AL2553">
        <f t="shared" si="293"/>
        <v>14</v>
      </c>
    </row>
    <row r="2554" spans="1:38" hidden="1" x14ac:dyDescent="0.3">
      <c r="A2554">
        <v>29</v>
      </c>
      <c r="B2554">
        <v>13</v>
      </c>
      <c r="C2554">
        <f>IF(OR($L2554=TRUE,$A2554=0,MOD($A2554,ChapterTable!$R$20)&lt;&gt;0),
MAX(0,INT(($B2554+ChapterTable!$P$26+VLOOKUP(SUBSTITUTE(C$1,"성장단계","")&amp;"단계오프셋",ChapterTable!$R:$S,2,0))/ChapterTable!$P$23)),
MAX(0,INT(($B2554+ChapterTable!$R$26+VLOOKUP(SUBSTITUTE(C$1,"성장단계","")&amp;"보스단계오프셋",ChapterTable!$R:$S,2,0))/ChapterTable!$R$23)))</f>
        <v>1</v>
      </c>
      <c r="D2554">
        <f>IF(OR($L2554=TRUE,$A2554=0,MOD($A2554,ChapterTable!$R$20)&lt;&gt;0),
MAX(0,INT(($B2554+ChapterTable!$P$26+VLOOKUP(SUBSTITUTE(D$1,"성장단계","")&amp;"단계오프셋",ChapterTable!$R:$S,2,0))/ChapterTable!$P$23)),
MAX(0,INT(($B2554+ChapterTable!$R$26+VLOOKUP(SUBSTITUTE(D$1,"성장단계","")&amp;"보스단계오프셋",ChapterTable!$R:$S,2,0))/ChapterTable!$R$23)))</f>
        <v>1</v>
      </c>
      <c r="E2554" s="1">
        <f ca="1">IF(AND($A2554=0,$B2554=1),
    VLOOKUP(1,ChapterTable!$1:$1048576,MATCH("최종"&amp;SUBSTITUTE(SUBSTITUTE(E$1,"standard",""),"|Float",""),ChapterTable!$1:$1,0),0)*ChapterTable!$P$17,
  IF(AND($A2554=0,$B2554=0),
    E2555,
  IF($B2554=0,
    VLOOKUP($A2554,ChapterTable!$1:$1048576,MATCH("최종"&amp;SUBSTITUTE(SUBSTITUTE(E$1,"standard",""),"|Float",""),ChapterTable!$1:$1,0),0),
  IF($B2554=1,
    IF($L2554=FALSE,
      VLOOKUP($A2554,ChapterTable!$1:$1048576,MATCH("최종"&amp;SUBSTITUTE(SUBSTITUTE(E$1,"standard",""),"|Float",""),ChapterTable!$1:$1,0),0),
      VLOOKUP($A2554-ChapterTable!$P$11,ChapterTable!$1:$1048576,MATCH("최종"&amp;SUBSTITUTE(SUBSTITUTE(E$1,"standard",""),"|Float",""),ChapterTable!$1:$1,0),0)*ChapterTable!$P$14
    ),
  OFFSET(E2554,-$B2554+IF($L2554,1,0),0)*IF($B2554&gt;OFFSET($B2554,1,0),ChapterTable!$R$17,1)*
    (VLOOKUP(SUBSTITUTE(SUBSTITUTE(E$1,"standard",""),"|Float","")&amp;IF(OR($L2554=TRUE,$A2554=0,MOD($A2554,ChapterTable!$R$20)&lt;&gt;0),"","보스")&amp;"인게임누적곱배수",ChapterTable!$R:$S,2,0)^C2554
    +VLOOKUP(SUBSTITUTE(SUBSTITUTE(E$1,"standard",""),"|Float","")&amp;IF(OR($L2554=TRUE,$A2554=0,MOD($A2554,ChapterTable!$R$20)&lt;&gt;0),"","보스")&amp;"인게임누적합배수",ChapterTable!$R:$S,2,0)*C2554)
  )
  )
  )
)</f>
        <v>9408585.3063601777</v>
      </c>
      <c r="F2554" s="1">
        <f ca="1">IF(AND($A2554=0,$B2554=1),
    VLOOKUP(1,ChapterTable!$1:$1048576,MATCH("최종"&amp;SUBSTITUTE(SUBSTITUTE(F$1,"standard",""),"|Float",""),ChapterTable!$1:$1,0),0)*ChapterTable!$P$17,
  IF(AND($A2554=0,$B2554=0),
    F2555,
  IF($B2554=0,
    VLOOKUP($A2554,ChapterTable!$1:$1048576,MATCH("최종"&amp;SUBSTITUTE(SUBSTITUTE(F$1,"standard",""),"|Float",""),ChapterTable!$1:$1,0),0),
  IF($B2554=1,
    IF($L2554=FALSE,
      VLOOKUP($A2554,ChapterTable!$1:$1048576,MATCH("최종"&amp;SUBSTITUTE(SUBSTITUTE(F$1,"standard",""),"|Float",""),ChapterTable!$1:$1,0),0),
      VLOOKUP($A2554-ChapterTable!$P$11,ChapterTable!$1:$1048576,MATCH("최종"&amp;SUBSTITUTE(SUBSTITUTE(F$1,"standard",""),"|Float",""),ChapterTable!$1:$1,0),0)*ChapterTable!$P$14
    ),
  OFFSET(F2554,-$B2554+IF($L2554,1,0),0)*
    (VLOOKUP(SUBSTITUTE(SUBSTITUTE(F$1,"standard",""),"|Float","")&amp;IF(OR($L2554=TRUE,$A2554=0,MOD($A2554,ChapterTable!$R$20)&lt;&gt;0),"","보스")&amp;"인게임누적곱배수",ChapterTable!$R:$S,2,0)^D2554
    +VLOOKUP(SUBSTITUTE(SUBSTITUTE(F$1,"standard",""),"|Float","")&amp;IF(OR($L2554=TRUE,$A2554=0,MOD($A2554,ChapterTable!$R$20)&lt;&gt;0),"","보스")&amp;"인게임누적합배수",ChapterTable!$R:$S,2,0)*D2554)
  )
  )
  )
)</f>
        <v>3511885.1403948581</v>
      </c>
      <c r="G2554" t="s">
        <v>719</v>
      </c>
      <c r="J2554" t="str">
        <f>IF(ISBLANK(I2554),"",
IFERROR(VLOOKUP(I2554,[1]StringTable!$1:$1048576,MATCH([1]StringTable!$B$1,[1]StringTable!$1:$1,0),0),
IFERROR(VLOOKUP(I2554,[1]InApkStringTable!$1:$1048576,MATCH([1]InApkStringTable!$B$1,[1]InApkStringTable!$1:$1,0),0),
"스트링없음")))</f>
        <v/>
      </c>
      <c r="L2554" t="b">
        <v>1</v>
      </c>
      <c r="N2554" t="str">
        <f>IF(ISBLANK(M2554),"",IF(ISERROR(VLOOKUP(M2554,MapTable!$A:$A,1,0)),"맵없음",""))</f>
        <v/>
      </c>
      <c r="O2554">
        <f t="shared" si="294"/>
        <v>2</v>
      </c>
      <c r="Q2554">
        <f t="shared" si="295"/>
        <v>2</v>
      </c>
      <c r="R2554" t="b">
        <f t="shared" ca="1" si="296"/>
        <v>1</v>
      </c>
      <c r="T2554" t="b">
        <f t="shared" ca="1" si="297"/>
        <v>1</v>
      </c>
      <c r="X2554" t="str">
        <f>IF(ISBLANK(W2554),"",
IF(ISERROR(FIND(",",W2554)),
  IF(ISERROR(VLOOKUP(W2554,MapTable!$A:$A,1,0)),"맵없음",
  ""),
IF(ISERROR(FIND(",",W2554,FIND(",",W2554)+1)),
  IF(OR(ISERROR(VLOOKUP(LEFT(W2554,FIND(",",W2554)-1),MapTable!$A:$A,1,0)),ISERROR(VLOOKUP(TRIM(MID(W2554,FIND(",",W2554)+1,999)),MapTable!$A:$A,1,0))),"맵없음",
  ""),
IF(ISERROR(FIND(",",W2554,FIND(",",W2554,FIND(",",W2554)+1)+1)),
  IF(OR(ISERROR(VLOOKUP(LEFT(W2554,FIND(",",W2554)-1),MapTable!$A:$A,1,0)),ISERROR(VLOOKUP(TRIM(MID(W2554,FIND(",",W2554)+1,FIND(",",W2554,FIND(",",W2554)+1)-FIND(",",W2554)-1)),MapTable!$A:$A,1,0)),ISERROR(VLOOKUP(TRIM(MID(W2554,FIND(",",W2554,FIND(",",W2554)+1)+1,999)),MapTable!$A:$A,1,0))),"맵없음",
  ""),
IF(ISERROR(FIND(",",W2554,FIND(",",W2554,FIND(",",W2554,FIND(",",W2554)+1)+1)+1)),
  IF(OR(ISERROR(VLOOKUP(LEFT(W2554,FIND(",",W2554)-1),MapTable!$A:$A,1,0)),ISERROR(VLOOKUP(TRIM(MID(W2554,FIND(",",W2554)+1,FIND(",",W2554,FIND(",",W2554)+1)-FIND(",",W2554)-1)),MapTable!$A:$A,1,0)),ISERROR(VLOOKUP(TRIM(MID(W2554,FIND(",",W2554,FIND(",",W2554)+1)+1,FIND(",",W2554,FIND(",",W2554,FIND(",",W2554)+1)+1)-FIND(",",W2554,FIND(",",W2554)+1)-1)),MapTable!$A:$A,1,0)),ISERROR(VLOOKUP(TRIM(MID(W2554,FIND(",",W2554,FIND(",",W2554,FIND(",",W2554)+1)+1)+1,999)),MapTable!$A:$A,1,0))),"맵없음",
  ""),
)))))</f>
        <v/>
      </c>
      <c r="AC2554" t="str">
        <f>IF(ISBLANK(AB2554),"",IF(ISERROR(VLOOKUP(AB2554,[3]DropTable!$A:$A,1,0)),"드랍없음",""))</f>
        <v/>
      </c>
      <c r="AE2554" t="str">
        <f>IF(ISBLANK(AD2554),"",IF(ISERROR(VLOOKUP(AD2554,[3]DropTable!$A:$A,1,0)),"드랍없음",""))</f>
        <v/>
      </c>
      <c r="AH2554">
        <v>1.5</v>
      </c>
      <c r="AI2554">
        <f t="shared" si="300"/>
        <v>0.5</v>
      </c>
      <c r="AJ2554">
        <f t="shared" si="298"/>
        <v>0.54666666600000002</v>
      </c>
      <c r="AK2554">
        <f t="shared" si="299"/>
        <v>1</v>
      </c>
      <c r="AL2554">
        <f t="shared" si="293"/>
        <v>14</v>
      </c>
    </row>
    <row r="2555" spans="1:38" hidden="1" x14ac:dyDescent="0.3">
      <c r="A2555">
        <v>29</v>
      </c>
      <c r="B2555">
        <v>14</v>
      </c>
      <c r="C2555">
        <f>IF(OR($L2555=TRUE,$A2555=0,MOD($A2555,ChapterTable!$R$20)&lt;&gt;0),
MAX(0,INT(($B2555+ChapterTable!$P$26+VLOOKUP(SUBSTITUTE(C$1,"성장단계","")&amp;"단계오프셋",ChapterTable!$R:$S,2,0))/ChapterTable!$P$23)),
MAX(0,INT(($B2555+ChapterTable!$R$26+VLOOKUP(SUBSTITUTE(C$1,"성장단계","")&amp;"보스단계오프셋",ChapterTable!$R:$S,2,0))/ChapterTable!$R$23)))</f>
        <v>1</v>
      </c>
      <c r="D2555">
        <f>IF(OR($L2555=TRUE,$A2555=0,MOD($A2555,ChapterTable!$R$20)&lt;&gt;0),
MAX(0,INT(($B2555+ChapterTable!$P$26+VLOOKUP(SUBSTITUTE(D$1,"성장단계","")&amp;"단계오프셋",ChapterTable!$R:$S,2,0))/ChapterTable!$P$23)),
MAX(0,INT(($B2555+ChapterTable!$R$26+VLOOKUP(SUBSTITUTE(D$1,"성장단계","")&amp;"보스단계오프셋",ChapterTable!$R:$S,2,0))/ChapterTable!$R$23)))</f>
        <v>1</v>
      </c>
      <c r="E2555" s="1">
        <f ca="1">IF(AND($A2555=0,$B2555=1),
    VLOOKUP(1,ChapterTable!$1:$1048576,MATCH("최종"&amp;SUBSTITUTE(SUBSTITUTE(E$1,"standard",""),"|Float",""),ChapterTable!$1:$1,0),0)*ChapterTable!$P$17,
  IF(AND($A2555=0,$B2555=0),
    E2556,
  IF($B2555=0,
    VLOOKUP($A2555,ChapterTable!$1:$1048576,MATCH("최종"&amp;SUBSTITUTE(SUBSTITUTE(E$1,"standard",""),"|Float",""),ChapterTable!$1:$1,0),0),
  IF($B2555=1,
    IF($L2555=FALSE,
      VLOOKUP($A2555,ChapterTable!$1:$1048576,MATCH("최종"&amp;SUBSTITUTE(SUBSTITUTE(E$1,"standard",""),"|Float",""),ChapterTable!$1:$1,0),0),
      VLOOKUP($A2555-ChapterTable!$P$11,ChapterTable!$1:$1048576,MATCH("최종"&amp;SUBSTITUTE(SUBSTITUTE(E$1,"standard",""),"|Float",""),ChapterTable!$1:$1,0),0)*ChapterTable!$P$14
    ),
  OFFSET(E2555,-$B2555+IF($L2555,1,0),0)*IF($B2555&gt;OFFSET($B2555,1,0),ChapterTable!$R$17,1)*
    (VLOOKUP(SUBSTITUTE(SUBSTITUTE(E$1,"standard",""),"|Float","")&amp;IF(OR($L2555=TRUE,$A2555=0,MOD($A2555,ChapterTable!$R$20)&lt;&gt;0),"","보스")&amp;"인게임누적곱배수",ChapterTable!$R:$S,2,0)^C2555
    +VLOOKUP(SUBSTITUTE(SUBSTITUTE(E$1,"standard",""),"|Float","")&amp;IF(OR($L2555=TRUE,$A2555=0,MOD($A2555,ChapterTable!$R$20)&lt;&gt;0),"","보스")&amp;"인게임누적합배수",ChapterTable!$R:$S,2,0)*C2555)
  )
  )
  )
)</f>
        <v>9408585.3063601777</v>
      </c>
      <c r="F2555" s="1">
        <f ca="1">IF(AND($A2555=0,$B2555=1),
    VLOOKUP(1,ChapterTable!$1:$1048576,MATCH("최종"&amp;SUBSTITUTE(SUBSTITUTE(F$1,"standard",""),"|Float",""),ChapterTable!$1:$1,0),0)*ChapterTable!$P$17,
  IF(AND($A2555=0,$B2555=0),
    F2556,
  IF($B2555=0,
    VLOOKUP($A2555,ChapterTable!$1:$1048576,MATCH("최종"&amp;SUBSTITUTE(SUBSTITUTE(F$1,"standard",""),"|Float",""),ChapterTable!$1:$1,0),0),
  IF($B2555=1,
    IF($L2555=FALSE,
      VLOOKUP($A2555,ChapterTable!$1:$1048576,MATCH("최종"&amp;SUBSTITUTE(SUBSTITUTE(F$1,"standard",""),"|Float",""),ChapterTable!$1:$1,0),0),
      VLOOKUP($A2555-ChapterTable!$P$11,ChapterTable!$1:$1048576,MATCH("최종"&amp;SUBSTITUTE(SUBSTITUTE(F$1,"standard",""),"|Float",""),ChapterTable!$1:$1,0),0)*ChapterTable!$P$14
    ),
  OFFSET(F2555,-$B2555+IF($L2555,1,0),0)*
    (VLOOKUP(SUBSTITUTE(SUBSTITUTE(F$1,"standard",""),"|Float","")&amp;IF(OR($L2555=TRUE,$A2555=0,MOD($A2555,ChapterTable!$R$20)&lt;&gt;0),"","보스")&amp;"인게임누적곱배수",ChapterTable!$R:$S,2,0)^D2555
    +VLOOKUP(SUBSTITUTE(SUBSTITUTE(F$1,"standard",""),"|Float","")&amp;IF(OR($L2555=TRUE,$A2555=0,MOD($A2555,ChapterTable!$R$20)&lt;&gt;0),"","보스")&amp;"인게임누적합배수",ChapterTable!$R:$S,2,0)*D2555)
  )
  )
  )
)</f>
        <v>3511885.1403948581</v>
      </c>
      <c r="G2555" t="s">
        <v>719</v>
      </c>
      <c r="J2555" t="str">
        <f>IF(ISBLANK(I2555),"",
IFERROR(VLOOKUP(I2555,[1]StringTable!$1:$1048576,MATCH([1]StringTable!$B$1,[1]StringTable!$1:$1,0),0),
IFERROR(VLOOKUP(I2555,[1]InApkStringTable!$1:$1048576,MATCH([1]InApkStringTable!$B$1,[1]InApkStringTable!$1:$1,0),0),
"스트링없음")))</f>
        <v/>
      </c>
      <c r="L2555" t="b">
        <v>1</v>
      </c>
      <c r="N2555" t="str">
        <f>IF(ISBLANK(M2555),"",IF(ISERROR(VLOOKUP(M2555,MapTable!$A:$A,1,0)),"맵없음",""))</f>
        <v/>
      </c>
      <c r="O2555">
        <f t="shared" si="294"/>
        <v>2</v>
      </c>
      <c r="Q2555">
        <f t="shared" si="295"/>
        <v>2</v>
      </c>
      <c r="R2555" t="b">
        <f t="shared" ca="1" si="296"/>
        <v>1</v>
      </c>
      <c r="T2555" t="b">
        <f t="shared" ca="1" si="297"/>
        <v>1</v>
      </c>
      <c r="X2555" t="str">
        <f>IF(ISBLANK(W2555),"",
IF(ISERROR(FIND(",",W2555)),
  IF(ISERROR(VLOOKUP(W2555,MapTable!$A:$A,1,0)),"맵없음",
  ""),
IF(ISERROR(FIND(",",W2555,FIND(",",W2555)+1)),
  IF(OR(ISERROR(VLOOKUP(LEFT(W2555,FIND(",",W2555)-1),MapTable!$A:$A,1,0)),ISERROR(VLOOKUP(TRIM(MID(W2555,FIND(",",W2555)+1,999)),MapTable!$A:$A,1,0))),"맵없음",
  ""),
IF(ISERROR(FIND(",",W2555,FIND(",",W2555,FIND(",",W2555)+1)+1)),
  IF(OR(ISERROR(VLOOKUP(LEFT(W2555,FIND(",",W2555)-1),MapTable!$A:$A,1,0)),ISERROR(VLOOKUP(TRIM(MID(W2555,FIND(",",W2555)+1,FIND(",",W2555,FIND(",",W2555)+1)-FIND(",",W2555)-1)),MapTable!$A:$A,1,0)),ISERROR(VLOOKUP(TRIM(MID(W2555,FIND(",",W2555,FIND(",",W2555)+1)+1,999)),MapTable!$A:$A,1,0))),"맵없음",
  ""),
IF(ISERROR(FIND(",",W2555,FIND(",",W2555,FIND(",",W2555,FIND(",",W2555)+1)+1)+1)),
  IF(OR(ISERROR(VLOOKUP(LEFT(W2555,FIND(",",W2555)-1),MapTable!$A:$A,1,0)),ISERROR(VLOOKUP(TRIM(MID(W2555,FIND(",",W2555)+1,FIND(",",W2555,FIND(",",W2555)+1)-FIND(",",W2555)-1)),MapTable!$A:$A,1,0)),ISERROR(VLOOKUP(TRIM(MID(W2555,FIND(",",W2555,FIND(",",W2555)+1)+1,FIND(",",W2555,FIND(",",W2555,FIND(",",W2555)+1)+1)-FIND(",",W2555,FIND(",",W2555)+1)-1)),MapTable!$A:$A,1,0)),ISERROR(VLOOKUP(TRIM(MID(W2555,FIND(",",W2555,FIND(",",W2555,FIND(",",W2555)+1)+1)+1,999)),MapTable!$A:$A,1,0))),"맵없음",
  ""),
)))))</f>
        <v/>
      </c>
      <c r="AC2555" t="str">
        <f>IF(ISBLANK(AB2555),"",IF(ISERROR(VLOOKUP(AB2555,[3]DropTable!$A:$A,1,0)),"드랍없음",""))</f>
        <v/>
      </c>
      <c r="AE2555" t="str">
        <f>IF(ISBLANK(AD2555),"",IF(ISERROR(VLOOKUP(AD2555,[3]DropTable!$A:$A,1,0)),"드랍없음",""))</f>
        <v/>
      </c>
      <c r="AH2555">
        <v>1.5</v>
      </c>
      <c r="AI2555">
        <f t="shared" si="300"/>
        <v>0.5</v>
      </c>
      <c r="AJ2555">
        <f t="shared" si="298"/>
        <v>0.54666666600000002</v>
      </c>
      <c r="AK2555">
        <f t="shared" si="299"/>
        <v>1</v>
      </c>
      <c r="AL2555">
        <f t="shared" si="293"/>
        <v>14</v>
      </c>
    </row>
    <row r="2556" spans="1:38" hidden="1" x14ac:dyDescent="0.3">
      <c r="A2556">
        <v>29</v>
      </c>
      <c r="B2556">
        <v>15</v>
      </c>
      <c r="C2556">
        <f>IF(OR($L2556=TRUE,$A2556=0,MOD($A2556,ChapterTable!$R$20)&lt;&gt;0),
MAX(0,INT(($B2556+ChapterTable!$P$26+VLOOKUP(SUBSTITUTE(C$1,"성장단계","")&amp;"단계오프셋",ChapterTable!$R:$S,2,0))/ChapterTable!$P$23)),
MAX(0,INT(($B2556+ChapterTable!$R$26+VLOOKUP(SUBSTITUTE(C$1,"성장단계","")&amp;"보스단계오프셋",ChapterTable!$R:$S,2,0))/ChapterTable!$R$23)))</f>
        <v>1</v>
      </c>
      <c r="D2556">
        <f>IF(OR($L2556=TRUE,$A2556=0,MOD($A2556,ChapterTable!$R$20)&lt;&gt;0),
MAX(0,INT(($B2556+ChapterTable!$P$26+VLOOKUP(SUBSTITUTE(D$1,"성장단계","")&amp;"단계오프셋",ChapterTable!$R:$S,2,0))/ChapterTable!$P$23)),
MAX(0,INT(($B2556+ChapterTable!$R$26+VLOOKUP(SUBSTITUTE(D$1,"성장단계","")&amp;"보스단계오프셋",ChapterTable!$R:$S,2,0))/ChapterTable!$R$23)))</f>
        <v>1</v>
      </c>
      <c r="E2556" s="1">
        <f ca="1">IF(AND($A2556=0,$B2556=1),
    VLOOKUP(1,ChapterTable!$1:$1048576,MATCH("최종"&amp;SUBSTITUTE(SUBSTITUTE(E$1,"standard",""),"|Float",""),ChapterTable!$1:$1,0),0)*ChapterTable!$P$17,
  IF(AND($A2556=0,$B2556=0),
    E2557,
  IF($B2556=0,
    VLOOKUP($A2556,ChapterTable!$1:$1048576,MATCH("최종"&amp;SUBSTITUTE(SUBSTITUTE(E$1,"standard",""),"|Float",""),ChapterTable!$1:$1,0),0),
  IF($B2556=1,
    IF($L2556=FALSE,
      VLOOKUP($A2556,ChapterTable!$1:$1048576,MATCH("최종"&amp;SUBSTITUTE(SUBSTITUTE(E$1,"standard",""),"|Float",""),ChapterTable!$1:$1,0),0),
      VLOOKUP($A2556-ChapterTable!$P$11,ChapterTable!$1:$1048576,MATCH("최종"&amp;SUBSTITUTE(SUBSTITUTE(E$1,"standard",""),"|Float",""),ChapterTable!$1:$1,0),0)*ChapterTable!$P$14
    ),
  OFFSET(E2556,-$B2556+IF($L2556,1,0),0)*IF($B2556&gt;OFFSET($B2556,1,0),ChapterTable!$R$17,1)*
    (VLOOKUP(SUBSTITUTE(SUBSTITUTE(E$1,"standard",""),"|Float","")&amp;IF(OR($L2556=TRUE,$A2556=0,MOD($A2556,ChapterTable!$R$20)&lt;&gt;0),"","보스")&amp;"인게임누적곱배수",ChapterTable!$R:$S,2,0)^C2556
    +VLOOKUP(SUBSTITUTE(SUBSTITUTE(E$1,"standard",""),"|Float","")&amp;IF(OR($L2556=TRUE,$A2556=0,MOD($A2556,ChapterTable!$R$20)&lt;&gt;0),"","보스")&amp;"인게임누적합배수",ChapterTable!$R:$S,2,0)*C2556)
  )
  )
  )
)</f>
        <v>9408585.3063601777</v>
      </c>
      <c r="F2556" s="1">
        <f ca="1">IF(AND($A2556=0,$B2556=1),
    VLOOKUP(1,ChapterTable!$1:$1048576,MATCH("최종"&amp;SUBSTITUTE(SUBSTITUTE(F$1,"standard",""),"|Float",""),ChapterTable!$1:$1,0),0)*ChapterTable!$P$17,
  IF(AND($A2556=0,$B2556=0),
    F2557,
  IF($B2556=0,
    VLOOKUP($A2556,ChapterTable!$1:$1048576,MATCH("최종"&amp;SUBSTITUTE(SUBSTITUTE(F$1,"standard",""),"|Float",""),ChapterTable!$1:$1,0),0),
  IF($B2556=1,
    IF($L2556=FALSE,
      VLOOKUP($A2556,ChapterTable!$1:$1048576,MATCH("최종"&amp;SUBSTITUTE(SUBSTITUTE(F$1,"standard",""),"|Float",""),ChapterTable!$1:$1,0),0),
      VLOOKUP($A2556-ChapterTable!$P$11,ChapterTable!$1:$1048576,MATCH("최종"&amp;SUBSTITUTE(SUBSTITUTE(F$1,"standard",""),"|Float",""),ChapterTable!$1:$1,0),0)*ChapterTable!$P$14
    ),
  OFFSET(F2556,-$B2556+IF($L2556,1,0),0)*
    (VLOOKUP(SUBSTITUTE(SUBSTITUTE(F$1,"standard",""),"|Float","")&amp;IF(OR($L2556=TRUE,$A2556=0,MOD($A2556,ChapterTable!$R$20)&lt;&gt;0),"","보스")&amp;"인게임누적곱배수",ChapterTable!$R:$S,2,0)^D2556
    +VLOOKUP(SUBSTITUTE(SUBSTITUTE(F$1,"standard",""),"|Float","")&amp;IF(OR($L2556=TRUE,$A2556=0,MOD($A2556,ChapterTable!$R$20)&lt;&gt;0),"","보스")&amp;"인게임누적합배수",ChapterTable!$R:$S,2,0)*D2556)
  )
  )
  )
)</f>
        <v>3511885.1403948581</v>
      </c>
      <c r="G2556" t="s">
        <v>719</v>
      </c>
      <c r="J2556" t="str">
        <f>IF(ISBLANK(I2556),"",
IFERROR(VLOOKUP(I2556,[1]StringTable!$1:$1048576,MATCH([1]StringTable!$B$1,[1]StringTable!$1:$1,0),0),
IFERROR(VLOOKUP(I2556,[1]InApkStringTable!$1:$1048576,MATCH([1]InApkStringTable!$B$1,[1]InApkStringTable!$1:$1,0),0),
"스트링없음")))</f>
        <v/>
      </c>
      <c r="L2556" t="b">
        <v>1</v>
      </c>
      <c r="N2556" t="str">
        <f>IF(ISBLANK(M2556),"",IF(ISERROR(VLOOKUP(M2556,MapTable!$A:$A,1,0)),"맵없음",""))</f>
        <v/>
      </c>
      <c r="O2556">
        <f t="shared" si="294"/>
        <v>11</v>
      </c>
      <c r="Q2556">
        <f t="shared" si="295"/>
        <v>11</v>
      </c>
      <c r="R2556" t="b">
        <f t="shared" ca="1" si="296"/>
        <v>1</v>
      </c>
      <c r="T2556" t="b">
        <f t="shared" ca="1" si="297"/>
        <v>1</v>
      </c>
      <c r="X2556" t="str">
        <f>IF(ISBLANK(W2556),"",
IF(ISERROR(FIND(",",W2556)),
  IF(ISERROR(VLOOKUP(W2556,MapTable!$A:$A,1,0)),"맵없음",
  ""),
IF(ISERROR(FIND(",",W2556,FIND(",",W2556)+1)),
  IF(OR(ISERROR(VLOOKUP(LEFT(W2556,FIND(",",W2556)-1),MapTable!$A:$A,1,0)),ISERROR(VLOOKUP(TRIM(MID(W2556,FIND(",",W2556)+1,999)),MapTable!$A:$A,1,0))),"맵없음",
  ""),
IF(ISERROR(FIND(",",W2556,FIND(",",W2556,FIND(",",W2556)+1)+1)),
  IF(OR(ISERROR(VLOOKUP(LEFT(W2556,FIND(",",W2556)-1),MapTable!$A:$A,1,0)),ISERROR(VLOOKUP(TRIM(MID(W2556,FIND(",",W2556)+1,FIND(",",W2556,FIND(",",W2556)+1)-FIND(",",W2556)-1)),MapTable!$A:$A,1,0)),ISERROR(VLOOKUP(TRIM(MID(W2556,FIND(",",W2556,FIND(",",W2556)+1)+1,999)),MapTable!$A:$A,1,0))),"맵없음",
  ""),
IF(ISERROR(FIND(",",W2556,FIND(",",W2556,FIND(",",W2556,FIND(",",W2556)+1)+1)+1)),
  IF(OR(ISERROR(VLOOKUP(LEFT(W2556,FIND(",",W2556)-1),MapTable!$A:$A,1,0)),ISERROR(VLOOKUP(TRIM(MID(W2556,FIND(",",W2556)+1,FIND(",",W2556,FIND(",",W2556)+1)-FIND(",",W2556)-1)),MapTable!$A:$A,1,0)),ISERROR(VLOOKUP(TRIM(MID(W2556,FIND(",",W2556,FIND(",",W2556)+1)+1,FIND(",",W2556,FIND(",",W2556,FIND(",",W2556)+1)+1)-FIND(",",W2556,FIND(",",W2556)+1)-1)),MapTable!$A:$A,1,0)),ISERROR(VLOOKUP(TRIM(MID(W2556,FIND(",",W2556,FIND(",",W2556,FIND(",",W2556)+1)+1)+1,999)),MapTable!$A:$A,1,0))),"맵없음",
  ""),
)))))</f>
        <v/>
      </c>
      <c r="AC2556" t="str">
        <f>IF(ISBLANK(AB2556),"",IF(ISERROR(VLOOKUP(AB2556,[3]DropTable!$A:$A,1,0)),"드랍없음",""))</f>
        <v/>
      </c>
      <c r="AE2556" t="str">
        <f>IF(ISBLANK(AD2556),"",IF(ISERROR(VLOOKUP(AD2556,[3]DropTable!$A:$A,1,0)),"드랍없음",""))</f>
        <v/>
      </c>
      <c r="AH2556">
        <v>1.5</v>
      </c>
      <c r="AI2556">
        <f t="shared" si="300"/>
        <v>0.5</v>
      </c>
      <c r="AJ2556">
        <f t="shared" si="298"/>
        <v>0.54666666600000002</v>
      </c>
      <c r="AK2556">
        <f t="shared" si="299"/>
        <v>1</v>
      </c>
      <c r="AL2556">
        <f t="shared" si="293"/>
        <v>14</v>
      </c>
    </row>
    <row r="2557" spans="1:38" hidden="1" x14ac:dyDescent="0.3">
      <c r="A2557">
        <v>29</v>
      </c>
      <c r="B2557">
        <v>16</v>
      </c>
      <c r="C2557">
        <f>IF(OR($L2557=TRUE,$A2557=0,MOD($A2557,ChapterTable!$R$20)&lt;&gt;0),
MAX(0,INT(($B2557+ChapterTable!$P$26+VLOOKUP(SUBSTITUTE(C$1,"성장단계","")&amp;"단계오프셋",ChapterTable!$R:$S,2,0))/ChapterTable!$P$23)),
MAX(0,INT(($B2557+ChapterTable!$R$26+VLOOKUP(SUBSTITUTE(C$1,"성장단계","")&amp;"보스단계오프셋",ChapterTable!$R:$S,2,0))/ChapterTable!$R$23)))</f>
        <v>2</v>
      </c>
      <c r="D2557">
        <f>IF(OR($L2557=TRUE,$A2557=0,MOD($A2557,ChapterTable!$R$20)&lt;&gt;0),
MAX(0,INT(($B2557+ChapterTable!$P$26+VLOOKUP(SUBSTITUTE(D$1,"성장단계","")&amp;"단계오프셋",ChapterTable!$R:$S,2,0))/ChapterTable!$P$23)),
MAX(0,INT(($B2557+ChapterTable!$R$26+VLOOKUP(SUBSTITUTE(D$1,"성장단계","")&amp;"보스단계오프셋",ChapterTable!$R:$S,2,0))/ChapterTable!$R$23)))</f>
        <v>1</v>
      </c>
      <c r="E2557" s="1">
        <f ca="1">IF(AND($A2557=0,$B2557=1),
    VLOOKUP(1,ChapterTable!$1:$1048576,MATCH("최종"&amp;SUBSTITUTE(SUBSTITUTE(E$1,"standard",""),"|Float",""),ChapterTable!$1:$1,0),0)*ChapterTable!$P$17,
  IF(AND($A2557=0,$B2557=0),
    E2558,
  IF($B2557=0,
    VLOOKUP($A2557,ChapterTable!$1:$1048576,MATCH("최종"&amp;SUBSTITUTE(SUBSTITUTE(E$1,"standard",""),"|Float",""),ChapterTable!$1:$1,0),0),
  IF($B2557=1,
    IF($L2557=FALSE,
      VLOOKUP($A2557,ChapterTable!$1:$1048576,MATCH("최종"&amp;SUBSTITUTE(SUBSTITUTE(E$1,"standard",""),"|Float",""),ChapterTable!$1:$1,0),0),
      VLOOKUP($A2557-ChapterTable!$P$11,ChapterTable!$1:$1048576,MATCH("최종"&amp;SUBSTITUTE(SUBSTITUTE(E$1,"standard",""),"|Float",""),ChapterTable!$1:$1,0),0)*ChapterTable!$P$14
    ),
  OFFSET(E2557,-$B2557+IF($L2557,1,0),0)*IF($B2557&gt;OFFSET($B2557,1,0),ChapterTable!$R$17,1)*
    (VLOOKUP(SUBSTITUTE(SUBSTITUTE(E$1,"standard",""),"|Float","")&amp;IF(OR($L2557=TRUE,$A2557=0,MOD($A2557,ChapterTable!$R$20)&lt;&gt;0),"","보스")&amp;"인게임누적곱배수",ChapterTable!$R:$S,2,0)^C2557
    +VLOOKUP(SUBSTITUTE(SUBSTITUTE(E$1,"standard",""),"|Float","")&amp;IF(OR($L2557=TRUE,$A2557=0,MOD($A2557,ChapterTable!$R$20)&lt;&gt;0),"","보스")&amp;"인게임누적합배수",ChapterTable!$R:$S,2,0)*C2557)
  )
  )
  )
)</f>
        <v>10976682.857420208</v>
      </c>
      <c r="F2557" s="1">
        <f ca="1">IF(AND($A2557=0,$B2557=1),
    VLOOKUP(1,ChapterTable!$1:$1048576,MATCH("최종"&amp;SUBSTITUTE(SUBSTITUTE(F$1,"standard",""),"|Float",""),ChapterTable!$1:$1,0),0)*ChapterTable!$P$17,
  IF(AND($A2557=0,$B2557=0),
    F2558,
  IF($B2557=0,
    VLOOKUP($A2557,ChapterTable!$1:$1048576,MATCH("최종"&amp;SUBSTITUTE(SUBSTITUTE(F$1,"standard",""),"|Float",""),ChapterTable!$1:$1,0),0),
  IF($B2557=1,
    IF($L2557=FALSE,
      VLOOKUP($A2557,ChapterTable!$1:$1048576,MATCH("최종"&amp;SUBSTITUTE(SUBSTITUTE(F$1,"standard",""),"|Float",""),ChapterTable!$1:$1,0),0),
      VLOOKUP($A2557-ChapterTable!$P$11,ChapterTable!$1:$1048576,MATCH("최종"&amp;SUBSTITUTE(SUBSTITUTE(F$1,"standard",""),"|Float",""),ChapterTable!$1:$1,0),0)*ChapterTable!$P$14
    ),
  OFFSET(F2557,-$B2557+IF($L2557,1,0),0)*
    (VLOOKUP(SUBSTITUTE(SUBSTITUTE(F$1,"standard",""),"|Float","")&amp;IF(OR($L2557=TRUE,$A2557=0,MOD($A2557,ChapterTable!$R$20)&lt;&gt;0),"","보스")&amp;"인게임누적곱배수",ChapterTable!$R:$S,2,0)^D2557
    +VLOOKUP(SUBSTITUTE(SUBSTITUTE(F$1,"standard",""),"|Float","")&amp;IF(OR($L2557=TRUE,$A2557=0,MOD($A2557,ChapterTable!$R$20)&lt;&gt;0),"","보스")&amp;"인게임누적합배수",ChapterTable!$R:$S,2,0)*D2557)
  )
  )
  )
)</f>
        <v>3511885.1403948581</v>
      </c>
      <c r="G2557" t="s">
        <v>719</v>
      </c>
      <c r="J2557" t="str">
        <f>IF(ISBLANK(I2557),"",
IFERROR(VLOOKUP(I2557,[1]StringTable!$1:$1048576,MATCH([1]StringTable!$B$1,[1]StringTable!$1:$1,0),0),
IFERROR(VLOOKUP(I2557,[1]InApkStringTable!$1:$1048576,MATCH([1]InApkStringTable!$B$1,[1]InApkStringTable!$1:$1,0),0),
"스트링없음")))</f>
        <v/>
      </c>
      <c r="L2557" t="b">
        <v>1</v>
      </c>
      <c r="N2557" t="str">
        <f>IF(ISBLANK(M2557),"",IF(ISERROR(VLOOKUP(M2557,MapTable!$A:$A,1,0)),"맵없음",""))</f>
        <v/>
      </c>
      <c r="O2557">
        <f t="shared" si="294"/>
        <v>2</v>
      </c>
      <c r="Q2557">
        <f t="shared" si="295"/>
        <v>2</v>
      </c>
      <c r="R2557" t="b">
        <f t="shared" ca="1" si="296"/>
        <v>1</v>
      </c>
      <c r="T2557" t="b">
        <f t="shared" ca="1" si="297"/>
        <v>1</v>
      </c>
      <c r="X2557" t="str">
        <f>IF(ISBLANK(W2557),"",
IF(ISERROR(FIND(",",W2557)),
  IF(ISERROR(VLOOKUP(W2557,MapTable!$A:$A,1,0)),"맵없음",
  ""),
IF(ISERROR(FIND(",",W2557,FIND(",",W2557)+1)),
  IF(OR(ISERROR(VLOOKUP(LEFT(W2557,FIND(",",W2557)-1),MapTable!$A:$A,1,0)),ISERROR(VLOOKUP(TRIM(MID(W2557,FIND(",",W2557)+1,999)),MapTable!$A:$A,1,0))),"맵없음",
  ""),
IF(ISERROR(FIND(",",W2557,FIND(",",W2557,FIND(",",W2557)+1)+1)),
  IF(OR(ISERROR(VLOOKUP(LEFT(W2557,FIND(",",W2557)-1),MapTable!$A:$A,1,0)),ISERROR(VLOOKUP(TRIM(MID(W2557,FIND(",",W2557)+1,FIND(",",W2557,FIND(",",W2557)+1)-FIND(",",W2557)-1)),MapTable!$A:$A,1,0)),ISERROR(VLOOKUP(TRIM(MID(W2557,FIND(",",W2557,FIND(",",W2557)+1)+1,999)),MapTable!$A:$A,1,0))),"맵없음",
  ""),
IF(ISERROR(FIND(",",W2557,FIND(",",W2557,FIND(",",W2557,FIND(",",W2557)+1)+1)+1)),
  IF(OR(ISERROR(VLOOKUP(LEFT(W2557,FIND(",",W2557)-1),MapTable!$A:$A,1,0)),ISERROR(VLOOKUP(TRIM(MID(W2557,FIND(",",W2557)+1,FIND(",",W2557,FIND(",",W2557)+1)-FIND(",",W2557)-1)),MapTable!$A:$A,1,0)),ISERROR(VLOOKUP(TRIM(MID(W2557,FIND(",",W2557,FIND(",",W2557)+1)+1,FIND(",",W2557,FIND(",",W2557,FIND(",",W2557)+1)+1)-FIND(",",W2557,FIND(",",W2557)+1)-1)),MapTable!$A:$A,1,0)),ISERROR(VLOOKUP(TRIM(MID(W2557,FIND(",",W2557,FIND(",",W2557,FIND(",",W2557)+1)+1)+1,999)),MapTable!$A:$A,1,0))),"맵없음",
  ""),
)))))</f>
        <v/>
      </c>
      <c r="AC2557" t="str">
        <f>IF(ISBLANK(AB2557),"",IF(ISERROR(VLOOKUP(AB2557,[3]DropTable!$A:$A,1,0)),"드랍없음",""))</f>
        <v/>
      </c>
      <c r="AE2557" t="str">
        <f>IF(ISBLANK(AD2557),"",IF(ISERROR(VLOOKUP(AD2557,[3]DropTable!$A:$A,1,0)),"드랍없음",""))</f>
        <v/>
      </c>
      <c r="AH2557">
        <v>1.5</v>
      </c>
      <c r="AI2557">
        <f t="shared" si="300"/>
        <v>0.5</v>
      </c>
      <c r="AJ2557">
        <f t="shared" si="298"/>
        <v>0.54666666600000002</v>
      </c>
      <c r="AK2557">
        <f t="shared" si="299"/>
        <v>1</v>
      </c>
      <c r="AL2557">
        <f t="shared" si="293"/>
        <v>14</v>
      </c>
    </row>
    <row r="2558" spans="1:38" hidden="1" x14ac:dyDescent="0.3">
      <c r="A2558">
        <v>29</v>
      </c>
      <c r="B2558">
        <v>17</v>
      </c>
      <c r="C2558">
        <f>IF(OR($L2558=TRUE,$A2558=0,MOD($A2558,ChapterTable!$R$20)&lt;&gt;0),
MAX(0,INT(($B2558+ChapterTable!$P$26+VLOOKUP(SUBSTITUTE(C$1,"성장단계","")&amp;"단계오프셋",ChapterTable!$R:$S,2,0))/ChapterTable!$P$23)),
MAX(0,INT(($B2558+ChapterTable!$R$26+VLOOKUP(SUBSTITUTE(C$1,"성장단계","")&amp;"보스단계오프셋",ChapterTable!$R:$S,2,0))/ChapterTable!$R$23)))</f>
        <v>2</v>
      </c>
      <c r="D2558">
        <f>IF(OR($L2558=TRUE,$A2558=0,MOD($A2558,ChapterTable!$R$20)&lt;&gt;0),
MAX(0,INT(($B2558+ChapterTable!$P$26+VLOOKUP(SUBSTITUTE(D$1,"성장단계","")&amp;"단계오프셋",ChapterTable!$R:$S,2,0))/ChapterTable!$P$23)),
MAX(0,INT(($B2558+ChapterTable!$R$26+VLOOKUP(SUBSTITUTE(D$1,"성장단계","")&amp;"보스단계오프셋",ChapterTable!$R:$S,2,0))/ChapterTable!$R$23)))</f>
        <v>1</v>
      </c>
      <c r="E2558" s="1">
        <f ca="1">IF(AND($A2558=0,$B2558=1),
    VLOOKUP(1,ChapterTable!$1:$1048576,MATCH("최종"&amp;SUBSTITUTE(SUBSTITUTE(E$1,"standard",""),"|Float",""),ChapterTable!$1:$1,0),0)*ChapterTable!$P$17,
  IF(AND($A2558=0,$B2558=0),
    E2559,
  IF($B2558=0,
    VLOOKUP($A2558,ChapterTable!$1:$1048576,MATCH("최종"&amp;SUBSTITUTE(SUBSTITUTE(E$1,"standard",""),"|Float",""),ChapterTable!$1:$1,0),0),
  IF($B2558=1,
    IF($L2558=FALSE,
      VLOOKUP($A2558,ChapterTable!$1:$1048576,MATCH("최종"&amp;SUBSTITUTE(SUBSTITUTE(E$1,"standard",""),"|Float",""),ChapterTable!$1:$1,0),0),
      VLOOKUP($A2558-ChapterTable!$P$11,ChapterTable!$1:$1048576,MATCH("최종"&amp;SUBSTITUTE(SUBSTITUTE(E$1,"standard",""),"|Float",""),ChapterTable!$1:$1,0),0)*ChapterTable!$P$14
    ),
  OFFSET(E2558,-$B2558+IF($L2558,1,0),0)*IF($B2558&gt;OFFSET($B2558,1,0),ChapterTable!$R$17,1)*
    (VLOOKUP(SUBSTITUTE(SUBSTITUTE(E$1,"standard",""),"|Float","")&amp;IF(OR($L2558=TRUE,$A2558=0,MOD($A2558,ChapterTable!$R$20)&lt;&gt;0),"","보스")&amp;"인게임누적곱배수",ChapterTable!$R:$S,2,0)^C2558
    +VLOOKUP(SUBSTITUTE(SUBSTITUTE(E$1,"standard",""),"|Float","")&amp;IF(OR($L2558=TRUE,$A2558=0,MOD($A2558,ChapterTable!$R$20)&lt;&gt;0),"","보스")&amp;"인게임누적합배수",ChapterTable!$R:$S,2,0)*C2558)
  )
  )
  )
)</f>
        <v>10976682.857420208</v>
      </c>
      <c r="F2558" s="1">
        <f ca="1">IF(AND($A2558=0,$B2558=1),
    VLOOKUP(1,ChapterTable!$1:$1048576,MATCH("최종"&amp;SUBSTITUTE(SUBSTITUTE(F$1,"standard",""),"|Float",""),ChapterTable!$1:$1,0),0)*ChapterTable!$P$17,
  IF(AND($A2558=0,$B2558=0),
    F2559,
  IF($B2558=0,
    VLOOKUP($A2558,ChapterTable!$1:$1048576,MATCH("최종"&amp;SUBSTITUTE(SUBSTITUTE(F$1,"standard",""),"|Float",""),ChapterTable!$1:$1,0),0),
  IF($B2558=1,
    IF($L2558=FALSE,
      VLOOKUP($A2558,ChapterTable!$1:$1048576,MATCH("최종"&amp;SUBSTITUTE(SUBSTITUTE(F$1,"standard",""),"|Float",""),ChapterTable!$1:$1,0),0),
      VLOOKUP($A2558-ChapterTable!$P$11,ChapterTable!$1:$1048576,MATCH("최종"&amp;SUBSTITUTE(SUBSTITUTE(F$1,"standard",""),"|Float",""),ChapterTable!$1:$1,0),0)*ChapterTable!$P$14
    ),
  OFFSET(F2558,-$B2558+IF($L2558,1,0),0)*
    (VLOOKUP(SUBSTITUTE(SUBSTITUTE(F$1,"standard",""),"|Float","")&amp;IF(OR($L2558=TRUE,$A2558=0,MOD($A2558,ChapterTable!$R$20)&lt;&gt;0),"","보스")&amp;"인게임누적곱배수",ChapterTable!$R:$S,2,0)^D2558
    +VLOOKUP(SUBSTITUTE(SUBSTITUTE(F$1,"standard",""),"|Float","")&amp;IF(OR($L2558=TRUE,$A2558=0,MOD($A2558,ChapterTable!$R$20)&lt;&gt;0),"","보스")&amp;"인게임누적합배수",ChapterTable!$R:$S,2,0)*D2558)
  )
  )
  )
)</f>
        <v>3511885.1403948581</v>
      </c>
      <c r="G2558" t="s">
        <v>719</v>
      </c>
      <c r="J2558" t="str">
        <f>IF(ISBLANK(I2558),"",
IFERROR(VLOOKUP(I2558,[1]StringTable!$1:$1048576,MATCH([1]StringTable!$B$1,[1]StringTable!$1:$1,0),0),
IFERROR(VLOOKUP(I2558,[1]InApkStringTable!$1:$1048576,MATCH([1]InApkStringTable!$B$1,[1]InApkStringTable!$1:$1,0),0),
"스트링없음")))</f>
        <v/>
      </c>
      <c r="L2558" t="b">
        <v>1</v>
      </c>
      <c r="N2558" t="str">
        <f>IF(ISBLANK(M2558),"",IF(ISERROR(VLOOKUP(M2558,MapTable!$A:$A,1,0)),"맵없음",""))</f>
        <v/>
      </c>
      <c r="O2558">
        <f t="shared" si="294"/>
        <v>2</v>
      </c>
      <c r="Q2558">
        <f t="shared" si="295"/>
        <v>2</v>
      </c>
      <c r="R2558" t="b">
        <f t="shared" ca="1" si="296"/>
        <v>1</v>
      </c>
      <c r="T2558" t="b">
        <f t="shared" ca="1" si="297"/>
        <v>1</v>
      </c>
      <c r="X2558" t="str">
        <f>IF(ISBLANK(W2558),"",
IF(ISERROR(FIND(",",W2558)),
  IF(ISERROR(VLOOKUP(W2558,MapTable!$A:$A,1,0)),"맵없음",
  ""),
IF(ISERROR(FIND(",",W2558,FIND(",",W2558)+1)),
  IF(OR(ISERROR(VLOOKUP(LEFT(W2558,FIND(",",W2558)-1),MapTable!$A:$A,1,0)),ISERROR(VLOOKUP(TRIM(MID(W2558,FIND(",",W2558)+1,999)),MapTable!$A:$A,1,0))),"맵없음",
  ""),
IF(ISERROR(FIND(",",W2558,FIND(",",W2558,FIND(",",W2558)+1)+1)),
  IF(OR(ISERROR(VLOOKUP(LEFT(W2558,FIND(",",W2558)-1),MapTable!$A:$A,1,0)),ISERROR(VLOOKUP(TRIM(MID(W2558,FIND(",",W2558)+1,FIND(",",W2558,FIND(",",W2558)+1)-FIND(",",W2558)-1)),MapTable!$A:$A,1,0)),ISERROR(VLOOKUP(TRIM(MID(W2558,FIND(",",W2558,FIND(",",W2558)+1)+1,999)),MapTable!$A:$A,1,0))),"맵없음",
  ""),
IF(ISERROR(FIND(",",W2558,FIND(",",W2558,FIND(",",W2558,FIND(",",W2558)+1)+1)+1)),
  IF(OR(ISERROR(VLOOKUP(LEFT(W2558,FIND(",",W2558)-1),MapTable!$A:$A,1,0)),ISERROR(VLOOKUP(TRIM(MID(W2558,FIND(",",W2558)+1,FIND(",",W2558,FIND(",",W2558)+1)-FIND(",",W2558)-1)),MapTable!$A:$A,1,0)),ISERROR(VLOOKUP(TRIM(MID(W2558,FIND(",",W2558,FIND(",",W2558)+1)+1,FIND(",",W2558,FIND(",",W2558,FIND(",",W2558)+1)+1)-FIND(",",W2558,FIND(",",W2558)+1)-1)),MapTable!$A:$A,1,0)),ISERROR(VLOOKUP(TRIM(MID(W2558,FIND(",",W2558,FIND(",",W2558,FIND(",",W2558)+1)+1)+1,999)),MapTable!$A:$A,1,0))),"맵없음",
  ""),
)))))</f>
        <v/>
      </c>
      <c r="AC2558" t="str">
        <f>IF(ISBLANK(AB2558),"",IF(ISERROR(VLOOKUP(AB2558,[3]DropTable!$A:$A,1,0)),"드랍없음",""))</f>
        <v/>
      </c>
      <c r="AE2558" t="str">
        <f>IF(ISBLANK(AD2558),"",IF(ISERROR(VLOOKUP(AD2558,[3]DropTable!$A:$A,1,0)),"드랍없음",""))</f>
        <v/>
      </c>
      <c r="AH2558">
        <v>1.5</v>
      </c>
      <c r="AI2558">
        <f t="shared" si="300"/>
        <v>0.5</v>
      </c>
      <c r="AJ2558">
        <f t="shared" si="298"/>
        <v>0.54666666600000002</v>
      </c>
      <c r="AK2558">
        <f t="shared" si="299"/>
        <v>1</v>
      </c>
      <c r="AL2558">
        <f t="shared" si="293"/>
        <v>14</v>
      </c>
    </row>
    <row r="2559" spans="1:38" hidden="1" x14ac:dyDescent="0.3">
      <c r="A2559">
        <v>29</v>
      </c>
      <c r="B2559">
        <v>18</v>
      </c>
      <c r="C2559">
        <f>IF(OR($L2559=TRUE,$A2559=0,MOD($A2559,ChapterTable!$R$20)&lt;&gt;0),
MAX(0,INT(($B2559+ChapterTable!$P$26+VLOOKUP(SUBSTITUTE(C$1,"성장단계","")&amp;"단계오프셋",ChapterTable!$R:$S,2,0))/ChapterTable!$P$23)),
MAX(0,INT(($B2559+ChapterTable!$R$26+VLOOKUP(SUBSTITUTE(C$1,"성장단계","")&amp;"보스단계오프셋",ChapterTable!$R:$S,2,0))/ChapterTable!$R$23)))</f>
        <v>2</v>
      </c>
      <c r="D2559">
        <f>IF(OR($L2559=TRUE,$A2559=0,MOD($A2559,ChapterTable!$R$20)&lt;&gt;0),
MAX(0,INT(($B2559+ChapterTable!$P$26+VLOOKUP(SUBSTITUTE(D$1,"성장단계","")&amp;"단계오프셋",ChapterTable!$R:$S,2,0))/ChapterTable!$P$23)),
MAX(0,INT(($B2559+ChapterTable!$R$26+VLOOKUP(SUBSTITUTE(D$1,"성장단계","")&amp;"보스단계오프셋",ChapterTable!$R:$S,2,0))/ChapterTable!$R$23)))</f>
        <v>1</v>
      </c>
      <c r="E2559" s="1">
        <f ca="1">IF(AND($A2559=0,$B2559=1),
    VLOOKUP(1,ChapterTable!$1:$1048576,MATCH("최종"&amp;SUBSTITUTE(SUBSTITUTE(E$1,"standard",""),"|Float",""),ChapterTable!$1:$1,0),0)*ChapterTable!$P$17,
  IF(AND($A2559=0,$B2559=0),
    E2560,
  IF($B2559=0,
    VLOOKUP($A2559,ChapterTable!$1:$1048576,MATCH("최종"&amp;SUBSTITUTE(SUBSTITUTE(E$1,"standard",""),"|Float",""),ChapterTable!$1:$1,0),0),
  IF($B2559=1,
    IF($L2559=FALSE,
      VLOOKUP($A2559,ChapterTable!$1:$1048576,MATCH("최종"&amp;SUBSTITUTE(SUBSTITUTE(E$1,"standard",""),"|Float",""),ChapterTable!$1:$1,0),0),
      VLOOKUP($A2559-ChapterTable!$P$11,ChapterTable!$1:$1048576,MATCH("최종"&amp;SUBSTITUTE(SUBSTITUTE(E$1,"standard",""),"|Float",""),ChapterTable!$1:$1,0),0)*ChapterTable!$P$14
    ),
  OFFSET(E2559,-$B2559+IF($L2559,1,0),0)*IF($B2559&gt;OFFSET($B2559,1,0),ChapterTable!$R$17,1)*
    (VLOOKUP(SUBSTITUTE(SUBSTITUTE(E$1,"standard",""),"|Float","")&amp;IF(OR($L2559=TRUE,$A2559=0,MOD($A2559,ChapterTable!$R$20)&lt;&gt;0),"","보스")&amp;"인게임누적곱배수",ChapterTable!$R:$S,2,0)^C2559
    +VLOOKUP(SUBSTITUTE(SUBSTITUTE(E$1,"standard",""),"|Float","")&amp;IF(OR($L2559=TRUE,$A2559=0,MOD($A2559,ChapterTable!$R$20)&lt;&gt;0),"","보스")&amp;"인게임누적합배수",ChapterTable!$R:$S,2,0)*C2559)
  )
  )
  )
)</f>
        <v>10976682.857420208</v>
      </c>
      <c r="F2559" s="1">
        <f ca="1">IF(AND($A2559=0,$B2559=1),
    VLOOKUP(1,ChapterTable!$1:$1048576,MATCH("최종"&amp;SUBSTITUTE(SUBSTITUTE(F$1,"standard",""),"|Float",""),ChapterTable!$1:$1,0),0)*ChapterTable!$P$17,
  IF(AND($A2559=0,$B2559=0),
    F2560,
  IF($B2559=0,
    VLOOKUP($A2559,ChapterTable!$1:$1048576,MATCH("최종"&amp;SUBSTITUTE(SUBSTITUTE(F$1,"standard",""),"|Float",""),ChapterTable!$1:$1,0),0),
  IF($B2559=1,
    IF($L2559=FALSE,
      VLOOKUP($A2559,ChapterTable!$1:$1048576,MATCH("최종"&amp;SUBSTITUTE(SUBSTITUTE(F$1,"standard",""),"|Float",""),ChapterTable!$1:$1,0),0),
      VLOOKUP($A2559-ChapterTable!$P$11,ChapterTable!$1:$1048576,MATCH("최종"&amp;SUBSTITUTE(SUBSTITUTE(F$1,"standard",""),"|Float",""),ChapterTable!$1:$1,0),0)*ChapterTable!$P$14
    ),
  OFFSET(F2559,-$B2559+IF($L2559,1,0),0)*
    (VLOOKUP(SUBSTITUTE(SUBSTITUTE(F$1,"standard",""),"|Float","")&amp;IF(OR($L2559=TRUE,$A2559=0,MOD($A2559,ChapterTable!$R$20)&lt;&gt;0),"","보스")&amp;"인게임누적곱배수",ChapterTable!$R:$S,2,0)^D2559
    +VLOOKUP(SUBSTITUTE(SUBSTITUTE(F$1,"standard",""),"|Float","")&amp;IF(OR($L2559=TRUE,$A2559=0,MOD($A2559,ChapterTable!$R$20)&lt;&gt;0),"","보스")&amp;"인게임누적합배수",ChapterTable!$R:$S,2,0)*D2559)
  )
  )
  )
)</f>
        <v>3511885.1403948581</v>
      </c>
      <c r="G2559" t="s">
        <v>719</v>
      </c>
      <c r="J2559" t="str">
        <f>IF(ISBLANK(I2559),"",
IFERROR(VLOOKUP(I2559,[1]StringTable!$1:$1048576,MATCH([1]StringTable!$B$1,[1]StringTable!$1:$1,0),0),
IFERROR(VLOOKUP(I2559,[1]InApkStringTable!$1:$1048576,MATCH([1]InApkStringTable!$B$1,[1]InApkStringTable!$1:$1,0),0),
"스트링없음")))</f>
        <v/>
      </c>
      <c r="L2559" t="b">
        <v>1</v>
      </c>
      <c r="N2559" t="str">
        <f>IF(ISBLANK(M2559),"",IF(ISERROR(VLOOKUP(M2559,MapTable!$A:$A,1,0)),"맵없음",""))</f>
        <v/>
      </c>
      <c r="O2559">
        <f t="shared" si="294"/>
        <v>2</v>
      </c>
      <c r="Q2559">
        <f t="shared" si="295"/>
        <v>2</v>
      </c>
      <c r="R2559" t="b">
        <f t="shared" ca="1" si="296"/>
        <v>1</v>
      </c>
      <c r="T2559" t="b">
        <f t="shared" ca="1" si="297"/>
        <v>1</v>
      </c>
      <c r="X2559" t="str">
        <f>IF(ISBLANK(W2559),"",
IF(ISERROR(FIND(",",W2559)),
  IF(ISERROR(VLOOKUP(W2559,MapTable!$A:$A,1,0)),"맵없음",
  ""),
IF(ISERROR(FIND(",",W2559,FIND(",",W2559)+1)),
  IF(OR(ISERROR(VLOOKUP(LEFT(W2559,FIND(",",W2559)-1),MapTable!$A:$A,1,0)),ISERROR(VLOOKUP(TRIM(MID(W2559,FIND(",",W2559)+1,999)),MapTable!$A:$A,1,0))),"맵없음",
  ""),
IF(ISERROR(FIND(",",W2559,FIND(",",W2559,FIND(",",W2559)+1)+1)),
  IF(OR(ISERROR(VLOOKUP(LEFT(W2559,FIND(",",W2559)-1),MapTable!$A:$A,1,0)),ISERROR(VLOOKUP(TRIM(MID(W2559,FIND(",",W2559)+1,FIND(",",W2559,FIND(",",W2559)+1)-FIND(",",W2559)-1)),MapTable!$A:$A,1,0)),ISERROR(VLOOKUP(TRIM(MID(W2559,FIND(",",W2559,FIND(",",W2559)+1)+1,999)),MapTable!$A:$A,1,0))),"맵없음",
  ""),
IF(ISERROR(FIND(",",W2559,FIND(",",W2559,FIND(",",W2559,FIND(",",W2559)+1)+1)+1)),
  IF(OR(ISERROR(VLOOKUP(LEFT(W2559,FIND(",",W2559)-1),MapTable!$A:$A,1,0)),ISERROR(VLOOKUP(TRIM(MID(W2559,FIND(",",W2559)+1,FIND(",",W2559,FIND(",",W2559)+1)-FIND(",",W2559)-1)),MapTable!$A:$A,1,0)),ISERROR(VLOOKUP(TRIM(MID(W2559,FIND(",",W2559,FIND(",",W2559)+1)+1,FIND(",",W2559,FIND(",",W2559,FIND(",",W2559)+1)+1)-FIND(",",W2559,FIND(",",W2559)+1)-1)),MapTable!$A:$A,1,0)),ISERROR(VLOOKUP(TRIM(MID(W2559,FIND(",",W2559,FIND(",",W2559,FIND(",",W2559)+1)+1)+1,999)),MapTable!$A:$A,1,0))),"맵없음",
  ""),
)))))</f>
        <v/>
      </c>
      <c r="AC2559" t="str">
        <f>IF(ISBLANK(AB2559),"",IF(ISERROR(VLOOKUP(AB2559,[3]DropTable!$A:$A,1,0)),"드랍없음",""))</f>
        <v/>
      </c>
      <c r="AE2559" t="str">
        <f>IF(ISBLANK(AD2559),"",IF(ISERROR(VLOOKUP(AD2559,[3]DropTable!$A:$A,1,0)),"드랍없음",""))</f>
        <v/>
      </c>
      <c r="AH2559">
        <v>1.5</v>
      </c>
      <c r="AI2559">
        <f t="shared" si="300"/>
        <v>0.5</v>
      </c>
      <c r="AJ2559">
        <f t="shared" si="298"/>
        <v>0.54666666600000002</v>
      </c>
      <c r="AK2559">
        <f t="shared" si="299"/>
        <v>1</v>
      </c>
      <c r="AL2559">
        <f t="shared" si="293"/>
        <v>14</v>
      </c>
    </row>
    <row r="2560" spans="1:38" hidden="1" x14ac:dyDescent="0.3">
      <c r="A2560">
        <v>29</v>
      </c>
      <c r="B2560">
        <v>19</v>
      </c>
      <c r="C2560">
        <f>IF(OR($L2560=TRUE,$A2560=0,MOD($A2560,ChapterTable!$R$20)&lt;&gt;0),
MAX(0,INT(($B2560+ChapterTable!$P$26+VLOOKUP(SUBSTITUTE(C$1,"성장단계","")&amp;"단계오프셋",ChapterTable!$R:$S,2,0))/ChapterTable!$P$23)),
MAX(0,INT(($B2560+ChapterTable!$R$26+VLOOKUP(SUBSTITUTE(C$1,"성장단계","")&amp;"보스단계오프셋",ChapterTable!$R:$S,2,0))/ChapterTable!$R$23)))</f>
        <v>2</v>
      </c>
      <c r="D2560">
        <f>IF(OR($L2560=TRUE,$A2560=0,MOD($A2560,ChapterTable!$R$20)&lt;&gt;0),
MAX(0,INT(($B2560+ChapterTable!$P$26+VLOOKUP(SUBSTITUTE(D$1,"성장단계","")&amp;"단계오프셋",ChapterTable!$R:$S,2,0))/ChapterTable!$P$23)),
MAX(0,INT(($B2560+ChapterTable!$R$26+VLOOKUP(SUBSTITUTE(D$1,"성장단계","")&amp;"보스단계오프셋",ChapterTable!$R:$S,2,0))/ChapterTable!$R$23)))</f>
        <v>1</v>
      </c>
      <c r="E2560" s="1">
        <f ca="1">IF(AND($A2560=0,$B2560=1),
    VLOOKUP(1,ChapterTable!$1:$1048576,MATCH("최종"&amp;SUBSTITUTE(SUBSTITUTE(E$1,"standard",""),"|Float",""),ChapterTable!$1:$1,0),0)*ChapterTable!$P$17,
  IF(AND($A2560=0,$B2560=0),
    E2561,
  IF($B2560=0,
    VLOOKUP($A2560,ChapterTable!$1:$1048576,MATCH("최종"&amp;SUBSTITUTE(SUBSTITUTE(E$1,"standard",""),"|Float",""),ChapterTable!$1:$1,0),0),
  IF($B2560=1,
    IF($L2560=FALSE,
      VLOOKUP($A2560,ChapterTable!$1:$1048576,MATCH("최종"&amp;SUBSTITUTE(SUBSTITUTE(E$1,"standard",""),"|Float",""),ChapterTable!$1:$1,0),0),
      VLOOKUP($A2560-ChapterTable!$P$11,ChapterTable!$1:$1048576,MATCH("최종"&amp;SUBSTITUTE(SUBSTITUTE(E$1,"standard",""),"|Float",""),ChapterTable!$1:$1,0),0)*ChapterTable!$P$14
    ),
  OFFSET(E2560,-$B2560+IF($L2560,1,0),0)*IF($B2560&gt;OFFSET($B2560,1,0),ChapterTable!$R$17,1)*
    (VLOOKUP(SUBSTITUTE(SUBSTITUTE(E$1,"standard",""),"|Float","")&amp;IF(OR($L2560=TRUE,$A2560=0,MOD($A2560,ChapterTable!$R$20)&lt;&gt;0),"","보스")&amp;"인게임누적곱배수",ChapterTable!$R:$S,2,0)^C2560
    +VLOOKUP(SUBSTITUTE(SUBSTITUTE(E$1,"standard",""),"|Float","")&amp;IF(OR($L2560=TRUE,$A2560=0,MOD($A2560,ChapterTable!$R$20)&lt;&gt;0),"","보스")&amp;"인게임누적합배수",ChapterTable!$R:$S,2,0)*C2560)
  )
  )
  )
)</f>
        <v>10976682.857420208</v>
      </c>
      <c r="F2560" s="1">
        <f ca="1">IF(AND($A2560=0,$B2560=1),
    VLOOKUP(1,ChapterTable!$1:$1048576,MATCH("최종"&amp;SUBSTITUTE(SUBSTITUTE(F$1,"standard",""),"|Float",""),ChapterTable!$1:$1,0),0)*ChapterTable!$P$17,
  IF(AND($A2560=0,$B2560=0),
    F2561,
  IF($B2560=0,
    VLOOKUP($A2560,ChapterTable!$1:$1048576,MATCH("최종"&amp;SUBSTITUTE(SUBSTITUTE(F$1,"standard",""),"|Float",""),ChapterTable!$1:$1,0),0),
  IF($B2560=1,
    IF($L2560=FALSE,
      VLOOKUP($A2560,ChapterTable!$1:$1048576,MATCH("최종"&amp;SUBSTITUTE(SUBSTITUTE(F$1,"standard",""),"|Float",""),ChapterTable!$1:$1,0),0),
      VLOOKUP($A2560-ChapterTable!$P$11,ChapterTable!$1:$1048576,MATCH("최종"&amp;SUBSTITUTE(SUBSTITUTE(F$1,"standard",""),"|Float",""),ChapterTable!$1:$1,0),0)*ChapterTable!$P$14
    ),
  OFFSET(F2560,-$B2560+IF($L2560,1,0),0)*
    (VLOOKUP(SUBSTITUTE(SUBSTITUTE(F$1,"standard",""),"|Float","")&amp;IF(OR($L2560=TRUE,$A2560=0,MOD($A2560,ChapterTable!$R$20)&lt;&gt;0),"","보스")&amp;"인게임누적곱배수",ChapterTable!$R:$S,2,0)^D2560
    +VLOOKUP(SUBSTITUTE(SUBSTITUTE(F$1,"standard",""),"|Float","")&amp;IF(OR($L2560=TRUE,$A2560=0,MOD($A2560,ChapterTable!$R$20)&lt;&gt;0),"","보스")&amp;"인게임누적합배수",ChapterTable!$R:$S,2,0)*D2560)
  )
  )
  )
)</f>
        <v>3511885.1403948581</v>
      </c>
      <c r="G2560" t="s">
        <v>719</v>
      </c>
      <c r="J2560" t="str">
        <f>IF(ISBLANK(I2560),"",
IFERROR(VLOOKUP(I2560,[1]StringTable!$1:$1048576,MATCH([1]StringTable!$B$1,[1]StringTable!$1:$1,0),0),
IFERROR(VLOOKUP(I2560,[1]InApkStringTable!$1:$1048576,MATCH([1]InApkStringTable!$B$1,[1]InApkStringTable!$1:$1,0),0),
"스트링없음")))</f>
        <v/>
      </c>
      <c r="L2560" t="b">
        <v>1</v>
      </c>
      <c r="N2560" t="str">
        <f>IF(ISBLANK(M2560),"",IF(ISERROR(VLOOKUP(M2560,MapTable!$A:$A,1,0)),"맵없음",""))</f>
        <v/>
      </c>
      <c r="O2560">
        <f t="shared" si="294"/>
        <v>92</v>
      </c>
      <c r="Q2560">
        <f t="shared" si="295"/>
        <v>92</v>
      </c>
      <c r="R2560" t="b">
        <f t="shared" ca="1" si="296"/>
        <v>1</v>
      </c>
      <c r="T2560" t="b">
        <f t="shared" ca="1" si="297"/>
        <v>1</v>
      </c>
      <c r="X2560" t="str">
        <f>IF(ISBLANK(W2560),"",
IF(ISERROR(FIND(",",W2560)),
  IF(ISERROR(VLOOKUP(W2560,MapTable!$A:$A,1,0)),"맵없음",
  ""),
IF(ISERROR(FIND(",",W2560,FIND(",",W2560)+1)),
  IF(OR(ISERROR(VLOOKUP(LEFT(W2560,FIND(",",W2560)-1),MapTable!$A:$A,1,0)),ISERROR(VLOOKUP(TRIM(MID(W2560,FIND(",",W2560)+1,999)),MapTable!$A:$A,1,0))),"맵없음",
  ""),
IF(ISERROR(FIND(",",W2560,FIND(",",W2560,FIND(",",W2560)+1)+1)),
  IF(OR(ISERROR(VLOOKUP(LEFT(W2560,FIND(",",W2560)-1),MapTable!$A:$A,1,0)),ISERROR(VLOOKUP(TRIM(MID(W2560,FIND(",",W2560)+1,FIND(",",W2560,FIND(",",W2560)+1)-FIND(",",W2560)-1)),MapTable!$A:$A,1,0)),ISERROR(VLOOKUP(TRIM(MID(W2560,FIND(",",W2560,FIND(",",W2560)+1)+1,999)),MapTable!$A:$A,1,0))),"맵없음",
  ""),
IF(ISERROR(FIND(",",W2560,FIND(",",W2560,FIND(",",W2560,FIND(",",W2560)+1)+1)+1)),
  IF(OR(ISERROR(VLOOKUP(LEFT(W2560,FIND(",",W2560)-1),MapTable!$A:$A,1,0)),ISERROR(VLOOKUP(TRIM(MID(W2560,FIND(",",W2560)+1,FIND(",",W2560,FIND(",",W2560)+1)-FIND(",",W2560)-1)),MapTable!$A:$A,1,0)),ISERROR(VLOOKUP(TRIM(MID(W2560,FIND(",",W2560,FIND(",",W2560)+1)+1,FIND(",",W2560,FIND(",",W2560,FIND(",",W2560)+1)+1)-FIND(",",W2560,FIND(",",W2560)+1)-1)),MapTable!$A:$A,1,0)),ISERROR(VLOOKUP(TRIM(MID(W2560,FIND(",",W2560,FIND(",",W2560,FIND(",",W2560)+1)+1)+1,999)),MapTable!$A:$A,1,0))),"맵없음",
  ""),
)))))</f>
        <v/>
      </c>
      <c r="AC2560" t="str">
        <f>IF(ISBLANK(AB2560),"",IF(ISERROR(VLOOKUP(AB2560,[3]DropTable!$A:$A,1,0)),"드랍없음",""))</f>
        <v/>
      </c>
      <c r="AE2560" t="str">
        <f>IF(ISBLANK(AD2560),"",IF(ISERROR(VLOOKUP(AD2560,[3]DropTable!$A:$A,1,0)),"드랍없음",""))</f>
        <v/>
      </c>
      <c r="AH2560">
        <v>1.5</v>
      </c>
      <c r="AI2560">
        <f t="shared" si="300"/>
        <v>0.5</v>
      </c>
      <c r="AJ2560">
        <f t="shared" si="298"/>
        <v>0.54666666600000002</v>
      </c>
      <c r="AK2560">
        <f t="shared" si="299"/>
        <v>1</v>
      </c>
      <c r="AL2560">
        <f t="shared" si="293"/>
        <v>14</v>
      </c>
    </row>
    <row r="2561" spans="1:38" hidden="1" x14ac:dyDescent="0.3">
      <c r="A2561">
        <v>29</v>
      </c>
      <c r="B2561">
        <v>20</v>
      </c>
      <c r="C2561">
        <f>IF(OR($L2561=TRUE,$A2561=0,MOD($A2561,ChapterTable!$R$20)&lt;&gt;0),
MAX(0,INT(($B2561+ChapterTable!$P$26+VLOOKUP(SUBSTITUTE(C$1,"성장단계","")&amp;"단계오프셋",ChapterTable!$R:$S,2,0))/ChapterTable!$P$23)),
MAX(0,INT(($B2561+ChapterTable!$R$26+VLOOKUP(SUBSTITUTE(C$1,"성장단계","")&amp;"보스단계오프셋",ChapterTable!$R:$S,2,0))/ChapterTable!$R$23)))</f>
        <v>2</v>
      </c>
      <c r="D2561">
        <f>IF(OR($L2561=TRUE,$A2561=0,MOD($A2561,ChapterTable!$R$20)&lt;&gt;0),
MAX(0,INT(($B2561+ChapterTable!$P$26+VLOOKUP(SUBSTITUTE(D$1,"성장단계","")&amp;"단계오프셋",ChapterTable!$R:$S,2,0))/ChapterTable!$P$23)),
MAX(0,INT(($B2561+ChapterTable!$R$26+VLOOKUP(SUBSTITUTE(D$1,"성장단계","")&amp;"보스단계오프셋",ChapterTable!$R:$S,2,0))/ChapterTable!$R$23)))</f>
        <v>1</v>
      </c>
      <c r="E2561" s="1">
        <f ca="1">IF(AND($A2561=0,$B2561=1),
    VLOOKUP(1,ChapterTable!$1:$1048576,MATCH("최종"&amp;SUBSTITUTE(SUBSTITUTE(E$1,"standard",""),"|Float",""),ChapterTable!$1:$1,0),0)*ChapterTable!$P$17,
  IF(AND($A2561=0,$B2561=0),
    E2562,
  IF($B2561=0,
    VLOOKUP($A2561,ChapterTable!$1:$1048576,MATCH("최종"&amp;SUBSTITUTE(SUBSTITUTE(E$1,"standard",""),"|Float",""),ChapterTable!$1:$1,0),0),
  IF($B2561=1,
    IF($L2561=FALSE,
      VLOOKUP($A2561,ChapterTable!$1:$1048576,MATCH("최종"&amp;SUBSTITUTE(SUBSTITUTE(E$1,"standard",""),"|Float",""),ChapterTable!$1:$1,0),0),
      VLOOKUP($A2561-ChapterTable!$P$11,ChapterTable!$1:$1048576,MATCH("최종"&amp;SUBSTITUTE(SUBSTITUTE(E$1,"standard",""),"|Float",""),ChapterTable!$1:$1,0),0)*ChapterTable!$P$14
    ),
  OFFSET(E2561,-$B2561+IF($L2561,1,0),0)*IF($B2561&gt;OFFSET($B2561,1,0),ChapterTable!$R$17,1)*
    (VLOOKUP(SUBSTITUTE(SUBSTITUTE(E$1,"standard",""),"|Float","")&amp;IF(OR($L2561=TRUE,$A2561=0,MOD($A2561,ChapterTable!$R$20)&lt;&gt;0),"","보스")&amp;"인게임누적곱배수",ChapterTable!$R:$S,2,0)^C2561
    +VLOOKUP(SUBSTITUTE(SUBSTITUTE(E$1,"standard",""),"|Float","")&amp;IF(OR($L2561=TRUE,$A2561=0,MOD($A2561,ChapterTable!$R$20)&lt;&gt;0),"","보스")&amp;"인게임누적합배수",ChapterTable!$R:$S,2,0)*C2561)
  )
  )
  )
)</f>
        <v>10976682.857420208</v>
      </c>
      <c r="F2561" s="1">
        <f ca="1">IF(AND($A2561=0,$B2561=1),
    VLOOKUP(1,ChapterTable!$1:$1048576,MATCH("최종"&amp;SUBSTITUTE(SUBSTITUTE(F$1,"standard",""),"|Float",""),ChapterTable!$1:$1,0),0)*ChapterTable!$P$17,
  IF(AND($A2561=0,$B2561=0),
    F2562,
  IF($B2561=0,
    VLOOKUP($A2561,ChapterTable!$1:$1048576,MATCH("최종"&amp;SUBSTITUTE(SUBSTITUTE(F$1,"standard",""),"|Float",""),ChapterTable!$1:$1,0),0),
  IF($B2561=1,
    IF($L2561=FALSE,
      VLOOKUP($A2561,ChapterTable!$1:$1048576,MATCH("최종"&amp;SUBSTITUTE(SUBSTITUTE(F$1,"standard",""),"|Float",""),ChapterTable!$1:$1,0),0),
      VLOOKUP($A2561-ChapterTable!$P$11,ChapterTable!$1:$1048576,MATCH("최종"&amp;SUBSTITUTE(SUBSTITUTE(F$1,"standard",""),"|Float",""),ChapterTable!$1:$1,0),0)*ChapterTable!$P$14
    ),
  OFFSET(F2561,-$B2561+IF($L2561,1,0),0)*
    (VLOOKUP(SUBSTITUTE(SUBSTITUTE(F$1,"standard",""),"|Float","")&amp;IF(OR($L2561=TRUE,$A2561=0,MOD($A2561,ChapterTable!$R$20)&lt;&gt;0),"","보스")&amp;"인게임누적곱배수",ChapterTable!$R:$S,2,0)^D2561
    +VLOOKUP(SUBSTITUTE(SUBSTITUTE(F$1,"standard",""),"|Float","")&amp;IF(OR($L2561=TRUE,$A2561=0,MOD($A2561,ChapterTable!$R$20)&lt;&gt;0),"","보스")&amp;"인게임누적합배수",ChapterTable!$R:$S,2,0)*D2561)
  )
  )
  )
)</f>
        <v>3511885.1403948581</v>
      </c>
      <c r="G2561" t="s">
        <v>719</v>
      </c>
      <c r="J2561" t="str">
        <f>IF(ISBLANK(I2561),"",
IFERROR(VLOOKUP(I2561,[1]StringTable!$1:$1048576,MATCH([1]StringTable!$B$1,[1]StringTable!$1:$1,0),0),
IFERROR(VLOOKUP(I2561,[1]InApkStringTable!$1:$1048576,MATCH([1]InApkStringTable!$B$1,[1]InApkStringTable!$1:$1,0),0),
"스트링없음")))</f>
        <v/>
      </c>
      <c r="L2561" t="b">
        <v>1</v>
      </c>
      <c r="N2561" t="str">
        <f>IF(ISBLANK(M2561),"",IF(ISERROR(VLOOKUP(M2561,MapTable!$A:$A,1,0)),"맵없음",""))</f>
        <v/>
      </c>
      <c r="O2561">
        <f t="shared" si="294"/>
        <v>22</v>
      </c>
      <c r="Q2561">
        <f t="shared" si="295"/>
        <v>22</v>
      </c>
      <c r="R2561" t="b">
        <f t="shared" ca="1" si="296"/>
        <v>1</v>
      </c>
      <c r="T2561" t="b">
        <f t="shared" ca="1" si="297"/>
        <v>1</v>
      </c>
      <c r="X2561" t="str">
        <f>IF(ISBLANK(W2561),"",
IF(ISERROR(FIND(",",W2561)),
  IF(ISERROR(VLOOKUP(W2561,MapTable!$A:$A,1,0)),"맵없음",
  ""),
IF(ISERROR(FIND(",",W2561,FIND(",",W2561)+1)),
  IF(OR(ISERROR(VLOOKUP(LEFT(W2561,FIND(",",W2561)-1),MapTable!$A:$A,1,0)),ISERROR(VLOOKUP(TRIM(MID(W2561,FIND(",",W2561)+1,999)),MapTable!$A:$A,1,0))),"맵없음",
  ""),
IF(ISERROR(FIND(",",W2561,FIND(",",W2561,FIND(",",W2561)+1)+1)),
  IF(OR(ISERROR(VLOOKUP(LEFT(W2561,FIND(",",W2561)-1),MapTable!$A:$A,1,0)),ISERROR(VLOOKUP(TRIM(MID(W2561,FIND(",",W2561)+1,FIND(",",W2561,FIND(",",W2561)+1)-FIND(",",W2561)-1)),MapTable!$A:$A,1,0)),ISERROR(VLOOKUP(TRIM(MID(W2561,FIND(",",W2561,FIND(",",W2561)+1)+1,999)),MapTable!$A:$A,1,0))),"맵없음",
  ""),
IF(ISERROR(FIND(",",W2561,FIND(",",W2561,FIND(",",W2561,FIND(",",W2561)+1)+1)+1)),
  IF(OR(ISERROR(VLOOKUP(LEFT(W2561,FIND(",",W2561)-1),MapTable!$A:$A,1,0)),ISERROR(VLOOKUP(TRIM(MID(W2561,FIND(",",W2561)+1,FIND(",",W2561,FIND(",",W2561)+1)-FIND(",",W2561)-1)),MapTable!$A:$A,1,0)),ISERROR(VLOOKUP(TRIM(MID(W2561,FIND(",",W2561,FIND(",",W2561)+1)+1,FIND(",",W2561,FIND(",",W2561,FIND(",",W2561)+1)+1)-FIND(",",W2561,FIND(",",W2561)+1)-1)),MapTable!$A:$A,1,0)),ISERROR(VLOOKUP(TRIM(MID(W2561,FIND(",",W2561,FIND(",",W2561,FIND(",",W2561)+1)+1)+1,999)),MapTable!$A:$A,1,0))),"맵없음",
  ""),
)))))</f>
        <v/>
      </c>
      <c r="AC2561" t="str">
        <f>IF(ISBLANK(AB2561),"",IF(ISERROR(VLOOKUP(AB2561,[3]DropTable!$A:$A,1,0)),"드랍없음",""))</f>
        <v/>
      </c>
      <c r="AE2561" t="str">
        <f>IF(ISBLANK(AD2561),"",IF(ISERROR(VLOOKUP(AD2561,[3]DropTable!$A:$A,1,0)),"드랍없음",""))</f>
        <v/>
      </c>
      <c r="AH2561">
        <v>1.5</v>
      </c>
      <c r="AI2561">
        <f t="shared" si="300"/>
        <v>0.5</v>
      </c>
      <c r="AJ2561">
        <f t="shared" si="298"/>
        <v>1</v>
      </c>
      <c r="AK2561">
        <f t="shared" si="299"/>
        <v>2</v>
      </c>
      <c r="AL2561">
        <f t="shared" si="293"/>
        <v>14</v>
      </c>
    </row>
    <row r="2562" spans="1:38" hidden="1" x14ac:dyDescent="0.3">
      <c r="A2562">
        <v>29</v>
      </c>
      <c r="B2562">
        <v>21</v>
      </c>
      <c r="C2562">
        <f>IF(OR($L2562=TRUE,$A2562=0,MOD($A2562,ChapterTable!$R$20)&lt;&gt;0),
MAX(0,INT(($B2562+ChapterTable!$P$26+VLOOKUP(SUBSTITUTE(C$1,"성장단계","")&amp;"단계오프셋",ChapterTable!$R:$S,2,0))/ChapterTable!$P$23)),
MAX(0,INT(($B2562+ChapterTable!$R$26+VLOOKUP(SUBSTITUTE(C$1,"성장단계","")&amp;"보스단계오프셋",ChapterTable!$R:$S,2,0))/ChapterTable!$R$23)))</f>
        <v>2</v>
      </c>
      <c r="D2562">
        <f>IF(OR($L2562=TRUE,$A2562=0,MOD($A2562,ChapterTable!$R$20)&lt;&gt;0),
MAX(0,INT(($B2562+ChapterTable!$P$26+VLOOKUP(SUBSTITUTE(D$1,"성장단계","")&amp;"단계오프셋",ChapterTable!$R:$S,2,0))/ChapterTable!$P$23)),
MAX(0,INT(($B2562+ChapterTable!$R$26+VLOOKUP(SUBSTITUTE(D$1,"성장단계","")&amp;"보스단계오프셋",ChapterTable!$R:$S,2,0))/ChapterTable!$R$23)))</f>
        <v>2</v>
      </c>
      <c r="E2562" s="1">
        <f ca="1">IF(AND($A2562=0,$B2562=1),
    VLOOKUP(1,ChapterTable!$1:$1048576,MATCH("최종"&amp;SUBSTITUTE(SUBSTITUTE(E$1,"standard",""),"|Float",""),ChapterTable!$1:$1,0),0)*ChapterTable!$P$17,
  IF(AND($A2562=0,$B2562=0),
    E2563,
  IF($B2562=0,
    VLOOKUP($A2562,ChapterTable!$1:$1048576,MATCH("최종"&amp;SUBSTITUTE(SUBSTITUTE(E$1,"standard",""),"|Float",""),ChapterTable!$1:$1,0),0),
  IF($B2562=1,
    IF($L2562=FALSE,
      VLOOKUP($A2562,ChapterTable!$1:$1048576,MATCH("최종"&amp;SUBSTITUTE(SUBSTITUTE(E$1,"standard",""),"|Float",""),ChapterTable!$1:$1,0),0),
      VLOOKUP($A2562-ChapterTable!$P$11,ChapterTable!$1:$1048576,MATCH("최종"&amp;SUBSTITUTE(SUBSTITUTE(E$1,"standard",""),"|Float",""),ChapterTable!$1:$1,0),0)*ChapterTable!$P$14
    ),
  OFFSET(E2562,-$B2562+IF($L2562,1,0),0)*IF($B2562&gt;OFFSET($B2562,1,0),ChapterTable!$R$17,1)*
    (VLOOKUP(SUBSTITUTE(SUBSTITUTE(E$1,"standard",""),"|Float","")&amp;IF(OR($L2562=TRUE,$A2562=0,MOD($A2562,ChapterTable!$R$20)&lt;&gt;0),"","보스")&amp;"인게임누적곱배수",ChapterTable!$R:$S,2,0)^C2562
    +VLOOKUP(SUBSTITUTE(SUBSTITUTE(E$1,"standard",""),"|Float","")&amp;IF(OR($L2562=TRUE,$A2562=0,MOD($A2562,ChapterTable!$R$20)&lt;&gt;0),"","보스")&amp;"인게임누적합배수",ChapterTable!$R:$S,2,0)*C2562)
  )
  )
  )
)</f>
        <v>10976682.857420208</v>
      </c>
      <c r="F2562" s="1">
        <f ca="1">IF(AND($A2562=0,$B2562=1),
    VLOOKUP(1,ChapterTable!$1:$1048576,MATCH("최종"&amp;SUBSTITUTE(SUBSTITUTE(F$1,"standard",""),"|Float",""),ChapterTable!$1:$1,0),0)*ChapterTable!$P$17,
  IF(AND($A2562=0,$B2562=0),
    F2563,
  IF($B2562=0,
    VLOOKUP($A2562,ChapterTable!$1:$1048576,MATCH("최종"&amp;SUBSTITUTE(SUBSTITUTE(F$1,"standard",""),"|Float",""),ChapterTable!$1:$1,0),0),
  IF($B2562=1,
    IF($L2562=FALSE,
      VLOOKUP($A2562,ChapterTable!$1:$1048576,MATCH("최종"&amp;SUBSTITUTE(SUBSTITUTE(F$1,"standard",""),"|Float",""),ChapterTable!$1:$1,0),0),
      VLOOKUP($A2562-ChapterTable!$P$11,ChapterTable!$1:$1048576,MATCH("최종"&amp;SUBSTITUTE(SUBSTITUTE(F$1,"standard",""),"|Float",""),ChapterTable!$1:$1,0),0)*ChapterTable!$P$14
    ),
  OFFSET(F2562,-$B2562+IF($L2562,1,0),0)*
    (VLOOKUP(SUBSTITUTE(SUBSTITUTE(F$1,"standard",""),"|Float","")&amp;IF(OR($L2562=TRUE,$A2562=0,MOD($A2562,ChapterTable!$R$20)&lt;&gt;0),"","보스")&amp;"인게임누적곱배수",ChapterTable!$R:$S,2,0)^D2562
    +VLOOKUP(SUBSTITUTE(SUBSTITUTE(F$1,"standard",""),"|Float","")&amp;IF(OR($L2562=TRUE,$A2562=0,MOD($A2562,ChapterTable!$R$20)&lt;&gt;0),"","보스")&amp;"인게임누적합배수",ChapterTable!$R:$S,2,0)*D2562)
  )
  )
  )
)</f>
        <v>3756900.3827479873</v>
      </c>
      <c r="G2562" t="s">
        <v>719</v>
      </c>
      <c r="J2562" t="str">
        <f>IF(ISBLANK(I2562),"",
IFERROR(VLOOKUP(I2562,[1]StringTable!$1:$1048576,MATCH([1]StringTable!$B$1,[1]StringTable!$1:$1,0),0),
IFERROR(VLOOKUP(I2562,[1]InApkStringTable!$1:$1048576,MATCH([1]InApkStringTable!$B$1,[1]InApkStringTable!$1:$1,0),0),
"스트링없음")))</f>
        <v/>
      </c>
      <c r="L2562" t="b">
        <v>1</v>
      </c>
      <c r="N2562" t="str">
        <f>IF(ISBLANK(M2562),"",IF(ISERROR(VLOOKUP(M2562,MapTable!$A:$A,1,0)),"맵없음",""))</f>
        <v/>
      </c>
      <c r="O2562">
        <f t="shared" si="294"/>
        <v>3</v>
      </c>
      <c r="Q2562">
        <f t="shared" si="295"/>
        <v>3</v>
      </c>
      <c r="R2562" t="b">
        <f t="shared" ca="1" si="296"/>
        <v>1</v>
      </c>
      <c r="T2562" t="b">
        <f t="shared" ca="1" si="297"/>
        <v>1</v>
      </c>
      <c r="X2562" t="str">
        <f>IF(ISBLANK(W2562),"",
IF(ISERROR(FIND(",",W2562)),
  IF(ISERROR(VLOOKUP(W2562,MapTable!$A:$A,1,0)),"맵없음",
  ""),
IF(ISERROR(FIND(",",W2562,FIND(",",W2562)+1)),
  IF(OR(ISERROR(VLOOKUP(LEFT(W2562,FIND(",",W2562)-1),MapTable!$A:$A,1,0)),ISERROR(VLOOKUP(TRIM(MID(W2562,FIND(",",W2562)+1,999)),MapTable!$A:$A,1,0))),"맵없음",
  ""),
IF(ISERROR(FIND(",",W2562,FIND(",",W2562,FIND(",",W2562)+1)+1)),
  IF(OR(ISERROR(VLOOKUP(LEFT(W2562,FIND(",",W2562)-1),MapTable!$A:$A,1,0)),ISERROR(VLOOKUP(TRIM(MID(W2562,FIND(",",W2562)+1,FIND(",",W2562,FIND(",",W2562)+1)-FIND(",",W2562)-1)),MapTable!$A:$A,1,0)),ISERROR(VLOOKUP(TRIM(MID(W2562,FIND(",",W2562,FIND(",",W2562)+1)+1,999)),MapTable!$A:$A,1,0))),"맵없음",
  ""),
IF(ISERROR(FIND(",",W2562,FIND(",",W2562,FIND(",",W2562,FIND(",",W2562)+1)+1)+1)),
  IF(OR(ISERROR(VLOOKUP(LEFT(W2562,FIND(",",W2562)-1),MapTable!$A:$A,1,0)),ISERROR(VLOOKUP(TRIM(MID(W2562,FIND(",",W2562)+1,FIND(",",W2562,FIND(",",W2562)+1)-FIND(",",W2562)-1)),MapTable!$A:$A,1,0)),ISERROR(VLOOKUP(TRIM(MID(W2562,FIND(",",W2562,FIND(",",W2562)+1)+1,FIND(",",W2562,FIND(",",W2562,FIND(",",W2562)+1)+1)-FIND(",",W2562,FIND(",",W2562)+1)-1)),MapTable!$A:$A,1,0)),ISERROR(VLOOKUP(TRIM(MID(W2562,FIND(",",W2562,FIND(",",W2562,FIND(",",W2562)+1)+1)+1,999)),MapTable!$A:$A,1,0))),"맵없음",
  ""),
)))))</f>
        <v/>
      </c>
      <c r="AC2562" t="str">
        <f>IF(ISBLANK(AB2562),"",IF(ISERROR(VLOOKUP(AB2562,[3]DropTable!$A:$A,1,0)),"드랍없음",""))</f>
        <v/>
      </c>
      <c r="AE2562" t="str">
        <f>IF(ISBLANK(AD2562),"",IF(ISERROR(VLOOKUP(AD2562,[3]DropTable!$A:$A,1,0)),"드랍없음",""))</f>
        <v/>
      </c>
      <c r="AH2562">
        <v>1.5</v>
      </c>
      <c r="AI2562">
        <f t="shared" si="300"/>
        <v>0.33333333333333331</v>
      </c>
      <c r="AJ2562">
        <f t="shared" si="298"/>
        <v>0.395555555</v>
      </c>
      <c r="AK2562">
        <f t="shared" si="299"/>
        <v>1</v>
      </c>
      <c r="AL2562">
        <f t="shared" si="293"/>
        <v>14</v>
      </c>
    </row>
    <row r="2563" spans="1:38" hidden="1" x14ac:dyDescent="0.3">
      <c r="A2563">
        <v>29</v>
      </c>
      <c r="B2563">
        <v>22</v>
      </c>
      <c r="C2563">
        <f>IF(OR($L2563=TRUE,$A2563=0,MOD($A2563,ChapterTable!$R$20)&lt;&gt;0),
MAX(0,INT(($B2563+ChapterTable!$P$26+VLOOKUP(SUBSTITUTE(C$1,"성장단계","")&amp;"단계오프셋",ChapterTable!$R:$S,2,0))/ChapterTable!$P$23)),
MAX(0,INT(($B2563+ChapterTable!$R$26+VLOOKUP(SUBSTITUTE(C$1,"성장단계","")&amp;"보스단계오프셋",ChapterTable!$R:$S,2,0))/ChapterTable!$R$23)))</f>
        <v>2</v>
      </c>
      <c r="D2563">
        <f>IF(OR($L2563=TRUE,$A2563=0,MOD($A2563,ChapterTable!$R$20)&lt;&gt;0),
MAX(0,INT(($B2563+ChapterTable!$P$26+VLOOKUP(SUBSTITUTE(D$1,"성장단계","")&amp;"단계오프셋",ChapterTable!$R:$S,2,0))/ChapterTable!$P$23)),
MAX(0,INT(($B2563+ChapterTable!$R$26+VLOOKUP(SUBSTITUTE(D$1,"성장단계","")&amp;"보스단계오프셋",ChapterTable!$R:$S,2,0))/ChapterTable!$R$23)))</f>
        <v>2</v>
      </c>
      <c r="E2563" s="1">
        <f ca="1">IF(AND($A2563=0,$B2563=1),
    VLOOKUP(1,ChapterTable!$1:$1048576,MATCH("최종"&amp;SUBSTITUTE(SUBSTITUTE(E$1,"standard",""),"|Float",""),ChapterTable!$1:$1,0),0)*ChapterTable!$P$17,
  IF(AND($A2563=0,$B2563=0),
    E2564,
  IF($B2563=0,
    VLOOKUP($A2563,ChapterTable!$1:$1048576,MATCH("최종"&amp;SUBSTITUTE(SUBSTITUTE(E$1,"standard",""),"|Float",""),ChapterTable!$1:$1,0),0),
  IF($B2563=1,
    IF($L2563=FALSE,
      VLOOKUP($A2563,ChapterTable!$1:$1048576,MATCH("최종"&amp;SUBSTITUTE(SUBSTITUTE(E$1,"standard",""),"|Float",""),ChapterTable!$1:$1,0),0),
      VLOOKUP($A2563-ChapterTable!$P$11,ChapterTable!$1:$1048576,MATCH("최종"&amp;SUBSTITUTE(SUBSTITUTE(E$1,"standard",""),"|Float",""),ChapterTable!$1:$1,0),0)*ChapterTable!$P$14
    ),
  OFFSET(E2563,-$B2563+IF($L2563,1,0),0)*IF($B2563&gt;OFFSET($B2563,1,0),ChapterTable!$R$17,1)*
    (VLOOKUP(SUBSTITUTE(SUBSTITUTE(E$1,"standard",""),"|Float","")&amp;IF(OR($L2563=TRUE,$A2563=0,MOD($A2563,ChapterTable!$R$20)&lt;&gt;0),"","보스")&amp;"인게임누적곱배수",ChapterTable!$R:$S,2,0)^C2563
    +VLOOKUP(SUBSTITUTE(SUBSTITUTE(E$1,"standard",""),"|Float","")&amp;IF(OR($L2563=TRUE,$A2563=0,MOD($A2563,ChapterTable!$R$20)&lt;&gt;0),"","보스")&amp;"인게임누적합배수",ChapterTable!$R:$S,2,0)*C2563)
  )
  )
  )
)</f>
        <v>10976682.857420208</v>
      </c>
      <c r="F2563" s="1">
        <f ca="1">IF(AND($A2563=0,$B2563=1),
    VLOOKUP(1,ChapterTable!$1:$1048576,MATCH("최종"&amp;SUBSTITUTE(SUBSTITUTE(F$1,"standard",""),"|Float",""),ChapterTable!$1:$1,0),0)*ChapterTable!$P$17,
  IF(AND($A2563=0,$B2563=0),
    F2564,
  IF($B2563=0,
    VLOOKUP($A2563,ChapterTable!$1:$1048576,MATCH("최종"&amp;SUBSTITUTE(SUBSTITUTE(F$1,"standard",""),"|Float",""),ChapterTable!$1:$1,0),0),
  IF($B2563=1,
    IF($L2563=FALSE,
      VLOOKUP($A2563,ChapterTable!$1:$1048576,MATCH("최종"&amp;SUBSTITUTE(SUBSTITUTE(F$1,"standard",""),"|Float",""),ChapterTable!$1:$1,0),0),
      VLOOKUP($A2563-ChapterTable!$P$11,ChapterTable!$1:$1048576,MATCH("최종"&amp;SUBSTITUTE(SUBSTITUTE(F$1,"standard",""),"|Float",""),ChapterTable!$1:$1,0),0)*ChapterTable!$P$14
    ),
  OFFSET(F2563,-$B2563+IF($L2563,1,0),0)*
    (VLOOKUP(SUBSTITUTE(SUBSTITUTE(F$1,"standard",""),"|Float","")&amp;IF(OR($L2563=TRUE,$A2563=0,MOD($A2563,ChapterTable!$R$20)&lt;&gt;0),"","보스")&amp;"인게임누적곱배수",ChapterTable!$R:$S,2,0)^D2563
    +VLOOKUP(SUBSTITUTE(SUBSTITUTE(F$1,"standard",""),"|Float","")&amp;IF(OR($L2563=TRUE,$A2563=0,MOD($A2563,ChapterTable!$R$20)&lt;&gt;0),"","보스")&amp;"인게임누적합배수",ChapterTable!$R:$S,2,0)*D2563)
  )
  )
  )
)</f>
        <v>3756900.3827479873</v>
      </c>
      <c r="G2563" t="s">
        <v>719</v>
      </c>
      <c r="J2563" t="str">
        <f>IF(ISBLANK(I2563),"",
IFERROR(VLOOKUP(I2563,[1]StringTable!$1:$1048576,MATCH([1]StringTable!$B$1,[1]StringTable!$1:$1,0),0),
IFERROR(VLOOKUP(I2563,[1]InApkStringTable!$1:$1048576,MATCH([1]InApkStringTable!$B$1,[1]InApkStringTable!$1:$1,0),0),
"스트링없음")))</f>
        <v/>
      </c>
      <c r="L2563" t="b">
        <v>1</v>
      </c>
      <c r="N2563" t="str">
        <f>IF(ISBLANK(M2563),"",IF(ISERROR(VLOOKUP(M2563,MapTable!$A:$A,1,0)),"맵없음",""))</f>
        <v/>
      </c>
      <c r="O2563">
        <f t="shared" si="294"/>
        <v>3</v>
      </c>
      <c r="Q2563">
        <f t="shared" si="295"/>
        <v>3</v>
      </c>
      <c r="R2563" t="b">
        <f t="shared" ca="1" si="296"/>
        <v>1</v>
      </c>
      <c r="T2563" t="b">
        <f t="shared" ca="1" si="297"/>
        <v>1</v>
      </c>
      <c r="X2563" t="str">
        <f>IF(ISBLANK(W2563),"",
IF(ISERROR(FIND(",",W2563)),
  IF(ISERROR(VLOOKUP(W2563,MapTable!$A:$A,1,0)),"맵없음",
  ""),
IF(ISERROR(FIND(",",W2563,FIND(",",W2563)+1)),
  IF(OR(ISERROR(VLOOKUP(LEFT(W2563,FIND(",",W2563)-1),MapTable!$A:$A,1,0)),ISERROR(VLOOKUP(TRIM(MID(W2563,FIND(",",W2563)+1,999)),MapTable!$A:$A,1,0))),"맵없음",
  ""),
IF(ISERROR(FIND(",",W2563,FIND(",",W2563,FIND(",",W2563)+1)+1)),
  IF(OR(ISERROR(VLOOKUP(LEFT(W2563,FIND(",",W2563)-1),MapTable!$A:$A,1,0)),ISERROR(VLOOKUP(TRIM(MID(W2563,FIND(",",W2563)+1,FIND(",",W2563,FIND(",",W2563)+1)-FIND(",",W2563)-1)),MapTable!$A:$A,1,0)),ISERROR(VLOOKUP(TRIM(MID(W2563,FIND(",",W2563,FIND(",",W2563)+1)+1,999)),MapTable!$A:$A,1,0))),"맵없음",
  ""),
IF(ISERROR(FIND(",",W2563,FIND(",",W2563,FIND(",",W2563,FIND(",",W2563)+1)+1)+1)),
  IF(OR(ISERROR(VLOOKUP(LEFT(W2563,FIND(",",W2563)-1),MapTable!$A:$A,1,0)),ISERROR(VLOOKUP(TRIM(MID(W2563,FIND(",",W2563)+1,FIND(",",W2563,FIND(",",W2563)+1)-FIND(",",W2563)-1)),MapTable!$A:$A,1,0)),ISERROR(VLOOKUP(TRIM(MID(W2563,FIND(",",W2563,FIND(",",W2563)+1)+1,FIND(",",W2563,FIND(",",W2563,FIND(",",W2563)+1)+1)-FIND(",",W2563,FIND(",",W2563)+1)-1)),MapTable!$A:$A,1,0)),ISERROR(VLOOKUP(TRIM(MID(W2563,FIND(",",W2563,FIND(",",W2563,FIND(",",W2563)+1)+1)+1,999)),MapTable!$A:$A,1,0))),"맵없음",
  ""),
)))))</f>
        <v/>
      </c>
      <c r="AC2563" t="str">
        <f>IF(ISBLANK(AB2563),"",IF(ISERROR(VLOOKUP(AB2563,[3]DropTable!$A:$A,1,0)),"드랍없음",""))</f>
        <v/>
      </c>
      <c r="AE2563" t="str">
        <f>IF(ISBLANK(AD2563),"",IF(ISERROR(VLOOKUP(AD2563,[3]DropTable!$A:$A,1,0)),"드랍없음",""))</f>
        <v/>
      </c>
      <c r="AH2563">
        <v>1.5</v>
      </c>
      <c r="AI2563">
        <f t="shared" si="300"/>
        <v>0.33333333333333331</v>
      </c>
      <c r="AJ2563">
        <f t="shared" si="298"/>
        <v>0.395555555</v>
      </c>
      <c r="AK2563">
        <f t="shared" si="299"/>
        <v>1</v>
      </c>
      <c r="AL2563">
        <f t="shared" si="293"/>
        <v>14</v>
      </c>
    </row>
    <row r="2564" spans="1:38" hidden="1" x14ac:dyDescent="0.3">
      <c r="A2564">
        <v>29</v>
      </c>
      <c r="B2564">
        <v>23</v>
      </c>
      <c r="C2564">
        <f>IF(OR($L2564=TRUE,$A2564=0,MOD($A2564,ChapterTable!$R$20)&lt;&gt;0),
MAX(0,INT(($B2564+ChapterTable!$P$26+VLOOKUP(SUBSTITUTE(C$1,"성장단계","")&amp;"단계오프셋",ChapterTable!$R:$S,2,0))/ChapterTable!$P$23)),
MAX(0,INT(($B2564+ChapterTable!$R$26+VLOOKUP(SUBSTITUTE(C$1,"성장단계","")&amp;"보스단계오프셋",ChapterTable!$R:$S,2,0))/ChapterTable!$R$23)))</f>
        <v>2</v>
      </c>
      <c r="D2564">
        <f>IF(OR($L2564=TRUE,$A2564=0,MOD($A2564,ChapterTable!$R$20)&lt;&gt;0),
MAX(0,INT(($B2564+ChapterTable!$P$26+VLOOKUP(SUBSTITUTE(D$1,"성장단계","")&amp;"단계오프셋",ChapterTable!$R:$S,2,0))/ChapterTable!$P$23)),
MAX(0,INT(($B2564+ChapterTable!$R$26+VLOOKUP(SUBSTITUTE(D$1,"성장단계","")&amp;"보스단계오프셋",ChapterTable!$R:$S,2,0))/ChapterTable!$R$23)))</f>
        <v>2</v>
      </c>
      <c r="E2564" s="1">
        <f ca="1">IF(AND($A2564=0,$B2564=1),
    VLOOKUP(1,ChapterTable!$1:$1048576,MATCH("최종"&amp;SUBSTITUTE(SUBSTITUTE(E$1,"standard",""),"|Float",""),ChapterTable!$1:$1,0),0)*ChapterTable!$P$17,
  IF(AND($A2564=0,$B2564=0),
    E2565,
  IF($B2564=0,
    VLOOKUP($A2564,ChapterTable!$1:$1048576,MATCH("최종"&amp;SUBSTITUTE(SUBSTITUTE(E$1,"standard",""),"|Float",""),ChapterTable!$1:$1,0),0),
  IF($B2564=1,
    IF($L2564=FALSE,
      VLOOKUP($A2564,ChapterTable!$1:$1048576,MATCH("최종"&amp;SUBSTITUTE(SUBSTITUTE(E$1,"standard",""),"|Float",""),ChapterTable!$1:$1,0),0),
      VLOOKUP($A2564-ChapterTable!$P$11,ChapterTable!$1:$1048576,MATCH("최종"&amp;SUBSTITUTE(SUBSTITUTE(E$1,"standard",""),"|Float",""),ChapterTable!$1:$1,0),0)*ChapterTable!$P$14
    ),
  OFFSET(E2564,-$B2564+IF($L2564,1,0),0)*IF($B2564&gt;OFFSET($B2564,1,0),ChapterTable!$R$17,1)*
    (VLOOKUP(SUBSTITUTE(SUBSTITUTE(E$1,"standard",""),"|Float","")&amp;IF(OR($L2564=TRUE,$A2564=0,MOD($A2564,ChapterTable!$R$20)&lt;&gt;0),"","보스")&amp;"인게임누적곱배수",ChapterTable!$R:$S,2,0)^C2564
    +VLOOKUP(SUBSTITUTE(SUBSTITUTE(E$1,"standard",""),"|Float","")&amp;IF(OR($L2564=TRUE,$A2564=0,MOD($A2564,ChapterTable!$R$20)&lt;&gt;0),"","보스")&amp;"인게임누적합배수",ChapterTable!$R:$S,2,0)*C2564)
  )
  )
  )
)</f>
        <v>10976682.857420208</v>
      </c>
      <c r="F2564" s="1">
        <f ca="1">IF(AND($A2564=0,$B2564=1),
    VLOOKUP(1,ChapterTable!$1:$1048576,MATCH("최종"&amp;SUBSTITUTE(SUBSTITUTE(F$1,"standard",""),"|Float",""),ChapterTable!$1:$1,0),0)*ChapterTable!$P$17,
  IF(AND($A2564=0,$B2564=0),
    F2565,
  IF($B2564=0,
    VLOOKUP($A2564,ChapterTable!$1:$1048576,MATCH("최종"&amp;SUBSTITUTE(SUBSTITUTE(F$1,"standard",""),"|Float",""),ChapterTable!$1:$1,0),0),
  IF($B2564=1,
    IF($L2564=FALSE,
      VLOOKUP($A2564,ChapterTable!$1:$1048576,MATCH("최종"&amp;SUBSTITUTE(SUBSTITUTE(F$1,"standard",""),"|Float",""),ChapterTable!$1:$1,0),0),
      VLOOKUP($A2564-ChapterTable!$P$11,ChapterTable!$1:$1048576,MATCH("최종"&amp;SUBSTITUTE(SUBSTITUTE(F$1,"standard",""),"|Float",""),ChapterTable!$1:$1,0),0)*ChapterTable!$P$14
    ),
  OFFSET(F2564,-$B2564+IF($L2564,1,0),0)*
    (VLOOKUP(SUBSTITUTE(SUBSTITUTE(F$1,"standard",""),"|Float","")&amp;IF(OR($L2564=TRUE,$A2564=0,MOD($A2564,ChapterTable!$R$20)&lt;&gt;0),"","보스")&amp;"인게임누적곱배수",ChapterTable!$R:$S,2,0)^D2564
    +VLOOKUP(SUBSTITUTE(SUBSTITUTE(F$1,"standard",""),"|Float","")&amp;IF(OR($L2564=TRUE,$A2564=0,MOD($A2564,ChapterTable!$R$20)&lt;&gt;0),"","보스")&amp;"인게임누적합배수",ChapterTable!$R:$S,2,0)*D2564)
  )
  )
  )
)</f>
        <v>3756900.3827479873</v>
      </c>
      <c r="G2564" t="s">
        <v>719</v>
      </c>
      <c r="J2564" t="str">
        <f>IF(ISBLANK(I2564),"",
IFERROR(VLOOKUP(I2564,[1]StringTable!$1:$1048576,MATCH([1]StringTable!$B$1,[1]StringTable!$1:$1,0),0),
IFERROR(VLOOKUP(I2564,[1]InApkStringTable!$1:$1048576,MATCH([1]InApkStringTable!$B$1,[1]InApkStringTable!$1:$1,0),0),
"스트링없음")))</f>
        <v/>
      </c>
      <c r="L2564" t="b">
        <v>1</v>
      </c>
      <c r="N2564" t="str">
        <f>IF(ISBLANK(M2564),"",IF(ISERROR(VLOOKUP(M2564,MapTable!$A:$A,1,0)),"맵없음",""))</f>
        <v/>
      </c>
      <c r="O2564">
        <f t="shared" si="294"/>
        <v>3</v>
      </c>
      <c r="Q2564">
        <f t="shared" si="295"/>
        <v>3</v>
      </c>
      <c r="R2564" t="b">
        <f t="shared" ca="1" si="296"/>
        <v>1</v>
      </c>
      <c r="T2564" t="b">
        <f t="shared" ca="1" si="297"/>
        <v>1</v>
      </c>
      <c r="X2564" t="str">
        <f>IF(ISBLANK(W2564),"",
IF(ISERROR(FIND(",",W2564)),
  IF(ISERROR(VLOOKUP(W2564,MapTable!$A:$A,1,0)),"맵없음",
  ""),
IF(ISERROR(FIND(",",W2564,FIND(",",W2564)+1)),
  IF(OR(ISERROR(VLOOKUP(LEFT(W2564,FIND(",",W2564)-1),MapTable!$A:$A,1,0)),ISERROR(VLOOKUP(TRIM(MID(W2564,FIND(",",W2564)+1,999)),MapTable!$A:$A,1,0))),"맵없음",
  ""),
IF(ISERROR(FIND(",",W2564,FIND(",",W2564,FIND(",",W2564)+1)+1)),
  IF(OR(ISERROR(VLOOKUP(LEFT(W2564,FIND(",",W2564)-1),MapTable!$A:$A,1,0)),ISERROR(VLOOKUP(TRIM(MID(W2564,FIND(",",W2564)+1,FIND(",",W2564,FIND(",",W2564)+1)-FIND(",",W2564)-1)),MapTable!$A:$A,1,0)),ISERROR(VLOOKUP(TRIM(MID(W2564,FIND(",",W2564,FIND(",",W2564)+1)+1,999)),MapTable!$A:$A,1,0))),"맵없음",
  ""),
IF(ISERROR(FIND(",",W2564,FIND(",",W2564,FIND(",",W2564,FIND(",",W2564)+1)+1)+1)),
  IF(OR(ISERROR(VLOOKUP(LEFT(W2564,FIND(",",W2564)-1),MapTable!$A:$A,1,0)),ISERROR(VLOOKUP(TRIM(MID(W2564,FIND(",",W2564)+1,FIND(",",W2564,FIND(",",W2564)+1)-FIND(",",W2564)-1)),MapTable!$A:$A,1,0)),ISERROR(VLOOKUP(TRIM(MID(W2564,FIND(",",W2564,FIND(",",W2564)+1)+1,FIND(",",W2564,FIND(",",W2564,FIND(",",W2564)+1)+1)-FIND(",",W2564,FIND(",",W2564)+1)-1)),MapTable!$A:$A,1,0)),ISERROR(VLOOKUP(TRIM(MID(W2564,FIND(",",W2564,FIND(",",W2564,FIND(",",W2564)+1)+1)+1,999)),MapTable!$A:$A,1,0))),"맵없음",
  ""),
)))))</f>
        <v/>
      </c>
      <c r="AC2564" t="str">
        <f>IF(ISBLANK(AB2564),"",IF(ISERROR(VLOOKUP(AB2564,[3]DropTable!$A:$A,1,0)),"드랍없음",""))</f>
        <v/>
      </c>
      <c r="AE2564" t="str">
        <f>IF(ISBLANK(AD2564),"",IF(ISERROR(VLOOKUP(AD2564,[3]DropTable!$A:$A,1,0)),"드랍없음",""))</f>
        <v/>
      </c>
      <c r="AH2564">
        <v>1.5</v>
      </c>
      <c r="AI2564">
        <f t="shared" si="300"/>
        <v>0.33333333333333331</v>
      </c>
      <c r="AJ2564">
        <f t="shared" si="298"/>
        <v>0.395555555</v>
      </c>
      <c r="AK2564">
        <f t="shared" si="299"/>
        <v>1</v>
      </c>
      <c r="AL2564">
        <f t="shared" si="293"/>
        <v>14</v>
      </c>
    </row>
    <row r="2565" spans="1:38" hidden="1" x14ac:dyDescent="0.3">
      <c r="A2565">
        <v>29</v>
      </c>
      <c r="B2565">
        <v>24</v>
      </c>
      <c r="C2565">
        <f>IF(OR($L2565=TRUE,$A2565=0,MOD($A2565,ChapterTable!$R$20)&lt;&gt;0),
MAX(0,INT(($B2565+ChapterTable!$P$26+VLOOKUP(SUBSTITUTE(C$1,"성장단계","")&amp;"단계오프셋",ChapterTable!$R:$S,2,0))/ChapterTable!$P$23)),
MAX(0,INT(($B2565+ChapterTable!$R$26+VLOOKUP(SUBSTITUTE(C$1,"성장단계","")&amp;"보스단계오프셋",ChapterTable!$R:$S,2,0))/ChapterTable!$R$23)))</f>
        <v>2</v>
      </c>
      <c r="D2565">
        <f>IF(OR($L2565=TRUE,$A2565=0,MOD($A2565,ChapterTable!$R$20)&lt;&gt;0),
MAX(0,INT(($B2565+ChapterTable!$P$26+VLOOKUP(SUBSTITUTE(D$1,"성장단계","")&amp;"단계오프셋",ChapterTable!$R:$S,2,0))/ChapterTable!$P$23)),
MAX(0,INT(($B2565+ChapterTable!$R$26+VLOOKUP(SUBSTITUTE(D$1,"성장단계","")&amp;"보스단계오프셋",ChapterTable!$R:$S,2,0))/ChapterTable!$R$23)))</f>
        <v>2</v>
      </c>
      <c r="E2565" s="1">
        <f ca="1">IF(AND($A2565=0,$B2565=1),
    VLOOKUP(1,ChapterTable!$1:$1048576,MATCH("최종"&amp;SUBSTITUTE(SUBSTITUTE(E$1,"standard",""),"|Float",""),ChapterTable!$1:$1,0),0)*ChapterTable!$P$17,
  IF(AND($A2565=0,$B2565=0),
    E2566,
  IF($B2565=0,
    VLOOKUP($A2565,ChapterTable!$1:$1048576,MATCH("최종"&amp;SUBSTITUTE(SUBSTITUTE(E$1,"standard",""),"|Float",""),ChapterTable!$1:$1,0),0),
  IF($B2565=1,
    IF($L2565=FALSE,
      VLOOKUP($A2565,ChapterTable!$1:$1048576,MATCH("최종"&amp;SUBSTITUTE(SUBSTITUTE(E$1,"standard",""),"|Float",""),ChapterTable!$1:$1,0),0),
      VLOOKUP($A2565-ChapterTable!$P$11,ChapterTable!$1:$1048576,MATCH("최종"&amp;SUBSTITUTE(SUBSTITUTE(E$1,"standard",""),"|Float",""),ChapterTable!$1:$1,0),0)*ChapterTable!$P$14
    ),
  OFFSET(E2565,-$B2565+IF($L2565,1,0),0)*IF($B2565&gt;OFFSET($B2565,1,0),ChapterTable!$R$17,1)*
    (VLOOKUP(SUBSTITUTE(SUBSTITUTE(E$1,"standard",""),"|Float","")&amp;IF(OR($L2565=TRUE,$A2565=0,MOD($A2565,ChapterTable!$R$20)&lt;&gt;0),"","보스")&amp;"인게임누적곱배수",ChapterTable!$R:$S,2,0)^C2565
    +VLOOKUP(SUBSTITUTE(SUBSTITUTE(E$1,"standard",""),"|Float","")&amp;IF(OR($L2565=TRUE,$A2565=0,MOD($A2565,ChapterTable!$R$20)&lt;&gt;0),"","보스")&amp;"인게임누적합배수",ChapterTable!$R:$S,2,0)*C2565)
  )
  )
  )
)</f>
        <v>10976682.857420208</v>
      </c>
      <c r="F2565" s="1">
        <f ca="1">IF(AND($A2565=0,$B2565=1),
    VLOOKUP(1,ChapterTable!$1:$1048576,MATCH("최종"&amp;SUBSTITUTE(SUBSTITUTE(F$1,"standard",""),"|Float",""),ChapterTable!$1:$1,0),0)*ChapterTable!$P$17,
  IF(AND($A2565=0,$B2565=0),
    F2566,
  IF($B2565=0,
    VLOOKUP($A2565,ChapterTable!$1:$1048576,MATCH("최종"&amp;SUBSTITUTE(SUBSTITUTE(F$1,"standard",""),"|Float",""),ChapterTable!$1:$1,0),0),
  IF($B2565=1,
    IF($L2565=FALSE,
      VLOOKUP($A2565,ChapterTable!$1:$1048576,MATCH("최종"&amp;SUBSTITUTE(SUBSTITUTE(F$1,"standard",""),"|Float",""),ChapterTable!$1:$1,0),0),
      VLOOKUP($A2565-ChapterTable!$P$11,ChapterTable!$1:$1048576,MATCH("최종"&amp;SUBSTITUTE(SUBSTITUTE(F$1,"standard",""),"|Float",""),ChapterTable!$1:$1,0),0)*ChapterTable!$P$14
    ),
  OFFSET(F2565,-$B2565+IF($L2565,1,0),0)*
    (VLOOKUP(SUBSTITUTE(SUBSTITUTE(F$1,"standard",""),"|Float","")&amp;IF(OR($L2565=TRUE,$A2565=0,MOD($A2565,ChapterTable!$R$20)&lt;&gt;0),"","보스")&amp;"인게임누적곱배수",ChapterTable!$R:$S,2,0)^D2565
    +VLOOKUP(SUBSTITUTE(SUBSTITUTE(F$1,"standard",""),"|Float","")&amp;IF(OR($L2565=TRUE,$A2565=0,MOD($A2565,ChapterTable!$R$20)&lt;&gt;0),"","보스")&amp;"인게임누적합배수",ChapterTable!$R:$S,2,0)*D2565)
  )
  )
  )
)</f>
        <v>3756900.3827479873</v>
      </c>
      <c r="G2565" t="s">
        <v>719</v>
      </c>
      <c r="J2565" t="str">
        <f>IF(ISBLANK(I2565),"",
IFERROR(VLOOKUP(I2565,[1]StringTable!$1:$1048576,MATCH([1]StringTable!$B$1,[1]StringTable!$1:$1,0),0),
IFERROR(VLOOKUP(I2565,[1]InApkStringTable!$1:$1048576,MATCH([1]InApkStringTable!$B$1,[1]InApkStringTable!$1:$1,0),0),
"스트링없음")))</f>
        <v/>
      </c>
      <c r="L2565" t="b">
        <v>1</v>
      </c>
      <c r="N2565" t="str">
        <f>IF(ISBLANK(M2565),"",IF(ISERROR(VLOOKUP(M2565,MapTable!$A:$A,1,0)),"맵없음",""))</f>
        <v/>
      </c>
      <c r="O2565">
        <f t="shared" si="294"/>
        <v>3</v>
      </c>
      <c r="Q2565">
        <f t="shared" si="295"/>
        <v>3</v>
      </c>
      <c r="R2565" t="b">
        <f t="shared" ca="1" si="296"/>
        <v>1</v>
      </c>
      <c r="T2565" t="b">
        <f t="shared" ca="1" si="297"/>
        <v>1</v>
      </c>
      <c r="X2565" t="str">
        <f>IF(ISBLANK(W2565),"",
IF(ISERROR(FIND(",",W2565)),
  IF(ISERROR(VLOOKUP(W2565,MapTable!$A:$A,1,0)),"맵없음",
  ""),
IF(ISERROR(FIND(",",W2565,FIND(",",W2565)+1)),
  IF(OR(ISERROR(VLOOKUP(LEFT(W2565,FIND(",",W2565)-1),MapTable!$A:$A,1,0)),ISERROR(VLOOKUP(TRIM(MID(W2565,FIND(",",W2565)+1,999)),MapTable!$A:$A,1,0))),"맵없음",
  ""),
IF(ISERROR(FIND(",",W2565,FIND(",",W2565,FIND(",",W2565)+1)+1)),
  IF(OR(ISERROR(VLOOKUP(LEFT(W2565,FIND(",",W2565)-1),MapTable!$A:$A,1,0)),ISERROR(VLOOKUP(TRIM(MID(W2565,FIND(",",W2565)+1,FIND(",",W2565,FIND(",",W2565)+1)-FIND(",",W2565)-1)),MapTable!$A:$A,1,0)),ISERROR(VLOOKUP(TRIM(MID(W2565,FIND(",",W2565,FIND(",",W2565)+1)+1,999)),MapTable!$A:$A,1,0))),"맵없음",
  ""),
IF(ISERROR(FIND(",",W2565,FIND(",",W2565,FIND(",",W2565,FIND(",",W2565)+1)+1)+1)),
  IF(OR(ISERROR(VLOOKUP(LEFT(W2565,FIND(",",W2565)-1),MapTable!$A:$A,1,0)),ISERROR(VLOOKUP(TRIM(MID(W2565,FIND(",",W2565)+1,FIND(",",W2565,FIND(",",W2565)+1)-FIND(",",W2565)-1)),MapTable!$A:$A,1,0)),ISERROR(VLOOKUP(TRIM(MID(W2565,FIND(",",W2565,FIND(",",W2565)+1)+1,FIND(",",W2565,FIND(",",W2565,FIND(",",W2565)+1)+1)-FIND(",",W2565,FIND(",",W2565)+1)-1)),MapTable!$A:$A,1,0)),ISERROR(VLOOKUP(TRIM(MID(W2565,FIND(",",W2565,FIND(",",W2565,FIND(",",W2565)+1)+1)+1,999)),MapTable!$A:$A,1,0))),"맵없음",
  ""),
)))))</f>
        <v/>
      </c>
      <c r="AC2565" t="str">
        <f>IF(ISBLANK(AB2565),"",IF(ISERROR(VLOOKUP(AB2565,[3]DropTable!$A:$A,1,0)),"드랍없음",""))</f>
        <v/>
      </c>
      <c r="AE2565" t="str">
        <f>IF(ISBLANK(AD2565),"",IF(ISERROR(VLOOKUP(AD2565,[3]DropTable!$A:$A,1,0)),"드랍없음",""))</f>
        <v/>
      </c>
      <c r="AH2565">
        <v>1.5</v>
      </c>
      <c r="AI2565">
        <f t="shared" si="300"/>
        <v>0.33333333333333331</v>
      </c>
      <c r="AJ2565">
        <f t="shared" si="298"/>
        <v>0.395555555</v>
      </c>
      <c r="AK2565">
        <f t="shared" si="299"/>
        <v>1</v>
      </c>
      <c r="AL2565">
        <f t="shared" si="293"/>
        <v>14</v>
      </c>
    </row>
    <row r="2566" spans="1:38" hidden="1" x14ac:dyDescent="0.3">
      <c r="A2566">
        <v>29</v>
      </c>
      <c r="B2566">
        <v>25</v>
      </c>
      <c r="C2566">
        <f>IF(OR($L2566=TRUE,$A2566=0,MOD($A2566,ChapterTable!$R$20)&lt;&gt;0),
MAX(0,INT(($B2566+ChapterTable!$P$26+VLOOKUP(SUBSTITUTE(C$1,"성장단계","")&amp;"단계오프셋",ChapterTable!$R:$S,2,0))/ChapterTable!$P$23)),
MAX(0,INT(($B2566+ChapterTable!$R$26+VLOOKUP(SUBSTITUTE(C$1,"성장단계","")&amp;"보스단계오프셋",ChapterTable!$R:$S,2,0))/ChapterTable!$R$23)))</f>
        <v>2</v>
      </c>
      <c r="D2566">
        <f>IF(OR($L2566=TRUE,$A2566=0,MOD($A2566,ChapterTable!$R$20)&lt;&gt;0),
MAX(0,INT(($B2566+ChapterTable!$P$26+VLOOKUP(SUBSTITUTE(D$1,"성장단계","")&amp;"단계오프셋",ChapterTable!$R:$S,2,0))/ChapterTable!$P$23)),
MAX(0,INT(($B2566+ChapterTable!$R$26+VLOOKUP(SUBSTITUTE(D$1,"성장단계","")&amp;"보스단계오프셋",ChapterTable!$R:$S,2,0))/ChapterTable!$R$23)))</f>
        <v>2</v>
      </c>
      <c r="E2566" s="1">
        <f ca="1">IF(AND($A2566=0,$B2566=1),
    VLOOKUP(1,ChapterTable!$1:$1048576,MATCH("최종"&amp;SUBSTITUTE(SUBSTITUTE(E$1,"standard",""),"|Float",""),ChapterTable!$1:$1,0),0)*ChapterTable!$P$17,
  IF(AND($A2566=0,$B2566=0),
    E2567,
  IF($B2566=0,
    VLOOKUP($A2566,ChapterTable!$1:$1048576,MATCH("최종"&amp;SUBSTITUTE(SUBSTITUTE(E$1,"standard",""),"|Float",""),ChapterTable!$1:$1,0),0),
  IF($B2566=1,
    IF($L2566=FALSE,
      VLOOKUP($A2566,ChapterTable!$1:$1048576,MATCH("최종"&amp;SUBSTITUTE(SUBSTITUTE(E$1,"standard",""),"|Float",""),ChapterTable!$1:$1,0),0),
      VLOOKUP($A2566-ChapterTable!$P$11,ChapterTable!$1:$1048576,MATCH("최종"&amp;SUBSTITUTE(SUBSTITUTE(E$1,"standard",""),"|Float",""),ChapterTable!$1:$1,0),0)*ChapterTable!$P$14
    ),
  OFFSET(E2566,-$B2566+IF($L2566,1,0),0)*IF($B2566&gt;OFFSET($B2566,1,0),ChapterTable!$R$17,1)*
    (VLOOKUP(SUBSTITUTE(SUBSTITUTE(E$1,"standard",""),"|Float","")&amp;IF(OR($L2566=TRUE,$A2566=0,MOD($A2566,ChapterTable!$R$20)&lt;&gt;0),"","보스")&amp;"인게임누적곱배수",ChapterTable!$R:$S,2,0)^C2566
    +VLOOKUP(SUBSTITUTE(SUBSTITUTE(E$1,"standard",""),"|Float","")&amp;IF(OR($L2566=TRUE,$A2566=0,MOD($A2566,ChapterTable!$R$20)&lt;&gt;0),"","보스")&amp;"인게임누적합배수",ChapterTable!$R:$S,2,0)*C2566)
  )
  )
  )
)</f>
        <v>10976682.857420208</v>
      </c>
      <c r="F2566" s="1">
        <f ca="1">IF(AND($A2566=0,$B2566=1),
    VLOOKUP(1,ChapterTable!$1:$1048576,MATCH("최종"&amp;SUBSTITUTE(SUBSTITUTE(F$1,"standard",""),"|Float",""),ChapterTable!$1:$1,0),0)*ChapterTable!$P$17,
  IF(AND($A2566=0,$B2566=0),
    F2567,
  IF($B2566=0,
    VLOOKUP($A2566,ChapterTable!$1:$1048576,MATCH("최종"&amp;SUBSTITUTE(SUBSTITUTE(F$1,"standard",""),"|Float",""),ChapterTable!$1:$1,0),0),
  IF($B2566=1,
    IF($L2566=FALSE,
      VLOOKUP($A2566,ChapterTable!$1:$1048576,MATCH("최종"&amp;SUBSTITUTE(SUBSTITUTE(F$1,"standard",""),"|Float",""),ChapterTable!$1:$1,0),0),
      VLOOKUP($A2566-ChapterTable!$P$11,ChapterTable!$1:$1048576,MATCH("최종"&amp;SUBSTITUTE(SUBSTITUTE(F$1,"standard",""),"|Float",""),ChapterTable!$1:$1,0),0)*ChapterTable!$P$14
    ),
  OFFSET(F2566,-$B2566+IF($L2566,1,0),0)*
    (VLOOKUP(SUBSTITUTE(SUBSTITUTE(F$1,"standard",""),"|Float","")&amp;IF(OR($L2566=TRUE,$A2566=0,MOD($A2566,ChapterTable!$R$20)&lt;&gt;0),"","보스")&amp;"인게임누적곱배수",ChapterTable!$R:$S,2,0)^D2566
    +VLOOKUP(SUBSTITUTE(SUBSTITUTE(F$1,"standard",""),"|Float","")&amp;IF(OR($L2566=TRUE,$A2566=0,MOD($A2566,ChapterTable!$R$20)&lt;&gt;0),"","보스")&amp;"인게임누적합배수",ChapterTable!$R:$S,2,0)*D2566)
  )
  )
  )
)</f>
        <v>3756900.3827479873</v>
      </c>
      <c r="G2566" t="s">
        <v>719</v>
      </c>
      <c r="J2566" t="str">
        <f>IF(ISBLANK(I2566),"",
IFERROR(VLOOKUP(I2566,[1]StringTable!$1:$1048576,MATCH([1]StringTable!$B$1,[1]StringTable!$1:$1,0),0),
IFERROR(VLOOKUP(I2566,[1]InApkStringTable!$1:$1048576,MATCH([1]InApkStringTable!$B$1,[1]InApkStringTable!$1:$1,0),0),
"스트링없음")))</f>
        <v/>
      </c>
      <c r="L2566" t="b">
        <v>1</v>
      </c>
      <c r="N2566" t="str">
        <f>IF(ISBLANK(M2566),"",IF(ISERROR(VLOOKUP(M2566,MapTable!$A:$A,1,0)),"맵없음",""))</f>
        <v/>
      </c>
      <c r="O2566">
        <f t="shared" si="294"/>
        <v>11</v>
      </c>
      <c r="Q2566">
        <f t="shared" si="295"/>
        <v>11</v>
      </c>
      <c r="R2566" t="b">
        <f t="shared" ca="1" si="296"/>
        <v>1</v>
      </c>
      <c r="T2566" t="b">
        <f t="shared" ca="1" si="297"/>
        <v>1</v>
      </c>
      <c r="X2566" t="str">
        <f>IF(ISBLANK(W2566),"",
IF(ISERROR(FIND(",",W2566)),
  IF(ISERROR(VLOOKUP(W2566,MapTable!$A:$A,1,0)),"맵없음",
  ""),
IF(ISERROR(FIND(",",W2566,FIND(",",W2566)+1)),
  IF(OR(ISERROR(VLOOKUP(LEFT(W2566,FIND(",",W2566)-1),MapTable!$A:$A,1,0)),ISERROR(VLOOKUP(TRIM(MID(W2566,FIND(",",W2566)+1,999)),MapTable!$A:$A,1,0))),"맵없음",
  ""),
IF(ISERROR(FIND(",",W2566,FIND(",",W2566,FIND(",",W2566)+1)+1)),
  IF(OR(ISERROR(VLOOKUP(LEFT(W2566,FIND(",",W2566)-1),MapTable!$A:$A,1,0)),ISERROR(VLOOKUP(TRIM(MID(W2566,FIND(",",W2566)+1,FIND(",",W2566,FIND(",",W2566)+1)-FIND(",",W2566)-1)),MapTable!$A:$A,1,0)),ISERROR(VLOOKUP(TRIM(MID(W2566,FIND(",",W2566,FIND(",",W2566)+1)+1,999)),MapTable!$A:$A,1,0))),"맵없음",
  ""),
IF(ISERROR(FIND(",",W2566,FIND(",",W2566,FIND(",",W2566,FIND(",",W2566)+1)+1)+1)),
  IF(OR(ISERROR(VLOOKUP(LEFT(W2566,FIND(",",W2566)-1),MapTable!$A:$A,1,0)),ISERROR(VLOOKUP(TRIM(MID(W2566,FIND(",",W2566)+1,FIND(",",W2566,FIND(",",W2566)+1)-FIND(",",W2566)-1)),MapTable!$A:$A,1,0)),ISERROR(VLOOKUP(TRIM(MID(W2566,FIND(",",W2566,FIND(",",W2566)+1)+1,FIND(",",W2566,FIND(",",W2566,FIND(",",W2566)+1)+1)-FIND(",",W2566,FIND(",",W2566)+1)-1)),MapTable!$A:$A,1,0)),ISERROR(VLOOKUP(TRIM(MID(W2566,FIND(",",W2566,FIND(",",W2566,FIND(",",W2566)+1)+1)+1,999)),MapTable!$A:$A,1,0))),"맵없음",
  ""),
)))))</f>
        <v/>
      </c>
      <c r="AC2566" t="str">
        <f>IF(ISBLANK(AB2566),"",IF(ISERROR(VLOOKUP(AB2566,[3]DropTable!$A:$A,1,0)),"드랍없음",""))</f>
        <v/>
      </c>
      <c r="AE2566" t="str">
        <f>IF(ISBLANK(AD2566),"",IF(ISERROR(VLOOKUP(AD2566,[3]DropTable!$A:$A,1,0)),"드랍없음",""))</f>
        <v/>
      </c>
      <c r="AH2566">
        <v>1.5</v>
      </c>
      <c r="AI2566">
        <f t="shared" si="300"/>
        <v>0.33333333333333331</v>
      </c>
      <c r="AJ2566">
        <f t="shared" si="298"/>
        <v>0.395555555</v>
      </c>
      <c r="AK2566">
        <f t="shared" si="299"/>
        <v>1</v>
      </c>
      <c r="AL2566">
        <f t="shared" si="293"/>
        <v>14</v>
      </c>
    </row>
    <row r="2567" spans="1:38" hidden="1" x14ac:dyDescent="0.3">
      <c r="A2567">
        <v>29</v>
      </c>
      <c r="B2567">
        <v>26</v>
      </c>
      <c r="C2567">
        <f>IF(OR($L2567=TRUE,$A2567=0,MOD($A2567,ChapterTable!$R$20)&lt;&gt;0),
MAX(0,INT(($B2567+ChapterTable!$P$26+VLOOKUP(SUBSTITUTE(C$1,"성장단계","")&amp;"단계오프셋",ChapterTable!$R:$S,2,0))/ChapterTable!$P$23)),
MAX(0,INT(($B2567+ChapterTable!$R$26+VLOOKUP(SUBSTITUTE(C$1,"성장단계","")&amp;"보스단계오프셋",ChapterTable!$R:$S,2,0))/ChapterTable!$R$23)))</f>
        <v>3</v>
      </c>
      <c r="D2567">
        <f>IF(OR($L2567=TRUE,$A2567=0,MOD($A2567,ChapterTable!$R$20)&lt;&gt;0),
MAX(0,INT(($B2567+ChapterTable!$P$26+VLOOKUP(SUBSTITUTE(D$1,"성장단계","")&amp;"단계오프셋",ChapterTable!$R:$S,2,0))/ChapterTable!$P$23)),
MAX(0,INT(($B2567+ChapterTable!$R$26+VLOOKUP(SUBSTITUTE(D$1,"성장단계","")&amp;"보스단계오프셋",ChapterTable!$R:$S,2,0))/ChapterTable!$R$23)))</f>
        <v>2</v>
      </c>
      <c r="E2567" s="1">
        <f ca="1">IF(AND($A2567=0,$B2567=1),
    VLOOKUP(1,ChapterTable!$1:$1048576,MATCH("최종"&amp;SUBSTITUTE(SUBSTITUTE(E$1,"standard",""),"|Float",""),ChapterTable!$1:$1,0),0)*ChapterTable!$P$17,
  IF(AND($A2567=0,$B2567=0),
    E2568,
  IF($B2567=0,
    VLOOKUP($A2567,ChapterTable!$1:$1048576,MATCH("최종"&amp;SUBSTITUTE(SUBSTITUTE(E$1,"standard",""),"|Float",""),ChapterTable!$1:$1,0),0),
  IF($B2567=1,
    IF($L2567=FALSE,
      VLOOKUP($A2567,ChapterTable!$1:$1048576,MATCH("최종"&amp;SUBSTITUTE(SUBSTITUTE(E$1,"standard",""),"|Float",""),ChapterTable!$1:$1,0),0),
      VLOOKUP($A2567-ChapterTable!$P$11,ChapterTable!$1:$1048576,MATCH("최종"&amp;SUBSTITUTE(SUBSTITUTE(E$1,"standard",""),"|Float",""),ChapterTable!$1:$1,0),0)*ChapterTable!$P$14
    ),
  OFFSET(E2567,-$B2567+IF($L2567,1,0),0)*IF($B2567&gt;OFFSET($B2567,1,0),ChapterTable!$R$17,1)*
    (VLOOKUP(SUBSTITUTE(SUBSTITUTE(E$1,"standard",""),"|Float","")&amp;IF(OR($L2567=TRUE,$A2567=0,MOD($A2567,ChapterTable!$R$20)&lt;&gt;0),"","보스")&amp;"인게임누적곱배수",ChapterTable!$R:$S,2,0)^C2567
    +VLOOKUP(SUBSTITUTE(SUBSTITUTE(E$1,"standard",""),"|Float","")&amp;IF(OR($L2567=TRUE,$A2567=0,MOD($A2567,ChapterTable!$R$20)&lt;&gt;0),"","보스")&amp;"인게임누적합배수",ChapterTable!$R:$S,2,0)*C2567)
  )
  )
  )
)</f>
        <v>12544780.408480238</v>
      </c>
      <c r="F2567" s="1">
        <f ca="1">IF(AND($A2567=0,$B2567=1),
    VLOOKUP(1,ChapterTable!$1:$1048576,MATCH("최종"&amp;SUBSTITUTE(SUBSTITUTE(F$1,"standard",""),"|Float",""),ChapterTable!$1:$1,0),0)*ChapterTable!$P$17,
  IF(AND($A2567=0,$B2567=0),
    F2568,
  IF($B2567=0,
    VLOOKUP($A2567,ChapterTable!$1:$1048576,MATCH("최종"&amp;SUBSTITUTE(SUBSTITUTE(F$1,"standard",""),"|Float",""),ChapterTable!$1:$1,0),0),
  IF($B2567=1,
    IF($L2567=FALSE,
      VLOOKUP($A2567,ChapterTable!$1:$1048576,MATCH("최종"&amp;SUBSTITUTE(SUBSTITUTE(F$1,"standard",""),"|Float",""),ChapterTable!$1:$1,0),0),
      VLOOKUP($A2567-ChapterTable!$P$11,ChapterTable!$1:$1048576,MATCH("최종"&amp;SUBSTITUTE(SUBSTITUTE(F$1,"standard",""),"|Float",""),ChapterTable!$1:$1,0),0)*ChapterTable!$P$14
    ),
  OFFSET(F2567,-$B2567+IF($L2567,1,0),0)*
    (VLOOKUP(SUBSTITUTE(SUBSTITUTE(F$1,"standard",""),"|Float","")&amp;IF(OR($L2567=TRUE,$A2567=0,MOD($A2567,ChapterTable!$R$20)&lt;&gt;0),"","보스")&amp;"인게임누적곱배수",ChapterTable!$R:$S,2,0)^D2567
    +VLOOKUP(SUBSTITUTE(SUBSTITUTE(F$1,"standard",""),"|Float","")&amp;IF(OR($L2567=TRUE,$A2567=0,MOD($A2567,ChapterTable!$R$20)&lt;&gt;0),"","보스")&amp;"인게임누적합배수",ChapterTable!$R:$S,2,0)*D2567)
  )
  )
  )
)</f>
        <v>3756900.3827479873</v>
      </c>
      <c r="G2567" t="s">
        <v>719</v>
      </c>
      <c r="J2567" t="str">
        <f>IF(ISBLANK(I2567),"",
IFERROR(VLOOKUP(I2567,[1]StringTable!$1:$1048576,MATCH([1]StringTable!$B$1,[1]StringTable!$1:$1,0),0),
IFERROR(VLOOKUP(I2567,[1]InApkStringTable!$1:$1048576,MATCH([1]InApkStringTable!$B$1,[1]InApkStringTable!$1:$1,0),0),
"스트링없음")))</f>
        <v/>
      </c>
      <c r="L2567" t="b">
        <v>1</v>
      </c>
      <c r="N2567" t="str">
        <f>IF(ISBLANK(M2567),"",IF(ISERROR(VLOOKUP(M2567,MapTable!$A:$A,1,0)),"맵없음",""))</f>
        <v/>
      </c>
      <c r="O2567">
        <f t="shared" si="294"/>
        <v>3</v>
      </c>
      <c r="Q2567">
        <f t="shared" si="295"/>
        <v>3</v>
      </c>
      <c r="R2567" t="b">
        <f t="shared" ca="1" si="296"/>
        <v>1</v>
      </c>
      <c r="T2567" t="b">
        <f t="shared" ca="1" si="297"/>
        <v>1</v>
      </c>
      <c r="X2567" t="str">
        <f>IF(ISBLANK(W2567),"",
IF(ISERROR(FIND(",",W2567)),
  IF(ISERROR(VLOOKUP(W2567,MapTable!$A:$A,1,0)),"맵없음",
  ""),
IF(ISERROR(FIND(",",W2567,FIND(",",W2567)+1)),
  IF(OR(ISERROR(VLOOKUP(LEFT(W2567,FIND(",",W2567)-1),MapTable!$A:$A,1,0)),ISERROR(VLOOKUP(TRIM(MID(W2567,FIND(",",W2567)+1,999)),MapTable!$A:$A,1,0))),"맵없음",
  ""),
IF(ISERROR(FIND(",",W2567,FIND(",",W2567,FIND(",",W2567)+1)+1)),
  IF(OR(ISERROR(VLOOKUP(LEFT(W2567,FIND(",",W2567)-1),MapTable!$A:$A,1,0)),ISERROR(VLOOKUP(TRIM(MID(W2567,FIND(",",W2567)+1,FIND(",",W2567,FIND(",",W2567)+1)-FIND(",",W2567)-1)),MapTable!$A:$A,1,0)),ISERROR(VLOOKUP(TRIM(MID(W2567,FIND(",",W2567,FIND(",",W2567)+1)+1,999)),MapTable!$A:$A,1,0))),"맵없음",
  ""),
IF(ISERROR(FIND(",",W2567,FIND(",",W2567,FIND(",",W2567,FIND(",",W2567)+1)+1)+1)),
  IF(OR(ISERROR(VLOOKUP(LEFT(W2567,FIND(",",W2567)-1),MapTable!$A:$A,1,0)),ISERROR(VLOOKUP(TRIM(MID(W2567,FIND(",",W2567)+1,FIND(",",W2567,FIND(",",W2567)+1)-FIND(",",W2567)-1)),MapTable!$A:$A,1,0)),ISERROR(VLOOKUP(TRIM(MID(W2567,FIND(",",W2567,FIND(",",W2567)+1)+1,FIND(",",W2567,FIND(",",W2567,FIND(",",W2567)+1)+1)-FIND(",",W2567,FIND(",",W2567)+1)-1)),MapTable!$A:$A,1,0)),ISERROR(VLOOKUP(TRIM(MID(W2567,FIND(",",W2567,FIND(",",W2567,FIND(",",W2567)+1)+1)+1,999)),MapTable!$A:$A,1,0))),"맵없음",
  ""),
)))))</f>
        <v/>
      </c>
      <c r="AC2567" t="str">
        <f>IF(ISBLANK(AB2567),"",IF(ISERROR(VLOOKUP(AB2567,[3]DropTable!$A:$A,1,0)),"드랍없음",""))</f>
        <v/>
      </c>
      <c r="AE2567" t="str">
        <f>IF(ISBLANK(AD2567),"",IF(ISERROR(VLOOKUP(AD2567,[3]DropTable!$A:$A,1,0)),"드랍없음",""))</f>
        <v/>
      </c>
      <c r="AH2567">
        <v>1.5</v>
      </c>
      <c r="AI2567">
        <f t="shared" si="300"/>
        <v>0.33333333333333331</v>
      </c>
      <c r="AJ2567">
        <f t="shared" si="298"/>
        <v>0.395555555</v>
      </c>
      <c r="AK2567">
        <f t="shared" si="299"/>
        <v>1</v>
      </c>
      <c r="AL2567">
        <f t="shared" si="293"/>
        <v>14</v>
      </c>
    </row>
    <row r="2568" spans="1:38" hidden="1" x14ac:dyDescent="0.3">
      <c r="A2568">
        <v>29</v>
      </c>
      <c r="B2568">
        <v>27</v>
      </c>
      <c r="C2568">
        <f>IF(OR($L2568=TRUE,$A2568=0,MOD($A2568,ChapterTable!$R$20)&lt;&gt;0),
MAX(0,INT(($B2568+ChapterTable!$P$26+VLOOKUP(SUBSTITUTE(C$1,"성장단계","")&amp;"단계오프셋",ChapterTable!$R:$S,2,0))/ChapterTable!$P$23)),
MAX(0,INT(($B2568+ChapterTable!$R$26+VLOOKUP(SUBSTITUTE(C$1,"성장단계","")&amp;"보스단계오프셋",ChapterTable!$R:$S,2,0))/ChapterTable!$R$23)))</f>
        <v>3</v>
      </c>
      <c r="D2568">
        <f>IF(OR($L2568=TRUE,$A2568=0,MOD($A2568,ChapterTable!$R$20)&lt;&gt;0),
MAX(0,INT(($B2568+ChapterTable!$P$26+VLOOKUP(SUBSTITUTE(D$1,"성장단계","")&amp;"단계오프셋",ChapterTable!$R:$S,2,0))/ChapterTable!$P$23)),
MAX(0,INT(($B2568+ChapterTable!$R$26+VLOOKUP(SUBSTITUTE(D$1,"성장단계","")&amp;"보스단계오프셋",ChapterTable!$R:$S,2,0))/ChapterTable!$R$23)))</f>
        <v>2</v>
      </c>
      <c r="E2568" s="1">
        <f ca="1">IF(AND($A2568=0,$B2568=1),
    VLOOKUP(1,ChapterTable!$1:$1048576,MATCH("최종"&amp;SUBSTITUTE(SUBSTITUTE(E$1,"standard",""),"|Float",""),ChapterTable!$1:$1,0),0)*ChapterTable!$P$17,
  IF(AND($A2568=0,$B2568=0),
    E2569,
  IF($B2568=0,
    VLOOKUP($A2568,ChapterTable!$1:$1048576,MATCH("최종"&amp;SUBSTITUTE(SUBSTITUTE(E$1,"standard",""),"|Float",""),ChapterTable!$1:$1,0),0),
  IF($B2568=1,
    IF($L2568=FALSE,
      VLOOKUP($A2568,ChapterTable!$1:$1048576,MATCH("최종"&amp;SUBSTITUTE(SUBSTITUTE(E$1,"standard",""),"|Float",""),ChapterTable!$1:$1,0),0),
      VLOOKUP($A2568-ChapterTable!$P$11,ChapterTable!$1:$1048576,MATCH("최종"&amp;SUBSTITUTE(SUBSTITUTE(E$1,"standard",""),"|Float",""),ChapterTable!$1:$1,0),0)*ChapterTable!$P$14
    ),
  OFFSET(E2568,-$B2568+IF($L2568,1,0),0)*IF($B2568&gt;OFFSET($B2568,1,0),ChapterTable!$R$17,1)*
    (VLOOKUP(SUBSTITUTE(SUBSTITUTE(E$1,"standard",""),"|Float","")&amp;IF(OR($L2568=TRUE,$A2568=0,MOD($A2568,ChapterTable!$R$20)&lt;&gt;0),"","보스")&amp;"인게임누적곱배수",ChapterTable!$R:$S,2,0)^C2568
    +VLOOKUP(SUBSTITUTE(SUBSTITUTE(E$1,"standard",""),"|Float","")&amp;IF(OR($L2568=TRUE,$A2568=0,MOD($A2568,ChapterTable!$R$20)&lt;&gt;0),"","보스")&amp;"인게임누적합배수",ChapterTable!$R:$S,2,0)*C2568)
  )
  )
  )
)</f>
        <v>12544780.408480238</v>
      </c>
      <c r="F2568" s="1">
        <f ca="1">IF(AND($A2568=0,$B2568=1),
    VLOOKUP(1,ChapterTable!$1:$1048576,MATCH("최종"&amp;SUBSTITUTE(SUBSTITUTE(F$1,"standard",""),"|Float",""),ChapterTable!$1:$1,0),0)*ChapterTable!$P$17,
  IF(AND($A2568=0,$B2568=0),
    F2569,
  IF($B2568=0,
    VLOOKUP($A2568,ChapterTable!$1:$1048576,MATCH("최종"&amp;SUBSTITUTE(SUBSTITUTE(F$1,"standard",""),"|Float",""),ChapterTable!$1:$1,0),0),
  IF($B2568=1,
    IF($L2568=FALSE,
      VLOOKUP($A2568,ChapterTable!$1:$1048576,MATCH("최종"&amp;SUBSTITUTE(SUBSTITUTE(F$1,"standard",""),"|Float",""),ChapterTable!$1:$1,0),0),
      VLOOKUP($A2568-ChapterTable!$P$11,ChapterTable!$1:$1048576,MATCH("최종"&amp;SUBSTITUTE(SUBSTITUTE(F$1,"standard",""),"|Float",""),ChapterTable!$1:$1,0),0)*ChapterTable!$P$14
    ),
  OFFSET(F2568,-$B2568+IF($L2568,1,0),0)*
    (VLOOKUP(SUBSTITUTE(SUBSTITUTE(F$1,"standard",""),"|Float","")&amp;IF(OR($L2568=TRUE,$A2568=0,MOD($A2568,ChapterTable!$R$20)&lt;&gt;0),"","보스")&amp;"인게임누적곱배수",ChapterTable!$R:$S,2,0)^D2568
    +VLOOKUP(SUBSTITUTE(SUBSTITUTE(F$1,"standard",""),"|Float","")&amp;IF(OR($L2568=TRUE,$A2568=0,MOD($A2568,ChapterTable!$R$20)&lt;&gt;0),"","보스")&amp;"인게임누적합배수",ChapterTable!$R:$S,2,0)*D2568)
  )
  )
  )
)</f>
        <v>3756900.3827479873</v>
      </c>
      <c r="G2568" t="s">
        <v>719</v>
      </c>
      <c r="J2568" t="str">
        <f>IF(ISBLANK(I2568),"",
IFERROR(VLOOKUP(I2568,[1]StringTable!$1:$1048576,MATCH([1]StringTable!$B$1,[1]StringTable!$1:$1,0),0),
IFERROR(VLOOKUP(I2568,[1]InApkStringTable!$1:$1048576,MATCH([1]InApkStringTable!$B$1,[1]InApkStringTable!$1:$1,0),0),
"스트링없음")))</f>
        <v/>
      </c>
      <c r="L2568" t="b">
        <v>1</v>
      </c>
      <c r="N2568" t="str">
        <f>IF(ISBLANK(M2568),"",IF(ISERROR(VLOOKUP(M2568,MapTable!$A:$A,1,0)),"맵없음",""))</f>
        <v/>
      </c>
      <c r="O2568">
        <f t="shared" si="294"/>
        <v>3</v>
      </c>
      <c r="Q2568">
        <f t="shared" si="295"/>
        <v>3</v>
      </c>
      <c r="R2568" t="b">
        <f t="shared" ca="1" si="296"/>
        <v>1</v>
      </c>
      <c r="T2568" t="b">
        <f t="shared" ca="1" si="297"/>
        <v>1</v>
      </c>
      <c r="X2568" t="str">
        <f>IF(ISBLANK(W2568),"",
IF(ISERROR(FIND(",",W2568)),
  IF(ISERROR(VLOOKUP(W2568,MapTable!$A:$A,1,0)),"맵없음",
  ""),
IF(ISERROR(FIND(",",W2568,FIND(",",W2568)+1)),
  IF(OR(ISERROR(VLOOKUP(LEFT(W2568,FIND(",",W2568)-1),MapTable!$A:$A,1,0)),ISERROR(VLOOKUP(TRIM(MID(W2568,FIND(",",W2568)+1,999)),MapTable!$A:$A,1,0))),"맵없음",
  ""),
IF(ISERROR(FIND(",",W2568,FIND(",",W2568,FIND(",",W2568)+1)+1)),
  IF(OR(ISERROR(VLOOKUP(LEFT(W2568,FIND(",",W2568)-1),MapTable!$A:$A,1,0)),ISERROR(VLOOKUP(TRIM(MID(W2568,FIND(",",W2568)+1,FIND(",",W2568,FIND(",",W2568)+1)-FIND(",",W2568)-1)),MapTable!$A:$A,1,0)),ISERROR(VLOOKUP(TRIM(MID(W2568,FIND(",",W2568,FIND(",",W2568)+1)+1,999)),MapTable!$A:$A,1,0))),"맵없음",
  ""),
IF(ISERROR(FIND(",",W2568,FIND(",",W2568,FIND(",",W2568,FIND(",",W2568)+1)+1)+1)),
  IF(OR(ISERROR(VLOOKUP(LEFT(W2568,FIND(",",W2568)-1),MapTable!$A:$A,1,0)),ISERROR(VLOOKUP(TRIM(MID(W2568,FIND(",",W2568)+1,FIND(",",W2568,FIND(",",W2568)+1)-FIND(",",W2568)-1)),MapTable!$A:$A,1,0)),ISERROR(VLOOKUP(TRIM(MID(W2568,FIND(",",W2568,FIND(",",W2568)+1)+1,FIND(",",W2568,FIND(",",W2568,FIND(",",W2568)+1)+1)-FIND(",",W2568,FIND(",",W2568)+1)-1)),MapTable!$A:$A,1,0)),ISERROR(VLOOKUP(TRIM(MID(W2568,FIND(",",W2568,FIND(",",W2568,FIND(",",W2568)+1)+1)+1,999)),MapTable!$A:$A,1,0))),"맵없음",
  ""),
)))))</f>
        <v/>
      </c>
      <c r="AC2568" t="str">
        <f>IF(ISBLANK(AB2568),"",IF(ISERROR(VLOOKUP(AB2568,[3]DropTable!$A:$A,1,0)),"드랍없음",""))</f>
        <v/>
      </c>
      <c r="AE2568" t="str">
        <f>IF(ISBLANK(AD2568),"",IF(ISERROR(VLOOKUP(AD2568,[3]DropTable!$A:$A,1,0)),"드랍없음",""))</f>
        <v/>
      </c>
      <c r="AH2568">
        <v>1.5</v>
      </c>
      <c r="AI2568">
        <f t="shared" si="300"/>
        <v>0.33333333333333331</v>
      </c>
      <c r="AJ2568">
        <f t="shared" si="298"/>
        <v>0.395555555</v>
      </c>
      <c r="AK2568">
        <f t="shared" si="299"/>
        <v>1</v>
      </c>
      <c r="AL2568">
        <f t="shared" si="293"/>
        <v>14</v>
      </c>
    </row>
    <row r="2569" spans="1:38" hidden="1" x14ac:dyDescent="0.3">
      <c r="A2569">
        <v>29</v>
      </c>
      <c r="B2569">
        <v>28</v>
      </c>
      <c r="C2569">
        <f>IF(OR($L2569=TRUE,$A2569=0,MOD($A2569,ChapterTable!$R$20)&lt;&gt;0),
MAX(0,INT(($B2569+ChapterTable!$P$26+VLOOKUP(SUBSTITUTE(C$1,"성장단계","")&amp;"단계오프셋",ChapterTable!$R:$S,2,0))/ChapterTable!$P$23)),
MAX(0,INT(($B2569+ChapterTable!$R$26+VLOOKUP(SUBSTITUTE(C$1,"성장단계","")&amp;"보스단계오프셋",ChapterTable!$R:$S,2,0))/ChapterTable!$R$23)))</f>
        <v>3</v>
      </c>
      <c r="D2569">
        <f>IF(OR($L2569=TRUE,$A2569=0,MOD($A2569,ChapterTable!$R$20)&lt;&gt;0),
MAX(0,INT(($B2569+ChapterTable!$P$26+VLOOKUP(SUBSTITUTE(D$1,"성장단계","")&amp;"단계오프셋",ChapterTable!$R:$S,2,0))/ChapterTable!$P$23)),
MAX(0,INT(($B2569+ChapterTable!$R$26+VLOOKUP(SUBSTITUTE(D$1,"성장단계","")&amp;"보스단계오프셋",ChapterTable!$R:$S,2,0))/ChapterTable!$R$23)))</f>
        <v>2</v>
      </c>
      <c r="E2569" s="1">
        <f ca="1">IF(AND($A2569=0,$B2569=1),
    VLOOKUP(1,ChapterTable!$1:$1048576,MATCH("최종"&amp;SUBSTITUTE(SUBSTITUTE(E$1,"standard",""),"|Float",""),ChapterTable!$1:$1,0),0)*ChapterTable!$P$17,
  IF(AND($A2569=0,$B2569=0),
    E2570,
  IF($B2569=0,
    VLOOKUP($A2569,ChapterTable!$1:$1048576,MATCH("최종"&amp;SUBSTITUTE(SUBSTITUTE(E$1,"standard",""),"|Float",""),ChapterTable!$1:$1,0),0),
  IF($B2569=1,
    IF($L2569=FALSE,
      VLOOKUP($A2569,ChapterTable!$1:$1048576,MATCH("최종"&amp;SUBSTITUTE(SUBSTITUTE(E$1,"standard",""),"|Float",""),ChapterTable!$1:$1,0),0),
      VLOOKUP($A2569-ChapterTable!$P$11,ChapterTable!$1:$1048576,MATCH("최종"&amp;SUBSTITUTE(SUBSTITUTE(E$1,"standard",""),"|Float",""),ChapterTable!$1:$1,0),0)*ChapterTable!$P$14
    ),
  OFFSET(E2569,-$B2569+IF($L2569,1,0),0)*IF($B2569&gt;OFFSET($B2569,1,0),ChapterTable!$R$17,1)*
    (VLOOKUP(SUBSTITUTE(SUBSTITUTE(E$1,"standard",""),"|Float","")&amp;IF(OR($L2569=TRUE,$A2569=0,MOD($A2569,ChapterTable!$R$20)&lt;&gt;0),"","보스")&amp;"인게임누적곱배수",ChapterTable!$R:$S,2,0)^C2569
    +VLOOKUP(SUBSTITUTE(SUBSTITUTE(E$1,"standard",""),"|Float","")&amp;IF(OR($L2569=TRUE,$A2569=0,MOD($A2569,ChapterTable!$R$20)&lt;&gt;0),"","보스")&amp;"인게임누적합배수",ChapterTable!$R:$S,2,0)*C2569)
  )
  )
  )
)</f>
        <v>12544780.408480238</v>
      </c>
      <c r="F2569" s="1">
        <f ca="1">IF(AND($A2569=0,$B2569=1),
    VLOOKUP(1,ChapterTable!$1:$1048576,MATCH("최종"&amp;SUBSTITUTE(SUBSTITUTE(F$1,"standard",""),"|Float",""),ChapterTable!$1:$1,0),0)*ChapterTable!$P$17,
  IF(AND($A2569=0,$B2569=0),
    F2570,
  IF($B2569=0,
    VLOOKUP($A2569,ChapterTable!$1:$1048576,MATCH("최종"&amp;SUBSTITUTE(SUBSTITUTE(F$1,"standard",""),"|Float",""),ChapterTable!$1:$1,0),0),
  IF($B2569=1,
    IF($L2569=FALSE,
      VLOOKUP($A2569,ChapterTable!$1:$1048576,MATCH("최종"&amp;SUBSTITUTE(SUBSTITUTE(F$1,"standard",""),"|Float",""),ChapterTable!$1:$1,0),0),
      VLOOKUP($A2569-ChapterTable!$P$11,ChapterTable!$1:$1048576,MATCH("최종"&amp;SUBSTITUTE(SUBSTITUTE(F$1,"standard",""),"|Float",""),ChapterTable!$1:$1,0),0)*ChapterTable!$P$14
    ),
  OFFSET(F2569,-$B2569+IF($L2569,1,0),0)*
    (VLOOKUP(SUBSTITUTE(SUBSTITUTE(F$1,"standard",""),"|Float","")&amp;IF(OR($L2569=TRUE,$A2569=0,MOD($A2569,ChapterTable!$R$20)&lt;&gt;0),"","보스")&amp;"인게임누적곱배수",ChapterTable!$R:$S,2,0)^D2569
    +VLOOKUP(SUBSTITUTE(SUBSTITUTE(F$1,"standard",""),"|Float","")&amp;IF(OR($L2569=TRUE,$A2569=0,MOD($A2569,ChapterTable!$R$20)&lt;&gt;0),"","보스")&amp;"인게임누적합배수",ChapterTable!$R:$S,2,0)*D2569)
  )
  )
  )
)</f>
        <v>3756900.3827479873</v>
      </c>
      <c r="G2569" t="s">
        <v>719</v>
      </c>
      <c r="J2569" t="str">
        <f>IF(ISBLANK(I2569),"",
IFERROR(VLOOKUP(I2569,[1]StringTable!$1:$1048576,MATCH([1]StringTable!$B$1,[1]StringTable!$1:$1,0),0),
IFERROR(VLOOKUP(I2569,[1]InApkStringTable!$1:$1048576,MATCH([1]InApkStringTable!$B$1,[1]InApkStringTable!$1:$1,0),0),
"스트링없음")))</f>
        <v/>
      </c>
      <c r="L2569" t="b">
        <v>1</v>
      </c>
      <c r="N2569" t="str">
        <f>IF(ISBLANK(M2569),"",IF(ISERROR(VLOOKUP(M2569,MapTable!$A:$A,1,0)),"맵없음",""))</f>
        <v/>
      </c>
      <c r="O2569">
        <f t="shared" si="294"/>
        <v>3</v>
      </c>
      <c r="Q2569">
        <f t="shared" si="295"/>
        <v>3</v>
      </c>
      <c r="R2569" t="b">
        <f t="shared" ca="1" si="296"/>
        <v>1</v>
      </c>
      <c r="T2569" t="b">
        <f t="shared" ca="1" si="297"/>
        <v>1</v>
      </c>
      <c r="X2569" t="str">
        <f>IF(ISBLANK(W2569),"",
IF(ISERROR(FIND(",",W2569)),
  IF(ISERROR(VLOOKUP(W2569,MapTable!$A:$A,1,0)),"맵없음",
  ""),
IF(ISERROR(FIND(",",W2569,FIND(",",W2569)+1)),
  IF(OR(ISERROR(VLOOKUP(LEFT(W2569,FIND(",",W2569)-1),MapTable!$A:$A,1,0)),ISERROR(VLOOKUP(TRIM(MID(W2569,FIND(",",W2569)+1,999)),MapTable!$A:$A,1,0))),"맵없음",
  ""),
IF(ISERROR(FIND(",",W2569,FIND(",",W2569,FIND(",",W2569)+1)+1)),
  IF(OR(ISERROR(VLOOKUP(LEFT(W2569,FIND(",",W2569)-1),MapTable!$A:$A,1,0)),ISERROR(VLOOKUP(TRIM(MID(W2569,FIND(",",W2569)+1,FIND(",",W2569,FIND(",",W2569)+1)-FIND(",",W2569)-1)),MapTable!$A:$A,1,0)),ISERROR(VLOOKUP(TRIM(MID(W2569,FIND(",",W2569,FIND(",",W2569)+1)+1,999)),MapTable!$A:$A,1,0))),"맵없음",
  ""),
IF(ISERROR(FIND(",",W2569,FIND(",",W2569,FIND(",",W2569,FIND(",",W2569)+1)+1)+1)),
  IF(OR(ISERROR(VLOOKUP(LEFT(W2569,FIND(",",W2569)-1),MapTable!$A:$A,1,0)),ISERROR(VLOOKUP(TRIM(MID(W2569,FIND(",",W2569)+1,FIND(",",W2569,FIND(",",W2569)+1)-FIND(",",W2569)-1)),MapTable!$A:$A,1,0)),ISERROR(VLOOKUP(TRIM(MID(W2569,FIND(",",W2569,FIND(",",W2569)+1)+1,FIND(",",W2569,FIND(",",W2569,FIND(",",W2569)+1)+1)-FIND(",",W2569,FIND(",",W2569)+1)-1)),MapTable!$A:$A,1,0)),ISERROR(VLOOKUP(TRIM(MID(W2569,FIND(",",W2569,FIND(",",W2569,FIND(",",W2569)+1)+1)+1,999)),MapTable!$A:$A,1,0))),"맵없음",
  ""),
)))))</f>
        <v/>
      </c>
      <c r="AC2569" t="str">
        <f>IF(ISBLANK(AB2569),"",IF(ISERROR(VLOOKUP(AB2569,[3]DropTable!$A:$A,1,0)),"드랍없음",""))</f>
        <v/>
      </c>
      <c r="AE2569" t="str">
        <f>IF(ISBLANK(AD2569),"",IF(ISERROR(VLOOKUP(AD2569,[3]DropTable!$A:$A,1,0)),"드랍없음",""))</f>
        <v/>
      </c>
      <c r="AH2569">
        <v>1.5</v>
      </c>
      <c r="AI2569">
        <f t="shared" si="300"/>
        <v>0.33333333333333331</v>
      </c>
      <c r="AJ2569">
        <f t="shared" si="298"/>
        <v>0.395555555</v>
      </c>
      <c r="AK2569">
        <f t="shared" si="299"/>
        <v>1</v>
      </c>
      <c r="AL2569">
        <f t="shared" si="293"/>
        <v>14</v>
      </c>
    </row>
    <row r="2570" spans="1:38" hidden="1" x14ac:dyDescent="0.3">
      <c r="A2570">
        <v>29</v>
      </c>
      <c r="B2570">
        <v>29</v>
      </c>
      <c r="C2570">
        <f>IF(OR($L2570=TRUE,$A2570=0,MOD($A2570,ChapterTable!$R$20)&lt;&gt;0),
MAX(0,INT(($B2570+ChapterTable!$P$26+VLOOKUP(SUBSTITUTE(C$1,"성장단계","")&amp;"단계오프셋",ChapterTable!$R:$S,2,0))/ChapterTable!$P$23)),
MAX(0,INT(($B2570+ChapterTable!$R$26+VLOOKUP(SUBSTITUTE(C$1,"성장단계","")&amp;"보스단계오프셋",ChapterTable!$R:$S,2,0))/ChapterTable!$R$23)))</f>
        <v>3</v>
      </c>
      <c r="D2570">
        <f>IF(OR($L2570=TRUE,$A2570=0,MOD($A2570,ChapterTable!$R$20)&lt;&gt;0),
MAX(0,INT(($B2570+ChapterTable!$P$26+VLOOKUP(SUBSTITUTE(D$1,"성장단계","")&amp;"단계오프셋",ChapterTable!$R:$S,2,0))/ChapterTable!$P$23)),
MAX(0,INT(($B2570+ChapterTable!$R$26+VLOOKUP(SUBSTITUTE(D$1,"성장단계","")&amp;"보스단계오프셋",ChapterTable!$R:$S,2,0))/ChapterTable!$R$23)))</f>
        <v>2</v>
      </c>
      <c r="E2570" s="1">
        <f ca="1">IF(AND($A2570=0,$B2570=1),
    VLOOKUP(1,ChapterTable!$1:$1048576,MATCH("최종"&amp;SUBSTITUTE(SUBSTITUTE(E$1,"standard",""),"|Float",""),ChapterTable!$1:$1,0),0)*ChapterTable!$P$17,
  IF(AND($A2570=0,$B2570=0),
    E2571,
  IF($B2570=0,
    VLOOKUP($A2570,ChapterTable!$1:$1048576,MATCH("최종"&amp;SUBSTITUTE(SUBSTITUTE(E$1,"standard",""),"|Float",""),ChapterTable!$1:$1,0),0),
  IF($B2570=1,
    IF($L2570=FALSE,
      VLOOKUP($A2570,ChapterTable!$1:$1048576,MATCH("최종"&amp;SUBSTITUTE(SUBSTITUTE(E$1,"standard",""),"|Float",""),ChapterTable!$1:$1,0),0),
      VLOOKUP($A2570-ChapterTable!$P$11,ChapterTable!$1:$1048576,MATCH("최종"&amp;SUBSTITUTE(SUBSTITUTE(E$1,"standard",""),"|Float",""),ChapterTable!$1:$1,0),0)*ChapterTable!$P$14
    ),
  OFFSET(E2570,-$B2570+IF($L2570,1,0),0)*IF($B2570&gt;OFFSET($B2570,1,0),ChapterTable!$R$17,1)*
    (VLOOKUP(SUBSTITUTE(SUBSTITUTE(E$1,"standard",""),"|Float","")&amp;IF(OR($L2570=TRUE,$A2570=0,MOD($A2570,ChapterTable!$R$20)&lt;&gt;0),"","보스")&amp;"인게임누적곱배수",ChapterTable!$R:$S,2,0)^C2570
    +VLOOKUP(SUBSTITUTE(SUBSTITUTE(E$1,"standard",""),"|Float","")&amp;IF(OR($L2570=TRUE,$A2570=0,MOD($A2570,ChapterTable!$R$20)&lt;&gt;0),"","보스")&amp;"인게임누적합배수",ChapterTable!$R:$S,2,0)*C2570)
  )
  )
  )
)</f>
        <v>12544780.408480238</v>
      </c>
      <c r="F2570" s="1">
        <f ca="1">IF(AND($A2570=0,$B2570=1),
    VLOOKUP(1,ChapterTable!$1:$1048576,MATCH("최종"&amp;SUBSTITUTE(SUBSTITUTE(F$1,"standard",""),"|Float",""),ChapterTable!$1:$1,0),0)*ChapterTable!$P$17,
  IF(AND($A2570=0,$B2570=0),
    F2571,
  IF($B2570=0,
    VLOOKUP($A2570,ChapterTable!$1:$1048576,MATCH("최종"&amp;SUBSTITUTE(SUBSTITUTE(F$1,"standard",""),"|Float",""),ChapterTable!$1:$1,0),0),
  IF($B2570=1,
    IF($L2570=FALSE,
      VLOOKUP($A2570,ChapterTable!$1:$1048576,MATCH("최종"&amp;SUBSTITUTE(SUBSTITUTE(F$1,"standard",""),"|Float",""),ChapterTable!$1:$1,0),0),
      VLOOKUP($A2570-ChapterTable!$P$11,ChapterTable!$1:$1048576,MATCH("최종"&amp;SUBSTITUTE(SUBSTITUTE(F$1,"standard",""),"|Float",""),ChapterTable!$1:$1,0),0)*ChapterTable!$P$14
    ),
  OFFSET(F2570,-$B2570+IF($L2570,1,0),0)*
    (VLOOKUP(SUBSTITUTE(SUBSTITUTE(F$1,"standard",""),"|Float","")&amp;IF(OR($L2570=TRUE,$A2570=0,MOD($A2570,ChapterTable!$R$20)&lt;&gt;0),"","보스")&amp;"인게임누적곱배수",ChapterTable!$R:$S,2,0)^D2570
    +VLOOKUP(SUBSTITUTE(SUBSTITUTE(F$1,"standard",""),"|Float","")&amp;IF(OR($L2570=TRUE,$A2570=0,MOD($A2570,ChapterTable!$R$20)&lt;&gt;0),"","보스")&amp;"인게임누적합배수",ChapterTable!$R:$S,2,0)*D2570)
  )
  )
  )
)</f>
        <v>3756900.3827479873</v>
      </c>
      <c r="G2570" t="s">
        <v>719</v>
      </c>
      <c r="J2570" t="str">
        <f>IF(ISBLANK(I2570),"",
IFERROR(VLOOKUP(I2570,[1]StringTable!$1:$1048576,MATCH([1]StringTable!$B$1,[1]StringTable!$1:$1,0),0),
IFERROR(VLOOKUP(I2570,[1]InApkStringTable!$1:$1048576,MATCH([1]InApkStringTable!$B$1,[1]InApkStringTable!$1:$1,0),0),
"스트링없음")))</f>
        <v/>
      </c>
      <c r="L2570" t="b">
        <v>1</v>
      </c>
      <c r="N2570" t="str">
        <f>IF(ISBLANK(M2570),"",IF(ISERROR(VLOOKUP(M2570,MapTable!$A:$A,1,0)),"맵없음",""))</f>
        <v/>
      </c>
      <c r="O2570">
        <f t="shared" si="294"/>
        <v>93</v>
      </c>
      <c r="Q2570">
        <f t="shared" si="295"/>
        <v>93</v>
      </c>
      <c r="R2570" t="b">
        <f t="shared" ca="1" si="296"/>
        <v>1</v>
      </c>
      <c r="T2570" t="b">
        <f t="shared" ca="1" si="297"/>
        <v>1</v>
      </c>
      <c r="X2570" t="str">
        <f>IF(ISBLANK(W2570),"",
IF(ISERROR(FIND(",",W2570)),
  IF(ISERROR(VLOOKUP(W2570,MapTable!$A:$A,1,0)),"맵없음",
  ""),
IF(ISERROR(FIND(",",W2570,FIND(",",W2570)+1)),
  IF(OR(ISERROR(VLOOKUP(LEFT(W2570,FIND(",",W2570)-1),MapTable!$A:$A,1,0)),ISERROR(VLOOKUP(TRIM(MID(W2570,FIND(",",W2570)+1,999)),MapTable!$A:$A,1,0))),"맵없음",
  ""),
IF(ISERROR(FIND(",",W2570,FIND(",",W2570,FIND(",",W2570)+1)+1)),
  IF(OR(ISERROR(VLOOKUP(LEFT(W2570,FIND(",",W2570)-1),MapTable!$A:$A,1,0)),ISERROR(VLOOKUP(TRIM(MID(W2570,FIND(",",W2570)+1,FIND(",",W2570,FIND(",",W2570)+1)-FIND(",",W2570)-1)),MapTable!$A:$A,1,0)),ISERROR(VLOOKUP(TRIM(MID(W2570,FIND(",",W2570,FIND(",",W2570)+1)+1,999)),MapTable!$A:$A,1,0))),"맵없음",
  ""),
IF(ISERROR(FIND(",",W2570,FIND(",",W2570,FIND(",",W2570,FIND(",",W2570)+1)+1)+1)),
  IF(OR(ISERROR(VLOOKUP(LEFT(W2570,FIND(",",W2570)-1),MapTable!$A:$A,1,0)),ISERROR(VLOOKUP(TRIM(MID(W2570,FIND(",",W2570)+1,FIND(",",W2570,FIND(",",W2570)+1)-FIND(",",W2570)-1)),MapTable!$A:$A,1,0)),ISERROR(VLOOKUP(TRIM(MID(W2570,FIND(",",W2570,FIND(",",W2570)+1)+1,FIND(",",W2570,FIND(",",W2570,FIND(",",W2570)+1)+1)-FIND(",",W2570,FIND(",",W2570)+1)-1)),MapTable!$A:$A,1,0)),ISERROR(VLOOKUP(TRIM(MID(W2570,FIND(",",W2570,FIND(",",W2570,FIND(",",W2570)+1)+1)+1,999)),MapTable!$A:$A,1,0))),"맵없음",
  ""),
)))))</f>
        <v/>
      </c>
      <c r="AC2570" t="str">
        <f>IF(ISBLANK(AB2570),"",IF(ISERROR(VLOOKUP(AB2570,[3]DropTable!$A:$A,1,0)),"드랍없음",""))</f>
        <v/>
      </c>
      <c r="AE2570" t="str">
        <f>IF(ISBLANK(AD2570),"",IF(ISERROR(VLOOKUP(AD2570,[3]DropTable!$A:$A,1,0)),"드랍없음",""))</f>
        <v/>
      </c>
      <c r="AH2570">
        <v>1.5</v>
      </c>
      <c r="AI2570">
        <f t="shared" si="300"/>
        <v>0.33333333333333331</v>
      </c>
      <c r="AJ2570">
        <f t="shared" si="298"/>
        <v>0.395555555</v>
      </c>
      <c r="AK2570">
        <f t="shared" si="299"/>
        <v>1</v>
      </c>
      <c r="AL2570">
        <f t="shared" si="293"/>
        <v>14</v>
      </c>
    </row>
    <row r="2571" spans="1:38" hidden="1" x14ac:dyDescent="0.3">
      <c r="A2571">
        <v>29</v>
      </c>
      <c r="B2571">
        <v>30</v>
      </c>
      <c r="C2571">
        <f>IF(OR($L2571=TRUE,$A2571=0,MOD($A2571,ChapterTable!$R$20)&lt;&gt;0),
MAX(0,INT(($B2571+ChapterTable!$P$26+VLOOKUP(SUBSTITUTE(C$1,"성장단계","")&amp;"단계오프셋",ChapterTable!$R:$S,2,0))/ChapterTable!$P$23)),
MAX(0,INT(($B2571+ChapterTable!$R$26+VLOOKUP(SUBSTITUTE(C$1,"성장단계","")&amp;"보스단계오프셋",ChapterTable!$R:$S,2,0))/ChapterTable!$R$23)))</f>
        <v>3</v>
      </c>
      <c r="D2571">
        <f>IF(OR($L2571=TRUE,$A2571=0,MOD($A2571,ChapterTable!$R$20)&lt;&gt;0),
MAX(0,INT(($B2571+ChapterTable!$P$26+VLOOKUP(SUBSTITUTE(D$1,"성장단계","")&amp;"단계오프셋",ChapterTable!$R:$S,2,0))/ChapterTable!$P$23)),
MAX(0,INT(($B2571+ChapterTable!$R$26+VLOOKUP(SUBSTITUTE(D$1,"성장단계","")&amp;"보스단계오프셋",ChapterTable!$R:$S,2,0))/ChapterTable!$R$23)))</f>
        <v>2</v>
      </c>
      <c r="E2571" s="1">
        <f ca="1">IF(AND($A2571=0,$B2571=1),
    VLOOKUP(1,ChapterTable!$1:$1048576,MATCH("최종"&amp;SUBSTITUTE(SUBSTITUTE(E$1,"standard",""),"|Float",""),ChapterTable!$1:$1,0),0)*ChapterTable!$P$17,
  IF(AND($A2571=0,$B2571=0),
    E2572,
  IF($B2571=0,
    VLOOKUP($A2571,ChapterTable!$1:$1048576,MATCH("최종"&amp;SUBSTITUTE(SUBSTITUTE(E$1,"standard",""),"|Float",""),ChapterTable!$1:$1,0),0),
  IF($B2571=1,
    IF($L2571=FALSE,
      VLOOKUP($A2571,ChapterTable!$1:$1048576,MATCH("최종"&amp;SUBSTITUTE(SUBSTITUTE(E$1,"standard",""),"|Float",""),ChapterTable!$1:$1,0),0),
      VLOOKUP($A2571-ChapterTable!$P$11,ChapterTable!$1:$1048576,MATCH("최종"&amp;SUBSTITUTE(SUBSTITUTE(E$1,"standard",""),"|Float",""),ChapterTable!$1:$1,0),0)*ChapterTable!$P$14
    ),
  OFFSET(E2571,-$B2571+IF($L2571,1,0),0)*IF($B2571&gt;OFFSET($B2571,1,0),ChapterTable!$R$17,1)*
    (VLOOKUP(SUBSTITUTE(SUBSTITUTE(E$1,"standard",""),"|Float","")&amp;IF(OR($L2571=TRUE,$A2571=0,MOD($A2571,ChapterTable!$R$20)&lt;&gt;0),"","보스")&amp;"인게임누적곱배수",ChapterTable!$R:$S,2,0)^C2571
    +VLOOKUP(SUBSTITUTE(SUBSTITUTE(E$1,"standard",""),"|Float","")&amp;IF(OR($L2571=TRUE,$A2571=0,MOD($A2571,ChapterTable!$R$20)&lt;&gt;0),"","보스")&amp;"인게임누적합배수",ChapterTable!$R:$S,2,0)*C2571)
  )
  )
  )
)</f>
        <v>12544780.408480238</v>
      </c>
      <c r="F2571" s="1">
        <f ca="1">IF(AND($A2571=0,$B2571=1),
    VLOOKUP(1,ChapterTable!$1:$1048576,MATCH("최종"&amp;SUBSTITUTE(SUBSTITUTE(F$1,"standard",""),"|Float",""),ChapterTable!$1:$1,0),0)*ChapterTable!$P$17,
  IF(AND($A2571=0,$B2571=0),
    F2572,
  IF($B2571=0,
    VLOOKUP($A2571,ChapterTable!$1:$1048576,MATCH("최종"&amp;SUBSTITUTE(SUBSTITUTE(F$1,"standard",""),"|Float",""),ChapterTable!$1:$1,0),0),
  IF($B2571=1,
    IF($L2571=FALSE,
      VLOOKUP($A2571,ChapterTable!$1:$1048576,MATCH("최종"&amp;SUBSTITUTE(SUBSTITUTE(F$1,"standard",""),"|Float",""),ChapterTable!$1:$1,0),0),
      VLOOKUP($A2571-ChapterTable!$P$11,ChapterTable!$1:$1048576,MATCH("최종"&amp;SUBSTITUTE(SUBSTITUTE(F$1,"standard",""),"|Float",""),ChapterTable!$1:$1,0),0)*ChapterTable!$P$14
    ),
  OFFSET(F2571,-$B2571+IF($L2571,1,0),0)*
    (VLOOKUP(SUBSTITUTE(SUBSTITUTE(F$1,"standard",""),"|Float","")&amp;IF(OR($L2571=TRUE,$A2571=0,MOD($A2571,ChapterTable!$R$20)&lt;&gt;0),"","보스")&amp;"인게임누적곱배수",ChapterTable!$R:$S,2,0)^D2571
    +VLOOKUP(SUBSTITUTE(SUBSTITUTE(F$1,"standard",""),"|Float","")&amp;IF(OR($L2571=TRUE,$A2571=0,MOD($A2571,ChapterTable!$R$20)&lt;&gt;0),"","보스")&amp;"인게임누적합배수",ChapterTable!$R:$S,2,0)*D2571)
  )
  )
  )
)</f>
        <v>3756900.3827479873</v>
      </c>
      <c r="G2571" t="s">
        <v>719</v>
      </c>
      <c r="J2571" t="str">
        <f>IF(ISBLANK(I2571),"",
IFERROR(VLOOKUP(I2571,[1]StringTable!$1:$1048576,MATCH([1]StringTable!$B$1,[1]StringTable!$1:$1,0),0),
IFERROR(VLOOKUP(I2571,[1]InApkStringTable!$1:$1048576,MATCH([1]InApkStringTable!$B$1,[1]InApkStringTable!$1:$1,0),0),
"스트링없음")))</f>
        <v/>
      </c>
      <c r="L2571" t="b">
        <v>1</v>
      </c>
      <c r="N2571" t="str">
        <f>IF(ISBLANK(M2571),"",IF(ISERROR(VLOOKUP(M2571,MapTable!$A:$A,1,0)),"맵없음",""))</f>
        <v/>
      </c>
      <c r="O2571">
        <f t="shared" si="294"/>
        <v>23</v>
      </c>
      <c r="Q2571">
        <f t="shared" si="295"/>
        <v>23</v>
      </c>
      <c r="R2571" t="b">
        <f t="shared" ca="1" si="296"/>
        <v>1</v>
      </c>
      <c r="T2571" t="b">
        <f t="shared" ca="1" si="297"/>
        <v>1</v>
      </c>
      <c r="X2571" t="str">
        <f>IF(ISBLANK(W2571),"",
IF(ISERROR(FIND(",",W2571)),
  IF(ISERROR(VLOOKUP(W2571,MapTable!$A:$A,1,0)),"맵없음",
  ""),
IF(ISERROR(FIND(",",W2571,FIND(",",W2571)+1)),
  IF(OR(ISERROR(VLOOKUP(LEFT(W2571,FIND(",",W2571)-1),MapTable!$A:$A,1,0)),ISERROR(VLOOKUP(TRIM(MID(W2571,FIND(",",W2571)+1,999)),MapTable!$A:$A,1,0))),"맵없음",
  ""),
IF(ISERROR(FIND(",",W2571,FIND(",",W2571,FIND(",",W2571)+1)+1)),
  IF(OR(ISERROR(VLOOKUP(LEFT(W2571,FIND(",",W2571)-1),MapTable!$A:$A,1,0)),ISERROR(VLOOKUP(TRIM(MID(W2571,FIND(",",W2571)+1,FIND(",",W2571,FIND(",",W2571)+1)-FIND(",",W2571)-1)),MapTable!$A:$A,1,0)),ISERROR(VLOOKUP(TRIM(MID(W2571,FIND(",",W2571,FIND(",",W2571)+1)+1,999)),MapTable!$A:$A,1,0))),"맵없음",
  ""),
IF(ISERROR(FIND(",",W2571,FIND(",",W2571,FIND(",",W2571,FIND(",",W2571)+1)+1)+1)),
  IF(OR(ISERROR(VLOOKUP(LEFT(W2571,FIND(",",W2571)-1),MapTable!$A:$A,1,0)),ISERROR(VLOOKUP(TRIM(MID(W2571,FIND(",",W2571)+1,FIND(",",W2571,FIND(",",W2571)+1)-FIND(",",W2571)-1)),MapTable!$A:$A,1,0)),ISERROR(VLOOKUP(TRIM(MID(W2571,FIND(",",W2571,FIND(",",W2571)+1)+1,FIND(",",W2571,FIND(",",W2571,FIND(",",W2571)+1)+1)-FIND(",",W2571,FIND(",",W2571)+1)-1)),MapTable!$A:$A,1,0)),ISERROR(VLOOKUP(TRIM(MID(W2571,FIND(",",W2571,FIND(",",W2571,FIND(",",W2571)+1)+1)+1,999)),MapTable!$A:$A,1,0))),"맵없음",
  ""),
)))))</f>
        <v/>
      </c>
      <c r="AC2571" t="str">
        <f>IF(ISBLANK(AB2571),"",IF(ISERROR(VLOOKUP(AB2571,[3]DropTable!$A:$A,1,0)),"드랍없음",""))</f>
        <v/>
      </c>
      <c r="AE2571" t="str">
        <f>IF(ISBLANK(AD2571),"",IF(ISERROR(VLOOKUP(AD2571,[3]DropTable!$A:$A,1,0)),"드랍없음",""))</f>
        <v/>
      </c>
      <c r="AH2571">
        <v>1.5</v>
      </c>
      <c r="AI2571">
        <f t="shared" si="300"/>
        <v>0.33333333333333331</v>
      </c>
      <c r="AJ2571">
        <f t="shared" si="298"/>
        <v>1</v>
      </c>
      <c r="AK2571">
        <f t="shared" si="299"/>
        <v>3</v>
      </c>
      <c r="AL2571">
        <f t="shared" si="293"/>
        <v>14</v>
      </c>
    </row>
    <row r="2572" spans="1:38" hidden="1" x14ac:dyDescent="0.3">
      <c r="A2572">
        <v>29</v>
      </c>
      <c r="B2572">
        <v>31</v>
      </c>
      <c r="C2572">
        <f>IF(OR($L2572=TRUE,$A2572=0,MOD($A2572,ChapterTable!$R$20)&lt;&gt;0),
MAX(0,INT(($B2572+ChapterTable!$P$26+VLOOKUP(SUBSTITUTE(C$1,"성장단계","")&amp;"단계오프셋",ChapterTable!$R:$S,2,0))/ChapterTable!$P$23)),
MAX(0,INT(($B2572+ChapterTable!$R$26+VLOOKUP(SUBSTITUTE(C$1,"성장단계","")&amp;"보스단계오프셋",ChapterTable!$R:$S,2,0))/ChapterTable!$R$23)))</f>
        <v>3</v>
      </c>
      <c r="D2572">
        <f>IF(OR($L2572=TRUE,$A2572=0,MOD($A2572,ChapterTable!$R$20)&lt;&gt;0),
MAX(0,INT(($B2572+ChapterTable!$P$26+VLOOKUP(SUBSTITUTE(D$1,"성장단계","")&amp;"단계오프셋",ChapterTable!$R:$S,2,0))/ChapterTable!$P$23)),
MAX(0,INT(($B2572+ChapterTable!$R$26+VLOOKUP(SUBSTITUTE(D$1,"성장단계","")&amp;"보스단계오프셋",ChapterTable!$R:$S,2,0))/ChapterTable!$R$23)))</f>
        <v>3</v>
      </c>
      <c r="E2572" s="1">
        <f ca="1">IF(AND($A2572=0,$B2572=1),
    VLOOKUP(1,ChapterTable!$1:$1048576,MATCH("최종"&amp;SUBSTITUTE(SUBSTITUTE(E$1,"standard",""),"|Float",""),ChapterTable!$1:$1,0),0)*ChapterTable!$P$17,
  IF(AND($A2572=0,$B2572=0),
    E2573,
  IF($B2572=0,
    VLOOKUP($A2572,ChapterTable!$1:$1048576,MATCH("최종"&amp;SUBSTITUTE(SUBSTITUTE(E$1,"standard",""),"|Float",""),ChapterTable!$1:$1,0),0),
  IF($B2572=1,
    IF($L2572=FALSE,
      VLOOKUP($A2572,ChapterTable!$1:$1048576,MATCH("최종"&amp;SUBSTITUTE(SUBSTITUTE(E$1,"standard",""),"|Float",""),ChapterTable!$1:$1,0),0),
      VLOOKUP($A2572-ChapterTable!$P$11,ChapterTable!$1:$1048576,MATCH("최종"&amp;SUBSTITUTE(SUBSTITUTE(E$1,"standard",""),"|Float",""),ChapterTable!$1:$1,0),0)*ChapterTable!$P$14
    ),
  OFFSET(E2572,-$B2572+IF($L2572,1,0),0)*IF($B2572&gt;OFFSET($B2572,1,0),ChapterTable!$R$17,1)*
    (VLOOKUP(SUBSTITUTE(SUBSTITUTE(E$1,"standard",""),"|Float","")&amp;IF(OR($L2572=TRUE,$A2572=0,MOD($A2572,ChapterTable!$R$20)&lt;&gt;0),"","보스")&amp;"인게임누적곱배수",ChapterTable!$R:$S,2,0)^C2572
    +VLOOKUP(SUBSTITUTE(SUBSTITUTE(E$1,"standard",""),"|Float","")&amp;IF(OR($L2572=TRUE,$A2572=0,MOD($A2572,ChapterTable!$R$20)&lt;&gt;0),"","보스")&amp;"인게임누적합배수",ChapterTable!$R:$S,2,0)*C2572)
  )
  )
  )
)</f>
        <v>12544780.408480238</v>
      </c>
      <c r="F2572" s="1">
        <f ca="1">IF(AND($A2572=0,$B2572=1),
    VLOOKUP(1,ChapterTable!$1:$1048576,MATCH("최종"&amp;SUBSTITUTE(SUBSTITUTE(F$1,"standard",""),"|Float",""),ChapterTable!$1:$1,0),0)*ChapterTable!$P$17,
  IF(AND($A2572=0,$B2572=0),
    F2573,
  IF($B2572=0,
    VLOOKUP($A2572,ChapterTable!$1:$1048576,MATCH("최종"&amp;SUBSTITUTE(SUBSTITUTE(F$1,"standard",""),"|Float",""),ChapterTable!$1:$1,0),0),
  IF($B2572=1,
    IF($L2572=FALSE,
      VLOOKUP($A2572,ChapterTable!$1:$1048576,MATCH("최종"&amp;SUBSTITUTE(SUBSTITUTE(F$1,"standard",""),"|Float",""),ChapterTable!$1:$1,0),0),
      VLOOKUP($A2572-ChapterTable!$P$11,ChapterTable!$1:$1048576,MATCH("최종"&amp;SUBSTITUTE(SUBSTITUTE(F$1,"standard",""),"|Float",""),ChapterTable!$1:$1,0),0)*ChapterTable!$P$14
    ),
  OFFSET(F2572,-$B2572+IF($L2572,1,0),0)*
    (VLOOKUP(SUBSTITUTE(SUBSTITUTE(F$1,"standard",""),"|Float","")&amp;IF(OR($L2572=TRUE,$A2572=0,MOD($A2572,ChapterTable!$R$20)&lt;&gt;0),"","보스")&amp;"인게임누적곱배수",ChapterTable!$R:$S,2,0)^D2572
    +VLOOKUP(SUBSTITUTE(SUBSTITUTE(F$1,"standard",""),"|Float","")&amp;IF(OR($L2572=TRUE,$A2572=0,MOD($A2572,ChapterTable!$R$20)&lt;&gt;0),"","보스")&amp;"인게임누적합배수",ChapterTable!$R:$S,2,0)*D2572)
  )
  )
  )
)</f>
        <v>4001915.6251011174</v>
      </c>
      <c r="G2572" t="s">
        <v>719</v>
      </c>
      <c r="J2572" t="str">
        <f>IF(ISBLANK(I2572),"",
IFERROR(VLOOKUP(I2572,[1]StringTable!$1:$1048576,MATCH([1]StringTable!$B$1,[1]StringTable!$1:$1,0),0),
IFERROR(VLOOKUP(I2572,[1]InApkStringTable!$1:$1048576,MATCH([1]InApkStringTable!$B$1,[1]InApkStringTable!$1:$1,0),0),
"스트링없음")))</f>
        <v/>
      </c>
      <c r="L2572" t="b">
        <v>1</v>
      </c>
      <c r="N2572" t="str">
        <f>IF(ISBLANK(M2572),"",IF(ISERROR(VLOOKUP(M2572,MapTable!$A:$A,1,0)),"맵없음",""))</f>
        <v/>
      </c>
      <c r="O2572">
        <f t="shared" si="294"/>
        <v>4</v>
      </c>
      <c r="Q2572">
        <f t="shared" si="295"/>
        <v>4</v>
      </c>
      <c r="R2572" t="b">
        <f t="shared" ca="1" si="296"/>
        <v>1</v>
      </c>
      <c r="T2572" t="b">
        <f t="shared" ca="1" si="297"/>
        <v>1</v>
      </c>
      <c r="X2572" t="str">
        <f>IF(ISBLANK(W2572),"",
IF(ISERROR(FIND(",",W2572)),
  IF(ISERROR(VLOOKUP(W2572,MapTable!$A:$A,1,0)),"맵없음",
  ""),
IF(ISERROR(FIND(",",W2572,FIND(",",W2572)+1)),
  IF(OR(ISERROR(VLOOKUP(LEFT(W2572,FIND(",",W2572)-1),MapTable!$A:$A,1,0)),ISERROR(VLOOKUP(TRIM(MID(W2572,FIND(",",W2572)+1,999)),MapTable!$A:$A,1,0))),"맵없음",
  ""),
IF(ISERROR(FIND(",",W2572,FIND(",",W2572,FIND(",",W2572)+1)+1)),
  IF(OR(ISERROR(VLOOKUP(LEFT(W2572,FIND(",",W2572)-1),MapTable!$A:$A,1,0)),ISERROR(VLOOKUP(TRIM(MID(W2572,FIND(",",W2572)+1,FIND(",",W2572,FIND(",",W2572)+1)-FIND(",",W2572)-1)),MapTable!$A:$A,1,0)),ISERROR(VLOOKUP(TRIM(MID(W2572,FIND(",",W2572,FIND(",",W2572)+1)+1,999)),MapTable!$A:$A,1,0))),"맵없음",
  ""),
IF(ISERROR(FIND(",",W2572,FIND(",",W2572,FIND(",",W2572,FIND(",",W2572)+1)+1)+1)),
  IF(OR(ISERROR(VLOOKUP(LEFT(W2572,FIND(",",W2572)-1),MapTable!$A:$A,1,0)),ISERROR(VLOOKUP(TRIM(MID(W2572,FIND(",",W2572)+1,FIND(",",W2572,FIND(",",W2572)+1)-FIND(",",W2572)-1)),MapTable!$A:$A,1,0)),ISERROR(VLOOKUP(TRIM(MID(W2572,FIND(",",W2572,FIND(",",W2572)+1)+1,FIND(",",W2572,FIND(",",W2572,FIND(",",W2572)+1)+1)-FIND(",",W2572,FIND(",",W2572)+1)-1)),MapTable!$A:$A,1,0)),ISERROR(VLOOKUP(TRIM(MID(W2572,FIND(",",W2572,FIND(",",W2572,FIND(",",W2572)+1)+1)+1,999)),MapTable!$A:$A,1,0))),"맵없음",
  ""),
)))))</f>
        <v/>
      </c>
      <c r="AC2572" t="str">
        <f>IF(ISBLANK(AB2572),"",IF(ISERROR(VLOOKUP(AB2572,[3]DropTable!$A:$A,1,0)),"드랍없음",""))</f>
        <v/>
      </c>
      <c r="AE2572" t="str">
        <f>IF(ISBLANK(AD2572),"",IF(ISERROR(VLOOKUP(AD2572,[3]DropTable!$A:$A,1,0)),"드랍없음",""))</f>
        <v/>
      </c>
      <c r="AH2572">
        <v>1.5</v>
      </c>
      <c r="AI2572">
        <f t="shared" si="300"/>
        <v>0.25</v>
      </c>
      <c r="AJ2572">
        <f t="shared" si="298"/>
        <v>0.32</v>
      </c>
      <c r="AK2572">
        <f t="shared" si="299"/>
        <v>1</v>
      </c>
      <c r="AL2572">
        <f t="shared" si="293"/>
        <v>14</v>
      </c>
    </row>
    <row r="2573" spans="1:38" hidden="1" x14ac:dyDescent="0.3">
      <c r="A2573">
        <v>29</v>
      </c>
      <c r="B2573">
        <v>32</v>
      </c>
      <c r="C2573">
        <f>IF(OR($L2573=TRUE,$A2573=0,MOD($A2573,ChapterTable!$R$20)&lt;&gt;0),
MAX(0,INT(($B2573+ChapterTable!$P$26+VLOOKUP(SUBSTITUTE(C$1,"성장단계","")&amp;"단계오프셋",ChapterTable!$R:$S,2,0))/ChapterTable!$P$23)),
MAX(0,INT(($B2573+ChapterTable!$R$26+VLOOKUP(SUBSTITUTE(C$1,"성장단계","")&amp;"보스단계오프셋",ChapterTable!$R:$S,2,0))/ChapterTable!$R$23)))</f>
        <v>3</v>
      </c>
      <c r="D2573">
        <f>IF(OR($L2573=TRUE,$A2573=0,MOD($A2573,ChapterTable!$R$20)&lt;&gt;0),
MAX(0,INT(($B2573+ChapterTable!$P$26+VLOOKUP(SUBSTITUTE(D$1,"성장단계","")&amp;"단계오프셋",ChapterTable!$R:$S,2,0))/ChapterTable!$P$23)),
MAX(0,INT(($B2573+ChapterTable!$R$26+VLOOKUP(SUBSTITUTE(D$1,"성장단계","")&amp;"보스단계오프셋",ChapterTable!$R:$S,2,0))/ChapterTable!$R$23)))</f>
        <v>3</v>
      </c>
      <c r="E2573" s="1">
        <f ca="1">IF(AND($A2573=0,$B2573=1),
    VLOOKUP(1,ChapterTable!$1:$1048576,MATCH("최종"&amp;SUBSTITUTE(SUBSTITUTE(E$1,"standard",""),"|Float",""),ChapterTable!$1:$1,0),0)*ChapterTable!$P$17,
  IF(AND($A2573=0,$B2573=0),
    E2574,
  IF($B2573=0,
    VLOOKUP($A2573,ChapterTable!$1:$1048576,MATCH("최종"&amp;SUBSTITUTE(SUBSTITUTE(E$1,"standard",""),"|Float",""),ChapterTable!$1:$1,0),0),
  IF($B2573=1,
    IF($L2573=FALSE,
      VLOOKUP($A2573,ChapterTable!$1:$1048576,MATCH("최종"&amp;SUBSTITUTE(SUBSTITUTE(E$1,"standard",""),"|Float",""),ChapterTable!$1:$1,0),0),
      VLOOKUP($A2573-ChapterTable!$P$11,ChapterTable!$1:$1048576,MATCH("최종"&amp;SUBSTITUTE(SUBSTITUTE(E$1,"standard",""),"|Float",""),ChapterTable!$1:$1,0),0)*ChapterTable!$P$14
    ),
  OFFSET(E2573,-$B2573+IF($L2573,1,0),0)*IF($B2573&gt;OFFSET($B2573,1,0),ChapterTable!$R$17,1)*
    (VLOOKUP(SUBSTITUTE(SUBSTITUTE(E$1,"standard",""),"|Float","")&amp;IF(OR($L2573=TRUE,$A2573=0,MOD($A2573,ChapterTable!$R$20)&lt;&gt;0),"","보스")&amp;"인게임누적곱배수",ChapterTable!$R:$S,2,0)^C2573
    +VLOOKUP(SUBSTITUTE(SUBSTITUTE(E$1,"standard",""),"|Float","")&amp;IF(OR($L2573=TRUE,$A2573=0,MOD($A2573,ChapterTable!$R$20)&lt;&gt;0),"","보스")&amp;"인게임누적합배수",ChapterTable!$R:$S,2,0)*C2573)
  )
  )
  )
)</f>
        <v>12544780.408480238</v>
      </c>
      <c r="F2573" s="1">
        <f ca="1">IF(AND($A2573=0,$B2573=1),
    VLOOKUP(1,ChapterTable!$1:$1048576,MATCH("최종"&amp;SUBSTITUTE(SUBSTITUTE(F$1,"standard",""),"|Float",""),ChapterTable!$1:$1,0),0)*ChapterTable!$P$17,
  IF(AND($A2573=0,$B2573=0),
    F2574,
  IF($B2573=0,
    VLOOKUP($A2573,ChapterTable!$1:$1048576,MATCH("최종"&amp;SUBSTITUTE(SUBSTITUTE(F$1,"standard",""),"|Float",""),ChapterTable!$1:$1,0),0),
  IF($B2573=1,
    IF($L2573=FALSE,
      VLOOKUP($A2573,ChapterTable!$1:$1048576,MATCH("최종"&amp;SUBSTITUTE(SUBSTITUTE(F$1,"standard",""),"|Float",""),ChapterTable!$1:$1,0),0),
      VLOOKUP($A2573-ChapterTable!$P$11,ChapterTable!$1:$1048576,MATCH("최종"&amp;SUBSTITUTE(SUBSTITUTE(F$1,"standard",""),"|Float",""),ChapterTable!$1:$1,0),0)*ChapterTable!$P$14
    ),
  OFFSET(F2573,-$B2573+IF($L2573,1,0),0)*
    (VLOOKUP(SUBSTITUTE(SUBSTITUTE(F$1,"standard",""),"|Float","")&amp;IF(OR($L2573=TRUE,$A2573=0,MOD($A2573,ChapterTable!$R$20)&lt;&gt;0),"","보스")&amp;"인게임누적곱배수",ChapterTable!$R:$S,2,0)^D2573
    +VLOOKUP(SUBSTITUTE(SUBSTITUTE(F$1,"standard",""),"|Float","")&amp;IF(OR($L2573=TRUE,$A2573=0,MOD($A2573,ChapterTable!$R$20)&lt;&gt;0),"","보스")&amp;"인게임누적합배수",ChapterTable!$R:$S,2,0)*D2573)
  )
  )
  )
)</f>
        <v>4001915.6251011174</v>
      </c>
      <c r="G2573" t="s">
        <v>719</v>
      </c>
      <c r="J2573" t="str">
        <f>IF(ISBLANK(I2573),"",
IFERROR(VLOOKUP(I2573,[1]StringTable!$1:$1048576,MATCH([1]StringTable!$B$1,[1]StringTable!$1:$1,0),0),
IFERROR(VLOOKUP(I2573,[1]InApkStringTable!$1:$1048576,MATCH([1]InApkStringTable!$B$1,[1]InApkStringTable!$1:$1,0),0),
"스트링없음")))</f>
        <v/>
      </c>
      <c r="L2573" t="b">
        <v>1</v>
      </c>
      <c r="N2573" t="str">
        <f>IF(ISBLANK(M2573),"",IF(ISERROR(VLOOKUP(M2573,MapTable!$A:$A,1,0)),"맵없음",""))</f>
        <v/>
      </c>
      <c r="O2573">
        <f t="shared" si="294"/>
        <v>4</v>
      </c>
      <c r="Q2573">
        <f t="shared" si="295"/>
        <v>4</v>
      </c>
      <c r="R2573" t="b">
        <f t="shared" ca="1" si="296"/>
        <v>1</v>
      </c>
      <c r="T2573" t="b">
        <f t="shared" ca="1" si="297"/>
        <v>1</v>
      </c>
      <c r="X2573" t="str">
        <f>IF(ISBLANK(W2573),"",
IF(ISERROR(FIND(",",W2573)),
  IF(ISERROR(VLOOKUP(W2573,MapTable!$A:$A,1,0)),"맵없음",
  ""),
IF(ISERROR(FIND(",",W2573,FIND(",",W2573)+1)),
  IF(OR(ISERROR(VLOOKUP(LEFT(W2573,FIND(",",W2573)-1),MapTable!$A:$A,1,0)),ISERROR(VLOOKUP(TRIM(MID(W2573,FIND(",",W2573)+1,999)),MapTable!$A:$A,1,0))),"맵없음",
  ""),
IF(ISERROR(FIND(",",W2573,FIND(",",W2573,FIND(",",W2573)+1)+1)),
  IF(OR(ISERROR(VLOOKUP(LEFT(W2573,FIND(",",W2573)-1),MapTable!$A:$A,1,0)),ISERROR(VLOOKUP(TRIM(MID(W2573,FIND(",",W2573)+1,FIND(",",W2573,FIND(",",W2573)+1)-FIND(",",W2573)-1)),MapTable!$A:$A,1,0)),ISERROR(VLOOKUP(TRIM(MID(W2573,FIND(",",W2573,FIND(",",W2573)+1)+1,999)),MapTable!$A:$A,1,0))),"맵없음",
  ""),
IF(ISERROR(FIND(",",W2573,FIND(",",W2573,FIND(",",W2573,FIND(",",W2573)+1)+1)+1)),
  IF(OR(ISERROR(VLOOKUP(LEFT(W2573,FIND(",",W2573)-1),MapTable!$A:$A,1,0)),ISERROR(VLOOKUP(TRIM(MID(W2573,FIND(",",W2573)+1,FIND(",",W2573,FIND(",",W2573)+1)-FIND(",",W2573)-1)),MapTable!$A:$A,1,0)),ISERROR(VLOOKUP(TRIM(MID(W2573,FIND(",",W2573,FIND(",",W2573)+1)+1,FIND(",",W2573,FIND(",",W2573,FIND(",",W2573)+1)+1)-FIND(",",W2573,FIND(",",W2573)+1)-1)),MapTable!$A:$A,1,0)),ISERROR(VLOOKUP(TRIM(MID(W2573,FIND(",",W2573,FIND(",",W2573,FIND(",",W2573)+1)+1)+1,999)),MapTable!$A:$A,1,0))),"맵없음",
  ""),
)))))</f>
        <v/>
      </c>
      <c r="AC2573" t="str">
        <f>IF(ISBLANK(AB2573),"",IF(ISERROR(VLOOKUP(AB2573,[3]DropTable!$A:$A,1,0)),"드랍없음",""))</f>
        <v/>
      </c>
      <c r="AE2573" t="str">
        <f>IF(ISBLANK(AD2573),"",IF(ISERROR(VLOOKUP(AD2573,[3]DropTable!$A:$A,1,0)),"드랍없음",""))</f>
        <v/>
      </c>
      <c r="AH2573">
        <v>1.5</v>
      </c>
      <c r="AI2573">
        <f t="shared" si="300"/>
        <v>0.25</v>
      </c>
      <c r="AJ2573">
        <f t="shared" si="298"/>
        <v>0.32</v>
      </c>
      <c r="AK2573">
        <f t="shared" si="299"/>
        <v>1</v>
      </c>
      <c r="AL2573">
        <f t="shared" si="293"/>
        <v>14</v>
      </c>
    </row>
    <row r="2574" spans="1:38" hidden="1" x14ac:dyDescent="0.3">
      <c r="A2574">
        <v>29</v>
      </c>
      <c r="B2574">
        <v>33</v>
      </c>
      <c r="C2574">
        <f>IF(OR($L2574=TRUE,$A2574=0,MOD($A2574,ChapterTable!$R$20)&lt;&gt;0),
MAX(0,INT(($B2574+ChapterTable!$P$26+VLOOKUP(SUBSTITUTE(C$1,"성장단계","")&amp;"단계오프셋",ChapterTable!$R:$S,2,0))/ChapterTable!$P$23)),
MAX(0,INT(($B2574+ChapterTable!$R$26+VLOOKUP(SUBSTITUTE(C$1,"성장단계","")&amp;"보스단계오프셋",ChapterTable!$R:$S,2,0))/ChapterTable!$R$23)))</f>
        <v>3</v>
      </c>
      <c r="D2574">
        <f>IF(OR($L2574=TRUE,$A2574=0,MOD($A2574,ChapterTable!$R$20)&lt;&gt;0),
MAX(0,INT(($B2574+ChapterTable!$P$26+VLOOKUP(SUBSTITUTE(D$1,"성장단계","")&amp;"단계오프셋",ChapterTable!$R:$S,2,0))/ChapterTable!$P$23)),
MAX(0,INT(($B2574+ChapterTable!$R$26+VLOOKUP(SUBSTITUTE(D$1,"성장단계","")&amp;"보스단계오프셋",ChapterTable!$R:$S,2,0))/ChapterTable!$R$23)))</f>
        <v>3</v>
      </c>
      <c r="E2574" s="1">
        <f ca="1">IF(AND($A2574=0,$B2574=1),
    VLOOKUP(1,ChapterTable!$1:$1048576,MATCH("최종"&amp;SUBSTITUTE(SUBSTITUTE(E$1,"standard",""),"|Float",""),ChapterTable!$1:$1,0),0)*ChapterTable!$P$17,
  IF(AND($A2574=0,$B2574=0),
    E2575,
  IF($B2574=0,
    VLOOKUP($A2574,ChapterTable!$1:$1048576,MATCH("최종"&amp;SUBSTITUTE(SUBSTITUTE(E$1,"standard",""),"|Float",""),ChapterTable!$1:$1,0),0),
  IF($B2574=1,
    IF($L2574=FALSE,
      VLOOKUP($A2574,ChapterTable!$1:$1048576,MATCH("최종"&amp;SUBSTITUTE(SUBSTITUTE(E$1,"standard",""),"|Float",""),ChapterTable!$1:$1,0),0),
      VLOOKUP($A2574-ChapterTable!$P$11,ChapterTable!$1:$1048576,MATCH("최종"&amp;SUBSTITUTE(SUBSTITUTE(E$1,"standard",""),"|Float",""),ChapterTable!$1:$1,0),0)*ChapterTable!$P$14
    ),
  OFFSET(E2574,-$B2574+IF($L2574,1,0),0)*IF($B2574&gt;OFFSET($B2574,1,0),ChapterTable!$R$17,1)*
    (VLOOKUP(SUBSTITUTE(SUBSTITUTE(E$1,"standard",""),"|Float","")&amp;IF(OR($L2574=TRUE,$A2574=0,MOD($A2574,ChapterTable!$R$20)&lt;&gt;0),"","보스")&amp;"인게임누적곱배수",ChapterTable!$R:$S,2,0)^C2574
    +VLOOKUP(SUBSTITUTE(SUBSTITUTE(E$1,"standard",""),"|Float","")&amp;IF(OR($L2574=TRUE,$A2574=0,MOD($A2574,ChapterTable!$R$20)&lt;&gt;0),"","보스")&amp;"인게임누적합배수",ChapterTable!$R:$S,2,0)*C2574)
  )
  )
  )
)</f>
        <v>12544780.408480238</v>
      </c>
      <c r="F2574" s="1">
        <f ca="1">IF(AND($A2574=0,$B2574=1),
    VLOOKUP(1,ChapterTable!$1:$1048576,MATCH("최종"&amp;SUBSTITUTE(SUBSTITUTE(F$1,"standard",""),"|Float",""),ChapterTable!$1:$1,0),0)*ChapterTable!$P$17,
  IF(AND($A2574=0,$B2574=0),
    F2575,
  IF($B2574=0,
    VLOOKUP($A2574,ChapterTable!$1:$1048576,MATCH("최종"&amp;SUBSTITUTE(SUBSTITUTE(F$1,"standard",""),"|Float",""),ChapterTable!$1:$1,0),0),
  IF($B2574=1,
    IF($L2574=FALSE,
      VLOOKUP($A2574,ChapterTable!$1:$1048576,MATCH("최종"&amp;SUBSTITUTE(SUBSTITUTE(F$1,"standard",""),"|Float",""),ChapterTable!$1:$1,0),0),
      VLOOKUP($A2574-ChapterTable!$P$11,ChapterTable!$1:$1048576,MATCH("최종"&amp;SUBSTITUTE(SUBSTITUTE(F$1,"standard",""),"|Float",""),ChapterTable!$1:$1,0),0)*ChapterTable!$P$14
    ),
  OFFSET(F2574,-$B2574+IF($L2574,1,0),0)*
    (VLOOKUP(SUBSTITUTE(SUBSTITUTE(F$1,"standard",""),"|Float","")&amp;IF(OR($L2574=TRUE,$A2574=0,MOD($A2574,ChapterTable!$R$20)&lt;&gt;0),"","보스")&amp;"인게임누적곱배수",ChapterTable!$R:$S,2,0)^D2574
    +VLOOKUP(SUBSTITUTE(SUBSTITUTE(F$1,"standard",""),"|Float","")&amp;IF(OR($L2574=TRUE,$A2574=0,MOD($A2574,ChapterTable!$R$20)&lt;&gt;0),"","보스")&amp;"인게임누적합배수",ChapterTable!$R:$S,2,0)*D2574)
  )
  )
  )
)</f>
        <v>4001915.6251011174</v>
      </c>
      <c r="G2574" t="s">
        <v>719</v>
      </c>
      <c r="J2574" t="str">
        <f>IF(ISBLANK(I2574),"",
IFERROR(VLOOKUP(I2574,[1]StringTable!$1:$1048576,MATCH([1]StringTable!$B$1,[1]StringTable!$1:$1,0),0),
IFERROR(VLOOKUP(I2574,[1]InApkStringTable!$1:$1048576,MATCH([1]InApkStringTable!$B$1,[1]InApkStringTable!$1:$1,0),0),
"스트링없음")))</f>
        <v/>
      </c>
      <c r="L2574" t="b">
        <v>1</v>
      </c>
      <c r="N2574" t="str">
        <f>IF(ISBLANK(M2574),"",IF(ISERROR(VLOOKUP(M2574,MapTable!$A:$A,1,0)),"맵없음",""))</f>
        <v/>
      </c>
      <c r="O2574">
        <f t="shared" si="294"/>
        <v>4</v>
      </c>
      <c r="Q2574">
        <f t="shared" si="295"/>
        <v>4</v>
      </c>
      <c r="R2574" t="b">
        <f t="shared" ca="1" si="296"/>
        <v>1</v>
      </c>
      <c r="T2574" t="b">
        <f t="shared" ca="1" si="297"/>
        <v>1</v>
      </c>
      <c r="X2574" t="str">
        <f>IF(ISBLANK(W2574),"",
IF(ISERROR(FIND(",",W2574)),
  IF(ISERROR(VLOOKUP(W2574,MapTable!$A:$A,1,0)),"맵없음",
  ""),
IF(ISERROR(FIND(",",W2574,FIND(",",W2574)+1)),
  IF(OR(ISERROR(VLOOKUP(LEFT(W2574,FIND(",",W2574)-1),MapTable!$A:$A,1,0)),ISERROR(VLOOKUP(TRIM(MID(W2574,FIND(",",W2574)+1,999)),MapTable!$A:$A,1,0))),"맵없음",
  ""),
IF(ISERROR(FIND(",",W2574,FIND(",",W2574,FIND(",",W2574)+1)+1)),
  IF(OR(ISERROR(VLOOKUP(LEFT(W2574,FIND(",",W2574)-1),MapTable!$A:$A,1,0)),ISERROR(VLOOKUP(TRIM(MID(W2574,FIND(",",W2574)+1,FIND(",",W2574,FIND(",",W2574)+1)-FIND(",",W2574)-1)),MapTable!$A:$A,1,0)),ISERROR(VLOOKUP(TRIM(MID(W2574,FIND(",",W2574,FIND(",",W2574)+1)+1,999)),MapTable!$A:$A,1,0))),"맵없음",
  ""),
IF(ISERROR(FIND(",",W2574,FIND(",",W2574,FIND(",",W2574,FIND(",",W2574)+1)+1)+1)),
  IF(OR(ISERROR(VLOOKUP(LEFT(W2574,FIND(",",W2574)-1),MapTable!$A:$A,1,0)),ISERROR(VLOOKUP(TRIM(MID(W2574,FIND(",",W2574)+1,FIND(",",W2574,FIND(",",W2574)+1)-FIND(",",W2574)-1)),MapTable!$A:$A,1,0)),ISERROR(VLOOKUP(TRIM(MID(W2574,FIND(",",W2574,FIND(",",W2574)+1)+1,FIND(",",W2574,FIND(",",W2574,FIND(",",W2574)+1)+1)-FIND(",",W2574,FIND(",",W2574)+1)-1)),MapTable!$A:$A,1,0)),ISERROR(VLOOKUP(TRIM(MID(W2574,FIND(",",W2574,FIND(",",W2574,FIND(",",W2574)+1)+1)+1,999)),MapTable!$A:$A,1,0))),"맵없음",
  ""),
)))))</f>
        <v/>
      </c>
      <c r="AC2574" t="str">
        <f>IF(ISBLANK(AB2574),"",IF(ISERROR(VLOOKUP(AB2574,[3]DropTable!$A:$A,1,0)),"드랍없음",""))</f>
        <v/>
      </c>
      <c r="AE2574" t="str">
        <f>IF(ISBLANK(AD2574),"",IF(ISERROR(VLOOKUP(AD2574,[3]DropTable!$A:$A,1,0)),"드랍없음",""))</f>
        <v/>
      </c>
      <c r="AH2574">
        <v>1.5</v>
      </c>
      <c r="AI2574">
        <f t="shared" si="300"/>
        <v>0.25</v>
      </c>
      <c r="AJ2574">
        <f t="shared" si="298"/>
        <v>0.32</v>
      </c>
      <c r="AK2574">
        <f t="shared" si="299"/>
        <v>1</v>
      </c>
      <c r="AL2574">
        <f t="shared" si="293"/>
        <v>14</v>
      </c>
    </row>
    <row r="2575" spans="1:38" hidden="1" x14ac:dyDescent="0.3">
      <c r="A2575">
        <v>29</v>
      </c>
      <c r="B2575">
        <v>34</v>
      </c>
      <c r="C2575">
        <f>IF(OR($L2575=TRUE,$A2575=0,MOD($A2575,ChapterTable!$R$20)&lt;&gt;0),
MAX(0,INT(($B2575+ChapterTable!$P$26+VLOOKUP(SUBSTITUTE(C$1,"성장단계","")&amp;"단계오프셋",ChapterTable!$R:$S,2,0))/ChapterTable!$P$23)),
MAX(0,INT(($B2575+ChapterTable!$R$26+VLOOKUP(SUBSTITUTE(C$1,"성장단계","")&amp;"보스단계오프셋",ChapterTable!$R:$S,2,0))/ChapterTable!$R$23)))</f>
        <v>3</v>
      </c>
      <c r="D2575">
        <f>IF(OR($L2575=TRUE,$A2575=0,MOD($A2575,ChapterTable!$R$20)&lt;&gt;0),
MAX(0,INT(($B2575+ChapterTable!$P$26+VLOOKUP(SUBSTITUTE(D$1,"성장단계","")&amp;"단계오프셋",ChapterTable!$R:$S,2,0))/ChapterTable!$P$23)),
MAX(0,INT(($B2575+ChapterTable!$R$26+VLOOKUP(SUBSTITUTE(D$1,"성장단계","")&amp;"보스단계오프셋",ChapterTable!$R:$S,2,0))/ChapterTable!$R$23)))</f>
        <v>3</v>
      </c>
      <c r="E2575" s="1">
        <f ca="1">IF(AND($A2575=0,$B2575=1),
    VLOOKUP(1,ChapterTable!$1:$1048576,MATCH("최종"&amp;SUBSTITUTE(SUBSTITUTE(E$1,"standard",""),"|Float",""),ChapterTable!$1:$1,0),0)*ChapterTable!$P$17,
  IF(AND($A2575=0,$B2575=0),
    E2576,
  IF($B2575=0,
    VLOOKUP($A2575,ChapterTable!$1:$1048576,MATCH("최종"&amp;SUBSTITUTE(SUBSTITUTE(E$1,"standard",""),"|Float",""),ChapterTable!$1:$1,0),0),
  IF($B2575=1,
    IF($L2575=FALSE,
      VLOOKUP($A2575,ChapterTable!$1:$1048576,MATCH("최종"&amp;SUBSTITUTE(SUBSTITUTE(E$1,"standard",""),"|Float",""),ChapterTable!$1:$1,0),0),
      VLOOKUP($A2575-ChapterTable!$P$11,ChapterTable!$1:$1048576,MATCH("최종"&amp;SUBSTITUTE(SUBSTITUTE(E$1,"standard",""),"|Float",""),ChapterTable!$1:$1,0),0)*ChapterTable!$P$14
    ),
  OFFSET(E2575,-$B2575+IF($L2575,1,0),0)*IF($B2575&gt;OFFSET($B2575,1,0),ChapterTable!$R$17,1)*
    (VLOOKUP(SUBSTITUTE(SUBSTITUTE(E$1,"standard",""),"|Float","")&amp;IF(OR($L2575=TRUE,$A2575=0,MOD($A2575,ChapterTable!$R$20)&lt;&gt;0),"","보스")&amp;"인게임누적곱배수",ChapterTable!$R:$S,2,0)^C2575
    +VLOOKUP(SUBSTITUTE(SUBSTITUTE(E$1,"standard",""),"|Float","")&amp;IF(OR($L2575=TRUE,$A2575=0,MOD($A2575,ChapterTable!$R$20)&lt;&gt;0),"","보스")&amp;"인게임누적합배수",ChapterTable!$R:$S,2,0)*C2575)
  )
  )
  )
)</f>
        <v>12544780.408480238</v>
      </c>
      <c r="F2575" s="1">
        <f ca="1">IF(AND($A2575=0,$B2575=1),
    VLOOKUP(1,ChapterTable!$1:$1048576,MATCH("최종"&amp;SUBSTITUTE(SUBSTITUTE(F$1,"standard",""),"|Float",""),ChapterTable!$1:$1,0),0)*ChapterTable!$P$17,
  IF(AND($A2575=0,$B2575=0),
    F2576,
  IF($B2575=0,
    VLOOKUP($A2575,ChapterTable!$1:$1048576,MATCH("최종"&amp;SUBSTITUTE(SUBSTITUTE(F$1,"standard",""),"|Float",""),ChapterTable!$1:$1,0),0),
  IF($B2575=1,
    IF($L2575=FALSE,
      VLOOKUP($A2575,ChapterTable!$1:$1048576,MATCH("최종"&amp;SUBSTITUTE(SUBSTITUTE(F$1,"standard",""),"|Float",""),ChapterTable!$1:$1,0),0),
      VLOOKUP($A2575-ChapterTable!$P$11,ChapterTable!$1:$1048576,MATCH("최종"&amp;SUBSTITUTE(SUBSTITUTE(F$1,"standard",""),"|Float",""),ChapterTable!$1:$1,0),0)*ChapterTable!$P$14
    ),
  OFFSET(F2575,-$B2575+IF($L2575,1,0),0)*
    (VLOOKUP(SUBSTITUTE(SUBSTITUTE(F$1,"standard",""),"|Float","")&amp;IF(OR($L2575=TRUE,$A2575=0,MOD($A2575,ChapterTable!$R$20)&lt;&gt;0),"","보스")&amp;"인게임누적곱배수",ChapterTable!$R:$S,2,0)^D2575
    +VLOOKUP(SUBSTITUTE(SUBSTITUTE(F$1,"standard",""),"|Float","")&amp;IF(OR($L2575=TRUE,$A2575=0,MOD($A2575,ChapterTable!$R$20)&lt;&gt;0),"","보스")&amp;"인게임누적합배수",ChapterTable!$R:$S,2,0)*D2575)
  )
  )
  )
)</f>
        <v>4001915.6251011174</v>
      </c>
      <c r="G2575" t="s">
        <v>719</v>
      </c>
      <c r="J2575" t="str">
        <f>IF(ISBLANK(I2575),"",
IFERROR(VLOOKUP(I2575,[1]StringTable!$1:$1048576,MATCH([1]StringTable!$B$1,[1]StringTable!$1:$1,0),0),
IFERROR(VLOOKUP(I2575,[1]InApkStringTable!$1:$1048576,MATCH([1]InApkStringTable!$B$1,[1]InApkStringTable!$1:$1,0),0),
"스트링없음")))</f>
        <v/>
      </c>
      <c r="L2575" t="b">
        <v>1</v>
      </c>
      <c r="N2575" t="str">
        <f>IF(ISBLANK(M2575),"",IF(ISERROR(VLOOKUP(M2575,MapTable!$A:$A,1,0)),"맵없음",""))</f>
        <v/>
      </c>
      <c r="O2575">
        <f t="shared" si="294"/>
        <v>4</v>
      </c>
      <c r="Q2575">
        <f t="shared" si="295"/>
        <v>4</v>
      </c>
      <c r="R2575" t="b">
        <f t="shared" ca="1" si="296"/>
        <v>1</v>
      </c>
      <c r="T2575" t="b">
        <f t="shared" ca="1" si="297"/>
        <v>1</v>
      </c>
      <c r="X2575" t="str">
        <f>IF(ISBLANK(W2575),"",
IF(ISERROR(FIND(",",W2575)),
  IF(ISERROR(VLOOKUP(W2575,MapTable!$A:$A,1,0)),"맵없음",
  ""),
IF(ISERROR(FIND(",",W2575,FIND(",",W2575)+1)),
  IF(OR(ISERROR(VLOOKUP(LEFT(W2575,FIND(",",W2575)-1),MapTable!$A:$A,1,0)),ISERROR(VLOOKUP(TRIM(MID(W2575,FIND(",",W2575)+1,999)),MapTable!$A:$A,1,0))),"맵없음",
  ""),
IF(ISERROR(FIND(",",W2575,FIND(",",W2575,FIND(",",W2575)+1)+1)),
  IF(OR(ISERROR(VLOOKUP(LEFT(W2575,FIND(",",W2575)-1),MapTable!$A:$A,1,0)),ISERROR(VLOOKUP(TRIM(MID(W2575,FIND(",",W2575)+1,FIND(",",W2575,FIND(",",W2575)+1)-FIND(",",W2575)-1)),MapTable!$A:$A,1,0)),ISERROR(VLOOKUP(TRIM(MID(W2575,FIND(",",W2575,FIND(",",W2575)+1)+1,999)),MapTable!$A:$A,1,0))),"맵없음",
  ""),
IF(ISERROR(FIND(",",W2575,FIND(",",W2575,FIND(",",W2575,FIND(",",W2575)+1)+1)+1)),
  IF(OR(ISERROR(VLOOKUP(LEFT(W2575,FIND(",",W2575)-1),MapTable!$A:$A,1,0)),ISERROR(VLOOKUP(TRIM(MID(W2575,FIND(",",W2575)+1,FIND(",",W2575,FIND(",",W2575)+1)-FIND(",",W2575)-1)),MapTable!$A:$A,1,0)),ISERROR(VLOOKUP(TRIM(MID(W2575,FIND(",",W2575,FIND(",",W2575)+1)+1,FIND(",",W2575,FIND(",",W2575,FIND(",",W2575)+1)+1)-FIND(",",W2575,FIND(",",W2575)+1)-1)),MapTable!$A:$A,1,0)),ISERROR(VLOOKUP(TRIM(MID(W2575,FIND(",",W2575,FIND(",",W2575,FIND(",",W2575)+1)+1)+1,999)),MapTable!$A:$A,1,0))),"맵없음",
  ""),
)))))</f>
        <v/>
      </c>
      <c r="AC2575" t="str">
        <f>IF(ISBLANK(AB2575),"",IF(ISERROR(VLOOKUP(AB2575,[3]DropTable!$A:$A,1,0)),"드랍없음",""))</f>
        <v/>
      </c>
      <c r="AE2575" t="str">
        <f>IF(ISBLANK(AD2575),"",IF(ISERROR(VLOOKUP(AD2575,[3]DropTable!$A:$A,1,0)),"드랍없음",""))</f>
        <v/>
      </c>
      <c r="AH2575">
        <v>1.5</v>
      </c>
      <c r="AI2575">
        <f t="shared" si="300"/>
        <v>0.25</v>
      </c>
      <c r="AJ2575">
        <f t="shared" si="298"/>
        <v>0.32</v>
      </c>
      <c r="AK2575">
        <f t="shared" si="299"/>
        <v>1</v>
      </c>
      <c r="AL2575">
        <f t="shared" si="293"/>
        <v>14</v>
      </c>
    </row>
    <row r="2576" spans="1:38" hidden="1" x14ac:dyDescent="0.3">
      <c r="A2576">
        <v>29</v>
      </c>
      <c r="B2576">
        <v>35</v>
      </c>
      <c r="C2576">
        <f>IF(OR($L2576=TRUE,$A2576=0,MOD($A2576,ChapterTable!$R$20)&lt;&gt;0),
MAX(0,INT(($B2576+ChapterTable!$P$26+VLOOKUP(SUBSTITUTE(C$1,"성장단계","")&amp;"단계오프셋",ChapterTable!$R:$S,2,0))/ChapterTable!$P$23)),
MAX(0,INT(($B2576+ChapterTable!$R$26+VLOOKUP(SUBSTITUTE(C$1,"성장단계","")&amp;"보스단계오프셋",ChapterTable!$R:$S,2,0))/ChapterTable!$R$23)))</f>
        <v>3</v>
      </c>
      <c r="D2576">
        <f>IF(OR($L2576=TRUE,$A2576=0,MOD($A2576,ChapterTable!$R$20)&lt;&gt;0),
MAX(0,INT(($B2576+ChapterTable!$P$26+VLOOKUP(SUBSTITUTE(D$1,"성장단계","")&amp;"단계오프셋",ChapterTable!$R:$S,2,0))/ChapterTable!$P$23)),
MAX(0,INT(($B2576+ChapterTable!$R$26+VLOOKUP(SUBSTITUTE(D$1,"성장단계","")&amp;"보스단계오프셋",ChapterTable!$R:$S,2,0))/ChapterTable!$R$23)))</f>
        <v>3</v>
      </c>
      <c r="E2576" s="1">
        <f ca="1">IF(AND($A2576=0,$B2576=1),
    VLOOKUP(1,ChapterTable!$1:$1048576,MATCH("최종"&amp;SUBSTITUTE(SUBSTITUTE(E$1,"standard",""),"|Float",""),ChapterTable!$1:$1,0),0)*ChapterTable!$P$17,
  IF(AND($A2576=0,$B2576=0),
    E2577,
  IF($B2576=0,
    VLOOKUP($A2576,ChapterTable!$1:$1048576,MATCH("최종"&amp;SUBSTITUTE(SUBSTITUTE(E$1,"standard",""),"|Float",""),ChapterTable!$1:$1,0),0),
  IF($B2576=1,
    IF($L2576=FALSE,
      VLOOKUP($A2576,ChapterTable!$1:$1048576,MATCH("최종"&amp;SUBSTITUTE(SUBSTITUTE(E$1,"standard",""),"|Float",""),ChapterTable!$1:$1,0),0),
      VLOOKUP($A2576-ChapterTable!$P$11,ChapterTable!$1:$1048576,MATCH("최종"&amp;SUBSTITUTE(SUBSTITUTE(E$1,"standard",""),"|Float",""),ChapterTable!$1:$1,0),0)*ChapterTable!$P$14
    ),
  OFFSET(E2576,-$B2576+IF($L2576,1,0),0)*IF($B2576&gt;OFFSET($B2576,1,0),ChapterTable!$R$17,1)*
    (VLOOKUP(SUBSTITUTE(SUBSTITUTE(E$1,"standard",""),"|Float","")&amp;IF(OR($L2576=TRUE,$A2576=0,MOD($A2576,ChapterTable!$R$20)&lt;&gt;0),"","보스")&amp;"인게임누적곱배수",ChapterTable!$R:$S,2,0)^C2576
    +VLOOKUP(SUBSTITUTE(SUBSTITUTE(E$1,"standard",""),"|Float","")&amp;IF(OR($L2576=TRUE,$A2576=0,MOD($A2576,ChapterTable!$R$20)&lt;&gt;0),"","보스")&amp;"인게임누적합배수",ChapterTable!$R:$S,2,0)*C2576)
  )
  )
  )
)</f>
        <v>12544780.408480238</v>
      </c>
      <c r="F2576" s="1">
        <f ca="1">IF(AND($A2576=0,$B2576=1),
    VLOOKUP(1,ChapterTable!$1:$1048576,MATCH("최종"&amp;SUBSTITUTE(SUBSTITUTE(F$1,"standard",""),"|Float",""),ChapterTable!$1:$1,0),0)*ChapterTable!$P$17,
  IF(AND($A2576=0,$B2576=0),
    F2577,
  IF($B2576=0,
    VLOOKUP($A2576,ChapterTable!$1:$1048576,MATCH("최종"&amp;SUBSTITUTE(SUBSTITUTE(F$1,"standard",""),"|Float",""),ChapterTable!$1:$1,0),0),
  IF($B2576=1,
    IF($L2576=FALSE,
      VLOOKUP($A2576,ChapterTable!$1:$1048576,MATCH("최종"&amp;SUBSTITUTE(SUBSTITUTE(F$1,"standard",""),"|Float",""),ChapterTable!$1:$1,0),0),
      VLOOKUP($A2576-ChapterTable!$P$11,ChapterTable!$1:$1048576,MATCH("최종"&amp;SUBSTITUTE(SUBSTITUTE(F$1,"standard",""),"|Float",""),ChapterTable!$1:$1,0),0)*ChapterTable!$P$14
    ),
  OFFSET(F2576,-$B2576+IF($L2576,1,0),0)*
    (VLOOKUP(SUBSTITUTE(SUBSTITUTE(F$1,"standard",""),"|Float","")&amp;IF(OR($L2576=TRUE,$A2576=0,MOD($A2576,ChapterTable!$R$20)&lt;&gt;0),"","보스")&amp;"인게임누적곱배수",ChapterTable!$R:$S,2,0)^D2576
    +VLOOKUP(SUBSTITUTE(SUBSTITUTE(F$1,"standard",""),"|Float","")&amp;IF(OR($L2576=TRUE,$A2576=0,MOD($A2576,ChapterTable!$R$20)&lt;&gt;0),"","보스")&amp;"인게임누적합배수",ChapterTable!$R:$S,2,0)*D2576)
  )
  )
  )
)</f>
        <v>4001915.6251011174</v>
      </c>
      <c r="G2576" t="s">
        <v>719</v>
      </c>
      <c r="J2576" t="str">
        <f>IF(ISBLANK(I2576),"",
IFERROR(VLOOKUP(I2576,[1]StringTable!$1:$1048576,MATCH([1]StringTable!$B$1,[1]StringTable!$1:$1,0),0),
IFERROR(VLOOKUP(I2576,[1]InApkStringTable!$1:$1048576,MATCH([1]InApkStringTable!$B$1,[1]InApkStringTable!$1:$1,0),0),
"스트링없음")))</f>
        <v/>
      </c>
      <c r="L2576" t="b">
        <v>1</v>
      </c>
      <c r="N2576" t="str">
        <f>IF(ISBLANK(M2576),"",IF(ISERROR(VLOOKUP(M2576,MapTable!$A:$A,1,0)),"맵없음",""))</f>
        <v/>
      </c>
      <c r="O2576">
        <f t="shared" si="294"/>
        <v>11</v>
      </c>
      <c r="Q2576">
        <f t="shared" si="295"/>
        <v>11</v>
      </c>
      <c r="R2576" t="b">
        <f t="shared" ca="1" si="296"/>
        <v>1</v>
      </c>
      <c r="T2576" t="b">
        <f t="shared" ca="1" si="297"/>
        <v>1</v>
      </c>
      <c r="X2576" t="str">
        <f>IF(ISBLANK(W2576),"",
IF(ISERROR(FIND(",",W2576)),
  IF(ISERROR(VLOOKUP(W2576,MapTable!$A:$A,1,0)),"맵없음",
  ""),
IF(ISERROR(FIND(",",W2576,FIND(",",W2576)+1)),
  IF(OR(ISERROR(VLOOKUP(LEFT(W2576,FIND(",",W2576)-1),MapTable!$A:$A,1,0)),ISERROR(VLOOKUP(TRIM(MID(W2576,FIND(",",W2576)+1,999)),MapTable!$A:$A,1,0))),"맵없음",
  ""),
IF(ISERROR(FIND(",",W2576,FIND(",",W2576,FIND(",",W2576)+1)+1)),
  IF(OR(ISERROR(VLOOKUP(LEFT(W2576,FIND(",",W2576)-1),MapTable!$A:$A,1,0)),ISERROR(VLOOKUP(TRIM(MID(W2576,FIND(",",W2576)+1,FIND(",",W2576,FIND(",",W2576)+1)-FIND(",",W2576)-1)),MapTable!$A:$A,1,0)),ISERROR(VLOOKUP(TRIM(MID(W2576,FIND(",",W2576,FIND(",",W2576)+1)+1,999)),MapTable!$A:$A,1,0))),"맵없음",
  ""),
IF(ISERROR(FIND(",",W2576,FIND(",",W2576,FIND(",",W2576,FIND(",",W2576)+1)+1)+1)),
  IF(OR(ISERROR(VLOOKUP(LEFT(W2576,FIND(",",W2576)-1),MapTable!$A:$A,1,0)),ISERROR(VLOOKUP(TRIM(MID(W2576,FIND(",",W2576)+1,FIND(",",W2576,FIND(",",W2576)+1)-FIND(",",W2576)-1)),MapTable!$A:$A,1,0)),ISERROR(VLOOKUP(TRIM(MID(W2576,FIND(",",W2576,FIND(",",W2576)+1)+1,FIND(",",W2576,FIND(",",W2576,FIND(",",W2576)+1)+1)-FIND(",",W2576,FIND(",",W2576)+1)-1)),MapTable!$A:$A,1,0)),ISERROR(VLOOKUP(TRIM(MID(W2576,FIND(",",W2576,FIND(",",W2576,FIND(",",W2576)+1)+1)+1,999)),MapTable!$A:$A,1,0))),"맵없음",
  ""),
)))))</f>
        <v/>
      </c>
      <c r="AC2576" t="str">
        <f>IF(ISBLANK(AB2576),"",IF(ISERROR(VLOOKUP(AB2576,[3]DropTable!$A:$A,1,0)),"드랍없음",""))</f>
        <v/>
      </c>
      <c r="AE2576" t="str">
        <f>IF(ISBLANK(AD2576),"",IF(ISERROR(VLOOKUP(AD2576,[3]DropTable!$A:$A,1,0)),"드랍없음",""))</f>
        <v/>
      </c>
      <c r="AH2576">
        <v>1.5</v>
      </c>
      <c r="AI2576">
        <f t="shared" si="300"/>
        <v>0.25</v>
      </c>
      <c r="AJ2576">
        <f t="shared" si="298"/>
        <v>0.32</v>
      </c>
      <c r="AK2576">
        <f t="shared" si="299"/>
        <v>1</v>
      </c>
      <c r="AL2576">
        <f t="shared" si="293"/>
        <v>14</v>
      </c>
    </row>
    <row r="2577" spans="1:38" hidden="1" x14ac:dyDescent="0.3">
      <c r="A2577">
        <v>29</v>
      </c>
      <c r="B2577">
        <v>36</v>
      </c>
      <c r="C2577">
        <f>IF(OR($L2577=TRUE,$A2577=0,MOD($A2577,ChapterTable!$R$20)&lt;&gt;0),
MAX(0,INT(($B2577+ChapterTable!$P$26+VLOOKUP(SUBSTITUTE(C$1,"성장단계","")&amp;"단계오프셋",ChapterTable!$R:$S,2,0))/ChapterTable!$P$23)),
MAX(0,INT(($B2577+ChapterTable!$R$26+VLOOKUP(SUBSTITUTE(C$1,"성장단계","")&amp;"보스단계오프셋",ChapterTable!$R:$S,2,0))/ChapterTable!$R$23)))</f>
        <v>4</v>
      </c>
      <c r="D2577">
        <f>IF(OR($L2577=TRUE,$A2577=0,MOD($A2577,ChapterTable!$R$20)&lt;&gt;0),
MAX(0,INT(($B2577+ChapterTable!$P$26+VLOOKUP(SUBSTITUTE(D$1,"성장단계","")&amp;"단계오프셋",ChapterTable!$R:$S,2,0))/ChapterTable!$P$23)),
MAX(0,INT(($B2577+ChapterTable!$R$26+VLOOKUP(SUBSTITUTE(D$1,"성장단계","")&amp;"보스단계오프셋",ChapterTable!$R:$S,2,0))/ChapterTable!$R$23)))</f>
        <v>3</v>
      </c>
      <c r="E2577" s="1">
        <f ca="1">IF(AND($A2577=0,$B2577=1),
    VLOOKUP(1,ChapterTable!$1:$1048576,MATCH("최종"&amp;SUBSTITUTE(SUBSTITUTE(E$1,"standard",""),"|Float",""),ChapterTable!$1:$1,0),0)*ChapterTable!$P$17,
  IF(AND($A2577=0,$B2577=0),
    E2578,
  IF($B2577=0,
    VLOOKUP($A2577,ChapterTable!$1:$1048576,MATCH("최종"&amp;SUBSTITUTE(SUBSTITUTE(E$1,"standard",""),"|Float",""),ChapterTable!$1:$1,0),0),
  IF($B2577=1,
    IF($L2577=FALSE,
      VLOOKUP($A2577,ChapterTable!$1:$1048576,MATCH("최종"&amp;SUBSTITUTE(SUBSTITUTE(E$1,"standard",""),"|Float",""),ChapterTable!$1:$1,0),0),
      VLOOKUP($A2577-ChapterTable!$P$11,ChapterTable!$1:$1048576,MATCH("최종"&amp;SUBSTITUTE(SUBSTITUTE(E$1,"standard",""),"|Float",""),ChapterTable!$1:$1,0),0)*ChapterTable!$P$14
    ),
  OFFSET(E2577,-$B2577+IF($L2577,1,0),0)*IF($B2577&gt;OFFSET($B2577,1,0),ChapterTable!$R$17,1)*
    (VLOOKUP(SUBSTITUTE(SUBSTITUTE(E$1,"standard",""),"|Float","")&amp;IF(OR($L2577=TRUE,$A2577=0,MOD($A2577,ChapterTable!$R$20)&lt;&gt;0),"","보스")&amp;"인게임누적곱배수",ChapterTable!$R:$S,2,0)^C2577
    +VLOOKUP(SUBSTITUTE(SUBSTITUTE(E$1,"standard",""),"|Float","")&amp;IF(OR($L2577=TRUE,$A2577=0,MOD($A2577,ChapterTable!$R$20)&lt;&gt;0),"","보스")&amp;"인게임누적합배수",ChapterTable!$R:$S,2,0)*C2577)
  )
  )
  )
)</f>
        <v>14112877.959540267</v>
      </c>
      <c r="F2577" s="1">
        <f ca="1">IF(AND($A2577=0,$B2577=1),
    VLOOKUP(1,ChapterTable!$1:$1048576,MATCH("최종"&amp;SUBSTITUTE(SUBSTITUTE(F$1,"standard",""),"|Float",""),ChapterTable!$1:$1,0),0)*ChapterTable!$P$17,
  IF(AND($A2577=0,$B2577=0),
    F2578,
  IF($B2577=0,
    VLOOKUP($A2577,ChapterTable!$1:$1048576,MATCH("최종"&amp;SUBSTITUTE(SUBSTITUTE(F$1,"standard",""),"|Float",""),ChapterTable!$1:$1,0),0),
  IF($B2577=1,
    IF($L2577=FALSE,
      VLOOKUP($A2577,ChapterTable!$1:$1048576,MATCH("최종"&amp;SUBSTITUTE(SUBSTITUTE(F$1,"standard",""),"|Float",""),ChapterTable!$1:$1,0),0),
      VLOOKUP($A2577-ChapterTable!$P$11,ChapterTable!$1:$1048576,MATCH("최종"&amp;SUBSTITUTE(SUBSTITUTE(F$1,"standard",""),"|Float",""),ChapterTable!$1:$1,0),0)*ChapterTable!$P$14
    ),
  OFFSET(F2577,-$B2577+IF($L2577,1,0),0)*
    (VLOOKUP(SUBSTITUTE(SUBSTITUTE(F$1,"standard",""),"|Float","")&amp;IF(OR($L2577=TRUE,$A2577=0,MOD($A2577,ChapterTable!$R$20)&lt;&gt;0),"","보스")&amp;"인게임누적곱배수",ChapterTable!$R:$S,2,0)^D2577
    +VLOOKUP(SUBSTITUTE(SUBSTITUTE(F$1,"standard",""),"|Float","")&amp;IF(OR($L2577=TRUE,$A2577=0,MOD($A2577,ChapterTable!$R$20)&lt;&gt;0),"","보스")&amp;"인게임누적합배수",ChapterTable!$R:$S,2,0)*D2577)
  )
  )
  )
)</f>
        <v>4001915.6251011174</v>
      </c>
      <c r="G2577" t="s">
        <v>719</v>
      </c>
      <c r="J2577" t="str">
        <f>IF(ISBLANK(I2577),"",
IFERROR(VLOOKUP(I2577,[1]StringTable!$1:$1048576,MATCH([1]StringTable!$B$1,[1]StringTable!$1:$1,0),0),
IFERROR(VLOOKUP(I2577,[1]InApkStringTable!$1:$1048576,MATCH([1]InApkStringTable!$B$1,[1]InApkStringTable!$1:$1,0),0),
"스트링없음")))</f>
        <v/>
      </c>
      <c r="L2577" t="b">
        <v>1</v>
      </c>
      <c r="N2577" t="str">
        <f>IF(ISBLANK(M2577),"",IF(ISERROR(VLOOKUP(M2577,MapTable!$A:$A,1,0)),"맵없음",""))</f>
        <v/>
      </c>
      <c r="O2577">
        <f t="shared" si="294"/>
        <v>4</v>
      </c>
      <c r="Q2577">
        <f t="shared" si="295"/>
        <v>4</v>
      </c>
      <c r="R2577" t="b">
        <f t="shared" ca="1" si="296"/>
        <v>1</v>
      </c>
      <c r="T2577" t="b">
        <f t="shared" ca="1" si="297"/>
        <v>1</v>
      </c>
      <c r="X2577" t="str">
        <f>IF(ISBLANK(W2577),"",
IF(ISERROR(FIND(",",W2577)),
  IF(ISERROR(VLOOKUP(W2577,MapTable!$A:$A,1,0)),"맵없음",
  ""),
IF(ISERROR(FIND(",",W2577,FIND(",",W2577)+1)),
  IF(OR(ISERROR(VLOOKUP(LEFT(W2577,FIND(",",W2577)-1),MapTable!$A:$A,1,0)),ISERROR(VLOOKUP(TRIM(MID(W2577,FIND(",",W2577)+1,999)),MapTable!$A:$A,1,0))),"맵없음",
  ""),
IF(ISERROR(FIND(",",W2577,FIND(",",W2577,FIND(",",W2577)+1)+1)),
  IF(OR(ISERROR(VLOOKUP(LEFT(W2577,FIND(",",W2577)-1),MapTable!$A:$A,1,0)),ISERROR(VLOOKUP(TRIM(MID(W2577,FIND(",",W2577)+1,FIND(",",W2577,FIND(",",W2577)+1)-FIND(",",W2577)-1)),MapTable!$A:$A,1,0)),ISERROR(VLOOKUP(TRIM(MID(W2577,FIND(",",W2577,FIND(",",W2577)+1)+1,999)),MapTable!$A:$A,1,0))),"맵없음",
  ""),
IF(ISERROR(FIND(",",W2577,FIND(",",W2577,FIND(",",W2577,FIND(",",W2577)+1)+1)+1)),
  IF(OR(ISERROR(VLOOKUP(LEFT(W2577,FIND(",",W2577)-1),MapTable!$A:$A,1,0)),ISERROR(VLOOKUP(TRIM(MID(W2577,FIND(",",W2577)+1,FIND(",",W2577,FIND(",",W2577)+1)-FIND(",",W2577)-1)),MapTable!$A:$A,1,0)),ISERROR(VLOOKUP(TRIM(MID(W2577,FIND(",",W2577,FIND(",",W2577)+1)+1,FIND(",",W2577,FIND(",",W2577,FIND(",",W2577)+1)+1)-FIND(",",W2577,FIND(",",W2577)+1)-1)),MapTable!$A:$A,1,0)),ISERROR(VLOOKUP(TRIM(MID(W2577,FIND(",",W2577,FIND(",",W2577,FIND(",",W2577)+1)+1)+1,999)),MapTable!$A:$A,1,0))),"맵없음",
  ""),
)))))</f>
        <v/>
      </c>
      <c r="AC2577" t="str">
        <f>IF(ISBLANK(AB2577),"",IF(ISERROR(VLOOKUP(AB2577,[3]DropTable!$A:$A,1,0)),"드랍없음",""))</f>
        <v/>
      </c>
      <c r="AE2577" t="str">
        <f>IF(ISBLANK(AD2577),"",IF(ISERROR(VLOOKUP(AD2577,[3]DropTable!$A:$A,1,0)),"드랍없음",""))</f>
        <v/>
      </c>
      <c r="AH2577">
        <v>1.5</v>
      </c>
      <c r="AI2577">
        <f t="shared" si="300"/>
        <v>0.25</v>
      </c>
      <c r="AJ2577">
        <f t="shared" si="298"/>
        <v>0.32</v>
      </c>
      <c r="AK2577">
        <f t="shared" si="299"/>
        <v>1</v>
      </c>
      <c r="AL2577">
        <f t="shared" si="293"/>
        <v>14</v>
      </c>
    </row>
    <row r="2578" spans="1:38" hidden="1" x14ac:dyDescent="0.3">
      <c r="A2578">
        <v>29</v>
      </c>
      <c r="B2578">
        <v>37</v>
      </c>
      <c r="C2578">
        <f>IF(OR($L2578=TRUE,$A2578=0,MOD($A2578,ChapterTable!$R$20)&lt;&gt;0),
MAX(0,INT(($B2578+ChapterTable!$P$26+VLOOKUP(SUBSTITUTE(C$1,"성장단계","")&amp;"단계오프셋",ChapterTable!$R:$S,2,0))/ChapterTable!$P$23)),
MAX(0,INT(($B2578+ChapterTable!$R$26+VLOOKUP(SUBSTITUTE(C$1,"성장단계","")&amp;"보스단계오프셋",ChapterTable!$R:$S,2,0))/ChapterTable!$R$23)))</f>
        <v>4</v>
      </c>
      <c r="D2578">
        <f>IF(OR($L2578=TRUE,$A2578=0,MOD($A2578,ChapterTable!$R$20)&lt;&gt;0),
MAX(0,INT(($B2578+ChapterTable!$P$26+VLOOKUP(SUBSTITUTE(D$1,"성장단계","")&amp;"단계오프셋",ChapterTable!$R:$S,2,0))/ChapterTable!$P$23)),
MAX(0,INT(($B2578+ChapterTable!$R$26+VLOOKUP(SUBSTITUTE(D$1,"성장단계","")&amp;"보스단계오프셋",ChapterTable!$R:$S,2,0))/ChapterTable!$R$23)))</f>
        <v>3</v>
      </c>
      <c r="E2578" s="1">
        <f ca="1">IF(AND($A2578=0,$B2578=1),
    VLOOKUP(1,ChapterTable!$1:$1048576,MATCH("최종"&amp;SUBSTITUTE(SUBSTITUTE(E$1,"standard",""),"|Float",""),ChapterTable!$1:$1,0),0)*ChapterTable!$P$17,
  IF(AND($A2578=0,$B2578=0),
    E2579,
  IF($B2578=0,
    VLOOKUP($A2578,ChapterTable!$1:$1048576,MATCH("최종"&amp;SUBSTITUTE(SUBSTITUTE(E$1,"standard",""),"|Float",""),ChapterTable!$1:$1,0),0),
  IF($B2578=1,
    IF($L2578=FALSE,
      VLOOKUP($A2578,ChapterTable!$1:$1048576,MATCH("최종"&amp;SUBSTITUTE(SUBSTITUTE(E$1,"standard",""),"|Float",""),ChapterTable!$1:$1,0),0),
      VLOOKUP($A2578-ChapterTable!$P$11,ChapterTable!$1:$1048576,MATCH("최종"&amp;SUBSTITUTE(SUBSTITUTE(E$1,"standard",""),"|Float",""),ChapterTable!$1:$1,0),0)*ChapterTable!$P$14
    ),
  OFFSET(E2578,-$B2578+IF($L2578,1,0),0)*IF($B2578&gt;OFFSET($B2578,1,0),ChapterTable!$R$17,1)*
    (VLOOKUP(SUBSTITUTE(SUBSTITUTE(E$1,"standard",""),"|Float","")&amp;IF(OR($L2578=TRUE,$A2578=0,MOD($A2578,ChapterTable!$R$20)&lt;&gt;0),"","보스")&amp;"인게임누적곱배수",ChapterTable!$R:$S,2,0)^C2578
    +VLOOKUP(SUBSTITUTE(SUBSTITUTE(E$1,"standard",""),"|Float","")&amp;IF(OR($L2578=TRUE,$A2578=0,MOD($A2578,ChapterTable!$R$20)&lt;&gt;0),"","보스")&amp;"인게임누적합배수",ChapterTable!$R:$S,2,0)*C2578)
  )
  )
  )
)</f>
        <v>14112877.959540267</v>
      </c>
      <c r="F2578" s="1">
        <f ca="1">IF(AND($A2578=0,$B2578=1),
    VLOOKUP(1,ChapterTable!$1:$1048576,MATCH("최종"&amp;SUBSTITUTE(SUBSTITUTE(F$1,"standard",""),"|Float",""),ChapterTable!$1:$1,0),0)*ChapterTable!$P$17,
  IF(AND($A2578=0,$B2578=0),
    F2579,
  IF($B2578=0,
    VLOOKUP($A2578,ChapterTable!$1:$1048576,MATCH("최종"&amp;SUBSTITUTE(SUBSTITUTE(F$1,"standard",""),"|Float",""),ChapterTable!$1:$1,0),0),
  IF($B2578=1,
    IF($L2578=FALSE,
      VLOOKUP($A2578,ChapterTable!$1:$1048576,MATCH("최종"&amp;SUBSTITUTE(SUBSTITUTE(F$1,"standard",""),"|Float",""),ChapterTable!$1:$1,0),0),
      VLOOKUP($A2578-ChapterTable!$P$11,ChapterTable!$1:$1048576,MATCH("최종"&amp;SUBSTITUTE(SUBSTITUTE(F$1,"standard",""),"|Float",""),ChapterTable!$1:$1,0),0)*ChapterTable!$P$14
    ),
  OFFSET(F2578,-$B2578+IF($L2578,1,0),0)*
    (VLOOKUP(SUBSTITUTE(SUBSTITUTE(F$1,"standard",""),"|Float","")&amp;IF(OR($L2578=TRUE,$A2578=0,MOD($A2578,ChapterTable!$R$20)&lt;&gt;0),"","보스")&amp;"인게임누적곱배수",ChapterTable!$R:$S,2,0)^D2578
    +VLOOKUP(SUBSTITUTE(SUBSTITUTE(F$1,"standard",""),"|Float","")&amp;IF(OR($L2578=TRUE,$A2578=0,MOD($A2578,ChapterTable!$R$20)&lt;&gt;0),"","보스")&amp;"인게임누적합배수",ChapterTable!$R:$S,2,0)*D2578)
  )
  )
  )
)</f>
        <v>4001915.6251011174</v>
      </c>
      <c r="G2578" t="s">
        <v>719</v>
      </c>
      <c r="J2578" t="str">
        <f>IF(ISBLANK(I2578),"",
IFERROR(VLOOKUP(I2578,[1]StringTable!$1:$1048576,MATCH([1]StringTable!$B$1,[1]StringTable!$1:$1,0),0),
IFERROR(VLOOKUP(I2578,[1]InApkStringTable!$1:$1048576,MATCH([1]InApkStringTable!$B$1,[1]InApkStringTable!$1:$1,0),0),
"스트링없음")))</f>
        <v/>
      </c>
      <c r="L2578" t="b">
        <v>1</v>
      </c>
      <c r="N2578" t="str">
        <f>IF(ISBLANK(M2578),"",IF(ISERROR(VLOOKUP(M2578,MapTable!$A:$A,1,0)),"맵없음",""))</f>
        <v/>
      </c>
      <c r="O2578">
        <f t="shared" si="294"/>
        <v>4</v>
      </c>
      <c r="Q2578">
        <f t="shared" si="295"/>
        <v>4</v>
      </c>
      <c r="R2578" t="b">
        <f t="shared" ca="1" si="296"/>
        <v>1</v>
      </c>
      <c r="T2578" t="b">
        <f t="shared" ca="1" si="297"/>
        <v>1</v>
      </c>
      <c r="X2578" t="str">
        <f>IF(ISBLANK(W2578),"",
IF(ISERROR(FIND(",",W2578)),
  IF(ISERROR(VLOOKUP(W2578,MapTable!$A:$A,1,0)),"맵없음",
  ""),
IF(ISERROR(FIND(",",W2578,FIND(",",W2578)+1)),
  IF(OR(ISERROR(VLOOKUP(LEFT(W2578,FIND(",",W2578)-1),MapTable!$A:$A,1,0)),ISERROR(VLOOKUP(TRIM(MID(W2578,FIND(",",W2578)+1,999)),MapTable!$A:$A,1,0))),"맵없음",
  ""),
IF(ISERROR(FIND(",",W2578,FIND(",",W2578,FIND(",",W2578)+1)+1)),
  IF(OR(ISERROR(VLOOKUP(LEFT(W2578,FIND(",",W2578)-1),MapTable!$A:$A,1,0)),ISERROR(VLOOKUP(TRIM(MID(W2578,FIND(",",W2578)+1,FIND(",",W2578,FIND(",",W2578)+1)-FIND(",",W2578)-1)),MapTable!$A:$A,1,0)),ISERROR(VLOOKUP(TRIM(MID(W2578,FIND(",",W2578,FIND(",",W2578)+1)+1,999)),MapTable!$A:$A,1,0))),"맵없음",
  ""),
IF(ISERROR(FIND(",",W2578,FIND(",",W2578,FIND(",",W2578,FIND(",",W2578)+1)+1)+1)),
  IF(OR(ISERROR(VLOOKUP(LEFT(W2578,FIND(",",W2578)-1),MapTable!$A:$A,1,0)),ISERROR(VLOOKUP(TRIM(MID(W2578,FIND(",",W2578)+1,FIND(",",W2578,FIND(",",W2578)+1)-FIND(",",W2578)-1)),MapTable!$A:$A,1,0)),ISERROR(VLOOKUP(TRIM(MID(W2578,FIND(",",W2578,FIND(",",W2578)+1)+1,FIND(",",W2578,FIND(",",W2578,FIND(",",W2578)+1)+1)-FIND(",",W2578,FIND(",",W2578)+1)-1)),MapTable!$A:$A,1,0)),ISERROR(VLOOKUP(TRIM(MID(W2578,FIND(",",W2578,FIND(",",W2578,FIND(",",W2578)+1)+1)+1,999)),MapTable!$A:$A,1,0))),"맵없음",
  ""),
)))))</f>
        <v/>
      </c>
      <c r="AC2578" t="str">
        <f>IF(ISBLANK(AB2578),"",IF(ISERROR(VLOOKUP(AB2578,[3]DropTable!$A:$A,1,0)),"드랍없음",""))</f>
        <v/>
      </c>
      <c r="AE2578" t="str">
        <f>IF(ISBLANK(AD2578),"",IF(ISERROR(VLOOKUP(AD2578,[3]DropTable!$A:$A,1,0)),"드랍없음",""))</f>
        <v/>
      </c>
      <c r="AH2578">
        <v>1.5</v>
      </c>
      <c r="AI2578">
        <f t="shared" si="300"/>
        <v>0.25</v>
      </c>
      <c r="AJ2578">
        <f t="shared" si="298"/>
        <v>0.32</v>
      </c>
      <c r="AK2578">
        <f t="shared" si="299"/>
        <v>1</v>
      </c>
      <c r="AL2578">
        <f t="shared" si="293"/>
        <v>14</v>
      </c>
    </row>
    <row r="2579" spans="1:38" hidden="1" x14ac:dyDescent="0.3">
      <c r="A2579">
        <v>29</v>
      </c>
      <c r="B2579">
        <v>38</v>
      </c>
      <c r="C2579">
        <f>IF(OR($L2579=TRUE,$A2579=0,MOD($A2579,ChapterTable!$R$20)&lt;&gt;0),
MAX(0,INT(($B2579+ChapterTable!$P$26+VLOOKUP(SUBSTITUTE(C$1,"성장단계","")&amp;"단계오프셋",ChapterTable!$R:$S,2,0))/ChapterTable!$P$23)),
MAX(0,INT(($B2579+ChapterTable!$R$26+VLOOKUP(SUBSTITUTE(C$1,"성장단계","")&amp;"보스단계오프셋",ChapterTable!$R:$S,2,0))/ChapterTable!$R$23)))</f>
        <v>4</v>
      </c>
      <c r="D2579">
        <f>IF(OR($L2579=TRUE,$A2579=0,MOD($A2579,ChapterTable!$R$20)&lt;&gt;0),
MAX(0,INT(($B2579+ChapterTable!$P$26+VLOOKUP(SUBSTITUTE(D$1,"성장단계","")&amp;"단계오프셋",ChapterTable!$R:$S,2,0))/ChapterTable!$P$23)),
MAX(0,INT(($B2579+ChapterTable!$R$26+VLOOKUP(SUBSTITUTE(D$1,"성장단계","")&amp;"보스단계오프셋",ChapterTable!$R:$S,2,0))/ChapterTable!$R$23)))</f>
        <v>3</v>
      </c>
      <c r="E2579" s="1">
        <f ca="1">IF(AND($A2579=0,$B2579=1),
    VLOOKUP(1,ChapterTable!$1:$1048576,MATCH("최종"&amp;SUBSTITUTE(SUBSTITUTE(E$1,"standard",""),"|Float",""),ChapterTable!$1:$1,0),0)*ChapterTable!$P$17,
  IF(AND($A2579=0,$B2579=0),
    E2580,
  IF($B2579=0,
    VLOOKUP($A2579,ChapterTable!$1:$1048576,MATCH("최종"&amp;SUBSTITUTE(SUBSTITUTE(E$1,"standard",""),"|Float",""),ChapterTable!$1:$1,0),0),
  IF($B2579=1,
    IF($L2579=FALSE,
      VLOOKUP($A2579,ChapterTable!$1:$1048576,MATCH("최종"&amp;SUBSTITUTE(SUBSTITUTE(E$1,"standard",""),"|Float",""),ChapterTable!$1:$1,0),0),
      VLOOKUP($A2579-ChapterTable!$P$11,ChapterTable!$1:$1048576,MATCH("최종"&amp;SUBSTITUTE(SUBSTITUTE(E$1,"standard",""),"|Float",""),ChapterTable!$1:$1,0),0)*ChapterTable!$P$14
    ),
  OFFSET(E2579,-$B2579+IF($L2579,1,0),0)*IF($B2579&gt;OFFSET($B2579,1,0),ChapterTable!$R$17,1)*
    (VLOOKUP(SUBSTITUTE(SUBSTITUTE(E$1,"standard",""),"|Float","")&amp;IF(OR($L2579=TRUE,$A2579=0,MOD($A2579,ChapterTable!$R$20)&lt;&gt;0),"","보스")&amp;"인게임누적곱배수",ChapterTable!$R:$S,2,0)^C2579
    +VLOOKUP(SUBSTITUTE(SUBSTITUTE(E$1,"standard",""),"|Float","")&amp;IF(OR($L2579=TRUE,$A2579=0,MOD($A2579,ChapterTable!$R$20)&lt;&gt;0),"","보스")&amp;"인게임누적합배수",ChapterTable!$R:$S,2,0)*C2579)
  )
  )
  )
)</f>
        <v>14112877.959540267</v>
      </c>
      <c r="F2579" s="1">
        <f ca="1">IF(AND($A2579=0,$B2579=1),
    VLOOKUP(1,ChapterTable!$1:$1048576,MATCH("최종"&amp;SUBSTITUTE(SUBSTITUTE(F$1,"standard",""),"|Float",""),ChapterTable!$1:$1,0),0)*ChapterTable!$P$17,
  IF(AND($A2579=0,$B2579=0),
    F2580,
  IF($B2579=0,
    VLOOKUP($A2579,ChapterTable!$1:$1048576,MATCH("최종"&amp;SUBSTITUTE(SUBSTITUTE(F$1,"standard",""),"|Float",""),ChapterTable!$1:$1,0),0),
  IF($B2579=1,
    IF($L2579=FALSE,
      VLOOKUP($A2579,ChapterTable!$1:$1048576,MATCH("최종"&amp;SUBSTITUTE(SUBSTITUTE(F$1,"standard",""),"|Float",""),ChapterTable!$1:$1,0),0),
      VLOOKUP($A2579-ChapterTable!$P$11,ChapterTable!$1:$1048576,MATCH("최종"&amp;SUBSTITUTE(SUBSTITUTE(F$1,"standard",""),"|Float",""),ChapterTable!$1:$1,0),0)*ChapterTable!$P$14
    ),
  OFFSET(F2579,-$B2579+IF($L2579,1,0),0)*
    (VLOOKUP(SUBSTITUTE(SUBSTITUTE(F$1,"standard",""),"|Float","")&amp;IF(OR($L2579=TRUE,$A2579=0,MOD($A2579,ChapterTable!$R$20)&lt;&gt;0),"","보스")&amp;"인게임누적곱배수",ChapterTable!$R:$S,2,0)^D2579
    +VLOOKUP(SUBSTITUTE(SUBSTITUTE(F$1,"standard",""),"|Float","")&amp;IF(OR($L2579=TRUE,$A2579=0,MOD($A2579,ChapterTable!$R$20)&lt;&gt;0),"","보스")&amp;"인게임누적합배수",ChapterTable!$R:$S,2,0)*D2579)
  )
  )
  )
)</f>
        <v>4001915.6251011174</v>
      </c>
      <c r="G2579" t="s">
        <v>719</v>
      </c>
      <c r="J2579" t="str">
        <f>IF(ISBLANK(I2579),"",
IFERROR(VLOOKUP(I2579,[1]StringTable!$1:$1048576,MATCH([1]StringTable!$B$1,[1]StringTable!$1:$1,0),0),
IFERROR(VLOOKUP(I2579,[1]InApkStringTable!$1:$1048576,MATCH([1]InApkStringTable!$B$1,[1]InApkStringTable!$1:$1,0),0),
"스트링없음")))</f>
        <v/>
      </c>
      <c r="L2579" t="b">
        <v>1</v>
      </c>
      <c r="N2579" t="str">
        <f>IF(ISBLANK(M2579),"",IF(ISERROR(VLOOKUP(M2579,MapTable!$A:$A,1,0)),"맵없음",""))</f>
        <v/>
      </c>
      <c r="O2579">
        <f t="shared" si="294"/>
        <v>4</v>
      </c>
      <c r="Q2579">
        <f t="shared" si="295"/>
        <v>4</v>
      </c>
      <c r="R2579" t="b">
        <f t="shared" ca="1" si="296"/>
        <v>1</v>
      </c>
      <c r="T2579" t="b">
        <f t="shared" ca="1" si="297"/>
        <v>1</v>
      </c>
      <c r="X2579" t="str">
        <f>IF(ISBLANK(W2579),"",
IF(ISERROR(FIND(",",W2579)),
  IF(ISERROR(VLOOKUP(W2579,MapTable!$A:$A,1,0)),"맵없음",
  ""),
IF(ISERROR(FIND(",",W2579,FIND(",",W2579)+1)),
  IF(OR(ISERROR(VLOOKUP(LEFT(W2579,FIND(",",W2579)-1),MapTable!$A:$A,1,0)),ISERROR(VLOOKUP(TRIM(MID(W2579,FIND(",",W2579)+1,999)),MapTable!$A:$A,1,0))),"맵없음",
  ""),
IF(ISERROR(FIND(",",W2579,FIND(",",W2579,FIND(",",W2579)+1)+1)),
  IF(OR(ISERROR(VLOOKUP(LEFT(W2579,FIND(",",W2579)-1),MapTable!$A:$A,1,0)),ISERROR(VLOOKUP(TRIM(MID(W2579,FIND(",",W2579)+1,FIND(",",W2579,FIND(",",W2579)+1)-FIND(",",W2579)-1)),MapTable!$A:$A,1,0)),ISERROR(VLOOKUP(TRIM(MID(W2579,FIND(",",W2579,FIND(",",W2579)+1)+1,999)),MapTable!$A:$A,1,0))),"맵없음",
  ""),
IF(ISERROR(FIND(",",W2579,FIND(",",W2579,FIND(",",W2579,FIND(",",W2579)+1)+1)+1)),
  IF(OR(ISERROR(VLOOKUP(LEFT(W2579,FIND(",",W2579)-1),MapTable!$A:$A,1,0)),ISERROR(VLOOKUP(TRIM(MID(W2579,FIND(",",W2579)+1,FIND(",",W2579,FIND(",",W2579)+1)-FIND(",",W2579)-1)),MapTable!$A:$A,1,0)),ISERROR(VLOOKUP(TRIM(MID(W2579,FIND(",",W2579,FIND(",",W2579)+1)+1,FIND(",",W2579,FIND(",",W2579,FIND(",",W2579)+1)+1)-FIND(",",W2579,FIND(",",W2579)+1)-1)),MapTable!$A:$A,1,0)),ISERROR(VLOOKUP(TRIM(MID(W2579,FIND(",",W2579,FIND(",",W2579,FIND(",",W2579)+1)+1)+1,999)),MapTable!$A:$A,1,0))),"맵없음",
  ""),
)))))</f>
        <v/>
      </c>
      <c r="AC2579" t="str">
        <f>IF(ISBLANK(AB2579),"",IF(ISERROR(VLOOKUP(AB2579,[3]DropTable!$A:$A,1,0)),"드랍없음",""))</f>
        <v/>
      </c>
      <c r="AE2579" t="str">
        <f>IF(ISBLANK(AD2579),"",IF(ISERROR(VLOOKUP(AD2579,[3]DropTable!$A:$A,1,0)),"드랍없음",""))</f>
        <v/>
      </c>
      <c r="AH2579">
        <v>1.5</v>
      </c>
      <c r="AI2579">
        <f t="shared" si="300"/>
        <v>0.25</v>
      </c>
      <c r="AJ2579">
        <f t="shared" si="298"/>
        <v>0.32</v>
      </c>
      <c r="AK2579">
        <f t="shared" si="299"/>
        <v>1</v>
      </c>
      <c r="AL2579">
        <f t="shared" si="293"/>
        <v>14</v>
      </c>
    </row>
    <row r="2580" spans="1:38" hidden="1" x14ac:dyDescent="0.3">
      <c r="A2580">
        <v>29</v>
      </c>
      <c r="B2580">
        <v>39</v>
      </c>
      <c r="C2580">
        <f>IF(OR($L2580=TRUE,$A2580=0,MOD($A2580,ChapterTable!$R$20)&lt;&gt;0),
MAX(0,INT(($B2580+ChapterTable!$P$26+VLOOKUP(SUBSTITUTE(C$1,"성장단계","")&amp;"단계오프셋",ChapterTable!$R:$S,2,0))/ChapterTable!$P$23)),
MAX(0,INT(($B2580+ChapterTable!$R$26+VLOOKUP(SUBSTITUTE(C$1,"성장단계","")&amp;"보스단계오프셋",ChapterTable!$R:$S,2,0))/ChapterTable!$R$23)))</f>
        <v>4</v>
      </c>
      <c r="D2580">
        <f>IF(OR($L2580=TRUE,$A2580=0,MOD($A2580,ChapterTable!$R$20)&lt;&gt;0),
MAX(0,INT(($B2580+ChapterTable!$P$26+VLOOKUP(SUBSTITUTE(D$1,"성장단계","")&amp;"단계오프셋",ChapterTable!$R:$S,2,0))/ChapterTable!$P$23)),
MAX(0,INT(($B2580+ChapterTable!$R$26+VLOOKUP(SUBSTITUTE(D$1,"성장단계","")&amp;"보스단계오프셋",ChapterTable!$R:$S,2,0))/ChapterTable!$R$23)))</f>
        <v>3</v>
      </c>
      <c r="E2580" s="1">
        <f ca="1">IF(AND($A2580=0,$B2580=1),
    VLOOKUP(1,ChapterTable!$1:$1048576,MATCH("최종"&amp;SUBSTITUTE(SUBSTITUTE(E$1,"standard",""),"|Float",""),ChapterTable!$1:$1,0),0)*ChapterTable!$P$17,
  IF(AND($A2580=0,$B2580=0),
    E2581,
  IF($B2580=0,
    VLOOKUP($A2580,ChapterTable!$1:$1048576,MATCH("최종"&amp;SUBSTITUTE(SUBSTITUTE(E$1,"standard",""),"|Float",""),ChapterTable!$1:$1,0),0),
  IF($B2580=1,
    IF($L2580=FALSE,
      VLOOKUP($A2580,ChapterTable!$1:$1048576,MATCH("최종"&amp;SUBSTITUTE(SUBSTITUTE(E$1,"standard",""),"|Float",""),ChapterTable!$1:$1,0),0),
      VLOOKUP($A2580-ChapterTable!$P$11,ChapterTable!$1:$1048576,MATCH("최종"&amp;SUBSTITUTE(SUBSTITUTE(E$1,"standard",""),"|Float",""),ChapterTable!$1:$1,0),0)*ChapterTable!$P$14
    ),
  OFFSET(E2580,-$B2580+IF($L2580,1,0),0)*IF($B2580&gt;OFFSET($B2580,1,0),ChapterTable!$R$17,1)*
    (VLOOKUP(SUBSTITUTE(SUBSTITUTE(E$1,"standard",""),"|Float","")&amp;IF(OR($L2580=TRUE,$A2580=0,MOD($A2580,ChapterTable!$R$20)&lt;&gt;0),"","보스")&amp;"인게임누적곱배수",ChapterTable!$R:$S,2,0)^C2580
    +VLOOKUP(SUBSTITUTE(SUBSTITUTE(E$1,"standard",""),"|Float","")&amp;IF(OR($L2580=TRUE,$A2580=0,MOD($A2580,ChapterTable!$R$20)&lt;&gt;0),"","보스")&amp;"인게임누적합배수",ChapterTable!$R:$S,2,0)*C2580)
  )
  )
  )
)</f>
        <v>14112877.959540267</v>
      </c>
      <c r="F2580" s="1">
        <f ca="1">IF(AND($A2580=0,$B2580=1),
    VLOOKUP(1,ChapterTable!$1:$1048576,MATCH("최종"&amp;SUBSTITUTE(SUBSTITUTE(F$1,"standard",""),"|Float",""),ChapterTable!$1:$1,0),0)*ChapterTable!$P$17,
  IF(AND($A2580=0,$B2580=0),
    F2581,
  IF($B2580=0,
    VLOOKUP($A2580,ChapterTable!$1:$1048576,MATCH("최종"&amp;SUBSTITUTE(SUBSTITUTE(F$1,"standard",""),"|Float",""),ChapterTable!$1:$1,0),0),
  IF($B2580=1,
    IF($L2580=FALSE,
      VLOOKUP($A2580,ChapterTable!$1:$1048576,MATCH("최종"&amp;SUBSTITUTE(SUBSTITUTE(F$1,"standard",""),"|Float",""),ChapterTable!$1:$1,0),0),
      VLOOKUP($A2580-ChapterTable!$P$11,ChapterTable!$1:$1048576,MATCH("최종"&amp;SUBSTITUTE(SUBSTITUTE(F$1,"standard",""),"|Float",""),ChapterTable!$1:$1,0),0)*ChapterTable!$P$14
    ),
  OFFSET(F2580,-$B2580+IF($L2580,1,0),0)*
    (VLOOKUP(SUBSTITUTE(SUBSTITUTE(F$1,"standard",""),"|Float","")&amp;IF(OR($L2580=TRUE,$A2580=0,MOD($A2580,ChapterTable!$R$20)&lt;&gt;0),"","보스")&amp;"인게임누적곱배수",ChapterTable!$R:$S,2,0)^D2580
    +VLOOKUP(SUBSTITUTE(SUBSTITUTE(F$1,"standard",""),"|Float","")&amp;IF(OR($L2580=TRUE,$A2580=0,MOD($A2580,ChapterTable!$R$20)&lt;&gt;0),"","보스")&amp;"인게임누적합배수",ChapterTable!$R:$S,2,0)*D2580)
  )
  )
  )
)</f>
        <v>4001915.6251011174</v>
      </c>
      <c r="G2580" t="s">
        <v>719</v>
      </c>
      <c r="J2580" t="str">
        <f>IF(ISBLANK(I2580),"",
IFERROR(VLOOKUP(I2580,[1]StringTable!$1:$1048576,MATCH([1]StringTable!$B$1,[1]StringTable!$1:$1,0),0),
IFERROR(VLOOKUP(I2580,[1]InApkStringTable!$1:$1048576,MATCH([1]InApkStringTable!$B$1,[1]InApkStringTable!$1:$1,0),0),
"스트링없음")))</f>
        <v/>
      </c>
      <c r="L2580" t="b">
        <v>1</v>
      </c>
      <c r="N2580" t="str">
        <f>IF(ISBLANK(M2580),"",IF(ISERROR(VLOOKUP(M2580,MapTable!$A:$A,1,0)),"맵없음",""))</f>
        <v/>
      </c>
      <c r="O2580">
        <f t="shared" si="294"/>
        <v>94</v>
      </c>
      <c r="Q2580">
        <f t="shared" si="295"/>
        <v>94</v>
      </c>
      <c r="R2580" t="b">
        <f t="shared" ca="1" si="296"/>
        <v>1</v>
      </c>
      <c r="T2580" t="b">
        <f t="shared" ca="1" si="297"/>
        <v>1</v>
      </c>
      <c r="X2580" t="str">
        <f>IF(ISBLANK(W2580),"",
IF(ISERROR(FIND(",",W2580)),
  IF(ISERROR(VLOOKUP(W2580,MapTable!$A:$A,1,0)),"맵없음",
  ""),
IF(ISERROR(FIND(",",W2580,FIND(",",W2580)+1)),
  IF(OR(ISERROR(VLOOKUP(LEFT(W2580,FIND(",",W2580)-1),MapTable!$A:$A,1,0)),ISERROR(VLOOKUP(TRIM(MID(W2580,FIND(",",W2580)+1,999)),MapTable!$A:$A,1,0))),"맵없음",
  ""),
IF(ISERROR(FIND(",",W2580,FIND(",",W2580,FIND(",",W2580)+1)+1)),
  IF(OR(ISERROR(VLOOKUP(LEFT(W2580,FIND(",",W2580)-1),MapTable!$A:$A,1,0)),ISERROR(VLOOKUP(TRIM(MID(W2580,FIND(",",W2580)+1,FIND(",",W2580,FIND(",",W2580)+1)-FIND(",",W2580)-1)),MapTable!$A:$A,1,0)),ISERROR(VLOOKUP(TRIM(MID(W2580,FIND(",",W2580,FIND(",",W2580)+1)+1,999)),MapTable!$A:$A,1,0))),"맵없음",
  ""),
IF(ISERROR(FIND(",",W2580,FIND(",",W2580,FIND(",",W2580,FIND(",",W2580)+1)+1)+1)),
  IF(OR(ISERROR(VLOOKUP(LEFT(W2580,FIND(",",W2580)-1),MapTable!$A:$A,1,0)),ISERROR(VLOOKUP(TRIM(MID(W2580,FIND(",",W2580)+1,FIND(",",W2580,FIND(",",W2580)+1)-FIND(",",W2580)-1)),MapTable!$A:$A,1,0)),ISERROR(VLOOKUP(TRIM(MID(W2580,FIND(",",W2580,FIND(",",W2580)+1)+1,FIND(",",W2580,FIND(",",W2580,FIND(",",W2580)+1)+1)-FIND(",",W2580,FIND(",",W2580)+1)-1)),MapTable!$A:$A,1,0)),ISERROR(VLOOKUP(TRIM(MID(W2580,FIND(",",W2580,FIND(",",W2580,FIND(",",W2580)+1)+1)+1,999)),MapTable!$A:$A,1,0))),"맵없음",
  ""),
)))))</f>
        <v/>
      </c>
      <c r="AC2580" t="str">
        <f>IF(ISBLANK(AB2580),"",IF(ISERROR(VLOOKUP(AB2580,[3]DropTable!$A:$A,1,0)),"드랍없음",""))</f>
        <v/>
      </c>
      <c r="AE2580" t="str">
        <f>IF(ISBLANK(AD2580),"",IF(ISERROR(VLOOKUP(AD2580,[3]DropTable!$A:$A,1,0)),"드랍없음",""))</f>
        <v/>
      </c>
      <c r="AH2580">
        <v>1.5</v>
      </c>
      <c r="AI2580">
        <f t="shared" si="300"/>
        <v>0.25</v>
      </c>
      <c r="AJ2580">
        <f t="shared" si="298"/>
        <v>0.32</v>
      </c>
      <c r="AK2580">
        <f t="shared" si="299"/>
        <v>1</v>
      </c>
      <c r="AL2580">
        <f t="shared" si="293"/>
        <v>14</v>
      </c>
    </row>
    <row r="2581" spans="1:38" hidden="1" x14ac:dyDescent="0.3">
      <c r="A2581">
        <v>29</v>
      </c>
      <c r="B2581">
        <v>40</v>
      </c>
      <c r="C2581">
        <f>IF(OR($L2581=TRUE,$A2581=0,MOD($A2581,ChapterTable!$R$20)&lt;&gt;0),
MAX(0,INT(($B2581+ChapterTable!$P$26+VLOOKUP(SUBSTITUTE(C$1,"성장단계","")&amp;"단계오프셋",ChapterTable!$R:$S,2,0))/ChapterTable!$P$23)),
MAX(0,INT(($B2581+ChapterTable!$R$26+VLOOKUP(SUBSTITUTE(C$1,"성장단계","")&amp;"보스단계오프셋",ChapterTable!$R:$S,2,0))/ChapterTable!$R$23)))</f>
        <v>4</v>
      </c>
      <c r="D2581">
        <f>IF(OR($L2581=TRUE,$A2581=0,MOD($A2581,ChapterTable!$R$20)&lt;&gt;0),
MAX(0,INT(($B2581+ChapterTable!$P$26+VLOOKUP(SUBSTITUTE(D$1,"성장단계","")&amp;"단계오프셋",ChapterTable!$R:$S,2,0))/ChapterTable!$P$23)),
MAX(0,INT(($B2581+ChapterTable!$R$26+VLOOKUP(SUBSTITUTE(D$1,"성장단계","")&amp;"보스단계오프셋",ChapterTable!$R:$S,2,0))/ChapterTable!$R$23)))</f>
        <v>3</v>
      </c>
      <c r="E2581" s="1">
        <f ca="1">IF(AND($A2581=0,$B2581=1),
    VLOOKUP(1,ChapterTable!$1:$1048576,MATCH("최종"&amp;SUBSTITUTE(SUBSTITUTE(E$1,"standard",""),"|Float",""),ChapterTable!$1:$1,0),0)*ChapterTable!$P$17,
  IF(AND($A2581=0,$B2581=0),
    E2582,
  IF($B2581=0,
    VLOOKUP($A2581,ChapterTable!$1:$1048576,MATCH("최종"&amp;SUBSTITUTE(SUBSTITUTE(E$1,"standard",""),"|Float",""),ChapterTable!$1:$1,0),0),
  IF($B2581=1,
    IF($L2581=FALSE,
      VLOOKUP($A2581,ChapterTable!$1:$1048576,MATCH("최종"&amp;SUBSTITUTE(SUBSTITUTE(E$1,"standard",""),"|Float",""),ChapterTable!$1:$1,0),0),
      VLOOKUP($A2581-ChapterTable!$P$11,ChapterTable!$1:$1048576,MATCH("최종"&amp;SUBSTITUTE(SUBSTITUTE(E$1,"standard",""),"|Float",""),ChapterTable!$1:$1,0),0)*ChapterTable!$P$14
    ),
  OFFSET(E2581,-$B2581+IF($L2581,1,0),0)*IF($B2581&gt;OFFSET($B2581,1,0),ChapterTable!$R$17,1)*
    (VLOOKUP(SUBSTITUTE(SUBSTITUTE(E$1,"standard",""),"|Float","")&amp;IF(OR($L2581=TRUE,$A2581=0,MOD($A2581,ChapterTable!$R$20)&lt;&gt;0),"","보스")&amp;"인게임누적곱배수",ChapterTable!$R:$S,2,0)^C2581
    +VLOOKUP(SUBSTITUTE(SUBSTITUTE(E$1,"standard",""),"|Float","")&amp;IF(OR($L2581=TRUE,$A2581=0,MOD($A2581,ChapterTable!$R$20)&lt;&gt;0),"","보스")&amp;"인게임누적합배수",ChapterTable!$R:$S,2,0)*C2581)
  )
  )
  )
)</f>
        <v>14112877.959540267</v>
      </c>
      <c r="F2581" s="1">
        <f ca="1">IF(AND($A2581=0,$B2581=1),
    VLOOKUP(1,ChapterTable!$1:$1048576,MATCH("최종"&amp;SUBSTITUTE(SUBSTITUTE(F$1,"standard",""),"|Float",""),ChapterTable!$1:$1,0),0)*ChapterTable!$P$17,
  IF(AND($A2581=0,$B2581=0),
    F2582,
  IF($B2581=0,
    VLOOKUP($A2581,ChapterTable!$1:$1048576,MATCH("최종"&amp;SUBSTITUTE(SUBSTITUTE(F$1,"standard",""),"|Float",""),ChapterTable!$1:$1,0),0),
  IF($B2581=1,
    IF($L2581=FALSE,
      VLOOKUP($A2581,ChapterTable!$1:$1048576,MATCH("최종"&amp;SUBSTITUTE(SUBSTITUTE(F$1,"standard",""),"|Float",""),ChapterTable!$1:$1,0),0),
      VLOOKUP($A2581-ChapterTable!$P$11,ChapterTable!$1:$1048576,MATCH("최종"&amp;SUBSTITUTE(SUBSTITUTE(F$1,"standard",""),"|Float",""),ChapterTable!$1:$1,0),0)*ChapterTable!$P$14
    ),
  OFFSET(F2581,-$B2581+IF($L2581,1,0),0)*
    (VLOOKUP(SUBSTITUTE(SUBSTITUTE(F$1,"standard",""),"|Float","")&amp;IF(OR($L2581=TRUE,$A2581=0,MOD($A2581,ChapterTable!$R$20)&lt;&gt;0),"","보스")&amp;"인게임누적곱배수",ChapterTable!$R:$S,2,0)^D2581
    +VLOOKUP(SUBSTITUTE(SUBSTITUTE(F$1,"standard",""),"|Float","")&amp;IF(OR($L2581=TRUE,$A2581=0,MOD($A2581,ChapterTable!$R$20)&lt;&gt;0),"","보스")&amp;"인게임누적합배수",ChapterTable!$R:$S,2,0)*D2581)
  )
  )
  )
)</f>
        <v>4001915.6251011174</v>
      </c>
      <c r="G2581" t="s">
        <v>719</v>
      </c>
      <c r="J2581" t="str">
        <f>IF(ISBLANK(I2581),"",
IFERROR(VLOOKUP(I2581,[1]StringTable!$1:$1048576,MATCH([1]StringTable!$B$1,[1]StringTable!$1:$1,0),0),
IFERROR(VLOOKUP(I2581,[1]InApkStringTable!$1:$1048576,MATCH([1]InApkStringTable!$B$1,[1]InApkStringTable!$1:$1,0),0),
"스트링없음")))</f>
        <v/>
      </c>
      <c r="L2581" t="b">
        <v>1</v>
      </c>
      <c r="N2581" t="str">
        <f>IF(ISBLANK(M2581),"",IF(ISERROR(VLOOKUP(M2581,MapTable!$A:$A,1,0)),"맵없음",""))</f>
        <v/>
      </c>
      <c r="O2581">
        <f t="shared" si="294"/>
        <v>24</v>
      </c>
      <c r="Q2581">
        <f t="shared" si="295"/>
        <v>24</v>
      </c>
      <c r="R2581" t="b">
        <f t="shared" ca="1" si="296"/>
        <v>1</v>
      </c>
      <c r="T2581" t="b">
        <f t="shared" ca="1" si="297"/>
        <v>1</v>
      </c>
      <c r="X2581" t="str">
        <f>IF(ISBLANK(W2581),"",
IF(ISERROR(FIND(",",W2581)),
  IF(ISERROR(VLOOKUP(W2581,MapTable!$A:$A,1,0)),"맵없음",
  ""),
IF(ISERROR(FIND(",",W2581,FIND(",",W2581)+1)),
  IF(OR(ISERROR(VLOOKUP(LEFT(W2581,FIND(",",W2581)-1),MapTable!$A:$A,1,0)),ISERROR(VLOOKUP(TRIM(MID(W2581,FIND(",",W2581)+1,999)),MapTable!$A:$A,1,0))),"맵없음",
  ""),
IF(ISERROR(FIND(",",W2581,FIND(",",W2581,FIND(",",W2581)+1)+1)),
  IF(OR(ISERROR(VLOOKUP(LEFT(W2581,FIND(",",W2581)-1),MapTable!$A:$A,1,0)),ISERROR(VLOOKUP(TRIM(MID(W2581,FIND(",",W2581)+1,FIND(",",W2581,FIND(",",W2581)+1)-FIND(",",W2581)-1)),MapTable!$A:$A,1,0)),ISERROR(VLOOKUP(TRIM(MID(W2581,FIND(",",W2581,FIND(",",W2581)+1)+1,999)),MapTable!$A:$A,1,0))),"맵없음",
  ""),
IF(ISERROR(FIND(",",W2581,FIND(",",W2581,FIND(",",W2581,FIND(",",W2581)+1)+1)+1)),
  IF(OR(ISERROR(VLOOKUP(LEFT(W2581,FIND(",",W2581)-1),MapTable!$A:$A,1,0)),ISERROR(VLOOKUP(TRIM(MID(W2581,FIND(",",W2581)+1,FIND(",",W2581,FIND(",",W2581)+1)-FIND(",",W2581)-1)),MapTable!$A:$A,1,0)),ISERROR(VLOOKUP(TRIM(MID(W2581,FIND(",",W2581,FIND(",",W2581)+1)+1,FIND(",",W2581,FIND(",",W2581,FIND(",",W2581)+1)+1)-FIND(",",W2581,FIND(",",W2581)+1)-1)),MapTable!$A:$A,1,0)),ISERROR(VLOOKUP(TRIM(MID(W2581,FIND(",",W2581,FIND(",",W2581,FIND(",",W2581)+1)+1)+1,999)),MapTable!$A:$A,1,0))),"맵없음",
  ""),
)))))</f>
        <v/>
      </c>
      <c r="AC2581" t="str">
        <f>IF(ISBLANK(AB2581),"",IF(ISERROR(VLOOKUP(AB2581,[3]DropTable!$A:$A,1,0)),"드랍없음",""))</f>
        <v/>
      </c>
      <c r="AE2581" t="str">
        <f>IF(ISBLANK(AD2581),"",IF(ISERROR(VLOOKUP(AD2581,[3]DropTable!$A:$A,1,0)),"드랍없음",""))</f>
        <v/>
      </c>
      <c r="AH2581">
        <v>1.5</v>
      </c>
      <c r="AI2581">
        <f t="shared" si="300"/>
        <v>0.25</v>
      </c>
      <c r="AJ2581">
        <f t="shared" si="298"/>
        <v>1</v>
      </c>
      <c r="AK2581">
        <f t="shared" si="299"/>
        <v>4</v>
      </c>
      <c r="AL2581">
        <f t="shared" si="293"/>
        <v>14</v>
      </c>
    </row>
    <row r="2582" spans="1:38" hidden="1" x14ac:dyDescent="0.3">
      <c r="A2582">
        <v>29</v>
      </c>
      <c r="B2582">
        <v>41</v>
      </c>
      <c r="C2582">
        <f>IF(OR($L2582=TRUE,$A2582=0,MOD($A2582,ChapterTable!$R$20)&lt;&gt;0),
MAX(0,INT(($B2582+ChapterTable!$P$26+VLOOKUP(SUBSTITUTE(C$1,"성장단계","")&amp;"단계오프셋",ChapterTable!$R:$S,2,0))/ChapterTable!$P$23)),
MAX(0,INT(($B2582+ChapterTable!$R$26+VLOOKUP(SUBSTITUTE(C$1,"성장단계","")&amp;"보스단계오프셋",ChapterTable!$R:$S,2,0))/ChapterTable!$R$23)))</f>
        <v>4</v>
      </c>
      <c r="D2582">
        <f>IF(OR($L2582=TRUE,$A2582=0,MOD($A2582,ChapterTable!$R$20)&lt;&gt;0),
MAX(0,INT(($B2582+ChapterTable!$P$26+VLOOKUP(SUBSTITUTE(D$1,"성장단계","")&amp;"단계오프셋",ChapterTable!$R:$S,2,0))/ChapterTable!$P$23)),
MAX(0,INT(($B2582+ChapterTable!$R$26+VLOOKUP(SUBSTITUTE(D$1,"성장단계","")&amp;"보스단계오프셋",ChapterTable!$R:$S,2,0))/ChapterTable!$R$23)))</f>
        <v>4</v>
      </c>
      <c r="E2582" s="1">
        <f ca="1">IF(AND($A2582=0,$B2582=1),
    VLOOKUP(1,ChapterTable!$1:$1048576,MATCH("최종"&amp;SUBSTITUTE(SUBSTITUTE(E$1,"standard",""),"|Float",""),ChapterTable!$1:$1,0),0)*ChapterTable!$P$17,
  IF(AND($A2582=0,$B2582=0),
    E2583,
  IF($B2582=0,
    VLOOKUP($A2582,ChapterTable!$1:$1048576,MATCH("최종"&amp;SUBSTITUTE(SUBSTITUTE(E$1,"standard",""),"|Float",""),ChapterTable!$1:$1,0),0),
  IF($B2582=1,
    IF($L2582=FALSE,
      VLOOKUP($A2582,ChapterTable!$1:$1048576,MATCH("최종"&amp;SUBSTITUTE(SUBSTITUTE(E$1,"standard",""),"|Float",""),ChapterTable!$1:$1,0),0),
      VLOOKUP($A2582-ChapterTable!$P$11,ChapterTable!$1:$1048576,MATCH("최종"&amp;SUBSTITUTE(SUBSTITUTE(E$1,"standard",""),"|Float",""),ChapterTable!$1:$1,0),0)*ChapterTable!$P$14
    ),
  OFFSET(E2582,-$B2582+IF($L2582,1,0),0)*IF($B2582&gt;OFFSET($B2582,1,0),ChapterTable!$R$17,1)*
    (VLOOKUP(SUBSTITUTE(SUBSTITUTE(E$1,"standard",""),"|Float","")&amp;IF(OR($L2582=TRUE,$A2582=0,MOD($A2582,ChapterTable!$R$20)&lt;&gt;0),"","보스")&amp;"인게임누적곱배수",ChapterTable!$R:$S,2,0)^C2582
    +VLOOKUP(SUBSTITUTE(SUBSTITUTE(E$1,"standard",""),"|Float","")&amp;IF(OR($L2582=TRUE,$A2582=0,MOD($A2582,ChapterTable!$R$20)&lt;&gt;0),"","보스")&amp;"인게임누적합배수",ChapterTable!$R:$S,2,0)*C2582)
  )
  )
  )
)</f>
        <v>14112877.959540267</v>
      </c>
      <c r="F2582" s="1">
        <f ca="1">IF(AND($A2582=0,$B2582=1),
    VLOOKUP(1,ChapterTable!$1:$1048576,MATCH("최종"&amp;SUBSTITUTE(SUBSTITUTE(F$1,"standard",""),"|Float",""),ChapterTable!$1:$1,0),0)*ChapterTable!$P$17,
  IF(AND($A2582=0,$B2582=0),
    F2583,
  IF($B2582=0,
    VLOOKUP($A2582,ChapterTable!$1:$1048576,MATCH("최종"&amp;SUBSTITUTE(SUBSTITUTE(F$1,"standard",""),"|Float",""),ChapterTable!$1:$1,0),0),
  IF($B2582=1,
    IF($L2582=FALSE,
      VLOOKUP($A2582,ChapterTable!$1:$1048576,MATCH("최종"&amp;SUBSTITUTE(SUBSTITUTE(F$1,"standard",""),"|Float",""),ChapterTable!$1:$1,0),0),
      VLOOKUP($A2582-ChapterTable!$P$11,ChapterTable!$1:$1048576,MATCH("최종"&amp;SUBSTITUTE(SUBSTITUTE(F$1,"standard",""),"|Float",""),ChapterTable!$1:$1,0),0)*ChapterTable!$P$14
    ),
  OFFSET(F2582,-$B2582+IF($L2582,1,0),0)*
    (VLOOKUP(SUBSTITUTE(SUBSTITUTE(F$1,"standard",""),"|Float","")&amp;IF(OR($L2582=TRUE,$A2582=0,MOD($A2582,ChapterTable!$R$20)&lt;&gt;0),"","보스")&amp;"인게임누적곱배수",ChapterTable!$R:$S,2,0)^D2582
    +VLOOKUP(SUBSTITUTE(SUBSTITUTE(F$1,"standard",""),"|Float","")&amp;IF(OR($L2582=TRUE,$A2582=0,MOD($A2582,ChapterTable!$R$20)&lt;&gt;0),"","보스")&amp;"인게임누적합배수",ChapterTable!$R:$S,2,0)*D2582)
  )
  )
  )
)</f>
        <v>4246930.8674542475</v>
      </c>
      <c r="G2582" t="s">
        <v>719</v>
      </c>
      <c r="J2582" t="str">
        <f>IF(ISBLANK(I2582),"",
IFERROR(VLOOKUP(I2582,[1]StringTable!$1:$1048576,MATCH([1]StringTable!$B$1,[1]StringTable!$1:$1,0),0),
IFERROR(VLOOKUP(I2582,[1]InApkStringTable!$1:$1048576,MATCH([1]InApkStringTable!$B$1,[1]InApkStringTable!$1:$1,0),0),
"스트링없음")))</f>
        <v/>
      </c>
      <c r="L2582" t="b">
        <v>1</v>
      </c>
      <c r="N2582" t="str">
        <f>IF(ISBLANK(M2582),"",IF(ISERROR(VLOOKUP(M2582,MapTable!$A:$A,1,0)),"맵없음",""))</f>
        <v/>
      </c>
      <c r="O2582">
        <f t="shared" si="294"/>
        <v>5</v>
      </c>
      <c r="Q2582">
        <f t="shared" si="295"/>
        <v>5</v>
      </c>
      <c r="R2582" t="b">
        <f t="shared" ca="1" si="296"/>
        <v>1</v>
      </c>
      <c r="T2582" t="b">
        <f t="shared" ca="1" si="297"/>
        <v>1</v>
      </c>
      <c r="X2582" t="str">
        <f>IF(ISBLANK(W2582),"",
IF(ISERROR(FIND(",",W2582)),
  IF(ISERROR(VLOOKUP(W2582,MapTable!$A:$A,1,0)),"맵없음",
  ""),
IF(ISERROR(FIND(",",W2582,FIND(",",W2582)+1)),
  IF(OR(ISERROR(VLOOKUP(LEFT(W2582,FIND(",",W2582)-1),MapTable!$A:$A,1,0)),ISERROR(VLOOKUP(TRIM(MID(W2582,FIND(",",W2582)+1,999)),MapTable!$A:$A,1,0))),"맵없음",
  ""),
IF(ISERROR(FIND(",",W2582,FIND(",",W2582,FIND(",",W2582)+1)+1)),
  IF(OR(ISERROR(VLOOKUP(LEFT(W2582,FIND(",",W2582)-1),MapTable!$A:$A,1,0)),ISERROR(VLOOKUP(TRIM(MID(W2582,FIND(",",W2582)+1,FIND(",",W2582,FIND(",",W2582)+1)-FIND(",",W2582)-1)),MapTable!$A:$A,1,0)),ISERROR(VLOOKUP(TRIM(MID(W2582,FIND(",",W2582,FIND(",",W2582)+1)+1,999)),MapTable!$A:$A,1,0))),"맵없음",
  ""),
IF(ISERROR(FIND(",",W2582,FIND(",",W2582,FIND(",",W2582,FIND(",",W2582)+1)+1)+1)),
  IF(OR(ISERROR(VLOOKUP(LEFT(W2582,FIND(",",W2582)-1),MapTable!$A:$A,1,0)),ISERROR(VLOOKUP(TRIM(MID(W2582,FIND(",",W2582)+1,FIND(",",W2582,FIND(",",W2582)+1)-FIND(",",W2582)-1)),MapTable!$A:$A,1,0)),ISERROR(VLOOKUP(TRIM(MID(W2582,FIND(",",W2582,FIND(",",W2582)+1)+1,FIND(",",W2582,FIND(",",W2582,FIND(",",W2582)+1)+1)-FIND(",",W2582,FIND(",",W2582)+1)-1)),MapTable!$A:$A,1,0)),ISERROR(VLOOKUP(TRIM(MID(W2582,FIND(",",W2582,FIND(",",W2582,FIND(",",W2582)+1)+1)+1,999)),MapTable!$A:$A,1,0))),"맵없음",
  ""),
)))))</f>
        <v/>
      </c>
      <c r="AC2582" t="str">
        <f>IF(ISBLANK(AB2582),"",IF(ISERROR(VLOOKUP(AB2582,[3]DropTable!$A:$A,1,0)),"드랍없음",""))</f>
        <v/>
      </c>
      <c r="AE2582" t="str">
        <f>IF(ISBLANK(AD2582),"",IF(ISERROR(VLOOKUP(AD2582,[3]DropTable!$A:$A,1,0)),"드랍없음",""))</f>
        <v/>
      </c>
      <c r="AH2582">
        <v>1.5</v>
      </c>
      <c r="AI2582">
        <f t="shared" si="300"/>
        <v>0.2</v>
      </c>
      <c r="AJ2582">
        <f t="shared" si="298"/>
        <v>0.27466666000000001</v>
      </c>
      <c r="AK2582">
        <f t="shared" si="299"/>
        <v>1</v>
      </c>
      <c r="AL2582">
        <f t="shared" si="293"/>
        <v>14</v>
      </c>
    </row>
    <row r="2583" spans="1:38" hidden="1" x14ac:dyDescent="0.3">
      <c r="A2583">
        <v>29</v>
      </c>
      <c r="B2583">
        <v>42</v>
      </c>
      <c r="C2583">
        <f>IF(OR($L2583=TRUE,$A2583=0,MOD($A2583,ChapterTable!$R$20)&lt;&gt;0),
MAX(0,INT(($B2583+ChapterTable!$P$26+VLOOKUP(SUBSTITUTE(C$1,"성장단계","")&amp;"단계오프셋",ChapterTable!$R:$S,2,0))/ChapterTable!$P$23)),
MAX(0,INT(($B2583+ChapterTable!$R$26+VLOOKUP(SUBSTITUTE(C$1,"성장단계","")&amp;"보스단계오프셋",ChapterTable!$R:$S,2,0))/ChapterTable!$R$23)))</f>
        <v>4</v>
      </c>
      <c r="D2583">
        <f>IF(OR($L2583=TRUE,$A2583=0,MOD($A2583,ChapterTable!$R$20)&lt;&gt;0),
MAX(0,INT(($B2583+ChapterTable!$P$26+VLOOKUP(SUBSTITUTE(D$1,"성장단계","")&amp;"단계오프셋",ChapterTable!$R:$S,2,0))/ChapterTable!$P$23)),
MAX(0,INT(($B2583+ChapterTable!$R$26+VLOOKUP(SUBSTITUTE(D$1,"성장단계","")&amp;"보스단계오프셋",ChapterTable!$R:$S,2,0))/ChapterTable!$R$23)))</f>
        <v>4</v>
      </c>
      <c r="E2583" s="1">
        <f ca="1">IF(AND($A2583=0,$B2583=1),
    VLOOKUP(1,ChapterTable!$1:$1048576,MATCH("최종"&amp;SUBSTITUTE(SUBSTITUTE(E$1,"standard",""),"|Float",""),ChapterTable!$1:$1,0),0)*ChapterTable!$P$17,
  IF(AND($A2583=0,$B2583=0),
    E2584,
  IF($B2583=0,
    VLOOKUP($A2583,ChapterTable!$1:$1048576,MATCH("최종"&amp;SUBSTITUTE(SUBSTITUTE(E$1,"standard",""),"|Float",""),ChapterTable!$1:$1,0),0),
  IF($B2583=1,
    IF($L2583=FALSE,
      VLOOKUP($A2583,ChapterTable!$1:$1048576,MATCH("최종"&amp;SUBSTITUTE(SUBSTITUTE(E$1,"standard",""),"|Float",""),ChapterTable!$1:$1,0),0),
      VLOOKUP($A2583-ChapterTable!$P$11,ChapterTable!$1:$1048576,MATCH("최종"&amp;SUBSTITUTE(SUBSTITUTE(E$1,"standard",""),"|Float",""),ChapterTable!$1:$1,0),0)*ChapterTable!$P$14
    ),
  OFFSET(E2583,-$B2583+IF($L2583,1,0),0)*IF($B2583&gt;OFFSET($B2583,1,0),ChapterTable!$R$17,1)*
    (VLOOKUP(SUBSTITUTE(SUBSTITUTE(E$1,"standard",""),"|Float","")&amp;IF(OR($L2583=TRUE,$A2583=0,MOD($A2583,ChapterTable!$R$20)&lt;&gt;0),"","보스")&amp;"인게임누적곱배수",ChapterTable!$R:$S,2,0)^C2583
    +VLOOKUP(SUBSTITUTE(SUBSTITUTE(E$1,"standard",""),"|Float","")&amp;IF(OR($L2583=TRUE,$A2583=0,MOD($A2583,ChapterTable!$R$20)&lt;&gt;0),"","보스")&amp;"인게임누적합배수",ChapterTable!$R:$S,2,0)*C2583)
  )
  )
  )
)</f>
        <v>14112877.959540267</v>
      </c>
      <c r="F2583" s="1">
        <f ca="1">IF(AND($A2583=0,$B2583=1),
    VLOOKUP(1,ChapterTable!$1:$1048576,MATCH("최종"&amp;SUBSTITUTE(SUBSTITUTE(F$1,"standard",""),"|Float",""),ChapterTable!$1:$1,0),0)*ChapterTable!$P$17,
  IF(AND($A2583=0,$B2583=0),
    F2584,
  IF($B2583=0,
    VLOOKUP($A2583,ChapterTable!$1:$1048576,MATCH("최종"&amp;SUBSTITUTE(SUBSTITUTE(F$1,"standard",""),"|Float",""),ChapterTable!$1:$1,0),0),
  IF($B2583=1,
    IF($L2583=FALSE,
      VLOOKUP($A2583,ChapterTable!$1:$1048576,MATCH("최종"&amp;SUBSTITUTE(SUBSTITUTE(F$1,"standard",""),"|Float",""),ChapterTable!$1:$1,0),0),
      VLOOKUP($A2583-ChapterTable!$P$11,ChapterTable!$1:$1048576,MATCH("최종"&amp;SUBSTITUTE(SUBSTITUTE(F$1,"standard",""),"|Float",""),ChapterTable!$1:$1,0),0)*ChapterTable!$P$14
    ),
  OFFSET(F2583,-$B2583+IF($L2583,1,0),0)*
    (VLOOKUP(SUBSTITUTE(SUBSTITUTE(F$1,"standard",""),"|Float","")&amp;IF(OR($L2583=TRUE,$A2583=0,MOD($A2583,ChapterTable!$R$20)&lt;&gt;0),"","보스")&amp;"인게임누적곱배수",ChapterTable!$R:$S,2,0)^D2583
    +VLOOKUP(SUBSTITUTE(SUBSTITUTE(F$1,"standard",""),"|Float","")&amp;IF(OR($L2583=TRUE,$A2583=0,MOD($A2583,ChapterTable!$R$20)&lt;&gt;0),"","보스")&amp;"인게임누적합배수",ChapterTable!$R:$S,2,0)*D2583)
  )
  )
  )
)</f>
        <v>4246930.8674542475</v>
      </c>
      <c r="G2583" t="s">
        <v>719</v>
      </c>
      <c r="J2583" t="str">
        <f>IF(ISBLANK(I2583),"",
IFERROR(VLOOKUP(I2583,[1]StringTable!$1:$1048576,MATCH([1]StringTable!$B$1,[1]StringTable!$1:$1,0),0),
IFERROR(VLOOKUP(I2583,[1]InApkStringTable!$1:$1048576,MATCH([1]InApkStringTable!$B$1,[1]InApkStringTable!$1:$1,0),0),
"스트링없음")))</f>
        <v/>
      </c>
      <c r="L2583" t="b">
        <v>1</v>
      </c>
      <c r="N2583" t="str">
        <f>IF(ISBLANK(M2583),"",IF(ISERROR(VLOOKUP(M2583,MapTable!$A:$A,1,0)),"맵없음",""))</f>
        <v/>
      </c>
      <c r="O2583">
        <f t="shared" si="294"/>
        <v>5</v>
      </c>
      <c r="Q2583">
        <f t="shared" si="295"/>
        <v>5</v>
      </c>
      <c r="R2583" t="b">
        <f t="shared" ca="1" si="296"/>
        <v>1</v>
      </c>
      <c r="T2583" t="b">
        <f t="shared" ca="1" si="297"/>
        <v>1</v>
      </c>
      <c r="X2583" t="str">
        <f>IF(ISBLANK(W2583),"",
IF(ISERROR(FIND(",",W2583)),
  IF(ISERROR(VLOOKUP(W2583,MapTable!$A:$A,1,0)),"맵없음",
  ""),
IF(ISERROR(FIND(",",W2583,FIND(",",W2583)+1)),
  IF(OR(ISERROR(VLOOKUP(LEFT(W2583,FIND(",",W2583)-1),MapTable!$A:$A,1,0)),ISERROR(VLOOKUP(TRIM(MID(W2583,FIND(",",W2583)+1,999)),MapTable!$A:$A,1,0))),"맵없음",
  ""),
IF(ISERROR(FIND(",",W2583,FIND(",",W2583,FIND(",",W2583)+1)+1)),
  IF(OR(ISERROR(VLOOKUP(LEFT(W2583,FIND(",",W2583)-1),MapTable!$A:$A,1,0)),ISERROR(VLOOKUP(TRIM(MID(W2583,FIND(",",W2583)+1,FIND(",",W2583,FIND(",",W2583)+1)-FIND(",",W2583)-1)),MapTable!$A:$A,1,0)),ISERROR(VLOOKUP(TRIM(MID(W2583,FIND(",",W2583,FIND(",",W2583)+1)+1,999)),MapTable!$A:$A,1,0))),"맵없음",
  ""),
IF(ISERROR(FIND(",",W2583,FIND(",",W2583,FIND(",",W2583,FIND(",",W2583)+1)+1)+1)),
  IF(OR(ISERROR(VLOOKUP(LEFT(W2583,FIND(",",W2583)-1),MapTable!$A:$A,1,0)),ISERROR(VLOOKUP(TRIM(MID(W2583,FIND(",",W2583)+1,FIND(",",W2583,FIND(",",W2583)+1)-FIND(",",W2583)-1)),MapTable!$A:$A,1,0)),ISERROR(VLOOKUP(TRIM(MID(W2583,FIND(",",W2583,FIND(",",W2583)+1)+1,FIND(",",W2583,FIND(",",W2583,FIND(",",W2583)+1)+1)-FIND(",",W2583,FIND(",",W2583)+1)-1)),MapTable!$A:$A,1,0)),ISERROR(VLOOKUP(TRIM(MID(W2583,FIND(",",W2583,FIND(",",W2583,FIND(",",W2583)+1)+1)+1,999)),MapTable!$A:$A,1,0))),"맵없음",
  ""),
)))))</f>
        <v/>
      </c>
      <c r="AC2583" t="str">
        <f>IF(ISBLANK(AB2583),"",IF(ISERROR(VLOOKUP(AB2583,[3]DropTable!$A:$A,1,0)),"드랍없음",""))</f>
        <v/>
      </c>
      <c r="AE2583" t="str">
        <f>IF(ISBLANK(AD2583),"",IF(ISERROR(VLOOKUP(AD2583,[3]DropTable!$A:$A,1,0)),"드랍없음",""))</f>
        <v/>
      </c>
      <c r="AH2583">
        <v>1.5</v>
      </c>
      <c r="AI2583">
        <f t="shared" si="300"/>
        <v>0.2</v>
      </c>
      <c r="AJ2583">
        <f t="shared" si="298"/>
        <v>0.27466666000000001</v>
      </c>
      <c r="AK2583">
        <f t="shared" si="299"/>
        <v>1</v>
      </c>
      <c r="AL2583">
        <f t="shared" si="293"/>
        <v>14</v>
      </c>
    </row>
    <row r="2584" spans="1:38" hidden="1" x14ac:dyDescent="0.3">
      <c r="A2584">
        <v>29</v>
      </c>
      <c r="B2584">
        <v>43</v>
      </c>
      <c r="C2584">
        <f>IF(OR($L2584=TRUE,$A2584=0,MOD($A2584,ChapterTable!$R$20)&lt;&gt;0),
MAX(0,INT(($B2584+ChapterTable!$P$26+VLOOKUP(SUBSTITUTE(C$1,"성장단계","")&amp;"단계오프셋",ChapterTable!$R:$S,2,0))/ChapterTable!$P$23)),
MAX(0,INT(($B2584+ChapterTable!$R$26+VLOOKUP(SUBSTITUTE(C$1,"성장단계","")&amp;"보스단계오프셋",ChapterTable!$R:$S,2,0))/ChapterTable!$R$23)))</f>
        <v>4</v>
      </c>
      <c r="D2584">
        <f>IF(OR($L2584=TRUE,$A2584=0,MOD($A2584,ChapterTable!$R$20)&lt;&gt;0),
MAX(0,INT(($B2584+ChapterTable!$P$26+VLOOKUP(SUBSTITUTE(D$1,"성장단계","")&amp;"단계오프셋",ChapterTable!$R:$S,2,0))/ChapterTable!$P$23)),
MAX(0,INT(($B2584+ChapterTable!$R$26+VLOOKUP(SUBSTITUTE(D$1,"성장단계","")&amp;"보스단계오프셋",ChapterTable!$R:$S,2,0))/ChapterTable!$R$23)))</f>
        <v>4</v>
      </c>
      <c r="E2584" s="1">
        <f ca="1">IF(AND($A2584=0,$B2584=1),
    VLOOKUP(1,ChapterTable!$1:$1048576,MATCH("최종"&amp;SUBSTITUTE(SUBSTITUTE(E$1,"standard",""),"|Float",""),ChapterTable!$1:$1,0),0)*ChapterTable!$P$17,
  IF(AND($A2584=0,$B2584=0),
    E2585,
  IF($B2584=0,
    VLOOKUP($A2584,ChapterTable!$1:$1048576,MATCH("최종"&amp;SUBSTITUTE(SUBSTITUTE(E$1,"standard",""),"|Float",""),ChapterTable!$1:$1,0),0),
  IF($B2584=1,
    IF($L2584=FALSE,
      VLOOKUP($A2584,ChapterTable!$1:$1048576,MATCH("최종"&amp;SUBSTITUTE(SUBSTITUTE(E$1,"standard",""),"|Float",""),ChapterTable!$1:$1,0),0),
      VLOOKUP($A2584-ChapterTable!$P$11,ChapterTable!$1:$1048576,MATCH("최종"&amp;SUBSTITUTE(SUBSTITUTE(E$1,"standard",""),"|Float",""),ChapterTable!$1:$1,0),0)*ChapterTable!$P$14
    ),
  OFFSET(E2584,-$B2584+IF($L2584,1,0),0)*IF($B2584&gt;OFFSET($B2584,1,0),ChapterTable!$R$17,1)*
    (VLOOKUP(SUBSTITUTE(SUBSTITUTE(E$1,"standard",""),"|Float","")&amp;IF(OR($L2584=TRUE,$A2584=0,MOD($A2584,ChapterTable!$R$20)&lt;&gt;0),"","보스")&amp;"인게임누적곱배수",ChapterTable!$R:$S,2,0)^C2584
    +VLOOKUP(SUBSTITUTE(SUBSTITUTE(E$1,"standard",""),"|Float","")&amp;IF(OR($L2584=TRUE,$A2584=0,MOD($A2584,ChapterTable!$R$20)&lt;&gt;0),"","보스")&amp;"인게임누적합배수",ChapterTable!$R:$S,2,0)*C2584)
  )
  )
  )
)</f>
        <v>14112877.959540267</v>
      </c>
      <c r="F2584" s="1">
        <f ca="1">IF(AND($A2584=0,$B2584=1),
    VLOOKUP(1,ChapterTable!$1:$1048576,MATCH("최종"&amp;SUBSTITUTE(SUBSTITUTE(F$1,"standard",""),"|Float",""),ChapterTable!$1:$1,0),0)*ChapterTable!$P$17,
  IF(AND($A2584=0,$B2584=0),
    F2585,
  IF($B2584=0,
    VLOOKUP($A2584,ChapterTable!$1:$1048576,MATCH("최종"&amp;SUBSTITUTE(SUBSTITUTE(F$1,"standard",""),"|Float",""),ChapterTable!$1:$1,0),0),
  IF($B2584=1,
    IF($L2584=FALSE,
      VLOOKUP($A2584,ChapterTable!$1:$1048576,MATCH("최종"&amp;SUBSTITUTE(SUBSTITUTE(F$1,"standard",""),"|Float",""),ChapterTable!$1:$1,0),0),
      VLOOKUP($A2584-ChapterTable!$P$11,ChapterTable!$1:$1048576,MATCH("최종"&amp;SUBSTITUTE(SUBSTITUTE(F$1,"standard",""),"|Float",""),ChapterTable!$1:$1,0),0)*ChapterTable!$P$14
    ),
  OFFSET(F2584,-$B2584+IF($L2584,1,0),0)*
    (VLOOKUP(SUBSTITUTE(SUBSTITUTE(F$1,"standard",""),"|Float","")&amp;IF(OR($L2584=TRUE,$A2584=0,MOD($A2584,ChapterTable!$R$20)&lt;&gt;0),"","보스")&amp;"인게임누적곱배수",ChapterTable!$R:$S,2,0)^D2584
    +VLOOKUP(SUBSTITUTE(SUBSTITUTE(F$1,"standard",""),"|Float","")&amp;IF(OR($L2584=TRUE,$A2584=0,MOD($A2584,ChapterTable!$R$20)&lt;&gt;0),"","보스")&amp;"인게임누적합배수",ChapterTable!$R:$S,2,0)*D2584)
  )
  )
  )
)</f>
        <v>4246930.8674542475</v>
      </c>
      <c r="G2584" t="s">
        <v>719</v>
      </c>
      <c r="J2584" t="str">
        <f>IF(ISBLANK(I2584),"",
IFERROR(VLOOKUP(I2584,[1]StringTable!$1:$1048576,MATCH([1]StringTable!$B$1,[1]StringTable!$1:$1,0),0),
IFERROR(VLOOKUP(I2584,[1]InApkStringTable!$1:$1048576,MATCH([1]InApkStringTable!$B$1,[1]InApkStringTable!$1:$1,0),0),
"스트링없음")))</f>
        <v/>
      </c>
      <c r="L2584" t="b">
        <v>1</v>
      </c>
      <c r="N2584" t="str">
        <f>IF(ISBLANK(M2584),"",IF(ISERROR(VLOOKUP(M2584,MapTable!$A:$A,1,0)),"맵없음",""))</f>
        <v/>
      </c>
      <c r="O2584">
        <f t="shared" si="294"/>
        <v>5</v>
      </c>
      <c r="Q2584">
        <f t="shared" si="295"/>
        <v>5</v>
      </c>
      <c r="R2584" t="b">
        <f t="shared" ca="1" si="296"/>
        <v>1</v>
      </c>
      <c r="T2584" t="b">
        <f t="shared" ca="1" si="297"/>
        <v>1</v>
      </c>
      <c r="X2584" t="str">
        <f>IF(ISBLANK(W2584),"",
IF(ISERROR(FIND(",",W2584)),
  IF(ISERROR(VLOOKUP(W2584,MapTable!$A:$A,1,0)),"맵없음",
  ""),
IF(ISERROR(FIND(",",W2584,FIND(",",W2584)+1)),
  IF(OR(ISERROR(VLOOKUP(LEFT(W2584,FIND(",",W2584)-1),MapTable!$A:$A,1,0)),ISERROR(VLOOKUP(TRIM(MID(W2584,FIND(",",W2584)+1,999)),MapTable!$A:$A,1,0))),"맵없음",
  ""),
IF(ISERROR(FIND(",",W2584,FIND(",",W2584,FIND(",",W2584)+1)+1)),
  IF(OR(ISERROR(VLOOKUP(LEFT(W2584,FIND(",",W2584)-1),MapTable!$A:$A,1,0)),ISERROR(VLOOKUP(TRIM(MID(W2584,FIND(",",W2584)+1,FIND(",",W2584,FIND(",",W2584)+1)-FIND(",",W2584)-1)),MapTable!$A:$A,1,0)),ISERROR(VLOOKUP(TRIM(MID(W2584,FIND(",",W2584,FIND(",",W2584)+1)+1,999)),MapTable!$A:$A,1,0))),"맵없음",
  ""),
IF(ISERROR(FIND(",",W2584,FIND(",",W2584,FIND(",",W2584,FIND(",",W2584)+1)+1)+1)),
  IF(OR(ISERROR(VLOOKUP(LEFT(W2584,FIND(",",W2584)-1),MapTable!$A:$A,1,0)),ISERROR(VLOOKUP(TRIM(MID(W2584,FIND(",",W2584)+1,FIND(",",W2584,FIND(",",W2584)+1)-FIND(",",W2584)-1)),MapTable!$A:$A,1,0)),ISERROR(VLOOKUP(TRIM(MID(W2584,FIND(",",W2584,FIND(",",W2584)+1)+1,FIND(",",W2584,FIND(",",W2584,FIND(",",W2584)+1)+1)-FIND(",",W2584,FIND(",",W2584)+1)-1)),MapTable!$A:$A,1,0)),ISERROR(VLOOKUP(TRIM(MID(W2584,FIND(",",W2584,FIND(",",W2584,FIND(",",W2584)+1)+1)+1,999)),MapTable!$A:$A,1,0))),"맵없음",
  ""),
)))))</f>
        <v/>
      </c>
      <c r="AC2584" t="str">
        <f>IF(ISBLANK(AB2584),"",IF(ISERROR(VLOOKUP(AB2584,[3]DropTable!$A:$A,1,0)),"드랍없음",""))</f>
        <v/>
      </c>
      <c r="AE2584" t="str">
        <f>IF(ISBLANK(AD2584),"",IF(ISERROR(VLOOKUP(AD2584,[3]DropTable!$A:$A,1,0)),"드랍없음",""))</f>
        <v/>
      </c>
      <c r="AH2584">
        <v>1.5</v>
      </c>
      <c r="AI2584">
        <f t="shared" si="300"/>
        <v>0.2</v>
      </c>
      <c r="AJ2584">
        <f t="shared" si="298"/>
        <v>0.27466666000000001</v>
      </c>
      <c r="AK2584">
        <f t="shared" si="299"/>
        <v>1</v>
      </c>
      <c r="AL2584">
        <f t="shared" si="293"/>
        <v>14</v>
      </c>
    </row>
    <row r="2585" spans="1:38" hidden="1" x14ac:dyDescent="0.3">
      <c r="A2585">
        <v>29</v>
      </c>
      <c r="B2585">
        <v>44</v>
      </c>
      <c r="C2585">
        <f>IF(OR($L2585=TRUE,$A2585=0,MOD($A2585,ChapterTable!$R$20)&lt;&gt;0),
MAX(0,INT(($B2585+ChapterTable!$P$26+VLOOKUP(SUBSTITUTE(C$1,"성장단계","")&amp;"단계오프셋",ChapterTable!$R:$S,2,0))/ChapterTable!$P$23)),
MAX(0,INT(($B2585+ChapterTable!$R$26+VLOOKUP(SUBSTITUTE(C$1,"성장단계","")&amp;"보스단계오프셋",ChapterTable!$R:$S,2,0))/ChapterTable!$R$23)))</f>
        <v>4</v>
      </c>
      <c r="D2585">
        <f>IF(OR($L2585=TRUE,$A2585=0,MOD($A2585,ChapterTable!$R$20)&lt;&gt;0),
MAX(0,INT(($B2585+ChapterTable!$P$26+VLOOKUP(SUBSTITUTE(D$1,"성장단계","")&amp;"단계오프셋",ChapterTable!$R:$S,2,0))/ChapterTable!$P$23)),
MAX(0,INT(($B2585+ChapterTable!$R$26+VLOOKUP(SUBSTITUTE(D$1,"성장단계","")&amp;"보스단계오프셋",ChapterTable!$R:$S,2,0))/ChapterTable!$R$23)))</f>
        <v>4</v>
      </c>
      <c r="E2585" s="1">
        <f ca="1">IF(AND($A2585=0,$B2585=1),
    VLOOKUP(1,ChapterTable!$1:$1048576,MATCH("최종"&amp;SUBSTITUTE(SUBSTITUTE(E$1,"standard",""),"|Float",""),ChapterTable!$1:$1,0),0)*ChapterTable!$P$17,
  IF(AND($A2585=0,$B2585=0),
    E2586,
  IF($B2585=0,
    VLOOKUP($A2585,ChapterTable!$1:$1048576,MATCH("최종"&amp;SUBSTITUTE(SUBSTITUTE(E$1,"standard",""),"|Float",""),ChapterTable!$1:$1,0),0),
  IF($B2585=1,
    IF($L2585=FALSE,
      VLOOKUP($A2585,ChapterTable!$1:$1048576,MATCH("최종"&amp;SUBSTITUTE(SUBSTITUTE(E$1,"standard",""),"|Float",""),ChapterTable!$1:$1,0),0),
      VLOOKUP($A2585-ChapterTable!$P$11,ChapterTable!$1:$1048576,MATCH("최종"&amp;SUBSTITUTE(SUBSTITUTE(E$1,"standard",""),"|Float",""),ChapterTable!$1:$1,0),0)*ChapterTable!$P$14
    ),
  OFFSET(E2585,-$B2585+IF($L2585,1,0),0)*IF($B2585&gt;OFFSET($B2585,1,0),ChapterTable!$R$17,1)*
    (VLOOKUP(SUBSTITUTE(SUBSTITUTE(E$1,"standard",""),"|Float","")&amp;IF(OR($L2585=TRUE,$A2585=0,MOD($A2585,ChapterTable!$R$20)&lt;&gt;0),"","보스")&amp;"인게임누적곱배수",ChapterTable!$R:$S,2,0)^C2585
    +VLOOKUP(SUBSTITUTE(SUBSTITUTE(E$1,"standard",""),"|Float","")&amp;IF(OR($L2585=TRUE,$A2585=0,MOD($A2585,ChapterTable!$R$20)&lt;&gt;0),"","보스")&amp;"인게임누적합배수",ChapterTable!$R:$S,2,0)*C2585)
  )
  )
  )
)</f>
        <v>14112877.959540267</v>
      </c>
      <c r="F2585" s="1">
        <f ca="1">IF(AND($A2585=0,$B2585=1),
    VLOOKUP(1,ChapterTable!$1:$1048576,MATCH("최종"&amp;SUBSTITUTE(SUBSTITUTE(F$1,"standard",""),"|Float",""),ChapterTable!$1:$1,0),0)*ChapterTable!$P$17,
  IF(AND($A2585=0,$B2585=0),
    F2586,
  IF($B2585=0,
    VLOOKUP($A2585,ChapterTable!$1:$1048576,MATCH("최종"&amp;SUBSTITUTE(SUBSTITUTE(F$1,"standard",""),"|Float",""),ChapterTable!$1:$1,0),0),
  IF($B2585=1,
    IF($L2585=FALSE,
      VLOOKUP($A2585,ChapterTable!$1:$1048576,MATCH("최종"&amp;SUBSTITUTE(SUBSTITUTE(F$1,"standard",""),"|Float",""),ChapterTable!$1:$1,0),0),
      VLOOKUP($A2585-ChapterTable!$P$11,ChapterTable!$1:$1048576,MATCH("최종"&amp;SUBSTITUTE(SUBSTITUTE(F$1,"standard",""),"|Float",""),ChapterTable!$1:$1,0),0)*ChapterTable!$P$14
    ),
  OFFSET(F2585,-$B2585+IF($L2585,1,0),0)*
    (VLOOKUP(SUBSTITUTE(SUBSTITUTE(F$1,"standard",""),"|Float","")&amp;IF(OR($L2585=TRUE,$A2585=0,MOD($A2585,ChapterTable!$R$20)&lt;&gt;0),"","보스")&amp;"인게임누적곱배수",ChapterTable!$R:$S,2,0)^D2585
    +VLOOKUP(SUBSTITUTE(SUBSTITUTE(F$1,"standard",""),"|Float","")&amp;IF(OR($L2585=TRUE,$A2585=0,MOD($A2585,ChapterTable!$R$20)&lt;&gt;0),"","보스")&amp;"인게임누적합배수",ChapterTable!$R:$S,2,0)*D2585)
  )
  )
  )
)</f>
        <v>4246930.8674542475</v>
      </c>
      <c r="G2585" t="s">
        <v>719</v>
      </c>
      <c r="J2585" t="str">
        <f>IF(ISBLANK(I2585),"",
IFERROR(VLOOKUP(I2585,[1]StringTable!$1:$1048576,MATCH([1]StringTable!$B$1,[1]StringTable!$1:$1,0),0),
IFERROR(VLOOKUP(I2585,[1]InApkStringTable!$1:$1048576,MATCH([1]InApkStringTable!$B$1,[1]InApkStringTable!$1:$1,0),0),
"스트링없음")))</f>
        <v/>
      </c>
      <c r="L2585" t="b">
        <v>1</v>
      </c>
      <c r="N2585" t="str">
        <f>IF(ISBLANK(M2585),"",IF(ISERROR(VLOOKUP(M2585,MapTable!$A:$A,1,0)),"맵없음",""))</f>
        <v/>
      </c>
      <c r="O2585">
        <f t="shared" si="294"/>
        <v>5</v>
      </c>
      <c r="Q2585">
        <f t="shared" si="295"/>
        <v>5</v>
      </c>
      <c r="R2585" t="b">
        <f t="shared" ca="1" si="296"/>
        <v>1</v>
      </c>
      <c r="T2585" t="b">
        <f t="shared" ca="1" si="297"/>
        <v>1</v>
      </c>
      <c r="X2585" t="str">
        <f>IF(ISBLANK(W2585),"",
IF(ISERROR(FIND(",",W2585)),
  IF(ISERROR(VLOOKUP(W2585,MapTable!$A:$A,1,0)),"맵없음",
  ""),
IF(ISERROR(FIND(",",W2585,FIND(",",W2585)+1)),
  IF(OR(ISERROR(VLOOKUP(LEFT(W2585,FIND(",",W2585)-1),MapTable!$A:$A,1,0)),ISERROR(VLOOKUP(TRIM(MID(W2585,FIND(",",W2585)+1,999)),MapTable!$A:$A,1,0))),"맵없음",
  ""),
IF(ISERROR(FIND(",",W2585,FIND(",",W2585,FIND(",",W2585)+1)+1)),
  IF(OR(ISERROR(VLOOKUP(LEFT(W2585,FIND(",",W2585)-1),MapTable!$A:$A,1,0)),ISERROR(VLOOKUP(TRIM(MID(W2585,FIND(",",W2585)+1,FIND(",",W2585,FIND(",",W2585)+1)-FIND(",",W2585)-1)),MapTable!$A:$A,1,0)),ISERROR(VLOOKUP(TRIM(MID(W2585,FIND(",",W2585,FIND(",",W2585)+1)+1,999)),MapTable!$A:$A,1,0))),"맵없음",
  ""),
IF(ISERROR(FIND(",",W2585,FIND(",",W2585,FIND(",",W2585,FIND(",",W2585)+1)+1)+1)),
  IF(OR(ISERROR(VLOOKUP(LEFT(W2585,FIND(",",W2585)-1),MapTable!$A:$A,1,0)),ISERROR(VLOOKUP(TRIM(MID(W2585,FIND(",",W2585)+1,FIND(",",W2585,FIND(",",W2585)+1)-FIND(",",W2585)-1)),MapTable!$A:$A,1,0)),ISERROR(VLOOKUP(TRIM(MID(W2585,FIND(",",W2585,FIND(",",W2585)+1)+1,FIND(",",W2585,FIND(",",W2585,FIND(",",W2585)+1)+1)-FIND(",",W2585,FIND(",",W2585)+1)-1)),MapTable!$A:$A,1,0)),ISERROR(VLOOKUP(TRIM(MID(W2585,FIND(",",W2585,FIND(",",W2585,FIND(",",W2585)+1)+1)+1,999)),MapTable!$A:$A,1,0))),"맵없음",
  ""),
)))))</f>
        <v/>
      </c>
      <c r="AC2585" t="str">
        <f>IF(ISBLANK(AB2585),"",IF(ISERROR(VLOOKUP(AB2585,[3]DropTable!$A:$A,1,0)),"드랍없음",""))</f>
        <v/>
      </c>
      <c r="AE2585" t="str">
        <f>IF(ISBLANK(AD2585),"",IF(ISERROR(VLOOKUP(AD2585,[3]DropTable!$A:$A,1,0)),"드랍없음",""))</f>
        <v/>
      </c>
      <c r="AH2585">
        <v>1.5</v>
      </c>
      <c r="AI2585">
        <f t="shared" si="300"/>
        <v>0.2</v>
      </c>
      <c r="AJ2585">
        <f t="shared" si="298"/>
        <v>0.27466666000000001</v>
      </c>
      <c r="AK2585">
        <f t="shared" si="299"/>
        <v>1</v>
      </c>
      <c r="AL2585">
        <f t="shared" si="293"/>
        <v>14</v>
      </c>
    </row>
    <row r="2586" spans="1:38" hidden="1" x14ac:dyDescent="0.3">
      <c r="A2586">
        <v>29</v>
      </c>
      <c r="B2586">
        <v>45</v>
      </c>
      <c r="C2586">
        <f>IF(OR($L2586=TRUE,$A2586=0,MOD($A2586,ChapterTable!$R$20)&lt;&gt;0),
MAX(0,INT(($B2586+ChapterTable!$P$26+VLOOKUP(SUBSTITUTE(C$1,"성장단계","")&amp;"단계오프셋",ChapterTable!$R:$S,2,0))/ChapterTable!$P$23)),
MAX(0,INT(($B2586+ChapterTable!$R$26+VLOOKUP(SUBSTITUTE(C$1,"성장단계","")&amp;"보스단계오프셋",ChapterTable!$R:$S,2,0))/ChapterTable!$R$23)))</f>
        <v>4</v>
      </c>
      <c r="D2586">
        <f>IF(OR($L2586=TRUE,$A2586=0,MOD($A2586,ChapterTable!$R$20)&lt;&gt;0),
MAX(0,INT(($B2586+ChapterTable!$P$26+VLOOKUP(SUBSTITUTE(D$1,"성장단계","")&amp;"단계오프셋",ChapterTable!$R:$S,2,0))/ChapterTable!$P$23)),
MAX(0,INT(($B2586+ChapterTable!$R$26+VLOOKUP(SUBSTITUTE(D$1,"성장단계","")&amp;"보스단계오프셋",ChapterTable!$R:$S,2,0))/ChapterTable!$R$23)))</f>
        <v>4</v>
      </c>
      <c r="E2586" s="1">
        <f ca="1">IF(AND($A2586=0,$B2586=1),
    VLOOKUP(1,ChapterTable!$1:$1048576,MATCH("최종"&amp;SUBSTITUTE(SUBSTITUTE(E$1,"standard",""),"|Float",""),ChapterTable!$1:$1,0),0)*ChapterTable!$P$17,
  IF(AND($A2586=0,$B2586=0),
    E2587,
  IF($B2586=0,
    VLOOKUP($A2586,ChapterTable!$1:$1048576,MATCH("최종"&amp;SUBSTITUTE(SUBSTITUTE(E$1,"standard",""),"|Float",""),ChapterTable!$1:$1,0),0),
  IF($B2586=1,
    IF($L2586=FALSE,
      VLOOKUP($A2586,ChapterTable!$1:$1048576,MATCH("최종"&amp;SUBSTITUTE(SUBSTITUTE(E$1,"standard",""),"|Float",""),ChapterTable!$1:$1,0),0),
      VLOOKUP($A2586-ChapterTable!$P$11,ChapterTable!$1:$1048576,MATCH("최종"&amp;SUBSTITUTE(SUBSTITUTE(E$1,"standard",""),"|Float",""),ChapterTable!$1:$1,0),0)*ChapterTable!$P$14
    ),
  OFFSET(E2586,-$B2586+IF($L2586,1,0),0)*IF($B2586&gt;OFFSET($B2586,1,0),ChapterTable!$R$17,1)*
    (VLOOKUP(SUBSTITUTE(SUBSTITUTE(E$1,"standard",""),"|Float","")&amp;IF(OR($L2586=TRUE,$A2586=0,MOD($A2586,ChapterTable!$R$20)&lt;&gt;0),"","보스")&amp;"인게임누적곱배수",ChapterTable!$R:$S,2,0)^C2586
    +VLOOKUP(SUBSTITUTE(SUBSTITUTE(E$1,"standard",""),"|Float","")&amp;IF(OR($L2586=TRUE,$A2586=0,MOD($A2586,ChapterTable!$R$20)&lt;&gt;0),"","보스")&amp;"인게임누적합배수",ChapterTable!$R:$S,2,0)*C2586)
  )
  )
  )
)</f>
        <v>14112877.959540267</v>
      </c>
      <c r="F2586" s="1">
        <f ca="1">IF(AND($A2586=0,$B2586=1),
    VLOOKUP(1,ChapterTable!$1:$1048576,MATCH("최종"&amp;SUBSTITUTE(SUBSTITUTE(F$1,"standard",""),"|Float",""),ChapterTable!$1:$1,0),0)*ChapterTable!$P$17,
  IF(AND($A2586=0,$B2586=0),
    F2587,
  IF($B2586=0,
    VLOOKUP($A2586,ChapterTable!$1:$1048576,MATCH("최종"&amp;SUBSTITUTE(SUBSTITUTE(F$1,"standard",""),"|Float",""),ChapterTable!$1:$1,0),0),
  IF($B2586=1,
    IF($L2586=FALSE,
      VLOOKUP($A2586,ChapterTable!$1:$1048576,MATCH("최종"&amp;SUBSTITUTE(SUBSTITUTE(F$1,"standard",""),"|Float",""),ChapterTable!$1:$1,0),0),
      VLOOKUP($A2586-ChapterTable!$P$11,ChapterTable!$1:$1048576,MATCH("최종"&amp;SUBSTITUTE(SUBSTITUTE(F$1,"standard",""),"|Float",""),ChapterTable!$1:$1,0),0)*ChapterTable!$P$14
    ),
  OFFSET(F2586,-$B2586+IF($L2586,1,0),0)*
    (VLOOKUP(SUBSTITUTE(SUBSTITUTE(F$1,"standard",""),"|Float","")&amp;IF(OR($L2586=TRUE,$A2586=0,MOD($A2586,ChapterTable!$R$20)&lt;&gt;0),"","보스")&amp;"인게임누적곱배수",ChapterTable!$R:$S,2,0)^D2586
    +VLOOKUP(SUBSTITUTE(SUBSTITUTE(F$1,"standard",""),"|Float","")&amp;IF(OR($L2586=TRUE,$A2586=0,MOD($A2586,ChapterTable!$R$20)&lt;&gt;0),"","보스")&amp;"인게임누적합배수",ChapterTable!$R:$S,2,0)*D2586)
  )
  )
  )
)</f>
        <v>4246930.8674542475</v>
      </c>
      <c r="G2586" t="s">
        <v>719</v>
      </c>
      <c r="J2586" t="str">
        <f>IF(ISBLANK(I2586),"",
IFERROR(VLOOKUP(I2586,[1]StringTable!$1:$1048576,MATCH([1]StringTable!$B$1,[1]StringTable!$1:$1,0),0),
IFERROR(VLOOKUP(I2586,[1]InApkStringTable!$1:$1048576,MATCH([1]InApkStringTable!$B$1,[1]InApkStringTable!$1:$1,0),0),
"스트링없음")))</f>
        <v/>
      </c>
      <c r="L2586" t="b">
        <v>1</v>
      </c>
      <c r="N2586" t="str">
        <f>IF(ISBLANK(M2586),"",IF(ISERROR(VLOOKUP(M2586,MapTable!$A:$A,1,0)),"맵없음",""))</f>
        <v/>
      </c>
      <c r="O2586">
        <f t="shared" si="294"/>
        <v>11</v>
      </c>
      <c r="Q2586">
        <f t="shared" si="295"/>
        <v>11</v>
      </c>
      <c r="R2586" t="b">
        <f t="shared" ca="1" si="296"/>
        <v>1</v>
      </c>
      <c r="T2586" t="b">
        <f t="shared" ca="1" si="297"/>
        <v>1</v>
      </c>
      <c r="X2586" t="str">
        <f>IF(ISBLANK(W2586),"",
IF(ISERROR(FIND(",",W2586)),
  IF(ISERROR(VLOOKUP(W2586,MapTable!$A:$A,1,0)),"맵없음",
  ""),
IF(ISERROR(FIND(",",W2586,FIND(",",W2586)+1)),
  IF(OR(ISERROR(VLOOKUP(LEFT(W2586,FIND(",",W2586)-1),MapTable!$A:$A,1,0)),ISERROR(VLOOKUP(TRIM(MID(W2586,FIND(",",W2586)+1,999)),MapTable!$A:$A,1,0))),"맵없음",
  ""),
IF(ISERROR(FIND(",",W2586,FIND(",",W2586,FIND(",",W2586)+1)+1)),
  IF(OR(ISERROR(VLOOKUP(LEFT(W2586,FIND(",",W2586)-1),MapTable!$A:$A,1,0)),ISERROR(VLOOKUP(TRIM(MID(W2586,FIND(",",W2586)+1,FIND(",",W2586,FIND(",",W2586)+1)-FIND(",",W2586)-1)),MapTable!$A:$A,1,0)),ISERROR(VLOOKUP(TRIM(MID(W2586,FIND(",",W2586,FIND(",",W2586)+1)+1,999)),MapTable!$A:$A,1,0))),"맵없음",
  ""),
IF(ISERROR(FIND(",",W2586,FIND(",",W2586,FIND(",",W2586,FIND(",",W2586)+1)+1)+1)),
  IF(OR(ISERROR(VLOOKUP(LEFT(W2586,FIND(",",W2586)-1),MapTable!$A:$A,1,0)),ISERROR(VLOOKUP(TRIM(MID(W2586,FIND(",",W2586)+1,FIND(",",W2586,FIND(",",W2586)+1)-FIND(",",W2586)-1)),MapTable!$A:$A,1,0)),ISERROR(VLOOKUP(TRIM(MID(W2586,FIND(",",W2586,FIND(",",W2586)+1)+1,FIND(",",W2586,FIND(",",W2586,FIND(",",W2586)+1)+1)-FIND(",",W2586,FIND(",",W2586)+1)-1)),MapTable!$A:$A,1,0)),ISERROR(VLOOKUP(TRIM(MID(W2586,FIND(",",W2586,FIND(",",W2586,FIND(",",W2586)+1)+1)+1,999)),MapTable!$A:$A,1,0))),"맵없음",
  ""),
)))))</f>
        <v/>
      </c>
      <c r="AC2586" t="str">
        <f>IF(ISBLANK(AB2586),"",IF(ISERROR(VLOOKUP(AB2586,[3]DropTable!$A:$A,1,0)),"드랍없음",""))</f>
        <v/>
      </c>
      <c r="AE2586" t="str">
        <f>IF(ISBLANK(AD2586),"",IF(ISERROR(VLOOKUP(AD2586,[3]DropTable!$A:$A,1,0)),"드랍없음",""))</f>
        <v/>
      </c>
      <c r="AH2586">
        <v>1.5</v>
      </c>
      <c r="AI2586">
        <f t="shared" si="300"/>
        <v>0.2</v>
      </c>
      <c r="AJ2586">
        <f t="shared" si="298"/>
        <v>0.27466666000000001</v>
      </c>
      <c r="AK2586">
        <f t="shared" si="299"/>
        <v>1</v>
      </c>
      <c r="AL2586">
        <f t="shared" si="293"/>
        <v>14</v>
      </c>
    </row>
    <row r="2587" spans="1:38" hidden="1" x14ac:dyDescent="0.3">
      <c r="A2587">
        <v>29</v>
      </c>
      <c r="B2587">
        <v>46</v>
      </c>
      <c r="C2587">
        <f>IF(OR($L2587=TRUE,$A2587=0,MOD($A2587,ChapterTable!$R$20)&lt;&gt;0),
MAX(0,INT(($B2587+ChapterTable!$P$26+VLOOKUP(SUBSTITUTE(C$1,"성장단계","")&amp;"단계오프셋",ChapterTable!$R:$S,2,0))/ChapterTable!$P$23)),
MAX(0,INT(($B2587+ChapterTable!$R$26+VLOOKUP(SUBSTITUTE(C$1,"성장단계","")&amp;"보스단계오프셋",ChapterTable!$R:$S,2,0))/ChapterTable!$R$23)))</f>
        <v>5</v>
      </c>
      <c r="D2587">
        <f>IF(OR($L2587=TRUE,$A2587=0,MOD($A2587,ChapterTable!$R$20)&lt;&gt;0),
MAX(0,INT(($B2587+ChapterTable!$P$26+VLOOKUP(SUBSTITUTE(D$1,"성장단계","")&amp;"단계오프셋",ChapterTable!$R:$S,2,0))/ChapterTable!$P$23)),
MAX(0,INT(($B2587+ChapterTable!$R$26+VLOOKUP(SUBSTITUTE(D$1,"성장단계","")&amp;"보스단계오프셋",ChapterTable!$R:$S,2,0))/ChapterTable!$R$23)))</f>
        <v>4</v>
      </c>
      <c r="E2587" s="1">
        <f ca="1">IF(AND($A2587=0,$B2587=1),
    VLOOKUP(1,ChapterTable!$1:$1048576,MATCH("최종"&amp;SUBSTITUTE(SUBSTITUTE(E$1,"standard",""),"|Float",""),ChapterTable!$1:$1,0),0)*ChapterTable!$P$17,
  IF(AND($A2587=0,$B2587=0),
    E2588,
  IF($B2587=0,
    VLOOKUP($A2587,ChapterTable!$1:$1048576,MATCH("최종"&amp;SUBSTITUTE(SUBSTITUTE(E$1,"standard",""),"|Float",""),ChapterTable!$1:$1,0),0),
  IF($B2587=1,
    IF($L2587=FALSE,
      VLOOKUP($A2587,ChapterTable!$1:$1048576,MATCH("최종"&amp;SUBSTITUTE(SUBSTITUTE(E$1,"standard",""),"|Float",""),ChapterTable!$1:$1,0),0),
      VLOOKUP($A2587-ChapterTable!$P$11,ChapterTable!$1:$1048576,MATCH("최종"&amp;SUBSTITUTE(SUBSTITUTE(E$1,"standard",""),"|Float",""),ChapterTable!$1:$1,0),0)*ChapterTable!$P$14
    ),
  OFFSET(E2587,-$B2587+IF($L2587,1,0),0)*IF($B2587&gt;OFFSET($B2587,1,0),ChapterTable!$R$17,1)*
    (VLOOKUP(SUBSTITUTE(SUBSTITUTE(E$1,"standard",""),"|Float","")&amp;IF(OR($L2587=TRUE,$A2587=0,MOD($A2587,ChapterTable!$R$20)&lt;&gt;0),"","보스")&amp;"인게임누적곱배수",ChapterTable!$R:$S,2,0)^C2587
    +VLOOKUP(SUBSTITUTE(SUBSTITUTE(E$1,"standard",""),"|Float","")&amp;IF(OR($L2587=TRUE,$A2587=0,MOD($A2587,ChapterTable!$R$20)&lt;&gt;0),"","보스")&amp;"인게임누적합배수",ChapterTable!$R:$S,2,0)*C2587)
  )
  )
  )
)</f>
        <v>15680975.510600297</v>
      </c>
      <c r="F2587" s="1">
        <f ca="1">IF(AND($A2587=0,$B2587=1),
    VLOOKUP(1,ChapterTable!$1:$1048576,MATCH("최종"&amp;SUBSTITUTE(SUBSTITUTE(F$1,"standard",""),"|Float",""),ChapterTable!$1:$1,0),0)*ChapterTable!$P$17,
  IF(AND($A2587=0,$B2587=0),
    F2588,
  IF($B2587=0,
    VLOOKUP($A2587,ChapterTable!$1:$1048576,MATCH("최종"&amp;SUBSTITUTE(SUBSTITUTE(F$1,"standard",""),"|Float",""),ChapterTable!$1:$1,0),0),
  IF($B2587=1,
    IF($L2587=FALSE,
      VLOOKUP($A2587,ChapterTable!$1:$1048576,MATCH("최종"&amp;SUBSTITUTE(SUBSTITUTE(F$1,"standard",""),"|Float",""),ChapterTable!$1:$1,0),0),
      VLOOKUP($A2587-ChapterTable!$P$11,ChapterTable!$1:$1048576,MATCH("최종"&amp;SUBSTITUTE(SUBSTITUTE(F$1,"standard",""),"|Float",""),ChapterTable!$1:$1,0),0)*ChapterTable!$P$14
    ),
  OFFSET(F2587,-$B2587+IF($L2587,1,0),0)*
    (VLOOKUP(SUBSTITUTE(SUBSTITUTE(F$1,"standard",""),"|Float","")&amp;IF(OR($L2587=TRUE,$A2587=0,MOD($A2587,ChapterTable!$R$20)&lt;&gt;0),"","보스")&amp;"인게임누적곱배수",ChapterTable!$R:$S,2,0)^D2587
    +VLOOKUP(SUBSTITUTE(SUBSTITUTE(F$1,"standard",""),"|Float","")&amp;IF(OR($L2587=TRUE,$A2587=0,MOD($A2587,ChapterTable!$R$20)&lt;&gt;0),"","보스")&amp;"인게임누적합배수",ChapterTable!$R:$S,2,0)*D2587)
  )
  )
  )
)</f>
        <v>4246930.8674542475</v>
      </c>
      <c r="G2587" t="s">
        <v>719</v>
      </c>
      <c r="J2587" t="str">
        <f>IF(ISBLANK(I2587),"",
IFERROR(VLOOKUP(I2587,[1]StringTable!$1:$1048576,MATCH([1]StringTable!$B$1,[1]StringTable!$1:$1,0),0),
IFERROR(VLOOKUP(I2587,[1]InApkStringTable!$1:$1048576,MATCH([1]InApkStringTable!$B$1,[1]InApkStringTable!$1:$1,0),0),
"스트링없음")))</f>
        <v/>
      </c>
      <c r="L2587" t="b">
        <v>1</v>
      </c>
      <c r="N2587" t="str">
        <f>IF(ISBLANK(M2587),"",IF(ISERROR(VLOOKUP(M2587,MapTable!$A:$A,1,0)),"맵없음",""))</f>
        <v/>
      </c>
      <c r="O2587">
        <f t="shared" si="294"/>
        <v>5</v>
      </c>
      <c r="Q2587">
        <f t="shared" si="295"/>
        <v>5</v>
      </c>
      <c r="R2587" t="b">
        <f t="shared" ca="1" si="296"/>
        <v>1</v>
      </c>
      <c r="T2587" t="b">
        <f t="shared" ca="1" si="297"/>
        <v>1</v>
      </c>
      <c r="X2587" t="str">
        <f>IF(ISBLANK(W2587),"",
IF(ISERROR(FIND(",",W2587)),
  IF(ISERROR(VLOOKUP(W2587,MapTable!$A:$A,1,0)),"맵없음",
  ""),
IF(ISERROR(FIND(",",W2587,FIND(",",W2587)+1)),
  IF(OR(ISERROR(VLOOKUP(LEFT(W2587,FIND(",",W2587)-1),MapTable!$A:$A,1,0)),ISERROR(VLOOKUP(TRIM(MID(W2587,FIND(",",W2587)+1,999)),MapTable!$A:$A,1,0))),"맵없음",
  ""),
IF(ISERROR(FIND(",",W2587,FIND(",",W2587,FIND(",",W2587)+1)+1)),
  IF(OR(ISERROR(VLOOKUP(LEFT(W2587,FIND(",",W2587)-1),MapTable!$A:$A,1,0)),ISERROR(VLOOKUP(TRIM(MID(W2587,FIND(",",W2587)+1,FIND(",",W2587,FIND(",",W2587)+1)-FIND(",",W2587)-1)),MapTable!$A:$A,1,0)),ISERROR(VLOOKUP(TRIM(MID(W2587,FIND(",",W2587,FIND(",",W2587)+1)+1,999)),MapTable!$A:$A,1,0))),"맵없음",
  ""),
IF(ISERROR(FIND(",",W2587,FIND(",",W2587,FIND(",",W2587,FIND(",",W2587)+1)+1)+1)),
  IF(OR(ISERROR(VLOOKUP(LEFT(W2587,FIND(",",W2587)-1),MapTable!$A:$A,1,0)),ISERROR(VLOOKUP(TRIM(MID(W2587,FIND(",",W2587)+1,FIND(",",W2587,FIND(",",W2587)+1)-FIND(",",W2587)-1)),MapTable!$A:$A,1,0)),ISERROR(VLOOKUP(TRIM(MID(W2587,FIND(",",W2587,FIND(",",W2587)+1)+1,FIND(",",W2587,FIND(",",W2587,FIND(",",W2587)+1)+1)-FIND(",",W2587,FIND(",",W2587)+1)-1)),MapTable!$A:$A,1,0)),ISERROR(VLOOKUP(TRIM(MID(W2587,FIND(",",W2587,FIND(",",W2587,FIND(",",W2587)+1)+1)+1,999)),MapTable!$A:$A,1,0))),"맵없음",
  ""),
)))))</f>
        <v/>
      </c>
      <c r="AC2587" t="str">
        <f>IF(ISBLANK(AB2587),"",IF(ISERROR(VLOOKUP(AB2587,[3]DropTable!$A:$A,1,0)),"드랍없음",""))</f>
        <v/>
      </c>
      <c r="AE2587" t="str">
        <f>IF(ISBLANK(AD2587),"",IF(ISERROR(VLOOKUP(AD2587,[3]DropTable!$A:$A,1,0)),"드랍없음",""))</f>
        <v/>
      </c>
      <c r="AH2587">
        <v>1.5</v>
      </c>
      <c r="AI2587">
        <f t="shared" si="300"/>
        <v>0.2</v>
      </c>
      <c r="AJ2587">
        <f t="shared" si="298"/>
        <v>0.27466666000000001</v>
      </c>
      <c r="AK2587">
        <f t="shared" si="299"/>
        <v>1</v>
      </c>
      <c r="AL2587">
        <f t="shared" si="293"/>
        <v>14</v>
      </c>
    </row>
    <row r="2588" spans="1:38" hidden="1" x14ac:dyDescent="0.3">
      <c r="A2588">
        <v>29</v>
      </c>
      <c r="B2588">
        <v>47</v>
      </c>
      <c r="C2588">
        <f>IF(OR($L2588=TRUE,$A2588=0,MOD($A2588,ChapterTable!$R$20)&lt;&gt;0),
MAX(0,INT(($B2588+ChapterTable!$P$26+VLOOKUP(SUBSTITUTE(C$1,"성장단계","")&amp;"단계오프셋",ChapterTable!$R:$S,2,0))/ChapterTable!$P$23)),
MAX(0,INT(($B2588+ChapterTable!$R$26+VLOOKUP(SUBSTITUTE(C$1,"성장단계","")&amp;"보스단계오프셋",ChapterTable!$R:$S,2,0))/ChapterTable!$R$23)))</f>
        <v>5</v>
      </c>
      <c r="D2588">
        <f>IF(OR($L2588=TRUE,$A2588=0,MOD($A2588,ChapterTable!$R$20)&lt;&gt;0),
MAX(0,INT(($B2588+ChapterTable!$P$26+VLOOKUP(SUBSTITUTE(D$1,"성장단계","")&amp;"단계오프셋",ChapterTable!$R:$S,2,0))/ChapterTable!$P$23)),
MAX(0,INT(($B2588+ChapterTable!$R$26+VLOOKUP(SUBSTITUTE(D$1,"성장단계","")&amp;"보스단계오프셋",ChapterTable!$R:$S,2,0))/ChapterTable!$R$23)))</f>
        <v>4</v>
      </c>
      <c r="E2588" s="1">
        <f ca="1">IF(AND($A2588=0,$B2588=1),
    VLOOKUP(1,ChapterTable!$1:$1048576,MATCH("최종"&amp;SUBSTITUTE(SUBSTITUTE(E$1,"standard",""),"|Float",""),ChapterTable!$1:$1,0),0)*ChapterTable!$P$17,
  IF(AND($A2588=0,$B2588=0),
    E2589,
  IF($B2588=0,
    VLOOKUP($A2588,ChapterTable!$1:$1048576,MATCH("최종"&amp;SUBSTITUTE(SUBSTITUTE(E$1,"standard",""),"|Float",""),ChapterTable!$1:$1,0),0),
  IF($B2588=1,
    IF($L2588=FALSE,
      VLOOKUP($A2588,ChapterTable!$1:$1048576,MATCH("최종"&amp;SUBSTITUTE(SUBSTITUTE(E$1,"standard",""),"|Float",""),ChapterTable!$1:$1,0),0),
      VLOOKUP($A2588-ChapterTable!$P$11,ChapterTable!$1:$1048576,MATCH("최종"&amp;SUBSTITUTE(SUBSTITUTE(E$1,"standard",""),"|Float",""),ChapterTable!$1:$1,0),0)*ChapterTable!$P$14
    ),
  OFFSET(E2588,-$B2588+IF($L2588,1,0),0)*IF($B2588&gt;OFFSET($B2588,1,0),ChapterTable!$R$17,1)*
    (VLOOKUP(SUBSTITUTE(SUBSTITUTE(E$1,"standard",""),"|Float","")&amp;IF(OR($L2588=TRUE,$A2588=0,MOD($A2588,ChapterTable!$R$20)&lt;&gt;0),"","보스")&amp;"인게임누적곱배수",ChapterTable!$R:$S,2,0)^C2588
    +VLOOKUP(SUBSTITUTE(SUBSTITUTE(E$1,"standard",""),"|Float","")&amp;IF(OR($L2588=TRUE,$A2588=0,MOD($A2588,ChapterTable!$R$20)&lt;&gt;0),"","보스")&amp;"인게임누적합배수",ChapterTable!$R:$S,2,0)*C2588)
  )
  )
  )
)</f>
        <v>15680975.510600297</v>
      </c>
      <c r="F2588" s="1">
        <f ca="1">IF(AND($A2588=0,$B2588=1),
    VLOOKUP(1,ChapterTable!$1:$1048576,MATCH("최종"&amp;SUBSTITUTE(SUBSTITUTE(F$1,"standard",""),"|Float",""),ChapterTable!$1:$1,0),0)*ChapterTable!$P$17,
  IF(AND($A2588=0,$B2588=0),
    F2589,
  IF($B2588=0,
    VLOOKUP($A2588,ChapterTable!$1:$1048576,MATCH("최종"&amp;SUBSTITUTE(SUBSTITUTE(F$1,"standard",""),"|Float",""),ChapterTable!$1:$1,0),0),
  IF($B2588=1,
    IF($L2588=FALSE,
      VLOOKUP($A2588,ChapterTable!$1:$1048576,MATCH("최종"&amp;SUBSTITUTE(SUBSTITUTE(F$1,"standard",""),"|Float",""),ChapterTable!$1:$1,0),0),
      VLOOKUP($A2588-ChapterTable!$P$11,ChapterTable!$1:$1048576,MATCH("최종"&amp;SUBSTITUTE(SUBSTITUTE(F$1,"standard",""),"|Float",""),ChapterTable!$1:$1,0),0)*ChapterTable!$P$14
    ),
  OFFSET(F2588,-$B2588+IF($L2588,1,0),0)*
    (VLOOKUP(SUBSTITUTE(SUBSTITUTE(F$1,"standard",""),"|Float","")&amp;IF(OR($L2588=TRUE,$A2588=0,MOD($A2588,ChapterTable!$R$20)&lt;&gt;0),"","보스")&amp;"인게임누적곱배수",ChapterTable!$R:$S,2,0)^D2588
    +VLOOKUP(SUBSTITUTE(SUBSTITUTE(F$1,"standard",""),"|Float","")&amp;IF(OR($L2588=TRUE,$A2588=0,MOD($A2588,ChapterTable!$R$20)&lt;&gt;0),"","보스")&amp;"인게임누적합배수",ChapterTable!$R:$S,2,0)*D2588)
  )
  )
  )
)</f>
        <v>4246930.8674542475</v>
      </c>
      <c r="G2588" t="s">
        <v>719</v>
      </c>
      <c r="J2588" t="str">
        <f>IF(ISBLANK(I2588),"",
IFERROR(VLOOKUP(I2588,[1]StringTable!$1:$1048576,MATCH([1]StringTable!$B$1,[1]StringTable!$1:$1,0),0),
IFERROR(VLOOKUP(I2588,[1]InApkStringTable!$1:$1048576,MATCH([1]InApkStringTable!$B$1,[1]InApkStringTable!$1:$1,0),0),
"스트링없음")))</f>
        <v/>
      </c>
      <c r="L2588" t="b">
        <v>1</v>
      </c>
      <c r="N2588" t="str">
        <f>IF(ISBLANK(M2588),"",IF(ISERROR(VLOOKUP(M2588,MapTable!$A:$A,1,0)),"맵없음",""))</f>
        <v/>
      </c>
      <c r="O2588">
        <f t="shared" si="294"/>
        <v>5</v>
      </c>
      <c r="Q2588">
        <f t="shared" si="295"/>
        <v>5</v>
      </c>
      <c r="R2588" t="b">
        <f t="shared" ca="1" si="296"/>
        <v>1</v>
      </c>
      <c r="T2588" t="b">
        <f t="shared" ca="1" si="297"/>
        <v>1</v>
      </c>
      <c r="X2588" t="str">
        <f>IF(ISBLANK(W2588),"",
IF(ISERROR(FIND(",",W2588)),
  IF(ISERROR(VLOOKUP(W2588,MapTable!$A:$A,1,0)),"맵없음",
  ""),
IF(ISERROR(FIND(",",W2588,FIND(",",W2588)+1)),
  IF(OR(ISERROR(VLOOKUP(LEFT(W2588,FIND(",",W2588)-1),MapTable!$A:$A,1,0)),ISERROR(VLOOKUP(TRIM(MID(W2588,FIND(",",W2588)+1,999)),MapTable!$A:$A,1,0))),"맵없음",
  ""),
IF(ISERROR(FIND(",",W2588,FIND(",",W2588,FIND(",",W2588)+1)+1)),
  IF(OR(ISERROR(VLOOKUP(LEFT(W2588,FIND(",",W2588)-1),MapTable!$A:$A,1,0)),ISERROR(VLOOKUP(TRIM(MID(W2588,FIND(",",W2588)+1,FIND(",",W2588,FIND(",",W2588)+1)-FIND(",",W2588)-1)),MapTable!$A:$A,1,0)),ISERROR(VLOOKUP(TRIM(MID(W2588,FIND(",",W2588,FIND(",",W2588)+1)+1,999)),MapTable!$A:$A,1,0))),"맵없음",
  ""),
IF(ISERROR(FIND(",",W2588,FIND(",",W2588,FIND(",",W2588,FIND(",",W2588)+1)+1)+1)),
  IF(OR(ISERROR(VLOOKUP(LEFT(W2588,FIND(",",W2588)-1),MapTable!$A:$A,1,0)),ISERROR(VLOOKUP(TRIM(MID(W2588,FIND(",",W2588)+1,FIND(",",W2588,FIND(",",W2588)+1)-FIND(",",W2588)-1)),MapTable!$A:$A,1,0)),ISERROR(VLOOKUP(TRIM(MID(W2588,FIND(",",W2588,FIND(",",W2588)+1)+1,FIND(",",W2588,FIND(",",W2588,FIND(",",W2588)+1)+1)-FIND(",",W2588,FIND(",",W2588)+1)-1)),MapTable!$A:$A,1,0)),ISERROR(VLOOKUP(TRIM(MID(W2588,FIND(",",W2588,FIND(",",W2588,FIND(",",W2588)+1)+1)+1,999)),MapTable!$A:$A,1,0))),"맵없음",
  ""),
)))))</f>
        <v/>
      </c>
      <c r="AC2588" t="str">
        <f>IF(ISBLANK(AB2588),"",IF(ISERROR(VLOOKUP(AB2588,[3]DropTable!$A:$A,1,0)),"드랍없음",""))</f>
        <v/>
      </c>
      <c r="AE2588" t="str">
        <f>IF(ISBLANK(AD2588),"",IF(ISERROR(VLOOKUP(AD2588,[3]DropTable!$A:$A,1,0)),"드랍없음",""))</f>
        <v/>
      </c>
      <c r="AH2588">
        <v>1.5</v>
      </c>
      <c r="AI2588">
        <f t="shared" si="300"/>
        <v>0.2</v>
      </c>
      <c r="AJ2588">
        <f t="shared" si="298"/>
        <v>0.27466666000000001</v>
      </c>
      <c r="AK2588">
        <f t="shared" si="299"/>
        <v>1</v>
      </c>
      <c r="AL2588">
        <f t="shared" si="293"/>
        <v>14</v>
      </c>
    </row>
    <row r="2589" spans="1:38" hidden="1" x14ac:dyDescent="0.3">
      <c r="A2589">
        <v>29</v>
      </c>
      <c r="B2589">
        <v>48</v>
      </c>
      <c r="C2589">
        <f>IF(OR($L2589=TRUE,$A2589=0,MOD($A2589,ChapterTable!$R$20)&lt;&gt;0),
MAX(0,INT(($B2589+ChapterTable!$P$26+VLOOKUP(SUBSTITUTE(C$1,"성장단계","")&amp;"단계오프셋",ChapterTable!$R:$S,2,0))/ChapterTable!$P$23)),
MAX(0,INT(($B2589+ChapterTable!$R$26+VLOOKUP(SUBSTITUTE(C$1,"성장단계","")&amp;"보스단계오프셋",ChapterTable!$R:$S,2,0))/ChapterTable!$R$23)))</f>
        <v>5</v>
      </c>
      <c r="D2589">
        <f>IF(OR($L2589=TRUE,$A2589=0,MOD($A2589,ChapterTable!$R$20)&lt;&gt;0),
MAX(0,INT(($B2589+ChapterTable!$P$26+VLOOKUP(SUBSTITUTE(D$1,"성장단계","")&amp;"단계오프셋",ChapterTable!$R:$S,2,0))/ChapterTable!$P$23)),
MAX(0,INT(($B2589+ChapterTable!$R$26+VLOOKUP(SUBSTITUTE(D$1,"성장단계","")&amp;"보스단계오프셋",ChapterTable!$R:$S,2,0))/ChapterTable!$R$23)))</f>
        <v>4</v>
      </c>
      <c r="E2589" s="1">
        <f ca="1">IF(AND($A2589=0,$B2589=1),
    VLOOKUP(1,ChapterTable!$1:$1048576,MATCH("최종"&amp;SUBSTITUTE(SUBSTITUTE(E$1,"standard",""),"|Float",""),ChapterTable!$1:$1,0),0)*ChapterTable!$P$17,
  IF(AND($A2589=0,$B2589=0),
    E2590,
  IF($B2589=0,
    VLOOKUP($A2589,ChapterTable!$1:$1048576,MATCH("최종"&amp;SUBSTITUTE(SUBSTITUTE(E$1,"standard",""),"|Float",""),ChapterTable!$1:$1,0),0),
  IF($B2589=1,
    IF($L2589=FALSE,
      VLOOKUP($A2589,ChapterTable!$1:$1048576,MATCH("최종"&amp;SUBSTITUTE(SUBSTITUTE(E$1,"standard",""),"|Float",""),ChapterTable!$1:$1,0),0),
      VLOOKUP($A2589-ChapterTable!$P$11,ChapterTable!$1:$1048576,MATCH("최종"&amp;SUBSTITUTE(SUBSTITUTE(E$1,"standard",""),"|Float",""),ChapterTable!$1:$1,0),0)*ChapterTable!$P$14
    ),
  OFFSET(E2589,-$B2589+IF($L2589,1,0),0)*IF($B2589&gt;OFFSET($B2589,1,0),ChapterTable!$R$17,1)*
    (VLOOKUP(SUBSTITUTE(SUBSTITUTE(E$1,"standard",""),"|Float","")&amp;IF(OR($L2589=TRUE,$A2589=0,MOD($A2589,ChapterTable!$R$20)&lt;&gt;0),"","보스")&amp;"인게임누적곱배수",ChapterTable!$R:$S,2,0)^C2589
    +VLOOKUP(SUBSTITUTE(SUBSTITUTE(E$1,"standard",""),"|Float","")&amp;IF(OR($L2589=TRUE,$A2589=0,MOD($A2589,ChapterTable!$R$20)&lt;&gt;0),"","보스")&amp;"인게임누적합배수",ChapterTable!$R:$S,2,0)*C2589)
  )
  )
  )
)</f>
        <v>15680975.510600297</v>
      </c>
      <c r="F2589" s="1">
        <f ca="1">IF(AND($A2589=0,$B2589=1),
    VLOOKUP(1,ChapterTable!$1:$1048576,MATCH("최종"&amp;SUBSTITUTE(SUBSTITUTE(F$1,"standard",""),"|Float",""),ChapterTable!$1:$1,0),0)*ChapterTable!$P$17,
  IF(AND($A2589=0,$B2589=0),
    F2590,
  IF($B2589=0,
    VLOOKUP($A2589,ChapterTable!$1:$1048576,MATCH("최종"&amp;SUBSTITUTE(SUBSTITUTE(F$1,"standard",""),"|Float",""),ChapterTable!$1:$1,0),0),
  IF($B2589=1,
    IF($L2589=FALSE,
      VLOOKUP($A2589,ChapterTable!$1:$1048576,MATCH("최종"&amp;SUBSTITUTE(SUBSTITUTE(F$1,"standard",""),"|Float",""),ChapterTable!$1:$1,0),0),
      VLOOKUP($A2589-ChapterTable!$P$11,ChapterTable!$1:$1048576,MATCH("최종"&amp;SUBSTITUTE(SUBSTITUTE(F$1,"standard",""),"|Float",""),ChapterTable!$1:$1,0),0)*ChapterTable!$P$14
    ),
  OFFSET(F2589,-$B2589+IF($L2589,1,0),0)*
    (VLOOKUP(SUBSTITUTE(SUBSTITUTE(F$1,"standard",""),"|Float","")&amp;IF(OR($L2589=TRUE,$A2589=0,MOD($A2589,ChapterTable!$R$20)&lt;&gt;0),"","보스")&amp;"인게임누적곱배수",ChapterTable!$R:$S,2,0)^D2589
    +VLOOKUP(SUBSTITUTE(SUBSTITUTE(F$1,"standard",""),"|Float","")&amp;IF(OR($L2589=TRUE,$A2589=0,MOD($A2589,ChapterTable!$R$20)&lt;&gt;0),"","보스")&amp;"인게임누적합배수",ChapterTable!$R:$S,2,0)*D2589)
  )
  )
  )
)</f>
        <v>4246930.8674542475</v>
      </c>
      <c r="G2589" t="s">
        <v>719</v>
      </c>
      <c r="J2589" t="str">
        <f>IF(ISBLANK(I2589),"",
IFERROR(VLOOKUP(I2589,[1]StringTable!$1:$1048576,MATCH([1]StringTable!$B$1,[1]StringTable!$1:$1,0),0),
IFERROR(VLOOKUP(I2589,[1]InApkStringTable!$1:$1048576,MATCH([1]InApkStringTable!$B$1,[1]InApkStringTable!$1:$1,0),0),
"스트링없음")))</f>
        <v/>
      </c>
      <c r="L2589" t="b">
        <v>1</v>
      </c>
      <c r="N2589" t="str">
        <f>IF(ISBLANK(M2589),"",IF(ISERROR(VLOOKUP(M2589,MapTable!$A:$A,1,0)),"맵없음",""))</f>
        <v/>
      </c>
      <c r="O2589">
        <f t="shared" si="294"/>
        <v>5</v>
      </c>
      <c r="Q2589">
        <f t="shared" si="295"/>
        <v>5</v>
      </c>
      <c r="R2589" t="b">
        <f t="shared" ca="1" si="296"/>
        <v>1</v>
      </c>
      <c r="T2589" t="b">
        <f t="shared" ca="1" si="297"/>
        <v>1</v>
      </c>
      <c r="X2589" t="str">
        <f>IF(ISBLANK(W2589),"",
IF(ISERROR(FIND(",",W2589)),
  IF(ISERROR(VLOOKUP(W2589,MapTable!$A:$A,1,0)),"맵없음",
  ""),
IF(ISERROR(FIND(",",W2589,FIND(",",W2589)+1)),
  IF(OR(ISERROR(VLOOKUP(LEFT(W2589,FIND(",",W2589)-1),MapTable!$A:$A,1,0)),ISERROR(VLOOKUP(TRIM(MID(W2589,FIND(",",W2589)+1,999)),MapTable!$A:$A,1,0))),"맵없음",
  ""),
IF(ISERROR(FIND(",",W2589,FIND(",",W2589,FIND(",",W2589)+1)+1)),
  IF(OR(ISERROR(VLOOKUP(LEFT(W2589,FIND(",",W2589)-1),MapTable!$A:$A,1,0)),ISERROR(VLOOKUP(TRIM(MID(W2589,FIND(",",W2589)+1,FIND(",",W2589,FIND(",",W2589)+1)-FIND(",",W2589)-1)),MapTable!$A:$A,1,0)),ISERROR(VLOOKUP(TRIM(MID(W2589,FIND(",",W2589,FIND(",",W2589)+1)+1,999)),MapTable!$A:$A,1,0))),"맵없음",
  ""),
IF(ISERROR(FIND(",",W2589,FIND(",",W2589,FIND(",",W2589,FIND(",",W2589)+1)+1)+1)),
  IF(OR(ISERROR(VLOOKUP(LEFT(W2589,FIND(",",W2589)-1),MapTable!$A:$A,1,0)),ISERROR(VLOOKUP(TRIM(MID(W2589,FIND(",",W2589)+1,FIND(",",W2589,FIND(",",W2589)+1)-FIND(",",W2589)-1)),MapTable!$A:$A,1,0)),ISERROR(VLOOKUP(TRIM(MID(W2589,FIND(",",W2589,FIND(",",W2589)+1)+1,FIND(",",W2589,FIND(",",W2589,FIND(",",W2589)+1)+1)-FIND(",",W2589,FIND(",",W2589)+1)-1)),MapTable!$A:$A,1,0)),ISERROR(VLOOKUP(TRIM(MID(W2589,FIND(",",W2589,FIND(",",W2589,FIND(",",W2589)+1)+1)+1,999)),MapTable!$A:$A,1,0))),"맵없음",
  ""),
)))))</f>
        <v/>
      </c>
      <c r="AC2589" t="str">
        <f>IF(ISBLANK(AB2589),"",IF(ISERROR(VLOOKUP(AB2589,[3]DropTable!$A:$A,1,0)),"드랍없음",""))</f>
        <v/>
      </c>
      <c r="AE2589" t="str">
        <f>IF(ISBLANK(AD2589),"",IF(ISERROR(VLOOKUP(AD2589,[3]DropTable!$A:$A,1,0)),"드랍없음",""))</f>
        <v/>
      </c>
      <c r="AH2589">
        <v>1.5</v>
      </c>
      <c r="AI2589">
        <f t="shared" si="300"/>
        <v>0.2</v>
      </c>
      <c r="AJ2589">
        <f t="shared" si="298"/>
        <v>0.27466666000000001</v>
      </c>
      <c r="AK2589">
        <f t="shared" si="299"/>
        <v>1</v>
      </c>
      <c r="AL2589">
        <f t="shared" si="293"/>
        <v>14</v>
      </c>
    </row>
    <row r="2590" spans="1:38" hidden="1" x14ac:dyDescent="0.3">
      <c r="A2590">
        <v>29</v>
      </c>
      <c r="B2590">
        <v>49</v>
      </c>
      <c r="C2590">
        <f>IF(OR($L2590=TRUE,$A2590=0,MOD($A2590,ChapterTable!$R$20)&lt;&gt;0),
MAX(0,INT(($B2590+ChapterTable!$P$26+VLOOKUP(SUBSTITUTE(C$1,"성장단계","")&amp;"단계오프셋",ChapterTable!$R:$S,2,0))/ChapterTable!$P$23)),
MAX(0,INT(($B2590+ChapterTable!$R$26+VLOOKUP(SUBSTITUTE(C$1,"성장단계","")&amp;"보스단계오프셋",ChapterTable!$R:$S,2,0))/ChapterTable!$R$23)))</f>
        <v>5</v>
      </c>
      <c r="D2590">
        <f>IF(OR($L2590=TRUE,$A2590=0,MOD($A2590,ChapterTable!$R$20)&lt;&gt;0),
MAX(0,INT(($B2590+ChapterTable!$P$26+VLOOKUP(SUBSTITUTE(D$1,"성장단계","")&amp;"단계오프셋",ChapterTable!$R:$S,2,0))/ChapterTable!$P$23)),
MAX(0,INT(($B2590+ChapterTable!$R$26+VLOOKUP(SUBSTITUTE(D$1,"성장단계","")&amp;"보스단계오프셋",ChapterTable!$R:$S,2,0))/ChapterTable!$R$23)))</f>
        <v>4</v>
      </c>
      <c r="E2590" s="1">
        <f ca="1">IF(AND($A2590=0,$B2590=1),
    VLOOKUP(1,ChapterTable!$1:$1048576,MATCH("최종"&amp;SUBSTITUTE(SUBSTITUTE(E$1,"standard",""),"|Float",""),ChapterTable!$1:$1,0),0)*ChapterTable!$P$17,
  IF(AND($A2590=0,$B2590=0),
    E2591,
  IF($B2590=0,
    VLOOKUP($A2590,ChapterTable!$1:$1048576,MATCH("최종"&amp;SUBSTITUTE(SUBSTITUTE(E$1,"standard",""),"|Float",""),ChapterTable!$1:$1,0),0),
  IF($B2590=1,
    IF($L2590=FALSE,
      VLOOKUP($A2590,ChapterTable!$1:$1048576,MATCH("최종"&amp;SUBSTITUTE(SUBSTITUTE(E$1,"standard",""),"|Float",""),ChapterTable!$1:$1,0),0),
      VLOOKUP($A2590-ChapterTable!$P$11,ChapterTable!$1:$1048576,MATCH("최종"&amp;SUBSTITUTE(SUBSTITUTE(E$1,"standard",""),"|Float",""),ChapterTable!$1:$1,0),0)*ChapterTable!$P$14
    ),
  OFFSET(E2590,-$B2590+IF($L2590,1,0),0)*IF($B2590&gt;OFFSET($B2590,1,0),ChapterTable!$R$17,1)*
    (VLOOKUP(SUBSTITUTE(SUBSTITUTE(E$1,"standard",""),"|Float","")&amp;IF(OR($L2590=TRUE,$A2590=0,MOD($A2590,ChapterTable!$R$20)&lt;&gt;0),"","보스")&amp;"인게임누적곱배수",ChapterTable!$R:$S,2,0)^C2590
    +VLOOKUP(SUBSTITUTE(SUBSTITUTE(E$1,"standard",""),"|Float","")&amp;IF(OR($L2590=TRUE,$A2590=0,MOD($A2590,ChapterTable!$R$20)&lt;&gt;0),"","보스")&amp;"인게임누적합배수",ChapterTable!$R:$S,2,0)*C2590)
  )
  )
  )
)</f>
        <v>15680975.510600297</v>
      </c>
      <c r="F2590" s="1">
        <f ca="1">IF(AND($A2590=0,$B2590=1),
    VLOOKUP(1,ChapterTable!$1:$1048576,MATCH("최종"&amp;SUBSTITUTE(SUBSTITUTE(F$1,"standard",""),"|Float",""),ChapterTable!$1:$1,0),0)*ChapterTable!$P$17,
  IF(AND($A2590=0,$B2590=0),
    F2591,
  IF($B2590=0,
    VLOOKUP($A2590,ChapterTable!$1:$1048576,MATCH("최종"&amp;SUBSTITUTE(SUBSTITUTE(F$1,"standard",""),"|Float",""),ChapterTable!$1:$1,0),0),
  IF($B2590=1,
    IF($L2590=FALSE,
      VLOOKUP($A2590,ChapterTable!$1:$1048576,MATCH("최종"&amp;SUBSTITUTE(SUBSTITUTE(F$1,"standard",""),"|Float",""),ChapterTable!$1:$1,0),0),
      VLOOKUP($A2590-ChapterTable!$P$11,ChapterTable!$1:$1048576,MATCH("최종"&amp;SUBSTITUTE(SUBSTITUTE(F$1,"standard",""),"|Float",""),ChapterTable!$1:$1,0),0)*ChapterTable!$P$14
    ),
  OFFSET(F2590,-$B2590+IF($L2590,1,0),0)*
    (VLOOKUP(SUBSTITUTE(SUBSTITUTE(F$1,"standard",""),"|Float","")&amp;IF(OR($L2590=TRUE,$A2590=0,MOD($A2590,ChapterTable!$R$20)&lt;&gt;0),"","보스")&amp;"인게임누적곱배수",ChapterTable!$R:$S,2,0)^D2590
    +VLOOKUP(SUBSTITUTE(SUBSTITUTE(F$1,"standard",""),"|Float","")&amp;IF(OR($L2590=TRUE,$A2590=0,MOD($A2590,ChapterTable!$R$20)&lt;&gt;0),"","보스")&amp;"인게임누적합배수",ChapterTable!$R:$S,2,0)*D2590)
  )
  )
  )
)</f>
        <v>4246930.8674542475</v>
      </c>
      <c r="G2590" t="s">
        <v>719</v>
      </c>
      <c r="J2590" t="str">
        <f>IF(ISBLANK(I2590),"",
IFERROR(VLOOKUP(I2590,[1]StringTable!$1:$1048576,MATCH([1]StringTable!$B$1,[1]StringTable!$1:$1,0),0),
IFERROR(VLOOKUP(I2590,[1]InApkStringTable!$1:$1048576,MATCH([1]InApkStringTable!$B$1,[1]InApkStringTable!$1:$1,0),0),
"스트링없음")))</f>
        <v/>
      </c>
      <c r="L2590" t="b">
        <v>1</v>
      </c>
      <c r="N2590" t="str">
        <f>IF(ISBLANK(M2590),"",IF(ISERROR(VLOOKUP(M2590,MapTable!$A:$A,1,0)),"맵없음",""))</f>
        <v/>
      </c>
      <c r="O2590">
        <f t="shared" si="294"/>
        <v>95</v>
      </c>
      <c r="Q2590">
        <f t="shared" si="295"/>
        <v>95</v>
      </c>
      <c r="R2590" t="b">
        <f t="shared" ca="1" si="296"/>
        <v>1</v>
      </c>
      <c r="T2590" t="b">
        <f t="shared" ca="1" si="297"/>
        <v>1</v>
      </c>
      <c r="X2590" t="str">
        <f>IF(ISBLANK(W2590),"",
IF(ISERROR(FIND(",",W2590)),
  IF(ISERROR(VLOOKUP(W2590,MapTable!$A:$A,1,0)),"맵없음",
  ""),
IF(ISERROR(FIND(",",W2590,FIND(",",W2590)+1)),
  IF(OR(ISERROR(VLOOKUP(LEFT(W2590,FIND(",",W2590)-1),MapTable!$A:$A,1,0)),ISERROR(VLOOKUP(TRIM(MID(W2590,FIND(",",W2590)+1,999)),MapTable!$A:$A,1,0))),"맵없음",
  ""),
IF(ISERROR(FIND(",",W2590,FIND(",",W2590,FIND(",",W2590)+1)+1)),
  IF(OR(ISERROR(VLOOKUP(LEFT(W2590,FIND(",",W2590)-1),MapTable!$A:$A,1,0)),ISERROR(VLOOKUP(TRIM(MID(W2590,FIND(",",W2590)+1,FIND(",",W2590,FIND(",",W2590)+1)-FIND(",",W2590)-1)),MapTable!$A:$A,1,0)),ISERROR(VLOOKUP(TRIM(MID(W2590,FIND(",",W2590,FIND(",",W2590)+1)+1,999)),MapTable!$A:$A,1,0))),"맵없음",
  ""),
IF(ISERROR(FIND(",",W2590,FIND(",",W2590,FIND(",",W2590,FIND(",",W2590)+1)+1)+1)),
  IF(OR(ISERROR(VLOOKUP(LEFT(W2590,FIND(",",W2590)-1),MapTable!$A:$A,1,0)),ISERROR(VLOOKUP(TRIM(MID(W2590,FIND(",",W2590)+1,FIND(",",W2590,FIND(",",W2590)+1)-FIND(",",W2590)-1)),MapTable!$A:$A,1,0)),ISERROR(VLOOKUP(TRIM(MID(W2590,FIND(",",W2590,FIND(",",W2590)+1)+1,FIND(",",W2590,FIND(",",W2590,FIND(",",W2590)+1)+1)-FIND(",",W2590,FIND(",",W2590)+1)-1)),MapTable!$A:$A,1,0)),ISERROR(VLOOKUP(TRIM(MID(W2590,FIND(",",W2590,FIND(",",W2590,FIND(",",W2590)+1)+1)+1,999)),MapTable!$A:$A,1,0))),"맵없음",
  ""),
)))))</f>
        <v/>
      </c>
      <c r="AC2590" t="str">
        <f>IF(ISBLANK(AB2590),"",IF(ISERROR(VLOOKUP(AB2590,[3]DropTable!$A:$A,1,0)),"드랍없음",""))</f>
        <v/>
      </c>
      <c r="AE2590" t="str">
        <f>IF(ISBLANK(AD2590),"",IF(ISERROR(VLOOKUP(AD2590,[3]DropTable!$A:$A,1,0)),"드랍없음",""))</f>
        <v/>
      </c>
      <c r="AH2590">
        <v>1.5</v>
      </c>
      <c r="AI2590">
        <f t="shared" si="300"/>
        <v>0.2</v>
      </c>
      <c r="AJ2590">
        <f t="shared" si="298"/>
        <v>0.27466666000000001</v>
      </c>
      <c r="AK2590">
        <f t="shared" si="299"/>
        <v>1</v>
      </c>
      <c r="AL2590">
        <f t="shared" si="293"/>
        <v>14</v>
      </c>
    </row>
    <row r="2591" spans="1:38" hidden="1" x14ac:dyDescent="0.3">
      <c r="A2591">
        <v>29</v>
      </c>
      <c r="B2591">
        <v>50</v>
      </c>
      <c r="C2591">
        <f>IF(OR($L2591=TRUE,$A2591=0,MOD($A2591,ChapterTable!$R$20)&lt;&gt;0),
MAX(0,INT(($B2591+ChapterTable!$P$26+VLOOKUP(SUBSTITUTE(C$1,"성장단계","")&amp;"단계오프셋",ChapterTable!$R:$S,2,0))/ChapterTable!$P$23)),
MAX(0,INT(($B2591+ChapterTable!$R$26+VLOOKUP(SUBSTITUTE(C$1,"성장단계","")&amp;"보스단계오프셋",ChapterTable!$R:$S,2,0))/ChapterTable!$R$23)))</f>
        <v>5</v>
      </c>
      <c r="D2591">
        <f>IF(OR($L2591=TRUE,$A2591=0,MOD($A2591,ChapterTable!$R$20)&lt;&gt;0),
MAX(0,INT(($B2591+ChapterTable!$P$26+VLOOKUP(SUBSTITUTE(D$1,"성장단계","")&amp;"단계오프셋",ChapterTable!$R:$S,2,0))/ChapterTable!$P$23)),
MAX(0,INT(($B2591+ChapterTable!$R$26+VLOOKUP(SUBSTITUTE(D$1,"성장단계","")&amp;"보스단계오프셋",ChapterTable!$R:$S,2,0))/ChapterTable!$R$23)))</f>
        <v>4</v>
      </c>
      <c r="E2591" s="1">
        <f ca="1">IF(AND($A2591=0,$B2591=1),
    VLOOKUP(1,ChapterTable!$1:$1048576,MATCH("최종"&amp;SUBSTITUTE(SUBSTITUTE(E$1,"standard",""),"|Float",""),ChapterTable!$1:$1,0),0)*ChapterTable!$P$17,
  IF(AND($A2591=0,$B2591=0),
    E2592,
  IF($B2591=0,
    VLOOKUP($A2591,ChapterTable!$1:$1048576,MATCH("최종"&amp;SUBSTITUTE(SUBSTITUTE(E$1,"standard",""),"|Float",""),ChapterTable!$1:$1,0),0),
  IF($B2591=1,
    IF($L2591=FALSE,
      VLOOKUP($A2591,ChapterTable!$1:$1048576,MATCH("최종"&amp;SUBSTITUTE(SUBSTITUTE(E$1,"standard",""),"|Float",""),ChapterTable!$1:$1,0),0),
      VLOOKUP($A2591-ChapterTable!$P$11,ChapterTable!$1:$1048576,MATCH("최종"&amp;SUBSTITUTE(SUBSTITUTE(E$1,"standard",""),"|Float",""),ChapterTable!$1:$1,0),0)*ChapterTable!$P$14
    ),
  OFFSET(E2591,-$B2591+IF($L2591,1,0),0)*IF($B2591&gt;OFFSET($B2591,1,0),ChapterTable!$R$17,1)*
    (VLOOKUP(SUBSTITUTE(SUBSTITUTE(E$1,"standard",""),"|Float","")&amp;IF(OR($L2591=TRUE,$A2591=0,MOD($A2591,ChapterTable!$R$20)&lt;&gt;0),"","보스")&amp;"인게임누적곱배수",ChapterTable!$R:$S,2,0)^C2591
    +VLOOKUP(SUBSTITUTE(SUBSTITUTE(E$1,"standard",""),"|Float","")&amp;IF(OR($L2591=TRUE,$A2591=0,MOD($A2591,ChapterTable!$R$20)&lt;&gt;0),"","보스")&amp;"인게임누적합배수",ChapterTable!$R:$S,2,0)*C2591)
  )
  )
  )
)</f>
        <v>20385268.163780387</v>
      </c>
      <c r="F2591" s="1">
        <f ca="1">IF(AND($A2591=0,$B2591=1),
    VLOOKUP(1,ChapterTable!$1:$1048576,MATCH("최종"&amp;SUBSTITUTE(SUBSTITUTE(F$1,"standard",""),"|Float",""),ChapterTable!$1:$1,0),0)*ChapterTable!$P$17,
  IF(AND($A2591=0,$B2591=0),
    F2592,
  IF($B2591=0,
    VLOOKUP($A2591,ChapterTable!$1:$1048576,MATCH("최종"&amp;SUBSTITUTE(SUBSTITUTE(F$1,"standard",""),"|Float",""),ChapterTable!$1:$1,0),0),
  IF($B2591=1,
    IF($L2591=FALSE,
      VLOOKUP($A2591,ChapterTable!$1:$1048576,MATCH("최종"&amp;SUBSTITUTE(SUBSTITUTE(F$1,"standard",""),"|Float",""),ChapterTable!$1:$1,0),0),
      VLOOKUP($A2591-ChapterTable!$P$11,ChapterTable!$1:$1048576,MATCH("최종"&amp;SUBSTITUTE(SUBSTITUTE(F$1,"standard",""),"|Float",""),ChapterTable!$1:$1,0),0)*ChapterTable!$P$14
    ),
  OFFSET(F2591,-$B2591+IF($L2591,1,0),0)*
    (VLOOKUP(SUBSTITUTE(SUBSTITUTE(F$1,"standard",""),"|Float","")&amp;IF(OR($L2591=TRUE,$A2591=0,MOD($A2591,ChapterTable!$R$20)&lt;&gt;0),"","보스")&amp;"인게임누적곱배수",ChapterTable!$R:$S,2,0)^D2591
    +VLOOKUP(SUBSTITUTE(SUBSTITUTE(F$1,"standard",""),"|Float","")&amp;IF(OR($L2591=TRUE,$A2591=0,MOD($A2591,ChapterTable!$R$20)&lt;&gt;0),"","보스")&amp;"인게임누적합배수",ChapterTable!$R:$S,2,0)*D2591)
  )
  )
  )
)</f>
        <v>4246930.8674542475</v>
      </c>
      <c r="G2591" t="s">
        <v>719</v>
      </c>
      <c r="J2591" t="str">
        <f>IF(ISBLANK(I2591),"",
IFERROR(VLOOKUP(I2591,[1]StringTable!$1:$1048576,MATCH([1]StringTable!$B$1,[1]StringTable!$1:$1,0),0),
IFERROR(VLOOKUP(I2591,[1]InApkStringTable!$1:$1048576,MATCH([1]InApkStringTable!$B$1,[1]InApkStringTable!$1:$1,0),0),
"스트링없음")))</f>
        <v/>
      </c>
      <c r="L2591" t="b">
        <v>1</v>
      </c>
      <c r="N2591" t="str">
        <f>IF(ISBLANK(M2591),"",IF(ISERROR(VLOOKUP(M2591,MapTable!$A:$A,1,0)),"맵없음",""))</f>
        <v/>
      </c>
      <c r="O2591">
        <f t="shared" si="294"/>
        <v>25</v>
      </c>
      <c r="Q2591">
        <f t="shared" si="295"/>
        <v>25</v>
      </c>
      <c r="R2591" t="b">
        <f t="shared" ca="1" si="296"/>
        <v>0</v>
      </c>
      <c r="T2591" t="b">
        <f t="shared" ca="1" si="297"/>
        <v>0</v>
      </c>
      <c r="X2591" t="str">
        <f>IF(ISBLANK(W2591),"",
IF(ISERROR(FIND(",",W2591)),
  IF(ISERROR(VLOOKUP(W2591,MapTable!$A:$A,1,0)),"맵없음",
  ""),
IF(ISERROR(FIND(",",W2591,FIND(",",W2591)+1)),
  IF(OR(ISERROR(VLOOKUP(LEFT(W2591,FIND(",",W2591)-1),MapTable!$A:$A,1,0)),ISERROR(VLOOKUP(TRIM(MID(W2591,FIND(",",W2591)+1,999)),MapTable!$A:$A,1,0))),"맵없음",
  ""),
IF(ISERROR(FIND(",",W2591,FIND(",",W2591,FIND(",",W2591)+1)+1)),
  IF(OR(ISERROR(VLOOKUP(LEFT(W2591,FIND(",",W2591)-1),MapTable!$A:$A,1,0)),ISERROR(VLOOKUP(TRIM(MID(W2591,FIND(",",W2591)+1,FIND(",",W2591,FIND(",",W2591)+1)-FIND(",",W2591)-1)),MapTable!$A:$A,1,0)),ISERROR(VLOOKUP(TRIM(MID(W2591,FIND(",",W2591,FIND(",",W2591)+1)+1,999)),MapTable!$A:$A,1,0))),"맵없음",
  ""),
IF(ISERROR(FIND(",",W2591,FIND(",",W2591,FIND(",",W2591,FIND(",",W2591)+1)+1)+1)),
  IF(OR(ISERROR(VLOOKUP(LEFT(W2591,FIND(",",W2591)-1),MapTable!$A:$A,1,0)),ISERROR(VLOOKUP(TRIM(MID(W2591,FIND(",",W2591)+1,FIND(",",W2591,FIND(",",W2591)+1)-FIND(",",W2591)-1)),MapTable!$A:$A,1,0)),ISERROR(VLOOKUP(TRIM(MID(W2591,FIND(",",W2591,FIND(",",W2591)+1)+1,FIND(",",W2591,FIND(",",W2591,FIND(",",W2591)+1)+1)-FIND(",",W2591,FIND(",",W2591)+1)-1)),MapTable!$A:$A,1,0)),ISERROR(VLOOKUP(TRIM(MID(W2591,FIND(",",W2591,FIND(",",W2591,FIND(",",W2591)+1)+1)+1,999)),MapTable!$A:$A,1,0))),"맵없음",
  ""),
)))))</f>
        <v/>
      </c>
      <c r="AC2591" t="str">
        <f>IF(ISBLANK(AB2591),"",IF(ISERROR(VLOOKUP(AB2591,[3]DropTable!$A:$A,1,0)),"드랍없음",""))</f>
        <v/>
      </c>
      <c r="AE2591" t="str">
        <f>IF(ISBLANK(AD2591),"",IF(ISERROR(VLOOKUP(AD2591,[3]DropTable!$A:$A,1,0)),"드랍없음",""))</f>
        <v/>
      </c>
      <c r="AH2591">
        <v>1.5</v>
      </c>
      <c r="AI2591">
        <f t="shared" si="300"/>
        <v>0.2</v>
      </c>
      <c r="AJ2591">
        <f t="shared" si="298"/>
        <v>1</v>
      </c>
      <c r="AK2591">
        <f t="shared" si="299"/>
        <v>1</v>
      </c>
      <c r="AL2591">
        <f t="shared" si="293"/>
        <v>14</v>
      </c>
    </row>
  </sheetData>
  <autoFilter ref="AL1:AL2591" xr:uid="{E4750065-231F-43CB-962E-8A10C67E6BED}">
    <filterColumn colId="0">
      <filters>
        <filter val="0"/>
      </filters>
    </filterColumn>
  </autoFilter>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M4:M2591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election activeCell="A2" sqref="A2"/>
    </sheetView>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126</v>
      </c>
      <c r="B1" t="s">
        <v>198</v>
      </c>
      <c r="C1" t="s">
        <v>78</v>
      </c>
      <c r="D1" t="s">
        <v>142</v>
      </c>
      <c r="E1" t="s">
        <v>127</v>
      </c>
      <c r="F1" t="s">
        <v>128</v>
      </c>
      <c r="G1" t="s">
        <v>143</v>
      </c>
      <c r="H1" t="s">
        <v>130</v>
      </c>
      <c r="I1" t="s">
        <v>129</v>
      </c>
      <c r="J1" t="s">
        <v>182</v>
      </c>
      <c r="K1" t="s">
        <v>192</v>
      </c>
      <c r="L1" t="s">
        <v>185</v>
      </c>
      <c r="M1" t="s">
        <v>191</v>
      </c>
      <c r="N1" t="s">
        <v>186</v>
      </c>
      <c r="O1" t="s">
        <v>187</v>
      </c>
      <c r="P1" t="s">
        <v>188</v>
      </c>
      <c r="Q1" t="s">
        <v>189</v>
      </c>
      <c r="R1" t="s">
        <v>190</v>
      </c>
      <c r="S1" t="s">
        <v>193</v>
      </c>
      <c r="T1" t="s">
        <v>192</v>
      </c>
      <c r="U1" t="s">
        <v>185</v>
      </c>
      <c r="V1" t="s">
        <v>191</v>
      </c>
      <c r="W1" t="s">
        <v>186</v>
      </c>
      <c r="X1" t="s">
        <v>187</v>
      </c>
      <c r="Y1" t="s">
        <v>188</v>
      </c>
      <c r="Z1" t="s">
        <v>189</v>
      </c>
      <c r="AA1" t="s">
        <v>190</v>
      </c>
      <c r="AB1" t="s">
        <v>194</v>
      </c>
      <c r="AC1" t="s">
        <v>192</v>
      </c>
      <c r="AD1" t="s">
        <v>185</v>
      </c>
      <c r="AE1" t="s">
        <v>191</v>
      </c>
      <c r="AF1" t="s">
        <v>186</v>
      </c>
      <c r="AG1" t="s">
        <v>187</v>
      </c>
      <c r="AH1" t="s">
        <v>188</v>
      </c>
      <c r="AI1" t="s">
        <v>189</v>
      </c>
      <c r="AJ1" t="s">
        <v>190</v>
      </c>
    </row>
    <row r="2" spans="1:36" x14ac:dyDescent="0.3">
      <c r="A2" t="s">
        <v>136</v>
      </c>
      <c r="B2" t="s">
        <v>137</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139</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133</v>
      </c>
      <c r="G2" t="s">
        <v>141</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140</v>
      </c>
      <c r="J2" t="s">
        <v>183</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138</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139</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134</v>
      </c>
      <c r="G3" t="s">
        <v>141</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153</v>
      </c>
      <c r="J3" t="s">
        <v>184</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146</v>
      </c>
      <c r="B4" t="s">
        <v>131</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149</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154</v>
      </c>
      <c r="G4" t="s">
        <v>156</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155</v>
      </c>
      <c r="J4" t="s">
        <v>183</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195</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147</v>
      </c>
      <c r="B5" t="s">
        <v>148</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149</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157</v>
      </c>
      <c r="G5" t="s">
        <v>156</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158</v>
      </c>
      <c r="J5" t="s">
        <v>196</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197</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F21"/>
  <sheetViews>
    <sheetView workbookViewId="0">
      <selection activeCell="B16" sqref="B16"/>
    </sheetView>
    <sheetView workbookViewId="1">
      <selection activeCell="B8" sqref="B8"/>
    </sheetView>
  </sheetViews>
  <sheetFormatPr defaultRowHeight="16.5" x14ac:dyDescent="0.3"/>
  <cols>
    <col min="1" max="1" width="15.375" customWidth="1"/>
    <col min="2" max="2" width="57.875" customWidth="1"/>
    <col min="3" max="3" width="19.125" customWidth="1"/>
    <col min="4" max="4" width="64.5" customWidth="1"/>
    <col min="5" max="5" width="25.375" customWidth="1"/>
    <col min="6" max="6" width="32.25" customWidth="1"/>
  </cols>
  <sheetData>
    <row r="1" spans="1:6" ht="27" customHeight="1" x14ac:dyDescent="0.3">
      <c r="A1" t="s">
        <v>89</v>
      </c>
      <c r="B1" t="s">
        <v>1226</v>
      </c>
      <c r="C1" t="s">
        <v>90</v>
      </c>
      <c r="D1" t="s">
        <v>1227</v>
      </c>
      <c r="E1" t="s">
        <v>697</v>
      </c>
      <c r="F1" t="s">
        <v>91</v>
      </c>
    </row>
    <row r="2" spans="1:6" x14ac:dyDescent="0.3">
      <c r="A2" t="s">
        <v>1201</v>
      </c>
      <c r="B2" t="s">
        <v>1228</v>
      </c>
      <c r="C2" t="s">
        <v>92</v>
      </c>
      <c r="D2" t="s">
        <v>1229</v>
      </c>
      <c r="E2" t="s">
        <v>29</v>
      </c>
      <c r="F2" t="s">
        <v>30</v>
      </c>
    </row>
    <row r="3" spans="1:6" x14ac:dyDescent="0.3">
      <c r="A3" t="s">
        <v>1202</v>
      </c>
      <c r="B3" t="s">
        <v>1230</v>
      </c>
      <c r="C3" t="s">
        <v>1199</v>
      </c>
      <c r="D3" t="s">
        <v>1231</v>
      </c>
      <c r="E3" t="s">
        <v>38</v>
      </c>
      <c r="F3" t="s">
        <v>39</v>
      </c>
    </row>
    <row r="4" spans="1:6" x14ac:dyDescent="0.3">
      <c r="A4" t="s">
        <v>1203</v>
      </c>
      <c r="B4" t="s">
        <v>1232</v>
      </c>
      <c r="C4" t="s">
        <v>316</v>
      </c>
      <c r="D4" t="s">
        <v>1233</v>
      </c>
      <c r="E4" t="s">
        <v>290</v>
      </c>
      <c r="F4" t="s">
        <v>322</v>
      </c>
    </row>
    <row r="5" spans="1:6" x14ac:dyDescent="0.3">
      <c r="A5" t="s">
        <v>1204</v>
      </c>
      <c r="B5" t="s">
        <v>1234</v>
      </c>
      <c r="C5" t="s">
        <v>318</v>
      </c>
      <c r="D5" t="s">
        <v>1235</v>
      </c>
      <c r="E5" t="s">
        <v>1200</v>
      </c>
      <c r="F5" t="s">
        <v>324</v>
      </c>
    </row>
    <row r="6" spans="1:6" x14ac:dyDescent="0.3">
      <c r="A6" t="s">
        <v>1205</v>
      </c>
      <c r="B6" t="s">
        <v>1236</v>
      </c>
      <c r="C6" t="s">
        <v>320</v>
      </c>
      <c r="D6" t="s">
        <v>1237</v>
      </c>
      <c r="E6" t="s">
        <v>306</v>
      </c>
      <c r="F6" t="s">
        <v>326</v>
      </c>
    </row>
    <row r="7" spans="1:6" x14ac:dyDescent="0.3">
      <c r="A7" t="s">
        <v>1206</v>
      </c>
      <c r="B7" t="s">
        <v>1238</v>
      </c>
      <c r="C7" t="s">
        <v>573</v>
      </c>
      <c r="D7" t="s">
        <v>1239</v>
      </c>
      <c r="E7" t="s">
        <v>543</v>
      </c>
      <c r="F7" t="s">
        <v>583</v>
      </c>
    </row>
    <row r="8" spans="1:6" x14ac:dyDescent="0.3">
      <c r="A8" t="s">
        <v>1207</v>
      </c>
      <c r="B8" t="s">
        <v>1240</v>
      </c>
      <c r="C8" t="s">
        <v>575</v>
      </c>
      <c r="D8" t="s">
        <v>1241</v>
      </c>
      <c r="E8" t="s">
        <v>637</v>
      </c>
      <c r="F8" t="s">
        <v>585</v>
      </c>
    </row>
    <row r="9" spans="1:6" x14ac:dyDescent="0.3">
      <c r="A9" t="s">
        <v>1208</v>
      </c>
      <c r="B9" t="s">
        <v>1242</v>
      </c>
      <c r="C9" t="s">
        <v>577</v>
      </c>
      <c r="D9" t="s">
        <v>1243</v>
      </c>
      <c r="E9" t="s">
        <v>645</v>
      </c>
      <c r="F9" t="s">
        <v>587</v>
      </c>
    </row>
    <row r="10" spans="1:6" x14ac:dyDescent="0.3">
      <c r="A10" t="s">
        <v>1209</v>
      </c>
      <c r="B10" t="s">
        <v>1244</v>
      </c>
      <c r="C10" t="s">
        <v>579</v>
      </c>
      <c r="D10" t="s">
        <v>1245</v>
      </c>
      <c r="E10" t="s">
        <v>653</v>
      </c>
      <c r="F10" t="s">
        <v>589</v>
      </c>
    </row>
    <row r="11" spans="1:6" x14ac:dyDescent="0.3">
      <c r="A11" t="s">
        <v>1210</v>
      </c>
      <c r="B11" t="s">
        <v>1246</v>
      </c>
      <c r="C11" t="s">
        <v>581</v>
      </c>
      <c r="D11" t="s">
        <v>1247</v>
      </c>
      <c r="E11" t="s">
        <v>661</v>
      </c>
      <c r="F11" t="s">
        <v>591</v>
      </c>
    </row>
    <row r="12" spans="1:6" x14ac:dyDescent="0.3">
      <c r="A12" t="s">
        <v>1211</v>
      </c>
      <c r="B12" t="s">
        <v>1248</v>
      </c>
      <c r="C12" t="s">
        <v>804</v>
      </c>
      <c r="D12" t="s">
        <v>1249</v>
      </c>
      <c r="E12" t="s">
        <v>747</v>
      </c>
      <c r="F12" t="s">
        <v>93</v>
      </c>
    </row>
    <row r="13" spans="1:6" x14ac:dyDescent="0.3">
      <c r="A13" t="s">
        <v>1212</v>
      </c>
      <c r="B13" t="s">
        <v>1250</v>
      </c>
      <c r="C13" t="s">
        <v>805</v>
      </c>
      <c r="D13" t="s">
        <v>1251</v>
      </c>
      <c r="E13" t="s">
        <v>755</v>
      </c>
      <c r="F13" t="s">
        <v>800</v>
      </c>
    </row>
    <row r="14" spans="1:6" x14ac:dyDescent="0.3">
      <c r="A14" t="s">
        <v>1213</v>
      </c>
      <c r="B14" t="s">
        <v>1252</v>
      </c>
      <c r="C14" t="s">
        <v>806</v>
      </c>
      <c r="D14" t="s">
        <v>1253</v>
      </c>
      <c r="E14" t="s">
        <v>763</v>
      </c>
      <c r="F14" t="s">
        <v>801</v>
      </c>
    </row>
    <row r="15" spans="1:6" x14ac:dyDescent="0.3">
      <c r="A15" t="s">
        <v>1214</v>
      </c>
      <c r="B15" t="s">
        <v>1254</v>
      </c>
      <c r="C15" t="s">
        <v>807</v>
      </c>
      <c r="D15" t="s">
        <v>1255</v>
      </c>
      <c r="E15" t="s">
        <v>771</v>
      </c>
      <c r="F15" t="s">
        <v>802</v>
      </c>
    </row>
    <row r="16" spans="1:6" x14ac:dyDescent="0.3">
      <c r="A16" t="s">
        <v>1215</v>
      </c>
      <c r="B16" t="s">
        <v>1256</v>
      </c>
      <c r="C16" t="s">
        <v>808</v>
      </c>
      <c r="D16" t="s">
        <v>1257</v>
      </c>
      <c r="E16" t="s">
        <v>779</v>
      </c>
      <c r="F16" t="s">
        <v>803</v>
      </c>
    </row>
    <row r="17" spans="1:6" x14ac:dyDescent="0.3">
      <c r="A17" t="s">
        <v>1216</v>
      </c>
      <c r="B17" t="s">
        <v>1258</v>
      </c>
      <c r="C17" t="s">
        <v>991</v>
      </c>
      <c r="D17" t="s">
        <v>1259</v>
      </c>
      <c r="E17" t="s">
        <v>946</v>
      </c>
      <c r="F17" t="s">
        <v>986</v>
      </c>
    </row>
    <row r="18" spans="1:6" x14ac:dyDescent="0.3">
      <c r="A18" t="s">
        <v>1217</v>
      </c>
      <c r="B18" t="s">
        <v>1260</v>
      </c>
      <c r="C18" t="s">
        <v>992</v>
      </c>
      <c r="D18" t="s">
        <v>1261</v>
      </c>
      <c r="E18" t="s">
        <v>954</v>
      </c>
      <c r="F18" t="s">
        <v>987</v>
      </c>
    </row>
    <row r="19" spans="1:6" x14ac:dyDescent="0.3">
      <c r="A19" t="s">
        <v>1218</v>
      </c>
      <c r="B19" t="s">
        <v>1262</v>
      </c>
      <c r="C19" t="s">
        <v>993</v>
      </c>
      <c r="D19" t="s">
        <v>1263</v>
      </c>
      <c r="E19" t="s">
        <v>962</v>
      </c>
      <c r="F19" t="s">
        <v>988</v>
      </c>
    </row>
    <row r="20" spans="1:6" x14ac:dyDescent="0.3">
      <c r="A20" t="s">
        <v>1219</v>
      </c>
      <c r="B20" t="s">
        <v>1264</v>
      </c>
      <c r="C20" t="s">
        <v>994</v>
      </c>
      <c r="D20" t="s">
        <v>1265</v>
      </c>
      <c r="E20" t="s">
        <v>970</v>
      </c>
      <c r="F20" t="s">
        <v>989</v>
      </c>
    </row>
    <row r="21" spans="1:6" x14ac:dyDescent="0.3">
      <c r="A21" t="s">
        <v>1220</v>
      </c>
      <c r="B21" t="s">
        <v>1266</v>
      </c>
      <c r="C21" t="s">
        <v>995</v>
      </c>
      <c r="D21" t="s">
        <v>1267</v>
      </c>
      <c r="E21" t="s">
        <v>978</v>
      </c>
      <c r="F21" t="s">
        <v>990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G243"/>
  <sheetViews>
    <sheetView tabSelected="1" workbookViewId="0">
      <pane xSplit="1" ySplit="1" topLeftCell="C2" activePane="bottomRight" state="frozen"/>
      <selection pane="topRight" activeCell="B1" sqref="B1"/>
      <selection pane="bottomLeft" activeCell="A2" sqref="A2"/>
      <selection pane="bottomRight" activeCell="C2" sqref="C2"/>
    </sheetView>
    <sheetView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7" max="17" width="9" hidden="1" customWidth="1" outlineLevel="1"/>
    <col min="18" max="18" width="9" collapsed="1"/>
    <col min="19" max="19" width="15.375" hidden="1" customWidth="1" outlineLevel="1"/>
    <col min="20" max="20" width="9" hidden="1" customWidth="1" outlineLevel="1"/>
    <col min="21" max="21" width="9" collapsed="1"/>
    <col min="22" max="22" width="15.375" hidden="1" customWidth="1" outlineLevel="1"/>
    <col min="23" max="23" width="9" hidden="1" customWidth="1" outlineLevel="1"/>
    <col min="24" max="24" width="9" collapsed="1"/>
    <col min="25" max="25" width="15.875" hidden="1" customWidth="1" outlineLevel="1"/>
    <col min="26" max="26" width="9" hidden="1" customWidth="1" outlineLevel="1"/>
    <col min="27" max="27" width="9" collapsed="1"/>
    <col min="28" max="28" width="23.375" hidden="1" customWidth="1" outlineLevel="1"/>
    <col min="29" max="29" width="9" hidden="1" customWidth="1" outlineLevel="1"/>
    <col min="30" max="30" width="9" collapsed="1"/>
    <col min="31" max="31" width="19.125" hidden="1" customWidth="1" outlineLevel="1"/>
    <col min="32" max="32" width="9" hidden="1" customWidth="1" outlineLevel="1"/>
    <col min="33" max="33" width="9" collapsed="1"/>
  </cols>
  <sheetData>
    <row r="1" spans="1:32" ht="27" customHeight="1" x14ac:dyDescent="0.3">
      <c r="A1" t="s">
        <v>9</v>
      </c>
      <c r="B1" t="str">
        <f>"총 "&amp;COUNTA(StageTable!$M:$M)-1+COUNTA(StageTable!$U:$U)-1+COUNTA(StageTable!$W:$W)-1&amp;"개"</f>
        <v>총 1328개</v>
      </c>
      <c r="C1" t="s">
        <v>62</v>
      </c>
      <c r="D1" t="s">
        <v>10</v>
      </c>
      <c r="E1" t="s">
        <v>11</v>
      </c>
      <c r="F1" t="s">
        <v>19</v>
      </c>
      <c r="G1" t="s">
        <v>352</v>
      </c>
      <c r="H1" t="s">
        <v>353</v>
      </c>
      <c r="I1" t="s">
        <v>354</v>
      </c>
      <c r="J1" t="s">
        <v>82</v>
      </c>
      <c r="K1" t="s">
        <v>346</v>
      </c>
      <c r="L1" t="s">
        <v>125</v>
      </c>
      <c r="M1" t="s">
        <v>101</v>
      </c>
      <c r="N1" t="s">
        <v>181</v>
      </c>
      <c r="O1" t="s">
        <v>123</v>
      </c>
      <c r="P1" t="s">
        <v>99</v>
      </c>
      <c r="Q1" t="s">
        <v>1274</v>
      </c>
      <c r="S1" t="s">
        <v>16</v>
      </c>
      <c r="T1" t="s">
        <v>17</v>
      </c>
      <c r="V1" t="s">
        <v>63</v>
      </c>
      <c r="W1" t="s">
        <v>17</v>
      </c>
      <c r="Y1" t="s">
        <v>18</v>
      </c>
      <c r="Z1" t="s">
        <v>17</v>
      </c>
      <c r="AB1" t="s">
        <v>20</v>
      </c>
      <c r="AC1" t="s">
        <v>17</v>
      </c>
      <c r="AE1" t="s">
        <v>84</v>
      </c>
      <c r="AF1" t="s">
        <v>17</v>
      </c>
    </row>
    <row r="2" spans="1:32" x14ac:dyDescent="0.3">
      <c r="A2" t="s">
        <v>72</v>
      </c>
      <c r="B2">
        <f>COUNTIF(StageTable!M:M,A2)
+COUNTIF(StageTable!U:U,A2)
+COUNTIF(StageTable!W:W,A2)</f>
        <v>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Q2">
        <v>0</v>
      </c>
      <c r="S2" t="s">
        <v>64</v>
      </c>
      <c r="T2">
        <f t="shared" ref="T2:T16" si="0">COUNTIF(C:C,S2)</f>
        <v>21</v>
      </c>
      <c r="V2" t="s">
        <v>65</v>
      </c>
      <c r="W2">
        <f>COUNTIF(D:D,V2)</f>
        <v>225</v>
      </c>
      <c r="Y2" t="s">
        <v>337</v>
      </c>
      <c r="Z2">
        <f t="shared" ref="Z2:Z65" si="1">COUNTIF(E:E,Y2)</f>
        <v>19</v>
      </c>
      <c r="AB2" t="s">
        <v>74</v>
      </c>
      <c r="AC2">
        <f t="shared" ref="AC2:AC33" si="2">COUNTIF(F:F,AB2)</f>
        <v>4</v>
      </c>
      <c r="AE2" t="s">
        <v>1166</v>
      </c>
      <c r="AF2">
        <f t="shared" ref="AF2:AF25" si="3">COUNTIF(J:J,AE2)</f>
        <v>218</v>
      </c>
    </row>
    <row r="3" spans="1:32" x14ac:dyDescent="0.3">
      <c r="A3" t="s">
        <v>21</v>
      </c>
      <c r="B3">
        <f>COUNTIF(StageTable!M:M,A3)
+COUNTIF(StageTable!U:U,A3)
+COUNTIF(StageTable!W:W,A3)</f>
        <v>30</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Q3">
        <v>0</v>
      </c>
      <c r="S3" t="s">
        <v>67</v>
      </c>
      <c r="T3">
        <f t="shared" si="0"/>
        <v>19</v>
      </c>
      <c r="V3" t="s">
        <v>1164</v>
      </c>
      <c r="W3">
        <f>COUNTIF(D:D,V3)</f>
        <v>12</v>
      </c>
      <c r="Y3" t="s">
        <v>66</v>
      </c>
      <c r="Z3">
        <f t="shared" si="1"/>
        <v>1</v>
      </c>
      <c r="AB3" t="s">
        <v>599</v>
      </c>
      <c r="AC3">
        <f t="shared" si="2"/>
        <v>20</v>
      </c>
      <c r="AE3" t="s">
        <v>1000</v>
      </c>
      <c r="AF3">
        <f t="shared" si="3"/>
        <v>1</v>
      </c>
    </row>
    <row r="4" spans="1:32" x14ac:dyDescent="0.3">
      <c r="A4" t="s">
        <v>22</v>
      </c>
      <c r="B4">
        <f>COUNTIF(StageTable!M:M,A4)
+COUNTIF(StageTable!U:U,A4)
+COUNTIF(StageTable!W:W,A4)</f>
        <v>1</v>
      </c>
      <c r="C4" t="s">
        <v>64</v>
      </c>
      <c r="D4" t="s">
        <v>65</v>
      </c>
      <c r="E4" t="s">
        <v>355</v>
      </c>
      <c r="F4" t="s">
        <v>403</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Q4">
        <v>0</v>
      </c>
      <c r="S4" t="s">
        <v>336</v>
      </c>
      <c r="T4">
        <f t="shared" si="0"/>
        <v>19</v>
      </c>
      <c r="V4" t="s">
        <v>1165</v>
      </c>
      <c r="W4">
        <f>COUNTIF(D:D,V4)</f>
        <v>4</v>
      </c>
      <c r="Y4" t="s">
        <v>355</v>
      </c>
      <c r="Z4">
        <f t="shared" si="1"/>
        <v>1</v>
      </c>
      <c r="AB4" t="s">
        <v>75</v>
      </c>
      <c r="AC4">
        <f t="shared" si="2"/>
        <v>1</v>
      </c>
      <c r="AE4" t="s">
        <v>1001</v>
      </c>
      <c r="AF4">
        <f t="shared" si="3"/>
        <v>1</v>
      </c>
    </row>
    <row r="5" spans="1:32" x14ac:dyDescent="0.3">
      <c r="A5" t="s">
        <v>23</v>
      </c>
      <c r="B5">
        <f>COUNTIF(StageTable!M:M,A5)
+COUNTIF(StageTable!U:U,A5)
+COUNTIF(StageTable!W:W,A5)</f>
        <v>1</v>
      </c>
      <c r="C5" t="s">
        <v>67</v>
      </c>
      <c r="D5" t="s">
        <v>65</v>
      </c>
      <c r="E5" t="s">
        <v>356</v>
      </c>
      <c r="F5" t="s">
        <v>404</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Q5">
        <v>0</v>
      </c>
      <c r="S5" t="s">
        <v>512</v>
      </c>
      <c r="T5">
        <f t="shared" si="0"/>
        <v>6</v>
      </c>
      <c r="Y5" t="s">
        <v>356</v>
      </c>
      <c r="Z5">
        <f t="shared" si="1"/>
        <v>1</v>
      </c>
      <c r="AB5" t="s">
        <v>403</v>
      </c>
      <c r="AC5">
        <f t="shared" si="2"/>
        <v>1</v>
      </c>
      <c r="AE5" t="s">
        <v>1002</v>
      </c>
      <c r="AF5">
        <f t="shared" si="3"/>
        <v>1</v>
      </c>
    </row>
    <row r="6" spans="1:32" x14ac:dyDescent="0.3">
      <c r="A6" t="s">
        <v>24</v>
      </c>
      <c r="B6">
        <f>COUNTIF(StageTable!M:M,A6)
+COUNTIF(StageTable!U:U,A6)
+COUNTIF(StageTable!W:W,A6)</f>
        <v>1056</v>
      </c>
      <c r="C6" t="s">
        <v>68</v>
      </c>
      <c r="D6" t="s">
        <v>65</v>
      </c>
      <c r="E6" t="s">
        <v>357</v>
      </c>
      <c r="F6" t="s">
        <v>405</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Q6">
        <v>0</v>
      </c>
      <c r="S6" t="s">
        <v>513</v>
      </c>
      <c r="T6">
        <f t="shared" si="0"/>
        <v>11</v>
      </c>
      <c r="Y6" t="s">
        <v>357</v>
      </c>
      <c r="Z6">
        <f t="shared" si="1"/>
        <v>1</v>
      </c>
      <c r="AB6" t="s">
        <v>404</v>
      </c>
      <c r="AC6">
        <f t="shared" si="2"/>
        <v>1</v>
      </c>
      <c r="AE6" t="s">
        <v>1003</v>
      </c>
      <c r="AF6">
        <f t="shared" si="3"/>
        <v>1</v>
      </c>
    </row>
    <row r="7" spans="1:32" x14ac:dyDescent="0.3">
      <c r="A7" t="s">
        <v>25</v>
      </c>
      <c r="B7">
        <f>COUNTIF(StageTable!M:M,A7)
+COUNTIF(StageTable!U:U,A7)
+COUNTIF(StageTable!W:W,A7)</f>
        <v>1</v>
      </c>
      <c r="C7" t="s">
        <v>69</v>
      </c>
      <c r="D7" t="s">
        <v>65</v>
      </c>
      <c r="E7" t="s">
        <v>358</v>
      </c>
      <c r="F7" t="s">
        <v>406</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Q7">
        <v>0</v>
      </c>
      <c r="S7" t="s">
        <v>511</v>
      </c>
      <c r="T7">
        <f t="shared" si="0"/>
        <v>8</v>
      </c>
      <c r="Y7" t="s">
        <v>358</v>
      </c>
      <c r="Z7">
        <f t="shared" si="1"/>
        <v>1</v>
      </c>
      <c r="AB7" t="s">
        <v>405</v>
      </c>
      <c r="AC7">
        <f t="shared" si="2"/>
        <v>1</v>
      </c>
      <c r="AE7" t="s">
        <v>1004</v>
      </c>
      <c r="AF7">
        <f t="shared" si="3"/>
        <v>1</v>
      </c>
    </row>
    <row r="8" spans="1:32" x14ac:dyDescent="0.3">
      <c r="A8" t="s">
        <v>26</v>
      </c>
      <c r="B8">
        <f>COUNTIF(StageTable!M:M,A8)
+COUNTIF(StageTable!U:U,A8)
+COUNTIF(StageTable!W:W,A8)</f>
        <v>1</v>
      </c>
      <c r="C8" t="s">
        <v>68</v>
      </c>
      <c r="D8" t="s">
        <v>65</v>
      </c>
      <c r="E8" t="s">
        <v>359</v>
      </c>
      <c r="F8" t="s">
        <v>407</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Q8">
        <v>0</v>
      </c>
      <c r="S8" t="s">
        <v>514</v>
      </c>
      <c r="T8">
        <f t="shared" si="0"/>
        <v>13</v>
      </c>
      <c r="Y8" t="s">
        <v>359</v>
      </c>
      <c r="Z8">
        <f t="shared" si="1"/>
        <v>1</v>
      </c>
      <c r="AB8" t="s">
        <v>406</v>
      </c>
      <c r="AC8">
        <f t="shared" si="2"/>
        <v>1</v>
      </c>
      <c r="AE8" t="s">
        <v>1005</v>
      </c>
      <c r="AF8">
        <f t="shared" si="3"/>
        <v>1</v>
      </c>
    </row>
    <row r="9" spans="1:32" x14ac:dyDescent="0.3">
      <c r="A9" t="s">
        <v>27</v>
      </c>
      <c r="B9">
        <f>COUNTIF(StageTable!M:M,A9)
+COUNTIF(StageTable!U:U,A9)
+COUNTIF(StageTable!W:W,A9)</f>
        <v>1</v>
      </c>
      <c r="C9" t="s">
        <v>64</v>
      </c>
      <c r="D9" t="s">
        <v>65</v>
      </c>
      <c r="E9" t="s">
        <v>360</v>
      </c>
      <c r="F9" t="s">
        <v>408</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Q9">
        <v>0</v>
      </c>
      <c r="S9" t="s">
        <v>515</v>
      </c>
      <c r="T9">
        <f t="shared" si="0"/>
        <v>11</v>
      </c>
      <c r="Y9" t="s">
        <v>360</v>
      </c>
      <c r="Z9">
        <f t="shared" si="1"/>
        <v>1</v>
      </c>
      <c r="AB9" t="s">
        <v>407</v>
      </c>
      <c r="AC9">
        <f t="shared" si="2"/>
        <v>1</v>
      </c>
      <c r="AE9" t="s">
        <v>1006</v>
      </c>
      <c r="AF9">
        <f t="shared" si="3"/>
        <v>1</v>
      </c>
    </row>
    <row r="10" spans="1:32" x14ac:dyDescent="0.3">
      <c r="A10" t="s">
        <v>28</v>
      </c>
      <c r="B10">
        <f>COUNTIF(StageTable!M:M,A10)
+COUNTIF(StageTable!U:U,A10)
+COUNTIF(StageTable!W:W,A10)</f>
        <v>1</v>
      </c>
      <c r="C10" t="s">
        <v>67</v>
      </c>
      <c r="D10" t="s">
        <v>65</v>
      </c>
      <c r="E10" t="s">
        <v>361</v>
      </c>
      <c r="F10" t="s">
        <v>409</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Q10">
        <v>0</v>
      </c>
      <c r="S10" t="s">
        <v>516</v>
      </c>
      <c r="T10">
        <f t="shared" si="0"/>
        <v>12</v>
      </c>
      <c r="Y10" t="s">
        <v>361</v>
      </c>
      <c r="Z10">
        <f t="shared" si="1"/>
        <v>1</v>
      </c>
      <c r="AB10" t="s">
        <v>408</v>
      </c>
      <c r="AC10">
        <f t="shared" si="2"/>
        <v>1</v>
      </c>
      <c r="AE10" t="s">
        <v>1007</v>
      </c>
      <c r="AF10">
        <f t="shared" si="3"/>
        <v>1</v>
      </c>
    </row>
    <row r="11" spans="1:32" x14ac:dyDescent="0.3">
      <c r="A11" t="s">
        <v>281</v>
      </c>
      <c r="B11">
        <f>COUNTIF(StageTable!M:M,A11)
+COUNTIF(StageTable!U:U,A11)
+COUNTIF(StageTable!W:W,A11)</f>
        <v>1</v>
      </c>
      <c r="C11" t="s">
        <v>282</v>
      </c>
      <c r="D11" t="s">
        <v>65</v>
      </c>
      <c r="E11" t="s">
        <v>362</v>
      </c>
      <c r="F11" t="s">
        <v>410</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Q11">
        <v>0</v>
      </c>
      <c r="S11" t="s">
        <v>809</v>
      </c>
      <c r="T11">
        <f t="shared" si="0"/>
        <v>17</v>
      </c>
      <c r="Y11" t="s">
        <v>362</v>
      </c>
      <c r="Z11">
        <f t="shared" si="1"/>
        <v>1</v>
      </c>
      <c r="AB11" t="s">
        <v>409</v>
      </c>
      <c r="AC11">
        <f t="shared" si="2"/>
        <v>1</v>
      </c>
      <c r="AE11" t="s">
        <v>1008</v>
      </c>
      <c r="AF11">
        <f t="shared" si="3"/>
        <v>1</v>
      </c>
    </row>
    <row r="12" spans="1:32" x14ac:dyDescent="0.3">
      <c r="A12" t="s">
        <v>29</v>
      </c>
      <c r="B12">
        <f>COUNTIF(StageTable!M:M,A12)
+COUNTIF(StageTable!U:U,A12)
+COUNTIF(StageTable!W:W,A12)</f>
        <v>1</v>
      </c>
      <c r="C12" t="s">
        <v>68</v>
      </c>
      <c r="D12" t="s">
        <v>65</v>
      </c>
      <c r="E12" t="s">
        <v>363</v>
      </c>
      <c r="F12" t="s">
        <v>411</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Q12">
        <v>0</v>
      </c>
      <c r="S12" t="s">
        <v>916</v>
      </c>
      <c r="T12">
        <f t="shared" si="0"/>
        <v>27</v>
      </c>
      <c r="Y12" t="s">
        <v>363</v>
      </c>
      <c r="Z12">
        <f t="shared" si="1"/>
        <v>1</v>
      </c>
      <c r="AB12" t="s">
        <v>410</v>
      </c>
      <c r="AC12">
        <f t="shared" si="2"/>
        <v>1</v>
      </c>
      <c r="AE12" t="s">
        <v>1009</v>
      </c>
      <c r="AF12">
        <f t="shared" si="3"/>
        <v>1</v>
      </c>
    </row>
    <row r="13" spans="1:32" x14ac:dyDescent="0.3">
      <c r="A13" t="s">
        <v>31</v>
      </c>
      <c r="B13">
        <f>COUNTIF(StageTable!M:M,A13)
+COUNTIF(StageTable!U:U,A13)
+COUNTIF(StageTable!W:W,A13)</f>
        <v>1</v>
      </c>
      <c r="C13" t="s">
        <v>64</v>
      </c>
      <c r="D13" t="s">
        <v>65</v>
      </c>
      <c r="E13" t="s">
        <v>364</v>
      </c>
      <c r="F13" t="s">
        <v>412</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Q13">
        <v>0</v>
      </c>
      <c r="S13" t="s">
        <v>915</v>
      </c>
      <c r="T13">
        <f t="shared" si="0"/>
        <v>17</v>
      </c>
      <c r="Y13" t="s">
        <v>364</v>
      </c>
      <c r="Z13">
        <f t="shared" si="1"/>
        <v>1</v>
      </c>
      <c r="AB13" t="s">
        <v>411</v>
      </c>
      <c r="AC13">
        <f t="shared" si="2"/>
        <v>1</v>
      </c>
      <c r="AE13" t="s">
        <v>1089</v>
      </c>
      <c r="AF13">
        <f t="shared" si="3"/>
        <v>1</v>
      </c>
    </row>
    <row r="14" spans="1:32" x14ac:dyDescent="0.3">
      <c r="A14" t="s">
        <v>32</v>
      </c>
      <c r="B14">
        <f>COUNTIF(StageTable!M:M,A14)
+COUNTIF(StageTable!U:U,A14)
+COUNTIF(StageTable!W:W,A14)</f>
        <v>1</v>
      </c>
      <c r="C14" t="s">
        <v>67</v>
      </c>
      <c r="D14" t="s">
        <v>65</v>
      </c>
      <c r="E14" t="s">
        <v>365</v>
      </c>
      <c r="F14" t="s">
        <v>413</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Q14">
        <v>0</v>
      </c>
      <c r="S14" t="s">
        <v>983</v>
      </c>
      <c r="T14">
        <f t="shared" si="0"/>
        <v>20</v>
      </c>
      <c r="Y14" t="s">
        <v>365</v>
      </c>
      <c r="Z14">
        <f t="shared" si="1"/>
        <v>1</v>
      </c>
      <c r="AB14" t="s">
        <v>412</v>
      </c>
      <c r="AC14">
        <f t="shared" si="2"/>
        <v>1</v>
      </c>
      <c r="AE14" t="s">
        <v>1091</v>
      </c>
      <c r="AF14">
        <f t="shared" si="3"/>
        <v>1</v>
      </c>
    </row>
    <row r="15" spans="1:32" x14ac:dyDescent="0.3">
      <c r="A15" t="s">
        <v>308</v>
      </c>
      <c r="B15">
        <f>COUNTIF(StageTable!M:M,A15)
+COUNTIF(StageTable!U:U,A15)
+COUNTIF(StageTable!W:W,A15)</f>
        <v>1</v>
      </c>
      <c r="C15" t="s">
        <v>68</v>
      </c>
      <c r="D15" t="s">
        <v>65</v>
      </c>
      <c r="E15" t="s">
        <v>366</v>
      </c>
      <c r="F15" t="s">
        <v>414</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Q15">
        <v>0</v>
      </c>
      <c r="S15" t="s">
        <v>984</v>
      </c>
      <c r="T15">
        <f t="shared" si="0"/>
        <v>21</v>
      </c>
      <c r="Y15" t="s">
        <v>366</v>
      </c>
      <c r="Z15">
        <f t="shared" si="1"/>
        <v>1</v>
      </c>
      <c r="AB15" t="s">
        <v>413</v>
      </c>
      <c r="AC15">
        <f t="shared" si="2"/>
        <v>1</v>
      </c>
      <c r="AE15" t="s">
        <v>1092</v>
      </c>
      <c r="AF15">
        <f t="shared" si="3"/>
        <v>1</v>
      </c>
    </row>
    <row r="16" spans="1:32" x14ac:dyDescent="0.3">
      <c r="A16" t="s">
        <v>33</v>
      </c>
      <c r="B16">
        <f>COUNTIF(StageTable!M:M,A16)
+COUNTIF(StageTable!U:U,A16)
+COUNTIF(StageTable!W:W,A16)</f>
        <v>1</v>
      </c>
      <c r="C16" t="s">
        <v>64</v>
      </c>
      <c r="D16" t="s">
        <v>65</v>
      </c>
      <c r="E16" t="s">
        <v>367</v>
      </c>
      <c r="F16" t="s">
        <v>415</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Q16">
        <v>0</v>
      </c>
      <c r="S16" t="s">
        <v>985</v>
      </c>
      <c r="T16">
        <f t="shared" si="0"/>
        <v>20</v>
      </c>
      <c r="Y16" t="s">
        <v>367</v>
      </c>
      <c r="Z16">
        <f t="shared" si="1"/>
        <v>1</v>
      </c>
      <c r="AB16" t="s">
        <v>414</v>
      </c>
      <c r="AC16">
        <f t="shared" si="2"/>
        <v>1</v>
      </c>
      <c r="AE16" t="s">
        <v>1093</v>
      </c>
      <c r="AF16">
        <f t="shared" si="3"/>
        <v>1</v>
      </c>
    </row>
    <row r="17" spans="1:32" x14ac:dyDescent="0.3">
      <c r="A17" t="s">
        <v>310</v>
      </c>
      <c r="B17">
        <f>COUNTIF(StageTable!M:M,A17)
+COUNTIF(StageTable!U:U,A17)
+COUNTIF(StageTable!W:W,A17)</f>
        <v>1</v>
      </c>
      <c r="C17" t="s">
        <v>68</v>
      </c>
      <c r="D17" t="s">
        <v>65</v>
      </c>
      <c r="E17" t="s">
        <v>368</v>
      </c>
      <c r="F17" t="s">
        <v>416</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Q17">
        <v>0</v>
      </c>
      <c r="Y17" t="s">
        <v>368</v>
      </c>
      <c r="Z17">
        <f t="shared" si="1"/>
        <v>1</v>
      </c>
      <c r="AB17" t="s">
        <v>415</v>
      </c>
      <c r="AC17">
        <f t="shared" si="2"/>
        <v>1</v>
      </c>
      <c r="AE17" t="s">
        <v>1094</v>
      </c>
      <c r="AF17">
        <f t="shared" si="3"/>
        <v>1</v>
      </c>
    </row>
    <row r="18" spans="1:32" x14ac:dyDescent="0.3">
      <c r="A18" t="s">
        <v>34</v>
      </c>
      <c r="B18">
        <f>COUNTIF(StageTable!M:M,A18)
+COUNTIF(StageTable!U:U,A18)
+COUNTIF(StageTable!W:W,A18)</f>
        <v>1</v>
      </c>
      <c r="C18" t="s">
        <v>67</v>
      </c>
      <c r="D18" t="s">
        <v>65</v>
      </c>
      <c r="E18" t="s">
        <v>369</v>
      </c>
      <c r="F18" t="s">
        <v>417</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Q18">
        <v>0</v>
      </c>
      <c r="Y18" t="s">
        <v>369</v>
      </c>
      <c r="Z18">
        <f t="shared" si="1"/>
        <v>1</v>
      </c>
      <c r="AB18" t="s">
        <v>416</v>
      </c>
      <c r="AC18">
        <f t="shared" si="2"/>
        <v>1</v>
      </c>
      <c r="AE18" t="s">
        <v>1095</v>
      </c>
      <c r="AF18">
        <f t="shared" si="3"/>
        <v>1</v>
      </c>
    </row>
    <row r="19" spans="1:32" x14ac:dyDescent="0.3">
      <c r="A19" t="s">
        <v>35</v>
      </c>
      <c r="B19">
        <f>COUNTIF(StageTable!M:M,A19)
+COUNTIF(StageTable!U:U,A19)
+COUNTIF(StageTable!W:W,A19)</f>
        <v>1</v>
      </c>
      <c r="C19" t="s">
        <v>64</v>
      </c>
      <c r="D19" t="s">
        <v>65</v>
      </c>
      <c r="E19" t="s">
        <v>370</v>
      </c>
      <c r="F19" t="s">
        <v>418</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Q19">
        <v>0</v>
      </c>
      <c r="Y19" t="s">
        <v>370</v>
      </c>
      <c r="Z19">
        <f t="shared" si="1"/>
        <v>1</v>
      </c>
      <c r="AB19" t="s">
        <v>417</v>
      </c>
      <c r="AC19">
        <f t="shared" si="2"/>
        <v>1</v>
      </c>
      <c r="AE19" t="s">
        <v>1096</v>
      </c>
      <c r="AF19">
        <f t="shared" si="3"/>
        <v>1</v>
      </c>
    </row>
    <row r="20" spans="1:32" x14ac:dyDescent="0.3">
      <c r="A20" t="s">
        <v>36</v>
      </c>
      <c r="B20">
        <f>COUNTIF(StageTable!M:M,A20)
+COUNTIF(StageTable!U:U,A20)
+COUNTIF(StageTable!W:W,A20)</f>
        <v>1</v>
      </c>
      <c r="C20" t="s">
        <v>67</v>
      </c>
      <c r="D20" t="s">
        <v>65</v>
      </c>
      <c r="E20" t="s">
        <v>371</v>
      </c>
      <c r="F20" t="s">
        <v>419</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Q20">
        <v>0</v>
      </c>
      <c r="Y20" t="s">
        <v>371</v>
      </c>
      <c r="Z20">
        <f t="shared" si="1"/>
        <v>2</v>
      </c>
      <c r="AB20" t="s">
        <v>418</v>
      </c>
      <c r="AC20">
        <f t="shared" si="2"/>
        <v>1</v>
      </c>
      <c r="AE20" t="s">
        <v>1098</v>
      </c>
      <c r="AF20">
        <f t="shared" si="3"/>
        <v>1</v>
      </c>
    </row>
    <row r="21" spans="1:32" x14ac:dyDescent="0.3">
      <c r="A21" t="s">
        <v>37</v>
      </c>
      <c r="B21">
        <f>COUNTIF(StageTable!M:M,A21)
+COUNTIF(StageTable!U:U,A21)
+COUNTIF(StageTable!W:W,A21)</f>
        <v>1</v>
      </c>
      <c r="C21" t="s">
        <v>64</v>
      </c>
      <c r="D21" t="s">
        <v>70</v>
      </c>
      <c r="E21" t="s">
        <v>372</v>
      </c>
      <c r="F21" t="s">
        <v>420</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Q21">
        <v>0</v>
      </c>
      <c r="Y21" t="s">
        <v>372</v>
      </c>
      <c r="Z21">
        <f t="shared" si="1"/>
        <v>2</v>
      </c>
      <c r="AB21" t="s">
        <v>419</v>
      </c>
      <c r="AC21">
        <f t="shared" si="2"/>
        <v>1</v>
      </c>
      <c r="AE21" t="s">
        <v>1099</v>
      </c>
      <c r="AF21">
        <f t="shared" si="3"/>
        <v>1</v>
      </c>
    </row>
    <row r="22" spans="1:32" x14ac:dyDescent="0.3">
      <c r="A22" t="s">
        <v>38</v>
      </c>
      <c r="B22">
        <f>COUNTIF(StageTable!M:M,A22)
+COUNTIF(StageTable!U:U,A22)
+COUNTIF(StageTable!W:W,A22)</f>
        <v>1</v>
      </c>
      <c r="C22" t="s">
        <v>64</v>
      </c>
      <c r="D22" t="s">
        <v>70</v>
      </c>
      <c r="E22" t="s">
        <v>373</v>
      </c>
      <c r="F22" t="s">
        <v>421</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Q22">
        <v>0</v>
      </c>
      <c r="Y22" t="s">
        <v>373</v>
      </c>
      <c r="Z22">
        <f t="shared" si="1"/>
        <v>1</v>
      </c>
      <c r="AB22" t="s">
        <v>420</v>
      </c>
      <c r="AC22">
        <f t="shared" si="2"/>
        <v>1</v>
      </c>
      <c r="AE22" t="s">
        <v>1100</v>
      </c>
      <c r="AF22">
        <f t="shared" si="3"/>
        <v>1</v>
      </c>
    </row>
    <row r="23" spans="1:32" x14ac:dyDescent="0.3">
      <c r="A23" t="s">
        <v>283</v>
      </c>
      <c r="B23">
        <f>COUNTIF(StageTable!M:M,A23)
+COUNTIF(StageTable!U:U,A23)
+COUNTIF(StageTable!W:W,A23)</f>
        <v>1</v>
      </c>
      <c r="C23" t="s">
        <v>68</v>
      </c>
      <c r="D23" t="s">
        <v>70</v>
      </c>
      <c r="E23" t="s">
        <v>374</v>
      </c>
      <c r="F23" t="s">
        <v>422</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Q23">
        <v>0</v>
      </c>
      <c r="Y23" t="s">
        <v>374</v>
      </c>
      <c r="Z23">
        <f t="shared" si="1"/>
        <v>1</v>
      </c>
      <c r="AB23" t="s">
        <v>421</v>
      </c>
      <c r="AC23">
        <f t="shared" si="2"/>
        <v>1</v>
      </c>
      <c r="AE23" t="s">
        <v>1167</v>
      </c>
      <c r="AF23">
        <f t="shared" si="3"/>
        <v>1</v>
      </c>
    </row>
    <row r="24" spans="1:32" x14ac:dyDescent="0.3">
      <c r="A24" t="s">
        <v>284</v>
      </c>
      <c r="B24">
        <f>COUNTIF(StageTable!M:M,A24)
+COUNTIF(StageTable!U:U,A24)
+COUNTIF(StageTable!W:W,A24)</f>
        <v>1</v>
      </c>
      <c r="C24" t="s">
        <v>64</v>
      </c>
      <c r="D24" t="s">
        <v>70</v>
      </c>
      <c r="E24" t="s">
        <v>375</v>
      </c>
      <c r="F24" t="s">
        <v>423</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Q24">
        <v>0</v>
      </c>
      <c r="Y24" t="s">
        <v>375</v>
      </c>
      <c r="Z24">
        <f t="shared" si="1"/>
        <v>1</v>
      </c>
      <c r="AB24" t="s">
        <v>422</v>
      </c>
      <c r="AC24">
        <f t="shared" si="2"/>
        <v>1</v>
      </c>
      <c r="AE24" t="s">
        <v>1168</v>
      </c>
      <c r="AF24">
        <f t="shared" si="3"/>
        <v>1</v>
      </c>
    </row>
    <row r="25" spans="1:32" x14ac:dyDescent="0.3">
      <c r="A25" t="s">
        <v>285</v>
      </c>
      <c r="B25">
        <f>COUNTIF(StageTable!M:M,A25)
+COUNTIF(StageTable!U:U,A25)
+COUNTIF(StageTable!W:W,A25)</f>
        <v>1</v>
      </c>
      <c r="C25" t="s">
        <v>67</v>
      </c>
      <c r="D25" t="s">
        <v>70</v>
      </c>
      <c r="E25" t="s">
        <v>376</v>
      </c>
      <c r="F25" t="s">
        <v>424</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Q25">
        <v>0</v>
      </c>
      <c r="Y25" t="s">
        <v>376</v>
      </c>
      <c r="Z25">
        <f t="shared" si="1"/>
        <v>1</v>
      </c>
      <c r="AB25" t="s">
        <v>423</v>
      </c>
      <c r="AC25">
        <f t="shared" si="2"/>
        <v>1</v>
      </c>
      <c r="AE25" t="s">
        <v>1169</v>
      </c>
      <c r="AF25">
        <f t="shared" si="3"/>
        <v>1</v>
      </c>
    </row>
    <row r="26" spans="1:32" x14ac:dyDescent="0.3">
      <c r="A26" t="s">
        <v>312</v>
      </c>
      <c r="B26">
        <f>COUNTIF(StageTable!M:M,A26)
+COUNTIF(StageTable!U:U,A26)
+COUNTIF(StageTable!W:W,A26)</f>
        <v>1</v>
      </c>
      <c r="C26" t="s">
        <v>67</v>
      </c>
      <c r="D26" t="s">
        <v>70</v>
      </c>
      <c r="E26" t="s">
        <v>377</v>
      </c>
      <c r="F26" t="s">
        <v>424</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Q26">
        <v>0</v>
      </c>
      <c r="Y26" t="s">
        <v>377</v>
      </c>
      <c r="Z26">
        <f t="shared" si="1"/>
        <v>1</v>
      </c>
      <c r="AB26" t="s">
        <v>424</v>
      </c>
      <c r="AC26">
        <f t="shared" si="2"/>
        <v>2</v>
      </c>
    </row>
    <row r="27" spans="1:32" x14ac:dyDescent="0.3">
      <c r="A27" t="s">
        <v>286</v>
      </c>
      <c r="B27">
        <f>COUNTIF(StageTable!M:M,A27)
+COUNTIF(StageTable!U:U,A27)
+COUNTIF(StageTable!W:W,A27)</f>
        <v>1</v>
      </c>
      <c r="C27" t="s">
        <v>68</v>
      </c>
      <c r="D27" t="s">
        <v>70</v>
      </c>
      <c r="E27" t="s">
        <v>378</v>
      </c>
      <c r="F27" t="s">
        <v>425</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Q27">
        <v>0</v>
      </c>
      <c r="Y27" t="s">
        <v>378</v>
      </c>
      <c r="Z27">
        <f t="shared" si="1"/>
        <v>1</v>
      </c>
      <c r="AB27" t="s">
        <v>425</v>
      </c>
      <c r="AC27">
        <f t="shared" si="2"/>
        <v>1</v>
      </c>
    </row>
    <row r="28" spans="1:32" x14ac:dyDescent="0.3">
      <c r="A28" t="s">
        <v>287</v>
      </c>
      <c r="B28">
        <f>COUNTIF(StageTable!M:M,A28)
+COUNTIF(StageTable!U:U,A28)
+COUNTIF(StageTable!W:W,A28)</f>
        <v>1</v>
      </c>
      <c r="C28" t="s">
        <v>67</v>
      </c>
      <c r="D28" t="s">
        <v>70</v>
      </c>
      <c r="E28" t="s">
        <v>379</v>
      </c>
      <c r="F28" t="s">
        <v>426</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Q28">
        <v>0</v>
      </c>
      <c r="Y28" t="s">
        <v>379</v>
      </c>
      <c r="Z28">
        <f t="shared" si="1"/>
        <v>1</v>
      </c>
      <c r="AB28" t="s">
        <v>426</v>
      </c>
      <c r="AC28">
        <f t="shared" si="2"/>
        <v>1</v>
      </c>
    </row>
    <row r="29" spans="1:32" x14ac:dyDescent="0.3">
      <c r="A29" t="s">
        <v>288</v>
      </c>
      <c r="B29">
        <f>COUNTIF(StageTable!M:M,A29)
+COUNTIF(StageTable!U:U,A29)
+COUNTIF(StageTable!W:W,A29)</f>
        <v>1</v>
      </c>
      <c r="C29" t="s">
        <v>68</v>
      </c>
      <c r="D29" t="s">
        <v>70</v>
      </c>
      <c r="E29" t="s">
        <v>380</v>
      </c>
      <c r="F29" t="s">
        <v>427</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Q29">
        <v>0</v>
      </c>
      <c r="Y29" t="s">
        <v>380</v>
      </c>
      <c r="Z29">
        <f t="shared" si="1"/>
        <v>1</v>
      </c>
      <c r="AB29" t="s">
        <v>427</v>
      </c>
      <c r="AC29">
        <f t="shared" si="2"/>
        <v>1</v>
      </c>
    </row>
    <row r="30" spans="1:32" x14ac:dyDescent="0.3">
      <c r="A30" t="s">
        <v>289</v>
      </c>
      <c r="B30">
        <f>COUNTIF(StageTable!M:M,A30)
+COUNTIF(StageTable!U:U,A30)
+COUNTIF(StageTable!W:W,A30)</f>
        <v>1</v>
      </c>
      <c r="C30" t="s">
        <v>64</v>
      </c>
      <c r="D30" t="s">
        <v>70</v>
      </c>
      <c r="E30" t="s">
        <v>381</v>
      </c>
      <c r="F30" t="s">
        <v>428</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Q30">
        <v>0</v>
      </c>
      <c r="Y30" t="s">
        <v>381</v>
      </c>
      <c r="Z30">
        <f t="shared" si="1"/>
        <v>1</v>
      </c>
      <c r="AB30" t="s">
        <v>428</v>
      </c>
      <c r="AC30">
        <f t="shared" si="2"/>
        <v>1</v>
      </c>
    </row>
    <row r="31" spans="1:32" x14ac:dyDescent="0.3">
      <c r="A31" t="s">
        <v>290</v>
      </c>
      <c r="B31">
        <f>COUNTIF(StageTable!M:M,A31)
+COUNTIF(StageTable!U:U,A31)
+COUNTIF(StageTable!W:W,A31)</f>
        <v>1</v>
      </c>
      <c r="C31" t="s">
        <v>67</v>
      </c>
      <c r="D31" t="s">
        <v>70</v>
      </c>
      <c r="E31" t="s">
        <v>382</v>
      </c>
      <c r="F31" t="s">
        <v>429</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Q31">
        <v>0</v>
      </c>
      <c r="Y31" t="s">
        <v>382</v>
      </c>
      <c r="Z31">
        <f t="shared" si="1"/>
        <v>2</v>
      </c>
      <c r="AB31" t="s">
        <v>429</v>
      </c>
      <c r="AC31">
        <f t="shared" si="2"/>
        <v>1</v>
      </c>
    </row>
    <row r="32" spans="1:32" x14ac:dyDescent="0.3">
      <c r="A32" t="s">
        <v>291</v>
      </c>
      <c r="B32">
        <f>COUNTIF(StageTable!M:M,A32)
+COUNTIF(StageTable!U:U,A32)
+COUNTIF(StageTable!W:W,A32)</f>
        <v>1</v>
      </c>
      <c r="C32" t="s">
        <v>64</v>
      </c>
      <c r="D32" t="s">
        <v>70</v>
      </c>
      <c r="E32" t="s">
        <v>383</v>
      </c>
      <c r="F32" t="s">
        <v>430</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Q32">
        <v>0</v>
      </c>
      <c r="Y32" t="s">
        <v>383</v>
      </c>
      <c r="Z32">
        <f t="shared" si="1"/>
        <v>1</v>
      </c>
      <c r="AB32" t="s">
        <v>430</v>
      </c>
      <c r="AC32">
        <f t="shared" si="2"/>
        <v>1</v>
      </c>
    </row>
    <row r="33" spans="1:29" x14ac:dyDescent="0.3">
      <c r="A33" t="s">
        <v>292</v>
      </c>
      <c r="B33">
        <f>COUNTIF(StageTable!M:M,A33)
+COUNTIF(StageTable!U:U,A33)
+COUNTIF(StageTable!W:W,A33)</f>
        <v>1</v>
      </c>
      <c r="C33" t="s">
        <v>67</v>
      </c>
      <c r="D33" t="s">
        <v>70</v>
      </c>
      <c r="E33" t="s">
        <v>384</v>
      </c>
      <c r="F33" t="s">
        <v>431</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Q33">
        <v>0</v>
      </c>
      <c r="Y33" t="s">
        <v>384</v>
      </c>
      <c r="Z33">
        <f t="shared" si="1"/>
        <v>1</v>
      </c>
      <c r="AB33" t="s">
        <v>431</v>
      </c>
      <c r="AC33">
        <f t="shared" si="2"/>
        <v>1</v>
      </c>
    </row>
    <row r="34" spans="1:29" x14ac:dyDescent="0.3">
      <c r="A34" t="s">
        <v>293</v>
      </c>
      <c r="B34">
        <f>COUNTIF(StageTable!M:M,A34)
+COUNTIF(StageTable!U:U,A34)
+COUNTIF(StageTable!W:W,A34)</f>
        <v>1</v>
      </c>
      <c r="C34" t="s">
        <v>68</v>
      </c>
      <c r="D34" t="s">
        <v>70</v>
      </c>
      <c r="E34" t="s">
        <v>385</v>
      </c>
      <c r="F34" t="s">
        <v>432</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Q34">
        <v>0</v>
      </c>
      <c r="Y34" t="s">
        <v>385</v>
      </c>
      <c r="Z34">
        <f t="shared" si="1"/>
        <v>1</v>
      </c>
      <c r="AB34" t="s">
        <v>432</v>
      </c>
      <c r="AC34">
        <f t="shared" ref="AC34:AC65" si="5">COUNTIF(F:F,AB34)</f>
        <v>1</v>
      </c>
    </row>
    <row r="35" spans="1:29" x14ac:dyDescent="0.3">
      <c r="A35" t="s">
        <v>330</v>
      </c>
      <c r="B35">
        <f>COUNTIF(StageTable!M:M,A35)
+COUNTIF(StageTable!U:U,A35)
+COUNTIF(StageTable!W:W,A35)</f>
        <v>1</v>
      </c>
      <c r="C35" t="s">
        <v>69</v>
      </c>
      <c r="D35" t="s">
        <v>70</v>
      </c>
      <c r="E35" t="s">
        <v>386</v>
      </c>
      <c r="F35" t="s">
        <v>433</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Q35">
        <v>0</v>
      </c>
      <c r="Y35" t="s">
        <v>386</v>
      </c>
      <c r="Z35">
        <f t="shared" si="1"/>
        <v>1</v>
      </c>
      <c r="AB35" t="s">
        <v>433</v>
      </c>
      <c r="AC35">
        <f t="shared" si="5"/>
        <v>1</v>
      </c>
    </row>
    <row r="36" spans="1:29" x14ac:dyDescent="0.3">
      <c r="A36" t="s">
        <v>294</v>
      </c>
      <c r="B36">
        <f>COUNTIF(StageTable!M:M,A36)
+COUNTIF(StageTable!U:U,A36)
+COUNTIF(StageTable!W:W,A36)</f>
        <v>1</v>
      </c>
      <c r="C36" t="s">
        <v>64</v>
      </c>
      <c r="D36" t="s">
        <v>70</v>
      </c>
      <c r="E36" t="s">
        <v>387</v>
      </c>
      <c r="F36" t="s">
        <v>434</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Q36">
        <v>0</v>
      </c>
      <c r="Y36" t="s">
        <v>387</v>
      </c>
      <c r="Z36">
        <f t="shared" si="1"/>
        <v>1</v>
      </c>
      <c r="AB36" t="s">
        <v>434</v>
      </c>
      <c r="AC36">
        <f t="shared" si="5"/>
        <v>2</v>
      </c>
    </row>
    <row r="37" spans="1:29" x14ac:dyDescent="0.3">
      <c r="A37" t="s">
        <v>332</v>
      </c>
      <c r="B37">
        <f>COUNTIF(StageTable!M:M,A37)
+COUNTIF(StageTable!U:U,A37)
+COUNTIF(StageTable!W:W,A37)</f>
        <v>1</v>
      </c>
      <c r="C37" t="s">
        <v>333</v>
      </c>
      <c r="D37" t="s">
        <v>70</v>
      </c>
      <c r="E37" t="s">
        <v>388</v>
      </c>
      <c r="F37" t="s">
        <v>434</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Q37">
        <v>0</v>
      </c>
      <c r="Y37" t="s">
        <v>388</v>
      </c>
      <c r="Z37">
        <f t="shared" si="1"/>
        <v>1</v>
      </c>
      <c r="AB37" t="s">
        <v>435</v>
      </c>
      <c r="AC37">
        <f t="shared" si="5"/>
        <v>1</v>
      </c>
    </row>
    <row r="38" spans="1:29" x14ac:dyDescent="0.3">
      <c r="A38" t="s">
        <v>295</v>
      </c>
      <c r="B38">
        <f>COUNTIF(StageTable!M:M,A38)
+COUNTIF(StageTable!U:U,A38)
+COUNTIF(StageTable!W:W,A38)</f>
        <v>1</v>
      </c>
      <c r="C38" t="s">
        <v>68</v>
      </c>
      <c r="D38" t="s">
        <v>70</v>
      </c>
      <c r="E38" t="s">
        <v>389</v>
      </c>
      <c r="F38" t="s">
        <v>435</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Q38">
        <v>0</v>
      </c>
      <c r="Y38" t="s">
        <v>389</v>
      </c>
      <c r="Z38">
        <f t="shared" si="1"/>
        <v>1</v>
      </c>
      <c r="AB38" t="s">
        <v>436</v>
      </c>
      <c r="AC38">
        <f t="shared" si="5"/>
        <v>1</v>
      </c>
    </row>
    <row r="39" spans="1:29" x14ac:dyDescent="0.3">
      <c r="A39" t="s">
        <v>296</v>
      </c>
      <c r="B39">
        <f>COUNTIF(StageTable!M:M,A39)
+COUNTIF(StageTable!U:U,A39)
+COUNTIF(StageTable!W:W,A39)</f>
        <v>1</v>
      </c>
      <c r="C39" t="s">
        <v>64</v>
      </c>
      <c r="D39" t="s">
        <v>70</v>
      </c>
      <c r="E39" t="s">
        <v>390</v>
      </c>
      <c r="F39" t="s">
        <v>436</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Q39">
        <v>0</v>
      </c>
      <c r="Y39" t="s">
        <v>390</v>
      </c>
      <c r="Z39">
        <f t="shared" si="1"/>
        <v>2</v>
      </c>
      <c r="AB39" t="s">
        <v>437</v>
      </c>
      <c r="AC39">
        <f t="shared" si="5"/>
        <v>1</v>
      </c>
    </row>
    <row r="40" spans="1:29" x14ac:dyDescent="0.3">
      <c r="A40" t="s">
        <v>297</v>
      </c>
      <c r="B40">
        <f>COUNTIF(StageTable!M:M,A40)
+COUNTIF(StageTable!U:U,A40)
+COUNTIF(StageTable!W:W,A40)</f>
        <v>1</v>
      </c>
      <c r="C40" t="s">
        <v>67</v>
      </c>
      <c r="D40" t="s">
        <v>70</v>
      </c>
      <c r="E40" t="s">
        <v>391</v>
      </c>
      <c r="F40" t="s">
        <v>437</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Q40">
        <v>0</v>
      </c>
      <c r="Y40" t="s">
        <v>391</v>
      </c>
      <c r="Z40">
        <f t="shared" si="1"/>
        <v>1</v>
      </c>
      <c r="AB40" t="s">
        <v>438</v>
      </c>
      <c r="AC40">
        <f t="shared" si="5"/>
        <v>1</v>
      </c>
    </row>
    <row r="41" spans="1:29" x14ac:dyDescent="0.3">
      <c r="A41" t="s">
        <v>298</v>
      </c>
      <c r="B41">
        <f>COUNTIF(StageTable!M:M,A41)
+COUNTIF(StageTable!U:U,A41)
+COUNTIF(StageTable!W:W,A41)</f>
        <v>1</v>
      </c>
      <c r="C41" t="s">
        <v>68</v>
      </c>
      <c r="D41" t="s">
        <v>70</v>
      </c>
      <c r="E41" t="s">
        <v>392</v>
      </c>
      <c r="F41" t="s">
        <v>438</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Q41">
        <v>0</v>
      </c>
      <c r="Y41" t="s">
        <v>392</v>
      </c>
      <c r="Z41">
        <f t="shared" si="1"/>
        <v>1</v>
      </c>
      <c r="AB41" t="s">
        <v>439</v>
      </c>
      <c r="AC41">
        <f t="shared" si="5"/>
        <v>1</v>
      </c>
    </row>
    <row r="42" spans="1:29" x14ac:dyDescent="0.3">
      <c r="A42" t="s">
        <v>335</v>
      </c>
      <c r="B42">
        <f>COUNTIF(StageTable!M:M,A42)
+COUNTIF(StageTable!U:U,A42)
+COUNTIF(StageTable!W:W,A42)</f>
        <v>1</v>
      </c>
      <c r="C42" t="s">
        <v>68</v>
      </c>
      <c r="D42" t="s">
        <v>70</v>
      </c>
      <c r="E42" t="s">
        <v>393</v>
      </c>
      <c r="F42" t="s">
        <v>439</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Q42">
        <v>0</v>
      </c>
      <c r="Y42" t="s">
        <v>393</v>
      </c>
      <c r="Z42">
        <f t="shared" si="1"/>
        <v>1</v>
      </c>
      <c r="AB42" t="s">
        <v>440</v>
      </c>
      <c r="AC42">
        <f t="shared" si="5"/>
        <v>1</v>
      </c>
    </row>
    <row r="43" spans="1:29" x14ac:dyDescent="0.3">
      <c r="A43" t="s">
        <v>299</v>
      </c>
      <c r="B43">
        <f>COUNTIF(StageTable!M:M,A43)
+COUNTIF(StageTable!U:U,A43)
+COUNTIF(StageTable!W:W,A43)</f>
        <v>1</v>
      </c>
      <c r="C43" t="s">
        <v>67</v>
      </c>
      <c r="D43" t="s">
        <v>70</v>
      </c>
      <c r="E43" t="s">
        <v>394</v>
      </c>
      <c r="F43" t="s">
        <v>440</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Q43">
        <v>0</v>
      </c>
      <c r="Y43" t="s">
        <v>394</v>
      </c>
      <c r="Z43">
        <f t="shared" si="1"/>
        <v>1</v>
      </c>
      <c r="AB43" t="s">
        <v>441</v>
      </c>
      <c r="AC43">
        <f t="shared" si="5"/>
        <v>1</v>
      </c>
    </row>
    <row r="44" spans="1:29" x14ac:dyDescent="0.3">
      <c r="A44" t="s">
        <v>300</v>
      </c>
      <c r="B44">
        <f>COUNTIF(StageTable!M:M,A44)
+COUNTIF(StageTable!U:U,A44)
+COUNTIF(StageTable!W:W,A44)</f>
        <v>1</v>
      </c>
      <c r="C44" t="s">
        <v>68</v>
      </c>
      <c r="D44" t="s">
        <v>70</v>
      </c>
      <c r="E44" t="s">
        <v>395</v>
      </c>
      <c r="F44" t="s">
        <v>441</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Q44">
        <v>0</v>
      </c>
      <c r="Y44" t="s">
        <v>395</v>
      </c>
      <c r="Z44">
        <f t="shared" si="1"/>
        <v>1</v>
      </c>
      <c r="AB44" t="s">
        <v>442</v>
      </c>
      <c r="AC44">
        <f t="shared" si="5"/>
        <v>1</v>
      </c>
    </row>
    <row r="45" spans="1:29" x14ac:dyDescent="0.3">
      <c r="A45" t="s">
        <v>301</v>
      </c>
      <c r="B45">
        <f>COUNTIF(StageTable!M:M,A45)
+COUNTIF(StageTable!U:U,A45)
+COUNTIF(StageTable!W:W,A45)</f>
        <v>1</v>
      </c>
      <c r="C45" t="s">
        <v>64</v>
      </c>
      <c r="D45" t="s">
        <v>70</v>
      </c>
      <c r="E45" t="s">
        <v>396</v>
      </c>
      <c r="F45" t="s">
        <v>442</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Q45">
        <v>0</v>
      </c>
      <c r="Y45" t="s">
        <v>396</v>
      </c>
      <c r="Z45">
        <f t="shared" si="1"/>
        <v>1</v>
      </c>
      <c r="AB45" t="s">
        <v>443</v>
      </c>
      <c r="AC45">
        <f t="shared" si="5"/>
        <v>1</v>
      </c>
    </row>
    <row r="46" spans="1:29" x14ac:dyDescent="0.3">
      <c r="A46" t="s">
        <v>302</v>
      </c>
      <c r="B46">
        <f>COUNTIF(StageTable!M:M,A46)
+COUNTIF(StageTable!U:U,A46)
+COUNTIF(StageTable!W:W,A46)</f>
        <v>1</v>
      </c>
      <c r="C46" t="s">
        <v>67</v>
      </c>
      <c r="D46" t="s">
        <v>70</v>
      </c>
      <c r="E46" t="s">
        <v>397</v>
      </c>
      <c r="F46" t="s">
        <v>443</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Q46">
        <v>0</v>
      </c>
      <c r="Y46" t="s">
        <v>397</v>
      </c>
      <c r="Z46">
        <f t="shared" si="1"/>
        <v>1</v>
      </c>
      <c r="AB46" t="s">
        <v>444</v>
      </c>
      <c r="AC46">
        <f t="shared" si="5"/>
        <v>1</v>
      </c>
    </row>
    <row r="47" spans="1:29" x14ac:dyDescent="0.3">
      <c r="A47" t="s">
        <v>303</v>
      </c>
      <c r="B47">
        <f>COUNTIF(StageTable!M:M,A47)
+COUNTIF(StageTable!U:U,A47)
+COUNTIF(StageTable!W:W,A47)</f>
        <v>1</v>
      </c>
      <c r="C47" t="s">
        <v>64</v>
      </c>
      <c r="D47" t="s">
        <v>70</v>
      </c>
      <c r="E47" t="s">
        <v>398</v>
      </c>
      <c r="F47" t="s">
        <v>444</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Q47">
        <v>0</v>
      </c>
      <c r="Y47" t="s">
        <v>398</v>
      </c>
      <c r="Z47">
        <f t="shared" si="1"/>
        <v>1</v>
      </c>
      <c r="AB47" t="s">
        <v>445</v>
      </c>
      <c r="AC47">
        <f t="shared" si="5"/>
        <v>1</v>
      </c>
    </row>
    <row r="48" spans="1:29" x14ac:dyDescent="0.3">
      <c r="A48" t="s">
        <v>304</v>
      </c>
      <c r="B48">
        <f>COUNTIF(StageTable!M:M,A48)
+COUNTIF(StageTable!U:U,A48)
+COUNTIF(StageTable!W:W,A48)</f>
        <v>1</v>
      </c>
      <c r="C48" t="s">
        <v>67</v>
      </c>
      <c r="D48" t="s">
        <v>70</v>
      </c>
      <c r="E48" t="s">
        <v>399</v>
      </c>
      <c r="F48" t="s">
        <v>445</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Q48">
        <v>0</v>
      </c>
      <c r="Y48" t="s">
        <v>399</v>
      </c>
      <c r="Z48">
        <f t="shared" si="1"/>
        <v>1</v>
      </c>
      <c r="AB48" t="s">
        <v>446</v>
      </c>
      <c r="AC48">
        <f t="shared" si="5"/>
        <v>1</v>
      </c>
    </row>
    <row r="49" spans="1:29" x14ac:dyDescent="0.3">
      <c r="A49" t="s">
        <v>305</v>
      </c>
      <c r="B49">
        <f>COUNTIF(StageTable!M:M,A49)
+COUNTIF(StageTable!U:U,A49)
+COUNTIF(StageTable!W:W,A49)</f>
        <v>1</v>
      </c>
      <c r="C49" t="s">
        <v>68</v>
      </c>
      <c r="D49" t="s">
        <v>70</v>
      </c>
      <c r="E49" t="s">
        <v>400</v>
      </c>
      <c r="F49" t="s">
        <v>446</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Q49">
        <v>0</v>
      </c>
      <c r="Y49" t="s">
        <v>400</v>
      </c>
      <c r="Z49">
        <f t="shared" si="1"/>
        <v>1</v>
      </c>
      <c r="AB49" t="s">
        <v>447</v>
      </c>
      <c r="AC49">
        <f t="shared" si="5"/>
        <v>1</v>
      </c>
    </row>
    <row r="50" spans="1:29" x14ac:dyDescent="0.3">
      <c r="A50" t="s">
        <v>306</v>
      </c>
      <c r="B50">
        <f>COUNTIF(StageTable!M:M,A50)
+COUNTIF(StageTable!U:U,A50)
+COUNTIF(StageTable!W:W,A50)</f>
        <v>1</v>
      </c>
      <c r="C50" t="s">
        <v>64</v>
      </c>
      <c r="D50" t="s">
        <v>70</v>
      </c>
      <c r="E50" t="s">
        <v>401</v>
      </c>
      <c r="F50" t="s">
        <v>447</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Q50">
        <v>0</v>
      </c>
      <c r="Y50" t="s">
        <v>401</v>
      </c>
      <c r="Z50">
        <f t="shared" si="1"/>
        <v>1</v>
      </c>
      <c r="AB50" t="s">
        <v>448</v>
      </c>
      <c r="AC50">
        <f t="shared" si="5"/>
        <v>1</v>
      </c>
    </row>
    <row r="51" spans="1:29" x14ac:dyDescent="0.3">
      <c r="A51" t="s">
        <v>30</v>
      </c>
      <c r="B51">
        <f>COUNTIF(StageTable!M:M,A51)
+COUNTIF(StageTable!U:U,A51)
+COUNTIF(StageTable!W:W,A51)</f>
        <v>1</v>
      </c>
      <c r="C51" t="s">
        <v>71</v>
      </c>
      <c r="D51" t="s">
        <v>70</v>
      </c>
      <c r="E51" t="s">
        <v>402</v>
      </c>
      <c r="F51" t="s">
        <v>448</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344</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343</v>
      </c>
      <c r="Q51">
        <v>0</v>
      </c>
      <c r="Y51" t="s">
        <v>402</v>
      </c>
      <c r="Z51">
        <f t="shared" si="1"/>
        <v>2</v>
      </c>
      <c r="AB51" t="s">
        <v>449</v>
      </c>
      <c r="AC51">
        <f t="shared" si="5"/>
        <v>1</v>
      </c>
    </row>
    <row r="52" spans="1:29" x14ac:dyDescent="0.3">
      <c r="A52" t="s">
        <v>39</v>
      </c>
      <c r="B52">
        <f>COUNTIF(StageTable!M:M,A52)
+COUNTIF(StageTable!U:U,A52)
+COUNTIF(StageTable!W:W,A52)</f>
        <v>1</v>
      </c>
      <c r="C52" t="s">
        <v>333</v>
      </c>
      <c r="D52" t="s">
        <v>70</v>
      </c>
      <c r="E52" t="s">
        <v>402</v>
      </c>
      <c r="F52" t="s">
        <v>449</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345</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343</v>
      </c>
      <c r="Q52">
        <v>0</v>
      </c>
      <c r="Y52" t="s">
        <v>464</v>
      </c>
      <c r="Z52">
        <f t="shared" si="1"/>
        <v>2</v>
      </c>
      <c r="AB52" t="s">
        <v>450</v>
      </c>
      <c r="AC52">
        <f t="shared" si="5"/>
        <v>1</v>
      </c>
    </row>
    <row r="53" spans="1:29" x14ac:dyDescent="0.3">
      <c r="A53" t="s">
        <v>323</v>
      </c>
      <c r="B53">
        <f>COUNTIF(StageTable!M:M,A53)
+COUNTIF(StageTable!U:U,A53)
+COUNTIF(StageTable!W:W,A53)</f>
        <v>1</v>
      </c>
      <c r="C53" t="s">
        <v>69</v>
      </c>
      <c r="D53" t="s">
        <v>70</v>
      </c>
      <c r="E53" t="s">
        <v>51</v>
      </c>
      <c r="F53" t="s">
        <v>450</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263</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1198</v>
      </c>
      <c r="Q53">
        <v>0</v>
      </c>
      <c r="Y53" t="s">
        <v>465</v>
      </c>
      <c r="Z53">
        <f t="shared" si="1"/>
        <v>1</v>
      </c>
      <c r="AB53" t="s">
        <v>451</v>
      </c>
      <c r="AC53">
        <f t="shared" si="5"/>
        <v>1</v>
      </c>
    </row>
    <row r="54" spans="1:29" x14ac:dyDescent="0.3">
      <c r="A54" t="s">
        <v>325</v>
      </c>
      <c r="B54">
        <f>COUNTIF(StageTable!M:M,A54)
+COUNTIF(StageTable!U:U,A54)
+COUNTIF(StageTable!W:W,A54)</f>
        <v>1</v>
      </c>
      <c r="C54" t="s">
        <v>68</v>
      </c>
      <c r="D54" t="s">
        <v>70</v>
      </c>
      <c r="E54" t="s">
        <v>51</v>
      </c>
      <c r="F54" t="s">
        <v>451</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264</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1198</v>
      </c>
      <c r="Q54">
        <v>0</v>
      </c>
      <c r="Y54" t="s">
        <v>503</v>
      </c>
      <c r="Z54">
        <f t="shared" si="1"/>
        <v>1</v>
      </c>
      <c r="AB54" t="s">
        <v>452</v>
      </c>
      <c r="AC54">
        <f t="shared" si="5"/>
        <v>1</v>
      </c>
    </row>
    <row r="55" spans="1:29" x14ac:dyDescent="0.3">
      <c r="A55" t="s">
        <v>327</v>
      </c>
      <c r="B55">
        <f>COUNTIF(StageTable!M:M,A55)
+COUNTIF(StageTable!U:U,A55)
+COUNTIF(StageTable!W:W,A55)</f>
        <v>1</v>
      </c>
      <c r="C55" t="s">
        <v>333</v>
      </c>
      <c r="D55" t="s">
        <v>70</v>
      </c>
      <c r="E55" t="s">
        <v>51</v>
      </c>
      <c r="F55" t="s">
        <v>452</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265</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1198</v>
      </c>
      <c r="Q55">
        <v>0</v>
      </c>
      <c r="Y55" t="s">
        <v>466</v>
      </c>
      <c r="Z55">
        <f t="shared" si="1"/>
        <v>1</v>
      </c>
      <c r="AB55" t="s">
        <v>522</v>
      </c>
      <c r="AC55">
        <f t="shared" si="5"/>
        <v>1</v>
      </c>
    </row>
    <row r="56" spans="1:29" x14ac:dyDescent="0.3">
      <c r="A56" t="s">
        <v>40</v>
      </c>
      <c r="B56">
        <f>COUNTIF(StageTable!M:M,A56)
+COUNTIF(StageTable!U:U,A56)
+COUNTIF(StageTable!W:W,A56)</f>
        <v>2</v>
      </c>
      <c r="C56" t="s">
        <v>64</v>
      </c>
      <c r="D56" t="s">
        <v>65</v>
      </c>
      <c r="E56" t="s">
        <v>51</v>
      </c>
      <c r="F56" t="s">
        <v>599</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Q56">
        <v>0</v>
      </c>
      <c r="Y56" t="s">
        <v>467</v>
      </c>
      <c r="Z56">
        <f t="shared" si="1"/>
        <v>1</v>
      </c>
      <c r="AB56" t="s">
        <v>523</v>
      </c>
      <c r="AC56">
        <f t="shared" si="5"/>
        <v>1</v>
      </c>
    </row>
    <row r="57" spans="1:29" x14ac:dyDescent="0.3">
      <c r="A57" t="s">
        <v>41</v>
      </c>
      <c r="B57">
        <f>COUNTIF(StageTable!M:M,A57)
+COUNTIF(StageTable!U:U,A57)
+COUNTIF(StageTable!W:W,A57)</f>
        <v>1</v>
      </c>
      <c r="C57" t="s">
        <v>67</v>
      </c>
      <c r="D57" t="s">
        <v>65</v>
      </c>
      <c r="E57" t="s">
        <v>390</v>
      </c>
      <c r="F57" t="s">
        <v>599</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Q57">
        <v>0</v>
      </c>
      <c r="Y57" t="s">
        <v>468</v>
      </c>
      <c r="Z57">
        <f t="shared" si="1"/>
        <v>1</v>
      </c>
      <c r="AB57" t="s">
        <v>534</v>
      </c>
      <c r="AC57">
        <f t="shared" si="5"/>
        <v>1</v>
      </c>
    </row>
    <row r="58" spans="1:29" x14ac:dyDescent="0.3">
      <c r="A58" t="s">
        <v>317</v>
      </c>
      <c r="B58">
        <f>COUNTIF(StageTable!M:M,A58)
+COUNTIF(StageTable!U:U,A58)
+COUNTIF(StageTable!W:W,A58)</f>
        <v>1</v>
      </c>
      <c r="C58" t="s">
        <v>338</v>
      </c>
      <c r="D58" t="s">
        <v>65</v>
      </c>
      <c r="E58" t="s">
        <v>382</v>
      </c>
      <c r="F58" t="s">
        <v>599</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Q58">
        <v>0</v>
      </c>
      <c r="Y58" t="s">
        <v>504</v>
      </c>
      <c r="Z58">
        <f t="shared" si="1"/>
        <v>1</v>
      </c>
      <c r="AB58" t="s">
        <v>524</v>
      </c>
      <c r="AC58">
        <f t="shared" si="5"/>
        <v>1</v>
      </c>
    </row>
    <row r="59" spans="1:29" x14ac:dyDescent="0.3">
      <c r="A59" t="s">
        <v>319</v>
      </c>
      <c r="B59">
        <f>COUNTIF(StageTable!M:M,A59)
+COUNTIF(StageTable!U:U,A59)
+COUNTIF(StageTable!W:W,A59)</f>
        <v>1</v>
      </c>
      <c r="C59" t="s">
        <v>339</v>
      </c>
      <c r="D59" t="s">
        <v>65</v>
      </c>
      <c r="E59" t="s">
        <v>371</v>
      </c>
      <c r="F59" t="s">
        <v>599</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Q59">
        <v>0</v>
      </c>
      <c r="Y59" t="s">
        <v>469</v>
      </c>
      <c r="Z59">
        <f t="shared" si="1"/>
        <v>1</v>
      </c>
      <c r="AB59" t="s">
        <v>525</v>
      </c>
      <c r="AC59">
        <f t="shared" si="5"/>
        <v>1</v>
      </c>
    </row>
    <row r="60" spans="1:29" x14ac:dyDescent="0.3">
      <c r="A60" t="s">
        <v>321</v>
      </c>
      <c r="B60">
        <f>COUNTIF(StageTable!M:M,A60)
+COUNTIF(StageTable!U:U,A60)
+COUNTIF(StageTable!W:W,A60)</f>
        <v>1</v>
      </c>
      <c r="C60" t="s">
        <v>67</v>
      </c>
      <c r="D60" t="s">
        <v>65</v>
      </c>
      <c r="E60" t="s">
        <v>372</v>
      </c>
      <c r="F60" t="s">
        <v>599</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Q60">
        <v>0</v>
      </c>
      <c r="Y60" t="s">
        <v>470</v>
      </c>
      <c r="Z60">
        <f t="shared" si="1"/>
        <v>1</v>
      </c>
      <c r="AB60" t="s">
        <v>526</v>
      </c>
      <c r="AC60">
        <f t="shared" si="5"/>
        <v>1</v>
      </c>
    </row>
    <row r="61" spans="1:29" x14ac:dyDescent="0.3">
      <c r="A61" t="s">
        <v>347</v>
      </c>
      <c r="B61">
        <f>COUNTIF(StageTable!M:M,A61)
+COUNTIF(StageTable!U:U,A61)
+COUNTIF(StageTable!W:W,A61)</f>
        <v>1</v>
      </c>
      <c r="C61" t="s">
        <v>517</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Q61">
        <v>0</v>
      </c>
      <c r="Y61" t="s">
        <v>471</v>
      </c>
      <c r="Z61">
        <f t="shared" si="1"/>
        <v>1</v>
      </c>
      <c r="AB61" t="s">
        <v>535</v>
      </c>
      <c r="AC61">
        <f t="shared" si="5"/>
        <v>1</v>
      </c>
    </row>
    <row r="62" spans="1:29" x14ac:dyDescent="0.3">
      <c r="A62" t="s">
        <v>518</v>
      </c>
      <c r="B62">
        <f>COUNTIF(StageTable!M:M,A62)
+COUNTIF(StageTable!U:U,A62)
+COUNTIF(StageTable!W:W,A62)</f>
        <v>1</v>
      </c>
      <c r="C62" t="s">
        <v>517</v>
      </c>
      <c r="D62" t="s">
        <v>70</v>
      </c>
      <c r="E62" t="s">
        <v>519</v>
      </c>
      <c r="F62" t="s">
        <v>520</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Q62">
        <v>0</v>
      </c>
      <c r="Y62" t="s">
        <v>472</v>
      </c>
      <c r="Z62">
        <f t="shared" si="1"/>
        <v>1</v>
      </c>
      <c r="AB62" t="s">
        <v>527</v>
      </c>
      <c r="AC62">
        <f t="shared" si="5"/>
        <v>1</v>
      </c>
    </row>
    <row r="63" spans="1:29" x14ac:dyDescent="0.3">
      <c r="A63" t="s">
        <v>537</v>
      </c>
      <c r="B63">
        <f>COUNTIF(StageTable!M:M,A63)
+COUNTIF(StageTable!U:U,A63)
+COUNTIF(StageTable!W:W,A63)</f>
        <v>1</v>
      </c>
      <c r="C63" t="s">
        <v>515</v>
      </c>
      <c r="D63" t="s">
        <v>70</v>
      </c>
      <c r="E63" t="s">
        <v>465</v>
      </c>
      <c r="F63" t="s">
        <v>523</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Q63">
        <v>0</v>
      </c>
      <c r="Y63" t="s">
        <v>473</v>
      </c>
      <c r="Z63">
        <f t="shared" si="1"/>
        <v>1</v>
      </c>
      <c r="AB63" t="s">
        <v>528</v>
      </c>
      <c r="AC63">
        <f t="shared" si="5"/>
        <v>1</v>
      </c>
    </row>
    <row r="64" spans="1:29" x14ac:dyDescent="0.3">
      <c r="A64" t="s">
        <v>548</v>
      </c>
      <c r="B64">
        <f>COUNTIF(StageTable!M:M,A64)
+COUNTIF(StageTable!U:U,A64)
+COUNTIF(StageTable!W:W,A64)</f>
        <v>1</v>
      </c>
      <c r="C64" t="s">
        <v>514</v>
      </c>
      <c r="D64" t="s">
        <v>70</v>
      </c>
      <c r="E64" t="s">
        <v>549</v>
      </c>
      <c r="F64" t="s">
        <v>550</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Q64">
        <v>0</v>
      </c>
      <c r="Y64" t="s">
        <v>474</v>
      </c>
      <c r="Z64">
        <f t="shared" si="1"/>
        <v>1</v>
      </c>
      <c r="AB64" t="s">
        <v>529</v>
      </c>
      <c r="AC64">
        <f t="shared" si="5"/>
        <v>1</v>
      </c>
    </row>
    <row r="65" spans="1:29" x14ac:dyDescent="0.3">
      <c r="A65" t="s">
        <v>538</v>
      </c>
      <c r="B65">
        <f>COUNTIF(StageTable!M:M,A65)
+COUNTIF(StageTable!U:U,A65)
+COUNTIF(StageTable!W:W,A65)</f>
        <v>1</v>
      </c>
      <c r="C65" t="s">
        <v>516</v>
      </c>
      <c r="D65" t="s">
        <v>70</v>
      </c>
      <c r="E65" t="s">
        <v>466</v>
      </c>
      <c r="F65" t="s">
        <v>524</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Q65">
        <v>0</v>
      </c>
      <c r="Y65" t="s">
        <v>475</v>
      </c>
      <c r="Z65">
        <f t="shared" si="1"/>
        <v>1</v>
      </c>
      <c r="AB65" t="s">
        <v>530</v>
      </c>
      <c r="AC65">
        <f t="shared" si="5"/>
        <v>1</v>
      </c>
    </row>
    <row r="66" spans="1:29" x14ac:dyDescent="0.3">
      <c r="A66" t="s">
        <v>539</v>
      </c>
      <c r="B66">
        <f>COUNTIF(StageTable!M:M,A66)
+COUNTIF(StageTable!U:U,A66)
+COUNTIF(StageTable!W:W,A66)</f>
        <v>1</v>
      </c>
      <c r="C66" t="s">
        <v>514</v>
      </c>
      <c r="D66" t="s">
        <v>70</v>
      </c>
      <c r="E66" t="s">
        <v>467</v>
      </c>
      <c r="F66" t="s">
        <v>525</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Q66">
        <v>0</v>
      </c>
      <c r="Y66" t="s">
        <v>562</v>
      </c>
      <c r="Z66">
        <f t="shared" ref="Z66:Z129" si="6">COUNTIF(E:E,Y66)</f>
        <v>1</v>
      </c>
      <c r="AB66" t="s">
        <v>712</v>
      </c>
      <c r="AC66">
        <f t="shared" ref="AC66:AC97" si="7">COUNTIF(F:F,AB66)</f>
        <v>1</v>
      </c>
    </row>
    <row r="67" spans="1:29" x14ac:dyDescent="0.3">
      <c r="A67" t="s">
        <v>540</v>
      </c>
      <c r="B67">
        <f>COUNTIF(StageTable!M:M,A67)
+COUNTIF(StageTable!U:U,A67)
+COUNTIF(StageTable!W:W,A67)</f>
        <v>1</v>
      </c>
      <c r="C67" t="s">
        <v>514</v>
      </c>
      <c r="D67" t="s">
        <v>70</v>
      </c>
      <c r="E67" t="s">
        <v>468</v>
      </c>
      <c r="F67" t="s">
        <v>526</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Q67">
        <v>0</v>
      </c>
      <c r="Y67" t="s">
        <v>477</v>
      </c>
      <c r="Z67">
        <f t="shared" si="6"/>
        <v>1</v>
      </c>
      <c r="AB67" t="s">
        <v>536</v>
      </c>
      <c r="AC67">
        <f t="shared" si="7"/>
        <v>1</v>
      </c>
    </row>
    <row r="68" spans="1:29" x14ac:dyDescent="0.3">
      <c r="A68" t="s">
        <v>551</v>
      </c>
      <c r="B68">
        <f>COUNTIF(StageTable!M:M,A68)
+COUNTIF(StageTable!U:U,A68)
+COUNTIF(StageTable!W:W,A68)</f>
        <v>1</v>
      </c>
      <c r="C68" t="s">
        <v>516</v>
      </c>
      <c r="D68" t="s">
        <v>70</v>
      </c>
      <c r="E68" t="s">
        <v>552</v>
      </c>
      <c r="F68" t="s">
        <v>553</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Q68">
        <v>0</v>
      </c>
      <c r="Y68" t="s">
        <v>505</v>
      </c>
      <c r="Z68">
        <f t="shared" si="6"/>
        <v>1</v>
      </c>
      <c r="AB68" t="s">
        <v>532</v>
      </c>
      <c r="AC68">
        <f t="shared" si="7"/>
        <v>1</v>
      </c>
    </row>
    <row r="69" spans="1:29" x14ac:dyDescent="0.3">
      <c r="A69" t="s">
        <v>541</v>
      </c>
      <c r="B69">
        <f>COUNTIF(StageTable!M:M,A69)
+COUNTIF(StageTable!U:U,A69)
+COUNTIF(StageTable!W:W,A69)</f>
        <v>1</v>
      </c>
      <c r="C69" t="s">
        <v>515</v>
      </c>
      <c r="D69" t="s">
        <v>70</v>
      </c>
      <c r="E69" t="s">
        <v>469</v>
      </c>
      <c r="F69" t="s">
        <v>527</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Q69">
        <v>0</v>
      </c>
      <c r="Y69" t="s">
        <v>478</v>
      </c>
      <c r="Z69">
        <f t="shared" si="6"/>
        <v>1</v>
      </c>
      <c r="AB69" t="s">
        <v>533</v>
      </c>
      <c r="AC69">
        <f t="shared" si="7"/>
        <v>1</v>
      </c>
    </row>
    <row r="70" spans="1:29" x14ac:dyDescent="0.3">
      <c r="A70" t="s">
        <v>542</v>
      </c>
      <c r="B70">
        <f>COUNTIF(StageTable!M:M,A70)
+COUNTIF(StageTable!U:U,A70)
+COUNTIF(StageTable!W:W,A70)</f>
        <v>1</v>
      </c>
      <c r="C70" t="s">
        <v>516</v>
      </c>
      <c r="D70" t="s">
        <v>70</v>
      </c>
      <c r="E70" t="s">
        <v>470</v>
      </c>
      <c r="F70" t="s">
        <v>528</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Q70">
        <v>0</v>
      </c>
      <c r="Y70" t="s">
        <v>479</v>
      </c>
      <c r="Z70">
        <f t="shared" si="6"/>
        <v>1</v>
      </c>
      <c r="AB70" t="s">
        <v>606</v>
      </c>
      <c r="AC70">
        <f t="shared" si="7"/>
        <v>1</v>
      </c>
    </row>
    <row r="71" spans="1:29" x14ac:dyDescent="0.3">
      <c r="A71" t="s">
        <v>543</v>
      </c>
      <c r="B71">
        <f>COUNTIF(StageTable!M:M,A71)
+COUNTIF(StageTable!U:U,A71)
+COUNTIF(StageTable!W:W,A71)</f>
        <v>1</v>
      </c>
      <c r="C71" t="s">
        <v>515</v>
      </c>
      <c r="D71" t="s">
        <v>70</v>
      </c>
      <c r="E71" t="s">
        <v>471</v>
      </c>
      <c r="F71" t="s">
        <v>529</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Q71">
        <v>0</v>
      </c>
      <c r="Y71" t="s">
        <v>563</v>
      </c>
      <c r="Z71">
        <f t="shared" si="6"/>
        <v>1</v>
      </c>
      <c r="AB71" t="s">
        <v>665</v>
      </c>
      <c r="AC71">
        <f t="shared" si="7"/>
        <v>1</v>
      </c>
    </row>
    <row r="72" spans="1:29" x14ac:dyDescent="0.3">
      <c r="A72" t="s">
        <v>544</v>
      </c>
      <c r="B72">
        <f>COUNTIF(StageTable!M:M,A72)
+COUNTIF(StageTable!U:U,A72)
+COUNTIF(StageTable!W:W,A72)</f>
        <v>1</v>
      </c>
      <c r="C72" t="s">
        <v>516</v>
      </c>
      <c r="D72" t="s">
        <v>70</v>
      </c>
      <c r="E72" t="s">
        <v>472</v>
      </c>
      <c r="F72" t="s">
        <v>530</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Q72">
        <v>0</v>
      </c>
      <c r="Y72" t="s">
        <v>480</v>
      </c>
      <c r="Z72">
        <f t="shared" si="6"/>
        <v>1</v>
      </c>
      <c r="AB72" t="s">
        <v>607</v>
      </c>
      <c r="AC72">
        <f t="shared" si="7"/>
        <v>1</v>
      </c>
    </row>
    <row r="73" spans="1:29" x14ac:dyDescent="0.3">
      <c r="A73" t="s">
        <v>545</v>
      </c>
      <c r="B73">
        <f>COUNTIF(StageTable!M:M,A73)
+COUNTIF(StageTable!U:U,A73)
+COUNTIF(StageTable!W:W,A73)</f>
        <v>1</v>
      </c>
      <c r="C73" t="s">
        <v>515</v>
      </c>
      <c r="D73" t="s">
        <v>70</v>
      </c>
      <c r="E73" t="s">
        <v>473</v>
      </c>
      <c r="F73" t="s">
        <v>531</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Q73">
        <v>0</v>
      </c>
      <c r="Y73" t="s">
        <v>481</v>
      </c>
      <c r="Z73">
        <f t="shared" si="6"/>
        <v>1</v>
      </c>
      <c r="AB73" t="s">
        <v>608</v>
      </c>
      <c r="AC73">
        <f t="shared" si="7"/>
        <v>1</v>
      </c>
    </row>
    <row r="74" spans="1:29" x14ac:dyDescent="0.3">
      <c r="A74" t="s">
        <v>554</v>
      </c>
      <c r="B74">
        <f>COUNTIF(StageTable!M:M,A74)
+COUNTIF(StageTable!U:U,A74)
+COUNTIF(StageTable!W:W,A74)</f>
        <v>1</v>
      </c>
      <c r="C74" t="s">
        <v>516</v>
      </c>
      <c r="D74" t="s">
        <v>70</v>
      </c>
      <c r="E74" t="s">
        <v>555</v>
      </c>
      <c r="F74" t="s">
        <v>556</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Q74">
        <v>0</v>
      </c>
      <c r="Y74" t="s">
        <v>506</v>
      </c>
      <c r="Z74">
        <f t="shared" si="6"/>
        <v>1</v>
      </c>
      <c r="AB74" t="s">
        <v>609</v>
      </c>
      <c r="AC74">
        <f t="shared" si="7"/>
        <v>1</v>
      </c>
    </row>
    <row r="75" spans="1:29" x14ac:dyDescent="0.3">
      <c r="A75" t="s">
        <v>546</v>
      </c>
      <c r="B75">
        <f>COUNTIF(StageTable!M:M,A75)
+COUNTIF(StageTable!U:U,A75)
+COUNTIF(StageTable!W:W,A75)</f>
        <v>1</v>
      </c>
      <c r="C75" t="s">
        <v>514</v>
      </c>
      <c r="D75" t="s">
        <v>70</v>
      </c>
      <c r="E75" t="s">
        <v>475</v>
      </c>
      <c r="F75" t="s">
        <v>532</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Q75">
        <v>0</v>
      </c>
      <c r="Y75" t="s">
        <v>482</v>
      </c>
      <c r="Z75">
        <f t="shared" si="6"/>
        <v>1</v>
      </c>
      <c r="AB75" t="s">
        <v>610</v>
      </c>
      <c r="AC75">
        <f t="shared" si="7"/>
        <v>1</v>
      </c>
    </row>
    <row r="76" spans="1:29" x14ac:dyDescent="0.3">
      <c r="A76" t="s">
        <v>547</v>
      </c>
      <c r="B76">
        <f>COUNTIF(StageTable!M:M,A76)
+COUNTIF(StageTable!U:U,A76)
+COUNTIF(StageTable!W:W,A76)</f>
        <v>1</v>
      </c>
      <c r="C76" t="s">
        <v>515</v>
      </c>
      <c r="D76" t="s">
        <v>70</v>
      </c>
      <c r="E76" t="s">
        <v>476</v>
      </c>
      <c r="F76" t="s">
        <v>533</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Q76">
        <v>0</v>
      </c>
      <c r="Y76" t="s">
        <v>483</v>
      </c>
      <c r="Z76">
        <f t="shared" si="6"/>
        <v>1</v>
      </c>
      <c r="AB76" t="s">
        <v>611</v>
      </c>
      <c r="AC76">
        <f t="shared" si="7"/>
        <v>1</v>
      </c>
    </row>
    <row r="77" spans="1:29" x14ac:dyDescent="0.3">
      <c r="A77" t="s">
        <v>634</v>
      </c>
      <c r="B77">
        <f>COUNTIF(StageTable!M:M,A77)
+COUNTIF(StageTable!U:U,A77)
+COUNTIF(StageTable!W:W,A77)</f>
        <v>1</v>
      </c>
      <c r="C77" t="s">
        <v>514</v>
      </c>
      <c r="D77" t="s">
        <v>65</v>
      </c>
      <c r="E77" t="s">
        <v>477</v>
      </c>
      <c r="F77" t="s">
        <v>606</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Q77">
        <v>0</v>
      </c>
      <c r="Y77" t="s">
        <v>706</v>
      </c>
      <c r="Z77">
        <f t="shared" si="6"/>
        <v>1</v>
      </c>
      <c r="AB77" t="s">
        <v>670</v>
      </c>
      <c r="AC77">
        <f t="shared" si="7"/>
        <v>1</v>
      </c>
    </row>
    <row r="78" spans="1:29" x14ac:dyDescent="0.3">
      <c r="A78" t="s">
        <v>663</v>
      </c>
      <c r="B78">
        <f>COUNTIF(StageTable!M:M,A78)
+COUNTIF(StageTable!U:U,A78)
+COUNTIF(StageTable!W:W,A78)</f>
        <v>1</v>
      </c>
      <c r="C78" t="s">
        <v>516</v>
      </c>
      <c r="D78" t="s">
        <v>65</v>
      </c>
      <c r="E78" t="s">
        <v>664</v>
      </c>
      <c r="F78" t="s">
        <v>666</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Q78">
        <v>0</v>
      </c>
      <c r="Y78" t="s">
        <v>484</v>
      </c>
      <c r="Z78">
        <f t="shared" si="6"/>
        <v>2</v>
      </c>
      <c r="AB78" t="s">
        <v>612</v>
      </c>
      <c r="AC78">
        <f t="shared" si="7"/>
        <v>1</v>
      </c>
    </row>
    <row r="79" spans="1:29" x14ac:dyDescent="0.3">
      <c r="A79" t="s">
        <v>635</v>
      </c>
      <c r="B79">
        <f>COUNTIF(StageTable!M:M,A79)
+COUNTIF(StageTable!U:U,A79)
+COUNTIF(StageTable!W:W,A79)</f>
        <v>1</v>
      </c>
      <c r="C79" t="s">
        <v>514</v>
      </c>
      <c r="D79" t="s">
        <v>65</v>
      </c>
      <c r="E79" t="s">
        <v>478</v>
      </c>
      <c r="F79" t="s">
        <v>607</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Q79">
        <v>0</v>
      </c>
      <c r="Y79" t="s">
        <v>485</v>
      </c>
      <c r="Z79">
        <f t="shared" si="6"/>
        <v>1</v>
      </c>
      <c r="AB79" t="s">
        <v>613</v>
      </c>
      <c r="AC79">
        <f t="shared" si="7"/>
        <v>1</v>
      </c>
    </row>
    <row r="80" spans="1:29" x14ac:dyDescent="0.3">
      <c r="A80" t="s">
        <v>636</v>
      </c>
      <c r="B80">
        <f>COUNTIF(StageTable!M:M,A80)
+COUNTIF(StageTable!U:U,A80)
+COUNTIF(StageTable!W:W,A80)</f>
        <v>1</v>
      </c>
      <c r="C80" t="s">
        <v>515</v>
      </c>
      <c r="D80" t="s">
        <v>70</v>
      </c>
      <c r="E80" t="s">
        <v>479</v>
      </c>
      <c r="F80" t="s">
        <v>608</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Q80">
        <v>0</v>
      </c>
      <c r="Y80" t="s">
        <v>486</v>
      </c>
      <c r="Z80">
        <f t="shared" si="6"/>
        <v>1</v>
      </c>
      <c r="AB80" t="s">
        <v>614</v>
      </c>
      <c r="AC80">
        <f t="shared" si="7"/>
        <v>1</v>
      </c>
    </row>
    <row r="81" spans="1:29" x14ac:dyDescent="0.3">
      <c r="A81" t="s">
        <v>637</v>
      </c>
      <c r="B81">
        <f>COUNTIF(StageTable!M:M,A81)
+COUNTIF(StageTable!U:U,A81)
+COUNTIF(StageTable!W:W,A81)</f>
        <v>1</v>
      </c>
      <c r="C81" t="s">
        <v>514</v>
      </c>
      <c r="D81" t="s">
        <v>70</v>
      </c>
      <c r="E81" t="s">
        <v>604</v>
      </c>
      <c r="F81" t="s">
        <v>609</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Q81">
        <v>0</v>
      </c>
      <c r="Y81" t="s">
        <v>487</v>
      </c>
      <c r="Z81">
        <f t="shared" si="6"/>
        <v>1</v>
      </c>
      <c r="AB81" t="s">
        <v>615</v>
      </c>
      <c r="AC81">
        <f t="shared" si="7"/>
        <v>1</v>
      </c>
    </row>
    <row r="82" spans="1:29" x14ac:dyDescent="0.3">
      <c r="A82" t="s">
        <v>638</v>
      </c>
      <c r="B82">
        <f>COUNTIF(StageTable!M:M,A82)
+COUNTIF(StageTable!U:U,A82)
+COUNTIF(StageTable!W:W,A82)</f>
        <v>1</v>
      </c>
      <c r="C82" t="s">
        <v>516</v>
      </c>
      <c r="D82" t="s">
        <v>70</v>
      </c>
      <c r="E82" t="s">
        <v>480</v>
      </c>
      <c r="F82" t="s">
        <v>610</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Q82">
        <v>0</v>
      </c>
      <c r="Y82" t="s">
        <v>521</v>
      </c>
      <c r="Z82">
        <f t="shared" si="6"/>
        <v>1</v>
      </c>
      <c r="AB82" t="s">
        <v>616</v>
      </c>
      <c r="AC82">
        <f t="shared" si="7"/>
        <v>1</v>
      </c>
    </row>
    <row r="83" spans="1:29" x14ac:dyDescent="0.3">
      <c r="A83" t="s">
        <v>639</v>
      </c>
      <c r="B83">
        <f>COUNTIF(StageTable!M:M,A83)
+COUNTIF(StageTable!U:U,A83)
+COUNTIF(StageTable!W:W,A83)</f>
        <v>1</v>
      </c>
      <c r="C83" t="s">
        <v>514</v>
      </c>
      <c r="D83" t="s">
        <v>70</v>
      </c>
      <c r="E83" t="s">
        <v>481</v>
      </c>
      <c r="F83" t="s">
        <v>611</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Q83">
        <v>0</v>
      </c>
      <c r="Y83" t="s">
        <v>488</v>
      </c>
      <c r="Z83">
        <f t="shared" si="6"/>
        <v>1</v>
      </c>
      <c r="AB83" t="s">
        <v>617</v>
      </c>
      <c r="AC83">
        <f t="shared" si="7"/>
        <v>1</v>
      </c>
    </row>
    <row r="84" spans="1:29" x14ac:dyDescent="0.3">
      <c r="A84" t="s">
        <v>668</v>
      </c>
      <c r="B84">
        <f>COUNTIF(StageTable!M:M,A84)
+COUNTIF(StageTable!U:U,A84)
+COUNTIF(StageTable!W:W,A84)</f>
        <v>1</v>
      </c>
      <c r="C84" t="s">
        <v>516</v>
      </c>
      <c r="D84" t="s">
        <v>70</v>
      </c>
      <c r="E84" t="s">
        <v>669</v>
      </c>
      <c r="F84" t="s">
        <v>671</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Q84">
        <v>0</v>
      </c>
      <c r="Y84" t="s">
        <v>507</v>
      </c>
      <c r="Z84">
        <f t="shared" si="6"/>
        <v>1</v>
      </c>
      <c r="AB84" t="s">
        <v>618</v>
      </c>
      <c r="AC84">
        <f t="shared" si="7"/>
        <v>1</v>
      </c>
    </row>
    <row r="85" spans="1:29" x14ac:dyDescent="0.3">
      <c r="A85" t="s">
        <v>640</v>
      </c>
      <c r="B85">
        <f>COUNTIF(StageTable!M:M,A85)
+COUNTIF(StageTable!U:U,A85)
+COUNTIF(StageTable!W:W,A85)</f>
        <v>1</v>
      </c>
      <c r="C85" t="s">
        <v>514</v>
      </c>
      <c r="D85" t="s">
        <v>70</v>
      </c>
      <c r="E85" t="s">
        <v>482</v>
      </c>
      <c r="F85" t="s">
        <v>612</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Q85">
        <v>0</v>
      </c>
      <c r="Y85" t="s">
        <v>489</v>
      </c>
      <c r="Z85">
        <f t="shared" si="6"/>
        <v>1</v>
      </c>
      <c r="AB85" t="s">
        <v>675</v>
      </c>
      <c r="AC85">
        <f t="shared" si="7"/>
        <v>1</v>
      </c>
    </row>
    <row r="86" spans="1:29" x14ac:dyDescent="0.3">
      <c r="A86" t="s">
        <v>641</v>
      </c>
      <c r="B86">
        <f>COUNTIF(StageTable!M:M,A86)
+COUNTIF(StageTable!U:U,A86)
+COUNTIF(StageTable!W:W,A86)</f>
        <v>1</v>
      </c>
      <c r="C86" t="s">
        <v>515</v>
      </c>
      <c r="D86" t="s">
        <v>70</v>
      </c>
      <c r="E86" t="s">
        <v>483</v>
      </c>
      <c r="F86" t="s">
        <v>613</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Q86">
        <v>0</v>
      </c>
      <c r="Y86" t="s">
        <v>490</v>
      </c>
      <c r="Z86">
        <f t="shared" si="6"/>
        <v>1</v>
      </c>
      <c r="AB86" t="s">
        <v>619</v>
      </c>
      <c r="AC86">
        <f t="shared" si="7"/>
        <v>1</v>
      </c>
    </row>
    <row r="87" spans="1:29" x14ac:dyDescent="0.3">
      <c r="A87" t="s">
        <v>642</v>
      </c>
      <c r="B87">
        <f>COUNTIF(StageTable!M:M,A87)
+COUNTIF(StageTable!U:U,A87)
+COUNTIF(StageTable!W:W,A87)</f>
        <v>1</v>
      </c>
      <c r="C87" t="s">
        <v>516</v>
      </c>
      <c r="D87" t="s">
        <v>70</v>
      </c>
      <c r="E87" t="s">
        <v>605</v>
      </c>
      <c r="F87" t="s">
        <v>614</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Q87">
        <v>0</v>
      </c>
      <c r="Y87" t="s">
        <v>491</v>
      </c>
      <c r="Z87">
        <f t="shared" si="6"/>
        <v>1</v>
      </c>
      <c r="AB87" t="s">
        <v>680</v>
      </c>
      <c r="AC87">
        <f t="shared" si="7"/>
        <v>1</v>
      </c>
    </row>
    <row r="88" spans="1:29" x14ac:dyDescent="0.3">
      <c r="A88" t="s">
        <v>643</v>
      </c>
      <c r="B88">
        <f>COUNTIF(StageTable!M:M,A88)
+COUNTIF(StageTable!U:U,A88)
+COUNTIF(StageTable!W:W,A88)</f>
        <v>1</v>
      </c>
      <c r="C88" t="s">
        <v>515</v>
      </c>
      <c r="D88" t="s">
        <v>70</v>
      </c>
      <c r="E88" t="s">
        <v>484</v>
      </c>
      <c r="F88" t="s">
        <v>615</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Q88">
        <v>0</v>
      </c>
      <c r="Y88" t="s">
        <v>508</v>
      </c>
      <c r="Z88">
        <f t="shared" si="6"/>
        <v>1</v>
      </c>
      <c r="AB88" t="s">
        <v>620</v>
      </c>
      <c r="AC88">
        <f t="shared" si="7"/>
        <v>1</v>
      </c>
    </row>
    <row r="89" spans="1:29" x14ac:dyDescent="0.3">
      <c r="A89" t="s">
        <v>644</v>
      </c>
      <c r="B89">
        <f>COUNTIF(StageTable!M:M,A89)
+COUNTIF(StageTable!U:U,A89)
+COUNTIF(StageTable!W:W,A89)</f>
        <v>1</v>
      </c>
      <c r="C89" t="s">
        <v>516</v>
      </c>
      <c r="D89" t="s">
        <v>70</v>
      </c>
      <c r="E89" t="s">
        <v>485</v>
      </c>
      <c r="F89" t="s">
        <v>616</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Q89">
        <v>0</v>
      </c>
      <c r="Y89" t="s">
        <v>492</v>
      </c>
      <c r="Z89">
        <f t="shared" si="6"/>
        <v>1</v>
      </c>
      <c r="AB89" t="s">
        <v>621</v>
      </c>
      <c r="AC89">
        <f t="shared" si="7"/>
        <v>1</v>
      </c>
    </row>
    <row r="90" spans="1:29" x14ac:dyDescent="0.3">
      <c r="A90" t="s">
        <v>645</v>
      </c>
      <c r="B90">
        <f>COUNTIF(StageTable!M:M,A90)
+COUNTIF(StageTable!U:U,A90)
+COUNTIF(StageTable!W:W,A90)</f>
        <v>1</v>
      </c>
      <c r="C90" t="s">
        <v>515</v>
      </c>
      <c r="D90" t="s">
        <v>70</v>
      </c>
      <c r="E90" t="s">
        <v>486</v>
      </c>
      <c r="F90" t="s">
        <v>617</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Q90">
        <v>0</v>
      </c>
      <c r="Y90" t="s">
        <v>493</v>
      </c>
      <c r="Z90">
        <f t="shared" si="6"/>
        <v>2</v>
      </c>
      <c r="AB90" t="s">
        <v>622</v>
      </c>
      <c r="AC90">
        <f t="shared" si="7"/>
        <v>1</v>
      </c>
    </row>
    <row r="91" spans="1:29" x14ac:dyDescent="0.3">
      <c r="A91" t="s">
        <v>646</v>
      </c>
      <c r="B91">
        <f>COUNTIF(StageTable!M:M,A91)
+COUNTIF(StageTable!U:U,A91)
+COUNTIF(StageTable!W:W,A91)</f>
        <v>1</v>
      </c>
      <c r="C91" t="s">
        <v>511</v>
      </c>
      <c r="D91" t="s">
        <v>70</v>
      </c>
      <c r="E91" t="s">
        <v>487</v>
      </c>
      <c r="F91" t="s">
        <v>618</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Q91">
        <v>0</v>
      </c>
      <c r="Y91" t="s">
        <v>494</v>
      </c>
      <c r="Z91">
        <f t="shared" si="6"/>
        <v>1</v>
      </c>
      <c r="AB91" t="s">
        <v>685</v>
      </c>
      <c r="AC91">
        <f t="shared" si="7"/>
        <v>1</v>
      </c>
    </row>
    <row r="92" spans="1:29" x14ac:dyDescent="0.3">
      <c r="A92" t="s">
        <v>673</v>
      </c>
      <c r="B92">
        <f>COUNTIF(StageTable!M:M,A92)
+COUNTIF(StageTable!U:U,A92)
+COUNTIF(StageTable!W:W,A92)</f>
        <v>1</v>
      </c>
      <c r="C92" t="s">
        <v>698</v>
      </c>
      <c r="D92" t="s">
        <v>70</v>
      </c>
      <c r="E92" t="s">
        <v>674</v>
      </c>
      <c r="F92" t="s">
        <v>676</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Q92">
        <v>0</v>
      </c>
      <c r="Y92" t="s">
        <v>495</v>
      </c>
      <c r="Z92">
        <f t="shared" si="6"/>
        <v>1</v>
      </c>
      <c r="AB92" t="s">
        <v>623</v>
      </c>
      <c r="AC92">
        <f t="shared" si="7"/>
        <v>1</v>
      </c>
    </row>
    <row r="93" spans="1:29" x14ac:dyDescent="0.3">
      <c r="A93" t="s">
        <v>647</v>
      </c>
      <c r="B93">
        <f>COUNTIF(StageTable!M:M,A93)
+COUNTIF(StageTable!U:U,A93)
+COUNTIF(StageTable!W:W,A93)</f>
        <v>1</v>
      </c>
      <c r="C93" t="s">
        <v>716</v>
      </c>
      <c r="D93" t="s">
        <v>70</v>
      </c>
      <c r="E93" t="s">
        <v>488</v>
      </c>
      <c r="F93" t="s">
        <v>619</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Q93">
        <v>0</v>
      </c>
      <c r="Y93" t="s">
        <v>509</v>
      </c>
      <c r="Z93">
        <f t="shared" si="6"/>
        <v>1</v>
      </c>
      <c r="AB93" t="s">
        <v>624</v>
      </c>
      <c r="AC93">
        <f t="shared" si="7"/>
        <v>1</v>
      </c>
    </row>
    <row r="94" spans="1:29" x14ac:dyDescent="0.3">
      <c r="A94" t="s">
        <v>678</v>
      </c>
      <c r="B94">
        <f>COUNTIF(StageTable!M:M,A94)
+COUNTIF(StageTable!U:U,A94)
+COUNTIF(StageTable!W:W,A94)</f>
        <v>1</v>
      </c>
      <c r="C94" t="s">
        <v>717</v>
      </c>
      <c r="D94" t="s">
        <v>70</v>
      </c>
      <c r="E94" t="s">
        <v>679</v>
      </c>
      <c r="F94" t="s">
        <v>681</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Q94">
        <v>0</v>
      </c>
      <c r="Y94" t="s">
        <v>496</v>
      </c>
      <c r="Z94">
        <f t="shared" si="6"/>
        <v>1</v>
      </c>
      <c r="AB94" t="s">
        <v>625</v>
      </c>
      <c r="AC94">
        <f t="shared" si="7"/>
        <v>1</v>
      </c>
    </row>
    <row r="95" spans="1:29" x14ac:dyDescent="0.3">
      <c r="A95" t="s">
        <v>648</v>
      </c>
      <c r="B95">
        <f>COUNTIF(StageTable!M:M,A95)
+COUNTIF(StageTable!U:U,A95)
+COUNTIF(StageTable!W:W,A95)</f>
        <v>1</v>
      </c>
      <c r="C95" t="s">
        <v>717</v>
      </c>
      <c r="D95" t="s">
        <v>70</v>
      </c>
      <c r="E95" t="s">
        <v>489</v>
      </c>
      <c r="F95" t="s">
        <v>620</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Q95">
        <v>0</v>
      </c>
      <c r="Y95" t="s">
        <v>497</v>
      </c>
      <c r="Z95">
        <f t="shared" si="6"/>
        <v>1</v>
      </c>
      <c r="AB95" t="s">
        <v>626</v>
      </c>
      <c r="AC95">
        <f t="shared" si="7"/>
        <v>1</v>
      </c>
    </row>
    <row r="96" spans="1:29" x14ac:dyDescent="0.3">
      <c r="A96" t="s">
        <v>649</v>
      </c>
      <c r="B96">
        <f>COUNTIF(StageTable!M:M,A96)
+COUNTIF(StageTable!U:U,A96)
+COUNTIF(StageTable!W:W,A96)</f>
        <v>1</v>
      </c>
      <c r="C96" t="s">
        <v>718</v>
      </c>
      <c r="D96" t="s">
        <v>70</v>
      </c>
      <c r="E96" t="s">
        <v>490</v>
      </c>
      <c r="F96" t="s">
        <v>621</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Q96">
        <v>0</v>
      </c>
      <c r="Y96" t="s">
        <v>498</v>
      </c>
      <c r="Z96">
        <f t="shared" si="6"/>
        <v>1</v>
      </c>
      <c r="AB96" t="s">
        <v>690</v>
      </c>
      <c r="AC96">
        <f t="shared" si="7"/>
        <v>1</v>
      </c>
    </row>
    <row r="97" spans="1:29" x14ac:dyDescent="0.3">
      <c r="A97" t="s">
        <v>650</v>
      </c>
      <c r="B97">
        <f>COUNTIF(StageTable!M:M,A97)
+COUNTIF(StageTable!U:U,A97)
+COUNTIF(StageTable!W:W,A97)</f>
        <v>1</v>
      </c>
      <c r="C97" t="s">
        <v>716</v>
      </c>
      <c r="D97" t="s">
        <v>70</v>
      </c>
      <c r="E97" t="s">
        <v>491</v>
      </c>
      <c r="F97" t="s">
        <v>622</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Q97">
        <v>0</v>
      </c>
      <c r="Y97" t="s">
        <v>499</v>
      </c>
      <c r="Z97">
        <f t="shared" si="6"/>
        <v>1</v>
      </c>
      <c r="AB97" t="s">
        <v>627</v>
      </c>
      <c r="AC97">
        <f t="shared" si="7"/>
        <v>1</v>
      </c>
    </row>
    <row r="98" spans="1:29" x14ac:dyDescent="0.3">
      <c r="A98" t="s">
        <v>683</v>
      </c>
      <c r="B98">
        <f>COUNTIF(StageTable!M:M,A98)
+COUNTIF(StageTable!U:U,A98)
+COUNTIF(StageTable!W:W,A98)</f>
        <v>1</v>
      </c>
      <c r="C98" t="s">
        <v>699</v>
      </c>
      <c r="D98" t="s">
        <v>70</v>
      </c>
      <c r="E98" t="s">
        <v>684</v>
      </c>
      <c r="F98" t="s">
        <v>686</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Q98">
        <v>0</v>
      </c>
      <c r="Y98" t="s">
        <v>500</v>
      </c>
      <c r="Z98">
        <f t="shared" si="6"/>
        <v>1</v>
      </c>
      <c r="AB98" t="s">
        <v>628</v>
      </c>
      <c r="AC98">
        <f t="shared" ref="AC98:AC129" si="9">COUNTIF(F:F,AB98)</f>
        <v>1</v>
      </c>
    </row>
    <row r="99" spans="1:29" x14ac:dyDescent="0.3">
      <c r="A99" t="s">
        <v>651</v>
      </c>
      <c r="B99">
        <f>COUNTIF(StageTable!M:M,A99)
+COUNTIF(StageTable!U:U,A99)
+COUNTIF(StageTable!W:W,A99)</f>
        <v>1</v>
      </c>
      <c r="C99" t="s">
        <v>511</v>
      </c>
      <c r="D99" t="s">
        <v>70</v>
      </c>
      <c r="E99" t="s">
        <v>492</v>
      </c>
      <c r="F99" t="s">
        <v>623</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Q99">
        <v>0</v>
      </c>
      <c r="Y99" t="s">
        <v>510</v>
      </c>
      <c r="Z99">
        <f t="shared" si="6"/>
        <v>1</v>
      </c>
      <c r="AB99" t="s">
        <v>629</v>
      </c>
      <c r="AC99">
        <f t="shared" si="9"/>
        <v>1</v>
      </c>
    </row>
    <row r="100" spans="1:29" x14ac:dyDescent="0.3">
      <c r="A100" t="s">
        <v>652</v>
      </c>
      <c r="B100">
        <f>COUNTIF(StageTable!M:M,A100)
+COUNTIF(StageTable!U:U,A100)
+COUNTIF(StageTable!W:W,A100)</f>
        <v>1</v>
      </c>
      <c r="C100" t="s">
        <v>718</v>
      </c>
      <c r="D100" t="s">
        <v>70</v>
      </c>
      <c r="E100" t="s">
        <v>493</v>
      </c>
      <c r="F100" t="s">
        <v>624</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Q100">
        <v>0</v>
      </c>
      <c r="Y100" t="s">
        <v>501</v>
      </c>
      <c r="Z100">
        <f t="shared" si="6"/>
        <v>1</v>
      </c>
      <c r="AB100" t="s">
        <v>630</v>
      </c>
      <c r="AC100">
        <f t="shared" si="9"/>
        <v>1</v>
      </c>
    </row>
    <row r="101" spans="1:29" x14ac:dyDescent="0.3">
      <c r="A101" t="s">
        <v>653</v>
      </c>
      <c r="B101">
        <f>COUNTIF(StageTable!M:M,A101)
+COUNTIF(StageTable!U:U,A101)
+COUNTIF(StageTable!W:W,A101)</f>
        <v>1</v>
      </c>
      <c r="C101" t="s">
        <v>716</v>
      </c>
      <c r="D101" t="s">
        <v>70</v>
      </c>
      <c r="E101" t="s">
        <v>494</v>
      </c>
      <c r="F101" t="s">
        <v>625</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Q101">
        <v>0</v>
      </c>
      <c r="Y101" t="s">
        <v>502</v>
      </c>
      <c r="Z101">
        <f t="shared" si="6"/>
        <v>1</v>
      </c>
      <c r="AB101" t="s">
        <v>631</v>
      </c>
      <c r="AC101">
        <f t="shared" si="9"/>
        <v>1</v>
      </c>
    </row>
    <row r="102" spans="1:29" x14ac:dyDescent="0.3">
      <c r="A102" t="s">
        <v>654</v>
      </c>
      <c r="B102">
        <f>COUNTIF(StageTable!M:M,A102)
+COUNTIF(StageTable!U:U,A102)
+COUNTIF(StageTable!W:W,A102)</f>
        <v>1</v>
      </c>
      <c r="C102" t="s">
        <v>718</v>
      </c>
      <c r="D102" t="s">
        <v>70</v>
      </c>
      <c r="E102" t="s">
        <v>495</v>
      </c>
      <c r="F102" t="s">
        <v>626</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Q102">
        <v>0</v>
      </c>
      <c r="Y102" t="s">
        <v>701</v>
      </c>
      <c r="Z102">
        <f t="shared" si="6"/>
        <v>1</v>
      </c>
      <c r="AB102" t="s">
        <v>695</v>
      </c>
      <c r="AC102">
        <f t="shared" si="9"/>
        <v>1</v>
      </c>
    </row>
    <row r="103" spans="1:29" x14ac:dyDescent="0.3">
      <c r="A103" t="s">
        <v>688</v>
      </c>
      <c r="B103">
        <f>COUNTIF(StageTable!M:M,A103)
+COUNTIF(StageTable!U:U,A103)
+COUNTIF(StageTable!W:W,A103)</f>
        <v>1</v>
      </c>
      <c r="C103" t="s">
        <v>716</v>
      </c>
      <c r="D103" t="s">
        <v>70</v>
      </c>
      <c r="E103" t="s">
        <v>689</v>
      </c>
      <c r="F103" t="s">
        <v>691</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Q103">
        <v>0</v>
      </c>
      <c r="Y103" t="s">
        <v>810</v>
      </c>
      <c r="Z103">
        <f t="shared" si="6"/>
        <v>1</v>
      </c>
      <c r="AB103" t="s">
        <v>632</v>
      </c>
      <c r="AC103">
        <f t="shared" si="9"/>
        <v>1</v>
      </c>
    </row>
    <row r="104" spans="1:29" x14ac:dyDescent="0.3">
      <c r="A104" t="s">
        <v>655</v>
      </c>
      <c r="B104">
        <f>COUNTIF(StageTable!M:M,A104)
+COUNTIF(StageTable!U:U,A104)
+COUNTIF(StageTable!W:W,A104)</f>
        <v>1</v>
      </c>
      <c r="C104" t="s">
        <v>716</v>
      </c>
      <c r="D104" t="s">
        <v>70</v>
      </c>
      <c r="E104" t="s">
        <v>496</v>
      </c>
      <c r="F104" t="s">
        <v>627</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Q104">
        <v>0</v>
      </c>
      <c r="Y104" t="s">
        <v>811</v>
      </c>
      <c r="Z104">
        <f t="shared" si="6"/>
        <v>1</v>
      </c>
      <c r="AB104" t="s">
        <v>633</v>
      </c>
      <c r="AC104">
        <f t="shared" si="9"/>
        <v>1</v>
      </c>
    </row>
    <row r="105" spans="1:29" x14ac:dyDescent="0.3">
      <c r="A105" t="s">
        <v>656</v>
      </c>
      <c r="B105">
        <f>COUNTIF(StageTable!M:M,A105)
+COUNTIF(StageTable!U:U,A105)
+COUNTIF(StageTable!W:W,A105)</f>
        <v>1</v>
      </c>
      <c r="C105" t="s">
        <v>717</v>
      </c>
      <c r="D105" t="s">
        <v>70</v>
      </c>
      <c r="E105" t="s">
        <v>497</v>
      </c>
      <c r="F105" t="s">
        <v>628</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Q105">
        <v>0</v>
      </c>
      <c r="Y105" t="s">
        <v>812</v>
      </c>
      <c r="Z105">
        <f t="shared" si="6"/>
        <v>1</v>
      </c>
      <c r="AB105" t="s">
        <v>707</v>
      </c>
      <c r="AC105">
        <f t="shared" si="9"/>
        <v>1</v>
      </c>
    </row>
    <row r="106" spans="1:29" x14ac:dyDescent="0.3">
      <c r="A106" t="s">
        <v>657</v>
      </c>
      <c r="B106">
        <f>COUNTIF(StageTable!M:M,A106)
+COUNTIF(StageTable!U:U,A106)
+COUNTIF(StageTable!W:W,A106)</f>
        <v>1</v>
      </c>
      <c r="C106" t="s">
        <v>716</v>
      </c>
      <c r="D106" t="s">
        <v>70</v>
      </c>
      <c r="E106" t="s">
        <v>498</v>
      </c>
      <c r="F106" t="s">
        <v>629</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Q106">
        <v>0</v>
      </c>
      <c r="Y106" t="s">
        <v>813</v>
      </c>
      <c r="Z106">
        <f t="shared" si="6"/>
        <v>1</v>
      </c>
      <c r="AB106" t="s">
        <v>708</v>
      </c>
      <c r="AC106">
        <f t="shared" si="9"/>
        <v>1</v>
      </c>
    </row>
    <row r="107" spans="1:29" x14ac:dyDescent="0.3">
      <c r="A107" t="s">
        <v>658</v>
      </c>
      <c r="B107">
        <f>COUNTIF(StageTable!M:M,A107)
+COUNTIF(StageTable!U:U,A107)
+COUNTIF(StageTable!W:W,A107)</f>
        <v>1</v>
      </c>
      <c r="C107" t="s">
        <v>718</v>
      </c>
      <c r="D107" t="s">
        <v>70</v>
      </c>
      <c r="E107" t="s">
        <v>499</v>
      </c>
      <c r="F107" t="s">
        <v>630</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Q107">
        <v>0</v>
      </c>
      <c r="Y107" t="s">
        <v>814</v>
      </c>
      <c r="Z107">
        <f t="shared" si="6"/>
        <v>1</v>
      </c>
      <c r="AB107" t="s">
        <v>709</v>
      </c>
      <c r="AC107">
        <f t="shared" si="9"/>
        <v>1</v>
      </c>
    </row>
    <row r="108" spans="1:29" x14ac:dyDescent="0.3">
      <c r="A108" t="s">
        <v>659</v>
      </c>
      <c r="B108">
        <f>COUNTIF(StageTable!M:M,A108)
+COUNTIF(StageTable!U:U,A108)
+COUNTIF(StageTable!W:W,A108)</f>
        <v>1</v>
      </c>
      <c r="C108" t="s">
        <v>716</v>
      </c>
      <c r="D108" t="s">
        <v>70</v>
      </c>
      <c r="E108" t="s">
        <v>500</v>
      </c>
      <c r="F108" t="s">
        <v>631</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Q108">
        <v>0</v>
      </c>
      <c r="Y108" t="s">
        <v>815</v>
      </c>
      <c r="Z108">
        <f t="shared" si="6"/>
        <v>1</v>
      </c>
      <c r="AB108" t="s">
        <v>710</v>
      </c>
      <c r="AC108">
        <f t="shared" si="9"/>
        <v>1</v>
      </c>
    </row>
    <row r="109" spans="1:29" x14ac:dyDescent="0.3">
      <c r="A109" t="s">
        <v>693</v>
      </c>
      <c r="B109">
        <f>COUNTIF(StageTable!M:M,A109)
+COUNTIF(StageTable!U:U,A109)
+COUNTIF(StageTable!W:W,A109)</f>
        <v>1</v>
      </c>
      <c r="C109" t="s">
        <v>699</v>
      </c>
      <c r="D109" t="s">
        <v>70</v>
      </c>
      <c r="E109" t="s">
        <v>694</v>
      </c>
      <c r="F109" t="s">
        <v>696</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Q109">
        <v>0</v>
      </c>
      <c r="Y109" t="s">
        <v>816</v>
      </c>
      <c r="Z109">
        <f t="shared" si="6"/>
        <v>1</v>
      </c>
      <c r="AB109" t="s">
        <v>711</v>
      </c>
      <c r="AC109">
        <f t="shared" si="9"/>
        <v>1</v>
      </c>
    </row>
    <row r="110" spans="1:29" x14ac:dyDescent="0.3">
      <c r="A110" t="s">
        <v>660</v>
      </c>
      <c r="B110">
        <f>COUNTIF(StageTable!M:M,A110)
+COUNTIF(StageTable!U:U,A110)
+COUNTIF(StageTable!W:W,A110)</f>
        <v>1</v>
      </c>
      <c r="C110" t="s">
        <v>716</v>
      </c>
      <c r="D110" t="s">
        <v>70</v>
      </c>
      <c r="E110" t="s">
        <v>501</v>
      </c>
      <c r="F110" t="s">
        <v>632</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Q110">
        <v>0</v>
      </c>
      <c r="Y110" t="s">
        <v>817</v>
      </c>
      <c r="Z110">
        <f t="shared" si="6"/>
        <v>1</v>
      </c>
      <c r="AB110" t="s">
        <v>860</v>
      </c>
      <c r="AC110">
        <f t="shared" si="9"/>
        <v>1</v>
      </c>
    </row>
    <row r="111" spans="1:29" x14ac:dyDescent="0.3">
      <c r="A111" t="s">
        <v>661</v>
      </c>
      <c r="B111">
        <f>COUNTIF(StageTable!M:M,A111)
+COUNTIF(StageTable!U:U,A111)
+COUNTIF(StageTable!W:W,A111)</f>
        <v>1</v>
      </c>
      <c r="C111" t="s">
        <v>717</v>
      </c>
      <c r="D111" t="s">
        <v>70</v>
      </c>
      <c r="E111" t="s">
        <v>502</v>
      </c>
      <c r="F111" t="s">
        <v>633</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Q111">
        <v>0</v>
      </c>
      <c r="Y111" t="s">
        <v>818</v>
      </c>
      <c r="Z111">
        <f t="shared" si="6"/>
        <v>1</v>
      </c>
      <c r="AB111" t="s">
        <v>861</v>
      </c>
      <c r="AC111">
        <f t="shared" si="9"/>
        <v>1</v>
      </c>
    </row>
    <row r="112" spans="1:29" x14ac:dyDescent="0.3">
      <c r="A112" t="s">
        <v>584</v>
      </c>
      <c r="B112">
        <f>COUNTIF(StageTable!M:M,A112)
+COUNTIF(StageTable!U:U,A112)
+COUNTIF(StageTable!W:W,A112)</f>
        <v>1</v>
      </c>
      <c r="C112" t="s">
        <v>514</v>
      </c>
      <c r="D112" t="s">
        <v>70</v>
      </c>
      <c r="E112" t="s">
        <v>51</v>
      </c>
      <c r="F112" t="s">
        <v>593</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569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704</v>
      </c>
      <c r="Q112">
        <v>0</v>
      </c>
      <c r="Y112" t="s">
        <v>819</v>
      </c>
      <c r="Z112">
        <f t="shared" si="6"/>
        <v>1</v>
      </c>
      <c r="AB112" t="s">
        <v>862</v>
      </c>
      <c r="AC112">
        <f t="shared" si="9"/>
        <v>1</v>
      </c>
    </row>
    <row r="113" spans="1:29" x14ac:dyDescent="0.3">
      <c r="A113" t="s">
        <v>586</v>
      </c>
      <c r="B113">
        <f>COUNTIF(StageTable!M:M,A113)
+COUNTIF(StageTable!U:U,A113)
+COUNTIF(StageTable!W:W,A113)</f>
        <v>1</v>
      </c>
      <c r="C113" t="s">
        <v>516</v>
      </c>
      <c r="D113" t="s">
        <v>70</v>
      </c>
      <c r="E113" t="s">
        <v>51</v>
      </c>
      <c r="F113" t="s">
        <v>594</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704</v>
      </c>
      <c r="Q113">
        <v>0</v>
      </c>
      <c r="Y113" t="s">
        <v>820</v>
      </c>
      <c r="Z113">
        <f t="shared" si="6"/>
        <v>1</v>
      </c>
      <c r="AB113" t="s">
        <v>863</v>
      </c>
      <c r="AC113">
        <f t="shared" si="9"/>
        <v>1</v>
      </c>
    </row>
    <row r="114" spans="1:29" x14ac:dyDescent="0.3">
      <c r="A114" t="s">
        <v>588</v>
      </c>
      <c r="B114">
        <f>COUNTIF(StageTable!M:M,A114)
+COUNTIF(StageTable!U:U,A114)
+COUNTIF(StageTable!W:W,A114)</f>
        <v>1</v>
      </c>
      <c r="C114" t="s">
        <v>515</v>
      </c>
      <c r="D114" t="s">
        <v>70</v>
      </c>
      <c r="E114" t="s">
        <v>702</v>
      </c>
      <c r="F114" t="s">
        <v>595</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603</v>
      </c>
      <c r="Q114">
        <v>0</v>
      </c>
      <c r="Y114" t="s">
        <v>821</v>
      </c>
      <c r="Z114">
        <f t="shared" si="6"/>
        <v>1</v>
      </c>
      <c r="AB114" t="s">
        <v>864</v>
      </c>
      <c r="AC114">
        <f t="shared" si="9"/>
        <v>1</v>
      </c>
    </row>
    <row r="115" spans="1:29" x14ac:dyDescent="0.3">
      <c r="A115" t="s">
        <v>590</v>
      </c>
      <c r="B115">
        <f>COUNTIF(StageTable!M:M,A115)
+COUNTIF(StageTable!U:U,A115)
+COUNTIF(StageTable!W:W,A115)</f>
        <v>1</v>
      </c>
      <c r="C115" t="s">
        <v>511</v>
      </c>
      <c r="D115" t="s">
        <v>70</v>
      </c>
      <c r="E115" t="s">
        <v>51</v>
      </c>
      <c r="F115" t="s">
        <v>596</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705</v>
      </c>
      <c r="Q115">
        <v>0</v>
      </c>
      <c r="Y115" t="s">
        <v>822</v>
      </c>
      <c r="Z115">
        <f t="shared" si="6"/>
        <v>1</v>
      </c>
      <c r="AB115" t="s">
        <v>865</v>
      </c>
      <c r="AC115">
        <f t="shared" si="9"/>
        <v>1</v>
      </c>
    </row>
    <row r="116" spans="1:29" x14ac:dyDescent="0.3">
      <c r="A116" t="s">
        <v>592</v>
      </c>
      <c r="B116">
        <f>COUNTIF(StageTable!M:M,A116)
+COUNTIF(StageTable!U:U,A116)
+COUNTIF(StageTable!W:W,A116)</f>
        <v>1</v>
      </c>
      <c r="C116" t="s">
        <v>699</v>
      </c>
      <c r="D116" t="s">
        <v>70</v>
      </c>
      <c r="E116" t="s">
        <v>51</v>
      </c>
      <c r="F116" t="s">
        <v>597</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705</v>
      </c>
      <c r="Q116">
        <v>0</v>
      </c>
      <c r="Y116" t="s">
        <v>823</v>
      </c>
      <c r="Z116">
        <f t="shared" si="6"/>
        <v>1</v>
      </c>
      <c r="AB116" t="s">
        <v>866</v>
      </c>
      <c r="AC116">
        <f t="shared" si="9"/>
        <v>1</v>
      </c>
    </row>
    <row r="117" spans="1:29" x14ac:dyDescent="0.3">
      <c r="A117" t="s">
        <v>574</v>
      </c>
      <c r="B117">
        <f>COUNTIF(StageTable!M:M,A117)
+COUNTIF(StageTable!U:U,A117)
+COUNTIF(StageTable!W:W,A117)</f>
        <v>1</v>
      </c>
      <c r="C117" t="s">
        <v>514</v>
      </c>
      <c r="D117" t="s">
        <v>65</v>
      </c>
      <c r="E117" t="s">
        <v>51</v>
      </c>
      <c r="F117" t="s">
        <v>598</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Q117">
        <v>0</v>
      </c>
      <c r="Y117" t="s">
        <v>824</v>
      </c>
      <c r="Z117">
        <f t="shared" si="6"/>
        <v>1</v>
      </c>
      <c r="AB117" t="s">
        <v>867</v>
      </c>
      <c r="AC117">
        <f t="shared" si="9"/>
        <v>1</v>
      </c>
    </row>
    <row r="118" spans="1:29" x14ac:dyDescent="0.3">
      <c r="A118" t="s">
        <v>576</v>
      </c>
      <c r="B118">
        <f>COUNTIF(StageTable!M:M,A118)
+COUNTIF(StageTable!U:U,A118)
+COUNTIF(StageTable!W:W,A118)</f>
        <v>1</v>
      </c>
      <c r="C118" t="s">
        <v>515</v>
      </c>
      <c r="D118" t="s">
        <v>65</v>
      </c>
      <c r="E118" t="s">
        <v>519</v>
      </c>
      <c r="F118" t="s">
        <v>598</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Q118">
        <v>0</v>
      </c>
      <c r="Y118" t="s">
        <v>825</v>
      </c>
      <c r="Z118">
        <f t="shared" si="6"/>
        <v>1</v>
      </c>
      <c r="AB118" t="s">
        <v>868</v>
      </c>
      <c r="AC118">
        <f t="shared" si="9"/>
        <v>1</v>
      </c>
    </row>
    <row r="119" spans="1:29" x14ac:dyDescent="0.3">
      <c r="A119" t="s">
        <v>578</v>
      </c>
      <c r="B119">
        <f>COUNTIF(StageTable!M:M,A119)
+COUNTIF(StageTable!U:U,A119)
+COUNTIF(StageTable!W:W,A119)</f>
        <v>1</v>
      </c>
      <c r="C119" t="s">
        <v>516</v>
      </c>
      <c r="D119" t="s">
        <v>65</v>
      </c>
      <c r="E119" t="s">
        <v>715</v>
      </c>
      <c r="F119" t="s">
        <v>598</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Q119">
        <v>0</v>
      </c>
      <c r="Y119" t="s">
        <v>826</v>
      </c>
      <c r="Z119">
        <f t="shared" si="6"/>
        <v>1</v>
      </c>
      <c r="AB119" t="s">
        <v>869</v>
      </c>
      <c r="AC119">
        <f t="shared" si="9"/>
        <v>1</v>
      </c>
    </row>
    <row r="120" spans="1:29" x14ac:dyDescent="0.3">
      <c r="A120" t="s">
        <v>580</v>
      </c>
      <c r="B120">
        <f>COUNTIF(StageTable!M:M,A120)
+COUNTIF(StageTable!U:U,A120)
+COUNTIF(StageTable!W:W,A120)</f>
        <v>1</v>
      </c>
      <c r="C120" t="s">
        <v>718</v>
      </c>
      <c r="D120" t="s">
        <v>65</v>
      </c>
      <c r="E120" t="s">
        <v>51</v>
      </c>
      <c r="F120" t="s">
        <v>598</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Q120">
        <v>0</v>
      </c>
      <c r="Y120" t="s">
        <v>827</v>
      </c>
      <c r="Z120">
        <f t="shared" si="6"/>
        <v>1</v>
      </c>
      <c r="AB120" t="s">
        <v>870</v>
      </c>
      <c r="AC120">
        <f t="shared" si="9"/>
        <v>1</v>
      </c>
    </row>
    <row r="121" spans="1:29" x14ac:dyDescent="0.3">
      <c r="A121" t="s">
        <v>582</v>
      </c>
      <c r="B121">
        <f>COUNTIF(StageTable!M:M,A121)
+COUNTIF(StageTable!U:U,A121)
+COUNTIF(StageTable!W:W,A121)</f>
        <v>1</v>
      </c>
      <c r="C121" t="s">
        <v>512</v>
      </c>
      <c r="D121" t="s">
        <v>65</v>
      </c>
      <c r="E121" t="s">
        <v>703</v>
      </c>
      <c r="F121" t="s">
        <v>598</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Q121">
        <v>0</v>
      </c>
      <c r="Y121" t="s">
        <v>828</v>
      </c>
      <c r="Z121">
        <f t="shared" si="6"/>
        <v>1</v>
      </c>
      <c r="AB121" t="s">
        <v>871</v>
      </c>
      <c r="AC121">
        <f t="shared" si="9"/>
        <v>1</v>
      </c>
    </row>
    <row r="122" spans="1:29" x14ac:dyDescent="0.3">
      <c r="A122" t="s">
        <v>736</v>
      </c>
      <c r="B122">
        <f>COUNTIF(StageTable!M:M,A122)
+COUNTIF(StageTable!U:U,A122)
+COUNTIF(StageTable!W:W,A122)</f>
        <v>1</v>
      </c>
      <c r="C122" t="s">
        <v>809</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Q122">
        <v>0</v>
      </c>
      <c r="Y122" t="s">
        <v>829</v>
      </c>
      <c r="Z122">
        <f t="shared" si="6"/>
        <v>1</v>
      </c>
      <c r="AB122" t="s">
        <v>872</v>
      </c>
      <c r="AC122">
        <f t="shared" si="9"/>
        <v>1</v>
      </c>
    </row>
    <row r="123" spans="1:29" x14ac:dyDescent="0.3">
      <c r="A123" t="s">
        <v>738</v>
      </c>
      <c r="B123">
        <f>COUNTIF(StageTable!M:M,A123)
+COUNTIF(StageTable!U:U,A123)
+COUNTIF(StageTable!W:W,A123)</f>
        <v>1</v>
      </c>
      <c r="C123" t="s">
        <v>809</v>
      </c>
      <c r="D123" t="s">
        <v>65</v>
      </c>
      <c r="E123" t="s">
        <v>810</v>
      </c>
      <c r="F123" t="s">
        <v>860</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Q123">
        <v>0</v>
      </c>
      <c r="Y123" t="s">
        <v>830</v>
      </c>
      <c r="Z123">
        <f t="shared" si="6"/>
        <v>1</v>
      </c>
      <c r="AB123" t="s">
        <v>873</v>
      </c>
      <c r="AC123">
        <f t="shared" si="9"/>
        <v>1</v>
      </c>
    </row>
    <row r="124" spans="1:29" x14ac:dyDescent="0.3">
      <c r="A124" t="s">
        <v>740</v>
      </c>
      <c r="B124">
        <f>COUNTIF(StageTable!M:M,A124)
+COUNTIF(StageTable!U:U,A124)
+COUNTIF(StageTable!W:W,A124)</f>
        <v>1</v>
      </c>
      <c r="C124" t="s">
        <v>916</v>
      </c>
      <c r="D124" t="s">
        <v>65</v>
      </c>
      <c r="E124" t="s">
        <v>811</v>
      </c>
      <c r="F124" t="s">
        <v>861</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Q124">
        <v>0</v>
      </c>
      <c r="Y124" t="s">
        <v>831</v>
      </c>
      <c r="Z124">
        <f t="shared" si="6"/>
        <v>1</v>
      </c>
      <c r="AB124" t="s">
        <v>874</v>
      </c>
      <c r="AC124">
        <f t="shared" si="9"/>
        <v>1</v>
      </c>
    </row>
    <row r="125" spans="1:29" x14ac:dyDescent="0.3">
      <c r="A125" t="s">
        <v>742</v>
      </c>
      <c r="B125">
        <f>COUNTIF(StageTable!M:M,A125)
+COUNTIF(StageTable!U:U,A125)
+COUNTIF(StageTable!W:W,A125)</f>
        <v>1</v>
      </c>
      <c r="C125" t="s">
        <v>809</v>
      </c>
      <c r="D125" t="s">
        <v>65</v>
      </c>
      <c r="E125" t="s">
        <v>812</v>
      </c>
      <c r="F125" t="s">
        <v>862</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Q125">
        <v>0</v>
      </c>
      <c r="Y125" t="s">
        <v>832</v>
      </c>
      <c r="Z125">
        <f t="shared" si="6"/>
        <v>1</v>
      </c>
      <c r="AB125" t="s">
        <v>875</v>
      </c>
      <c r="AC125">
        <f t="shared" si="9"/>
        <v>1</v>
      </c>
    </row>
    <row r="126" spans="1:29" x14ac:dyDescent="0.3">
      <c r="A126" t="s">
        <v>781</v>
      </c>
      <c r="B126">
        <f>COUNTIF(StageTable!M:M,A126)
+COUNTIF(StageTable!U:U,A126)
+COUNTIF(StageTable!W:W,A126)</f>
        <v>1</v>
      </c>
      <c r="C126" t="s">
        <v>809</v>
      </c>
      <c r="D126" t="s">
        <v>65</v>
      </c>
      <c r="E126" t="s">
        <v>813</v>
      </c>
      <c r="F126" t="s">
        <v>863</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Q126">
        <v>0</v>
      </c>
      <c r="Y126" t="s">
        <v>833</v>
      </c>
      <c r="Z126">
        <f t="shared" si="6"/>
        <v>1</v>
      </c>
      <c r="AB126" t="s">
        <v>876</v>
      </c>
      <c r="AC126">
        <f t="shared" si="9"/>
        <v>1</v>
      </c>
    </row>
    <row r="127" spans="1:29" x14ac:dyDescent="0.3">
      <c r="A127" t="s">
        <v>743</v>
      </c>
      <c r="B127">
        <f>COUNTIF(StageTable!M:M,A127)
+COUNTIF(StageTable!U:U,A127)
+COUNTIF(StageTable!W:W,A127)</f>
        <v>1</v>
      </c>
      <c r="C127" t="s">
        <v>916</v>
      </c>
      <c r="D127" t="s">
        <v>65</v>
      </c>
      <c r="E127" t="s">
        <v>814</v>
      </c>
      <c r="F127" t="s">
        <v>864</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Q127">
        <v>0</v>
      </c>
      <c r="Y127" t="s">
        <v>834</v>
      </c>
      <c r="Z127">
        <f t="shared" si="6"/>
        <v>1</v>
      </c>
      <c r="AB127" t="s">
        <v>877</v>
      </c>
      <c r="AC127">
        <f t="shared" si="9"/>
        <v>1</v>
      </c>
    </row>
    <row r="128" spans="1:29" x14ac:dyDescent="0.3">
      <c r="A128" t="s">
        <v>744</v>
      </c>
      <c r="B128">
        <f>COUNTIF(StageTable!M:M,A128)
+COUNTIF(StageTable!U:U,A128)
+COUNTIF(StageTable!W:W,A128)</f>
        <v>1</v>
      </c>
      <c r="C128" t="s">
        <v>916</v>
      </c>
      <c r="D128" t="s">
        <v>65</v>
      </c>
      <c r="E128" t="s">
        <v>815</v>
      </c>
      <c r="F128" t="s">
        <v>865</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Q128">
        <v>0</v>
      </c>
      <c r="Y128" t="s">
        <v>835</v>
      </c>
      <c r="Z128">
        <f t="shared" si="6"/>
        <v>1</v>
      </c>
      <c r="AB128" t="s">
        <v>878</v>
      </c>
      <c r="AC128">
        <f t="shared" si="9"/>
        <v>1</v>
      </c>
    </row>
    <row r="129" spans="1:29" x14ac:dyDescent="0.3">
      <c r="A129" t="s">
        <v>745</v>
      </c>
      <c r="B129">
        <f>COUNTIF(StageTable!M:M,A129)
+COUNTIF(StageTable!U:U,A129)
+COUNTIF(StageTable!W:W,A129)</f>
        <v>1</v>
      </c>
      <c r="C129" t="s">
        <v>917</v>
      </c>
      <c r="D129" t="s">
        <v>65</v>
      </c>
      <c r="E129" t="s">
        <v>816</v>
      </c>
      <c r="F129" t="s">
        <v>866</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Q129">
        <v>0</v>
      </c>
      <c r="Y129" t="s">
        <v>836</v>
      </c>
      <c r="Z129">
        <f t="shared" si="6"/>
        <v>1</v>
      </c>
      <c r="AB129" t="s">
        <v>879</v>
      </c>
      <c r="AC129">
        <f t="shared" si="9"/>
        <v>1</v>
      </c>
    </row>
    <row r="130" spans="1:29" x14ac:dyDescent="0.3">
      <c r="A130" t="s">
        <v>783</v>
      </c>
      <c r="B130">
        <f>COUNTIF(StageTable!M:M,A130)
+COUNTIF(StageTable!U:U,A130)
+COUNTIF(StageTable!W:W,A130)</f>
        <v>1</v>
      </c>
      <c r="C130" t="s">
        <v>916</v>
      </c>
      <c r="D130" t="s">
        <v>65</v>
      </c>
      <c r="E130" t="s">
        <v>817</v>
      </c>
      <c r="F130" t="s">
        <v>867</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Q130">
        <v>0</v>
      </c>
      <c r="Y130" t="s">
        <v>837</v>
      </c>
      <c r="Z130">
        <f t="shared" ref="Z130:Z193" si="10">COUNTIF(E:E,Y130)</f>
        <v>1</v>
      </c>
      <c r="AB130" t="s">
        <v>880</v>
      </c>
      <c r="AC130">
        <f t="shared" ref="AC130:AC161" si="11">COUNTIF(F:F,AB130)</f>
        <v>1</v>
      </c>
    </row>
    <row r="131" spans="1:29" x14ac:dyDescent="0.3">
      <c r="A131" t="s">
        <v>746</v>
      </c>
      <c r="B131">
        <f>COUNTIF(StageTable!M:M,A131)
+COUNTIF(StageTable!U:U,A131)
+COUNTIF(StageTable!W:W,A131)</f>
        <v>1</v>
      </c>
      <c r="C131" t="s">
        <v>916</v>
      </c>
      <c r="D131" t="s">
        <v>65</v>
      </c>
      <c r="E131" t="s">
        <v>818</v>
      </c>
      <c r="F131" t="s">
        <v>868</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Q131">
        <v>0</v>
      </c>
      <c r="Y131" t="s">
        <v>838</v>
      </c>
      <c r="Z131">
        <f t="shared" si="10"/>
        <v>1</v>
      </c>
      <c r="AB131" t="s">
        <v>881</v>
      </c>
      <c r="AC131">
        <f t="shared" si="11"/>
        <v>1</v>
      </c>
    </row>
    <row r="132" spans="1:29" x14ac:dyDescent="0.3">
      <c r="A132" t="s">
        <v>747</v>
      </c>
      <c r="B132">
        <f>COUNTIF(StageTable!M:M,A132)
+COUNTIF(StageTable!U:U,A132)
+COUNTIF(StageTable!W:W,A132)</f>
        <v>1</v>
      </c>
      <c r="C132" t="s">
        <v>917</v>
      </c>
      <c r="D132" t="s">
        <v>65</v>
      </c>
      <c r="E132" t="s">
        <v>819</v>
      </c>
      <c r="F132" t="s">
        <v>869</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Q132">
        <v>0</v>
      </c>
      <c r="Y132" t="s">
        <v>839</v>
      </c>
      <c r="Z132">
        <f t="shared" si="10"/>
        <v>1</v>
      </c>
      <c r="AB132" t="s">
        <v>882</v>
      </c>
      <c r="AC132">
        <f t="shared" si="11"/>
        <v>1</v>
      </c>
    </row>
    <row r="133" spans="1:29" x14ac:dyDescent="0.3">
      <c r="A133" t="s">
        <v>748</v>
      </c>
      <c r="B133">
        <f>COUNTIF(StageTable!M:M,A133)
+COUNTIF(StageTable!U:U,A133)
+COUNTIF(StageTable!W:W,A133)</f>
        <v>1</v>
      </c>
      <c r="C133" t="s">
        <v>809</v>
      </c>
      <c r="D133" t="s">
        <v>65</v>
      </c>
      <c r="E133" t="s">
        <v>820</v>
      </c>
      <c r="F133" t="s">
        <v>870</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Q133">
        <v>0</v>
      </c>
      <c r="Y133" t="s">
        <v>840</v>
      </c>
      <c r="Z133">
        <f t="shared" si="10"/>
        <v>1</v>
      </c>
      <c r="AB133" t="s">
        <v>883</v>
      </c>
      <c r="AC133">
        <f t="shared" si="11"/>
        <v>1</v>
      </c>
    </row>
    <row r="134" spans="1:29" x14ac:dyDescent="0.3">
      <c r="A134" t="s">
        <v>749</v>
      </c>
      <c r="B134">
        <f>COUNTIF(StageTable!M:M,A134)
+COUNTIF(StageTable!U:U,A134)
+COUNTIF(StageTable!W:W,A134)</f>
        <v>1</v>
      </c>
      <c r="C134" t="s">
        <v>916</v>
      </c>
      <c r="D134" t="s">
        <v>65</v>
      </c>
      <c r="E134" t="s">
        <v>821</v>
      </c>
      <c r="F134" t="s">
        <v>871</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Q134">
        <v>0</v>
      </c>
      <c r="Y134" t="s">
        <v>841</v>
      </c>
      <c r="Z134">
        <f t="shared" si="10"/>
        <v>1</v>
      </c>
      <c r="AB134" t="s">
        <v>884</v>
      </c>
      <c r="AC134">
        <f t="shared" si="11"/>
        <v>1</v>
      </c>
    </row>
    <row r="135" spans="1:29" x14ac:dyDescent="0.3">
      <c r="A135" t="s">
        <v>750</v>
      </c>
      <c r="B135">
        <f>COUNTIF(StageTable!M:M,A135)
+COUNTIF(StageTable!U:U,A135)
+COUNTIF(StageTable!W:W,A135)</f>
        <v>1</v>
      </c>
      <c r="C135" t="s">
        <v>917</v>
      </c>
      <c r="D135" t="s">
        <v>65</v>
      </c>
      <c r="E135" t="s">
        <v>822</v>
      </c>
      <c r="F135" t="s">
        <v>872</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Q135">
        <v>0</v>
      </c>
      <c r="Y135" t="s">
        <v>842</v>
      </c>
      <c r="Z135">
        <f t="shared" si="10"/>
        <v>1</v>
      </c>
      <c r="AB135" t="s">
        <v>885</v>
      </c>
      <c r="AC135">
        <f t="shared" si="11"/>
        <v>1</v>
      </c>
    </row>
    <row r="136" spans="1:29" x14ac:dyDescent="0.3">
      <c r="A136" t="s">
        <v>751</v>
      </c>
      <c r="B136">
        <f>COUNTIF(StageTable!M:M,A136)
+COUNTIF(StageTable!U:U,A136)
+COUNTIF(StageTable!W:W,A136)</f>
        <v>1</v>
      </c>
      <c r="C136" t="s">
        <v>916</v>
      </c>
      <c r="D136" t="s">
        <v>65</v>
      </c>
      <c r="E136" t="s">
        <v>823</v>
      </c>
      <c r="F136" t="s">
        <v>873</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Q136">
        <v>0</v>
      </c>
      <c r="Y136" t="s">
        <v>843</v>
      </c>
      <c r="Z136">
        <f t="shared" si="10"/>
        <v>1</v>
      </c>
      <c r="AB136" t="s">
        <v>886</v>
      </c>
      <c r="AC136">
        <f t="shared" si="11"/>
        <v>1</v>
      </c>
    </row>
    <row r="137" spans="1:29" x14ac:dyDescent="0.3">
      <c r="A137" t="s">
        <v>785</v>
      </c>
      <c r="B137">
        <f>COUNTIF(StageTable!M:M,A137)
+COUNTIF(StageTable!U:U,A137)
+COUNTIF(StageTable!W:W,A137)</f>
        <v>1</v>
      </c>
      <c r="C137" t="s">
        <v>917</v>
      </c>
      <c r="D137" t="s">
        <v>65</v>
      </c>
      <c r="E137" t="s">
        <v>824</v>
      </c>
      <c r="F137" t="s">
        <v>874</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Q137">
        <v>0</v>
      </c>
      <c r="Y137" t="s">
        <v>844</v>
      </c>
      <c r="Z137">
        <f t="shared" si="10"/>
        <v>1</v>
      </c>
      <c r="AB137" t="s">
        <v>887</v>
      </c>
      <c r="AC137">
        <f t="shared" si="11"/>
        <v>1</v>
      </c>
    </row>
    <row r="138" spans="1:29" x14ac:dyDescent="0.3">
      <c r="A138" t="s">
        <v>752</v>
      </c>
      <c r="B138">
        <f>COUNTIF(StageTable!M:M,A138)
+COUNTIF(StageTable!U:U,A138)
+COUNTIF(StageTable!W:W,A138)</f>
        <v>1</v>
      </c>
      <c r="C138" t="s">
        <v>809</v>
      </c>
      <c r="D138" t="s">
        <v>65</v>
      </c>
      <c r="E138" t="s">
        <v>825</v>
      </c>
      <c r="F138" t="s">
        <v>875</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Q138">
        <v>0</v>
      </c>
      <c r="Y138" t="s">
        <v>845</v>
      </c>
      <c r="Z138">
        <f t="shared" si="10"/>
        <v>1</v>
      </c>
      <c r="AB138" t="s">
        <v>888</v>
      </c>
      <c r="AC138">
        <f t="shared" si="11"/>
        <v>1</v>
      </c>
    </row>
    <row r="139" spans="1:29" x14ac:dyDescent="0.3">
      <c r="A139" t="s">
        <v>753</v>
      </c>
      <c r="B139">
        <f>COUNTIF(StageTable!M:M,A139)
+COUNTIF(StageTable!U:U,A139)
+COUNTIF(StageTable!W:W,A139)</f>
        <v>1</v>
      </c>
      <c r="C139" t="s">
        <v>916</v>
      </c>
      <c r="D139" t="s">
        <v>65</v>
      </c>
      <c r="E139" t="s">
        <v>826</v>
      </c>
      <c r="F139" t="s">
        <v>876</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Q139">
        <v>0</v>
      </c>
      <c r="Y139" t="s">
        <v>846</v>
      </c>
      <c r="Z139">
        <f t="shared" si="10"/>
        <v>1</v>
      </c>
      <c r="AB139" t="s">
        <v>889</v>
      </c>
      <c r="AC139">
        <f t="shared" si="11"/>
        <v>1</v>
      </c>
    </row>
    <row r="140" spans="1:29" x14ac:dyDescent="0.3">
      <c r="A140" t="s">
        <v>787</v>
      </c>
      <c r="B140">
        <f>COUNTIF(StageTable!M:M,A140)
+COUNTIF(StageTable!U:U,A140)
+COUNTIF(StageTable!W:W,A140)</f>
        <v>1</v>
      </c>
      <c r="C140" t="s">
        <v>809</v>
      </c>
      <c r="D140" t="s">
        <v>65</v>
      </c>
      <c r="E140" t="s">
        <v>827</v>
      </c>
      <c r="F140" t="s">
        <v>877</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Q140">
        <v>0</v>
      </c>
      <c r="Y140" t="s">
        <v>847</v>
      </c>
      <c r="Z140">
        <f t="shared" si="10"/>
        <v>1</v>
      </c>
      <c r="AB140" t="s">
        <v>890</v>
      </c>
      <c r="AC140">
        <f t="shared" si="11"/>
        <v>1</v>
      </c>
    </row>
    <row r="141" spans="1:29" x14ac:dyDescent="0.3">
      <c r="A141" t="s">
        <v>754</v>
      </c>
      <c r="B141">
        <f>COUNTIF(StageTable!M:M,A141)
+COUNTIF(StageTable!U:U,A141)
+COUNTIF(StageTable!W:W,A141)</f>
        <v>1</v>
      </c>
      <c r="C141" t="s">
        <v>917</v>
      </c>
      <c r="D141" t="s">
        <v>65</v>
      </c>
      <c r="E141" t="s">
        <v>828</v>
      </c>
      <c r="F141" t="s">
        <v>878</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Q141">
        <v>0</v>
      </c>
      <c r="Y141" t="s">
        <v>848</v>
      </c>
      <c r="Z141">
        <f t="shared" si="10"/>
        <v>1</v>
      </c>
      <c r="AB141" t="s">
        <v>891</v>
      </c>
      <c r="AC141">
        <f t="shared" si="11"/>
        <v>1</v>
      </c>
    </row>
    <row r="142" spans="1:29" x14ac:dyDescent="0.3">
      <c r="A142" t="s">
        <v>755</v>
      </c>
      <c r="B142">
        <f>COUNTIF(StageTable!M:M,A142)
+COUNTIF(StageTable!U:U,A142)
+COUNTIF(StageTable!W:W,A142)</f>
        <v>1</v>
      </c>
      <c r="C142" t="s">
        <v>916</v>
      </c>
      <c r="D142" t="s">
        <v>65</v>
      </c>
      <c r="E142" t="s">
        <v>829</v>
      </c>
      <c r="F142" t="s">
        <v>879</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Q142">
        <v>0</v>
      </c>
      <c r="Y142" t="s">
        <v>849</v>
      </c>
      <c r="Z142">
        <f t="shared" si="10"/>
        <v>1</v>
      </c>
      <c r="AB142" t="s">
        <v>892</v>
      </c>
      <c r="AC142">
        <f t="shared" si="11"/>
        <v>1</v>
      </c>
    </row>
    <row r="143" spans="1:29" x14ac:dyDescent="0.3">
      <c r="A143" t="s">
        <v>756</v>
      </c>
      <c r="B143">
        <f>COUNTIF(StageTable!M:M,A143)
+COUNTIF(StageTable!U:U,A143)
+COUNTIF(StageTable!W:W,A143)</f>
        <v>1</v>
      </c>
      <c r="C143" t="s">
        <v>917</v>
      </c>
      <c r="D143" t="s">
        <v>65</v>
      </c>
      <c r="E143" t="s">
        <v>830</v>
      </c>
      <c r="F143" t="s">
        <v>880</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Q143">
        <v>0</v>
      </c>
      <c r="Y143" t="s">
        <v>850</v>
      </c>
      <c r="Z143">
        <f t="shared" si="10"/>
        <v>1</v>
      </c>
      <c r="AB143" t="s">
        <v>893</v>
      </c>
      <c r="AC143">
        <f t="shared" si="11"/>
        <v>1</v>
      </c>
    </row>
    <row r="144" spans="1:29" x14ac:dyDescent="0.3">
      <c r="A144" t="s">
        <v>757</v>
      </c>
      <c r="B144">
        <f>COUNTIF(StageTable!M:M,A144)
+COUNTIF(StageTable!U:U,A144)
+COUNTIF(StageTable!W:W,A144)</f>
        <v>1</v>
      </c>
      <c r="C144" t="s">
        <v>809</v>
      </c>
      <c r="D144" t="s">
        <v>65</v>
      </c>
      <c r="E144" t="s">
        <v>831</v>
      </c>
      <c r="F144" t="s">
        <v>881</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Q144">
        <v>0</v>
      </c>
      <c r="Y144" t="s">
        <v>851</v>
      </c>
      <c r="Z144">
        <f t="shared" si="10"/>
        <v>1</v>
      </c>
      <c r="AB144" t="s">
        <v>894</v>
      </c>
      <c r="AC144">
        <f t="shared" si="11"/>
        <v>1</v>
      </c>
    </row>
    <row r="145" spans="1:29" x14ac:dyDescent="0.3">
      <c r="A145" t="s">
        <v>789</v>
      </c>
      <c r="B145">
        <f>COUNTIF(StageTable!M:M,A145)
+COUNTIF(StageTable!U:U,A145)
+COUNTIF(StageTable!W:W,A145)</f>
        <v>1</v>
      </c>
      <c r="C145" t="s">
        <v>916</v>
      </c>
      <c r="D145" t="s">
        <v>65</v>
      </c>
      <c r="E145" t="s">
        <v>832</v>
      </c>
      <c r="F145" t="s">
        <v>882</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Q145">
        <v>0</v>
      </c>
      <c r="Y145" t="s">
        <v>852</v>
      </c>
      <c r="Z145">
        <f t="shared" si="10"/>
        <v>1</v>
      </c>
      <c r="AB145" t="s">
        <v>895</v>
      </c>
      <c r="AC145">
        <f t="shared" si="11"/>
        <v>1</v>
      </c>
    </row>
    <row r="146" spans="1:29" x14ac:dyDescent="0.3">
      <c r="A146" t="s">
        <v>758</v>
      </c>
      <c r="B146">
        <f>COUNTIF(StageTable!M:M,A146)
+COUNTIF(StageTable!U:U,A146)
+COUNTIF(StageTable!W:W,A146)</f>
        <v>1</v>
      </c>
      <c r="C146" t="s">
        <v>917</v>
      </c>
      <c r="D146" t="s">
        <v>65</v>
      </c>
      <c r="E146" t="s">
        <v>833</v>
      </c>
      <c r="F146" t="s">
        <v>883</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Q146">
        <v>0</v>
      </c>
      <c r="Y146" t="s">
        <v>853</v>
      </c>
      <c r="Z146">
        <f t="shared" si="10"/>
        <v>1</v>
      </c>
      <c r="AB146" t="s">
        <v>896</v>
      </c>
      <c r="AC146">
        <f t="shared" si="11"/>
        <v>1</v>
      </c>
    </row>
    <row r="147" spans="1:29" x14ac:dyDescent="0.3">
      <c r="A147" t="s">
        <v>759</v>
      </c>
      <c r="B147">
        <f>COUNTIF(StageTable!M:M,A147)
+COUNTIF(StageTable!U:U,A147)
+COUNTIF(StageTable!W:W,A147)</f>
        <v>1</v>
      </c>
      <c r="C147" t="s">
        <v>916</v>
      </c>
      <c r="D147" t="s">
        <v>65</v>
      </c>
      <c r="E147" t="s">
        <v>834</v>
      </c>
      <c r="F147" t="s">
        <v>884</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Q147">
        <v>0</v>
      </c>
      <c r="Y147" t="s">
        <v>854</v>
      </c>
      <c r="Z147">
        <f t="shared" si="10"/>
        <v>1</v>
      </c>
      <c r="AB147" t="s">
        <v>897</v>
      </c>
      <c r="AC147">
        <f t="shared" si="11"/>
        <v>1</v>
      </c>
    </row>
    <row r="148" spans="1:29" x14ac:dyDescent="0.3">
      <c r="A148" t="s">
        <v>760</v>
      </c>
      <c r="B148">
        <f>COUNTIF(StageTable!M:M,A148)
+COUNTIF(StageTable!U:U,A148)
+COUNTIF(StageTable!W:W,A148)</f>
        <v>1</v>
      </c>
      <c r="C148" t="s">
        <v>809</v>
      </c>
      <c r="D148" t="s">
        <v>65</v>
      </c>
      <c r="E148" t="s">
        <v>835</v>
      </c>
      <c r="F148" t="s">
        <v>885</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Q148">
        <v>0</v>
      </c>
      <c r="Y148" t="s">
        <v>855</v>
      </c>
      <c r="Z148">
        <f t="shared" si="10"/>
        <v>1</v>
      </c>
      <c r="AB148" t="s">
        <v>898</v>
      </c>
      <c r="AC148">
        <f t="shared" si="11"/>
        <v>1</v>
      </c>
    </row>
    <row r="149" spans="1:29" x14ac:dyDescent="0.3">
      <c r="A149" t="s">
        <v>791</v>
      </c>
      <c r="B149">
        <f>COUNTIF(StageTable!M:M,A149)
+COUNTIF(StageTable!U:U,A149)
+COUNTIF(StageTable!W:W,A149)</f>
        <v>1</v>
      </c>
      <c r="C149" t="s">
        <v>916</v>
      </c>
      <c r="D149" t="s">
        <v>65</v>
      </c>
      <c r="E149" t="s">
        <v>836</v>
      </c>
      <c r="F149" t="s">
        <v>886</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Q149">
        <v>0</v>
      </c>
      <c r="Y149" t="s">
        <v>856</v>
      </c>
      <c r="Z149">
        <f t="shared" si="10"/>
        <v>1</v>
      </c>
      <c r="AB149" t="s">
        <v>899</v>
      </c>
      <c r="AC149">
        <f t="shared" si="11"/>
        <v>1</v>
      </c>
    </row>
    <row r="150" spans="1:29" x14ac:dyDescent="0.3">
      <c r="A150" t="s">
        <v>761</v>
      </c>
      <c r="B150">
        <f>COUNTIF(StageTable!M:M,A150)
+COUNTIF(StageTable!U:U,A150)
+COUNTIF(StageTable!W:W,A150)</f>
        <v>1</v>
      </c>
      <c r="C150" t="s">
        <v>809</v>
      </c>
      <c r="D150" t="s">
        <v>65</v>
      </c>
      <c r="E150" t="s">
        <v>837</v>
      </c>
      <c r="F150" t="s">
        <v>887</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Q150">
        <v>0</v>
      </c>
      <c r="Y150" t="s">
        <v>857</v>
      </c>
      <c r="Z150">
        <f t="shared" si="10"/>
        <v>1</v>
      </c>
      <c r="AB150" t="s">
        <v>900</v>
      </c>
      <c r="AC150">
        <f t="shared" si="11"/>
        <v>1</v>
      </c>
    </row>
    <row r="151" spans="1:29" x14ac:dyDescent="0.3">
      <c r="A151" t="s">
        <v>762</v>
      </c>
      <c r="B151">
        <f>COUNTIF(StageTable!M:M,A151)
+COUNTIF(StageTable!U:U,A151)
+COUNTIF(StageTable!W:W,A151)</f>
        <v>1</v>
      </c>
      <c r="C151" t="s">
        <v>917</v>
      </c>
      <c r="D151" t="s">
        <v>65</v>
      </c>
      <c r="E151" t="s">
        <v>838</v>
      </c>
      <c r="F151" t="s">
        <v>888</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Q151">
        <v>0</v>
      </c>
      <c r="Y151" t="s">
        <v>858</v>
      </c>
      <c r="Z151">
        <f t="shared" si="10"/>
        <v>1</v>
      </c>
      <c r="AB151" t="s">
        <v>901</v>
      </c>
      <c r="AC151">
        <f t="shared" si="11"/>
        <v>1</v>
      </c>
    </row>
    <row r="152" spans="1:29" x14ac:dyDescent="0.3">
      <c r="A152" t="s">
        <v>763</v>
      </c>
      <c r="B152">
        <f>COUNTIF(StageTable!M:M,A152)
+COUNTIF(StageTable!U:U,A152)
+COUNTIF(StageTable!W:W,A152)</f>
        <v>1</v>
      </c>
      <c r="C152" t="s">
        <v>916</v>
      </c>
      <c r="D152" t="s">
        <v>65</v>
      </c>
      <c r="E152" t="s">
        <v>839</v>
      </c>
      <c r="F152" t="s">
        <v>889</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Q152">
        <v>0</v>
      </c>
      <c r="Y152" t="s">
        <v>859</v>
      </c>
      <c r="Z152">
        <f t="shared" si="10"/>
        <v>1</v>
      </c>
      <c r="AB152" t="s">
        <v>902</v>
      </c>
      <c r="AC152">
        <f t="shared" si="11"/>
        <v>1</v>
      </c>
    </row>
    <row r="153" spans="1:29" x14ac:dyDescent="0.3">
      <c r="A153" t="s">
        <v>764</v>
      </c>
      <c r="B153">
        <f>COUNTIF(StageTable!M:M,A153)
+COUNTIF(StageTable!U:U,A153)
+COUNTIF(StageTable!W:W,A153)</f>
        <v>1</v>
      </c>
      <c r="C153" t="s">
        <v>916</v>
      </c>
      <c r="D153" t="s">
        <v>65</v>
      </c>
      <c r="E153" t="s">
        <v>840</v>
      </c>
      <c r="F153" t="s">
        <v>890</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Q153">
        <v>0</v>
      </c>
      <c r="Y153" t="s">
        <v>979</v>
      </c>
      <c r="Z153">
        <f t="shared" si="10"/>
        <v>1</v>
      </c>
      <c r="AB153" t="s">
        <v>903</v>
      </c>
      <c r="AC153">
        <f t="shared" si="11"/>
        <v>1</v>
      </c>
    </row>
    <row r="154" spans="1:29" x14ac:dyDescent="0.3">
      <c r="A154" t="s">
        <v>765</v>
      </c>
      <c r="B154">
        <f>COUNTIF(StageTable!M:M,A154)
+COUNTIF(StageTable!U:U,A154)
+COUNTIF(StageTable!W:W,A154)</f>
        <v>1</v>
      </c>
      <c r="C154" t="s">
        <v>916</v>
      </c>
      <c r="D154" t="s">
        <v>65</v>
      </c>
      <c r="E154" t="s">
        <v>841</v>
      </c>
      <c r="F154" t="s">
        <v>891</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Q154">
        <v>0</v>
      </c>
      <c r="Y154" t="s">
        <v>980</v>
      </c>
      <c r="Z154">
        <f t="shared" si="10"/>
        <v>1</v>
      </c>
      <c r="AB154" t="s">
        <v>904</v>
      </c>
      <c r="AC154">
        <f t="shared" si="11"/>
        <v>1</v>
      </c>
    </row>
    <row r="155" spans="1:29" x14ac:dyDescent="0.3">
      <c r="A155" t="s">
        <v>766</v>
      </c>
      <c r="B155">
        <f>COUNTIF(StageTable!M:M,A155)
+COUNTIF(StageTable!U:U,A155)
+COUNTIF(StageTable!W:W,A155)</f>
        <v>1</v>
      </c>
      <c r="C155" t="s">
        <v>917</v>
      </c>
      <c r="D155" t="s">
        <v>65</v>
      </c>
      <c r="E155" t="s">
        <v>842</v>
      </c>
      <c r="F155" t="s">
        <v>892</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Q155">
        <v>0</v>
      </c>
      <c r="Y155" t="s">
        <v>981</v>
      </c>
      <c r="Z155">
        <f t="shared" si="10"/>
        <v>1</v>
      </c>
      <c r="AB155" t="s">
        <v>905</v>
      </c>
      <c r="AC155">
        <f t="shared" si="11"/>
        <v>1</v>
      </c>
    </row>
    <row r="156" spans="1:29" x14ac:dyDescent="0.3">
      <c r="A156" t="s">
        <v>767</v>
      </c>
      <c r="B156">
        <f>COUNTIF(StageTable!M:M,A156)
+COUNTIF(StageTable!U:U,A156)
+COUNTIF(StageTable!W:W,A156)</f>
        <v>1</v>
      </c>
      <c r="C156" t="s">
        <v>916</v>
      </c>
      <c r="D156" t="s">
        <v>65</v>
      </c>
      <c r="E156" t="s">
        <v>843</v>
      </c>
      <c r="F156" t="s">
        <v>893</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Q156">
        <v>0</v>
      </c>
      <c r="Y156" t="s">
        <v>982</v>
      </c>
      <c r="Z156">
        <f t="shared" si="10"/>
        <v>1</v>
      </c>
      <c r="AB156" t="s">
        <v>906</v>
      </c>
      <c r="AC156">
        <f t="shared" si="11"/>
        <v>1</v>
      </c>
    </row>
    <row r="157" spans="1:29" x14ac:dyDescent="0.3">
      <c r="A157" t="s">
        <v>793</v>
      </c>
      <c r="B157">
        <f>COUNTIF(StageTable!M:M,A157)
+COUNTIF(StageTable!U:U,A157)
+COUNTIF(StageTable!W:W,A157)</f>
        <v>1</v>
      </c>
      <c r="C157" t="s">
        <v>916</v>
      </c>
      <c r="D157" t="s">
        <v>65</v>
      </c>
      <c r="E157" t="s">
        <v>844</v>
      </c>
      <c r="F157" t="s">
        <v>894</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Q157">
        <v>0</v>
      </c>
      <c r="Y157" t="s">
        <v>918</v>
      </c>
      <c r="Z157">
        <f t="shared" si="10"/>
        <v>1</v>
      </c>
      <c r="AB157" t="s">
        <v>907</v>
      </c>
      <c r="AC157">
        <f t="shared" si="11"/>
        <v>1</v>
      </c>
    </row>
    <row r="158" spans="1:29" x14ac:dyDescent="0.3">
      <c r="A158" t="s">
        <v>768</v>
      </c>
      <c r="B158">
        <f>COUNTIF(StageTable!M:M,A158)
+COUNTIF(StageTable!U:U,A158)
+COUNTIF(StageTable!W:W,A158)</f>
        <v>1</v>
      </c>
      <c r="C158" t="s">
        <v>917</v>
      </c>
      <c r="D158" t="s">
        <v>65</v>
      </c>
      <c r="E158" t="s">
        <v>845</v>
      </c>
      <c r="F158" t="s">
        <v>895</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Q158">
        <v>0</v>
      </c>
      <c r="Y158" t="s">
        <v>919</v>
      </c>
      <c r="Z158">
        <f t="shared" si="10"/>
        <v>1</v>
      </c>
      <c r="AB158" t="s">
        <v>908</v>
      </c>
      <c r="AC158">
        <f t="shared" si="11"/>
        <v>1</v>
      </c>
    </row>
    <row r="159" spans="1:29" x14ac:dyDescent="0.3">
      <c r="A159" t="s">
        <v>769</v>
      </c>
      <c r="B159">
        <f>COUNTIF(StageTable!M:M,A159)
+COUNTIF(StageTable!U:U,A159)
+COUNTIF(StageTable!W:W,A159)</f>
        <v>1</v>
      </c>
      <c r="C159" t="s">
        <v>916</v>
      </c>
      <c r="D159" t="s">
        <v>65</v>
      </c>
      <c r="E159" t="s">
        <v>846</v>
      </c>
      <c r="F159" t="s">
        <v>896</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Q159">
        <v>0</v>
      </c>
      <c r="Y159" t="s">
        <v>920</v>
      </c>
      <c r="Z159">
        <f t="shared" si="10"/>
        <v>1</v>
      </c>
      <c r="AB159" t="s">
        <v>909</v>
      </c>
      <c r="AC159">
        <f t="shared" si="11"/>
        <v>1</v>
      </c>
    </row>
    <row r="160" spans="1:29" x14ac:dyDescent="0.3">
      <c r="A160" t="s">
        <v>795</v>
      </c>
      <c r="B160">
        <f>COUNTIF(StageTable!M:M,A160)
+COUNTIF(StageTable!U:U,A160)
+COUNTIF(StageTable!W:W,A160)</f>
        <v>1</v>
      </c>
      <c r="C160" t="s">
        <v>916</v>
      </c>
      <c r="D160" t="s">
        <v>65</v>
      </c>
      <c r="E160" t="s">
        <v>847</v>
      </c>
      <c r="F160" t="s">
        <v>897</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Q160">
        <v>0</v>
      </c>
      <c r="Y160" t="s">
        <v>921</v>
      </c>
      <c r="Z160">
        <f t="shared" si="10"/>
        <v>1</v>
      </c>
      <c r="AB160" t="s">
        <v>910</v>
      </c>
      <c r="AC160">
        <f t="shared" si="11"/>
        <v>1</v>
      </c>
    </row>
    <row r="161" spans="1:29" x14ac:dyDescent="0.3">
      <c r="A161" t="s">
        <v>770</v>
      </c>
      <c r="B161">
        <f>COUNTIF(StageTable!M:M,A161)
+COUNTIF(StageTable!U:U,A161)
+COUNTIF(StageTable!W:W,A161)</f>
        <v>1</v>
      </c>
      <c r="C161" t="s">
        <v>916</v>
      </c>
      <c r="D161" t="s">
        <v>65</v>
      </c>
      <c r="E161" t="s">
        <v>848</v>
      </c>
      <c r="F161" t="s">
        <v>898</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Q161">
        <v>0</v>
      </c>
      <c r="Y161" t="s">
        <v>1039</v>
      </c>
      <c r="Z161">
        <f t="shared" si="10"/>
        <v>1</v>
      </c>
      <c r="AB161" t="s">
        <v>911</v>
      </c>
      <c r="AC161">
        <f t="shared" si="11"/>
        <v>1</v>
      </c>
    </row>
    <row r="162" spans="1:29" x14ac:dyDescent="0.3">
      <c r="A162" t="s">
        <v>771</v>
      </c>
      <c r="B162">
        <f>COUNTIF(StageTable!M:M,A162)
+COUNTIF(StageTable!U:U,A162)
+COUNTIF(StageTable!W:W,A162)</f>
        <v>1</v>
      </c>
      <c r="C162" t="s">
        <v>917</v>
      </c>
      <c r="D162" t="s">
        <v>65</v>
      </c>
      <c r="E162" t="s">
        <v>849</v>
      </c>
      <c r="F162" t="s">
        <v>899</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Q162">
        <v>0</v>
      </c>
      <c r="Y162" t="s">
        <v>1040</v>
      </c>
      <c r="Z162">
        <f t="shared" si="10"/>
        <v>1</v>
      </c>
      <c r="AB162" t="s">
        <v>912</v>
      </c>
      <c r="AC162">
        <f t="shared" ref="AC162:AC164" si="13">COUNTIF(F:F,AB162)</f>
        <v>1</v>
      </c>
    </row>
    <row r="163" spans="1:29" x14ac:dyDescent="0.3">
      <c r="A163" t="s">
        <v>772</v>
      </c>
      <c r="B163">
        <f>COUNTIF(StageTable!M:M,A163)
+COUNTIF(StageTable!U:U,A163)
+COUNTIF(StageTable!W:W,A163)</f>
        <v>1</v>
      </c>
      <c r="C163" t="s">
        <v>809</v>
      </c>
      <c r="D163" t="s">
        <v>65</v>
      </c>
      <c r="E163" t="s">
        <v>850</v>
      </c>
      <c r="F163" t="s">
        <v>900</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Q163">
        <v>0</v>
      </c>
      <c r="Y163" t="s">
        <v>1041</v>
      </c>
      <c r="Z163">
        <f t="shared" si="10"/>
        <v>1</v>
      </c>
      <c r="AB163" t="s">
        <v>913</v>
      </c>
      <c r="AC163">
        <f t="shared" si="13"/>
        <v>1</v>
      </c>
    </row>
    <row r="164" spans="1:29" x14ac:dyDescent="0.3">
      <c r="A164" t="s">
        <v>773</v>
      </c>
      <c r="B164">
        <f>COUNTIF(StageTable!M:M,A164)
+COUNTIF(StageTable!U:U,A164)
+COUNTIF(StageTable!W:W,A164)</f>
        <v>1</v>
      </c>
      <c r="C164" t="s">
        <v>916</v>
      </c>
      <c r="D164" t="s">
        <v>65</v>
      </c>
      <c r="E164" t="s">
        <v>851</v>
      </c>
      <c r="F164" t="s">
        <v>901</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Q164">
        <v>0</v>
      </c>
      <c r="Y164" t="s">
        <v>1042</v>
      </c>
      <c r="Z164">
        <f t="shared" si="10"/>
        <v>1</v>
      </c>
      <c r="AB164" t="s">
        <v>914</v>
      </c>
      <c r="AC164">
        <f t="shared" si="13"/>
        <v>1</v>
      </c>
    </row>
    <row r="165" spans="1:29" x14ac:dyDescent="0.3">
      <c r="A165" t="s">
        <v>774</v>
      </c>
      <c r="B165">
        <f>COUNTIF(StageTable!M:M,A165)
+COUNTIF(StageTable!U:U,A165)
+COUNTIF(StageTable!W:W,A165)</f>
        <v>1</v>
      </c>
      <c r="C165" t="s">
        <v>809</v>
      </c>
      <c r="D165" t="s">
        <v>65</v>
      </c>
      <c r="E165" t="s">
        <v>852</v>
      </c>
      <c r="F165" t="s">
        <v>902</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Q165">
        <v>0</v>
      </c>
      <c r="Y165" t="s">
        <v>1043</v>
      </c>
      <c r="Z165">
        <f t="shared" si="10"/>
        <v>1</v>
      </c>
    </row>
    <row r="166" spans="1:29" x14ac:dyDescent="0.3">
      <c r="A166" t="s">
        <v>775</v>
      </c>
      <c r="B166">
        <f>COUNTIF(StageTable!M:M,A166)
+COUNTIF(StageTable!U:U,A166)
+COUNTIF(StageTable!W:W,A166)</f>
        <v>1</v>
      </c>
      <c r="C166" t="s">
        <v>917</v>
      </c>
      <c r="D166" t="s">
        <v>65</v>
      </c>
      <c r="E166" t="s">
        <v>853</v>
      </c>
      <c r="F166" t="s">
        <v>903</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Q166">
        <v>0</v>
      </c>
      <c r="Y166" t="s">
        <v>1044</v>
      </c>
      <c r="Z166">
        <f t="shared" si="10"/>
        <v>1</v>
      </c>
    </row>
    <row r="167" spans="1:29" x14ac:dyDescent="0.3">
      <c r="A167" t="s">
        <v>797</v>
      </c>
      <c r="B167">
        <f>COUNTIF(StageTable!M:M,A167)
+COUNTIF(StageTable!U:U,A167)
+COUNTIF(StageTable!W:W,A167)</f>
        <v>1</v>
      </c>
      <c r="C167" t="s">
        <v>916</v>
      </c>
      <c r="D167" t="s">
        <v>65</v>
      </c>
      <c r="E167" t="s">
        <v>854</v>
      </c>
      <c r="F167" t="s">
        <v>904</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Q167">
        <v>0</v>
      </c>
      <c r="Y167" t="s">
        <v>1045</v>
      </c>
      <c r="Z167">
        <f t="shared" si="10"/>
        <v>1</v>
      </c>
    </row>
    <row r="168" spans="1:29" x14ac:dyDescent="0.3">
      <c r="A168" t="s">
        <v>776</v>
      </c>
      <c r="B168">
        <f>COUNTIF(StageTable!M:M,A168)
+COUNTIF(StageTable!U:U,A168)
+COUNTIF(StageTable!W:W,A168)</f>
        <v>1</v>
      </c>
      <c r="C168" t="s">
        <v>917</v>
      </c>
      <c r="D168" t="s">
        <v>65</v>
      </c>
      <c r="E168" t="s">
        <v>855</v>
      </c>
      <c r="F168" t="s">
        <v>905</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Q168">
        <v>0</v>
      </c>
      <c r="Y168" t="s">
        <v>1046</v>
      </c>
      <c r="Z168">
        <f t="shared" si="10"/>
        <v>1</v>
      </c>
    </row>
    <row r="169" spans="1:29" x14ac:dyDescent="0.3">
      <c r="A169" t="s">
        <v>777</v>
      </c>
      <c r="B169">
        <f>COUNTIF(StageTable!M:M,A169)
+COUNTIF(StageTable!U:U,A169)
+COUNTIF(StageTable!W:W,A169)</f>
        <v>1</v>
      </c>
      <c r="C169" t="s">
        <v>809</v>
      </c>
      <c r="D169" t="s">
        <v>65</v>
      </c>
      <c r="E169" t="s">
        <v>856</v>
      </c>
      <c r="F169" t="s">
        <v>906</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Q169">
        <v>0</v>
      </c>
      <c r="Y169" t="s">
        <v>1047</v>
      </c>
      <c r="Z169">
        <f t="shared" si="10"/>
        <v>1</v>
      </c>
    </row>
    <row r="170" spans="1:29" x14ac:dyDescent="0.3">
      <c r="A170" t="s">
        <v>778</v>
      </c>
      <c r="B170">
        <f>COUNTIF(StageTable!M:M,A170)
+COUNTIF(StageTable!U:U,A170)
+COUNTIF(StageTable!W:W,A170)</f>
        <v>1</v>
      </c>
      <c r="C170" t="s">
        <v>916</v>
      </c>
      <c r="D170" t="s">
        <v>65</v>
      </c>
      <c r="E170" t="s">
        <v>857</v>
      </c>
      <c r="F170" t="s">
        <v>907</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Q170">
        <v>0</v>
      </c>
      <c r="Y170" t="s">
        <v>1048</v>
      </c>
      <c r="Z170">
        <f t="shared" si="10"/>
        <v>1</v>
      </c>
    </row>
    <row r="171" spans="1:29" x14ac:dyDescent="0.3">
      <c r="A171" t="s">
        <v>799</v>
      </c>
      <c r="B171">
        <f>COUNTIF(StageTable!M:M,A171)
+COUNTIF(StageTable!U:U,A171)
+COUNTIF(StageTable!W:W,A171)</f>
        <v>1</v>
      </c>
      <c r="C171" t="s">
        <v>917</v>
      </c>
      <c r="D171" t="s">
        <v>65</v>
      </c>
      <c r="E171" t="s">
        <v>858</v>
      </c>
      <c r="F171" t="s">
        <v>908</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Q171">
        <v>0</v>
      </c>
      <c r="Y171" t="s">
        <v>1049</v>
      </c>
      <c r="Z171">
        <f t="shared" si="10"/>
        <v>1</v>
      </c>
    </row>
    <row r="172" spans="1:29" x14ac:dyDescent="0.3">
      <c r="A172" t="s">
        <v>779</v>
      </c>
      <c r="B172">
        <f>COUNTIF(StageTable!M:M,A172)
+COUNTIF(StageTable!U:U,A172)
+COUNTIF(StageTable!W:W,A172)</f>
        <v>1</v>
      </c>
      <c r="C172" t="s">
        <v>916</v>
      </c>
      <c r="D172" t="s">
        <v>65</v>
      </c>
      <c r="E172" t="s">
        <v>859</v>
      </c>
      <c r="F172" t="s">
        <v>909</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Q172">
        <v>0</v>
      </c>
      <c r="Y172" t="s">
        <v>1050</v>
      </c>
      <c r="Z172">
        <f t="shared" si="10"/>
        <v>1</v>
      </c>
    </row>
    <row r="173" spans="1:29" x14ac:dyDescent="0.3">
      <c r="A173" t="s">
        <v>93</v>
      </c>
      <c r="B173">
        <f>COUNTIF(StageTable!M:M,A173)
+COUNTIF(StageTable!U:U,A173)
+COUNTIF(StageTable!W:W,A173)</f>
        <v>1</v>
      </c>
      <c r="C173" t="s">
        <v>809</v>
      </c>
      <c r="D173" t="s">
        <v>65</v>
      </c>
      <c r="E173" t="s">
        <v>51</v>
      </c>
      <c r="F173" t="s">
        <v>910</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934</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925</v>
      </c>
      <c r="Q173">
        <v>0</v>
      </c>
      <c r="Y173" t="s">
        <v>1051</v>
      </c>
      <c r="Z173">
        <f t="shared" si="10"/>
        <v>1</v>
      </c>
    </row>
    <row r="174" spans="1:29" x14ac:dyDescent="0.3">
      <c r="A174" t="s">
        <v>800</v>
      </c>
      <c r="B174">
        <f>COUNTIF(StageTable!M:M,A174)
+COUNTIF(StageTable!U:U,A174)
+COUNTIF(StageTable!W:W,A174)</f>
        <v>1</v>
      </c>
      <c r="C174" t="s">
        <v>916</v>
      </c>
      <c r="D174" t="s">
        <v>65</v>
      </c>
      <c r="E174" t="s">
        <v>936</v>
      </c>
      <c r="F174" t="s">
        <v>911</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935</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926</v>
      </c>
      <c r="Q174">
        <v>0</v>
      </c>
      <c r="Y174" t="s">
        <v>1052</v>
      </c>
      <c r="Z174">
        <f t="shared" si="10"/>
        <v>1</v>
      </c>
    </row>
    <row r="175" spans="1:29" x14ac:dyDescent="0.3">
      <c r="A175" t="s">
        <v>801</v>
      </c>
      <c r="B175">
        <f>COUNTIF(StageTable!M:M,A175)
+COUNTIF(StageTable!U:U,A175)
+COUNTIF(StageTable!W:W,A175)</f>
        <v>1</v>
      </c>
      <c r="C175" t="s">
        <v>809</v>
      </c>
      <c r="D175" t="s">
        <v>65</v>
      </c>
      <c r="E175" t="s">
        <v>931</v>
      </c>
      <c r="F175" t="s">
        <v>912</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922</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926</v>
      </c>
      <c r="Q175">
        <v>0</v>
      </c>
      <c r="Y175" t="s">
        <v>1053</v>
      </c>
      <c r="Z175">
        <f t="shared" si="10"/>
        <v>1</v>
      </c>
    </row>
    <row r="176" spans="1:29" x14ac:dyDescent="0.3">
      <c r="A176" t="s">
        <v>802</v>
      </c>
      <c r="B176">
        <f>COUNTIF(StageTable!M:M,A176)
+COUNTIF(StageTable!U:U,A176)
+COUNTIF(StageTable!W:W,A176)</f>
        <v>1</v>
      </c>
      <c r="C176" t="s">
        <v>917</v>
      </c>
      <c r="D176" t="s">
        <v>65</v>
      </c>
      <c r="E176" t="s">
        <v>933</v>
      </c>
      <c r="F176" t="s">
        <v>913</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923</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927</v>
      </c>
      <c r="Q176">
        <v>0</v>
      </c>
      <c r="Y176" t="s">
        <v>1054</v>
      </c>
      <c r="Z176">
        <f t="shared" si="10"/>
        <v>1</v>
      </c>
    </row>
    <row r="177" spans="1:26" x14ac:dyDescent="0.3">
      <c r="A177" t="s">
        <v>803</v>
      </c>
      <c r="B177">
        <f>COUNTIF(StageTable!M:M,A177)
+COUNTIF(StageTable!U:U,A177)
+COUNTIF(StageTable!W:W,A177)</f>
        <v>1</v>
      </c>
      <c r="C177" t="s">
        <v>809</v>
      </c>
      <c r="D177" t="s">
        <v>65</v>
      </c>
      <c r="E177" t="s">
        <v>932</v>
      </c>
      <c r="F177" t="s">
        <v>914</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924</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928</v>
      </c>
      <c r="Q177">
        <v>0</v>
      </c>
      <c r="Y177" t="s">
        <v>1055</v>
      </c>
      <c r="Z177">
        <f t="shared" si="10"/>
        <v>1</v>
      </c>
    </row>
    <row r="178" spans="1:26" x14ac:dyDescent="0.3">
      <c r="A178" t="s">
        <v>804</v>
      </c>
      <c r="B178">
        <f>COUNTIF(StageTable!M:M,A178)
+COUNTIF(StageTable!U:U,A178)
+COUNTIF(StageTable!W:W,A178)</f>
        <v>1</v>
      </c>
      <c r="C178" t="s">
        <v>916</v>
      </c>
      <c r="D178" t="s">
        <v>65</v>
      </c>
      <c r="E178" t="s">
        <v>51</v>
      </c>
      <c r="F178" t="s">
        <v>598</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Q178">
        <v>0</v>
      </c>
      <c r="Y178" t="s">
        <v>1056</v>
      </c>
      <c r="Z178">
        <f t="shared" si="10"/>
        <v>1</v>
      </c>
    </row>
    <row r="179" spans="1:26" x14ac:dyDescent="0.3">
      <c r="A179" t="s">
        <v>805</v>
      </c>
      <c r="B179">
        <f>COUNTIF(StageTable!M:M,A179)
+COUNTIF(StageTable!U:U,A179)
+COUNTIF(StageTable!W:W,A179)</f>
        <v>1</v>
      </c>
      <c r="C179" t="s">
        <v>917</v>
      </c>
      <c r="D179" t="s">
        <v>65</v>
      </c>
      <c r="E179" t="s">
        <v>918</v>
      </c>
      <c r="F179" t="s">
        <v>598</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Q179">
        <v>0</v>
      </c>
      <c r="Y179" t="s">
        <v>1057</v>
      </c>
      <c r="Z179">
        <f t="shared" si="10"/>
        <v>1</v>
      </c>
    </row>
    <row r="180" spans="1:26" x14ac:dyDescent="0.3">
      <c r="A180" t="s">
        <v>806</v>
      </c>
      <c r="B180">
        <f>COUNTIF(StageTable!M:M,A180)
+COUNTIF(StageTable!U:U,A180)
+COUNTIF(StageTable!W:W,A180)</f>
        <v>1</v>
      </c>
      <c r="C180" t="s">
        <v>809</v>
      </c>
      <c r="D180" t="s">
        <v>65</v>
      </c>
      <c r="E180" t="s">
        <v>919</v>
      </c>
      <c r="F180" t="s">
        <v>598</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Q180">
        <v>0</v>
      </c>
      <c r="Y180" t="s">
        <v>1058</v>
      </c>
      <c r="Z180">
        <f t="shared" si="10"/>
        <v>1</v>
      </c>
    </row>
    <row r="181" spans="1:26" x14ac:dyDescent="0.3">
      <c r="A181" t="s">
        <v>807</v>
      </c>
      <c r="B181">
        <f>COUNTIF(StageTable!M:M,A181)
+COUNTIF(StageTable!U:U,A181)
+COUNTIF(StageTable!W:W,A181)</f>
        <v>1</v>
      </c>
      <c r="C181" t="s">
        <v>916</v>
      </c>
      <c r="D181" t="s">
        <v>65</v>
      </c>
      <c r="E181" t="s">
        <v>920</v>
      </c>
      <c r="F181" t="s">
        <v>598</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Q181">
        <v>0</v>
      </c>
      <c r="Y181" t="s">
        <v>1059</v>
      </c>
      <c r="Z181">
        <f t="shared" si="10"/>
        <v>1</v>
      </c>
    </row>
    <row r="182" spans="1:26" x14ac:dyDescent="0.3">
      <c r="A182" t="s">
        <v>808</v>
      </c>
      <c r="B182">
        <f>COUNTIF(StageTable!M:M,A182)
+COUNTIF(StageTable!U:U,A182)
+COUNTIF(StageTable!W:W,A182)</f>
        <v>1</v>
      </c>
      <c r="C182" t="s">
        <v>917</v>
      </c>
      <c r="D182" t="s">
        <v>65</v>
      </c>
      <c r="E182" t="s">
        <v>921</v>
      </c>
      <c r="F182" t="s">
        <v>598</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Q182">
        <v>0</v>
      </c>
      <c r="Y182" t="s">
        <v>1060</v>
      </c>
      <c r="Z182">
        <f t="shared" si="10"/>
        <v>1</v>
      </c>
    </row>
    <row r="183" spans="1:26" x14ac:dyDescent="0.3">
      <c r="A183" t="s">
        <v>938</v>
      </c>
      <c r="B183">
        <f>COUNTIF(StageTable!M:M,A183)
+COUNTIF(StageTable!U:U,A183)
+COUNTIF(StageTable!W:W,A183)</f>
        <v>1</v>
      </c>
      <c r="C183" t="s">
        <v>983</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Q183">
        <v>0</v>
      </c>
      <c r="Y183" t="s">
        <v>1061</v>
      </c>
      <c r="Z183">
        <f t="shared" si="10"/>
        <v>1</v>
      </c>
    </row>
    <row r="184" spans="1:26" x14ac:dyDescent="0.3">
      <c r="A184" t="s">
        <v>939</v>
      </c>
      <c r="B184">
        <f>COUNTIF(StageTable!M:M,A184)
+COUNTIF(StageTable!U:U,A184)
+COUNTIF(StageTable!W:W,A184)</f>
        <v>1</v>
      </c>
      <c r="C184" t="s">
        <v>984</v>
      </c>
      <c r="D184" t="s">
        <v>65</v>
      </c>
      <c r="E184" t="s">
        <v>1039</v>
      </c>
      <c r="F184" t="s">
        <v>1102</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1000</v>
      </c>
      <c r="Q184">
        <v>0</v>
      </c>
      <c r="Y184" t="s">
        <v>1062</v>
      </c>
      <c r="Z184">
        <f t="shared" si="10"/>
        <v>1</v>
      </c>
    </row>
    <row r="185" spans="1:26" x14ac:dyDescent="0.3">
      <c r="A185" t="s">
        <v>940</v>
      </c>
      <c r="B185">
        <f>COUNTIF(StageTable!M:M,A185)
+COUNTIF(StageTable!U:U,A185)
+COUNTIF(StageTable!W:W,A185)</f>
        <v>1</v>
      </c>
      <c r="C185" t="s">
        <v>985</v>
      </c>
      <c r="D185" t="s">
        <v>65</v>
      </c>
      <c r="E185" t="s">
        <v>1040</v>
      </c>
      <c r="F185" t="s">
        <v>1106</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1001</v>
      </c>
      <c r="Q185">
        <v>0</v>
      </c>
      <c r="Y185" t="s">
        <v>1063</v>
      </c>
      <c r="Z185">
        <f t="shared" si="10"/>
        <v>1</v>
      </c>
    </row>
    <row r="186" spans="1:26" x14ac:dyDescent="0.3">
      <c r="A186" t="s">
        <v>941</v>
      </c>
      <c r="B186">
        <f>COUNTIF(StageTable!M:M,A186)
+COUNTIF(StageTable!U:U,A186)
+COUNTIF(StageTable!W:W,A186)</f>
        <v>1</v>
      </c>
      <c r="C186" t="s">
        <v>984</v>
      </c>
      <c r="D186" t="s">
        <v>65</v>
      </c>
      <c r="E186" t="s">
        <v>1041</v>
      </c>
      <c r="F186" t="s">
        <v>1107</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1002</v>
      </c>
      <c r="Q186">
        <v>0</v>
      </c>
      <c r="Y186" t="s">
        <v>1064</v>
      </c>
      <c r="Z186">
        <f t="shared" si="10"/>
        <v>1</v>
      </c>
    </row>
    <row r="187" spans="1:26" x14ac:dyDescent="0.3">
      <c r="A187" t="s">
        <v>942</v>
      </c>
      <c r="B187">
        <f>COUNTIF(StageTable!M:M,A187)
+COUNTIF(StageTable!U:U,A187)
+COUNTIF(StageTable!W:W,A187)</f>
        <v>1</v>
      </c>
      <c r="C187" t="s">
        <v>983</v>
      </c>
      <c r="D187" t="s">
        <v>65</v>
      </c>
      <c r="E187" t="s">
        <v>1042</v>
      </c>
      <c r="F187" t="s">
        <v>1108</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1003</v>
      </c>
      <c r="Q187">
        <v>0</v>
      </c>
      <c r="Y187" t="s">
        <v>1065</v>
      </c>
      <c r="Z187">
        <f t="shared" si="10"/>
        <v>1</v>
      </c>
    </row>
    <row r="188" spans="1:26" x14ac:dyDescent="0.3">
      <c r="A188" t="s">
        <v>998</v>
      </c>
      <c r="B188">
        <f>COUNTIF(StageTable!M:M,A188)
+COUNTIF(StageTable!U:U,A188)
+COUNTIF(StageTable!W:W,A188)</f>
        <v>1</v>
      </c>
      <c r="C188" t="s">
        <v>985</v>
      </c>
      <c r="D188" t="s">
        <v>65</v>
      </c>
      <c r="E188" t="s">
        <v>1043</v>
      </c>
      <c r="F188" t="s">
        <v>1109</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1004</v>
      </c>
      <c r="Q188">
        <v>0</v>
      </c>
      <c r="Y188" t="s">
        <v>1066</v>
      </c>
      <c r="Z188">
        <f t="shared" si="10"/>
        <v>1</v>
      </c>
    </row>
    <row r="189" spans="1:26" x14ac:dyDescent="0.3">
      <c r="A189" t="s">
        <v>943</v>
      </c>
      <c r="B189">
        <f>COUNTIF(StageTable!M:M,A189)
+COUNTIF(StageTable!U:U,A189)
+COUNTIF(StageTable!W:W,A189)</f>
        <v>1</v>
      </c>
      <c r="C189" t="s">
        <v>984</v>
      </c>
      <c r="D189" t="s">
        <v>65</v>
      </c>
      <c r="E189" t="s">
        <v>1044</v>
      </c>
      <c r="F189" t="s">
        <v>1103</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1005</v>
      </c>
      <c r="Q189">
        <v>0</v>
      </c>
      <c r="Y189" t="s">
        <v>1067</v>
      </c>
      <c r="Z189">
        <f t="shared" si="10"/>
        <v>1</v>
      </c>
    </row>
    <row r="190" spans="1:26" x14ac:dyDescent="0.3">
      <c r="A190" t="s">
        <v>944</v>
      </c>
      <c r="B190">
        <f>COUNTIF(StageTable!M:M,A190)
+COUNTIF(StageTable!U:U,A190)
+COUNTIF(StageTable!W:W,A190)</f>
        <v>1</v>
      </c>
      <c r="C190" t="s">
        <v>983</v>
      </c>
      <c r="D190" t="s">
        <v>65</v>
      </c>
      <c r="E190" t="s">
        <v>1045</v>
      </c>
      <c r="F190" t="s">
        <v>1104</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1006</v>
      </c>
      <c r="Q190">
        <v>0</v>
      </c>
      <c r="Y190" t="s">
        <v>1068</v>
      </c>
      <c r="Z190">
        <f t="shared" si="10"/>
        <v>1</v>
      </c>
    </row>
    <row r="191" spans="1:26" x14ac:dyDescent="0.3">
      <c r="A191" t="s">
        <v>999</v>
      </c>
      <c r="B191">
        <f>COUNTIF(StageTable!M:M,A191)
+COUNTIF(StageTable!U:U,A191)
+COUNTIF(StageTable!W:W,A191)</f>
        <v>1</v>
      </c>
      <c r="C191" t="s">
        <v>984</v>
      </c>
      <c r="D191" t="s">
        <v>65</v>
      </c>
      <c r="E191" t="s">
        <v>1046</v>
      </c>
      <c r="F191" t="s">
        <v>1105</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1007</v>
      </c>
      <c r="Q191">
        <v>0</v>
      </c>
      <c r="Y191" t="s">
        <v>1069</v>
      </c>
      <c r="Z191">
        <f t="shared" si="10"/>
        <v>1</v>
      </c>
    </row>
    <row r="192" spans="1:26" x14ac:dyDescent="0.3">
      <c r="A192" t="s">
        <v>945</v>
      </c>
      <c r="B192">
        <f>COUNTIF(StageTable!M:M,A192)
+COUNTIF(StageTable!U:U,A192)
+COUNTIF(StageTable!W:W,A192)</f>
        <v>1</v>
      </c>
      <c r="C192" t="s">
        <v>1038</v>
      </c>
      <c r="D192" t="s">
        <v>65</v>
      </c>
      <c r="E192" t="s">
        <v>1047</v>
      </c>
      <c r="F192" t="s">
        <v>1115</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1008</v>
      </c>
      <c r="Q192">
        <v>0</v>
      </c>
      <c r="Y192" t="s">
        <v>1070</v>
      </c>
      <c r="Z192">
        <f t="shared" si="10"/>
        <v>1</v>
      </c>
    </row>
    <row r="193" spans="1:26" x14ac:dyDescent="0.3">
      <c r="A193" t="s">
        <v>946</v>
      </c>
      <c r="B193">
        <f>COUNTIF(StageTable!M:M,A193)
+COUNTIF(StageTable!U:U,A193)
+COUNTIF(StageTable!W:W,A193)</f>
        <v>1</v>
      </c>
      <c r="C193" t="s">
        <v>984</v>
      </c>
      <c r="D193" t="s">
        <v>65</v>
      </c>
      <c r="E193" t="s">
        <v>1048</v>
      </c>
      <c r="F193" t="s">
        <v>1116</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1009</v>
      </c>
      <c r="Q193">
        <v>0</v>
      </c>
      <c r="Y193" t="s">
        <v>1071</v>
      </c>
      <c r="Z193">
        <f t="shared" si="10"/>
        <v>1</v>
      </c>
    </row>
    <row r="194" spans="1:26" x14ac:dyDescent="0.3">
      <c r="A194" t="s">
        <v>947</v>
      </c>
      <c r="B194">
        <f>COUNTIF(StageTable!M:M,A194)
+COUNTIF(StageTable!U:U,A194)
+COUNTIF(StageTable!W:W,A194)</f>
        <v>1</v>
      </c>
      <c r="C194" t="s">
        <v>983</v>
      </c>
      <c r="D194" t="s">
        <v>996</v>
      </c>
      <c r="E194" t="s">
        <v>1049</v>
      </c>
      <c r="F194" t="s">
        <v>1117</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Q194">
        <v>0</v>
      </c>
      <c r="Y194" t="s">
        <v>1072</v>
      </c>
      <c r="Z194">
        <f t="shared" ref="Z194:Z217" si="14">COUNTIF(E:E,Y194)</f>
        <v>1</v>
      </c>
    </row>
    <row r="195" spans="1:26" x14ac:dyDescent="0.3">
      <c r="A195" t="s">
        <v>1022</v>
      </c>
      <c r="B195">
        <f>COUNTIF(StageTable!M:M,A195)
+COUNTIF(StageTable!U:U,A195)
+COUNTIF(StageTable!W:W,A195)</f>
        <v>1</v>
      </c>
      <c r="C195" t="s">
        <v>1036</v>
      </c>
      <c r="D195" t="s">
        <v>996</v>
      </c>
      <c r="E195" t="s">
        <v>1050</v>
      </c>
      <c r="F195" t="s">
        <v>1118</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Q195">
        <v>0</v>
      </c>
      <c r="Y195" t="s">
        <v>1073</v>
      </c>
      <c r="Z195">
        <f t="shared" si="14"/>
        <v>1</v>
      </c>
    </row>
    <row r="196" spans="1:26" x14ac:dyDescent="0.3">
      <c r="A196" t="s">
        <v>948</v>
      </c>
      <c r="B196">
        <f>COUNTIF(StageTable!M:M,A196)
+COUNTIF(StageTable!U:U,A196)
+COUNTIF(StageTable!W:W,A196)</f>
        <v>1</v>
      </c>
      <c r="C196" t="s">
        <v>984</v>
      </c>
      <c r="D196" t="s">
        <v>996</v>
      </c>
      <c r="E196" t="s">
        <v>1051</v>
      </c>
      <c r="F196" t="s">
        <v>1119</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Q196">
        <v>0</v>
      </c>
      <c r="Y196" t="s">
        <v>1074</v>
      </c>
      <c r="Z196">
        <f t="shared" si="14"/>
        <v>1</v>
      </c>
    </row>
    <row r="197" spans="1:26" x14ac:dyDescent="0.3">
      <c r="A197" t="s">
        <v>949</v>
      </c>
      <c r="B197">
        <f>COUNTIF(StageTable!M:M,A197)
+COUNTIF(StageTable!U:U,A197)
+COUNTIF(StageTable!W:W,A197)</f>
        <v>1</v>
      </c>
      <c r="C197" t="s">
        <v>985</v>
      </c>
      <c r="D197" t="s">
        <v>997</v>
      </c>
      <c r="E197" t="s">
        <v>1052</v>
      </c>
      <c r="F197" t="s">
        <v>1120</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Q197">
        <v>0</v>
      </c>
      <c r="Y197" t="s">
        <v>1075</v>
      </c>
      <c r="Z197">
        <f t="shared" si="14"/>
        <v>1</v>
      </c>
    </row>
    <row r="198" spans="1:26" x14ac:dyDescent="0.3">
      <c r="A198" t="s">
        <v>950</v>
      </c>
      <c r="B198">
        <f>COUNTIF(StageTable!M:M,A198)
+COUNTIF(StageTable!U:U,A198)
+COUNTIF(StageTable!W:W,A198)</f>
        <v>1</v>
      </c>
      <c r="C198" t="s">
        <v>984</v>
      </c>
      <c r="D198" t="s">
        <v>996</v>
      </c>
      <c r="E198" t="s">
        <v>1053</v>
      </c>
      <c r="F198" t="s">
        <v>1121</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Q198">
        <v>0</v>
      </c>
      <c r="Y198" t="s">
        <v>1076</v>
      </c>
      <c r="Z198">
        <f t="shared" si="14"/>
        <v>1</v>
      </c>
    </row>
    <row r="199" spans="1:26" x14ac:dyDescent="0.3">
      <c r="A199" t="s">
        <v>951</v>
      </c>
      <c r="B199">
        <f>COUNTIF(StageTable!M:M,A199)
+COUNTIF(StageTable!U:U,A199)
+COUNTIF(StageTable!W:W,A199)</f>
        <v>1</v>
      </c>
      <c r="C199" t="s">
        <v>1038</v>
      </c>
      <c r="D199" t="s">
        <v>996</v>
      </c>
      <c r="E199" t="s">
        <v>1054</v>
      </c>
      <c r="F199" t="s">
        <v>1122</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Q199">
        <v>0</v>
      </c>
      <c r="Y199" t="s">
        <v>1077</v>
      </c>
      <c r="Z199">
        <f t="shared" si="14"/>
        <v>1</v>
      </c>
    </row>
    <row r="200" spans="1:26" x14ac:dyDescent="0.3">
      <c r="A200" t="s">
        <v>952</v>
      </c>
      <c r="B200">
        <f>COUNTIF(StageTable!M:M,A200)
+COUNTIF(StageTable!U:U,A200)
+COUNTIF(StageTable!W:W,A200)</f>
        <v>1</v>
      </c>
      <c r="C200" t="s">
        <v>985</v>
      </c>
      <c r="D200" t="s">
        <v>997</v>
      </c>
      <c r="E200" t="s">
        <v>1055</v>
      </c>
      <c r="F200" t="s">
        <v>1123</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Q200">
        <v>0</v>
      </c>
      <c r="Y200" t="s">
        <v>1078</v>
      </c>
      <c r="Z200">
        <f t="shared" si="14"/>
        <v>1</v>
      </c>
    </row>
    <row r="201" spans="1:26" x14ac:dyDescent="0.3">
      <c r="A201" t="s">
        <v>1024</v>
      </c>
      <c r="B201">
        <f>COUNTIF(StageTable!M:M,A201)
+COUNTIF(StageTable!U:U,A201)
+COUNTIF(StageTable!W:W,A201)</f>
        <v>1</v>
      </c>
      <c r="C201" t="s">
        <v>1037</v>
      </c>
      <c r="D201" t="s">
        <v>997</v>
      </c>
      <c r="E201" t="s">
        <v>1056</v>
      </c>
      <c r="F201" t="s">
        <v>1124</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Q201">
        <v>0</v>
      </c>
      <c r="Y201" t="s">
        <v>1079</v>
      </c>
      <c r="Z201">
        <f t="shared" si="14"/>
        <v>1</v>
      </c>
    </row>
    <row r="202" spans="1:26" x14ac:dyDescent="0.3">
      <c r="A202" t="s">
        <v>953</v>
      </c>
      <c r="B202">
        <f>COUNTIF(StageTable!M:M,A202)
+COUNTIF(StageTable!U:U,A202)
+COUNTIF(StageTable!W:W,A202)</f>
        <v>1</v>
      </c>
      <c r="C202" t="s">
        <v>983</v>
      </c>
      <c r="D202" t="s">
        <v>996</v>
      </c>
      <c r="E202" t="s">
        <v>1057</v>
      </c>
      <c r="F202" t="s">
        <v>1125</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Q202">
        <v>0</v>
      </c>
      <c r="Y202" t="s">
        <v>1080</v>
      </c>
      <c r="Z202">
        <f t="shared" si="14"/>
        <v>1</v>
      </c>
    </row>
    <row r="203" spans="1:26" x14ac:dyDescent="0.3">
      <c r="A203" t="s">
        <v>954</v>
      </c>
      <c r="B203">
        <f>COUNTIF(StageTable!M:M,A203)
+COUNTIF(StageTable!U:U,A203)
+COUNTIF(StageTable!W:W,A203)</f>
        <v>1</v>
      </c>
      <c r="C203" t="s">
        <v>985</v>
      </c>
      <c r="D203" t="s">
        <v>996</v>
      </c>
      <c r="E203" t="s">
        <v>1058</v>
      </c>
      <c r="F203" t="s">
        <v>1126</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Q203">
        <v>0</v>
      </c>
      <c r="Y203" t="s">
        <v>1081</v>
      </c>
      <c r="Z203">
        <f t="shared" si="14"/>
        <v>1</v>
      </c>
    </row>
    <row r="204" spans="1:26" x14ac:dyDescent="0.3">
      <c r="A204" t="s">
        <v>955</v>
      </c>
      <c r="B204">
        <f>COUNTIF(StageTable!M:M,A204)
+COUNTIF(StageTable!U:U,A204)
+COUNTIF(StageTable!W:W,A204)</f>
        <v>1</v>
      </c>
      <c r="C204" t="s">
        <v>983</v>
      </c>
      <c r="D204" t="s">
        <v>65</v>
      </c>
      <c r="E204" t="s">
        <v>1059</v>
      </c>
      <c r="F204" t="s">
        <v>1127</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1090</v>
      </c>
      <c r="Q204">
        <v>0</v>
      </c>
      <c r="Y204" t="s">
        <v>1082</v>
      </c>
      <c r="Z204">
        <f t="shared" si="14"/>
        <v>1</v>
      </c>
    </row>
    <row r="205" spans="1:26" x14ac:dyDescent="0.3">
      <c r="A205" t="s">
        <v>1026</v>
      </c>
      <c r="B205">
        <f>COUNTIF(StageTable!M:M,A205)
+COUNTIF(StageTable!U:U,A205)
+COUNTIF(StageTable!W:W,A205)</f>
        <v>1</v>
      </c>
      <c r="C205" t="s">
        <v>1036</v>
      </c>
      <c r="D205" t="s">
        <v>65</v>
      </c>
      <c r="E205" t="s">
        <v>1060</v>
      </c>
      <c r="F205" t="s">
        <v>1128</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1101</v>
      </c>
      <c r="Q205">
        <v>0</v>
      </c>
      <c r="Y205" t="s">
        <v>1083</v>
      </c>
      <c r="Z205">
        <f t="shared" si="14"/>
        <v>1</v>
      </c>
    </row>
    <row r="206" spans="1:26" x14ac:dyDescent="0.3">
      <c r="A206" t="s">
        <v>956</v>
      </c>
      <c r="B206">
        <f>COUNTIF(StageTable!M:M,A206)
+COUNTIF(StageTable!U:U,A206)
+COUNTIF(StageTable!W:W,A206)</f>
        <v>1</v>
      </c>
      <c r="C206" t="s">
        <v>984</v>
      </c>
      <c r="D206" t="s">
        <v>65</v>
      </c>
      <c r="E206" t="s">
        <v>1061</v>
      </c>
      <c r="F206" t="s">
        <v>1129</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1092</v>
      </c>
      <c r="Q206">
        <v>0</v>
      </c>
      <c r="Y206" t="s">
        <v>1084</v>
      </c>
      <c r="Z206">
        <f t="shared" si="14"/>
        <v>1</v>
      </c>
    </row>
    <row r="207" spans="1:26" x14ac:dyDescent="0.3">
      <c r="A207" t="s">
        <v>957</v>
      </c>
      <c r="B207">
        <f>COUNTIF(StageTable!M:M,A207)
+COUNTIF(StageTable!U:U,A207)
+COUNTIF(StageTable!W:W,A207)</f>
        <v>1</v>
      </c>
      <c r="C207" t="s">
        <v>1038</v>
      </c>
      <c r="D207" t="s">
        <v>65</v>
      </c>
      <c r="E207" t="s">
        <v>1062</v>
      </c>
      <c r="F207" t="s">
        <v>1130</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1093</v>
      </c>
      <c r="Q207">
        <v>0</v>
      </c>
      <c r="Y207" t="s">
        <v>1085</v>
      </c>
      <c r="Z207">
        <f t="shared" si="14"/>
        <v>1</v>
      </c>
    </row>
    <row r="208" spans="1:26" x14ac:dyDescent="0.3">
      <c r="A208" t="s">
        <v>958</v>
      </c>
      <c r="B208">
        <f>COUNTIF(StageTable!M:M,A208)
+COUNTIF(StageTable!U:U,A208)
+COUNTIF(StageTable!W:W,A208)</f>
        <v>1</v>
      </c>
      <c r="C208" t="s">
        <v>985</v>
      </c>
      <c r="D208" t="s">
        <v>65</v>
      </c>
      <c r="E208" t="s">
        <v>1063</v>
      </c>
      <c r="F208" t="s">
        <v>1131</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1094</v>
      </c>
      <c r="Q208">
        <v>0</v>
      </c>
      <c r="Y208" t="s">
        <v>1086</v>
      </c>
      <c r="Z208">
        <f t="shared" si="14"/>
        <v>0</v>
      </c>
    </row>
    <row r="209" spans="1:26" x14ac:dyDescent="0.3">
      <c r="A209" t="s">
        <v>959</v>
      </c>
      <c r="B209">
        <f>COUNTIF(StageTable!M:M,A209)
+COUNTIF(StageTable!U:U,A209)
+COUNTIF(StageTable!W:W,A209)</f>
        <v>1</v>
      </c>
      <c r="C209" t="s">
        <v>983</v>
      </c>
      <c r="D209" t="s">
        <v>65</v>
      </c>
      <c r="E209" t="s">
        <v>1064</v>
      </c>
      <c r="F209" t="s">
        <v>1132</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1095</v>
      </c>
      <c r="Q209">
        <v>0</v>
      </c>
      <c r="Y209" t="s">
        <v>1087</v>
      </c>
      <c r="Z209">
        <f t="shared" si="14"/>
        <v>1</v>
      </c>
    </row>
    <row r="210" spans="1:26" x14ac:dyDescent="0.3">
      <c r="A210" t="s">
        <v>960</v>
      </c>
      <c r="B210">
        <f>COUNTIF(StageTable!M:M,A210)
+COUNTIF(StageTable!U:U,A210)
+COUNTIF(StageTable!W:W,A210)</f>
        <v>1</v>
      </c>
      <c r="C210" t="s">
        <v>984</v>
      </c>
      <c r="D210" t="s">
        <v>65</v>
      </c>
      <c r="E210" t="s">
        <v>1065</v>
      </c>
      <c r="F210" t="s">
        <v>1133</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1097</v>
      </c>
      <c r="Q210">
        <v>0</v>
      </c>
      <c r="Y210" t="s">
        <v>1088</v>
      </c>
      <c r="Z210">
        <f t="shared" si="14"/>
        <v>1</v>
      </c>
    </row>
    <row r="211" spans="1:26" x14ac:dyDescent="0.3">
      <c r="A211" t="s">
        <v>1028</v>
      </c>
      <c r="B211">
        <f>COUNTIF(StageTable!M:M,A211)
+COUNTIF(StageTable!U:U,A211)
+COUNTIF(StageTable!W:W,A211)</f>
        <v>1</v>
      </c>
      <c r="C211" t="s">
        <v>1038</v>
      </c>
      <c r="D211" t="s">
        <v>65</v>
      </c>
      <c r="E211" t="s">
        <v>1066</v>
      </c>
      <c r="F211" t="s">
        <v>1134</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1098</v>
      </c>
      <c r="Q211">
        <v>0</v>
      </c>
      <c r="Y211" t="s">
        <v>1161</v>
      </c>
      <c r="Z211">
        <f t="shared" si="14"/>
        <v>1</v>
      </c>
    </row>
    <row r="212" spans="1:26" x14ac:dyDescent="0.3">
      <c r="A212" t="s">
        <v>961</v>
      </c>
      <c r="B212">
        <f>COUNTIF(StageTable!M:M,A212)
+COUNTIF(StageTable!U:U,A212)
+COUNTIF(StageTable!W:W,A212)</f>
        <v>1</v>
      </c>
      <c r="C212" t="s">
        <v>985</v>
      </c>
      <c r="D212" t="s">
        <v>65</v>
      </c>
      <c r="E212" t="s">
        <v>1067</v>
      </c>
      <c r="F212" t="s">
        <v>1135</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1099</v>
      </c>
      <c r="Q212">
        <v>0</v>
      </c>
      <c r="Y212" t="s">
        <v>1162</v>
      </c>
      <c r="Z212">
        <f t="shared" si="14"/>
        <v>1</v>
      </c>
    </row>
    <row r="213" spans="1:26" x14ac:dyDescent="0.3">
      <c r="A213" t="s">
        <v>962</v>
      </c>
      <c r="B213">
        <f>COUNTIF(StageTable!M:M,A213)
+COUNTIF(StageTable!U:U,A213)
+COUNTIF(StageTable!W:W,A213)</f>
        <v>1</v>
      </c>
      <c r="C213" t="s">
        <v>983</v>
      </c>
      <c r="D213" t="s">
        <v>65</v>
      </c>
      <c r="E213" t="s">
        <v>1068</v>
      </c>
      <c r="F213" t="s">
        <v>1136</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1100</v>
      </c>
      <c r="Q213">
        <v>0</v>
      </c>
      <c r="Y213" t="s">
        <v>1163</v>
      </c>
      <c r="Z213">
        <f t="shared" si="14"/>
        <v>1</v>
      </c>
    </row>
    <row r="214" spans="1:26" x14ac:dyDescent="0.3">
      <c r="A214" t="s">
        <v>963</v>
      </c>
      <c r="B214">
        <f>COUNTIF(StageTable!M:M,A214)
+COUNTIF(StageTable!U:U,A214)
+COUNTIF(StageTable!W:W,A214)</f>
        <v>1</v>
      </c>
      <c r="C214" t="s">
        <v>985</v>
      </c>
      <c r="D214" t="s">
        <v>996</v>
      </c>
      <c r="E214" t="s">
        <v>1069</v>
      </c>
      <c r="F214" t="s">
        <v>1137</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Q214">
        <v>0</v>
      </c>
      <c r="Y214" t="s">
        <v>1110</v>
      </c>
      <c r="Z214">
        <f t="shared" si="14"/>
        <v>1</v>
      </c>
    </row>
    <row r="215" spans="1:26" x14ac:dyDescent="0.3">
      <c r="A215" t="s">
        <v>964</v>
      </c>
      <c r="B215">
        <f>COUNTIF(StageTable!M:M,A215)
+COUNTIF(StageTable!U:U,A215)
+COUNTIF(StageTable!W:W,A215)</f>
        <v>1</v>
      </c>
      <c r="C215" t="s">
        <v>1038</v>
      </c>
      <c r="D215" t="s">
        <v>65</v>
      </c>
      <c r="E215" t="s">
        <v>1070</v>
      </c>
      <c r="F215" t="s">
        <v>1138</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Q215">
        <v>0</v>
      </c>
      <c r="Y215" t="s">
        <v>1112</v>
      </c>
      <c r="Z215">
        <f t="shared" si="14"/>
        <v>1</v>
      </c>
    </row>
    <row r="216" spans="1:26" x14ac:dyDescent="0.3">
      <c r="A216" t="s">
        <v>1030</v>
      </c>
      <c r="B216">
        <f>COUNTIF(StageTable!M:M,A216)
+COUNTIF(StageTable!U:U,A216)
+COUNTIF(StageTable!W:W,A216)</f>
        <v>1</v>
      </c>
      <c r="C216" t="s">
        <v>1036</v>
      </c>
      <c r="D216" t="s">
        <v>65</v>
      </c>
      <c r="E216" t="s">
        <v>1071</v>
      </c>
      <c r="F216" t="s">
        <v>1139</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Q216">
        <v>0</v>
      </c>
      <c r="Y216" t="s">
        <v>1113</v>
      </c>
      <c r="Z216">
        <f t="shared" si="14"/>
        <v>1</v>
      </c>
    </row>
    <row r="217" spans="1:26" x14ac:dyDescent="0.3">
      <c r="A217" t="s">
        <v>965</v>
      </c>
      <c r="B217">
        <f>COUNTIF(StageTable!M:M,A217)
+COUNTIF(StageTable!U:U,A217)
+COUNTIF(StageTable!W:W,A217)</f>
        <v>1</v>
      </c>
      <c r="C217" t="s">
        <v>983</v>
      </c>
      <c r="D217" t="s">
        <v>65</v>
      </c>
      <c r="E217" t="s">
        <v>1072</v>
      </c>
      <c r="F217" t="s">
        <v>1140</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Q217">
        <v>0</v>
      </c>
      <c r="Y217" t="s">
        <v>1114</v>
      </c>
      <c r="Z217">
        <f t="shared" si="14"/>
        <v>1</v>
      </c>
    </row>
    <row r="218" spans="1:26" x14ac:dyDescent="0.3">
      <c r="A218" t="s">
        <v>966</v>
      </c>
      <c r="B218">
        <f>COUNTIF(StageTable!M:M,A218)
+COUNTIF(StageTable!U:U,A218)
+COUNTIF(StageTable!W:W,A218)</f>
        <v>1</v>
      </c>
      <c r="C218" t="s">
        <v>984</v>
      </c>
      <c r="D218" t="s">
        <v>65</v>
      </c>
      <c r="E218" t="s">
        <v>1073</v>
      </c>
      <c r="F218" t="s">
        <v>1141</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c r="Q218">
        <v>0</v>
      </c>
    </row>
    <row r="219" spans="1:26" x14ac:dyDescent="0.3">
      <c r="A219" t="s">
        <v>967</v>
      </c>
      <c r="B219">
        <f>COUNTIF(StageTable!M:M,A219)
+COUNTIF(StageTable!U:U,A219)
+COUNTIF(StageTable!W:W,A219)</f>
        <v>1</v>
      </c>
      <c r="C219" t="s">
        <v>983</v>
      </c>
      <c r="D219" t="s">
        <v>996</v>
      </c>
      <c r="E219" t="s">
        <v>1074</v>
      </c>
      <c r="F219" t="s">
        <v>1142</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c r="Q219">
        <v>0</v>
      </c>
    </row>
    <row r="220" spans="1:26" x14ac:dyDescent="0.3">
      <c r="A220" t="s">
        <v>1032</v>
      </c>
      <c r="B220">
        <f>COUNTIF(StageTable!M:M,A220)
+COUNTIF(StageTable!U:U,A220)
+COUNTIF(StageTable!W:W,A220)</f>
        <v>1</v>
      </c>
      <c r="C220" t="s">
        <v>1037</v>
      </c>
      <c r="D220" t="s">
        <v>996</v>
      </c>
      <c r="E220" t="s">
        <v>1075</v>
      </c>
      <c r="F220" t="s">
        <v>1143</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c r="Q220">
        <v>0</v>
      </c>
    </row>
    <row r="221" spans="1:26" x14ac:dyDescent="0.3">
      <c r="A221" t="s">
        <v>968</v>
      </c>
      <c r="B221">
        <f>COUNTIF(StageTable!M:M,A221)
+COUNTIF(StageTable!U:U,A221)
+COUNTIF(StageTable!W:W,A221)</f>
        <v>1</v>
      </c>
      <c r="C221" t="s">
        <v>1036</v>
      </c>
      <c r="D221" t="s">
        <v>65</v>
      </c>
      <c r="E221" t="s">
        <v>1076</v>
      </c>
      <c r="F221" t="s">
        <v>1144</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c r="Q221">
        <v>0</v>
      </c>
    </row>
    <row r="222" spans="1:26" x14ac:dyDescent="0.3">
      <c r="A222" t="s">
        <v>969</v>
      </c>
      <c r="B222">
        <f>COUNTIF(StageTable!M:M,A222)
+COUNTIF(StageTable!U:U,A222)
+COUNTIF(StageTable!W:W,A222)</f>
        <v>1</v>
      </c>
      <c r="C222" t="s">
        <v>983</v>
      </c>
      <c r="D222" t="s">
        <v>1182</v>
      </c>
      <c r="E222" t="s">
        <v>1077</v>
      </c>
      <c r="F222" t="s">
        <v>1145</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c r="Q222">
        <v>0</v>
      </c>
    </row>
    <row r="223" spans="1:26" x14ac:dyDescent="0.3">
      <c r="A223" t="s">
        <v>970</v>
      </c>
      <c r="B223">
        <f>COUNTIF(StageTable!M:M,A223)
+COUNTIF(StageTable!U:U,A223)
+COUNTIF(StageTable!W:W,A223)</f>
        <v>1</v>
      </c>
      <c r="C223" t="s">
        <v>984</v>
      </c>
      <c r="D223" t="s">
        <v>70</v>
      </c>
      <c r="E223" t="s">
        <v>1078</v>
      </c>
      <c r="F223" t="s">
        <v>1146</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c r="Q223">
        <v>0</v>
      </c>
    </row>
    <row r="224" spans="1:26" x14ac:dyDescent="0.3">
      <c r="A224" t="s">
        <v>971</v>
      </c>
      <c r="B224">
        <f>COUNTIF(StageTable!M:M,A224)
+COUNTIF(StageTable!U:U,A224)
+COUNTIF(StageTable!W:W,A224)</f>
        <v>1</v>
      </c>
      <c r="C224" t="s">
        <v>1036</v>
      </c>
      <c r="D224" t="s">
        <v>65</v>
      </c>
      <c r="E224" t="s">
        <v>1079</v>
      </c>
      <c r="F224" t="s">
        <v>1147</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c r="Q224">
        <v>0</v>
      </c>
    </row>
    <row r="225" spans="1:17" x14ac:dyDescent="0.3">
      <c r="A225" t="s">
        <v>972</v>
      </c>
      <c r="B225">
        <f>COUNTIF(StageTable!M:M,A225)
+COUNTIF(StageTable!U:U,A225)
+COUNTIF(StageTable!W:W,A225)</f>
        <v>1</v>
      </c>
      <c r="C225" t="s">
        <v>983</v>
      </c>
      <c r="D225" t="s">
        <v>65</v>
      </c>
      <c r="E225" t="s">
        <v>1080</v>
      </c>
      <c r="F225" t="s">
        <v>1148</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c r="Q225">
        <v>0</v>
      </c>
    </row>
    <row r="226" spans="1:17" x14ac:dyDescent="0.3">
      <c r="A226" t="s">
        <v>1034</v>
      </c>
      <c r="B226">
        <f>COUNTIF(StageTable!M:M,A226)
+COUNTIF(StageTable!U:U,A226)
+COUNTIF(StageTable!W:W,A226)</f>
        <v>1</v>
      </c>
      <c r="C226" t="s">
        <v>1037</v>
      </c>
      <c r="D226" t="s">
        <v>65</v>
      </c>
      <c r="E226" t="s">
        <v>1081</v>
      </c>
      <c r="F226" t="s">
        <v>1149</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c r="Q226">
        <v>0</v>
      </c>
    </row>
    <row r="227" spans="1:17" x14ac:dyDescent="0.3">
      <c r="A227" t="s">
        <v>973</v>
      </c>
      <c r="B227">
        <f>COUNTIF(StageTable!M:M,A227)
+COUNTIF(StageTable!U:U,A227)
+COUNTIF(StageTable!W:W,A227)</f>
        <v>1</v>
      </c>
      <c r="C227" t="s">
        <v>985</v>
      </c>
      <c r="D227" t="s">
        <v>65</v>
      </c>
      <c r="E227" t="s">
        <v>1082</v>
      </c>
      <c r="F227" t="s">
        <v>1150</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c r="Q227">
        <v>0</v>
      </c>
    </row>
    <row r="228" spans="1:17" x14ac:dyDescent="0.3">
      <c r="A228" t="s">
        <v>974</v>
      </c>
      <c r="B228">
        <f>COUNTIF(StageTable!M:M,A228)
+COUNTIF(StageTable!U:U,A228)
+COUNTIF(StageTable!W:W,A228)</f>
        <v>1</v>
      </c>
      <c r="C228" t="s">
        <v>984</v>
      </c>
      <c r="D228" t="s">
        <v>65</v>
      </c>
      <c r="E228" t="s">
        <v>1083</v>
      </c>
      <c r="F228" t="s">
        <v>1151</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c r="Q228">
        <v>0</v>
      </c>
    </row>
    <row r="229" spans="1:17" x14ac:dyDescent="0.3">
      <c r="A229" t="s">
        <v>975</v>
      </c>
      <c r="B229">
        <f>COUNTIF(StageTable!M:M,A229)
+COUNTIF(StageTable!U:U,A229)
+COUNTIF(StageTable!W:W,A229)</f>
        <v>1</v>
      </c>
      <c r="C229" t="s">
        <v>984</v>
      </c>
      <c r="D229" t="s">
        <v>65</v>
      </c>
      <c r="E229" t="s">
        <v>1084</v>
      </c>
      <c r="F229" t="s">
        <v>1152</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c r="Q229">
        <v>0</v>
      </c>
    </row>
    <row r="230" spans="1:17" x14ac:dyDescent="0.3">
      <c r="A230" t="s">
        <v>1195</v>
      </c>
      <c r="B230">
        <f>COUNTIF(StageTable!M:M,A230)
+COUNTIF(StageTable!U:U,A230)
+COUNTIF(StageTable!W:W,A230)</f>
        <v>0</v>
      </c>
      <c r="C230" t="s">
        <v>984</v>
      </c>
      <c r="D230" t="s">
        <v>65</v>
      </c>
      <c r="E230" t="s">
        <v>1196</v>
      </c>
      <c r="F230" t="s">
        <v>1197</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c r="Q230">
        <v>0</v>
      </c>
    </row>
    <row r="231" spans="1:17" x14ac:dyDescent="0.3">
      <c r="A231" t="s">
        <v>976</v>
      </c>
      <c r="B231">
        <f>COUNTIF(StageTable!M:M,A231)
+COUNTIF(StageTable!U:U,A231)
+COUNTIF(StageTable!W:W,A231)</f>
        <v>1</v>
      </c>
      <c r="C231" t="s">
        <v>985</v>
      </c>
      <c r="D231" t="s">
        <v>65</v>
      </c>
      <c r="E231" t="s">
        <v>1085</v>
      </c>
      <c r="F231" t="s">
        <v>1153</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c r="Q231">
        <v>0</v>
      </c>
    </row>
    <row r="232" spans="1:17" x14ac:dyDescent="0.3">
      <c r="A232" t="s">
        <v>977</v>
      </c>
      <c r="B232">
        <f>COUNTIF(StageTable!M:M,A232)
+COUNTIF(StageTable!U:U,A232)
+COUNTIF(StageTable!W:W,A232)</f>
        <v>1</v>
      </c>
      <c r="C232" t="s">
        <v>985</v>
      </c>
      <c r="D232" t="s">
        <v>65</v>
      </c>
      <c r="E232" t="s">
        <v>1087</v>
      </c>
      <c r="F232" t="s">
        <v>1154</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c r="Q232">
        <v>0</v>
      </c>
    </row>
    <row r="233" spans="1:17" x14ac:dyDescent="0.3">
      <c r="A233" t="s">
        <v>978</v>
      </c>
      <c r="B233">
        <f>COUNTIF(StageTable!M:M,A233)
+COUNTIF(StageTable!U:U,A233)
+COUNTIF(StageTable!W:W,A233)</f>
        <v>1</v>
      </c>
      <c r="C233" t="s">
        <v>984</v>
      </c>
      <c r="D233" t="s">
        <v>65</v>
      </c>
      <c r="E233" t="s">
        <v>1088</v>
      </c>
      <c r="F233" t="s">
        <v>1155</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c r="Q233">
        <v>0</v>
      </c>
    </row>
    <row r="234" spans="1:17" x14ac:dyDescent="0.3">
      <c r="A234" t="s">
        <v>986</v>
      </c>
      <c r="B234">
        <f>COUNTIF(StageTable!M:M,A234)
+COUNTIF(StageTable!U:U,A234)
+COUNTIF(StageTable!W:W,A234)</f>
        <v>1</v>
      </c>
      <c r="C234" t="s">
        <v>984</v>
      </c>
      <c r="D234" t="s">
        <v>65</v>
      </c>
      <c r="E234" t="s">
        <v>1192</v>
      </c>
      <c r="F234" t="s">
        <v>1156</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1010</v>
      </c>
      <c r="K234" t="s">
        <v>1184</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1189</v>
      </c>
      <c r="Q234">
        <v>0</v>
      </c>
    </row>
    <row r="235" spans="1:17" x14ac:dyDescent="0.3">
      <c r="A235" t="s">
        <v>987</v>
      </c>
      <c r="B235">
        <f>COUNTIF(StageTable!M:M,A235)
+COUNTIF(StageTable!U:U,A235)
+COUNTIF(StageTable!W:W,A235)</f>
        <v>1</v>
      </c>
      <c r="C235" t="s">
        <v>984</v>
      </c>
      <c r="D235" t="s">
        <v>65</v>
      </c>
      <c r="E235" t="s">
        <v>1012</v>
      </c>
      <c r="F235" t="s">
        <v>1157</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1011</v>
      </c>
      <c r="K235" t="s">
        <v>1017</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1190</v>
      </c>
      <c r="Q235">
        <v>0</v>
      </c>
    </row>
    <row r="236" spans="1:17" x14ac:dyDescent="0.3">
      <c r="A236" t="s">
        <v>988</v>
      </c>
      <c r="B236">
        <f>COUNTIF(StageTable!M:M,A236)
+COUNTIF(StageTable!U:U,A236)
+COUNTIF(StageTable!W:W,A236)</f>
        <v>1</v>
      </c>
      <c r="C236" t="s">
        <v>983</v>
      </c>
      <c r="D236" t="s">
        <v>997</v>
      </c>
      <c r="E236" t="s">
        <v>51</v>
      </c>
      <c r="F236" t="s">
        <v>1158</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1187</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1189</v>
      </c>
      <c r="Q236">
        <v>0</v>
      </c>
    </row>
    <row r="237" spans="1:17" x14ac:dyDescent="0.3">
      <c r="A237" t="s">
        <v>989</v>
      </c>
      <c r="B237">
        <f>COUNTIF(StageTable!M:M,A237)
+COUNTIF(StageTable!U:U,A237)
+COUNTIF(StageTable!W:W,A237)</f>
        <v>1</v>
      </c>
      <c r="C237" t="s">
        <v>985</v>
      </c>
      <c r="D237" t="s">
        <v>65</v>
      </c>
      <c r="E237" t="s">
        <v>51</v>
      </c>
      <c r="F237" t="s">
        <v>1159</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1183</v>
      </c>
      <c r="K237" t="s">
        <v>1185</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1191</v>
      </c>
      <c r="Q237">
        <v>0</v>
      </c>
    </row>
    <row r="238" spans="1:17" x14ac:dyDescent="0.3">
      <c r="A238" t="s">
        <v>990</v>
      </c>
      <c r="B238">
        <f>COUNTIF(StageTable!M:M,A238)
+COUNTIF(StageTable!U:U,A238)
+COUNTIF(StageTable!W:W,A238)</f>
        <v>1</v>
      </c>
      <c r="C238" t="s">
        <v>983</v>
      </c>
      <c r="D238" t="s">
        <v>1194</v>
      </c>
      <c r="E238" t="s">
        <v>1013</v>
      </c>
      <c r="F238" t="s">
        <v>1160</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1014</v>
      </c>
      <c r="K238" t="s">
        <v>1188</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1190</v>
      </c>
      <c r="Q238">
        <v>0</v>
      </c>
    </row>
    <row r="239" spans="1:17" x14ac:dyDescent="0.3">
      <c r="A239" t="s">
        <v>991</v>
      </c>
      <c r="B239">
        <f>COUNTIF(StageTable!M:M,A239)
+COUNTIF(StageTable!U:U,A239)
+COUNTIF(StageTable!W:W,A239)</f>
        <v>1</v>
      </c>
      <c r="C239" t="s">
        <v>985</v>
      </c>
      <c r="D239" t="s">
        <v>65</v>
      </c>
      <c r="E239" t="s">
        <v>51</v>
      </c>
      <c r="F239" t="s">
        <v>598</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c r="Q239">
        <v>0</v>
      </c>
    </row>
    <row r="240" spans="1:17" x14ac:dyDescent="0.3">
      <c r="A240" t="s">
        <v>992</v>
      </c>
      <c r="B240">
        <f>COUNTIF(StageTable!M:M,A240)
+COUNTIF(StageTable!U:U,A240)
+COUNTIF(StageTable!W:W,A240)</f>
        <v>1</v>
      </c>
      <c r="C240" t="s">
        <v>983</v>
      </c>
      <c r="D240" t="s">
        <v>1172</v>
      </c>
      <c r="E240" t="s">
        <v>1111</v>
      </c>
      <c r="F240" t="s">
        <v>598</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c r="Q240">
        <v>0</v>
      </c>
    </row>
    <row r="241" spans="1:17" x14ac:dyDescent="0.3">
      <c r="A241" t="s">
        <v>993</v>
      </c>
      <c r="B241">
        <f>COUNTIF(StageTable!M:M,A241)
+COUNTIF(StageTable!U:U,A241)
+COUNTIF(StageTable!W:W,A241)</f>
        <v>1</v>
      </c>
      <c r="C241" t="s">
        <v>984</v>
      </c>
      <c r="D241" t="s">
        <v>70</v>
      </c>
      <c r="E241" t="s">
        <v>1112</v>
      </c>
      <c r="F241" t="s">
        <v>598</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c r="Q241">
        <v>0</v>
      </c>
    </row>
    <row r="242" spans="1:17" x14ac:dyDescent="0.3">
      <c r="A242" t="s">
        <v>994</v>
      </c>
      <c r="B242">
        <f>COUNTIF(StageTable!M:M,A242)
+COUNTIF(StageTable!U:U,A242)
+COUNTIF(StageTable!W:W,A242)</f>
        <v>1</v>
      </c>
      <c r="C242" t="s">
        <v>985</v>
      </c>
      <c r="D242" t="s">
        <v>65</v>
      </c>
      <c r="E242" t="s">
        <v>1113</v>
      </c>
      <c r="F242" t="s">
        <v>598</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c r="Q242">
        <v>0</v>
      </c>
    </row>
    <row r="243" spans="1:17" x14ac:dyDescent="0.3">
      <c r="A243" t="s">
        <v>995</v>
      </c>
      <c r="B243">
        <f>COUNTIF(StageTable!M:M,A243)
+COUNTIF(StageTable!U:U,A243)
+COUNTIF(StageTable!W:W,A243)</f>
        <v>1</v>
      </c>
      <c r="C243" t="s">
        <v>985</v>
      </c>
      <c r="D243" t="s">
        <v>65</v>
      </c>
      <c r="E243" t="s">
        <v>1114</v>
      </c>
      <c r="F243" t="s">
        <v>598</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c r="Q243">
        <v>0</v>
      </c>
    </row>
  </sheetData>
  <autoFilter ref="Q1:Q243" xr:uid="{EE63791E-EAA2-4376-9B45-6E60179F3D13}"/>
  <phoneticPr fontId="1"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53" activePane="bottomLeft" state="frozen"/>
      <selection pane="bottomLeft" activeCell="K66" sqref="K66"/>
    </sheetView>
    <sheetView workbookViewId="1">
      <pane ySplit="1" topLeftCell="A14" activePane="bottomLeft" state="frozen"/>
      <selection pane="bottomLeft"/>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726</v>
      </c>
      <c r="C1" t="s">
        <v>727</v>
      </c>
      <c r="D1" t="s">
        <v>728</v>
      </c>
      <c r="E1" t="s">
        <v>725</v>
      </c>
      <c r="F1" t="s">
        <v>4</v>
      </c>
      <c r="G1" t="s">
        <v>5</v>
      </c>
      <c r="H1" t="s">
        <v>568</v>
      </c>
      <c r="I1" t="s">
        <v>44</v>
      </c>
      <c r="J1" t="s">
        <v>50</v>
      </c>
      <c r="K1" t="s">
        <v>79</v>
      </c>
      <c r="L1" t="s">
        <v>52</v>
      </c>
      <c r="M1" t="s">
        <v>59</v>
      </c>
      <c r="N1" t="s">
        <v>57</v>
      </c>
      <c r="O1" t="s">
        <v>341</v>
      </c>
      <c r="P1" t="s">
        <v>56</v>
      </c>
      <c r="Q1" t="s">
        <v>77</v>
      </c>
      <c r="R1" t="s">
        <v>78</v>
      </c>
      <c r="S1" t="s">
        <v>278</v>
      </c>
    </row>
    <row r="2" spans="1:19" x14ac:dyDescent="0.3">
      <c r="A2" t="s">
        <v>453</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454</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455</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456</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457</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458</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459</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268</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700</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252</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731</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270</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462</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461</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261</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463</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733</v>
      </c>
      <c r="F21">
        <v>1</v>
      </c>
      <c r="G21">
        <v>0.75</v>
      </c>
      <c r="H21">
        <f t="shared" si="0"/>
        <v>0.66666666666666663</v>
      </c>
      <c r="I21">
        <v>2.5</v>
      </c>
      <c r="J21">
        <v>0.65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251</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279</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734</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567</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1178</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253</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271</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272</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273</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260</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254</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259</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937</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258</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732</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256</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255</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929</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930</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257</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1020</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1019</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1015</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1018</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1016</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340</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263</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264</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713</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265</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570</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714</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572</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0.1</v>
      </c>
    </row>
    <row r="61" spans="1:19" x14ac:dyDescent="0.3">
      <c r="A61" t="s">
        <v>730</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602</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729</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266</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267</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274</v>
      </c>
      <c r="B66">
        <v>1</v>
      </c>
      <c r="E66">
        <f>IF(ISBLANK(C66),1,C66)*IF(ISBLANK(D66),1,D66)*1.25*(1+0.2*B66)*IF(B66=5,1.2,1)*F66/35</f>
        <v>1.8514285714285714</v>
      </c>
      <c r="F66">
        <f>45*0.96</f>
        <v>43.199999999999996</v>
      </c>
      <c r="G66">
        <v>1.25</v>
      </c>
      <c r="H66">
        <f>G66*2/3</f>
        <v>0.83333333333333337</v>
      </c>
      <c r="I66">
        <v>2</v>
      </c>
      <c r="J66">
        <v>2.75</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269</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275</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276</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277</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1180</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1017</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1179</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1186</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1193</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1181</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566</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564</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565</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2020-03-22T05:31:05Z</dcterms:modified>
</cp:coreProperties>
</file>